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drawings/drawing3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/>
  <xr:revisionPtr revIDLastSave="0" documentId="13_ncr:1_{48EA6C8B-DD38-46CD-BFC2-E0FBBEAA53B5}" xr6:coauthVersionLast="46" xr6:coauthVersionMax="46" xr10:uidLastSave="{00000000-0000-0000-0000-000000000000}"/>
  <bookViews>
    <workbookView xWindow="-120" yWindow="-120" windowWidth="38640" windowHeight="21840" tabRatio="634" activeTab="5" xr2:uid="{00000000-000D-0000-FFFF-FFFF00000000}"/>
  </bookViews>
  <sheets>
    <sheet name="1340" sheetId="41" r:id="rId1"/>
    <sheet name="1302" sheetId="32" r:id="rId2"/>
    <sheet name="915" sheetId="36" r:id="rId3"/>
    <sheet name="3T장기" sheetId="30" r:id="rId4"/>
    <sheet name="2T장기" sheetId="37" r:id="rId5"/>
    <sheet name="마리" sheetId="26" r:id="rId6"/>
    <sheet name="경매" sheetId="5" r:id="rId7"/>
    <sheet name="생활" sheetId="1" r:id="rId8"/>
    <sheet name="제작" sheetId="35" r:id="rId9"/>
    <sheet name="기록" sheetId="25" r:id="rId10"/>
    <sheet name="섬마" sheetId="14" r:id="rId11"/>
    <sheet name="모콬" sheetId="16" r:id="rId12"/>
    <sheet name="미술" sheetId="11" r:id="rId13"/>
    <sheet name="심장" sheetId="15" r:id="rId14"/>
    <sheet name="모험" sheetId="18" r:id="rId15"/>
    <sheet name="징표" sheetId="20" r:id="rId16"/>
    <sheet name="잎" sheetId="21" r:id="rId17"/>
    <sheet name="별" sheetId="17" r:id="rId18"/>
    <sheet name="심연" sheetId="44" r:id="rId1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5" i="32" l="1"/>
  <c r="K5" i="25"/>
  <c r="G22" i="5"/>
  <c r="E22" i="5"/>
  <c r="H19" i="5"/>
  <c r="D11" i="26"/>
  <c r="D12" i="26"/>
  <c r="D10" i="26"/>
  <c r="D9" i="26"/>
  <c r="D8" i="26"/>
  <c r="D6" i="26"/>
  <c r="D7" i="26"/>
  <c r="D182" i="41"/>
  <c r="D183" i="41"/>
  <c r="D184" i="41"/>
  <c r="D185" i="41"/>
  <c r="D186" i="41"/>
  <c r="D187" i="41"/>
  <c r="D188" i="41"/>
  <c r="D189" i="41"/>
  <c r="D192" i="41"/>
  <c r="D193" i="41"/>
  <c r="D194" i="41"/>
  <c r="K25" i="25"/>
  <c r="K19" i="25"/>
  <c r="K22" i="25"/>
  <c r="K17" i="25"/>
  <c r="D49" i="41"/>
  <c r="D50" i="41"/>
  <c r="D51" i="41"/>
  <c r="D52" i="41"/>
  <c r="D53" i="41"/>
  <c r="D54" i="41"/>
  <c r="D55" i="41"/>
  <c r="D56" i="41"/>
  <c r="K38" i="25"/>
  <c r="K37" i="25"/>
  <c r="K6" i="25"/>
  <c r="D49" i="32"/>
  <c r="D50" i="32"/>
  <c r="D51" i="32"/>
  <c r="D52" i="32"/>
  <c r="D53" i="32"/>
  <c r="D54" i="32"/>
  <c r="D55" i="32"/>
  <c r="D56" i="32"/>
  <c r="K24" i="25" l="1"/>
  <c r="K23" i="25"/>
  <c r="D61" i="41"/>
  <c r="D60" i="41"/>
  <c r="D59" i="41"/>
  <c r="D61" i="32"/>
  <c r="D60" i="32"/>
  <c r="D59" i="32"/>
  <c r="K36" i="25"/>
  <c r="K35" i="25"/>
  <c r="K16" i="25" l="1"/>
  <c r="K18" i="25"/>
  <c r="K20" i="25"/>
  <c r="K21" i="25"/>
  <c r="K15" i="25"/>
  <c r="K4" i="25"/>
  <c r="K2" i="25"/>
  <c r="K3" i="25"/>
  <c r="D114" i="26" l="1"/>
  <c r="P39" i="36"/>
  <c r="D27" i="26" l="1"/>
  <c r="D28" i="26" l="1"/>
  <c r="D14" i="26"/>
  <c r="D118" i="36" l="1"/>
  <c r="D117" i="36"/>
  <c r="D116" i="36"/>
  <c r="D113" i="36"/>
  <c r="D112" i="36"/>
  <c r="D111" i="36"/>
  <c r="D110" i="36"/>
  <c r="D109" i="36"/>
  <c r="D108" i="36"/>
  <c r="D107" i="36"/>
  <c r="D106" i="36"/>
  <c r="D61" i="36"/>
  <c r="D60" i="36"/>
  <c r="D59" i="36"/>
  <c r="D56" i="36"/>
  <c r="D55" i="36"/>
  <c r="D54" i="36"/>
  <c r="D53" i="36"/>
  <c r="D52" i="36"/>
  <c r="D51" i="36"/>
  <c r="D50" i="36"/>
  <c r="D49" i="36"/>
  <c r="D194" i="36"/>
  <c r="D193" i="36"/>
  <c r="D192" i="36"/>
  <c r="D189" i="36"/>
  <c r="D188" i="36"/>
  <c r="D187" i="36"/>
  <c r="D186" i="36"/>
  <c r="D185" i="36"/>
  <c r="D184" i="36"/>
  <c r="D183" i="36"/>
  <c r="D182" i="36"/>
  <c r="D175" i="36"/>
  <c r="D174" i="36"/>
  <c r="D173" i="36"/>
  <c r="D170" i="36"/>
  <c r="D169" i="36"/>
  <c r="D168" i="36"/>
  <c r="D167" i="36"/>
  <c r="D166" i="36"/>
  <c r="D165" i="36"/>
  <c r="D164" i="36"/>
  <c r="D163" i="36"/>
  <c r="D156" i="36"/>
  <c r="D155" i="36"/>
  <c r="D154" i="36"/>
  <c r="D151" i="36"/>
  <c r="D150" i="36"/>
  <c r="D149" i="36"/>
  <c r="D148" i="36"/>
  <c r="D147" i="36"/>
  <c r="D146" i="36"/>
  <c r="D145" i="36"/>
  <c r="D144" i="36"/>
  <c r="D137" i="36"/>
  <c r="D136" i="36"/>
  <c r="D135" i="36"/>
  <c r="D132" i="36"/>
  <c r="D131" i="36"/>
  <c r="D130" i="36"/>
  <c r="D129" i="36"/>
  <c r="D128" i="36"/>
  <c r="D127" i="36"/>
  <c r="D126" i="36"/>
  <c r="D125" i="36"/>
  <c r="D99" i="36"/>
  <c r="D98" i="36"/>
  <c r="D97" i="36"/>
  <c r="D94" i="36"/>
  <c r="D93" i="36"/>
  <c r="D92" i="36"/>
  <c r="D91" i="36"/>
  <c r="D90" i="36"/>
  <c r="D89" i="36"/>
  <c r="D88" i="36"/>
  <c r="D87" i="36"/>
  <c r="L44" i="26" l="1"/>
  <c r="L36" i="26"/>
  <c r="L37" i="26"/>
  <c r="L38" i="26"/>
  <c r="L39" i="26"/>
  <c r="L40" i="26"/>
  <c r="L41" i="26"/>
  <c r="L42" i="26"/>
  <c r="L43" i="26"/>
  <c r="L35" i="26"/>
  <c r="L2" i="14" l="1"/>
  <c r="M170" i="35" l="1"/>
  <c r="D175" i="41" l="1"/>
  <c r="D174" i="41"/>
  <c r="D173" i="41"/>
  <c r="D170" i="41"/>
  <c r="D169" i="41"/>
  <c r="D168" i="41"/>
  <c r="D167" i="41"/>
  <c r="D166" i="41"/>
  <c r="D165" i="41"/>
  <c r="D164" i="41"/>
  <c r="D163" i="41"/>
  <c r="D156" i="41"/>
  <c r="D155" i="41"/>
  <c r="D154" i="41"/>
  <c r="D151" i="41"/>
  <c r="D150" i="41"/>
  <c r="D149" i="41"/>
  <c r="D148" i="41"/>
  <c r="D147" i="41"/>
  <c r="D146" i="41"/>
  <c r="D145" i="41"/>
  <c r="D144" i="41"/>
  <c r="D137" i="41"/>
  <c r="D136" i="41"/>
  <c r="D135" i="41"/>
  <c r="D132" i="41"/>
  <c r="D131" i="41"/>
  <c r="D130" i="41"/>
  <c r="D129" i="41"/>
  <c r="D128" i="41"/>
  <c r="D127" i="41"/>
  <c r="D126" i="41"/>
  <c r="D125" i="41"/>
  <c r="D118" i="41"/>
  <c r="D117" i="41"/>
  <c r="D116" i="41"/>
  <c r="D113" i="41"/>
  <c r="D112" i="41"/>
  <c r="D111" i="41"/>
  <c r="D110" i="41"/>
  <c r="D109" i="41"/>
  <c r="D108" i="41"/>
  <c r="D107" i="41"/>
  <c r="D106" i="41"/>
  <c r="D99" i="41"/>
  <c r="D98" i="41"/>
  <c r="D97" i="41"/>
  <c r="D94" i="41"/>
  <c r="D93" i="41"/>
  <c r="D92" i="41"/>
  <c r="D91" i="41"/>
  <c r="D90" i="41"/>
  <c r="D89" i="41"/>
  <c r="D88" i="41"/>
  <c r="D87" i="41"/>
  <c r="D80" i="41"/>
  <c r="D79" i="41"/>
  <c r="D78" i="41"/>
  <c r="D75" i="41"/>
  <c r="D74" i="41"/>
  <c r="D73" i="41"/>
  <c r="D72" i="41"/>
  <c r="D71" i="41"/>
  <c r="D70" i="41"/>
  <c r="D69" i="41"/>
  <c r="D68" i="41"/>
  <c r="T4" i="26" l="1"/>
  <c r="T6" i="26"/>
  <c r="D205" i="36"/>
  <c r="D206" i="36"/>
  <c r="D207" i="36"/>
  <c r="D208" i="36"/>
  <c r="D209" i="36"/>
  <c r="D210" i="36"/>
  <c r="D261" i="36"/>
  <c r="D260" i="36"/>
  <c r="D262" i="36"/>
  <c r="D263" i="36"/>
  <c r="D264" i="36"/>
  <c r="D265" i="36"/>
  <c r="D266" i="36"/>
  <c r="D267" i="36"/>
  <c r="D204" i="36"/>
  <c r="L47" i="26" l="1"/>
  <c r="L48" i="26"/>
  <c r="L49" i="26"/>
  <c r="L50" i="26"/>
  <c r="L51" i="26"/>
  <c r="L52" i="26"/>
  <c r="L53" i="26"/>
  <c r="L54" i="26"/>
  <c r="L46" i="26"/>
  <c r="L55" i="26"/>
  <c r="T7" i="26"/>
  <c r="M53" i="26"/>
  <c r="M54" i="26"/>
  <c r="M55" i="26"/>
  <c r="M52" i="26"/>
  <c r="D3" i="5"/>
  <c r="E3" i="5" s="1"/>
  <c r="F19" i="44" l="1"/>
  <c r="F18" i="44"/>
  <c r="F17" i="44"/>
  <c r="F16" i="44"/>
  <c r="F15" i="44"/>
  <c r="F9" i="44"/>
  <c r="F8" i="44"/>
  <c r="F7" i="44"/>
  <c r="F6" i="44"/>
  <c r="F5" i="44"/>
  <c r="C20" i="44"/>
  <c r="C19" i="44"/>
  <c r="C18" i="44"/>
  <c r="C17" i="44"/>
  <c r="C16" i="44"/>
  <c r="C10" i="44"/>
  <c r="C9" i="44"/>
  <c r="C8" i="44"/>
  <c r="C7" i="44"/>
  <c r="C6" i="44"/>
  <c r="D62" i="26" l="1"/>
  <c r="D60" i="26"/>
  <c r="D31" i="26" l="1"/>
  <c r="D32" i="26"/>
  <c r="AL189" i="41" l="1"/>
  <c r="AL188" i="41"/>
  <c r="AL170" i="41"/>
  <c r="AL169" i="41"/>
  <c r="AL151" i="41"/>
  <c r="AL150" i="41"/>
  <c r="AL132" i="41"/>
  <c r="AL131" i="41"/>
  <c r="AL113" i="41"/>
  <c r="AL112" i="41"/>
  <c r="AL94" i="41"/>
  <c r="AL93" i="41"/>
  <c r="AL75" i="41"/>
  <c r="AL74" i="41"/>
  <c r="N56" i="41"/>
  <c r="F56" i="41"/>
  <c r="AJ56" i="41"/>
  <c r="AJ55" i="41"/>
  <c r="P188" i="41" l="1"/>
  <c r="AF188" i="41"/>
  <c r="H132" i="41"/>
  <c r="J132" i="41"/>
  <c r="P150" i="41"/>
  <c r="AP132" i="41"/>
  <c r="X94" i="41"/>
  <c r="AF132" i="41"/>
  <c r="X150" i="41"/>
  <c r="H131" i="41"/>
  <c r="AP112" i="41"/>
  <c r="Z131" i="41"/>
  <c r="AN93" i="41"/>
  <c r="P112" i="41"/>
  <c r="P113" i="41"/>
  <c r="J131" i="41"/>
  <c r="AP131" i="41"/>
  <c r="P132" i="41"/>
  <c r="P170" i="41"/>
  <c r="H93" i="41"/>
  <c r="J112" i="41"/>
  <c r="AN131" i="41"/>
  <c r="Z112" i="41"/>
  <c r="AF113" i="41"/>
  <c r="X131" i="41"/>
  <c r="Z132" i="41"/>
  <c r="H150" i="41"/>
  <c r="X170" i="41"/>
  <c r="AD55" i="41"/>
  <c r="AH189" i="41"/>
  <c r="F55" i="41"/>
  <c r="AL55" i="41"/>
  <c r="V56" i="41"/>
  <c r="P93" i="41"/>
  <c r="AF94" i="41"/>
  <c r="AF112" i="41"/>
  <c r="R113" i="41"/>
  <c r="AH113" i="41"/>
  <c r="H151" i="41"/>
  <c r="AN151" i="41"/>
  <c r="H169" i="41"/>
  <c r="AN169" i="41"/>
  <c r="R188" i="41"/>
  <c r="AH188" i="41"/>
  <c r="H189" i="41"/>
  <c r="X189" i="41"/>
  <c r="AN189" i="41"/>
  <c r="AF151" i="41"/>
  <c r="AF169" i="41"/>
  <c r="N55" i="41"/>
  <c r="AD56" i="41"/>
  <c r="X93" i="41"/>
  <c r="H94" i="41"/>
  <c r="AN94" i="41"/>
  <c r="R112" i="41"/>
  <c r="AH112" i="41"/>
  <c r="H113" i="41"/>
  <c r="X113" i="41"/>
  <c r="AN113" i="41"/>
  <c r="P131" i="41"/>
  <c r="AF131" i="41"/>
  <c r="R132" i="41"/>
  <c r="AH132" i="41"/>
  <c r="AF150" i="41"/>
  <c r="P151" i="41"/>
  <c r="P169" i="41"/>
  <c r="AF170" i="41"/>
  <c r="H188" i="41"/>
  <c r="X188" i="41"/>
  <c r="AN188" i="41"/>
  <c r="J189" i="41"/>
  <c r="Z189" i="41"/>
  <c r="AP189" i="41"/>
  <c r="R189" i="41"/>
  <c r="V55" i="41"/>
  <c r="AL56" i="41"/>
  <c r="AF93" i="41"/>
  <c r="P94" i="41"/>
  <c r="H112" i="41"/>
  <c r="X112" i="41"/>
  <c r="AN112" i="41"/>
  <c r="J113" i="41"/>
  <c r="Z113" i="41"/>
  <c r="AP113" i="41"/>
  <c r="R131" i="41"/>
  <c r="AH131" i="41"/>
  <c r="X132" i="41"/>
  <c r="AN132" i="41"/>
  <c r="AN150" i="41"/>
  <c r="X151" i="41"/>
  <c r="X169" i="41"/>
  <c r="H170" i="41"/>
  <c r="AN170" i="41"/>
  <c r="J188" i="41"/>
  <c r="Z188" i="41"/>
  <c r="AP188" i="41"/>
  <c r="P189" i="41"/>
  <c r="AF189" i="41"/>
  <c r="L188" i="41"/>
  <c r="T188" i="41"/>
  <c r="AB188" i="41"/>
  <c r="AJ188" i="41"/>
  <c r="L189" i="41"/>
  <c r="T189" i="41"/>
  <c r="AB189" i="41"/>
  <c r="AJ189" i="41"/>
  <c r="F188" i="41"/>
  <c r="N188" i="41"/>
  <c r="V188" i="41"/>
  <c r="AD188" i="41"/>
  <c r="F189" i="41"/>
  <c r="N189" i="41"/>
  <c r="V189" i="41"/>
  <c r="AD189" i="41"/>
  <c r="J169" i="41"/>
  <c r="R169" i="41"/>
  <c r="Z169" i="41"/>
  <c r="AH169" i="41"/>
  <c r="AP169" i="41"/>
  <c r="J170" i="41"/>
  <c r="R170" i="41"/>
  <c r="Z170" i="41"/>
  <c r="AH170" i="41"/>
  <c r="AP170" i="41"/>
  <c r="L169" i="41"/>
  <c r="T169" i="41"/>
  <c r="AB169" i="41"/>
  <c r="AJ169" i="41"/>
  <c r="L170" i="41"/>
  <c r="T170" i="41"/>
  <c r="AB170" i="41"/>
  <c r="AJ170" i="41"/>
  <c r="F169" i="41"/>
  <c r="N169" i="41"/>
  <c r="V169" i="41"/>
  <c r="AD169" i="41"/>
  <c r="F170" i="41"/>
  <c r="N170" i="41"/>
  <c r="V170" i="41"/>
  <c r="AD170" i="41"/>
  <c r="J150" i="41"/>
  <c r="R150" i="41"/>
  <c r="Z150" i="41"/>
  <c r="AH150" i="41"/>
  <c r="AP150" i="41"/>
  <c r="J151" i="41"/>
  <c r="R151" i="41"/>
  <c r="Z151" i="41"/>
  <c r="AH151" i="41"/>
  <c r="AP151" i="41"/>
  <c r="L150" i="41"/>
  <c r="T150" i="41"/>
  <c r="AB150" i="41"/>
  <c r="AJ150" i="41"/>
  <c r="L151" i="41"/>
  <c r="T151" i="41"/>
  <c r="AB151" i="41"/>
  <c r="AJ151" i="41"/>
  <c r="F150" i="41"/>
  <c r="N150" i="41"/>
  <c r="V150" i="41"/>
  <c r="AD150" i="41"/>
  <c r="F151" i="41"/>
  <c r="N151" i="41"/>
  <c r="V151" i="41"/>
  <c r="AD151" i="41"/>
  <c r="L131" i="41"/>
  <c r="T131" i="41"/>
  <c r="AB131" i="41"/>
  <c r="AJ131" i="41"/>
  <c r="L132" i="41"/>
  <c r="T132" i="41"/>
  <c r="AB132" i="41"/>
  <c r="AJ132" i="41"/>
  <c r="F131" i="41"/>
  <c r="N131" i="41"/>
  <c r="V131" i="41"/>
  <c r="AD131" i="41"/>
  <c r="F132" i="41"/>
  <c r="N132" i="41"/>
  <c r="V132" i="41"/>
  <c r="AD132" i="41"/>
  <c r="L112" i="41"/>
  <c r="T112" i="41"/>
  <c r="AB112" i="41"/>
  <c r="AJ112" i="41"/>
  <c r="L113" i="41"/>
  <c r="T113" i="41"/>
  <c r="AB113" i="41"/>
  <c r="AJ113" i="41"/>
  <c r="F112" i="41"/>
  <c r="N112" i="41"/>
  <c r="V112" i="41"/>
  <c r="AD112" i="41"/>
  <c r="F113" i="41"/>
  <c r="N113" i="41"/>
  <c r="V113" i="41"/>
  <c r="AD113" i="41"/>
  <c r="J93" i="41"/>
  <c r="R93" i="41"/>
  <c r="Z93" i="41"/>
  <c r="AH93" i="41"/>
  <c r="AP93" i="41"/>
  <c r="J94" i="41"/>
  <c r="R94" i="41"/>
  <c r="Z94" i="41"/>
  <c r="AH94" i="41"/>
  <c r="AP94" i="41"/>
  <c r="L93" i="41"/>
  <c r="T93" i="41"/>
  <c r="AB93" i="41"/>
  <c r="AJ93" i="41"/>
  <c r="L94" i="41"/>
  <c r="T94" i="41"/>
  <c r="AB94" i="41"/>
  <c r="AJ94" i="41"/>
  <c r="F93" i="41"/>
  <c r="N93" i="41"/>
  <c r="V93" i="41"/>
  <c r="AD93" i="41"/>
  <c r="F94" i="41"/>
  <c r="N94" i="41"/>
  <c r="V94" i="41"/>
  <c r="AD94" i="41"/>
  <c r="H74" i="41"/>
  <c r="P74" i="41"/>
  <c r="X74" i="41"/>
  <c r="AF74" i="41"/>
  <c r="AN74" i="41"/>
  <c r="H75" i="41"/>
  <c r="P75" i="41"/>
  <c r="X75" i="41"/>
  <c r="AF75" i="41"/>
  <c r="AN75" i="41"/>
  <c r="J74" i="41"/>
  <c r="R74" i="41"/>
  <c r="Z74" i="41"/>
  <c r="AH74" i="41"/>
  <c r="AP74" i="41"/>
  <c r="J75" i="41"/>
  <c r="R75" i="41"/>
  <c r="Z75" i="41"/>
  <c r="AH75" i="41"/>
  <c r="AP75" i="41"/>
  <c r="L74" i="41"/>
  <c r="T74" i="41"/>
  <c r="AB74" i="41"/>
  <c r="AJ74" i="41"/>
  <c r="L75" i="41"/>
  <c r="T75" i="41"/>
  <c r="AB75" i="41"/>
  <c r="AJ75" i="41"/>
  <c r="F74" i="41"/>
  <c r="N74" i="41"/>
  <c r="V74" i="41"/>
  <c r="AD74" i="41"/>
  <c r="F75" i="41"/>
  <c r="N75" i="41"/>
  <c r="V75" i="41"/>
  <c r="AD75" i="41"/>
  <c r="H55" i="41"/>
  <c r="P55" i="41"/>
  <c r="X55" i="41"/>
  <c r="AF55" i="41"/>
  <c r="AN55" i="41"/>
  <c r="H56" i="41"/>
  <c r="P56" i="41"/>
  <c r="X56" i="41"/>
  <c r="AF56" i="41"/>
  <c r="AN56" i="41"/>
  <c r="J55" i="41"/>
  <c r="R55" i="41"/>
  <c r="Z55" i="41"/>
  <c r="AH55" i="41"/>
  <c r="AP55" i="41"/>
  <c r="J56" i="41"/>
  <c r="R56" i="41"/>
  <c r="Z56" i="41"/>
  <c r="AH56" i="41"/>
  <c r="AP56" i="41"/>
  <c r="L55" i="41"/>
  <c r="T55" i="41"/>
  <c r="AB55" i="41"/>
  <c r="L56" i="41"/>
  <c r="T56" i="41"/>
  <c r="AB56" i="41"/>
  <c r="AL1148" i="37" l="1"/>
  <c r="AK1148" i="37"/>
  <c r="AJ1148" i="37"/>
  <c r="AH1148" i="37"/>
  <c r="AG1148" i="37"/>
  <c r="AF1148" i="37"/>
  <c r="AD1148" i="37"/>
  <c r="AC1148" i="37"/>
  <c r="AB1148" i="37"/>
  <c r="Z1148" i="37"/>
  <c r="Y1148" i="37"/>
  <c r="X1148" i="37"/>
  <c r="V1148" i="37"/>
  <c r="U1148" i="37"/>
  <c r="T1148" i="37"/>
  <c r="R1148" i="37"/>
  <c r="Q1148" i="37"/>
  <c r="P1148" i="37"/>
  <c r="N1148" i="37"/>
  <c r="M1148" i="37"/>
  <c r="L1148" i="37"/>
  <c r="J1148" i="37"/>
  <c r="I1148" i="37"/>
  <c r="H1148" i="37"/>
  <c r="F1148" i="37"/>
  <c r="E1148" i="37"/>
  <c r="D1148" i="37"/>
  <c r="AM1147" i="37"/>
  <c r="AL1147" i="37"/>
  <c r="AK1147" i="37"/>
  <c r="AJ1147" i="37"/>
  <c r="AJ1150" i="37" s="1"/>
  <c r="AI1147" i="37"/>
  <c r="AH1147" i="37"/>
  <c r="AG1147" i="37"/>
  <c r="AF1147" i="37"/>
  <c r="AE1147" i="37"/>
  <c r="AD1147" i="37"/>
  <c r="AC1147" i="37"/>
  <c r="AB1147" i="37"/>
  <c r="AA1147" i="37"/>
  <c r="Z1147" i="37"/>
  <c r="Y1147" i="37"/>
  <c r="X1147" i="37"/>
  <c r="W1147" i="37"/>
  <c r="V1147" i="37"/>
  <c r="U1147" i="37"/>
  <c r="T1147" i="37"/>
  <c r="T1150" i="37" s="1"/>
  <c r="S1147" i="37"/>
  <c r="R1147" i="37"/>
  <c r="Q1147" i="37"/>
  <c r="P1147" i="37"/>
  <c r="O1147" i="37"/>
  <c r="N1147" i="37"/>
  <c r="M1147" i="37"/>
  <c r="L1147" i="37"/>
  <c r="K1147" i="37"/>
  <c r="J1147" i="37"/>
  <c r="I1147" i="37"/>
  <c r="H1147" i="37"/>
  <c r="G1147" i="37"/>
  <c r="F1147" i="37"/>
  <c r="E1147" i="37"/>
  <c r="D1147" i="37"/>
  <c r="D1150" i="37" s="1"/>
  <c r="F1150" i="37" s="1"/>
  <c r="G1150" i="37" s="1"/>
  <c r="J10" i="37" s="1"/>
  <c r="AL1019" i="37"/>
  <c r="AK1019" i="37"/>
  <c r="AJ1019" i="37"/>
  <c r="AH1019" i="37"/>
  <c r="AG1019" i="37"/>
  <c r="AF1019" i="37"/>
  <c r="AD1019" i="37"/>
  <c r="AC1019" i="37"/>
  <c r="AB1019" i="37"/>
  <c r="Z1019" i="37"/>
  <c r="Y1019" i="37"/>
  <c r="X1019" i="37"/>
  <c r="V1019" i="37"/>
  <c r="U1019" i="37"/>
  <c r="T1019" i="37"/>
  <c r="R1019" i="37"/>
  <c r="Q1019" i="37"/>
  <c r="P1019" i="37"/>
  <c r="N1019" i="37"/>
  <c r="M1019" i="37"/>
  <c r="L1019" i="37"/>
  <c r="J1019" i="37"/>
  <c r="I1019" i="37"/>
  <c r="H1019" i="37"/>
  <c r="F1019" i="37"/>
  <c r="E1019" i="37"/>
  <c r="D1019" i="37"/>
  <c r="AM1018" i="37"/>
  <c r="AL1018" i="37"/>
  <c r="AK1018" i="37"/>
  <c r="AJ1018" i="37"/>
  <c r="AI1018" i="37"/>
  <c r="AH1018" i="37"/>
  <c r="AF1021" i="37" s="1"/>
  <c r="AG1018" i="37"/>
  <c r="AF1018" i="37"/>
  <c r="AE1018" i="37"/>
  <c r="AD1018" i="37"/>
  <c r="AC1018" i="37"/>
  <c r="AB1018" i="37"/>
  <c r="AA1018" i="37"/>
  <c r="Z1018" i="37"/>
  <c r="Y1018" i="37"/>
  <c r="X1018" i="37"/>
  <c r="W1018" i="37"/>
  <c r="V1018" i="37"/>
  <c r="U1018" i="37"/>
  <c r="T1018" i="37"/>
  <c r="S1018" i="37"/>
  <c r="R1018" i="37"/>
  <c r="Q1018" i="37"/>
  <c r="P1018" i="37"/>
  <c r="O1018" i="37"/>
  <c r="N1018" i="37"/>
  <c r="M1018" i="37"/>
  <c r="L1018" i="37"/>
  <c r="K1018" i="37"/>
  <c r="J1018" i="37"/>
  <c r="I1018" i="37"/>
  <c r="H1018" i="37"/>
  <c r="G1018" i="37"/>
  <c r="F1018" i="37"/>
  <c r="E1018" i="37"/>
  <c r="D1018" i="37"/>
  <c r="AL890" i="37"/>
  <c r="AK890" i="37"/>
  <c r="AJ890" i="37"/>
  <c r="AH890" i="37"/>
  <c r="AG890" i="37"/>
  <c r="AF890" i="37"/>
  <c r="AD890" i="37"/>
  <c r="AC890" i="37"/>
  <c r="AB890" i="37"/>
  <c r="Z890" i="37"/>
  <c r="Y890" i="37"/>
  <c r="X890" i="37"/>
  <c r="V890" i="37"/>
  <c r="U890" i="37"/>
  <c r="T890" i="37"/>
  <c r="R890" i="37"/>
  <c r="Q890" i="37"/>
  <c r="P890" i="37"/>
  <c r="N890" i="37"/>
  <c r="M890" i="37"/>
  <c r="L890" i="37"/>
  <c r="J890" i="37"/>
  <c r="I890" i="37"/>
  <c r="H890" i="37"/>
  <c r="F890" i="37"/>
  <c r="E890" i="37"/>
  <c r="D890" i="37"/>
  <c r="AM889" i="37"/>
  <c r="AL889" i="37"/>
  <c r="AK889" i="37"/>
  <c r="AJ889" i="37"/>
  <c r="AI889" i="37"/>
  <c r="AH889" i="37"/>
  <c r="AG889" i="37"/>
  <c r="AF889" i="37"/>
  <c r="AE889" i="37"/>
  <c r="AD889" i="37"/>
  <c r="AC889" i="37"/>
  <c r="AB889" i="37"/>
  <c r="AA889" i="37"/>
  <c r="Z889" i="37"/>
  <c r="Y889" i="37"/>
  <c r="X889" i="37"/>
  <c r="W889" i="37"/>
  <c r="V889" i="37"/>
  <c r="U889" i="37"/>
  <c r="T889" i="37"/>
  <c r="S889" i="37"/>
  <c r="R889" i="37"/>
  <c r="Q889" i="37"/>
  <c r="P889" i="37"/>
  <c r="O889" i="37"/>
  <c r="N889" i="37"/>
  <c r="M889" i="37"/>
  <c r="L889" i="37"/>
  <c r="K889" i="37"/>
  <c r="J889" i="37"/>
  <c r="I889" i="37"/>
  <c r="H889" i="37"/>
  <c r="G889" i="37"/>
  <c r="F889" i="37"/>
  <c r="E889" i="37"/>
  <c r="D889" i="37"/>
  <c r="AL771" i="37"/>
  <c r="AK771" i="37"/>
  <c r="AJ771" i="37"/>
  <c r="AH771" i="37"/>
  <c r="AG771" i="37"/>
  <c r="AF771" i="37"/>
  <c r="AD771" i="37"/>
  <c r="AC771" i="37"/>
  <c r="AB771" i="37"/>
  <c r="Z771" i="37"/>
  <c r="Y771" i="37"/>
  <c r="X771" i="37"/>
  <c r="V771" i="37"/>
  <c r="U771" i="37"/>
  <c r="T771" i="37"/>
  <c r="R771" i="37"/>
  <c r="Q771" i="37"/>
  <c r="P771" i="37"/>
  <c r="N771" i="37"/>
  <c r="M771" i="37"/>
  <c r="L771" i="37"/>
  <c r="J771" i="37"/>
  <c r="I771" i="37"/>
  <c r="H771" i="37"/>
  <c r="F771" i="37"/>
  <c r="E771" i="37"/>
  <c r="D771" i="37"/>
  <c r="AM770" i="37"/>
  <c r="AL770" i="37"/>
  <c r="AK770" i="37"/>
  <c r="AJ770" i="37"/>
  <c r="AI770" i="37"/>
  <c r="AH770" i="37"/>
  <c r="AG770" i="37"/>
  <c r="AF770" i="37"/>
  <c r="AE770" i="37"/>
  <c r="AD770" i="37"/>
  <c r="AC770" i="37"/>
  <c r="AB770" i="37"/>
  <c r="AB773" i="37" s="1"/>
  <c r="AA770" i="37"/>
  <c r="Z770" i="37"/>
  <c r="Y770" i="37"/>
  <c r="X770" i="37"/>
  <c r="W770" i="37"/>
  <c r="V770" i="37"/>
  <c r="U770" i="37"/>
  <c r="T770" i="37"/>
  <c r="S770" i="37"/>
  <c r="R770" i="37"/>
  <c r="Q770" i="37"/>
  <c r="P770" i="37"/>
  <c r="O770" i="37"/>
  <c r="N770" i="37"/>
  <c r="M770" i="37"/>
  <c r="L770" i="37"/>
  <c r="K770" i="37"/>
  <c r="J770" i="37"/>
  <c r="I770" i="37"/>
  <c r="H770" i="37"/>
  <c r="G770" i="37"/>
  <c r="F770" i="37"/>
  <c r="E770" i="37"/>
  <c r="D770" i="37"/>
  <c r="AL598" i="37"/>
  <c r="AK598" i="37"/>
  <c r="AJ598" i="37"/>
  <c r="AH598" i="37"/>
  <c r="AF600" i="37" s="1"/>
  <c r="AG598" i="37"/>
  <c r="AF598" i="37"/>
  <c r="AD598" i="37"/>
  <c r="AB600" i="37" s="1"/>
  <c r="AC598" i="37"/>
  <c r="AB598" i="37"/>
  <c r="Z598" i="37"/>
  <c r="Y598" i="37"/>
  <c r="X598" i="37"/>
  <c r="V598" i="37"/>
  <c r="U598" i="37"/>
  <c r="T598" i="37"/>
  <c r="R598" i="37"/>
  <c r="Q598" i="37"/>
  <c r="P598" i="37"/>
  <c r="N598" i="37"/>
  <c r="M598" i="37"/>
  <c r="L598" i="37"/>
  <c r="J598" i="37"/>
  <c r="I598" i="37"/>
  <c r="H598" i="37"/>
  <c r="F598" i="37"/>
  <c r="E598" i="37"/>
  <c r="D598" i="37"/>
  <c r="AM597" i="37"/>
  <c r="AL597" i="37"/>
  <c r="AJ600" i="37" s="1"/>
  <c r="AK597" i="37"/>
  <c r="AJ597" i="37"/>
  <c r="AI597" i="37"/>
  <c r="AH597" i="37"/>
  <c r="AG597" i="37"/>
  <c r="AF597" i="37"/>
  <c r="AE597" i="37"/>
  <c r="AD597" i="37"/>
  <c r="AC597" i="37"/>
  <c r="AB597" i="37"/>
  <c r="AA597" i="37"/>
  <c r="Z597" i="37"/>
  <c r="X600" i="37" s="1"/>
  <c r="Y597" i="37"/>
  <c r="X597" i="37"/>
  <c r="W597" i="37"/>
  <c r="V597" i="37"/>
  <c r="T600" i="37" s="1"/>
  <c r="U597" i="37"/>
  <c r="T597" i="37"/>
  <c r="S597" i="37"/>
  <c r="R597" i="37"/>
  <c r="Q597" i="37"/>
  <c r="P597" i="37"/>
  <c r="O597" i="37"/>
  <c r="N597" i="37"/>
  <c r="M597" i="37"/>
  <c r="L597" i="37"/>
  <c r="K597" i="37"/>
  <c r="J597" i="37"/>
  <c r="H600" i="37" s="1"/>
  <c r="I597" i="37"/>
  <c r="H597" i="37"/>
  <c r="G597" i="37"/>
  <c r="F597" i="37"/>
  <c r="D600" i="37" s="1"/>
  <c r="E597" i="37"/>
  <c r="D597" i="37"/>
  <c r="AJ446" i="37"/>
  <c r="AL446" i="37" s="1"/>
  <c r="AL443" i="37"/>
  <c r="AK443" i="37"/>
  <c r="AJ443" i="37"/>
  <c r="AH443" i="37"/>
  <c r="AG443" i="37"/>
  <c r="AF445" i="37" s="1"/>
  <c r="AF443" i="37"/>
  <c r="AD443" i="37"/>
  <c r="AC443" i="37"/>
  <c r="AB443" i="37"/>
  <c r="Z443" i="37"/>
  <c r="Y443" i="37"/>
  <c r="X443" i="37"/>
  <c r="V443" i="37"/>
  <c r="U443" i="37"/>
  <c r="T443" i="37"/>
  <c r="R443" i="37"/>
  <c r="Q443" i="37"/>
  <c r="P445" i="37" s="1"/>
  <c r="P443" i="37"/>
  <c r="N443" i="37"/>
  <c r="M443" i="37"/>
  <c r="L443" i="37"/>
  <c r="J443" i="37"/>
  <c r="I443" i="37"/>
  <c r="H443" i="37"/>
  <c r="F443" i="37"/>
  <c r="E443" i="37"/>
  <c r="D443" i="37"/>
  <c r="AM442" i="37"/>
  <c r="AL442" i="37"/>
  <c r="AK442" i="37"/>
  <c r="AJ445" i="37" s="1"/>
  <c r="AK446" i="37" s="1"/>
  <c r="AJ442" i="37"/>
  <c r="AI442" i="37"/>
  <c r="AH442" i="37"/>
  <c r="AG442" i="37"/>
  <c r="AF442" i="37"/>
  <c r="AE442" i="37"/>
  <c r="AD442" i="37"/>
  <c r="AC442" i="37"/>
  <c r="AB442" i="37"/>
  <c r="AA442" i="37"/>
  <c r="Z442" i="37"/>
  <c r="Y442" i="37"/>
  <c r="X442" i="37"/>
  <c r="W442" i="37"/>
  <c r="V442" i="37"/>
  <c r="U442" i="37"/>
  <c r="T445" i="37" s="1"/>
  <c r="T446" i="37" s="1"/>
  <c r="T442" i="37"/>
  <c r="S442" i="37"/>
  <c r="R442" i="37"/>
  <c r="Q442" i="37"/>
  <c r="P442" i="37"/>
  <c r="O442" i="37"/>
  <c r="N442" i="37"/>
  <c r="M442" i="37"/>
  <c r="L442" i="37"/>
  <c r="K442" i="37"/>
  <c r="J442" i="37"/>
  <c r="I442" i="37"/>
  <c r="H442" i="37"/>
  <c r="G442" i="37"/>
  <c r="F442" i="37"/>
  <c r="E442" i="37"/>
  <c r="D445" i="37" s="1"/>
  <c r="E446" i="37" s="1"/>
  <c r="D442" i="37"/>
  <c r="AL288" i="37"/>
  <c r="AK288" i="37"/>
  <c r="AJ288" i="37"/>
  <c r="AH288" i="37"/>
  <c r="AG288" i="37"/>
  <c r="AF288" i="37"/>
  <c r="AD288" i="37"/>
  <c r="AC288" i="37"/>
  <c r="AB288" i="37"/>
  <c r="Z288" i="37"/>
  <c r="Y288" i="37"/>
  <c r="X288" i="37"/>
  <c r="V288" i="37"/>
  <c r="U288" i="37"/>
  <c r="T288" i="37"/>
  <c r="R288" i="37"/>
  <c r="Q288" i="37"/>
  <c r="P288" i="37"/>
  <c r="N288" i="37"/>
  <c r="M288" i="37"/>
  <c r="L288" i="37"/>
  <c r="J288" i="37"/>
  <c r="I288" i="37"/>
  <c r="H288" i="37"/>
  <c r="F288" i="37"/>
  <c r="E288" i="37"/>
  <c r="D288" i="37"/>
  <c r="AM287" i="37"/>
  <c r="AL287" i="37"/>
  <c r="AK287" i="37"/>
  <c r="AJ287" i="37"/>
  <c r="AJ290" i="37" s="1"/>
  <c r="AI287" i="37"/>
  <c r="AH287" i="37"/>
  <c r="AG287" i="37"/>
  <c r="AF287" i="37"/>
  <c r="AF290" i="37" s="1"/>
  <c r="AE287" i="37"/>
  <c r="AD287" i="37"/>
  <c r="AC287" i="37"/>
  <c r="AB287" i="37"/>
  <c r="AA287" i="37"/>
  <c r="Z287" i="37"/>
  <c r="Y287" i="37"/>
  <c r="X287" i="37"/>
  <c r="W287" i="37"/>
  <c r="V287" i="37"/>
  <c r="U287" i="37"/>
  <c r="T287" i="37"/>
  <c r="T290" i="37" s="1"/>
  <c r="S287" i="37"/>
  <c r="R287" i="37"/>
  <c r="Q287" i="37"/>
  <c r="P287" i="37"/>
  <c r="P290" i="37" s="1"/>
  <c r="O287" i="37"/>
  <c r="N287" i="37"/>
  <c r="M287" i="37"/>
  <c r="L287" i="37"/>
  <c r="K287" i="37"/>
  <c r="J287" i="37"/>
  <c r="I287" i="37"/>
  <c r="H287" i="37"/>
  <c r="G287" i="37"/>
  <c r="F287" i="37"/>
  <c r="E287" i="37"/>
  <c r="D287" i="37"/>
  <c r="D290" i="37" s="1"/>
  <c r="AK66" i="37"/>
  <c r="AJ66" i="37"/>
  <c r="AL66" i="37" s="1"/>
  <c r="AG66" i="37"/>
  <c r="AF66" i="37"/>
  <c r="AC66" i="37"/>
  <c r="AB66" i="37"/>
  <c r="Y66" i="37"/>
  <c r="X66" i="37"/>
  <c r="U66" i="37"/>
  <c r="T66" i="37"/>
  <c r="Q66" i="37"/>
  <c r="P66" i="37"/>
  <c r="P67" i="37" s="1"/>
  <c r="M66" i="37"/>
  <c r="L66" i="37"/>
  <c r="L67" i="37" s="1"/>
  <c r="I66" i="37"/>
  <c r="H66" i="37"/>
  <c r="H67" i="37" s="1"/>
  <c r="E66" i="37"/>
  <c r="D66" i="37"/>
  <c r="F66" i="37" s="1"/>
  <c r="G66" i="37" s="1"/>
  <c r="AL65" i="37"/>
  <c r="AM65" i="37" s="1"/>
  <c r="AH65" i="37"/>
  <c r="AI65" i="37" s="1"/>
  <c r="AD65" i="37"/>
  <c r="AE65" i="37" s="1"/>
  <c r="Z65" i="37"/>
  <c r="AA65" i="37" s="1"/>
  <c r="V65" i="37"/>
  <c r="W65" i="37" s="1"/>
  <c r="R65" i="37"/>
  <c r="S65" i="37" s="1"/>
  <c r="N65" i="37"/>
  <c r="O65" i="37" s="1"/>
  <c r="J65" i="37"/>
  <c r="K65" i="37" s="1"/>
  <c r="F65" i="37"/>
  <c r="G65" i="37" s="1"/>
  <c r="AA60" i="37"/>
  <c r="R60" i="37"/>
  <c r="I60" i="37"/>
  <c r="AA59" i="37"/>
  <c r="R59" i="37"/>
  <c r="I59" i="37"/>
  <c r="AA58" i="37"/>
  <c r="R58" i="37"/>
  <c r="I58" i="37"/>
  <c r="AA57" i="37"/>
  <c r="R57" i="37"/>
  <c r="I57" i="37"/>
  <c r="AA56" i="37"/>
  <c r="R56" i="37"/>
  <c r="I56" i="37"/>
  <c r="AA55" i="37"/>
  <c r="R55" i="37"/>
  <c r="I55" i="37"/>
  <c r="AA54" i="37"/>
  <c r="R54" i="37"/>
  <c r="I54" i="37"/>
  <c r="AA53" i="37"/>
  <c r="R53" i="37"/>
  <c r="I53" i="37"/>
  <c r="AA50" i="37"/>
  <c r="R50" i="37"/>
  <c r="I50" i="37"/>
  <c r="AA49" i="37"/>
  <c r="R49" i="37"/>
  <c r="I49" i="37"/>
  <c r="AA48" i="37"/>
  <c r="R48" i="37"/>
  <c r="I48" i="37"/>
  <c r="AA47" i="37"/>
  <c r="R47" i="37"/>
  <c r="I47" i="37"/>
  <c r="AA46" i="37"/>
  <c r="R46" i="37"/>
  <c r="I46" i="37"/>
  <c r="AA45" i="37"/>
  <c r="R45" i="37"/>
  <c r="I45" i="37"/>
  <c r="AA44" i="37"/>
  <c r="R44" i="37"/>
  <c r="I44" i="37"/>
  <c r="AA43" i="37"/>
  <c r="R43" i="37"/>
  <c r="I43" i="37"/>
  <c r="AA40" i="37"/>
  <c r="R40" i="37"/>
  <c r="I40" i="37"/>
  <c r="AA39" i="37"/>
  <c r="R39" i="37"/>
  <c r="I39" i="37"/>
  <c r="AA38" i="37"/>
  <c r="R38" i="37"/>
  <c r="I38" i="37"/>
  <c r="AA37" i="37"/>
  <c r="R37" i="37"/>
  <c r="I37" i="37"/>
  <c r="AA36" i="37"/>
  <c r="R36" i="37"/>
  <c r="I36" i="37"/>
  <c r="AA35" i="37"/>
  <c r="R35" i="37"/>
  <c r="I35" i="37"/>
  <c r="AA34" i="37"/>
  <c r="R34" i="37"/>
  <c r="I34" i="37"/>
  <c r="AA33" i="37"/>
  <c r="R33" i="37"/>
  <c r="I33" i="37"/>
  <c r="AA30" i="37"/>
  <c r="R30" i="37"/>
  <c r="I30" i="37"/>
  <c r="AA29" i="37"/>
  <c r="R29" i="37"/>
  <c r="I29" i="37"/>
  <c r="AA28" i="37"/>
  <c r="R28" i="37"/>
  <c r="I28" i="37"/>
  <c r="AA27" i="37"/>
  <c r="R27" i="37"/>
  <c r="I27" i="37"/>
  <c r="AA26" i="37"/>
  <c r="R26" i="37"/>
  <c r="I26" i="37"/>
  <c r="AA25" i="37"/>
  <c r="R25" i="37"/>
  <c r="I25" i="37"/>
  <c r="AA24" i="37"/>
  <c r="R24" i="37"/>
  <c r="I24" i="37"/>
  <c r="AA23" i="37"/>
  <c r="R23" i="37"/>
  <c r="I23" i="37"/>
  <c r="AA20" i="37"/>
  <c r="R20" i="37"/>
  <c r="I20" i="37"/>
  <c r="AA19" i="37"/>
  <c r="R19" i="37"/>
  <c r="I19" i="37"/>
  <c r="AA18" i="37"/>
  <c r="R18" i="37"/>
  <c r="I18" i="37"/>
  <c r="AA17" i="37"/>
  <c r="R17" i="37"/>
  <c r="I17" i="37"/>
  <c r="AA16" i="37"/>
  <c r="R16" i="37"/>
  <c r="I16" i="37"/>
  <c r="AA15" i="37"/>
  <c r="R15" i="37"/>
  <c r="I15" i="37"/>
  <c r="AA14" i="37"/>
  <c r="R14" i="37"/>
  <c r="I14" i="37"/>
  <c r="AA13" i="37"/>
  <c r="R13" i="37"/>
  <c r="I13" i="37"/>
  <c r="AA10" i="37"/>
  <c r="R10" i="37"/>
  <c r="I10" i="37"/>
  <c r="AA9" i="37"/>
  <c r="R9" i="37"/>
  <c r="I9" i="37"/>
  <c r="AA8" i="37"/>
  <c r="R8" i="37"/>
  <c r="I8" i="37"/>
  <c r="AA7" i="37"/>
  <c r="R7" i="37"/>
  <c r="I7" i="37"/>
  <c r="AA6" i="37"/>
  <c r="R6" i="37"/>
  <c r="I6" i="37"/>
  <c r="AA5" i="37"/>
  <c r="R5" i="37"/>
  <c r="I5" i="37"/>
  <c r="AA4" i="37"/>
  <c r="R4" i="37"/>
  <c r="I4" i="37"/>
  <c r="AA3" i="37"/>
  <c r="R3" i="37"/>
  <c r="I3" i="37"/>
  <c r="P773" i="37" l="1"/>
  <c r="H1150" i="37"/>
  <c r="D892" i="37"/>
  <c r="F892" i="37" s="1"/>
  <c r="G892" i="37" s="1"/>
  <c r="J8" i="37" s="1"/>
  <c r="V66" i="37"/>
  <c r="W66" i="37" s="1"/>
  <c r="AF773" i="37"/>
  <c r="L1150" i="37"/>
  <c r="H290" i="37"/>
  <c r="I291" i="37" s="1"/>
  <c r="L600" i="37"/>
  <c r="D1021" i="37"/>
  <c r="F1021" i="37" s="1"/>
  <c r="G1021" i="37" s="1"/>
  <c r="J9" i="37" s="1"/>
  <c r="X773" i="37"/>
  <c r="AJ773" i="37"/>
  <c r="AL773" i="37" s="1"/>
  <c r="AM773" i="37" s="1"/>
  <c r="H1021" i="37"/>
  <c r="J1021" i="37" s="1"/>
  <c r="K1021" i="37" s="1"/>
  <c r="X1021" i="37"/>
  <c r="P600" i="37"/>
  <c r="R600" i="37" s="1"/>
  <c r="S600" i="37" s="1"/>
  <c r="L892" i="37"/>
  <c r="X892" i="37"/>
  <c r="P1021" i="37"/>
  <c r="AB892" i="37"/>
  <c r="AB893" i="37" s="1"/>
  <c r="X445" i="37"/>
  <c r="T773" i="37"/>
  <c r="V773" i="37" s="1"/>
  <c r="W773" i="37" s="1"/>
  <c r="H892" i="37"/>
  <c r="J892" i="37" s="1"/>
  <c r="K892" i="37" s="1"/>
  <c r="H445" i="37"/>
  <c r="J445" i="37" s="1"/>
  <c r="K445" i="37" s="1"/>
  <c r="E67" i="37"/>
  <c r="M67" i="37"/>
  <c r="N67" i="37" s="1"/>
  <c r="U67" i="37"/>
  <c r="AC67" i="37"/>
  <c r="AK67" i="37"/>
  <c r="I67" i="37"/>
  <c r="J67" i="37" s="1"/>
  <c r="Q67" i="37"/>
  <c r="R67" i="37" s="1"/>
  <c r="Y67" i="37"/>
  <c r="AG67" i="37"/>
  <c r="AJ892" i="37"/>
  <c r="AK893" i="37" s="1"/>
  <c r="AG601" i="37"/>
  <c r="AH600" i="37"/>
  <c r="AI600" i="37" s="1"/>
  <c r="AF1150" i="37"/>
  <c r="AG1151" i="37" s="1"/>
  <c r="AF892" i="37"/>
  <c r="AF893" i="37" s="1"/>
  <c r="AB290" i="37"/>
  <c r="AB291" i="37" s="1"/>
  <c r="AB445" i="37"/>
  <c r="AB1150" i="37"/>
  <c r="AD1150" i="37" s="1"/>
  <c r="AE1150" i="37" s="1"/>
  <c r="X290" i="37"/>
  <c r="X291" i="37" s="1"/>
  <c r="X1150" i="37"/>
  <c r="Y1151" i="37" s="1"/>
  <c r="T892" i="37"/>
  <c r="V892" i="37" s="1"/>
  <c r="W892" i="37" s="1"/>
  <c r="T1021" i="37"/>
  <c r="U1022" i="37" s="1"/>
  <c r="P1150" i="37"/>
  <c r="R1150" i="37" s="1"/>
  <c r="S1150" i="37" s="1"/>
  <c r="P892" i="37"/>
  <c r="Q893" i="37" s="1"/>
  <c r="L1021" i="37"/>
  <c r="M1022" i="37" s="1"/>
  <c r="L290" i="37"/>
  <c r="L291" i="37" s="1"/>
  <c r="L445" i="37"/>
  <c r="N445" i="37" s="1"/>
  <c r="O445" i="37" s="1"/>
  <c r="L773" i="37"/>
  <c r="M774" i="37" s="1"/>
  <c r="H773" i="37"/>
  <c r="I774" i="37" s="1"/>
  <c r="D446" i="37"/>
  <c r="F446" i="37" s="1"/>
  <c r="D773" i="37"/>
  <c r="F773" i="37" s="1"/>
  <c r="G773" i="37" s="1"/>
  <c r="J7" i="37" s="1"/>
  <c r="L68" i="37"/>
  <c r="AM66" i="37"/>
  <c r="H68" i="37"/>
  <c r="P68" i="37"/>
  <c r="J66" i="37"/>
  <c r="K66" i="37" s="1"/>
  <c r="N66" i="37"/>
  <c r="O66" i="37" s="1"/>
  <c r="R66" i="37"/>
  <c r="S66" i="37" s="1"/>
  <c r="Z66" i="37"/>
  <c r="AA66" i="37" s="1"/>
  <c r="AD66" i="37"/>
  <c r="AE66" i="37" s="1"/>
  <c r="AH66" i="37"/>
  <c r="AI66" i="37" s="1"/>
  <c r="D67" i="37"/>
  <c r="AB67" i="37"/>
  <c r="Y446" i="37"/>
  <c r="Z445" i="37"/>
  <c r="AA445" i="37" s="1"/>
  <c r="X446" i="37"/>
  <c r="T67" i="37"/>
  <c r="X67" i="37"/>
  <c r="AF67" i="37"/>
  <c r="AJ67" i="37"/>
  <c r="D291" i="37"/>
  <c r="F290" i="37"/>
  <c r="G290" i="37" s="1"/>
  <c r="E291" i="37"/>
  <c r="H291" i="37"/>
  <c r="P291" i="37"/>
  <c r="R290" i="37"/>
  <c r="S290" i="37" s="1"/>
  <c r="Q291" i="37"/>
  <c r="T291" i="37"/>
  <c r="V290" i="37"/>
  <c r="W290" i="37" s="1"/>
  <c r="U291" i="37"/>
  <c r="Z290" i="37"/>
  <c r="AA290" i="37" s="1"/>
  <c r="AF291" i="37"/>
  <c r="AH290" i="37"/>
  <c r="AI290" i="37" s="1"/>
  <c r="AG291" i="37"/>
  <c r="AJ291" i="37"/>
  <c r="AL290" i="37"/>
  <c r="AM290" i="37" s="1"/>
  <c r="AK291" i="37"/>
  <c r="Q446" i="37"/>
  <c r="R445" i="37"/>
  <c r="S445" i="37" s="1"/>
  <c r="P446" i="37"/>
  <c r="AG446" i="37"/>
  <c r="AH445" i="37"/>
  <c r="AI445" i="37" s="1"/>
  <c r="AF446" i="37"/>
  <c r="T447" i="37"/>
  <c r="AJ447" i="37"/>
  <c r="F445" i="37"/>
  <c r="G445" i="37" s="1"/>
  <c r="G446" i="37" s="1"/>
  <c r="AL445" i="37"/>
  <c r="AM445" i="37" s="1"/>
  <c r="AM446" i="37" s="1"/>
  <c r="E447" i="37"/>
  <c r="U446" i="37"/>
  <c r="U447" i="37" s="1"/>
  <c r="AK447" i="37"/>
  <c r="V445" i="37"/>
  <c r="W445" i="37" s="1"/>
  <c r="M601" i="37"/>
  <c r="L601" i="37"/>
  <c r="N600" i="37"/>
  <c r="O600" i="37" s="1"/>
  <c r="AC601" i="37"/>
  <c r="AB601" i="37"/>
  <c r="AD600" i="37"/>
  <c r="AE600" i="37" s="1"/>
  <c r="F600" i="37"/>
  <c r="G600" i="37" s="1"/>
  <c r="E601" i="37"/>
  <c r="D601" i="37"/>
  <c r="I601" i="37"/>
  <c r="J600" i="37"/>
  <c r="K600" i="37" s="1"/>
  <c r="H601" i="37"/>
  <c r="V600" i="37"/>
  <c r="W600" i="37" s="1"/>
  <c r="U601" i="37"/>
  <c r="T601" i="37"/>
  <c r="Y601" i="37"/>
  <c r="Z600" i="37"/>
  <c r="AA600" i="37" s="1"/>
  <c r="X601" i="37"/>
  <c r="AL600" i="37"/>
  <c r="AM600" i="37" s="1"/>
  <c r="AK601" i="37"/>
  <c r="AJ601" i="37"/>
  <c r="P601" i="37"/>
  <c r="AF601" i="37"/>
  <c r="Q601" i="37"/>
  <c r="R773" i="37"/>
  <c r="S773" i="37" s="1"/>
  <c r="Q774" i="37"/>
  <c r="P774" i="37"/>
  <c r="Y774" i="37"/>
  <c r="Z773" i="37"/>
  <c r="AA773" i="37" s="1"/>
  <c r="X774" i="37"/>
  <c r="AC774" i="37"/>
  <c r="AB774" i="37"/>
  <c r="AD773" i="37"/>
  <c r="AE773" i="37" s="1"/>
  <c r="AH773" i="37"/>
  <c r="AI773" i="37" s="1"/>
  <c r="AG774" i="37"/>
  <c r="AF774" i="37"/>
  <c r="M893" i="37"/>
  <c r="L893" i="37"/>
  <c r="N892" i="37"/>
  <c r="O892" i="37" s="1"/>
  <c r="Y893" i="37"/>
  <c r="Z892" i="37"/>
  <c r="AA892" i="37" s="1"/>
  <c r="X893" i="37"/>
  <c r="AC893" i="37"/>
  <c r="AH892" i="37"/>
  <c r="AI892" i="37" s="1"/>
  <c r="Y1022" i="37"/>
  <c r="Z1021" i="37"/>
  <c r="AA1021" i="37" s="1"/>
  <c r="X1022" i="37"/>
  <c r="AG1022" i="37"/>
  <c r="AH1021" i="37"/>
  <c r="AI1021" i="37" s="1"/>
  <c r="AF1022" i="37"/>
  <c r="Q1022" i="37"/>
  <c r="R1021" i="37"/>
  <c r="S1021" i="37" s="1"/>
  <c r="P1022" i="37"/>
  <c r="AB1021" i="37"/>
  <c r="AJ1021" i="37"/>
  <c r="M1151" i="37"/>
  <c r="L1151" i="37"/>
  <c r="N1150" i="37"/>
  <c r="O1150" i="37" s="1"/>
  <c r="I1151" i="37"/>
  <c r="J1150" i="37"/>
  <c r="K1150" i="37" s="1"/>
  <c r="H1151" i="37"/>
  <c r="V1150" i="37"/>
  <c r="W1150" i="37" s="1"/>
  <c r="U1151" i="37"/>
  <c r="T1151" i="37"/>
  <c r="AL1150" i="37"/>
  <c r="AM1150" i="37" s="1"/>
  <c r="AK1151" i="37"/>
  <c r="AJ1151" i="37"/>
  <c r="AC1151" i="37"/>
  <c r="AB1151" i="37"/>
  <c r="N290" i="37" l="1"/>
  <c r="O290" i="37" s="1"/>
  <c r="J290" i="37"/>
  <c r="K290" i="37" s="1"/>
  <c r="M291" i="37"/>
  <c r="AH1150" i="37"/>
  <c r="AI1150" i="37" s="1"/>
  <c r="H446" i="37"/>
  <c r="H1022" i="37"/>
  <c r="I446" i="37"/>
  <c r="I447" i="37" s="1"/>
  <c r="AJ774" i="37"/>
  <c r="AF1151" i="37"/>
  <c r="I1022" i="37"/>
  <c r="AK774" i="37"/>
  <c r="AD892" i="37"/>
  <c r="AE892" i="37" s="1"/>
  <c r="AC291" i="37"/>
  <c r="Q68" i="37"/>
  <c r="M68" i="37"/>
  <c r="I893" i="37"/>
  <c r="AL892" i="37"/>
  <c r="AM892" i="37" s="1"/>
  <c r="T774" i="37"/>
  <c r="D447" i="37"/>
  <c r="E448" i="37" s="1"/>
  <c r="I68" i="37"/>
  <c r="AG893" i="37"/>
  <c r="AG894" i="37" s="1"/>
  <c r="P893" i="37"/>
  <c r="H893" i="37"/>
  <c r="U774" i="37"/>
  <c r="V774" i="37" s="1"/>
  <c r="W774" i="37" s="1"/>
  <c r="Y291" i="37"/>
  <c r="Y292" i="37" s="1"/>
  <c r="R892" i="37"/>
  <c r="S892" i="37" s="1"/>
  <c r="AJ893" i="37"/>
  <c r="AK894" i="37" s="1"/>
  <c r="T1022" i="37"/>
  <c r="U1023" i="37" s="1"/>
  <c r="V1021" i="37"/>
  <c r="W1021" i="37" s="1"/>
  <c r="Q1151" i="37"/>
  <c r="P1151" i="37"/>
  <c r="I602" i="37"/>
  <c r="I1152" i="37"/>
  <c r="U68" i="37"/>
  <c r="X1151" i="37"/>
  <c r="X1152" i="37" s="1"/>
  <c r="H774" i="37"/>
  <c r="I775" i="37" s="1"/>
  <c r="M292" i="37"/>
  <c r="AK448" i="37"/>
  <c r="T893" i="37"/>
  <c r="T894" i="37" s="1"/>
  <c r="J773" i="37"/>
  <c r="K773" i="37" s="1"/>
  <c r="AG292" i="37"/>
  <c r="Q292" i="37"/>
  <c r="L1022" i="37"/>
  <c r="N1022" i="37" s="1"/>
  <c r="Z1150" i="37"/>
  <c r="AA1150" i="37" s="1"/>
  <c r="N1021" i="37"/>
  <c r="O1021" i="37" s="1"/>
  <c r="Y1023" i="37"/>
  <c r="U893" i="37"/>
  <c r="U894" i="37" s="1"/>
  <c r="AD290" i="37"/>
  <c r="AE290" i="37" s="1"/>
  <c r="M69" i="37"/>
  <c r="M1152" i="37"/>
  <c r="N773" i="37"/>
  <c r="O773" i="37" s="1"/>
  <c r="AK1152" i="37"/>
  <c r="AK775" i="37"/>
  <c r="AG1023" i="37"/>
  <c r="AC446" i="37"/>
  <c r="AD445" i="37"/>
  <c r="AE445" i="37" s="1"/>
  <c r="AB446" i="37"/>
  <c r="AC292" i="37"/>
  <c r="U1152" i="37"/>
  <c r="U448" i="37"/>
  <c r="Q602" i="37"/>
  <c r="Q775" i="37"/>
  <c r="L774" i="37"/>
  <c r="M775" i="37" s="1"/>
  <c r="M602" i="37"/>
  <c r="M446" i="37"/>
  <c r="L446" i="37"/>
  <c r="E292" i="37"/>
  <c r="AC1022" i="37"/>
  <c r="AB1022" i="37"/>
  <c r="AD1021" i="37"/>
  <c r="AE1021" i="37" s="1"/>
  <c r="Z893" i="37"/>
  <c r="AA893" i="37" s="1"/>
  <c r="X894" i="37"/>
  <c r="AH774" i="37"/>
  <c r="AI774" i="37" s="1"/>
  <c r="AF775" i="37"/>
  <c r="AD774" i="37"/>
  <c r="AE774" i="37" s="1"/>
  <c r="AB775" i="37"/>
  <c r="AC1152" i="37"/>
  <c r="J1151" i="37"/>
  <c r="K1151" i="37" s="1"/>
  <c r="H1152" i="37"/>
  <c r="N1151" i="37"/>
  <c r="O1151" i="37" s="1"/>
  <c r="L1152" i="37"/>
  <c r="Q1023" i="37"/>
  <c r="Z1022" i="37"/>
  <c r="AA1022" i="37" s="1"/>
  <c r="X1023" i="37"/>
  <c r="Q894" i="37"/>
  <c r="M894" i="37"/>
  <c r="AL774" i="37"/>
  <c r="AM774" i="37" s="1"/>
  <c r="AJ775" i="37"/>
  <c r="AG775" i="37"/>
  <c r="AC775" i="37"/>
  <c r="R774" i="37"/>
  <c r="S774" i="37" s="1"/>
  <c r="P775" i="37"/>
  <c r="AK602" i="37"/>
  <c r="Y602" i="37"/>
  <c r="J601" i="37"/>
  <c r="K601" i="37" s="1"/>
  <c r="H602" i="37"/>
  <c r="E602" i="37"/>
  <c r="N601" i="37"/>
  <c r="O601" i="37" s="1"/>
  <c r="L602" i="37"/>
  <c r="AJ448" i="37"/>
  <c r="AL447" i="37"/>
  <c r="AM447" i="37" s="1"/>
  <c r="AF292" i="37"/>
  <c r="AH291" i="37"/>
  <c r="AI291" i="37" s="1"/>
  <c r="P292" i="37"/>
  <c r="R291" i="37"/>
  <c r="S291" i="37" s="1"/>
  <c r="L292" i="37"/>
  <c r="N291" i="37"/>
  <c r="O291" i="37" s="1"/>
  <c r="I292" i="37"/>
  <c r="D292" i="37"/>
  <c r="F291" i="37"/>
  <c r="G291" i="37" s="1"/>
  <c r="AH67" i="37"/>
  <c r="AI67" i="37" s="1"/>
  <c r="AF68" i="37"/>
  <c r="H447" i="37"/>
  <c r="D68" i="37"/>
  <c r="F67" i="37"/>
  <c r="G67" i="37" s="1"/>
  <c r="I69" i="37"/>
  <c r="K67" i="37"/>
  <c r="AC68" i="37"/>
  <c r="AD1151" i="37"/>
  <c r="AE1151" i="37" s="1"/>
  <c r="AB1152" i="37"/>
  <c r="AH1022" i="37"/>
  <c r="AI1022" i="37" s="1"/>
  <c r="AF1023" i="37"/>
  <c r="I1023" i="37"/>
  <c r="AD893" i="37"/>
  <c r="AB894" i="37"/>
  <c r="Y894" i="37"/>
  <c r="H894" i="37"/>
  <c r="Z774" i="37"/>
  <c r="AA774" i="37" s="1"/>
  <c r="X775" i="37"/>
  <c r="Y775" i="37"/>
  <c r="T775" i="37"/>
  <c r="AH601" i="37"/>
  <c r="AI601" i="37" s="1"/>
  <c r="AF602" i="37"/>
  <c r="V601" i="37"/>
  <c r="W601" i="37" s="1"/>
  <c r="T602" i="37"/>
  <c r="AD601" i="37"/>
  <c r="AE601" i="37" s="1"/>
  <c r="AB602" i="37"/>
  <c r="AG447" i="37"/>
  <c r="AJ292" i="37"/>
  <c r="AL291" i="37"/>
  <c r="AM291" i="37" s="1"/>
  <c r="T292" i="37"/>
  <c r="V291" i="37"/>
  <c r="W291" i="37" s="1"/>
  <c r="H292" i="37"/>
  <c r="J291" i="37"/>
  <c r="K291" i="37" s="1"/>
  <c r="X68" i="37"/>
  <c r="Z67" i="37"/>
  <c r="AA67" i="37" s="1"/>
  <c r="X447" i="37"/>
  <c r="Z446" i="37"/>
  <c r="AA446" i="37" s="1"/>
  <c r="AG68" i="37"/>
  <c r="H69" i="37"/>
  <c r="J68" i="37"/>
  <c r="AH1151" i="37"/>
  <c r="AI1151" i="37" s="1"/>
  <c r="AF1152" i="37"/>
  <c r="AL1151" i="37"/>
  <c r="AM1151" i="37" s="1"/>
  <c r="AJ1152" i="37"/>
  <c r="AG1152" i="37"/>
  <c r="V1151" i="37"/>
  <c r="W1151" i="37" s="1"/>
  <c r="T1152" i="37"/>
  <c r="V1022" i="37"/>
  <c r="AK1022" i="37"/>
  <c r="AJ1022" i="37"/>
  <c r="AL1021" i="37"/>
  <c r="AM1021" i="37" s="1"/>
  <c r="R1022" i="37"/>
  <c r="S1022" i="37" s="1"/>
  <c r="P1023" i="37"/>
  <c r="AJ894" i="37"/>
  <c r="AF894" i="37"/>
  <c r="AC894" i="37"/>
  <c r="R893" i="37"/>
  <c r="S893" i="37" s="1"/>
  <c r="P894" i="37"/>
  <c r="R601" i="37"/>
  <c r="S601" i="37" s="1"/>
  <c r="P602" i="37"/>
  <c r="Q603" i="37" s="1"/>
  <c r="Z601" i="37"/>
  <c r="AA601" i="37" s="1"/>
  <c r="X602" i="37"/>
  <c r="U602" i="37"/>
  <c r="I603" i="37"/>
  <c r="AG602" i="37"/>
  <c r="AC602" i="37"/>
  <c r="T448" i="37"/>
  <c r="V447" i="37"/>
  <c r="V446" i="37"/>
  <c r="W446" i="37" s="1"/>
  <c r="P447" i="37"/>
  <c r="R446" i="37"/>
  <c r="S446" i="37" s="1"/>
  <c r="Q447" i="37"/>
  <c r="X292" i="37"/>
  <c r="T68" i="37"/>
  <c r="V67" i="37"/>
  <c r="W67" i="37" s="1"/>
  <c r="Y68" i="37"/>
  <c r="P69" i="37"/>
  <c r="R68" i="37"/>
  <c r="O67" i="37"/>
  <c r="J1022" i="37"/>
  <c r="K1022" i="37" s="1"/>
  <c r="H1023" i="37"/>
  <c r="N893" i="37"/>
  <c r="O893" i="37" s="1"/>
  <c r="L894" i="37"/>
  <c r="AL601" i="37"/>
  <c r="AM601" i="37" s="1"/>
  <c r="AJ602" i="37"/>
  <c r="F601" i="37"/>
  <c r="G601" i="37" s="1"/>
  <c r="D602" i="37"/>
  <c r="AF447" i="37"/>
  <c r="AH446" i="37"/>
  <c r="AI446" i="37" s="1"/>
  <c r="AK292" i="37"/>
  <c r="AB292" i="37"/>
  <c r="AD291" i="37"/>
  <c r="U292" i="37"/>
  <c r="AJ68" i="37"/>
  <c r="AL67" i="37"/>
  <c r="AM67" i="37" s="1"/>
  <c r="Y447" i="37"/>
  <c r="AB68" i="37"/>
  <c r="AD67" i="37"/>
  <c r="AE67" i="37" s="1"/>
  <c r="Q69" i="37"/>
  <c r="S67" i="37"/>
  <c r="AK68" i="37"/>
  <c r="E68" i="37"/>
  <c r="E69" i="37" s="1"/>
  <c r="N68" i="37"/>
  <c r="O68" i="37" s="1"/>
  <c r="L69" i="37"/>
  <c r="D44" i="26"/>
  <c r="D348" i="36"/>
  <c r="D347" i="36"/>
  <c r="D346" i="36"/>
  <c r="D343" i="36"/>
  <c r="D342" i="36"/>
  <c r="D341" i="36"/>
  <c r="D340" i="36"/>
  <c r="D339" i="36"/>
  <c r="D338" i="36"/>
  <c r="D337" i="36"/>
  <c r="D336" i="36"/>
  <c r="D329" i="36"/>
  <c r="D328" i="36"/>
  <c r="D327" i="36"/>
  <c r="D324" i="36"/>
  <c r="D323" i="36"/>
  <c r="D322" i="36"/>
  <c r="D321" i="36"/>
  <c r="D320" i="36"/>
  <c r="D319" i="36"/>
  <c r="D318" i="36"/>
  <c r="D317" i="36"/>
  <c r="D310" i="36"/>
  <c r="D309" i="36"/>
  <c r="D308" i="36"/>
  <c r="D305" i="36"/>
  <c r="D304" i="36"/>
  <c r="D303" i="36"/>
  <c r="D302" i="36"/>
  <c r="D301" i="36"/>
  <c r="D300" i="36"/>
  <c r="D299" i="36"/>
  <c r="D298" i="36"/>
  <c r="D291" i="36"/>
  <c r="D290" i="36"/>
  <c r="D289" i="36"/>
  <c r="D286" i="36"/>
  <c r="D285" i="36"/>
  <c r="D284" i="36"/>
  <c r="D283" i="36"/>
  <c r="D282" i="36"/>
  <c r="D281" i="36"/>
  <c r="D280" i="36"/>
  <c r="D279" i="36"/>
  <c r="D272" i="36"/>
  <c r="D271" i="36"/>
  <c r="D270" i="36"/>
  <c r="D253" i="36"/>
  <c r="D252" i="36"/>
  <c r="D251" i="36"/>
  <c r="D248" i="36"/>
  <c r="D247" i="36"/>
  <c r="D246" i="36"/>
  <c r="D245" i="36"/>
  <c r="D244" i="36"/>
  <c r="D243" i="36"/>
  <c r="D242" i="36"/>
  <c r="D241" i="36"/>
  <c r="D234" i="36"/>
  <c r="D233" i="36"/>
  <c r="D232" i="36"/>
  <c r="D229" i="36"/>
  <c r="D228" i="36"/>
  <c r="D227" i="36"/>
  <c r="D226" i="36"/>
  <c r="D225" i="36"/>
  <c r="D224" i="36"/>
  <c r="D223" i="36"/>
  <c r="D222" i="36"/>
  <c r="D215" i="36"/>
  <c r="D214" i="36"/>
  <c r="D213" i="36"/>
  <c r="D203" i="36"/>
  <c r="D80" i="36"/>
  <c r="D79" i="36"/>
  <c r="D78" i="36"/>
  <c r="D75" i="36"/>
  <c r="D74" i="36"/>
  <c r="D73" i="36"/>
  <c r="D72" i="36"/>
  <c r="D71" i="36"/>
  <c r="D70" i="36"/>
  <c r="D69" i="36"/>
  <c r="D68" i="36"/>
  <c r="D194" i="32"/>
  <c r="D193" i="32"/>
  <c r="D192" i="32"/>
  <c r="D189" i="32"/>
  <c r="D188" i="32"/>
  <c r="D187" i="32"/>
  <c r="D186" i="32"/>
  <c r="D185" i="32"/>
  <c r="D184" i="32"/>
  <c r="D183" i="32"/>
  <c r="D182" i="32"/>
  <c r="D175" i="32"/>
  <c r="D174" i="32"/>
  <c r="D173" i="32"/>
  <c r="D170" i="32"/>
  <c r="D169" i="32"/>
  <c r="D168" i="32"/>
  <c r="D167" i="32"/>
  <c r="D166" i="32"/>
  <c r="D165" i="32"/>
  <c r="D164" i="32"/>
  <c r="D163" i="32"/>
  <c r="D156" i="32"/>
  <c r="D155" i="32"/>
  <c r="D154" i="32"/>
  <c r="D151" i="32"/>
  <c r="D150" i="32"/>
  <c r="D149" i="32"/>
  <c r="D148" i="32"/>
  <c r="D147" i="32"/>
  <c r="D146" i="32"/>
  <c r="D145" i="32"/>
  <c r="D144" i="32"/>
  <c r="D137" i="32"/>
  <c r="D136" i="32"/>
  <c r="D135" i="32"/>
  <c r="D132" i="32"/>
  <c r="D131" i="32"/>
  <c r="D130" i="32"/>
  <c r="D129" i="32"/>
  <c r="D128" i="32"/>
  <c r="D127" i="32"/>
  <c r="D126" i="32"/>
  <c r="D125" i="32"/>
  <c r="D118" i="32"/>
  <c r="D117" i="32"/>
  <c r="D116" i="32"/>
  <c r="D113" i="32"/>
  <c r="D112" i="32"/>
  <c r="D111" i="32"/>
  <c r="D110" i="32"/>
  <c r="D109" i="32"/>
  <c r="D108" i="32"/>
  <c r="D107" i="32"/>
  <c r="D106" i="32"/>
  <c r="D99" i="32"/>
  <c r="D98" i="32"/>
  <c r="D97" i="32"/>
  <c r="D94" i="32"/>
  <c r="D93" i="32"/>
  <c r="D92" i="32"/>
  <c r="D91" i="32"/>
  <c r="D90" i="32"/>
  <c r="D89" i="32"/>
  <c r="D88" i="32"/>
  <c r="D87" i="32"/>
  <c r="D80" i="32"/>
  <c r="D79" i="32"/>
  <c r="D78" i="32"/>
  <c r="D75" i="32"/>
  <c r="D74" i="32"/>
  <c r="D73" i="32"/>
  <c r="D72" i="32"/>
  <c r="D71" i="32"/>
  <c r="D70" i="32"/>
  <c r="D69" i="32"/>
  <c r="D68" i="32"/>
  <c r="J446" i="37" l="1"/>
  <c r="K446" i="37" s="1"/>
  <c r="AE893" i="37"/>
  <c r="F447" i="37"/>
  <c r="G447" i="37" s="1"/>
  <c r="D448" i="37"/>
  <c r="F448" i="37" s="1"/>
  <c r="I894" i="37"/>
  <c r="Q1152" i="37"/>
  <c r="M293" i="37"/>
  <c r="AG293" i="37"/>
  <c r="Z291" i="37"/>
  <c r="AA291" i="37" s="1"/>
  <c r="AH893" i="37"/>
  <c r="AI893" i="37" s="1"/>
  <c r="J893" i="37"/>
  <c r="K893" i="37" s="1"/>
  <c r="W1022" i="37"/>
  <c r="I1153" i="37"/>
  <c r="M70" i="37"/>
  <c r="AE291" i="37"/>
  <c r="AG603" i="37"/>
  <c r="V893" i="37"/>
  <c r="W893" i="37" s="1"/>
  <c r="T1023" i="37"/>
  <c r="L1023" i="37"/>
  <c r="L1024" i="37" s="1"/>
  <c r="U775" i="37"/>
  <c r="U776" i="37" s="1"/>
  <c r="AL893" i="37"/>
  <c r="AM893" i="37" s="1"/>
  <c r="P1152" i="37"/>
  <c r="Q1153" i="37" s="1"/>
  <c r="Q293" i="37"/>
  <c r="R1151" i="37"/>
  <c r="S1151" i="37" s="1"/>
  <c r="Y895" i="37"/>
  <c r="AK449" i="37"/>
  <c r="Z1151" i="37"/>
  <c r="AA1151" i="37" s="1"/>
  <c r="U895" i="37"/>
  <c r="Q776" i="37"/>
  <c r="O1022" i="37"/>
  <c r="I448" i="37"/>
  <c r="H775" i="37"/>
  <c r="I776" i="37" s="1"/>
  <c r="U293" i="37"/>
  <c r="AG69" i="37"/>
  <c r="AC895" i="37"/>
  <c r="I895" i="37"/>
  <c r="M1023" i="37"/>
  <c r="M603" i="37"/>
  <c r="J774" i="37"/>
  <c r="K774" i="37" s="1"/>
  <c r="AG895" i="37"/>
  <c r="Y1152" i="37"/>
  <c r="Y1153" i="37" s="1"/>
  <c r="Q70" i="37"/>
  <c r="U603" i="37"/>
  <c r="K68" i="37"/>
  <c r="E293" i="37"/>
  <c r="M1153" i="37"/>
  <c r="Y1024" i="37"/>
  <c r="AG1153" i="37"/>
  <c r="AK776" i="37"/>
  <c r="AK69" i="37"/>
  <c r="L775" i="37"/>
  <c r="M776" i="37" s="1"/>
  <c r="AG1024" i="37"/>
  <c r="M447" i="37"/>
  <c r="AK1153" i="37"/>
  <c r="Y69" i="37"/>
  <c r="N774" i="37"/>
  <c r="O774" i="37" s="1"/>
  <c r="AC776" i="37"/>
  <c r="AK293" i="37"/>
  <c r="AG776" i="37"/>
  <c r="AD446" i="37"/>
  <c r="AE446" i="37" s="1"/>
  <c r="AB447" i="37"/>
  <c r="AC1023" i="37"/>
  <c r="AC603" i="37"/>
  <c r="AC447" i="37"/>
  <c r="Y448" i="37"/>
  <c r="N446" i="37"/>
  <c r="O446" i="37" s="1"/>
  <c r="L447" i="37"/>
  <c r="AB293" i="37"/>
  <c r="AD292" i="37"/>
  <c r="F602" i="37"/>
  <c r="G602" i="37" s="1"/>
  <c r="D603" i="37"/>
  <c r="R69" i="37"/>
  <c r="P70" i="37"/>
  <c r="T69" i="37"/>
  <c r="V68" i="37"/>
  <c r="W68" i="37" s="1"/>
  <c r="V448" i="37"/>
  <c r="T449" i="37"/>
  <c r="Z602" i="37"/>
  <c r="AA602" i="37" s="1"/>
  <c r="X603" i="37"/>
  <c r="R894" i="37"/>
  <c r="S894" i="37" s="1"/>
  <c r="P895" i="37"/>
  <c r="T1024" i="37"/>
  <c r="V1023" i="37"/>
  <c r="V1152" i="37"/>
  <c r="W1152" i="37" s="1"/>
  <c r="T1153" i="37"/>
  <c r="H70" i="37"/>
  <c r="J69" i="37"/>
  <c r="K69" i="37" s="1"/>
  <c r="Z68" i="37"/>
  <c r="AA68" i="37" s="1"/>
  <c r="X69" i="37"/>
  <c r="AH602" i="37"/>
  <c r="AI602" i="37" s="1"/>
  <c r="AF603" i="37"/>
  <c r="AG604" i="37" s="1"/>
  <c r="AD894" i="37"/>
  <c r="AE894" i="37" s="1"/>
  <c r="AB895" i="37"/>
  <c r="D69" i="37"/>
  <c r="F69" i="37" s="1"/>
  <c r="F68" i="37"/>
  <c r="G68" i="37" s="1"/>
  <c r="J602" i="37"/>
  <c r="K602" i="37" s="1"/>
  <c r="H603" i="37"/>
  <c r="AK603" i="37"/>
  <c r="AL775" i="37"/>
  <c r="AM775" i="37" s="1"/>
  <c r="AJ776" i="37"/>
  <c r="Z1023" i="37"/>
  <c r="AA1023" i="37" s="1"/>
  <c r="X1024" i="37"/>
  <c r="AD775" i="37"/>
  <c r="AE775" i="37" s="1"/>
  <c r="AB776" i="37"/>
  <c r="AJ69" i="37"/>
  <c r="AL68" i="37"/>
  <c r="AM68" i="37" s="1"/>
  <c r="X293" i="37"/>
  <c r="Z292" i="37"/>
  <c r="R447" i="37"/>
  <c r="S447" i="37" s="1"/>
  <c r="P448" i="37"/>
  <c r="AH894" i="37"/>
  <c r="AI894" i="37" s="1"/>
  <c r="AF895" i="37"/>
  <c r="AJ1023" i="37"/>
  <c r="AL1022" i="37"/>
  <c r="AM1022" i="37" s="1"/>
  <c r="T293" i="37"/>
  <c r="V292" i="37"/>
  <c r="W292" i="37" s="1"/>
  <c r="AJ293" i="37"/>
  <c r="AL292" i="37"/>
  <c r="AM292" i="37" s="1"/>
  <c r="U449" i="37"/>
  <c r="Y776" i="37"/>
  <c r="J894" i="37"/>
  <c r="H895" i="37"/>
  <c r="AD1152" i="37"/>
  <c r="AE1152" i="37" s="1"/>
  <c r="AB1153" i="37"/>
  <c r="I70" i="37"/>
  <c r="J447" i="37"/>
  <c r="K447" i="37" s="1"/>
  <c r="H448" i="37"/>
  <c r="I449" i="37" s="1"/>
  <c r="L293" i="37"/>
  <c r="N292" i="37"/>
  <c r="O292" i="37" s="1"/>
  <c r="AF293" i="37"/>
  <c r="AG294" i="37" s="1"/>
  <c r="AH292" i="37"/>
  <c r="AI292" i="37" s="1"/>
  <c r="AL448" i="37"/>
  <c r="AM448" i="37" s="1"/>
  <c r="AJ449" i="37"/>
  <c r="AK450" i="37" s="1"/>
  <c r="N602" i="37"/>
  <c r="O602" i="37" s="1"/>
  <c r="L603" i="37"/>
  <c r="J775" i="37"/>
  <c r="H776" i="37"/>
  <c r="J1152" i="37"/>
  <c r="K1152" i="37" s="1"/>
  <c r="H1153" i="37"/>
  <c r="Z894" i="37"/>
  <c r="AA894" i="37" s="1"/>
  <c r="X895" i="37"/>
  <c r="Y896" i="37" s="1"/>
  <c r="L70" i="37"/>
  <c r="N69" i="37"/>
  <c r="O69" i="37" s="1"/>
  <c r="AL602" i="37"/>
  <c r="AM602" i="37" s="1"/>
  <c r="AJ603" i="37"/>
  <c r="N894" i="37"/>
  <c r="O894" i="37" s="1"/>
  <c r="L895" i="37"/>
  <c r="J1023" i="37"/>
  <c r="K1023" i="37" s="1"/>
  <c r="H1024" i="37"/>
  <c r="R602" i="37"/>
  <c r="S602" i="37" s="1"/>
  <c r="P603" i="37"/>
  <c r="V894" i="37"/>
  <c r="W894" i="37" s="1"/>
  <c r="T895" i="37"/>
  <c r="R1023" i="37"/>
  <c r="S1023" i="37" s="1"/>
  <c r="P1024" i="37"/>
  <c r="AK1023" i="37"/>
  <c r="R1152" i="37"/>
  <c r="AH1152" i="37"/>
  <c r="AI1152" i="37" s="1"/>
  <c r="AF1153" i="37"/>
  <c r="Z447" i="37"/>
  <c r="AA447" i="37" s="1"/>
  <c r="X448" i="37"/>
  <c r="H293" i="37"/>
  <c r="J292" i="37"/>
  <c r="K292" i="37" s="1"/>
  <c r="Y293" i="37"/>
  <c r="AG448" i="37"/>
  <c r="AD602" i="37"/>
  <c r="AE602" i="37" s="1"/>
  <c r="AB603" i="37"/>
  <c r="V602" i="37"/>
  <c r="W602" i="37" s="1"/>
  <c r="T603" i="37"/>
  <c r="T776" i="37"/>
  <c r="Z775" i="37"/>
  <c r="AA775" i="37" s="1"/>
  <c r="X776" i="37"/>
  <c r="I1024" i="37"/>
  <c r="AH68" i="37"/>
  <c r="AI68" i="37" s="1"/>
  <c r="AF69" i="37"/>
  <c r="D293" i="37"/>
  <c r="F292" i="37"/>
  <c r="G292" i="37" s="1"/>
  <c r="M895" i="37"/>
  <c r="Q1024" i="37"/>
  <c r="AH775" i="37"/>
  <c r="AI775" i="37" s="1"/>
  <c r="AF776" i="37"/>
  <c r="AB1023" i="37"/>
  <c r="AD1022" i="37"/>
  <c r="AE1022" i="37" s="1"/>
  <c r="U1153" i="37"/>
  <c r="U1024" i="37"/>
  <c r="AB69" i="37"/>
  <c r="AD68" i="37"/>
  <c r="AE68" i="37" s="1"/>
  <c r="AH447" i="37"/>
  <c r="AI447" i="37" s="1"/>
  <c r="AF448" i="37"/>
  <c r="S68" i="37"/>
  <c r="Q448" i="37"/>
  <c r="W447" i="37"/>
  <c r="AL894" i="37"/>
  <c r="AM894" i="37" s="1"/>
  <c r="AJ895" i="37"/>
  <c r="AL1152" i="37"/>
  <c r="AM1152" i="37" s="1"/>
  <c r="AJ1153" i="37"/>
  <c r="AC293" i="37"/>
  <c r="AH1023" i="37"/>
  <c r="AI1023" i="37" s="1"/>
  <c r="AF1024" i="37"/>
  <c r="X1153" i="37"/>
  <c r="AC69" i="37"/>
  <c r="I293" i="37"/>
  <c r="P293" i="37"/>
  <c r="R292" i="37"/>
  <c r="S292" i="37" s="1"/>
  <c r="G448" i="37"/>
  <c r="J5" i="37" s="1"/>
  <c r="E603" i="37"/>
  <c r="Y603" i="37"/>
  <c r="R775" i="37"/>
  <c r="S775" i="37" s="1"/>
  <c r="P776" i="37"/>
  <c r="Q895" i="37"/>
  <c r="N1152" i="37"/>
  <c r="O1152" i="37" s="1"/>
  <c r="L1153" i="37"/>
  <c r="AC1153" i="37"/>
  <c r="AK895" i="37"/>
  <c r="U69" i="37"/>
  <c r="S7" i="5"/>
  <c r="S8" i="5"/>
  <c r="S4" i="5"/>
  <c r="S5" i="5"/>
  <c r="P7" i="5"/>
  <c r="P8" i="5"/>
  <c r="P4" i="5"/>
  <c r="P5" i="5"/>
  <c r="M7" i="5"/>
  <c r="M8" i="5"/>
  <c r="M4" i="5"/>
  <c r="M5" i="5"/>
  <c r="S6" i="5"/>
  <c r="P6" i="5"/>
  <c r="M6" i="5"/>
  <c r="S3" i="5"/>
  <c r="P3" i="5"/>
  <c r="M3" i="5"/>
  <c r="Y8" i="5"/>
  <c r="Y7" i="5"/>
  <c r="Y6" i="5"/>
  <c r="T66" i="30"/>
  <c r="T67" i="30" s="1"/>
  <c r="U66" i="30"/>
  <c r="F4" i="5"/>
  <c r="G4" i="5" s="1"/>
  <c r="F5" i="5"/>
  <c r="G5" i="5" s="1"/>
  <c r="F6" i="5"/>
  <c r="G6" i="5" s="1"/>
  <c r="F8" i="5"/>
  <c r="F3" i="5"/>
  <c r="D4" i="5"/>
  <c r="E4" i="5" s="1"/>
  <c r="D5" i="5"/>
  <c r="E5" i="5" s="1"/>
  <c r="D6" i="5"/>
  <c r="E6" i="5" s="1"/>
  <c r="D8" i="5"/>
  <c r="E8" i="5" s="1"/>
  <c r="O7" i="26"/>
  <c r="G16" i="5"/>
  <c r="C16" i="5"/>
  <c r="G17" i="5" s="1"/>
  <c r="T286" i="36"/>
  <c r="AJ131" i="36"/>
  <c r="P94" i="36"/>
  <c r="AN93" i="36"/>
  <c r="AF93" i="36"/>
  <c r="H93" i="36"/>
  <c r="AN75" i="36"/>
  <c r="H75" i="36"/>
  <c r="AF74" i="36"/>
  <c r="X74" i="36"/>
  <c r="AF56" i="36"/>
  <c r="P56" i="36"/>
  <c r="AN55" i="36"/>
  <c r="AF55" i="36"/>
  <c r="AB55" i="36"/>
  <c r="X55" i="36"/>
  <c r="P55" i="36"/>
  <c r="L55" i="36"/>
  <c r="H55" i="36"/>
  <c r="AH188" i="36"/>
  <c r="AP189" i="32"/>
  <c r="AL189" i="32"/>
  <c r="AH189" i="32"/>
  <c r="AD189" i="32"/>
  <c r="Z189" i="32"/>
  <c r="V189" i="32"/>
  <c r="R189" i="32"/>
  <c r="N189" i="32"/>
  <c r="J189" i="32"/>
  <c r="F189" i="32"/>
  <c r="AJ189" i="32"/>
  <c r="AP188" i="32"/>
  <c r="AL188" i="32"/>
  <c r="AH188" i="32"/>
  <c r="AD188" i="32"/>
  <c r="Z188" i="32"/>
  <c r="V188" i="32"/>
  <c r="R188" i="32"/>
  <c r="N188" i="32"/>
  <c r="J188" i="32"/>
  <c r="F188" i="32"/>
  <c r="AJ188" i="32"/>
  <c r="AP170" i="32"/>
  <c r="AL170" i="32"/>
  <c r="AH170" i="32"/>
  <c r="AD170" i="32"/>
  <c r="Z170" i="32"/>
  <c r="V170" i="32"/>
  <c r="R170" i="32"/>
  <c r="N170" i="32"/>
  <c r="J170" i="32"/>
  <c r="H170" i="32"/>
  <c r="F170" i="32"/>
  <c r="AJ170" i="32"/>
  <c r="AP169" i="32"/>
  <c r="AL169" i="32"/>
  <c r="AH169" i="32"/>
  <c r="AD169" i="32"/>
  <c r="Z169" i="32"/>
  <c r="V169" i="32"/>
  <c r="R169" i="32"/>
  <c r="N169" i="32"/>
  <c r="J169" i="32"/>
  <c r="F169" i="32"/>
  <c r="AJ169" i="32"/>
  <c r="AL151" i="32"/>
  <c r="AD151" i="32"/>
  <c r="V151" i="32"/>
  <c r="N151" i="32"/>
  <c r="F151" i="32"/>
  <c r="AJ151" i="32"/>
  <c r="AL150" i="32"/>
  <c r="AD150" i="32"/>
  <c r="V150" i="32"/>
  <c r="N150" i="32"/>
  <c r="F150" i="32"/>
  <c r="AJ150" i="32"/>
  <c r="AL132" i="32"/>
  <c r="AD132" i="32"/>
  <c r="V132" i="32"/>
  <c r="N132" i="32"/>
  <c r="F132" i="32"/>
  <c r="AJ132" i="32"/>
  <c r="AL131" i="32"/>
  <c r="AD131" i="32"/>
  <c r="V131" i="32"/>
  <c r="N131" i="32"/>
  <c r="F131" i="32"/>
  <c r="AJ131" i="32"/>
  <c r="AL113" i="32"/>
  <c r="AD113" i="32"/>
  <c r="V113" i="32"/>
  <c r="N113" i="32"/>
  <c r="F113" i="32"/>
  <c r="AJ113" i="32"/>
  <c r="AL112" i="32"/>
  <c r="AD112" i="32"/>
  <c r="V112" i="32"/>
  <c r="N112" i="32"/>
  <c r="F112" i="32"/>
  <c r="AJ112" i="32"/>
  <c r="AL94" i="32"/>
  <c r="AD94" i="32"/>
  <c r="V94" i="32"/>
  <c r="N94" i="32"/>
  <c r="F94" i="32"/>
  <c r="AJ94" i="32"/>
  <c r="AL93" i="32"/>
  <c r="AD93" i="32"/>
  <c r="V93" i="32"/>
  <c r="N93" i="32"/>
  <c r="F93" i="32"/>
  <c r="AJ93" i="32"/>
  <c r="AP75" i="32"/>
  <c r="AN75" i="32"/>
  <c r="AL75" i="32"/>
  <c r="AH75" i="32"/>
  <c r="AF75" i="32"/>
  <c r="AD75" i="32"/>
  <c r="Z75" i="32"/>
  <c r="X75" i="32"/>
  <c r="V75" i="32"/>
  <c r="R75" i="32"/>
  <c r="P75" i="32"/>
  <c r="N75" i="32"/>
  <c r="J75" i="32"/>
  <c r="H75" i="32"/>
  <c r="F75" i="32"/>
  <c r="AJ75" i="32"/>
  <c r="AP74" i="32"/>
  <c r="AN74" i="32"/>
  <c r="AL74" i="32"/>
  <c r="AH74" i="32"/>
  <c r="AF74" i="32"/>
  <c r="AD74" i="32"/>
  <c r="Z74" i="32"/>
  <c r="X74" i="32"/>
  <c r="V74" i="32"/>
  <c r="R74" i="32"/>
  <c r="P74" i="32"/>
  <c r="N74" i="32"/>
  <c r="J74" i="32"/>
  <c r="H74" i="32"/>
  <c r="F74" i="32"/>
  <c r="AJ74" i="32"/>
  <c r="AP56" i="32"/>
  <c r="AN56" i="32"/>
  <c r="AL56" i="32"/>
  <c r="AH56" i="32"/>
  <c r="AF56" i="32"/>
  <c r="AD56" i="32"/>
  <c r="Z56" i="32"/>
  <c r="X56" i="32"/>
  <c r="V56" i="32"/>
  <c r="R56" i="32"/>
  <c r="P56" i="32"/>
  <c r="N56" i="32"/>
  <c r="J56" i="32"/>
  <c r="H56" i="32"/>
  <c r="F56" i="32"/>
  <c r="AJ56" i="32"/>
  <c r="AP55" i="32"/>
  <c r="AN55" i="32"/>
  <c r="AL55" i="32"/>
  <c r="AH55" i="32"/>
  <c r="AF55" i="32"/>
  <c r="AD55" i="32"/>
  <c r="Z55" i="32"/>
  <c r="X55" i="32"/>
  <c r="V55" i="32"/>
  <c r="R55" i="32"/>
  <c r="P55" i="32"/>
  <c r="N55" i="32"/>
  <c r="J55" i="32"/>
  <c r="H55" i="32"/>
  <c r="F55" i="32"/>
  <c r="AJ55" i="32"/>
  <c r="D153" i="26"/>
  <c r="E153" i="26" s="1"/>
  <c r="C152" i="26"/>
  <c r="E145" i="26"/>
  <c r="C144" i="26"/>
  <c r="F142" i="26"/>
  <c r="E142" i="26"/>
  <c r="F141" i="26"/>
  <c r="E141" i="26"/>
  <c r="F140" i="26"/>
  <c r="E140" i="26"/>
  <c r="H136" i="26"/>
  <c r="F136" i="26"/>
  <c r="E136" i="26"/>
  <c r="F135" i="26"/>
  <c r="E135" i="26"/>
  <c r="D133" i="26"/>
  <c r="E133" i="26" s="1"/>
  <c r="C132" i="26"/>
  <c r="F130" i="26"/>
  <c r="E130" i="26"/>
  <c r="F129" i="26"/>
  <c r="E129" i="26"/>
  <c r="H125" i="26"/>
  <c r="F125" i="26"/>
  <c r="E125" i="26"/>
  <c r="F124" i="26"/>
  <c r="E124" i="26"/>
  <c r="D122" i="26"/>
  <c r="E122" i="26" s="1"/>
  <c r="C121" i="26"/>
  <c r="H119" i="26"/>
  <c r="E119" i="26" s="1"/>
  <c r="E114" i="26"/>
  <c r="C113" i="26"/>
  <c r="E106" i="26"/>
  <c r="F98" i="26"/>
  <c r="E98" i="26"/>
  <c r="D96" i="26"/>
  <c r="E96" i="26" s="1"/>
  <c r="C95" i="26"/>
  <c r="F93" i="26"/>
  <c r="E93" i="26"/>
  <c r="F92" i="26"/>
  <c r="E92" i="26"/>
  <c r="F91" i="26"/>
  <c r="E91" i="26"/>
  <c r="F89" i="26"/>
  <c r="E89" i="26"/>
  <c r="D87" i="26"/>
  <c r="E87" i="26" s="1"/>
  <c r="C86" i="26"/>
  <c r="F83" i="26"/>
  <c r="E83" i="26"/>
  <c r="D79" i="26"/>
  <c r="E79" i="26" s="1"/>
  <c r="C78" i="26"/>
  <c r="F76" i="26"/>
  <c r="E76" i="26"/>
  <c r="F75" i="26"/>
  <c r="E75" i="26"/>
  <c r="F74" i="26"/>
  <c r="E74" i="26"/>
  <c r="D72" i="26"/>
  <c r="E72" i="26" s="1"/>
  <c r="D67" i="26"/>
  <c r="D66" i="26"/>
  <c r="D65" i="26"/>
  <c r="D64" i="26"/>
  <c r="D63" i="26"/>
  <c r="D61" i="26"/>
  <c r="D50" i="26"/>
  <c r="D49" i="26"/>
  <c r="D48" i="26"/>
  <c r="D46" i="26"/>
  <c r="D45" i="26"/>
  <c r="D42" i="26"/>
  <c r="O31" i="26"/>
  <c r="N31" i="26"/>
  <c r="O30" i="26"/>
  <c r="N30" i="26"/>
  <c r="O29" i="26"/>
  <c r="N29" i="26"/>
  <c r="D29" i="26"/>
  <c r="O28" i="26"/>
  <c r="N28" i="26"/>
  <c r="O27" i="26"/>
  <c r="N27" i="26"/>
  <c r="O26" i="26"/>
  <c r="N26" i="26"/>
  <c r="D26" i="26"/>
  <c r="D25" i="26"/>
  <c r="D24" i="26"/>
  <c r="O11" i="26"/>
  <c r="N11" i="26"/>
  <c r="O10" i="26"/>
  <c r="N10" i="26"/>
  <c r="O9" i="26"/>
  <c r="N9" i="26"/>
  <c r="O8" i="26"/>
  <c r="N8" i="26"/>
  <c r="N7" i="26"/>
  <c r="O6" i="26"/>
  <c r="N6" i="26"/>
  <c r="M49" i="26"/>
  <c r="E3" i="26"/>
  <c r="W1023" i="37" l="1"/>
  <c r="M294" i="37"/>
  <c r="Q71" i="37"/>
  <c r="J895" i="37"/>
  <c r="L3" i="26"/>
  <c r="T3" i="26"/>
  <c r="T5" i="26" s="1"/>
  <c r="L34" i="26" s="1"/>
  <c r="F119" i="26"/>
  <c r="E77" i="26"/>
  <c r="C17" i="5"/>
  <c r="C18" i="5" s="1"/>
  <c r="C19" i="5" s="1"/>
  <c r="L62" i="26"/>
  <c r="F106" i="26" s="1"/>
  <c r="M62" i="26"/>
  <c r="G106" i="26" s="1"/>
  <c r="F77" i="26"/>
  <c r="Z1152" i="37"/>
  <c r="AA1152" i="37" s="1"/>
  <c r="P1153" i="37"/>
  <c r="Q1154" i="37" s="1"/>
  <c r="J1153" i="37"/>
  <c r="K1153" i="37" s="1"/>
  <c r="J20" i="37" s="1"/>
  <c r="AA292" i="37"/>
  <c r="K894" i="37"/>
  <c r="AE292" i="37"/>
  <c r="M1024" i="37"/>
  <c r="N1024" i="37" s="1"/>
  <c r="O1024" i="37" s="1"/>
  <c r="S1152" i="37"/>
  <c r="Y1025" i="37"/>
  <c r="K775" i="37"/>
  <c r="Q777" i="37"/>
  <c r="V775" i="37"/>
  <c r="W775" i="37" s="1"/>
  <c r="U777" i="37"/>
  <c r="M1154" i="37"/>
  <c r="F293" i="37"/>
  <c r="G293" i="37" s="1"/>
  <c r="J4" i="37" s="1"/>
  <c r="AC294" i="37"/>
  <c r="AC777" i="37"/>
  <c r="Y449" i="37"/>
  <c r="Y1154" i="37"/>
  <c r="U294" i="37"/>
  <c r="M896" i="37"/>
  <c r="J776" i="37"/>
  <c r="K776" i="37" s="1"/>
  <c r="J17" i="37" s="1"/>
  <c r="Y294" i="37"/>
  <c r="AK70" i="37"/>
  <c r="N1023" i="37"/>
  <c r="O1023" i="37" s="1"/>
  <c r="M604" i="37"/>
  <c r="U450" i="37"/>
  <c r="AC448" i="37"/>
  <c r="AC1154" i="37"/>
  <c r="AK1154" i="37"/>
  <c r="M1025" i="37"/>
  <c r="G69" i="37"/>
  <c r="J3" i="37" s="1"/>
  <c r="AG777" i="37"/>
  <c r="Y70" i="37"/>
  <c r="Q1025" i="37"/>
  <c r="L776" i="37"/>
  <c r="N776" i="37" s="1"/>
  <c r="AC1024" i="37"/>
  <c r="AC70" i="37"/>
  <c r="N775" i="37"/>
  <c r="O775" i="37" s="1"/>
  <c r="U70" i="37"/>
  <c r="U1025" i="37"/>
  <c r="AK1024" i="37"/>
  <c r="AB448" i="37"/>
  <c r="AD447" i="37"/>
  <c r="AE447" i="37" s="1"/>
  <c r="Y604" i="37"/>
  <c r="U1154" i="37"/>
  <c r="Q449" i="37"/>
  <c r="Q896" i="37"/>
  <c r="L448" i="37"/>
  <c r="N447" i="37"/>
  <c r="O447" i="37" s="1"/>
  <c r="M448" i="37"/>
  <c r="I294" i="37"/>
  <c r="AD69" i="37"/>
  <c r="AE69" i="37" s="1"/>
  <c r="AB70" i="37"/>
  <c r="AF70" i="37"/>
  <c r="AH69" i="37"/>
  <c r="AI69" i="37" s="1"/>
  <c r="AH1153" i="37"/>
  <c r="AI1153" i="37" s="1"/>
  <c r="AF1154" i="37"/>
  <c r="V895" i="37"/>
  <c r="W895" i="37" s="1"/>
  <c r="T896" i="37"/>
  <c r="N895" i="37"/>
  <c r="O895" i="37" s="1"/>
  <c r="L896" i="37"/>
  <c r="AF294" i="37"/>
  <c r="AG295" i="37" s="1"/>
  <c r="AH293" i="37"/>
  <c r="AI293" i="37" s="1"/>
  <c r="Y777" i="37"/>
  <c r="AJ294" i="37"/>
  <c r="AL293" i="37"/>
  <c r="AM293" i="37" s="1"/>
  <c r="AJ1024" i="37"/>
  <c r="AL1023" i="37"/>
  <c r="AM1023" i="37" s="1"/>
  <c r="X294" i="37"/>
  <c r="Z293" i="37"/>
  <c r="AA293" i="37" s="1"/>
  <c r="J603" i="37"/>
  <c r="K603" i="37" s="1"/>
  <c r="H604" i="37"/>
  <c r="P71" i="37"/>
  <c r="R70" i="37"/>
  <c r="F603" i="37"/>
  <c r="G603" i="37" s="1"/>
  <c r="J6" i="37" s="1"/>
  <c r="P294" i="37"/>
  <c r="R293" i="37"/>
  <c r="S293" i="37" s="1"/>
  <c r="AF1025" i="37"/>
  <c r="AH1024" i="37"/>
  <c r="AI1024" i="37" s="1"/>
  <c r="AL895" i="37"/>
  <c r="AM895" i="37" s="1"/>
  <c r="AJ896" i="37"/>
  <c r="AK896" i="37"/>
  <c r="R776" i="37"/>
  <c r="S776" i="37" s="1"/>
  <c r="P777" i="37"/>
  <c r="Q72" i="37"/>
  <c r="Z776" i="37"/>
  <c r="AA776" i="37" s="1"/>
  <c r="X777" i="37"/>
  <c r="AD603" i="37"/>
  <c r="AE603" i="37" s="1"/>
  <c r="AB604" i="37"/>
  <c r="U604" i="37"/>
  <c r="AL449" i="37"/>
  <c r="AM449" i="37" s="1"/>
  <c r="AJ450" i="37"/>
  <c r="L294" i="37"/>
  <c r="N293" i="37"/>
  <c r="O293" i="37" s="1"/>
  <c r="R448" i="37"/>
  <c r="S448" i="37" s="1"/>
  <c r="P449" i="37"/>
  <c r="AK294" i="37"/>
  <c r="AD776" i="37"/>
  <c r="AE776" i="37" s="1"/>
  <c r="AB777" i="37"/>
  <c r="AC778" i="37" s="1"/>
  <c r="AL776" i="37"/>
  <c r="AM776" i="37" s="1"/>
  <c r="AJ777" i="37"/>
  <c r="AD895" i="37"/>
  <c r="AE895" i="37" s="1"/>
  <c r="AB896" i="37"/>
  <c r="AH603" i="37"/>
  <c r="AI603" i="37" s="1"/>
  <c r="AF604" i="37"/>
  <c r="AG605" i="37" s="1"/>
  <c r="X70" i="37"/>
  <c r="Z69" i="37"/>
  <c r="AA69" i="37" s="1"/>
  <c r="Z603" i="37"/>
  <c r="AA603" i="37" s="1"/>
  <c r="X604" i="37"/>
  <c r="T70" i="37"/>
  <c r="V69" i="37"/>
  <c r="W69" i="37" s="1"/>
  <c r="S69" i="37"/>
  <c r="Z1153" i="37"/>
  <c r="AA1153" i="37" s="1"/>
  <c r="X1154" i="37"/>
  <c r="AL1153" i="37"/>
  <c r="AM1153" i="37" s="1"/>
  <c r="AJ1154" i="37"/>
  <c r="Q294" i="37"/>
  <c r="AB1024" i="37"/>
  <c r="AD1023" i="37"/>
  <c r="AE1023" i="37" s="1"/>
  <c r="H294" i="37"/>
  <c r="J293" i="37"/>
  <c r="K293" i="37" s="1"/>
  <c r="AG70" i="37"/>
  <c r="AG71" i="37" s="1"/>
  <c r="AG1154" i="37"/>
  <c r="P1025" i="37"/>
  <c r="R1024" i="37"/>
  <c r="S1024" i="37" s="1"/>
  <c r="AC604" i="37"/>
  <c r="J1024" i="37"/>
  <c r="K1024" i="37" s="1"/>
  <c r="J19" i="37" s="1"/>
  <c r="AL603" i="37"/>
  <c r="AM603" i="37" s="1"/>
  <c r="AJ604" i="37"/>
  <c r="L1025" i="37"/>
  <c r="J448" i="37"/>
  <c r="K448" i="37" s="1"/>
  <c r="H449" i="37"/>
  <c r="J449" i="37" s="1"/>
  <c r="K895" i="37"/>
  <c r="J18" i="37" s="1"/>
  <c r="T294" i="37"/>
  <c r="U295" i="37" s="1"/>
  <c r="V293" i="37"/>
  <c r="W293" i="37" s="1"/>
  <c r="AH895" i="37"/>
  <c r="AI895" i="37" s="1"/>
  <c r="AF896" i="37"/>
  <c r="J70" i="37"/>
  <c r="K70" i="37" s="1"/>
  <c r="J13" i="37" s="1"/>
  <c r="T1025" i="37"/>
  <c r="U1026" i="37" s="1"/>
  <c r="V1024" i="37"/>
  <c r="W1024" i="37" s="1"/>
  <c r="R895" i="37"/>
  <c r="S895" i="37" s="1"/>
  <c r="P896" i="37"/>
  <c r="V449" i="37"/>
  <c r="T450" i="37"/>
  <c r="U896" i="37"/>
  <c r="N1153" i="37"/>
  <c r="O1153" i="37" s="1"/>
  <c r="L1154" i="37"/>
  <c r="AH448" i="37"/>
  <c r="AI448" i="37" s="1"/>
  <c r="AF449" i="37"/>
  <c r="AH776" i="37"/>
  <c r="AI776" i="37" s="1"/>
  <c r="AF777" i="37"/>
  <c r="V776" i="37"/>
  <c r="W776" i="37" s="1"/>
  <c r="T777" i="37"/>
  <c r="V603" i="37"/>
  <c r="W603" i="37" s="1"/>
  <c r="T604" i="37"/>
  <c r="AG449" i="37"/>
  <c r="Z448" i="37"/>
  <c r="AA448" i="37" s="1"/>
  <c r="X449" i="37"/>
  <c r="R1153" i="37"/>
  <c r="S1153" i="37" s="1"/>
  <c r="P1154" i="37"/>
  <c r="R603" i="37"/>
  <c r="S603" i="37" s="1"/>
  <c r="P604" i="37"/>
  <c r="L71" i="37"/>
  <c r="N70" i="37"/>
  <c r="O70" i="37" s="1"/>
  <c r="Z895" i="37"/>
  <c r="AA895" i="37" s="1"/>
  <c r="X896" i="37"/>
  <c r="N603" i="37"/>
  <c r="O603" i="37" s="1"/>
  <c r="L604" i="37"/>
  <c r="AD1153" i="37"/>
  <c r="AE1153" i="37" s="1"/>
  <c r="AB1154" i="37"/>
  <c r="AG896" i="37"/>
  <c r="AJ70" i="37"/>
  <c r="AK71" i="37" s="1"/>
  <c r="AL69" i="37"/>
  <c r="AM69" i="37" s="1"/>
  <c r="X1025" i="37"/>
  <c r="Z1024" i="37"/>
  <c r="AA1024" i="37" s="1"/>
  <c r="AK604" i="37"/>
  <c r="AK777" i="37"/>
  <c r="V1153" i="37"/>
  <c r="W1153" i="37" s="1"/>
  <c r="T1154" i="37"/>
  <c r="AC896" i="37"/>
  <c r="I604" i="37"/>
  <c r="W448" i="37"/>
  <c r="Q604" i="37"/>
  <c r="AB294" i="37"/>
  <c r="AD293" i="37"/>
  <c r="AG1025" i="37"/>
  <c r="M71" i="37"/>
  <c r="E52" i="26"/>
  <c r="E31" i="26"/>
  <c r="E20" i="26"/>
  <c r="L64" i="26"/>
  <c r="F122" i="26" s="1"/>
  <c r="E10" i="26"/>
  <c r="E11" i="26"/>
  <c r="E14" i="26"/>
  <c r="N14" i="26"/>
  <c r="E8" i="26"/>
  <c r="E9" i="26"/>
  <c r="N18" i="26"/>
  <c r="E41" i="26"/>
  <c r="E61" i="26"/>
  <c r="E68" i="26"/>
  <c r="E39" i="26"/>
  <c r="E62" i="26"/>
  <c r="E6" i="26"/>
  <c r="E17" i="26"/>
  <c r="E37" i="26"/>
  <c r="E56" i="26"/>
  <c r="E12" i="26"/>
  <c r="O17" i="26"/>
  <c r="O24" i="26"/>
  <c r="E35" i="26"/>
  <c r="E46" i="26"/>
  <c r="E60" i="26"/>
  <c r="E66" i="26"/>
  <c r="T68" i="30"/>
  <c r="T69" i="30" s="1"/>
  <c r="U67" i="30"/>
  <c r="U68" i="30" s="1"/>
  <c r="V66" i="30"/>
  <c r="AP343" i="36"/>
  <c r="AH343" i="36"/>
  <c r="Z343" i="36"/>
  <c r="R343" i="36"/>
  <c r="J343" i="36"/>
  <c r="AN343" i="36"/>
  <c r="AF343" i="36"/>
  <c r="X343" i="36"/>
  <c r="P343" i="36"/>
  <c r="H343" i="36"/>
  <c r="AD343" i="36"/>
  <c r="N343" i="36"/>
  <c r="AL324" i="36"/>
  <c r="AD324" i="36"/>
  <c r="V324" i="36"/>
  <c r="N324" i="36"/>
  <c r="F324" i="36"/>
  <c r="AB343" i="36"/>
  <c r="L343" i="36"/>
  <c r="AJ324" i="36"/>
  <c r="AB324" i="36"/>
  <c r="T324" i="36"/>
  <c r="L324" i="36"/>
  <c r="AL343" i="36"/>
  <c r="V343" i="36"/>
  <c r="F343" i="36"/>
  <c r="AP324" i="36"/>
  <c r="AH324" i="36"/>
  <c r="Z324" i="36"/>
  <c r="R324" i="36"/>
  <c r="J324" i="36"/>
  <c r="AJ343" i="36"/>
  <c r="AN324" i="36"/>
  <c r="H324" i="36"/>
  <c r="AP305" i="36"/>
  <c r="AH305" i="36"/>
  <c r="Z305" i="36"/>
  <c r="R305" i="36"/>
  <c r="J305" i="36"/>
  <c r="AP286" i="36"/>
  <c r="AH286" i="36"/>
  <c r="Z286" i="36"/>
  <c r="R286" i="36"/>
  <c r="J286" i="36"/>
  <c r="T343" i="36"/>
  <c r="AF324" i="36"/>
  <c r="AN305" i="36"/>
  <c r="AF305" i="36"/>
  <c r="X305" i="36"/>
  <c r="P305" i="36"/>
  <c r="H305" i="36"/>
  <c r="AN286" i="36"/>
  <c r="AF286" i="36"/>
  <c r="X286" i="36"/>
  <c r="P286" i="36"/>
  <c r="H286" i="36"/>
  <c r="X324" i="36"/>
  <c r="AJ305" i="36"/>
  <c r="T305" i="36"/>
  <c r="AD286" i="36"/>
  <c r="N286" i="36"/>
  <c r="AL267" i="36"/>
  <c r="AD267" i="36"/>
  <c r="V267" i="36"/>
  <c r="N267" i="36"/>
  <c r="F267" i="36"/>
  <c r="AD305" i="36"/>
  <c r="N305" i="36"/>
  <c r="AB286" i="36"/>
  <c r="L286" i="36"/>
  <c r="AJ267" i="36"/>
  <c r="AB267" i="36"/>
  <c r="T267" i="36"/>
  <c r="L267" i="36"/>
  <c r="P324" i="36"/>
  <c r="AB305" i="36"/>
  <c r="L305" i="36"/>
  <c r="AL286" i="36"/>
  <c r="V286" i="36"/>
  <c r="F286" i="36"/>
  <c r="V305" i="36"/>
  <c r="AP267" i="36"/>
  <c r="Z267" i="36"/>
  <c r="J267" i="36"/>
  <c r="AN248" i="36"/>
  <c r="AF248" i="36"/>
  <c r="X248" i="36"/>
  <c r="P248" i="36"/>
  <c r="H248" i="36"/>
  <c r="AN229" i="36"/>
  <c r="AF229" i="36"/>
  <c r="X229" i="36"/>
  <c r="P229" i="36"/>
  <c r="H229" i="36"/>
  <c r="F305" i="36"/>
  <c r="AN267" i="36"/>
  <c r="X267" i="36"/>
  <c r="H267" i="36"/>
  <c r="AL248" i="36"/>
  <c r="AD248" i="36"/>
  <c r="V248" i="36"/>
  <c r="N248" i="36"/>
  <c r="F248" i="36"/>
  <c r="AL229" i="36"/>
  <c r="AD229" i="36"/>
  <c r="V229" i="36"/>
  <c r="N229" i="36"/>
  <c r="F229" i="36"/>
  <c r="AJ286" i="36"/>
  <c r="AH267" i="36"/>
  <c r="R267" i="36"/>
  <c r="AJ248" i="36"/>
  <c r="AB248" i="36"/>
  <c r="T248" i="36"/>
  <c r="L248" i="36"/>
  <c r="AL305" i="36"/>
  <c r="AF267" i="36"/>
  <c r="AP248" i="36"/>
  <c r="J248" i="36"/>
  <c r="AP229" i="36"/>
  <c r="Z229" i="36"/>
  <c r="J229" i="36"/>
  <c r="AL210" i="36"/>
  <c r="AD210" i="36"/>
  <c r="V210" i="36"/>
  <c r="N210" i="36"/>
  <c r="F210" i="36"/>
  <c r="AL189" i="36"/>
  <c r="AD189" i="36"/>
  <c r="V189" i="36"/>
  <c r="N189" i="36"/>
  <c r="F189" i="36"/>
  <c r="AL170" i="36"/>
  <c r="AD170" i="36"/>
  <c r="V170" i="36"/>
  <c r="N170" i="36"/>
  <c r="F170" i="36"/>
  <c r="P267" i="36"/>
  <c r="AH248" i="36"/>
  <c r="AJ229" i="36"/>
  <c r="T229" i="36"/>
  <c r="AJ210" i="36"/>
  <c r="AB210" i="36"/>
  <c r="T210" i="36"/>
  <c r="L210" i="36"/>
  <c r="AJ189" i="36"/>
  <c r="AB189" i="36"/>
  <c r="T189" i="36"/>
  <c r="L189" i="36"/>
  <c r="Z248" i="36"/>
  <c r="AH229" i="36"/>
  <c r="R229" i="36"/>
  <c r="AP210" i="36"/>
  <c r="AH210" i="36"/>
  <c r="Z210" i="36"/>
  <c r="R210" i="36"/>
  <c r="J210" i="36"/>
  <c r="AP189" i="36"/>
  <c r="AH189" i="36"/>
  <c r="Z189" i="36"/>
  <c r="R189" i="36"/>
  <c r="J189" i="36"/>
  <c r="L229" i="36"/>
  <c r="X210" i="36"/>
  <c r="AF189" i="36"/>
  <c r="AP170" i="36"/>
  <c r="AF170" i="36"/>
  <c r="T170" i="36"/>
  <c r="J170" i="36"/>
  <c r="AP151" i="36"/>
  <c r="AH151" i="36"/>
  <c r="Z151" i="36"/>
  <c r="R151" i="36"/>
  <c r="J151" i="36"/>
  <c r="AP132" i="36"/>
  <c r="AH132" i="36"/>
  <c r="Z132" i="36"/>
  <c r="R132" i="36"/>
  <c r="J132" i="36"/>
  <c r="AP113" i="36"/>
  <c r="AH113" i="36"/>
  <c r="Z113" i="36"/>
  <c r="R113" i="36"/>
  <c r="J113" i="36"/>
  <c r="P210" i="36"/>
  <c r="X189" i="36"/>
  <c r="AN170" i="36"/>
  <c r="AB170" i="36"/>
  <c r="R170" i="36"/>
  <c r="H170" i="36"/>
  <c r="AN151" i="36"/>
  <c r="AF151" i="36"/>
  <c r="X151" i="36"/>
  <c r="P151" i="36"/>
  <c r="H151" i="36"/>
  <c r="AN132" i="36"/>
  <c r="AF132" i="36"/>
  <c r="X132" i="36"/>
  <c r="P132" i="36"/>
  <c r="H132" i="36"/>
  <c r="AN113" i="36"/>
  <c r="AF113" i="36"/>
  <c r="X113" i="36"/>
  <c r="P113" i="36"/>
  <c r="H113" i="36"/>
  <c r="AN210" i="36"/>
  <c r="H210" i="36"/>
  <c r="P189" i="36"/>
  <c r="AJ170" i="36"/>
  <c r="Z170" i="36"/>
  <c r="P170" i="36"/>
  <c r="AL151" i="36"/>
  <c r="AD151" i="36"/>
  <c r="V151" i="36"/>
  <c r="N151" i="36"/>
  <c r="F151" i="36"/>
  <c r="AL132" i="36"/>
  <c r="AD132" i="36"/>
  <c r="V132" i="36"/>
  <c r="N132" i="36"/>
  <c r="F132" i="36"/>
  <c r="AN189" i="36"/>
  <c r="AH170" i="36"/>
  <c r="T151" i="36"/>
  <c r="T132" i="36"/>
  <c r="AL113" i="36"/>
  <c r="V113" i="36"/>
  <c r="F113" i="36"/>
  <c r="AL94" i="36"/>
  <c r="AD94" i="36"/>
  <c r="V94" i="36"/>
  <c r="N94" i="36"/>
  <c r="F94" i="36"/>
  <c r="AL75" i="36"/>
  <c r="AD75" i="36"/>
  <c r="V75" i="36"/>
  <c r="N75" i="36"/>
  <c r="F75" i="36"/>
  <c r="AL56" i="36"/>
  <c r="AD56" i="36"/>
  <c r="V56" i="36"/>
  <c r="N56" i="36"/>
  <c r="F56" i="36"/>
  <c r="H189" i="36"/>
  <c r="X170" i="36"/>
  <c r="L151" i="36"/>
  <c r="L132" i="36"/>
  <c r="AJ113" i="36"/>
  <c r="T113" i="36"/>
  <c r="AJ94" i="36"/>
  <c r="AB94" i="36"/>
  <c r="T94" i="36"/>
  <c r="L94" i="36"/>
  <c r="AJ75" i="36"/>
  <c r="AB75" i="36"/>
  <c r="T75" i="36"/>
  <c r="L75" i="36"/>
  <c r="R248" i="36"/>
  <c r="AB229" i="36"/>
  <c r="AF210" i="36"/>
  <c r="L170" i="36"/>
  <c r="AJ151" i="36"/>
  <c r="AJ132" i="36"/>
  <c r="AD113" i="36"/>
  <c r="N113" i="36"/>
  <c r="AP94" i="36"/>
  <c r="AH94" i="36"/>
  <c r="Z94" i="36"/>
  <c r="R94" i="36"/>
  <c r="J94" i="36"/>
  <c r="AP75" i="36"/>
  <c r="AH75" i="36"/>
  <c r="Z75" i="36"/>
  <c r="R75" i="36"/>
  <c r="J75" i="36"/>
  <c r="AP56" i="36"/>
  <c r="AH56" i="36"/>
  <c r="Z56" i="36"/>
  <c r="R56" i="36"/>
  <c r="J56" i="36"/>
  <c r="T56" i="36"/>
  <c r="AJ56" i="36"/>
  <c r="P75" i="36"/>
  <c r="X94" i="36"/>
  <c r="L113" i="36"/>
  <c r="AB151" i="36"/>
  <c r="H56" i="36"/>
  <c r="X56" i="36"/>
  <c r="AN56" i="36"/>
  <c r="H74" i="36"/>
  <c r="AN74" i="36"/>
  <c r="X75" i="36"/>
  <c r="P93" i="36"/>
  <c r="AF94" i="36"/>
  <c r="T112" i="36"/>
  <c r="AB113" i="36"/>
  <c r="AB132" i="36"/>
  <c r="J169" i="36"/>
  <c r="AP342" i="36"/>
  <c r="AH342" i="36"/>
  <c r="Z342" i="36"/>
  <c r="R342" i="36"/>
  <c r="J342" i="36"/>
  <c r="AN342" i="36"/>
  <c r="AF342" i="36"/>
  <c r="X342" i="36"/>
  <c r="P342" i="36"/>
  <c r="H342" i="36"/>
  <c r="AL342" i="36"/>
  <c r="V342" i="36"/>
  <c r="F342" i="36"/>
  <c r="AL323" i="36"/>
  <c r="AD323" i="36"/>
  <c r="V323" i="36"/>
  <c r="N323" i="36"/>
  <c r="F323" i="36"/>
  <c r="AJ342" i="36"/>
  <c r="T342" i="36"/>
  <c r="AJ323" i="36"/>
  <c r="AB323" i="36"/>
  <c r="T323" i="36"/>
  <c r="L323" i="36"/>
  <c r="AD342" i="36"/>
  <c r="N342" i="36"/>
  <c r="AP323" i="36"/>
  <c r="AH323" i="36"/>
  <c r="Z323" i="36"/>
  <c r="R323" i="36"/>
  <c r="J323" i="36"/>
  <c r="L342" i="36"/>
  <c r="X323" i="36"/>
  <c r="AP304" i="36"/>
  <c r="AH304" i="36"/>
  <c r="Z304" i="36"/>
  <c r="R304" i="36"/>
  <c r="J304" i="36"/>
  <c r="AP285" i="36"/>
  <c r="AH285" i="36"/>
  <c r="Z285" i="36"/>
  <c r="R285" i="36"/>
  <c r="J285" i="36"/>
  <c r="P323" i="36"/>
  <c r="AN304" i="36"/>
  <c r="AF304" i="36"/>
  <c r="X304" i="36"/>
  <c r="P304" i="36"/>
  <c r="H304" i="36"/>
  <c r="AN285" i="36"/>
  <c r="AF285" i="36"/>
  <c r="X285" i="36"/>
  <c r="P285" i="36"/>
  <c r="H285" i="36"/>
  <c r="AN323" i="36"/>
  <c r="H323" i="36"/>
  <c r="AF323" i="36"/>
  <c r="AB304" i="36"/>
  <c r="L304" i="36"/>
  <c r="AL285" i="36"/>
  <c r="V285" i="36"/>
  <c r="F285" i="36"/>
  <c r="AL266" i="36"/>
  <c r="AD266" i="36"/>
  <c r="V266" i="36"/>
  <c r="N266" i="36"/>
  <c r="F266" i="36"/>
  <c r="AL304" i="36"/>
  <c r="V304" i="36"/>
  <c r="F304" i="36"/>
  <c r="AJ285" i="36"/>
  <c r="T285" i="36"/>
  <c r="AJ266" i="36"/>
  <c r="AB266" i="36"/>
  <c r="T266" i="36"/>
  <c r="L266" i="36"/>
  <c r="AB342" i="36"/>
  <c r="AJ304" i="36"/>
  <c r="T304" i="36"/>
  <c r="AD285" i="36"/>
  <c r="N285" i="36"/>
  <c r="N304" i="36"/>
  <c r="AN266" i="36"/>
  <c r="X266" i="36"/>
  <c r="H266" i="36"/>
  <c r="AN247" i="36"/>
  <c r="AF247" i="36"/>
  <c r="X247" i="36"/>
  <c r="P247" i="36"/>
  <c r="H247" i="36"/>
  <c r="AB285" i="36"/>
  <c r="AH266" i="36"/>
  <c r="R266" i="36"/>
  <c r="AL247" i="36"/>
  <c r="AD247" i="36"/>
  <c r="V247" i="36"/>
  <c r="N247" i="36"/>
  <c r="F247" i="36"/>
  <c r="L285" i="36"/>
  <c r="AF266" i="36"/>
  <c r="P266" i="36"/>
  <c r="AJ247" i="36"/>
  <c r="AB247" i="36"/>
  <c r="T247" i="36"/>
  <c r="L247" i="36"/>
  <c r="Z266" i="36"/>
  <c r="Z247" i="36"/>
  <c r="AL228" i="36"/>
  <c r="AD228" i="36"/>
  <c r="V228" i="36"/>
  <c r="N228" i="36"/>
  <c r="F228" i="36"/>
  <c r="AL209" i="36"/>
  <c r="AD209" i="36"/>
  <c r="V209" i="36"/>
  <c r="N209" i="36"/>
  <c r="F209" i="36"/>
  <c r="AL188" i="36"/>
  <c r="AD188" i="36"/>
  <c r="V188" i="36"/>
  <c r="N188" i="36"/>
  <c r="F188" i="36"/>
  <c r="AL169" i="36"/>
  <c r="AD169" i="36"/>
  <c r="V169" i="36"/>
  <c r="N169" i="36"/>
  <c r="F169" i="36"/>
  <c r="J266" i="36"/>
  <c r="R247" i="36"/>
  <c r="AJ228" i="36"/>
  <c r="AB228" i="36"/>
  <c r="T228" i="36"/>
  <c r="L228" i="36"/>
  <c r="AJ209" i="36"/>
  <c r="AB209" i="36"/>
  <c r="T209" i="36"/>
  <c r="L209" i="36"/>
  <c r="AJ188" i="36"/>
  <c r="AB188" i="36"/>
  <c r="T188" i="36"/>
  <c r="L188" i="36"/>
  <c r="AD304" i="36"/>
  <c r="AP247" i="36"/>
  <c r="J247" i="36"/>
  <c r="AP228" i="36"/>
  <c r="AH228" i="36"/>
  <c r="Z228" i="36"/>
  <c r="R228" i="36"/>
  <c r="J228" i="36"/>
  <c r="AP209" i="36"/>
  <c r="AH209" i="36"/>
  <c r="Z209" i="36"/>
  <c r="R209" i="36"/>
  <c r="J209" i="36"/>
  <c r="X228" i="36"/>
  <c r="AN209" i="36"/>
  <c r="H209" i="36"/>
  <c r="AF188" i="36"/>
  <c r="P188" i="36"/>
  <c r="AN169" i="36"/>
  <c r="AB169" i="36"/>
  <c r="R169" i="36"/>
  <c r="H169" i="36"/>
  <c r="AP150" i="36"/>
  <c r="AH150" i="36"/>
  <c r="Z150" i="36"/>
  <c r="R150" i="36"/>
  <c r="J150" i="36"/>
  <c r="AP131" i="36"/>
  <c r="AH131" i="36"/>
  <c r="Z131" i="36"/>
  <c r="R131" i="36"/>
  <c r="J131" i="36"/>
  <c r="AP112" i="36"/>
  <c r="AH112" i="36"/>
  <c r="Z112" i="36"/>
  <c r="R112" i="36"/>
  <c r="J112" i="36"/>
  <c r="AP266" i="36"/>
  <c r="AH247" i="36"/>
  <c r="P228" i="36"/>
  <c r="AF209" i="36"/>
  <c r="AP188" i="36"/>
  <c r="Z188" i="36"/>
  <c r="J188" i="36"/>
  <c r="AJ169" i="36"/>
  <c r="Z169" i="36"/>
  <c r="P169" i="36"/>
  <c r="AN150" i="36"/>
  <c r="AF150" i="36"/>
  <c r="X150" i="36"/>
  <c r="P150" i="36"/>
  <c r="H150" i="36"/>
  <c r="AN131" i="36"/>
  <c r="AF131" i="36"/>
  <c r="X131" i="36"/>
  <c r="P131" i="36"/>
  <c r="H131" i="36"/>
  <c r="AN112" i="36"/>
  <c r="AF112" i="36"/>
  <c r="X112" i="36"/>
  <c r="P112" i="36"/>
  <c r="H112" i="36"/>
  <c r="AN228" i="36"/>
  <c r="H228" i="36"/>
  <c r="X209" i="36"/>
  <c r="AN188" i="36"/>
  <c r="X188" i="36"/>
  <c r="H188" i="36"/>
  <c r="AH169" i="36"/>
  <c r="X169" i="36"/>
  <c r="L169" i="36"/>
  <c r="AL150" i="36"/>
  <c r="AD150" i="36"/>
  <c r="V150" i="36"/>
  <c r="N150" i="36"/>
  <c r="F150" i="36"/>
  <c r="AL131" i="36"/>
  <c r="AD131" i="36"/>
  <c r="V131" i="36"/>
  <c r="N131" i="36"/>
  <c r="F131" i="36"/>
  <c r="AF228" i="36"/>
  <c r="P209" i="36"/>
  <c r="R188" i="36"/>
  <c r="AP169" i="36"/>
  <c r="AB150" i="36"/>
  <c r="AB131" i="36"/>
  <c r="AD112" i="36"/>
  <c r="N112" i="36"/>
  <c r="AL93" i="36"/>
  <c r="AD93" i="36"/>
  <c r="V93" i="36"/>
  <c r="N93" i="36"/>
  <c r="F93" i="36"/>
  <c r="AL74" i="36"/>
  <c r="AD74" i="36"/>
  <c r="V74" i="36"/>
  <c r="N74" i="36"/>
  <c r="F74" i="36"/>
  <c r="AL55" i="36"/>
  <c r="AD55" i="36"/>
  <c r="V55" i="36"/>
  <c r="N55" i="36"/>
  <c r="F55" i="36"/>
  <c r="AF169" i="36"/>
  <c r="T150" i="36"/>
  <c r="T131" i="36"/>
  <c r="AB112" i="36"/>
  <c r="L112" i="36"/>
  <c r="AJ93" i="36"/>
  <c r="AB93" i="36"/>
  <c r="T93" i="36"/>
  <c r="L93" i="36"/>
  <c r="AJ74" i="36"/>
  <c r="AB74" i="36"/>
  <c r="T74" i="36"/>
  <c r="L74" i="36"/>
  <c r="T169" i="36"/>
  <c r="L150" i="36"/>
  <c r="L131" i="36"/>
  <c r="AL112" i="36"/>
  <c r="V112" i="36"/>
  <c r="F112" i="36"/>
  <c r="AP93" i="36"/>
  <c r="AH93" i="36"/>
  <c r="Z93" i="36"/>
  <c r="R93" i="36"/>
  <c r="J93" i="36"/>
  <c r="AP74" i="36"/>
  <c r="AH74" i="36"/>
  <c r="Z74" i="36"/>
  <c r="R74" i="36"/>
  <c r="J74" i="36"/>
  <c r="AP55" i="36"/>
  <c r="AH55" i="36"/>
  <c r="Z55" i="36"/>
  <c r="R55" i="36"/>
  <c r="J55" i="36"/>
  <c r="T55" i="36"/>
  <c r="AJ55" i="36"/>
  <c r="L56" i="36"/>
  <c r="AB56" i="36"/>
  <c r="P74" i="36"/>
  <c r="AF75" i="36"/>
  <c r="X93" i="36"/>
  <c r="H94" i="36"/>
  <c r="AN94" i="36"/>
  <c r="AJ112" i="36"/>
  <c r="AJ150" i="36"/>
  <c r="L55" i="32"/>
  <c r="T55" i="32"/>
  <c r="AB55" i="32"/>
  <c r="L56" i="32"/>
  <c r="T56" i="32"/>
  <c r="AB56" i="32"/>
  <c r="L74" i="32"/>
  <c r="T74" i="32"/>
  <c r="AB74" i="32"/>
  <c r="L75" i="32"/>
  <c r="T75" i="32"/>
  <c r="AB75" i="32"/>
  <c r="H93" i="32"/>
  <c r="P93" i="32"/>
  <c r="X93" i="32"/>
  <c r="AF93" i="32"/>
  <c r="AN93" i="32"/>
  <c r="H94" i="32"/>
  <c r="P94" i="32"/>
  <c r="X94" i="32"/>
  <c r="AF94" i="32"/>
  <c r="AN94" i="32"/>
  <c r="H112" i="32"/>
  <c r="P112" i="32"/>
  <c r="X112" i="32"/>
  <c r="AF112" i="32"/>
  <c r="AN112" i="32"/>
  <c r="H113" i="32"/>
  <c r="P113" i="32"/>
  <c r="X113" i="32"/>
  <c r="AF113" i="32"/>
  <c r="AN113" i="32"/>
  <c r="H131" i="32"/>
  <c r="P131" i="32"/>
  <c r="X131" i="32"/>
  <c r="AF131" i="32"/>
  <c r="AN131" i="32"/>
  <c r="H132" i="32"/>
  <c r="P132" i="32"/>
  <c r="X132" i="32"/>
  <c r="AF132" i="32"/>
  <c r="AN132" i="32"/>
  <c r="H150" i="32"/>
  <c r="P150" i="32"/>
  <c r="X150" i="32"/>
  <c r="AF150" i="32"/>
  <c r="AN150" i="32"/>
  <c r="H151" i="32"/>
  <c r="P151" i="32"/>
  <c r="X151" i="32"/>
  <c r="AF151" i="32"/>
  <c r="AN151" i="32"/>
  <c r="J93" i="32"/>
  <c r="R93" i="32"/>
  <c r="Z93" i="32"/>
  <c r="AH93" i="32"/>
  <c r="AP93" i="32"/>
  <c r="J94" i="32"/>
  <c r="R94" i="32"/>
  <c r="Z94" i="32"/>
  <c r="AH94" i="32"/>
  <c r="AP94" i="32"/>
  <c r="J112" i="32"/>
  <c r="R112" i="32"/>
  <c r="Z112" i="32"/>
  <c r="AH112" i="32"/>
  <c r="AP112" i="32"/>
  <c r="J113" i="32"/>
  <c r="R113" i="32"/>
  <c r="Z113" i="32"/>
  <c r="AH113" i="32"/>
  <c r="AP113" i="32"/>
  <c r="J131" i="32"/>
  <c r="R131" i="32"/>
  <c r="Z131" i="32"/>
  <c r="AH131" i="32"/>
  <c r="AP131" i="32"/>
  <c r="J132" i="32"/>
  <c r="R132" i="32"/>
  <c r="Z132" i="32"/>
  <c r="AH132" i="32"/>
  <c r="AP132" i="32"/>
  <c r="J150" i="32"/>
  <c r="R150" i="32"/>
  <c r="Z150" i="32"/>
  <c r="AH150" i="32"/>
  <c r="AP150" i="32"/>
  <c r="J151" i="32"/>
  <c r="R151" i="32"/>
  <c r="Z151" i="32"/>
  <c r="AH151" i="32"/>
  <c r="AP151" i="32"/>
  <c r="L93" i="32"/>
  <c r="T93" i="32"/>
  <c r="AB93" i="32"/>
  <c r="L94" i="32"/>
  <c r="T94" i="32"/>
  <c r="AB94" i="32"/>
  <c r="L112" i="32"/>
  <c r="T112" i="32"/>
  <c r="AB112" i="32"/>
  <c r="L113" i="32"/>
  <c r="T113" i="32"/>
  <c r="AB113" i="32"/>
  <c r="L131" i="32"/>
  <c r="T131" i="32"/>
  <c r="AB131" i="32"/>
  <c r="L132" i="32"/>
  <c r="T132" i="32"/>
  <c r="AB132" i="32"/>
  <c r="L150" i="32"/>
  <c r="T150" i="32"/>
  <c r="AB150" i="32"/>
  <c r="L151" i="32"/>
  <c r="T151" i="32"/>
  <c r="AB151" i="32"/>
  <c r="H169" i="32"/>
  <c r="P169" i="32"/>
  <c r="X169" i="32"/>
  <c r="AF169" i="32"/>
  <c r="AN169" i="32"/>
  <c r="P170" i="32"/>
  <c r="X170" i="32"/>
  <c r="AF170" i="32"/>
  <c r="AN170" i="32"/>
  <c r="H188" i="32"/>
  <c r="P188" i="32"/>
  <c r="X188" i="32"/>
  <c r="AF188" i="32"/>
  <c r="AN188" i="32"/>
  <c r="H189" i="32"/>
  <c r="P189" i="32"/>
  <c r="X189" i="32"/>
  <c r="AF189" i="32"/>
  <c r="AN189" i="32"/>
  <c r="L169" i="32"/>
  <c r="T169" i="32"/>
  <c r="AB169" i="32"/>
  <c r="L170" i="32"/>
  <c r="T170" i="32"/>
  <c r="AB170" i="32"/>
  <c r="L188" i="32"/>
  <c r="T188" i="32"/>
  <c r="AB188" i="32"/>
  <c r="L189" i="32"/>
  <c r="T189" i="32"/>
  <c r="AB189" i="32"/>
  <c r="N12" i="26"/>
  <c r="O14" i="26"/>
  <c r="N15" i="26"/>
  <c r="E18" i="26"/>
  <c r="E19" i="26"/>
  <c r="E26" i="26"/>
  <c r="E27" i="26"/>
  <c r="E45" i="26"/>
  <c r="M47" i="26"/>
  <c r="E50" i="26"/>
  <c r="E53" i="26"/>
  <c r="L58" i="26"/>
  <c r="F72" i="26" s="1"/>
  <c r="E67" i="26"/>
  <c r="M51" i="26"/>
  <c r="M46" i="26"/>
  <c r="L67" i="26"/>
  <c r="F153" i="26" s="1"/>
  <c r="L65" i="26"/>
  <c r="F133" i="26" s="1"/>
  <c r="L63" i="26"/>
  <c r="F114" i="26" s="1"/>
  <c r="L61" i="26"/>
  <c r="F96" i="26" s="1"/>
  <c r="L59" i="26"/>
  <c r="F79" i="26" s="1"/>
  <c r="M50" i="26"/>
  <c r="M48" i="26"/>
  <c r="E25" i="26"/>
  <c r="O12" i="26"/>
  <c r="N13" i="26"/>
  <c r="E15" i="26"/>
  <c r="O15" i="26"/>
  <c r="Q15" i="26" s="1"/>
  <c r="N16" i="26"/>
  <c r="E24" i="26"/>
  <c r="E28" i="26"/>
  <c r="E29" i="26"/>
  <c r="E32" i="26"/>
  <c r="E34" i="26"/>
  <c r="E36" i="26"/>
  <c r="E38" i="26"/>
  <c r="E40" i="26"/>
  <c r="E42" i="26"/>
  <c r="E48" i="26"/>
  <c r="E49" i="26"/>
  <c r="L60" i="26"/>
  <c r="F87" i="26" s="1"/>
  <c r="E65" i="26"/>
  <c r="E59" i="26"/>
  <c r="E57" i="26"/>
  <c r="E55" i="26"/>
  <c r="E51" i="26"/>
  <c r="N24" i="26"/>
  <c r="E23" i="26"/>
  <c r="E22" i="26"/>
  <c r="E21" i="26"/>
  <c r="E58" i="26"/>
  <c r="E54" i="26"/>
  <c r="E44" i="26"/>
  <c r="E43" i="26"/>
  <c r="E33" i="26"/>
  <c r="O25" i="26"/>
  <c r="N23" i="26"/>
  <c r="N22" i="26"/>
  <c r="N21" i="26"/>
  <c r="N20" i="26"/>
  <c r="N19" i="26"/>
  <c r="E7" i="26"/>
  <c r="E13" i="26"/>
  <c r="O13" i="26"/>
  <c r="E16" i="26"/>
  <c r="O16" i="26"/>
  <c r="N17" i="26"/>
  <c r="N25" i="26"/>
  <c r="E30" i="26"/>
  <c r="E47" i="26"/>
  <c r="E63" i="26"/>
  <c r="E64" i="26"/>
  <c r="L66" i="26"/>
  <c r="F145" i="26" s="1"/>
  <c r="R3" i="30"/>
  <c r="R4" i="30"/>
  <c r="R5" i="30"/>
  <c r="R6" i="30"/>
  <c r="R7" i="30"/>
  <c r="R8" i="30"/>
  <c r="R9" i="30"/>
  <c r="R10" i="30"/>
  <c r="AK605" i="37" l="1"/>
  <c r="G18" i="5"/>
  <c r="G19" i="5" s="1"/>
  <c r="C20" i="5"/>
  <c r="C21" i="5" s="1"/>
  <c r="C22" i="5" s="1"/>
  <c r="C23" i="5" s="1"/>
  <c r="C24" i="5" s="1"/>
  <c r="G32" i="26"/>
  <c r="H32" i="26" s="1"/>
  <c r="G9" i="26"/>
  <c r="H148" i="26" s="1"/>
  <c r="F148" i="26" s="1"/>
  <c r="G11" i="26"/>
  <c r="H11" i="26" s="1"/>
  <c r="G25" i="26"/>
  <c r="H127" i="26" s="1"/>
  <c r="G27" i="26"/>
  <c r="H27" i="26" s="1"/>
  <c r="G31" i="26"/>
  <c r="H31" i="26" s="1"/>
  <c r="G24" i="26"/>
  <c r="H99" i="26" s="1"/>
  <c r="G7" i="26"/>
  <c r="D290" i="41" s="1"/>
  <c r="G28" i="26"/>
  <c r="H28" i="26" s="1"/>
  <c r="G15" i="26"/>
  <c r="D321" i="32" s="1"/>
  <c r="G26" i="26"/>
  <c r="H128" i="26" s="1"/>
  <c r="G14" i="26"/>
  <c r="D267" i="41" s="1"/>
  <c r="M66" i="26"/>
  <c r="G145" i="26" s="1"/>
  <c r="M63" i="26"/>
  <c r="G114" i="26" s="1"/>
  <c r="M58" i="26"/>
  <c r="G72" i="26" s="1"/>
  <c r="M65" i="26"/>
  <c r="G133" i="26" s="1"/>
  <c r="M60" i="26"/>
  <c r="G87" i="26" s="1"/>
  <c r="M59" i="26"/>
  <c r="G79" i="26" s="1"/>
  <c r="M67" i="26"/>
  <c r="G153" i="26" s="1"/>
  <c r="M64" i="26"/>
  <c r="G122" i="26" s="1"/>
  <c r="M61" i="26"/>
  <c r="G96" i="26" s="1"/>
  <c r="Q1155" i="37"/>
  <c r="N1154" i="37"/>
  <c r="AE293" i="37"/>
  <c r="Y295" i="37"/>
  <c r="Q778" i="37"/>
  <c r="Q779" i="37" s="1"/>
  <c r="Y1155" i="37"/>
  <c r="AG450" i="37"/>
  <c r="L777" i="37"/>
  <c r="Y450" i="37"/>
  <c r="M605" i="37"/>
  <c r="M777" i="37"/>
  <c r="N896" i="37"/>
  <c r="O896" i="37" s="1"/>
  <c r="V67" i="30"/>
  <c r="O776" i="37"/>
  <c r="Q295" i="37"/>
  <c r="AC71" i="37"/>
  <c r="Q605" i="37"/>
  <c r="N1025" i="37"/>
  <c r="O1025" i="37" s="1"/>
  <c r="AC605" i="37"/>
  <c r="AK1025" i="37"/>
  <c r="U451" i="37"/>
  <c r="Y605" i="37"/>
  <c r="M449" i="37"/>
  <c r="K449" i="37"/>
  <c r="J15" i="37" s="1"/>
  <c r="U71" i="37"/>
  <c r="J294" i="37"/>
  <c r="K294" i="37" s="1"/>
  <c r="J14" i="37" s="1"/>
  <c r="Q897" i="37"/>
  <c r="AK778" i="37"/>
  <c r="AK295" i="37"/>
  <c r="AG1026" i="37"/>
  <c r="AG897" i="37"/>
  <c r="AG1155" i="37"/>
  <c r="AC897" i="37"/>
  <c r="AB449" i="37"/>
  <c r="AC449" i="37"/>
  <c r="AD448" i="37"/>
  <c r="AE448" i="37" s="1"/>
  <c r="U897" i="37"/>
  <c r="L449" i="37"/>
  <c r="N448" i="37"/>
  <c r="O448" i="37" s="1"/>
  <c r="X1026" i="37"/>
  <c r="Z1025" i="37"/>
  <c r="AA1025" i="37" s="1"/>
  <c r="AD1154" i="37"/>
  <c r="AE1154" i="37" s="1"/>
  <c r="AB1155" i="37"/>
  <c r="Z896" i="37"/>
  <c r="AA896" i="37" s="1"/>
  <c r="X897" i="37"/>
  <c r="AL604" i="37"/>
  <c r="AM604" i="37" s="1"/>
  <c r="AJ605" i="37"/>
  <c r="AK606" i="37" s="1"/>
  <c r="AB1025" i="37"/>
  <c r="AD1024" i="37"/>
  <c r="AE1024" i="37" s="1"/>
  <c r="AL1154" i="37"/>
  <c r="AM1154" i="37" s="1"/>
  <c r="AJ1155" i="37"/>
  <c r="Z604" i="37"/>
  <c r="AA604" i="37" s="1"/>
  <c r="X605" i="37"/>
  <c r="AJ451" i="37"/>
  <c r="AL450" i="37"/>
  <c r="AM450" i="37" s="1"/>
  <c r="R777" i="37"/>
  <c r="S777" i="37" s="1"/>
  <c r="P778" i="37"/>
  <c r="AL896" i="37"/>
  <c r="AM896" i="37" s="1"/>
  <c r="AJ897" i="37"/>
  <c r="R71" i="37"/>
  <c r="P72" i="37"/>
  <c r="Q73" i="37" s="1"/>
  <c r="AH70" i="37"/>
  <c r="AI70" i="37" s="1"/>
  <c r="AF71" i="37"/>
  <c r="V1154" i="37"/>
  <c r="W1154" i="37" s="1"/>
  <c r="T1155" i="37"/>
  <c r="AB295" i="37"/>
  <c r="AD294" i="37"/>
  <c r="AE294" i="37" s="1"/>
  <c r="R604" i="37"/>
  <c r="S604" i="37" s="1"/>
  <c r="P605" i="37"/>
  <c r="V777" i="37"/>
  <c r="W777" i="37" s="1"/>
  <c r="T778" i="37"/>
  <c r="AH777" i="37"/>
  <c r="AI777" i="37" s="1"/>
  <c r="AF778" i="37"/>
  <c r="AC295" i="37"/>
  <c r="T451" i="37"/>
  <c r="V450" i="37"/>
  <c r="Y71" i="37"/>
  <c r="T295" i="37"/>
  <c r="V294" i="37"/>
  <c r="W294" i="37" s="1"/>
  <c r="P1026" i="37"/>
  <c r="R1025" i="37"/>
  <c r="S1025" i="37" s="1"/>
  <c r="AG778" i="37"/>
  <c r="AD896" i="37"/>
  <c r="AE896" i="37" s="1"/>
  <c r="AB897" i="37"/>
  <c r="AD777" i="37"/>
  <c r="AE777" i="37" s="1"/>
  <c r="AB778" i="37"/>
  <c r="P450" i="37"/>
  <c r="R449" i="37"/>
  <c r="S449" i="37" s="1"/>
  <c r="AD604" i="37"/>
  <c r="AE604" i="37" s="1"/>
  <c r="AB605" i="37"/>
  <c r="AC606" i="37" s="1"/>
  <c r="Q1026" i="37"/>
  <c r="Q450" i="37"/>
  <c r="P295" i="37"/>
  <c r="R294" i="37"/>
  <c r="S294" i="37" s="1"/>
  <c r="AF295" i="37"/>
  <c r="AG296" i="37" s="1"/>
  <c r="AH294" i="37"/>
  <c r="AI294" i="37" s="1"/>
  <c r="V896" i="37"/>
  <c r="W896" i="37" s="1"/>
  <c r="T897" i="37"/>
  <c r="U1155" i="37"/>
  <c r="AB71" i="37"/>
  <c r="AC72" i="37" s="1"/>
  <c r="AD70" i="37"/>
  <c r="AE70" i="37" s="1"/>
  <c r="AK1155" i="37"/>
  <c r="U778" i="37"/>
  <c r="U779" i="37" s="1"/>
  <c r="AL70" i="37"/>
  <c r="AM70" i="37" s="1"/>
  <c r="AJ71" i="37"/>
  <c r="N604" i="37"/>
  <c r="O604" i="37" s="1"/>
  <c r="L605" i="37"/>
  <c r="N606" i="37" s="1"/>
  <c r="X450" i="37"/>
  <c r="Y451" i="37" s="1"/>
  <c r="Z449" i="37"/>
  <c r="AA449" i="37" s="1"/>
  <c r="AF450" i="37"/>
  <c r="AH449" i="37"/>
  <c r="AI449" i="37" s="1"/>
  <c r="W449" i="37"/>
  <c r="V1025" i="37"/>
  <c r="W1025" i="37" s="1"/>
  <c r="T1026" i="37"/>
  <c r="AH896" i="37"/>
  <c r="AI896" i="37" s="1"/>
  <c r="AF897" i="37"/>
  <c r="Y897" i="37"/>
  <c r="AC1155" i="37"/>
  <c r="X71" i="37"/>
  <c r="Z70" i="37"/>
  <c r="AA70" i="37" s="1"/>
  <c r="U605" i="37"/>
  <c r="AJ295" i="37"/>
  <c r="AL294" i="37"/>
  <c r="AM294" i="37" s="1"/>
  <c r="AK451" i="37"/>
  <c r="N71" i="37"/>
  <c r="O71" i="37" s="1"/>
  <c r="R1154" i="37"/>
  <c r="S1154" i="37" s="1"/>
  <c r="P1155" i="37"/>
  <c r="V604" i="37"/>
  <c r="W604" i="37" s="1"/>
  <c r="T605" i="37"/>
  <c r="O1154" i="37"/>
  <c r="R896" i="37"/>
  <c r="S896" i="37" s="1"/>
  <c r="P897" i="37"/>
  <c r="AG72" i="37"/>
  <c r="Z1154" i="37"/>
  <c r="AA1154" i="37" s="1"/>
  <c r="X1155" i="37"/>
  <c r="AC1025" i="37"/>
  <c r="V70" i="37"/>
  <c r="W70" i="37" s="1"/>
  <c r="T71" i="37"/>
  <c r="AH604" i="37"/>
  <c r="AI604" i="37" s="1"/>
  <c r="AF605" i="37"/>
  <c r="AL777" i="37"/>
  <c r="AM777" i="37" s="1"/>
  <c r="AJ778" i="37"/>
  <c r="Y1026" i="37"/>
  <c r="L295" i="37"/>
  <c r="N294" i="37"/>
  <c r="O294" i="37" s="1"/>
  <c r="Z777" i="37"/>
  <c r="AA777" i="37" s="1"/>
  <c r="X778" i="37"/>
  <c r="AK897" i="37"/>
  <c r="AF1026" i="37"/>
  <c r="AG1027" i="37" s="1"/>
  <c r="AH1025" i="37"/>
  <c r="AI1025" i="37" s="1"/>
  <c r="S70" i="37"/>
  <c r="J604" i="37"/>
  <c r="K604" i="37" s="1"/>
  <c r="J16" i="37" s="1"/>
  <c r="X295" i="37"/>
  <c r="Z294" i="37"/>
  <c r="AA294" i="37" s="1"/>
  <c r="AJ1025" i="37"/>
  <c r="AL1024" i="37"/>
  <c r="AM1024" i="37" s="1"/>
  <c r="Y778" i="37"/>
  <c r="AH1154" i="37"/>
  <c r="AI1154" i="37" s="1"/>
  <c r="AF1155" i="37"/>
  <c r="M295" i="37"/>
  <c r="G47" i="26"/>
  <c r="H47" i="26" s="1"/>
  <c r="G10" i="26"/>
  <c r="G56" i="26"/>
  <c r="H56" i="26" s="1"/>
  <c r="G41" i="26"/>
  <c r="H41" i="26" s="1"/>
  <c r="G20" i="26"/>
  <c r="H20" i="26" s="1"/>
  <c r="G37" i="26"/>
  <c r="H37" i="26" s="1"/>
  <c r="G39" i="26"/>
  <c r="H39" i="26" s="1"/>
  <c r="G43" i="26"/>
  <c r="H43" i="26" s="1"/>
  <c r="G21" i="26"/>
  <c r="H21" i="26" s="1"/>
  <c r="G51" i="26"/>
  <c r="H51" i="26" s="1"/>
  <c r="G40" i="26"/>
  <c r="H40" i="26" s="1"/>
  <c r="G50" i="26"/>
  <c r="H50" i="26" s="1"/>
  <c r="G35" i="26"/>
  <c r="H35" i="26" s="1"/>
  <c r="G6" i="26"/>
  <c r="D308" i="32" s="1"/>
  <c r="G8" i="26"/>
  <c r="G30" i="26"/>
  <c r="H30" i="26" s="1"/>
  <c r="G16" i="26"/>
  <c r="G44" i="26"/>
  <c r="H44" i="26" s="1"/>
  <c r="G22" i="26"/>
  <c r="H22" i="26" s="1"/>
  <c r="G55" i="26"/>
  <c r="H55" i="26" s="1"/>
  <c r="G49" i="26"/>
  <c r="H49" i="26" s="1"/>
  <c r="G38" i="26"/>
  <c r="H38" i="26" s="1"/>
  <c r="G29" i="26"/>
  <c r="H29" i="26" s="1"/>
  <c r="G19" i="26"/>
  <c r="H19" i="26" s="1"/>
  <c r="G54" i="26"/>
  <c r="H54" i="26" s="1"/>
  <c r="G23" i="26"/>
  <c r="H23" i="26" s="1"/>
  <c r="G57" i="26"/>
  <c r="H57" i="26" s="1"/>
  <c r="G48" i="26"/>
  <c r="H48" i="26" s="1"/>
  <c r="G36" i="26"/>
  <c r="H36" i="26" s="1"/>
  <c r="G45" i="26"/>
  <c r="H45" i="26" s="1"/>
  <c r="G18" i="26"/>
  <c r="H18" i="26" s="1"/>
  <c r="G13" i="26"/>
  <c r="H13" i="26" s="1"/>
  <c r="G33" i="26"/>
  <c r="H33" i="26" s="1"/>
  <c r="G58" i="26"/>
  <c r="H58" i="26" s="1"/>
  <c r="G59" i="26"/>
  <c r="H59" i="26" s="1"/>
  <c r="G42" i="26"/>
  <c r="H42" i="26" s="1"/>
  <c r="G34" i="26"/>
  <c r="H34" i="26" s="1"/>
  <c r="G53" i="26"/>
  <c r="H53" i="26" s="1"/>
  <c r="G46" i="26"/>
  <c r="H46" i="26" s="1"/>
  <c r="G12" i="26"/>
  <c r="G17" i="26"/>
  <c r="H17" i="26" s="1"/>
  <c r="G52" i="26"/>
  <c r="H52" i="26" s="1"/>
  <c r="U69" i="30"/>
  <c r="U70" i="30" s="1"/>
  <c r="V68" i="30"/>
  <c r="T70" i="30"/>
  <c r="V3" i="5"/>
  <c r="AA3" i="5" s="1"/>
  <c r="V6" i="5"/>
  <c r="AA6" i="5" s="1"/>
  <c r="E108" i="26" l="1"/>
  <c r="H150" i="26"/>
  <c r="H157" i="26"/>
  <c r="D323" i="32"/>
  <c r="J323" i="32" s="1"/>
  <c r="D286" i="32"/>
  <c r="AD286" i="32" s="1"/>
  <c r="D343" i="32"/>
  <c r="R343" i="32" s="1"/>
  <c r="H90" i="26"/>
  <c r="D299" i="41"/>
  <c r="D223" i="41"/>
  <c r="Q1156" i="37"/>
  <c r="H139" i="26"/>
  <c r="F139" i="26" s="1"/>
  <c r="H156" i="26"/>
  <c r="F156" i="26" s="1"/>
  <c r="H102" i="26"/>
  <c r="E102" i="26" s="1"/>
  <c r="H14" i="26"/>
  <c r="D342" i="32"/>
  <c r="Z342" i="32" s="1"/>
  <c r="D290" i="32"/>
  <c r="D233" i="32"/>
  <c r="D205" i="32"/>
  <c r="D320" i="32"/>
  <c r="D206" i="32"/>
  <c r="D262" i="32"/>
  <c r="D319" i="32"/>
  <c r="D339" i="32"/>
  <c r="D243" i="32"/>
  <c r="D263" i="32"/>
  <c r="D244" i="32"/>
  <c r="D300" i="32"/>
  <c r="D225" i="32"/>
  <c r="D224" i="32"/>
  <c r="D281" i="32"/>
  <c r="D301" i="32"/>
  <c r="D282" i="32"/>
  <c r="D338" i="32"/>
  <c r="D280" i="32"/>
  <c r="D242" i="32"/>
  <c r="H137" i="26"/>
  <c r="E137" i="26" s="1"/>
  <c r="H118" i="26"/>
  <c r="E118" i="26" s="1"/>
  <c r="H101" i="26"/>
  <c r="E101" i="26" s="1"/>
  <c r="H26" i="26"/>
  <c r="H126" i="26"/>
  <c r="E126" i="26" s="1"/>
  <c r="H24" i="26"/>
  <c r="D347" i="41"/>
  <c r="D204" i="41"/>
  <c r="D261" i="41"/>
  <c r="E148" i="26"/>
  <c r="D209" i="32"/>
  <c r="F209" i="32" s="1"/>
  <c r="H7" i="26"/>
  <c r="D337" i="32"/>
  <c r="D261" i="32"/>
  <c r="D267" i="32"/>
  <c r="N267" i="32" s="1"/>
  <c r="D247" i="32"/>
  <c r="AN247" i="32" s="1"/>
  <c r="D210" i="32"/>
  <c r="Z210" i="32" s="1"/>
  <c r="D266" i="32"/>
  <c r="AD266" i="32" s="1"/>
  <c r="D214" i="32"/>
  <c r="D309" i="32"/>
  <c r="D318" i="41"/>
  <c r="D280" i="41"/>
  <c r="D299" i="32"/>
  <c r="D223" i="32"/>
  <c r="D229" i="32"/>
  <c r="P229" i="32" s="1"/>
  <c r="D324" i="32"/>
  <c r="AL324" i="32" s="1"/>
  <c r="D228" i="32"/>
  <c r="AD228" i="32" s="1"/>
  <c r="H84" i="26"/>
  <c r="F84" i="26" s="1"/>
  <c r="D328" i="32"/>
  <c r="D271" i="32"/>
  <c r="H110" i="26"/>
  <c r="F110" i="26" s="1"/>
  <c r="D318" i="32"/>
  <c r="D204" i="32"/>
  <c r="H149" i="26"/>
  <c r="E149" i="26" s="1"/>
  <c r="D305" i="32"/>
  <c r="AD305" i="32" s="1"/>
  <c r="D285" i="32"/>
  <c r="J285" i="32" s="1"/>
  <c r="D248" i="32"/>
  <c r="L248" i="32" s="1"/>
  <c r="D304" i="32"/>
  <c r="Z304" i="32" s="1"/>
  <c r="D252" i="32"/>
  <c r="D347" i="32"/>
  <c r="D242" i="41"/>
  <c r="D337" i="41"/>
  <c r="D328" i="41"/>
  <c r="D226" i="32"/>
  <c r="D303" i="32"/>
  <c r="D322" i="32"/>
  <c r="D245" i="32"/>
  <c r="D283" i="32"/>
  <c r="D246" i="32"/>
  <c r="D340" i="32"/>
  <c r="D284" i="32"/>
  <c r="D207" i="32"/>
  <c r="D264" i="32"/>
  <c r="D341" i="32"/>
  <c r="D227" i="32"/>
  <c r="H15" i="26"/>
  <c r="D302" i="32"/>
  <c r="D208" i="32"/>
  <c r="D265" i="32"/>
  <c r="D233" i="41"/>
  <c r="D214" i="41"/>
  <c r="D252" i="41"/>
  <c r="D271" i="41"/>
  <c r="D309" i="41"/>
  <c r="D304" i="41"/>
  <c r="H304" i="41" s="1"/>
  <c r="D247" i="41"/>
  <c r="X247" i="41" s="1"/>
  <c r="H116" i="26"/>
  <c r="F116" i="26" s="1"/>
  <c r="H117" i="26"/>
  <c r="F117" i="26" s="1"/>
  <c r="H155" i="26"/>
  <c r="E155" i="26" s="1"/>
  <c r="H138" i="26"/>
  <c r="F138" i="26" s="1"/>
  <c r="H25" i="26"/>
  <c r="H100" i="26"/>
  <c r="F100" i="26" s="1"/>
  <c r="D343" i="41"/>
  <c r="AH343" i="41" s="1"/>
  <c r="D209" i="41"/>
  <c r="H209" i="41" s="1"/>
  <c r="D286" i="41"/>
  <c r="AP286" i="41" s="1"/>
  <c r="D229" i="41"/>
  <c r="AH229" i="41" s="1"/>
  <c r="D342" i="41"/>
  <c r="P342" i="41" s="1"/>
  <c r="D266" i="41"/>
  <c r="P266" i="41" s="1"/>
  <c r="H9" i="26"/>
  <c r="D210" i="41"/>
  <c r="AP210" i="41" s="1"/>
  <c r="D323" i="41"/>
  <c r="AJ323" i="41" s="1"/>
  <c r="D324" i="41"/>
  <c r="AJ324" i="41" s="1"/>
  <c r="D228" i="41"/>
  <c r="P228" i="41" s="1"/>
  <c r="D285" i="41"/>
  <c r="H285" i="41" s="1"/>
  <c r="D305" i="41"/>
  <c r="AH305" i="41" s="1"/>
  <c r="E15" i="41"/>
  <c r="E9" i="41"/>
  <c r="E11" i="41"/>
  <c r="D248" i="41"/>
  <c r="P248" i="41" s="1"/>
  <c r="E15" i="36"/>
  <c r="E14" i="36"/>
  <c r="E13" i="36"/>
  <c r="E12" i="36"/>
  <c r="E11" i="36"/>
  <c r="E10" i="36"/>
  <c r="E9" i="36"/>
  <c r="E8" i="36"/>
  <c r="E7" i="36"/>
  <c r="D289" i="32"/>
  <c r="F108" i="26"/>
  <c r="E15" i="32"/>
  <c r="E11" i="32"/>
  <c r="D341" i="41"/>
  <c r="D227" i="41"/>
  <c r="D208" i="41"/>
  <c r="D322" i="41"/>
  <c r="D321" i="41"/>
  <c r="D302" i="41"/>
  <c r="D283" i="41"/>
  <c r="D264" i="41"/>
  <c r="D246" i="41"/>
  <c r="D207" i="41"/>
  <c r="D303" i="41"/>
  <c r="D284" i="41"/>
  <c r="D265" i="41"/>
  <c r="D340" i="41"/>
  <c r="D245" i="41"/>
  <c r="D226" i="41"/>
  <c r="AJ267" i="41"/>
  <c r="AF267" i="41"/>
  <c r="P267" i="41"/>
  <c r="V267" i="41"/>
  <c r="AD267" i="41"/>
  <c r="N267" i="41"/>
  <c r="F267" i="41"/>
  <c r="AN267" i="41"/>
  <c r="X267" i="41"/>
  <c r="H267" i="41"/>
  <c r="AL267" i="41"/>
  <c r="AH267" i="41"/>
  <c r="T267" i="41"/>
  <c r="J267" i="41"/>
  <c r="AP267" i="41"/>
  <c r="AB267" i="41"/>
  <c r="R267" i="41"/>
  <c r="Z267" i="41"/>
  <c r="L267" i="41"/>
  <c r="D339" i="41"/>
  <c r="D225" i="41"/>
  <c r="D206" i="41"/>
  <c r="D320" i="41"/>
  <c r="D319" i="41"/>
  <c r="D300" i="41"/>
  <c r="D281" i="41"/>
  <c r="D262" i="41"/>
  <c r="D244" i="41"/>
  <c r="D205" i="41"/>
  <c r="D301" i="41"/>
  <c r="D282" i="41"/>
  <c r="D263" i="41"/>
  <c r="D338" i="41"/>
  <c r="D243" i="41"/>
  <c r="D224" i="41"/>
  <c r="E9" i="32"/>
  <c r="H111" i="26"/>
  <c r="E111" i="26" s="1"/>
  <c r="D348" i="41"/>
  <c r="D310" i="41"/>
  <c r="D253" i="41"/>
  <c r="D215" i="41"/>
  <c r="D329" i="41"/>
  <c r="D291" i="41"/>
  <c r="D272" i="41"/>
  <c r="D234" i="41"/>
  <c r="H6" i="26"/>
  <c r="D327" i="41"/>
  <c r="D289" i="41"/>
  <c r="D270" i="41"/>
  <c r="D346" i="41"/>
  <c r="D308" i="41"/>
  <c r="D251" i="41"/>
  <c r="D213" i="41"/>
  <c r="D232" i="41"/>
  <c r="D241" i="32"/>
  <c r="D298" i="41"/>
  <c r="D203" i="41"/>
  <c r="D336" i="41"/>
  <c r="D222" i="41"/>
  <c r="D317" i="41"/>
  <c r="D279" i="41"/>
  <c r="D260" i="41"/>
  <c r="D241" i="41"/>
  <c r="H12" i="26"/>
  <c r="H81" i="26"/>
  <c r="H16" i="26"/>
  <c r="H82" i="26"/>
  <c r="F82" i="26" s="1"/>
  <c r="D298" i="32"/>
  <c r="D279" i="32"/>
  <c r="D348" i="32"/>
  <c r="N777" i="37"/>
  <c r="O777" i="37" s="1"/>
  <c r="J47" i="37" s="1"/>
  <c r="Y606" i="37"/>
  <c r="Q296" i="37"/>
  <c r="Y898" i="37"/>
  <c r="U452" i="37"/>
  <c r="Q606" i="37"/>
  <c r="AK296" i="37"/>
  <c r="AK1026" i="37"/>
  <c r="AK452" i="37"/>
  <c r="U898" i="37"/>
  <c r="AC898" i="37"/>
  <c r="AG1156" i="37"/>
  <c r="AK898" i="37"/>
  <c r="N295" i="37"/>
  <c r="O295" i="37" s="1"/>
  <c r="AC450" i="37"/>
  <c r="Y1027" i="37"/>
  <c r="AC1026" i="37"/>
  <c r="AK1156" i="37"/>
  <c r="AD449" i="37"/>
  <c r="AE449" i="37" s="1"/>
  <c r="AB450" i="37"/>
  <c r="AC1156" i="37"/>
  <c r="L450" i="37"/>
  <c r="N453" i="37" s="1"/>
  <c r="N449" i="37"/>
  <c r="O449" i="37" s="1"/>
  <c r="M450" i="37"/>
  <c r="AL778" i="37"/>
  <c r="AM778" i="37" s="1"/>
  <c r="AJ779" i="37"/>
  <c r="J48" i="37"/>
  <c r="J38" i="37"/>
  <c r="J28" i="37"/>
  <c r="Z1155" i="37"/>
  <c r="AA1155" i="37" s="1"/>
  <c r="X1156" i="37"/>
  <c r="T606" i="37"/>
  <c r="V605" i="37"/>
  <c r="W605" i="37" s="1"/>
  <c r="J43" i="37"/>
  <c r="J33" i="37"/>
  <c r="J23" i="37"/>
  <c r="X72" i="37"/>
  <c r="Z71" i="37"/>
  <c r="AA71" i="37" s="1"/>
  <c r="V1026" i="37"/>
  <c r="W1026" i="37" s="1"/>
  <c r="T1027" i="37"/>
  <c r="N605" i="37"/>
  <c r="O605" i="37" s="1"/>
  <c r="O606" i="37" s="1"/>
  <c r="N607" i="37"/>
  <c r="V897" i="37"/>
  <c r="W897" i="37" s="1"/>
  <c r="T898" i="37"/>
  <c r="P296" i="37"/>
  <c r="R295" i="37"/>
  <c r="S295" i="37" s="1"/>
  <c r="AD778" i="37"/>
  <c r="AE778" i="37" s="1"/>
  <c r="AB779" i="37"/>
  <c r="AG779" i="37"/>
  <c r="T452" i="37"/>
  <c r="V451" i="37"/>
  <c r="P606" i="37"/>
  <c r="R605" i="37"/>
  <c r="S605" i="37" s="1"/>
  <c r="AL897" i="37"/>
  <c r="AM897" i="37" s="1"/>
  <c r="AJ898" i="37"/>
  <c r="R778" i="37"/>
  <c r="S778" i="37" s="1"/>
  <c r="P779" i="37"/>
  <c r="Q780" i="37" s="1"/>
  <c r="AJ452" i="37"/>
  <c r="AL451" i="37"/>
  <c r="AM451" i="37" s="1"/>
  <c r="AL1155" i="37"/>
  <c r="AM1155" i="37" s="1"/>
  <c r="AJ1156" i="37"/>
  <c r="AK1157" i="37" s="1"/>
  <c r="AJ606" i="37"/>
  <c r="AK607" i="37" s="1"/>
  <c r="AL605" i="37"/>
  <c r="AM605" i="37" s="1"/>
  <c r="Y1156" i="37"/>
  <c r="AL1025" i="37"/>
  <c r="AM1025" i="37" s="1"/>
  <c r="AJ1026" i="37"/>
  <c r="Y779" i="37"/>
  <c r="X296" i="37"/>
  <c r="Z295" i="37"/>
  <c r="AA295" i="37" s="1"/>
  <c r="AF606" i="37"/>
  <c r="AH605" i="37"/>
  <c r="AI605" i="37" s="1"/>
  <c r="V71" i="37"/>
  <c r="W71" i="37" s="1"/>
  <c r="T72" i="37"/>
  <c r="J49" i="37"/>
  <c r="J39" i="37"/>
  <c r="J29" i="37"/>
  <c r="J50" i="37"/>
  <c r="J40" i="37"/>
  <c r="J30" i="37"/>
  <c r="AF451" i="37"/>
  <c r="AH450" i="37"/>
  <c r="AI450" i="37" s="1"/>
  <c r="AB72" i="37"/>
  <c r="AD71" i="37"/>
  <c r="AE71" i="37" s="1"/>
  <c r="Q451" i="37"/>
  <c r="T296" i="37"/>
  <c r="V295" i="37"/>
  <c r="W295" i="37" s="1"/>
  <c r="U72" i="37"/>
  <c r="V778" i="37"/>
  <c r="W778" i="37" s="1"/>
  <c r="T779" i="37"/>
  <c r="U780" i="37" s="1"/>
  <c r="AB296" i="37"/>
  <c r="AD295" i="37"/>
  <c r="AE295" i="37" s="1"/>
  <c r="AH71" i="37"/>
  <c r="AI71" i="37" s="1"/>
  <c r="AF72" i="37"/>
  <c r="AG73" i="37" s="1"/>
  <c r="Z897" i="37"/>
  <c r="AA897" i="37" s="1"/>
  <c r="X898" i="37"/>
  <c r="Y899" i="37" s="1"/>
  <c r="Z778" i="37"/>
  <c r="AA778" i="37" s="1"/>
  <c r="X779" i="37"/>
  <c r="AH1155" i="37"/>
  <c r="AI1155" i="37" s="1"/>
  <c r="AF1156" i="37"/>
  <c r="AF1027" i="37"/>
  <c r="AG1028" i="37" s="1"/>
  <c r="AH1026" i="37"/>
  <c r="AI1026" i="37" s="1"/>
  <c r="R897" i="37"/>
  <c r="S897" i="37" s="1"/>
  <c r="P898" i="37"/>
  <c r="U1027" i="37"/>
  <c r="R1155" i="37"/>
  <c r="S1155" i="37" s="1"/>
  <c r="P1156" i="37"/>
  <c r="AJ296" i="37"/>
  <c r="AL295" i="37"/>
  <c r="AM295" i="37" s="1"/>
  <c r="U606" i="37"/>
  <c r="AH897" i="37"/>
  <c r="AI897" i="37" s="1"/>
  <c r="AF898" i="37"/>
  <c r="AJ72" i="37"/>
  <c r="AL71" i="37"/>
  <c r="AM71" i="37" s="1"/>
  <c r="U1156" i="37"/>
  <c r="Q1027" i="37"/>
  <c r="AD897" i="37"/>
  <c r="AE897" i="37" s="1"/>
  <c r="AB898" i="37"/>
  <c r="Y72" i="37"/>
  <c r="AC296" i="37"/>
  <c r="AG898" i="37"/>
  <c r="AG451" i="37"/>
  <c r="N608" i="37"/>
  <c r="P73" i="37"/>
  <c r="R72" i="37"/>
  <c r="U296" i="37"/>
  <c r="X606" i="37"/>
  <c r="Z605" i="37"/>
  <c r="AA605" i="37" s="1"/>
  <c r="AG606" i="37"/>
  <c r="X1027" i="37"/>
  <c r="Z1026" i="37"/>
  <c r="AA1026" i="37" s="1"/>
  <c r="Y296" i="37"/>
  <c r="X451" i="37"/>
  <c r="Z450" i="37"/>
  <c r="AA450" i="37" s="1"/>
  <c r="AF296" i="37"/>
  <c r="AH295" i="37"/>
  <c r="AI295" i="37" s="1"/>
  <c r="AB606" i="37"/>
  <c r="AC607" i="37" s="1"/>
  <c r="AD605" i="37"/>
  <c r="AE605" i="37" s="1"/>
  <c r="P451" i="37"/>
  <c r="R450" i="37"/>
  <c r="S450" i="37" s="1"/>
  <c r="P1027" i="37"/>
  <c r="R1026" i="37"/>
  <c r="S1026" i="37" s="1"/>
  <c r="W450" i="37"/>
  <c r="AH778" i="37"/>
  <c r="AI778" i="37" s="1"/>
  <c r="AF779" i="37"/>
  <c r="AK779" i="37"/>
  <c r="V1155" i="37"/>
  <c r="W1155" i="37" s="1"/>
  <c r="T1156" i="37"/>
  <c r="S71" i="37"/>
  <c r="AD1025" i="37"/>
  <c r="AE1025" i="37" s="1"/>
  <c r="AB1026" i="37"/>
  <c r="AC779" i="37"/>
  <c r="AD1155" i="37"/>
  <c r="AE1155" i="37" s="1"/>
  <c r="AB1156" i="37"/>
  <c r="AK72" i="37"/>
  <c r="Q898" i="37"/>
  <c r="D215" i="32"/>
  <c r="D329" i="32"/>
  <c r="D234" i="32"/>
  <c r="D253" i="32"/>
  <c r="D272" i="32"/>
  <c r="D291" i="32"/>
  <c r="D310" i="32"/>
  <c r="D336" i="32"/>
  <c r="D317" i="32"/>
  <c r="D346" i="32"/>
  <c r="D327" i="32"/>
  <c r="H103" i="26"/>
  <c r="H109" i="26"/>
  <c r="H147" i="26"/>
  <c r="D222" i="32"/>
  <c r="D203" i="32"/>
  <c r="D232" i="32"/>
  <c r="D213" i="32"/>
  <c r="H10" i="26"/>
  <c r="D260" i="32"/>
  <c r="D270" i="32"/>
  <c r="D251" i="32"/>
  <c r="H8" i="26"/>
  <c r="V5" i="5"/>
  <c r="AA5" i="5" s="1"/>
  <c r="V8" i="5"/>
  <c r="AA8" i="5" s="1"/>
  <c r="C7" i="5" s="1"/>
  <c r="D7" i="5" s="1"/>
  <c r="E7" i="5" s="1"/>
  <c r="V69" i="30"/>
  <c r="V70" i="30"/>
  <c r="T71" i="30"/>
  <c r="U71" i="30"/>
  <c r="E157" i="26"/>
  <c r="F157" i="26"/>
  <c r="F99" i="26"/>
  <c r="E99" i="26"/>
  <c r="F128" i="26"/>
  <c r="E128" i="26"/>
  <c r="F127" i="26"/>
  <c r="E127" i="26"/>
  <c r="V7" i="5"/>
  <c r="AA7" i="5" s="1"/>
  <c r="V4" i="5"/>
  <c r="AA4" i="5" s="1"/>
  <c r="V323" i="32" l="1"/>
  <c r="N323" i="32"/>
  <c r="L323" i="32"/>
  <c r="R323" i="32"/>
  <c r="AL323" i="32"/>
  <c r="AF323" i="32"/>
  <c r="L343" i="32"/>
  <c r="AH323" i="32"/>
  <c r="H323" i="32"/>
  <c r="F323" i="32"/>
  <c r="AN323" i="32"/>
  <c r="AJ323" i="32"/>
  <c r="P323" i="32"/>
  <c r="X323" i="32"/>
  <c r="AB323" i="32"/>
  <c r="Z323" i="32"/>
  <c r="AD323" i="32"/>
  <c r="T323" i="32"/>
  <c r="AP323" i="32"/>
  <c r="R286" i="32"/>
  <c r="X323" i="41"/>
  <c r="AF286" i="32"/>
  <c r="P286" i="32"/>
  <c r="AJ286" i="32"/>
  <c r="J286" i="32"/>
  <c r="AL343" i="32"/>
  <c r="T343" i="32"/>
  <c r="L286" i="32"/>
  <c r="N343" i="32"/>
  <c r="AN343" i="32"/>
  <c r="J343" i="32"/>
  <c r="F343" i="32"/>
  <c r="AF343" i="32"/>
  <c r="AL323" i="41"/>
  <c r="AD323" i="41"/>
  <c r="V323" i="41"/>
  <c r="Z343" i="32"/>
  <c r="AB343" i="32"/>
  <c r="H343" i="32"/>
  <c r="AH343" i="32"/>
  <c r="V343" i="32"/>
  <c r="P343" i="32"/>
  <c r="AP343" i="32"/>
  <c r="AJ343" i="32"/>
  <c r="AD343" i="32"/>
  <c r="X343" i="32"/>
  <c r="T286" i="32"/>
  <c r="H286" i="32"/>
  <c r="X286" i="32"/>
  <c r="AH286" i="32"/>
  <c r="F286" i="32"/>
  <c r="V286" i="32"/>
  <c r="AN286" i="32"/>
  <c r="AL286" i="32"/>
  <c r="AB286" i="32"/>
  <c r="Z286" i="32"/>
  <c r="AP286" i="32"/>
  <c r="N286" i="32"/>
  <c r="E150" i="26"/>
  <c r="F150" i="26"/>
  <c r="F137" i="26"/>
  <c r="F143" i="26" s="1"/>
  <c r="AB305" i="32"/>
  <c r="X209" i="32"/>
  <c r="V209" i="32"/>
  <c r="T228" i="41"/>
  <c r="AF228" i="41"/>
  <c r="AF285" i="32"/>
  <c r="Z229" i="32"/>
  <c r="AP285" i="32"/>
  <c r="AP248" i="32"/>
  <c r="L342" i="32"/>
  <c r="AF247" i="32"/>
  <c r="J342" i="32"/>
  <c r="AN285" i="32"/>
  <c r="R229" i="32"/>
  <c r="AL229" i="32"/>
  <c r="AB248" i="32"/>
  <c r="P248" i="32"/>
  <c r="AH229" i="32"/>
  <c r="X285" i="32"/>
  <c r="L229" i="32"/>
  <c r="P285" i="32"/>
  <c r="AN229" i="32"/>
  <c r="N285" i="32"/>
  <c r="AL305" i="41"/>
  <c r="H229" i="32"/>
  <c r="AH285" i="32"/>
  <c r="N285" i="41"/>
  <c r="J229" i="32"/>
  <c r="Z285" i="32"/>
  <c r="AB247" i="32"/>
  <c r="N342" i="32"/>
  <c r="F118" i="26"/>
  <c r="F120" i="26" s="1"/>
  <c r="V342" i="32"/>
  <c r="AH342" i="32"/>
  <c r="H342" i="32"/>
  <c r="AD285" i="32"/>
  <c r="Z247" i="32"/>
  <c r="AN342" i="32"/>
  <c r="AJ285" i="32"/>
  <c r="T247" i="32"/>
  <c r="R285" i="32"/>
  <c r="H247" i="32"/>
  <c r="AB285" i="32"/>
  <c r="F285" i="32"/>
  <c r="J247" i="32"/>
  <c r="AD285" i="41"/>
  <c r="E139" i="26"/>
  <c r="AJ342" i="32"/>
  <c r="H285" i="32"/>
  <c r="V285" i="32"/>
  <c r="N247" i="32"/>
  <c r="Z285" i="41"/>
  <c r="X342" i="32"/>
  <c r="T285" i="32"/>
  <c r="AL285" i="32"/>
  <c r="AL247" i="32"/>
  <c r="R285" i="41"/>
  <c r="T342" i="32"/>
  <c r="L285" i="32"/>
  <c r="E5" i="32"/>
  <c r="X285" i="41"/>
  <c r="F343" i="41"/>
  <c r="Z248" i="32"/>
  <c r="AJ248" i="32"/>
  <c r="V248" i="32"/>
  <c r="AF305" i="41"/>
  <c r="AB229" i="32"/>
  <c r="N229" i="32"/>
  <c r="H248" i="32"/>
  <c r="F305" i="41"/>
  <c r="AN248" i="32"/>
  <c r="E156" i="26"/>
  <c r="E158" i="26" s="1"/>
  <c r="AP229" i="32"/>
  <c r="AD229" i="32"/>
  <c r="AF248" i="32"/>
  <c r="V305" i="41"/>
  <c r="T229" i="32"/>
  <c r="AJ229" i="32"/>
  <c r="R248" i="32"/>
  <c r="X248" i="32"/>
  <c r="Z305" i="41"/>
  <c r="J248" i="32"/>
  <c r="AD248" i="32"/>
  <c r="V343" i="41"/>
  <c r="V229" i="32"/>
  <c r="AN343" i="41"/>
  <c r="AF229" i="32"/>
  <c r="F229" i="32"/>
  <c r="X229" i="32"/>
  <c r="T248" i="32"/>
  <c r="F248" i="32"/>
  <c r="AH248" i="32"/>
  <c r="AL248" i="32"/>
  <c r="P343" i="41"/>
  <c r="N248" i="32"/>
  <c r="F102" i="26"/>
  <c r="AN304" i="32"/>
  <c r="H210" i="32"/>
  <c r="AL210" i="32"/>
  <c r="J210" i="32"/>
  <c r="F126" i="26"/>
  <c r="F131" i="26" s="1"/>
  <c r="AP248" i="41"/>
  <c r="AL343" i="41"/>
  <c r="N304" i="41"/>
  <c r="X304" i="41"/>
  <c r="J304" i="41"/>
  <c r="AH342" i="41"/>
  <c r="E90" i="26"/>
  <c r="E94" i="26" s="1"/>
  <c r="F90" i="26"/>
  <c r="F94" i="26" s="1"/>
  <c r="X210" i="32"/>
  <c r="AH210" i="32"/>
  <c r="J342" i="41"/>
  <c r="AH248" i="41"/>
  <c r="AN304" i="41"/>
  <c r="AB210" i="32"/>
  <c r="AF342" i="41"/>
  <c r="H248" i="41"/>
  <c r="AH304" i="41"/>
  <c r="AD342" i="32"/>
  <c r="N210" i="32"/>
  <c r="L247" i="32"/>
  <c r="V247" i="32"/>
  <c r="L304" i="41"/>
  <c r="R304" i="41"/>
  <c r="AJ247" i="32"/>
  <c r="F304" i="41"/>
  <c r="AP304" i="41"/>
  <c r="R342" i="32"/>
  <c r="V210" i="32"/>
  <c r="AP210" i="32"/>
  <c r="AP247" i="32"/>
  <c r="F247" i="32"/>
  <c r="AD304" i="41"/>
  <c r="P304" i="41"/>
  <c r="T304" i="41"/>
  <c r="AP342" i="32"/>
  <c r="AJ210" i="32"/>
  <c r="F342" i="32"/>
  <c r="P210" i="32"/>
  <c r="AD210" i="32"/>
  <c r="AH247" i="32"/>
  <c r="AD247" i="32"/>
  <c r="AJ304" i="41"/>
  <c r="AF304" i="41"/>
  <c r="AF210" i="32"/>
  <c r="AL304" i="41"/>
  <c r="Z304" i="41"/>
  <c r="AB342" i="32"/>
  <c r="R247" i="32"/>
  <c r="AL342" i="32"/>
  <c r="R210" i="32"/>
  <c r="AF342" i="32"/>
  <c r="L210" i="32"/>
  <c r="F210" i="32"/>
  <c r="P247" i="32"/>
  <c r="E84" i="26"/>
  <c r="N342" i="41"/>
  <c r="N248" i="41"/>
  <c r="AB304" i="41"/>
  <c r="AN210" i="32"/>
  <c r="X247" i="32"/>
  <c r="V304" i="41"/>
  <c r="P342" i="32"/>
  <c r="T210" i="32"/>
  <c r="AJ342" i="41"/>
  <c r="L248" i="41"/>
  <c r="F229" i="41"/>
  <c r="Z229" i="41"/>
  <c r="AL229" i="41"/>
  <c r="H228" i="32"/>
  <c r="Y73" i="37"/>
  <c r="F101" i="26"/>
  <c r="Y607" i="37"/>
  <c r="J27" i="37"/>
  <c r="N266" i="41"/>
  <c r="AH286" i="41"/>
  <c r="AF210" i="41"/>
  <c r="E13" i="32"/>
  <c r="AG1157" i="37"/>
  <c r="E117" i="26"/>
  <c r="AD267" i="32"/>
  <c r="Q297" i="37"/>
  <c r="X228" i="32"/>
  <c r="AN209" i="32"/>
  <c r="F305" i="32"/>
  <c r="AF267" i="32"/>
  <c r="V267" i="32"/>
  <c r="AJ228" i="41"/>
  <c r="E12" i="32"/>
  <c r="P286" i="41"/>
  <c r="E12" i="41"/>
  <c r="AH228" i="32"/>
  <c r="Z209" i="32"/>
  <c r="Z305" i="32"/>
  <c r="Z267" i="32"/>
  <c r="H228" i="41"/>
  <c r="F286" i="41"/>
  <c r="AL286" i="41"/>
  <c r="J228" i="32"/>
  <c r="AJ209" i="32"/>
  <c r="L305" i="32"/>
  <c r="P267" i="32"/>
  <c r="Z228" i="41"/>
  <c r="V286" i="41"/>
  <c r="E6" i="36"/>
  <c r="E5" i="41"/>
  <c r="E4" i="36"/>
  <c r="AH324" i="32"/>
  <c r="AD247" i="41"/>
  <c r="X324" i="32"/>
  <c r="AH324" i="41"/>
  <c r="L209" i="41"/>
  <c r="N266" i="32"/>
  <c r="AH266" i="41"/>
  <c r="AB247" i="41"/>
  <c r="AL324" i="41"/>
  <c r="R266" i="41"/>
  <c r="R209" i="41"/>
  <c r="L324" i="32"/>
  <c r="AB266" i="32"/>
  <c r="F266" i="32"/>
  <c r="V304" i="32"/>
  <c r="AB324" i="32"/>
  <c r="T266" i="32"/>
  <c r="H304" i="32"/>
  <c r="AP304" i="32"/>
  <c r="H247" i="41"/>
  <c r="AD324" i="41"/>
  <c r="AF266" i="41"/>
  <c r="J209" i="41"/>
  <c r="AN209" i="41"/>
  <c r="J324" i="32"/>
  <c r="Z266" i="32"/>
  <c r="X304" i="32"/>
  <c r="AH247" i="41"/>
  <c r="AL247" i="41"/>
  <c r="V324" i="41"/>
  <c r="H266" i="41"/>
  <c r="N209" i="41"/>
  <c r="V324" i="32"/>
  <c r="F324" i="32"/>
  <c r="Z324" i="32"/>
  <c r="AN324" i="32"/>
  <c r="H324" i="32"/>
  <c r="AP266" i="32"/>
  <c r="AH266" i="32"/>
  <c r="AF266" i="32"/>
  <c r="V266" i="32"/>
  <c r="AL266" i="32"/>
  <c r="L304" i="32"/>
  <c r="AB304" i="32"/>
  <c r="R304" i="32"/>
  <c r="AL304" i="32"/>
  <c r="F247" i="41"/>
  <c r="AJ247" i="41"/>
  <c r="AP247" i="41"/>
  <c r="AN247" i="41"/>
  <c r="L324" i="41"/>
  <c r="F324" i="41"/>
  <c r="N324" i="41"/>
  <c r="AN324" i="41"/>
  <c r="AF324" i="41"/>
  <c r="Z266" i="41"/>
  <c r="L266" i="41"/>
  <c r="F266" i="41"/>
  <c r="X266" i="41"/>
  <c r="AD266" i="41"/>
  <c r="V209" i="41"/>
  <c r="T209" i="41"/>
  <c r="Z209" i="41"/>
  <c r="AL209" i="41"/>
  <c r="X209" i="41"/>
  <c r="AJ324" i="32"/>
  <c r="AP324" i="32"/>
  <c r="T324" i="32"/>
  <c r="P324" i="32"/>
  <c r="AF324" i="32"/>
  <c r="J266" i="32"/>
  <c r="H266" i="32"/>
  <c r="X266" i="32"/>
  <c r="AJ266" i="32"/>
  <c r="P304" i="32"/>
  <c r="AF304" i="32"/>
  <c r="N304" i="32"/>
  <c r="AH304" i="32"/>
  <c r="J304" i="32"/>
  <c r="F149" i="26"/>
  <c r="N247" i="41"/>
  <c r="L247" i="41"/>
  <c r="R247" i="41"/>
  <c r="J247" i="41"/>
  <c r="P247" i="41"/>
  <c r="AB324" i="41"/>
  <c r="P324" i="41"/>
  <c r="H324" i="41"/>
  <c r="X324" i="41"/>
  <c r="AP324" i="41"/>
  <c r="AB266" i="41"/>
  <c r="AP266" i="41"/>
  <c r="V266" i="41"/>
  <c r="AN266" i="41"/>
  <c r="AJ266" i="41"/>
  <c r="AB209" i="41"/>
  <c r="AH209" i="41"/>
  <c r="AD209" i="41"/>
  <c r="AF209" i="41"/>
  <c r="P209" i="41"/>
  <c r="N324" i="32"/>
  <c r="AD324" i="32"/>
  <c r="R324" i="32"/>
  <c r="R266" i="32"/>
  <c r="AN266" i="32"/>
  <c r="L266" i="32"/>
  <c r="P266" i="32"/>
  <c r="T304" i="32"/>
  <c r="AJ304" i="32"/>
  <c r="AD304" i="32"/>
  <c r="F304" i="32"/>
  <c r="T247" i="41"/>
  <c r="Z247" i="41"/>
  <c r="V247" i="41"/>
  <c r="AF247" i="41"/>
  <c r="T324" i="41"/>
  <c r="Z324" i="41"/>
  <c r="R324" i="41"/>
  <c r="J324" i="41"/>
  <c r="T266" i="41"/>
  <c r="J266" i="41"/>
  <c r="AL266" i="41"/>
  <c r="AP209" i="41"/>
  <c r="F209" i="41"/>
  <c r="AJ209" i="41"/>
  <c r="E13" i="41"/>
  <c r="E7" i="32"/>
  <c r="F228" i="41"/>
  <c r="V228" i="41"/>
  <c r="X228" i="41"/>
  <c r="AP228" i="41"/>
  <c r="AL228" i="41"/>
  <c r="L286" i="41"/>
  <c r="AB286" i="41"/>
  <c r="H286" i="41"/>
  <c r="J286" i="41"/>
  <c r="AN228" i="32"/>
  <c r="F228" i="32"/>
  <c r="H209" i="32"/>
  <c r="AP209" i="32"/>
  <c r="AL209" i="32"/>
  <c r="P305" i="32"/>
  <c r="AF305" i="32"/>
  <c r="V305" i="32"/>
  <c r="AP305" i="32"/>
  <c r="J267" i="32"/>
  <c r="T267" i="32"/>
  <c r="AN267" i="32"/>
  <c r="F267" i="32"/>
  <c r="E116" i="26"/>
  <c r="E110" i="26"/>
  <c r="AB228" i="32"/>
  <c r="AP228" i="32"/>
  <c r="AJ228" i="32"/>
  <c r="V228" i="32"/>
  <c r="N228" i="32"/>
  <c r="P209" i="32"/>
  <c r="AF209" i="32"/>
  <c r="N209" i="32"/>
  <c r="AH209" i="32"/>
  <c r="T305" i="32"/>
  <c r="AJ305" i="32"/>
  <c r="R305" i="32"/>
  <c r="AL305" i="32"/>
  <c r="N305" i="32"/>
  <c r="L267" i="32"/>
  <c r="AH267" i="32"/>
  <c r="R267" i="32"/>
  <c r="H267" i="32"/>
  <c r="AL267" i="32"/>
  <c r="L228" i="41"/>
  <c r="AB228" i="41"/>
  <c r="AN228" i="41"/>
  <c r="AH228" i="41"/>
  <c r="N286" i="41"/>
  <c r="AD286" i="41"/>
  <c r="AF286" i="41"/>
  <c r="X286" i="41"/>
  <c r="Z286" i="41"/>
  <c r="L228" i="32"/>
  <c r="P228" i="32"/>
  <c r="Z228" i="32"/>
  <c r="T209" i="32"/>
  <c r="R209" i="32"/>
  <c r="AN305" i="32"/>
  <c r="T228" i="32"/>
  <c r="AF228" i="32"/>
  <c r="R228" i="32"/>
  <c r="AL228" i="32"/>
  <c r="AB209" i="32"/>
  <c r="L209" i="32"/>
  <c r="J209" i="32"/>
  <c r="AD209" i="32"/>
  <c r="H305" i="32"/>
  <c r="X305" i="32"/>
  <c r="AH305" i="32"/>
  <c r="J305" i="32"/>
  <c r="AP267" i="32"/>
  <c r="AB267" i="32"/>
  <c r="X267" i="32"/>
  <c r="AJ267" i="32"/>
  <c r="N228" i="41"/>
  <c r="AD228" i="41"/>
  <c r="R228" i="41"/>
  <c r="J228" i="41"/>
  <c r="T286" i="41"/>
  <c r="AJ286" i="41"/>
  <c r="R286" i="41"/>
  <c r="AN286" i="41"/>
  <c r="AF229" i="41"/>
  <c r="X210" i="41"/>
  <c r="V210" i="41"/>
  <c r="J210" i="41"/>
  <c r="V229" i="41"/>
  <c r="N210" i="41"/>
  <c r="E7" i="41"/>
  <c r="L343" i="41"/>
  <c r="AB343" i="41"/>
  <c r="J343" i="41"/>
  <c r="AF343" i="41"/>
  <c r="AB323" i="41"/>
  <c r="F323" i="41"/>
  <c r="N323" i="41"/>
  <c r="AN323" i="41"/>
  <c r="AF323" i="41"/>
  <c r="F342" i="41"/>
  <c r="V342" i="41"/>
  <c r="H342" i="41"/>
  <c r="Z342" i="41"/>
  <c r="AL342" i="41"/>
  <c r="L305" i="41"/>
  <c r="AB305" i="41"/>
  <c r="AP305" i="41"/>
  <c r="X305" i="41"/>
  <c r="T248" i="41"/>
  <c r="R248" i="41"/>
  <c r="J248" i="41"/>
  <c r="X248" i="41"/>
  <c r="AN248" i="41"/>
  <c r="T343" i="41"/>
  <c r="AD343" i="41"/>
  <c r="H343" i="41"/>
  <c r="Z343" i="41"/>
  <c r="R343" i="41"/>
  <c r="T323" i="41"/>
  <c r="P323" i="41"/>
  <c r="H323" i="41"/>
  <c r="AH323" i="41"/>
  <c r="AP323" i="41"/>
  <c r="L342" i="41"/>
  <c r="AB342" i="41"/>
  <c r="X342" i="41"/>
  <c r="AP342" i="41"/>
  <c r="N305" i="41"/>
  <c r="AD305" i="41"/>
  <c r="H305" i="41"/>
  <c r="AN305" i="41"/>
  <c r="R305" i="41"/>
  <c r="Z248" i="41"/>
  <c r="AD248" i="41"/>
  <c r="V248" i="41"/>
  <c r="AF248" i="41"/>
  <c r="AL248" i="41"/>
  <c r="N343" i="41"/>
  <c r="AJ343" i="41"/>
  <c r="X343" i="41"/>
  <c r="AP343" i="41"/>
  <c r="L323" i="41"/>
  <c r="Z323" i="41"/>
  <c r="R323" i="41"/>
  <c r="J323" i="41"/>
  <c r="T342" i="41"/>
  <c r="AD342" i="41"/>
  <c r="R342" i="41"/>
  <c r="AN342" i="41"/>
  <c r="T305" i="41"/>
  <c r="AJ305" i="41"/>
  <c r="J305" i="41"/>
  <c r="P305" i="41"/>
  <c r="F248" i="41"/>
  <c r="AJ248" i="41"/>
  <c r="AB248" i="41"/>
  <c r="E138" i="26"/>
  <c r="F155" i="26"/>
  <c r="F158" i="26" s="1"/>
  <c r="E100" i="26"/>
  <c r="E5" i="36"/>
  <c r="T285" i="41"/>
  <c r="AJ285" i="41"/>
  <c r="P285" i="41"/>
  <c r="AH285" i="41"/>
  <c r="AN285" i="41"/>
  <c r="L229" i="41"/>
  <c r="AB229" i="41"/>
  <c r="AP229" i="41"/>
  <c r="AN229" i="41"/>
  <c r="AB210" i="41"/>
  <c r="T210" i="41"/>
  <c r="F210" i="41"/>
  <c r="AD210" i="41"/>
  <c r="H210" i="41"/>
  <c r="F285" i="41"/>
  <c r="V285" i="41"/>
  <c r="AF285" i="41"/>
  <c r="J285" i="41"/>
  <c r="AL285" i="41"/>
  <c r="N229" i="41"/>
  <c r="AD229" i="41"/>
  <c r="X229" i="41"/>
  <c r="H229" i="41"/>
  <c r="R229" i="41"/>
  <c r="AH210" i="41"/>
  <c r="Z210" i="41"/>
  <c r="L210" i="41"/>
  <c r="AJ210" i="41"/>
  <c r="AN210" i="41"/>
  <c r="L285" i="41"/>
  <c r="AB285" i="41"/>
  <c r="AP285" i="41"/>
  <c r="T229" i="41"/>
  <c r="AJ229" i="41"/>
  <c r="J229" i="41"/>
  <c r="P229" i="41"/>
  <c r="AL210" i="41"/>
  <c r="P210" i="41"/>
  <c r="R210" i="41"/>
  <c r="E10" i="41"/>
  <c r="E8" i="41"/>
  <c r="E14" i="41"/>
  <c r="E6" i="41"/>
  <c r="E4" i="41"/>
  <c r="F111" i="26"/>
  <c r="E82" i="26"/>
  <c r="E14" i="32"/>
  <c r="E10" i="32"/>
  <c r="E6" i="32"/>
  <c r="E4" i="32"/>
  <c r="E8" i="32"/>
  <c r="F81" i="26"/>
  <c r="F85" i="26" s="1"/>
  <c r="E81" i="26"/>
  <c r="F7" i="5"/>
  <c r="Y1157" i="37"/>
  <c r="J37" i="37"/>
  <c r="Q607" i="37"/>
  <c r="U453" i="37"/>
  <c r="AK899" i="37"/>
  <c r="AK1027" i="37"/>
  <c r="AK453" i="37"/>
  <c r="AC1027" i="37"/>
  <c r="AK780" i="37"/>
  <c r="AG452" i="37"/>
  <c r="Y297" i="37"/>
  <c r="AC297" i="37"/>
  <c r="U297" i="37"/>
  <c r="AG607" i="37"/>
  <c r="U607" i="37"/>
  <c r="U73" i="37"/>
  <c r="AC780" i="37"/>
  <c r="U1028" i="37"/>
  <c r="AG899" i="37"/>
  <c r="AC1157" i="37"/>
  <c r="AD450" i="37"/>
  <c r="AE450" i="37" s="1"/>
  <c r="AB451" i="37"/>
  <c r="AC451" i="37"/>
  <c r="N450" i="37"/>
  <c r="O450" i="37" s="1"/>
  <c r="N451" i="37"/>
  <c r="N452" i="37"/>
  <c r="AF297" i="37"/>
  <c r="AH296" i="37"/>
  <c r="AI296" i="37" s="1"/>
  <c r="X607" i="37"/>
  <c r="Y608" i="37" s="1"/>
  <c r="Z606" i="37"/>
  <c r="AA606" i="37" s="1"/>
  <c r="R898" i="37"/>
  <c r="S898" i="37" s="1"/>
  <c r="P899" i="37"/>
  <c r="Q899" i="37"/>
  <c r="V1156" i="37"/>
  <c r="W1156" i="37" s="1"/>
  <c r="T1157" i="37"/>
  <c r="AH779" i="37"/>
  <c r="AI779" i="37" s="1"/>
  <c r="AF780" i="37"/>
  <c r="P1028" i="37"/>
  <c r="R1027" i="37"/>
  <c r="S1027" i="37" s="1"/>
  <c r="X1028" i="37"/>
  <c r="Z1027" i="37"/>
  <c r="AA1027" i="37" s="1"/>
  <c r="Q1028" i="37"/>
  <c r="AH898" i="37"/>
  <c r="AI898" i="37" s="1"/>
  <c r="AF899" i="37"/>
  <c r="R1156" i="37"/>
  <c r="S1156" i="37" s="1"/>
  <c r="P1157" i="37"/>
  <c r="Z779" i="37"/>
  <c r="AA779" i="37" s="1"/>
  <c r="X780" i="37"/>
  <c r="AB297" i="37"/>
  <c r="AD296" i="37"/>
  <c r="AE296" i="37" s="1"/>
  <c r="AB73" i="37"/>
  <c r="AD72" i="37"/>
  <c r="AE72" i="37" s="1"/>
  <c r="AL1156" i="37"/>
  <c r="AM1156" i="37" s="1"/>
  <c r="AJ1157" i="37"/>
  <c r="R779" i="37"/>
  <c r="S779" i="37" s="1"/>
  <c r="P780" i="37"/>
  <c r="Q781" i="37" s="1"/>
  <c r="T453" i="37"/>
  <c r="V452" i="37"/>
  <c r="Z72" i="37"/>
  <c r="AA72" i="37" s="1"/>
  <c r="X73" i="37"/>
  <c r="Y74" i="37" s="1"/>
  <c r="AK73" i="37"/>
  <c r="AD1026" i="37"/>
  <c r="AE1026" i="37" s="1"/>
  <c r="AB1027" i="37"/>
  <c r="AC1028" i="37" s="1"/>
  <c r="AB607" i="37"/>
  <c r="AD606" i="37"/>
  <c r="AE606" i="37" s="1"/>
  <c r="S72" i="37"/>
  <c r="Z898" i="37"/>
  <c r="AA898" i="37" s="1"/>
  <c r="X899" i="37"/>
  <c r="AF73" i="37"/>
  <c r="AH72" i="37"/>
  <c r="AI72" i="37" s="1"/>
  <c r="V779" i="37"/>
  <c r="W779" i="37" s="1"/>
  <c r="T780" i="37"/>
  <c r="AF607" i="37"/>
  <c r="AH606" i="37"/>
  <c r="AI606" i="37" s="1"/>
  <c r="X297" i="37"/>
  <c r="Z296" i="37"/>
  <c r="AA296" i="37" s="1"/>
  <c r="P607" i="37"/>
  <c r="Q608" i="37" s="1"/>
  <c r="R606" i="37"/>
  <c r="S606" i="37" s="1"/>
  <c r="AG780" i="37"/>
  <c r="P297" i="37"/>
  <c r="R296" i="37"/>
  <c r="S296" i="37" s="1"/>
  <c r="O607" i="37"/>
  <c r="O608" i="37" s="1"/>
  <c r="AC73" i="37"/>
  <c r="Z1156" i="37"/>
  <c r="AA1156" i="37" s="1"/>
  <c r="X1157" i="37"/>
  <c r="Y1158" i="37" s="1"/>
  <c r="AL779" i="37"/>
  <c r="AM779" i="37" s="1"/>
  <c r="AJ780" i="37"/>
  <c r="P452" i="37"/>
  <c r="R451" i="37"/>
  <c r="S451" i="37" s="1"/>
  <c r="AD1156" i="37"/>
  <c r="AE1156" i="37" s="1"/>
  <c r="AB1157" i="37"/>
  <c r="X452" i="37"/>
  <c r="Z451" i="37"/>
  <c r="AA451" i="37" s="1"/>
  <c r="P74" i="37"/>
  <c r="R73" i="37"/>
  <c r="AD898" i="37"/>
  <c r="AE898" i="37" s="1"/>
  <c r="AB899" i="37"/>
  <c r="U1157" i="37"/>
  <c r="Y900" i="37"/>
  <c r="AJ297" i="37"/>
  <c r="AL296" i="37"/>
  <c r="AM296" i="37" s="1"/>
  <c r="AK297" i="37"/>
  <c r="AF1028" i="37"/>
  <c r="AH1027" i="37"/>
  <c r="AI1027" i="37" s="1"/>
  <c r="T297" i="37"/>
  <c r="V296" i="37"/>
  <c r="W296" i="37" s="1"/>
  <c r="Q74" i="37"/>
  <c r="T73" i="37"/>
  <c r="V72" i="37"/>
  <c r="W72" i="37" s="1"/>
  <c r="Y1028" i="37"/>
  <c r="Y780" i="37"/>
  <c r="AL1026" i="37"/>
  <c r="AM1026" i="37" s="1"/>
  <c r="AJ1027" i="37"/>
  <c r="AK1028" i="37" s="1"/>
  <c r="AL898" i="37"/>
  <c r="AM898" i="37" s="1"/>
  <c r="AJ899" i="37"/>
  <c r="AD779" i="37"/>
  <c r="AE779" i="37" s="1"/>
  <c r="AB780" i="37"/>
  <c r="V898" i="37"/>
  <c r="W898" i="37" s="1"/>
  <c r="T899" i="37"/>
  <c r="J46" i="37"/>
  <c r="J36" i="37"/>
  <c r="J26" i="37"/>
  <c r="T607" i="37"/>
  <c r="V606" i="37"/>
  <c r="W606" i="37" s="1"/>
  <c r="AG297" i="37"/>
  <c r="AL72" i="37"/>
  <c r="AM72" i="37" s="1"/>
  <c r="AJ73" i="37"/>
  <c r="AH1156" i="37"/>
  <c r="AI1156" i="37" s="1"/>
  <c r="AF1157" i="37"/>
  <c r="Q452" i="37"/>
  <c r="AF452" i="37"/>
  <c r="AH451" i="37"/>
  <c r="AI451" i="37" s="1"/>
  <c r="AJ607" i="37"/>
  <c r="AL606" i="37"/>
  <c r="AM606" i="37" s="1"/>
  <c r="AJ453" i="37"/>
  <c r="AL452" i="37"/>
  <c r="AM452" i="37" s="1"/>
  <c r="W451" i="37"/>
  <c r="V1027" i="37"/>
  <c r="W1027" i="37" s="1"/>
  <c r="T1028" i="37"/>
  <c r="AC899" i="37"/>
  <c r="U899" i="37"/>
  <c r="J44" i="37"/>
  <c r="J34" i="37"/>
  <c r="J24" i="37"/>
  <c r="Y452" i="37"/>
  <c r="Q1157" i="37"/>
  <c r="E147" i="26"/>
  <c r="E151" i="26" s="1"/>
  <c r="F147" i="26"/>
  <c r="F109" i="26"/>
  <c r="E109" i="26"/>
  <c r="F103" i="26"/>
  <c r="E103" i="26"/>
  <c r="U72" i="30"/>
  <c r="T72" i="30"/>
  <c r="V71" i="30"/>
  <c r="E131" i="26"/>
  <c r="E143" i="26" l="1"/>
  <c r="F104" i="26"/>
  <c r="Q1029" i="37"/>
  <c r="E120" i="26"/>
  <c r="AG1158" i="37"/>
  <c r="AC781" i="37"/>
  <c r="F151" i="26"/>
  <c r="E112" i="26"/>
  <c r="F112" i="26"/>
  <c r="E104" i="26"/>
  <c r="E85" i="26"/>
  <c r="U298" i="37"/>
  <c r="U1029" i="37"/>
  <c r="AK454" i="37"/>
  <c r="Q75" i="37"/>
  <c r="AC298" i="37"/>
  <c r="S73" i="37"/>
  <c r="Y453" i="37"/>
  <c r="Q453" i="37"/>
  <c r="AG781" i="37"/>
  <c r="Y298" i="37"/>
  <c r="AG900" i="37"/>
  <c r="AC452" i="37"/>
  <c r="U74" i="37"/>
  <c r="Y781" i="37"/>
  <c r="Y1029" i="37"/>
  <c r="AC74" i="37"/>
  <c r="Q900" i="37"/>
  <c r="O451" i="37"/>
  <c r="O452" i="37" s="1"/>
  <c r="O453" i="37" s="1"/>
  <c r="AG298" i="37"/>
  <c r="AB452" i="37"/>
  <c r="AD451" i="37"/>
  <c r="AE451" i="37" s="1"/>
  <c r="AC900" i="37"/>
  <c r="U1158" i="37"/>
  <c r="U900" i="37"/>
  <c r="J45" i="37"/>
  <c r="J35" i="37"/>
  <c r="J25" i="37"/>
  <c r="AJ608" i="37"/>
  <c r="AL607" i="37"/>
  <c r="AM607" i="37" s="1"/>
  <c r="AF453" i="37"/>
  <c r="AH452" i="37"/>
  <c r="AI452" i="37" s="1"/>
  <c r="T608" i="37"/>
  <c r="V607" i="37"/>
  <c r="W607" i="37" s="1"/>
  <c r="V899" i="37"/>
  <c r="W899" i="37" s="1"/>
  <c r="T900" i="37"/>
  <c r="AF1029" i="37"/>
  <c r="AH1028" i="37"/>
  <c r="AI1028" i="37" s="1"/>
  <c r="AJ298" i="37"/>
  <c r="AL297" i="37"/>
  <c r="AM297" i="37" s="1"/>
  <c r="AD1157" i="37"/>
  <c r="AE1157" i="37" s="1"/>
  <c r="AB1158" i="37"/>
  <c r="P453" i="37"/>
  <c r="R452" i="37"/>
  <c r="S452" i="37" s="1"/>
  <c r="P298" i="37"/>
  <c r="R297" i="37"/>
  <c r="S297" i="37" s="1"/>
  <c r="AG453" i="37"/>
  <c r="AB608" i="37"/>
  <c r="AD607" i="37"/>
  <c r="AE607" i="37" s="1"/>
  <c r="T454" i="37"/>
  <c r="V453" i="37"/>
  <c r="Z780" i="37"/>
  <c r="AA780" i="37" s="1"/>
  <c r="X781" i="37"/>
  <c r="U608" i="37"/>
  <c r="Q298" i="37"/>
  <c r="AH780" i="37"/>
  <c r="AI780" i="37" s="1"/>
  <c r="AF781" i="37"/>
  <c r="AF298" i="37"/>
  <c r="AH297" i="37"/>
  <c r="AI297" i="37" s="1"/>
  <c r="AL899" i="37"/>
  <c r="AM899" i="37" s="1"/>
  <c r="AJ900" i="37"/>
  <c r="AK298" i="37"/>
  <c r="AL780" i="37"/>
  <c r="AM780" i="37" s="1"/>
  <c r="AJ781" i="37"/>
  <c r="AK900" i="37"/>
  <c r="AF608" i="37"/>
  <c r="AH607" i="37"/>
  <c r="AI607" i="37" s="1"/>
  <c r="V780" i="37"/>
  <c r="W780" i="37" s="1"/>
  <c r="T781" i="37"/>
  <c r="AD1027" i="37"/>
  <c r="AE1027" i="37" s="1"/>
  <c r="AB1028" i="37"/>
  <c r="AL1157" i="37"/>
  <c r="AM1157" i="37" s="1"/>
  <c r="AJ1158" i="37"/>
  <c r="AB298" i="37"/>
  <c r="AD297" i="37"/>
  <c r="AE297" i="37" s="1"/>
  <c r="AH899" i="37"/>
  <c r="AI899" i="37" s="1"/>
  <c r="AF900" i="37"/>
  <c r="AK1158" i="37"/>
  <c r="AG1029" i="37"/>
  <c r="AD780" i="37"/>
  <c r="AE780" i="37" s="1"/>
  <c r="AB781" i="37"/>
  <c r="AC782" i="37" s="1"/>
  <c r="AL1027" i="37"/>
  <c r="AM1027" i="37" s="1"/>
  <c r="AJ1028" i="37"/>
  <c r="T298" i="37"/>
  <c r="V297" i="37"/>
  <c r="W297" i="37" s="1"/>
  <c r="X453" i="37"/>
  <c r="Z452" i="37"/>
  <c r="AA452" i="37" s="1"/>
  <c r="AH73" i="37"/>
  <c r="AI73" i="37" s="1"/>
  <c r="AF74" i="37"/>
  <c r="U781" i="37"/>
  <c r="AG608" i="37"/>
  <c r="R1157" i="37"/>
  <c r="S1157" i="37" s="1"/>
  <c r="V1157" i="37"/>
  <c r="W1157" i="37" s="1"/>
  <c r="T1158" i="37"/>
  <c r="X608" i="37"/>
  <c r="Z607" i="37"/>
  <c r="AA607" i="37" s="1"/>
  <c r="AG74" i="37"/>
  <c r="AG75" i="37" s="1"/>
  <c r="AC608" i="37"/>
  <c r="V1028" i="37"/>
  <c r="W1028" i="37" s="1"/>
  <c r="T1029" i="37"/>
  <c r="AJ454" i="37"/>
  <c r="AK455" i="37" s="1"/>
  <c r="AL453" i="37"/>
  <c r="AM453" i="37" s="1"/>
  <c r="AJ74" i="37"/>
  <c r="AL73" i="37"/>
  <c r="AM73" i="37" s="1"/>
  <c r="AH1157" i="37"/>
  <c r="AI1157" i="37" s="1"/>
  <c r="AF1158" i="37"/>
  <c r="V73" i="37"/>
  <c r="W73" i="37" s="1"/>
  <c r="T74" i="37"/>
  <c r="AD899" i="37"/>
  <c r="AE899" i="37" s="1"/>
  <c r="AB900" i="37"/>
  <c r="P75" i="37"/>
  <c r="R74" i="37"/>
  <c r="AK781" i="37"/>
  <c r="Z1157" i="37"/>
  <c r="AA1157" i="37" s="1"/>
  <c r="X1158" i="37"/>
  <c r="Y1159" i="37" s="1"/>
  <c r="P608" i="37"/>
  <c r="Q609" i="37" s="1"/>
  <c r="R607" i="37"/>
  <c r="S607" i="37" s="1"/>
  <c r="X298" i="37"/>
  <c r="Z297" i="37"/>
  <c r="AA297" i="37" s="1"/>
  <c r="Z899" i="37"/>
  <c r="AA899" i="37" s="1"/>
  <c r="X900" i="37"/>
  <c r="Y901" i="37" s="1"/>
  <c r="AK74" i="37"/>
  <c r="X74" i="37"/>
  <c r="Y75" i="37" s="1"/>
  <c r="Z73" i="37"/>
  <c r="AA73" i="37" s="1"/>
  <c r="W452" i="37"/>
  <c r="R780" i="37"/>
  <c r="S780" i="37" s="1"/>
  <c r="P781" i="37"/>
  <c r="U454" i="37"/>
  <c r="AB74" i="37"/>
  <c r="AD73" i="37"/>
  <c r="AE73" i="37" s="1"/>
  <c r="X1029" i="37"/>
  <c r="Z1028" i="37"/>
  <c r="AA1028" i="37" s="1"/>
  <c r="P1029" i="37"/>
  <c r="R1029" i="37" s="1"/>
  <c r="R1028" i="37"/>
  <c r="S1028" i="37" s="1"/>
  <c r="R899" i="37"/>
  <c r="S899" i="37" s="1"/>
  <c r="P900" i="37"/>
  <c r="AK608" i="37"/>
  <c r="AC1158" i="37"/>
  <c r="T73" i="30"/>
  <c r="V72" i="30"/>
  <c r="U73" i="30"/>
  <c r="AA60" i="30"/>
  <c r="AA59" i="30"/>
  <c r="AA57" i="30"/>
  <c r="AA58" i="30"/>
  <c r="AA56" i="30"/>
  <c r="AA55" i="30"/>
  <c r="AA54" i="30"/>
  <c r="AA53" i="30"/>
  <c r="AA50" i="30"/>
  <c r="AA49" i="30"/>
  <c r="AA48" i="30"/>
  <c r="AA47" i="30"/>
  <c r="AA46" i="30"/>
  <c r="AA45" i="30"/>
  <c r="AA44" i="30"/>
  <c r="AA43" i="30"/>
  <c r="AA40" i="30"/>
  <c r="AA39" i="30"/>
  <c r="AA38" i="30"/>
  <c r="AA37" i="30"/>
  <c r="AA36" i="30"/>
  <c r="AA35" i="30"/>
  <c r="AA34" i="30"/>
  <c r="AA33" i="30"/>
  <c r="AA30" i="30"/>
  <c r="AA29" i="30"/>
  <c r="AA28" i="30"/>
  <c r="AA27" i="30"/>
  <c r="AA26" i="30"/>
  <c r="AA25" i="30"/>
  <c r="AA24" i="30"/>
  <c r="AA23" i="30"/>
  <c r="AA20" i="30"/>
  <c r="AA19" i="30"/>
  <c r="AA18" i="30"/>
  <c r="AA17" i="30"/>
  <c r="AA16" i="30"/>
  <c r="AA15" i="30"/>
  <c r="AA14" i="30"/>
  <c r="AA13" i="30"/>
  <c r="AA10" i="30"/>
  <c r="AA9" i="30"/>
  <c r="AA8" i="30"/>
  <c r="AA7" i="30"/>
  <c r="AA6" i="30"/>
  <c r="AA5" i="30"/>
  <c r="AA4" i="30"/>
  <c r="AA3" i="30"/>
  <c r="R60" i="30"/>
  <c r="R59" i="30"/>
  <c r="R58" i="30"/>
  <c r="R57" i="30"/>
  <c r="R56" i="30"/>
  <c r="R55" i="30"/>
  <c r="R54" i="30"/>
  <c r="R53" i="30"/>
  <c r="R50" i="30"/>
  <c r="R49" i="30"/>
  <c r="R48" i="30"/>
  <c r="R47" i="30"/>
  <c r="R46" i="30"/>
  <c r="R45" i="30"/>
  <c r="R44" i="30"/>
  <c r="R43" i="30"/>
  <c r="R40" i="30"/>
  <c r="R39" i="30"/>
  <c r="R38" i="30"/>
  <c r="R37" i="30"/>
  <c r="R36" i="30"/>
  <c r="R35" i="30"/>
  <c r="R34" i="30"/>
  <c r="R33" i="30"/>
  <c r="R30" i="30"/>
  <c r="R29" i="30"/>
  <c r="R28" i="30"/>
  <c r="R27" i="30"/>
  <c r="R26" i="30"/>
  <c r="R25" i="30"/>
  <c r="R24" i="30"/>
  <c r="R23" i="30"/>
  <c r="R20" i="30"/>
  <c r="R19" i="30"/>
  <c r="R18" i="30"/>
  <c r="R17" i="30"/>
  <c r="R16" i="30"/>
  <c r="R15" i="30"/>
  <c r="R14" i="30"/>
  <c r="R13" i="30"/>
  <c r="I60" i="30"/>
  <c r="I59" i="30"/>
  <c r="I58" i="30"/>
  <c r="I57" i="30"/>
  <c r="I56" i="30"/>
  <c r="I55" i="30"/>
  <c r="I54" i="30"/>
  <c r="I53" i="30"/>
  <c r="I50" i="30"/>
  <c r="I49" i="30"/>
  <c r="I48" i="30"/>
  <c r="I47" i="30"/>
  <c r="I46" i="30"/>
  <c r="I45" i="30"/>
  <c r="I44" i="30"/>
  <c r="I43" i="30"/>
  <c r="I40" i="30"/>
  <c r="I39" i="30"/>
  <c r="I38" i="30"/>
  <c r="I37" i="30"/>
  <c r="I36" i="30"/>
  <c r="I35" i="30"/>
  <c r="I34" i="30"/>
  <c r="I33" i="30"/>
  <c r="I30" i="30"/>
  <c r="I29" i="30"/>
  <c r="I28" i="30"/>
  <c r="I27" i="30"/>
  <c r="I25" i="30"/>
  <c r="I26" i="30"/>
  <c r="I24" i="30"/>
  <c r="I23" i="30"/>
  <c r="AF66" i="30"/>
  <c r="U74" i="30" l="1"/>
  <c r="U1030" i="37"/>
  <c r="U455" i="37"/>
  <c r="AG782" i="37"/>
  <c r="R75" i="37"/>
  <c r="AG609" i="37"/>
  <c r="AG1030" i="37"/>
  <c r="AG299" i="37"/>
  <c r="U782" i="37"/>
  <c r="AK299" i="37"/>
  <c r="S74" i="37"/>
  <c r="U75" i="37"/>
  <c r="AG901" i="37"/>
  <c r="Q454" i="37"/>
  <c r="AK782" i="37"/>
  <c r="Q299" i="37"/>
  <c r="AK609" i="37"/>
  <c r="U609" i="37"/>
  <c r="AC1159" i="37"/>
  <c r="AC609" i="37"/>
  <c r="AD452" i="37"/>
  <c r="AE452" i="37" s="1"/>
  <c r="AB453" i="37"/>
  <c r="AC453" i="37"/>
  <c r="S1029" i="37"/>
  <c r="J59" i="37" s="1"/>
  <c r="R900" i="37"/>
  <c r="S900" i="37" s="1"/>
  <c r="R902" i="37"/>
  <c r="R901" i="37"/>
  <c r="X1030" i="37"/>
  <c r="Z1029" i="37"/>
  <c r="AA1029" i="37" s="1"/>
  <c r="AD74" i="37"/>
  <c r="AE74" i="37" s="1"/>
  <c r="AB75" i="37"/>
  <c r="X75" i="37"/>
  <c r="Y76" i="37" s="1"/>
  <c r="Z74" i="37"/>
  <c r="AA74" i="37" s="1"/>
  <c r="Z298" i="37"/>
  <c r="AA298" i="37" s="1"/>
  <c r="X299" i="37"/>
  <c r="AB901" i="37"/>
  <c r="AD900" i="37"/>
  <c r="AE900" i="37" s="1"/>
  <c r="AH1158" i="37"/>
  <c r="AI1158" i="37" s="1"/>
  <c r="AF1159" i="37"/>
  <c r="X609" i="37"/>
  <c r="Z608" i="37"/>
  <c r="AA608" i="37" s="1"/>
  <c r="Z453" i="37"/>
  <c r="AA453" i="37" s="1"/>
  <c r="X454" i="37"/>
  <c r="AL1028" i="37"/>
  <c r="AM1028" i="37" s="1"/>
  <c r="AJ1029" i="37"/>
  <c r="AD1028" i="37"/>
  <c r="AE1028" i="37" s="1"/>
  <c r="AB1029" i="37"/>
  <c r="AC75" i="37"/>
  <c r="AH298" i="37"/>
  <c r="AI298" i="37" s="1"/>
  <c r="AF299" i="37"/>
  <c r="AG300" i="37" s="1"/>
  <c r="X782" i="37"/>
  <c r="Z781" i="37"/>
  <c r="AA781" i="37" s="1"/>
  <c r="Y299" i="37"/>
  <c r="AF1030" i="37"/>
  <c r="AG1031" i="37" s="1"/>
  <c r="AH1029" i="37"/>
  <c r="AI1029" i="37" s="1"/>
  <c r="AK1029" i="37"/>
  <c r="AK75" i="37"/>
  <c r="V1158" i="37"/>
  <c r="W1158" i="37" s="1"/>
  <c r="T1159" i="37"/>
  <c r="U1159" i="37"/>
  <c r="AK1159" i="37"/>
  <c r="AD298" i="37"/>
  <c r="AE298" i="37" s="1"/>
  <c r="AB299" i="37"/>
  <c r="AF609" i="37"/>
  <c r="AH608" i="37"/>
  <c r="AI608" i="37" s="1"/>
  <c r="AJ782" i="37"/>
  <c r="AK783" i="37" s="1"/>
  <c r="AL781" i="37"/>
  <c r="AM781" i="37" s="1"/>
  <c r="AC299" i="37"/>
  <c r="AF782" i="37"/>
  <c r="AG783" i="37" s="1"/>
  <c r="AH781" i="37"/>
  <c r="AI781" i="37" s="1"/>
  <c r="AB609" i="37"/>
  <c r="AD608" i="37"/>
  <c r="AE608" i="37" s="1"/>
  <c r="R453" i="37"/>
  <c r="S453" i="37" s="1"/>
  <c r="P454" i="37"/>
  <c r="Y782" i="37"/>
  <c r="T609" i="37"/>
  <c r="V608" i="37"/>
  <c r="W608" i="37" s="1"/>
  <c r="AJ609" i="37"/>
  <c r="AK610" i="37" s="1"/>
  <c r="AL608" i="37"/>
  <c r="AM608" i="37" s="1"/>
  <c r="R781" i="37"/>
  <c r="S781" i="37" s="1"/>
  <c r="R782" i="37"/>
  <c r="R783" i="37"/>
  <c r="P609" i="37"/>
  <c r="R608" i="37"/>
  <c r="S608" i="37" s="1"/>
  <c r="V74" i="37"/>
  <c r="W74" i="37" s="1"/>
  <c r="T75" i="37"/>
  <c r="AJ455" i="37"/>
  <c r="AL454" i="37"/>
  <c r="AM454" i="37" s="1"/>
  <c r="Y609" i="37"/>
  <c r="AB782" i="37"/>
  <c r="AD781" i="37"/>
  <c r="AE781" i="37" s="1"/>
  <c r="AF901" i="37"/>
  <c r="AH900" i="37"/>
  <c r="AI900" i="37" s="1"/>
  <c r="AL1158" i="37"/>
  <c r="AM1158" i="37" s="1"/>
  <c r="AJ1159" i="37"/>
  <c r="T782" i="37"/>
  <c r="V781" i="37"/>
  <c r="W781" i="37" s="1"/>
  <c r="AK901" i="37"/>
  <c r="Y1030" i="37"/>
  <c r="AC901" i="37"/>
  <c r="Y454" i="37"/>
  <c r="W453" i="37"/>
  <c r="AG454" i="37"/>
  <c r="AD1158" i="37"/>
  <c r="AE1158" i="37" s="1"/>
  <c r="AB1159" i="37"/>
  <c r="AC1160" i="37" s="1"/>
  <c r="AL298" i="37"/>
  <c r="AM298" i="37" s="1"/>
  <c r="AJ299" i="37"/>
  <c r="T901" i="37"/>
  <c r="V900" i="37"/>
  <c r="W900" i="37" s="1"/>
  <c r="U901" i="37"/>
  <c r="AG1159" i="37"/>
  <c r="AC1029" i="37"/>
  <c r="X901" i="37"/>
  <c r="Z900" i="37"/>
  <c r="AA900" i="37" s="1"/>
  <c r="Z1158" i="37"/>
  <c r="AA1158" i="37" s="1"/>
  <c r="X1159" i="37"/>
  <c r="Y1160" i="37" s="1"/>
  <c r="AL74" i="37"/>
  <c r="AM74" i="37" s="1"/>
  <c r="AJ75" i="37"/>
  <c r="T1030" i="37"/>
  <c r="V1029" i="37"/>
  <c r="W1029" i="37" s="1"/>
  <c r="J60" i="37"/>
  <c r="S20" i="37"/>
  <c r="S10" i="37"/>
  <c r="AF75" i="37"/>
  <c r="AH74" i="37"/>
  <c r="AI74" i="37" s="1"/>
  <c r="V298" i="37"/>
  <c r="W298" i="37" s="1"/>
  <c r="T299" i="37"/>
  <c r="AJ901" i="37"/>
  <c r="AL900" i="37"/>
  <c r="AM900" i="37" s="1"/>
  <c r="T455" i="37"/>
  <c r="V454" i="37"/>
  <c r="R298" i="37"/>
  <c r="S298" i="37" s="1"/>
  <c r="P299" i="37"/>
  <c r="AH453" i="37"/>
  <c r="AI453" i="37" s="1"/>
  <c r="AF454" i="37"/>
  <c r="U299" i="37"/>
  <c r="V73" i="30"/>
  <c r="T74" i="30"/>
  <c r="AF67" i="30"/>
  <c r="AF68" i="30" s="1"/>
  <c r="AC902" i="37" l="1"/>
  <c r="U783" i="37"/>
  <c r="AG902" i="37"/>
  <c r="W454" i="37"/>
  <c r="S75" i="37"/>
  <c r="J53" i="37" s="1"/>
  <c r="Y1031" i="37"/>
  <c r="V1159" i="37"/>
  <c r="W1159" i="37" s="1"/>
  <c r="S50" i="37" s="1"/>
  <c r="U76" i="37"/>
  <c r="S9" i="37"/>
  <c r="R299" i="37"/>
  <c r="S299" i="37" s="1"/>
  <c r="S4" i="37" s="1"/>
  <c r="AC610" i="37"/>
  <c r="S19" i="37"/>
  <c r="Y300" i="37"/>
  <c r="U300" i="37"/>
  <c r="AC300" i="37"/>
  <c r="AK1030" i="37"/>
  <c r="AC76" i="37"/>
  <c r="AG1160" i="37"/>
  <c r="AC1030" i="37"/>
  <c r="AB454" i="37"/>
  <c r="AD453" i="37"/>
  <c r="AE453" i="37" s="1"/>
  <c r="AC454" i="37"/>
  <c r="Y610" i="37"/>
  <c r="Y455" i="37"/>
  <c r="Y783" i="37"/>
  <c r="U902" i="37"/>
  <c r="S901" i="37"/>
  <c r="S902" i="37" s="1"/>
  <c r="AJ76" i="37"/>
  <c r="AL75" i="37"/>
  <c r="AM75" i="37" s="1"/>
  <c r="AL299" i="37"/>
  <c r="AM299" i="37" s="1"/>
  <c r="AJ300" i="37"/>
  <c r="AG455" i="37"/>
  <c r="AL1159" i="37"/>
  <c r="AM1159" i="37" s="1"/>
  <c r="AJ1160" i="37"/>
  <c r="S782" i="37"/>
  <c r="S783" i="37" s="1"/>
  <c r="AJ610" i="37"/>
  <c r="AL609" i="37"/>
  <c r="AM609" i="37" s="1"/>
  <c r="R454" i="37"/>
  <c r="S454" i="37" s="1"/>
  <c r="R455" i="37"/>
  <c r="R456" i="37"/>
  <c r="AK300" i="37"/>
  <c r="AF610" i="37"/>
  <c r="AH609" i="37"/>
  <c r="AI609" i="37" s="1"/>
  <c r="AH1159" i="37"/>
  <c r="AI1159" i="37" s="1"/>
  <c r="AF1160" i="37"/>
  <c r="Z299" i="37"/>
  <c r="AA299" i="37" s="1"/>
  <c r="X300" i="37"/>
  <c r="AD75" i="37"/>
  <c r="AE75" i="37" s="1"/>
  <c r="AB76" i="37"/>
  <c r="T456" i="37"/>
  <c r="V455" i="37"/>
  <c r="W455" i="37" s="1"/>
  <c r="AK902" i="37"/>
  <c r="AB783" i="37"/>
  <c r="AD782" i="37"/>
  <c r="AE782" i="37" s="1"/>
  <c r="AJ456" i="37"/>
  <c r="AL455" i="37"/>
  <c r="AM455" i="37" s="1"/>
  <c r="R609" i="37"/>
  <c r="S609" i="37" s="1"/>
  <c r="R611" i="37"/>
  <c r="R610" i="37"/>
  <c r="S17" i="37"/>
  <c r="S7" i="37"/>
  <c r="J57" i="37"/>
  <c r="AF783" i="37"/>
  <c r="AG784" i="37" s="1"/>
  <c r="AH782" i="37"/>
  <c r="AI782" i="37" s="1"/>
  <c r="AD299" i="37"/>
  <c r="AE299" i="37" s="1"/>
  <c r="AB300" i="37"/>
  <c r="AC301" i="37" s="1"/>
  <c r="X783" i="37"/>
  <c r="Z782" i="37"/>
  <c r="AA782" i="37" s="1"/>
  <c r="AJ1030" i="37"/>
  <c r="AL1029" i="37"/>
  <c r="AM1029" i="37" s="1"/>
  <c r="AG610" i="37"/>
  <c r="AC783" i="37"/>
  <c r="AH75" i="37"/>
  <c r="AI75" i="37" s="1"/>
  <c r="AF76" i="37"/>
  <c r="X902" i="37"/>
  <c r="Z901" i="37"/>
  <c r="AA901" i="37" s="1"/>
  <c r="AD1159" i="37"/>
  <c r="AE1159" i="37" s="1"/>
  <c r="AB1160" i="37"/>
  <c r="V75" i="37"/>
  <c r="W75" i="37" s="1"/>
  <c r="T76" i="37"/>
  <c r="AK611" i="37"/>
  <c r="T610" i="37"/>
  <c r="V609" i="37"/>
  <c r="W609" i="37" s="1"/>
  <c r="AJ783" i="37"/>
  <c r="AL782" i="37"/>
  <c r="AM782" i="37" s="1"/>
  <c r="AK76" i="37"/>
  <c r="U610" i="37"/>
  <c r="AB1030" i="37"/>
  <c r="AD1029" i="37"/>
  <c r="AE1029" i="37" s="1"/>
  <c r="J58" i="37"/>
  <c r="S18" i="37"/>
  <c r="S8" i="37"/>
  <c r="AK456" i="37"/>
  <c r="AH454" i="37"/>
  <c r="AI454" i="37" s="1"/>
  <c r="AF455" i="37"/>
  <c r="AJ902" i="37"/>
  <c r="AL901" i="37"/>
  <c r="AM901" i="37" s="1"/>
  <c r="V299" i="37"/>
  <c r="W299" i="37" s="1"/>
  <c r="T300" i="37"/>
  <c r="T1031" i="37"/>
  <c r="V1030" i="37"/>
  <c r="W1030" i="37" s="1"/>
  <c r="Z1159" i="37"/>
  <c r="AA1159" i="37" s="1"/>
  <c r="X1160" i="37"/>
  <c r="Y1161" i="37" s="1"/>
  <c r="T902" i="37"/>
  <c r="V901" i="37"/>
  <c r="W901" i="37" s="1"/>
  <c r="T783" i="37"/>
  <c r="V782" i="37"/>
  <c r="W782" i="37" s="1"/>
  <c r="AF902" i="37"/>
  <c r="AH901" i="37"/>
  <c r="AI901" i="37" s="1"/>
  <c r="AG76" i="37"/>
  <c r="AB610" i="37"/>
  <c r="AD609" i="37"/>
  <c r="AE609" i="37" s="1"/>
  <c r="AK1160" i="37"/>
  <c r="U456" i="37"/>
  <c r="AF1031" i="37"/>
  <c r="AG1032" i="37" s="1"/>
  <c r="AH1030" i="37"/>
  <c r="AI1030" i="37" s="1"/>
  <c r="AH299" i="37"/>
  <c r="AI299" i="37" s="1"/>
  <c r="AF300" i="37"/>
  <c r="AG301" i="37" s="1"/>
  <c r="X455" i="37"/>
  <c r="Z454" i="37"/>
  <c r="AA454" i="37" s="1"/>
  <c r="X610" i="37"/>
  <c r="Z609" i="37"/>
  <c r="AA609" i="37" s="1"/>
  <c r="AB902" i="37"/>
  <c r="AD901" i="37"/>
  <c r="AE901" i="37" s="1"/>
  <c r="X76" i="37"/>
  <c r="Z75" i="37"/>
  <c r="AA75" i="37" s="1"/>
  <c r="X1031" i="37"/>
  <c r="Z1030" i="37"/>
  <c r="AA1030" i="37" s="1"/>
  <c r="U1031" i="37"/>
  <c r="Y902" i="37"/>
  <c r="V74" i="30"/>
  <c r="T75" i="30"/>
  <c r="U75" i="30"/>
  <c r="AF69" i="30"/>
  <c r="I10" i="30"/>
  <c r="I20" i="30"/>
  <c r="I19" i="30"/>
  <c r="I18" i="30"/>
  <c r="I17" i="30"/>
  <c r="I16" i="30"/>
  <c r="I15" i="30"/>
  <c r="I14" i="30"/>
  <c r="I13" i="30"/>
  <c r="I9" i="30"/>
  <c r="I8" i="30"/>
  <c r="I7" i="30"/>
  <c r="I6" i="30"/>
  <c r="I5" i="30"/>
  <c r="I4" i="30"/>
  <c r="I3" i="30"/>
  <c r="AL1148" i="30"/>
  <c r="AK1148" i="30"/>
  <c r="AJ1148" i="30"/>
  <c r="AH1148" i="30"/>
  <c r="AG1148" i="30"/>
  <c r="AF1148" i="30"/>
  <c r="AD1148" i="30"/>
  <c r="AC1148" i="30"/>
  <c r="AB1148" i="30"/>
  <c r="Z1148" i="30"/>
  <c r="Y1148" i="30"/>
  <c r="X1148" i="30"/>
  <c r="V1148" i="30"/>
  <c r="U1148" i="30"/>
  <c r="T1148" i="30"/>
  <c r="R1148" i="30"/>
  <c r="Q1148" i="30"/>
  <c r="P1148" i="30"/>
  <c r="N1148" i="30"/>
  <c r="M1148" i="30"/>
  <c r="L1148" i="30"/>
  <c r="J1148" i="30"/>
  <c r="I1148" i="30"/>
  <c r="H1148" i="30"/>
  <c r="F1148" i="30"/>
  <c r="E1148" i="30"/>
  <c r="D1148" i="30"/>
  <c r="AM1147" i="30"/>
  <c r="AL1147" i="30"/>
  <c r="AK1147" i="30"/>
  <c r="AJ1147" i="30"/>
  <c r="AI1147" i="30"/>
  <c r="AH1147" i="30"/>
  <c r="AG1147" i="30"/>
  <c r="AF1147" i="30"/>
  <c r="AE1147" i="30"/>
  <c r="AD1147" i="30"/>
  <c r="AC1147" i="30"/>
  <c r="AB1147" i="30"/>
  <c r="AA1147" i="30"/>
  <c r="Z1147" i="30"/>
  <c r="Y1147" i="30"/>
  <c r="X1147" i="30"/>
  <c r="W1147" i="30"/>
  <c r="V1147" i="30"/>
  <c r="U1147" i="30"/>
  <c r="T1147" i="30"/>
  <c r="S1147" i="30"/>
  <c r="R1147" i="30"/>
  <c r="Q1147" i="30"/>
  <c r="P1147" i="30"/>
  <c r="O1147" i="30"/>
  <c r="N1147" i="30"/>
  <c r="M1147" i="30"/>
  <c r="L1147" i="30"/>
  <c r="K1147" i="30"/>
  <c r="J1147" i="30"/>
  <c r="I1147" i="30"/>
  <c r="H1147" i="30"/>
  <c r="G1147" i="30"/>
  <c r="F1147" i="30"/>
  <c r="E1147" i="30"/>
  <c r="D1147" i="30"/>
  <c r="D1150" i="30" s="1"/>
  <c r="F1150" i="30" s="1"/>
  <c r="AL1019" i="30"/>
  <c r="AK1019" i="30"/>
  <c r="AJ1019" i="30"/>
  <c r="AH1019" i="30"/>
  <c r="AG1019" i="30"/>
  <c r="AF1019" i="30"/>
  <c r="AD1019" i="30"/>
  <c r="AC1019" i="30"/>
  <c r="AB1019" i="30"/>
  <c r="Z1019" i="30"/>
  <c r="Y1019" i="30"/>
  <c r="X1019" i="30"/>
  <c r="V1019" i="30"/>
  <c r="U1019" i="30"/>
  <c r="T1019" i="30"/>
  <c r="R1019" i="30"/>
  <c r="Q1019" i="30"/>
  <c r="P1019" i="30"/>
  <c r="N1019" i="30"/>
  <c r="M1019" i="30"/>
  <c r="L1019" i="30"/>
  <c r="J1019" i="30"/>
  <c r="I1019" i="30"/>
  <c r="H1019" i="30"/>
  <c r="F1019" i="30"/>
  <c r="E1019" i="30"/>
  <c r="D1019" i="30"/>
  <c r="AM1018" i="30"/>
  <c r="AL1018" i="30"/>
  <c r="AK1018" i="30"/>
  <c r="AJ1018" i="30"/>
  <c r="AI1018" i="30"/>
  <c r="AH1018" i="30"/>
  <c r="AG1018" i="30"/>
  <c r="AF1018" i="30"/>
  <c r="AE1018" i="30"/>
  <c r="AD1018" i="30"/>
  <c r="AC1018" i="30"/>
  <c r="AB1018" i="30"/>
  <c r="AA1018" i="30"/>
  <c r="Z1018" i="30"/>
  <c r="Y1018" i="30"/>
  <c r="X1018" i="30"/>
  <c r="W1018" i="30"/>
  <c r="V1018" i="30"/>
  <c r="U1018" i="30"/>
  <c r="T1018" i="30"/>
  <c r="S1018" i="30"/>
  <c r="R1018" i="30"/>
  <c r="Q1018" i="30"/>
  <c r="P1018" i="30"/>
  <c r="O1018" i="30"/>
  <c r="N1018" i="30"/>
  <c r="M1018" i="30"/>
  <c r="L1018" i="30"/>
  <c r="K1018" i="30"/>
  <c r="J1018" i="30"/>
  <c r="I1018" i="30"/>
  <c r="H1018" i="30"/>
  <c r="G1018" i="30"/>
  <c r="F1018" i="30"/>
  <c r="E1018" i="30"/>
  <c r="D1018" i="30"/>
  <c r="AL890" i="30"/>
  <c r="AK890" i="30"/>
  <c r="AJ890" i="30"/>
  <c r="AH890" i="30"/>
  <c r="AG890" i="30"/>
  <c r="AF890" i="30"/>
  <c r="AD890" i="30"/>
  <c r="AC890" i="30"/>
  <c r="AB890" i="30"/>
  <c r="Z890" i="30"/>
  <c r="Y890" i="30"/>
  <c r="X890" i="30"/>
  <c r="V890" i="30"/>
  <c r="U890" i="30"/>
  <c r="T890" i="30"/>
  <c r="R890" i="30"/>
  <c r="Q890" i="30"/>
  <c r="P890" i="30"/>
  <c r="N890" i="30"/>
  <c r="M890" i="30"/>
  <c r="L890" i="30"/>
  <c r="J890" i="30"/>
  <c r="I890" i="30"/>
  <c r="H890" i="30"/>
  <c r="F890" i="30"/>
  <c r="E890" i="30"/>
  <c r="D890" i="30"/>
  <c r="AM889" i="30"/>
  <c r="AL889" i="30"/>
  <c r="AK889" i="30"/>
  <c r="AJ889" i="30"/>
  <c r="AI889" i="30"/>
  <c r="AH889" i="30"/>
  <c r="AG889" i="30"/>
  <c r="AF889" i="30"/>
  <c r="AE889" i="30"/>
  <c r="AD889" i="30"/>
  <c r="AC889" i="30"/>
  <c r="AB889" i="30"/>
  <c r="AA889" i="30"/>
  <c r="Z889" i="30"/>
  <c r="Y889" i="30"/>
  <c r="X889" i="30"/>
  <c r="W889" i="30"/>
  <c r="V889" i="30"/>
  <c r="U889" i="30"/>
  <c r="T889" i="30"/>
  <c r="S889" i="30"/>
  <c r="R889" i="30"/>
  <c r="Q889" i="30"/>
  <c r="P889" i="30"/>
  <c r="O889" i="30"/>
  <c r="N889" i="30"/>
  <c r="M889" i="30"/>
  <c r="L889" i="30"/>
  <c r="K889" i="30"/>
  <c r="J889" i="30"/>
  <c r="I889" i="30"/>
  <c r="H889" i="30"/>
  <c r="G889" i="30"/>
  <c r="F889" i="30"/>
  <c r="E889" i="30"/>
  <c r="D889" i="30"/>
  <c r="AL771" i="30"/>
  <c r="AK771" i="30"/>
  <c r="AJ771" i="30"/>
  <c r="AH771" i="30"/>
  <c r="AG771" i="30"/>
  <c r="AF771" i="30"/>
  <c r="AD771" i="30"/>
  <c r="AC771" i="30"/>
  <c r="AB771" i="30"/>
  <c r="Z771" i="30"/>
  <c r="Y771" i="30"/>
  <c r="X771" i="30"/>
  <c r="V771" i="30"/>
  <c r="U771" i="30"/>
  <c r="T771" i="30"/>
  <c r="R771" i="30"/>
  <c r="Q771" i="30"/>
  <c r="P771" i="30"/>
  <c r="N771" i="30"/>
  <c r="M771" i="30"/>
  <c r="L771" i="30"/>
  <c r="J771" i="30"/>
  <c r="I771" i="30"/>
  <c r="H771" i="30"/>
  <c r="F771" i="30"/>
  <c r="E771" i="30"/>
  <c r="D771" i="30"/>
  <c r="AM770" i="30"/>
  <c r="AL770" i="30"/>
  <c r="AK770" i="30"/>
  <c r="AJ770" i="30"/>
  <c r="AI770" i="30"/>
  <c r="AH770" i="30"/>
  <c r="AG770" i="30"/>
  <c r="AF770" i="30"/>
  <c r="AE770" i="30"/>
  <c r="AD770" i="30"/>
  <c r="AC770" i="30"/>
  <c r="AB770" i="30"/>
  <c r="AA770" i="30"/>
  <c r="Z770" i="30"/>
  <c r="Y770" i="30"/>
  <c r="X770" i="30"/>
  <c r="W770" i="30"/>
  <c r="V770" i="30"/>
  <c r="U770" i="30"/>
  <c r="T770" i="30"/>
  <c r="S770" i="30"/>
  <c r="R770" i="30"/>
  <c r="Q770" i="30"/>
  <c r="P770" i="30"/>
  <c r="O770" i="30"/>
  <c r="N770" i="30"/>
  <c r="M770" i="30"/>
  <c r="L770" i="30"/>
  <c r="K770" i="30"/>
  <c r="J770" i="30"/>
  <c r="I770" i="30"/>
  <c r="H770" i="30"/>
  <c r="G770" i="30"/>
  <c r="F770" i="30"/>
  <c r="E770" i="30"/>
  <c r="D770" i="30"/>
  <c r="AL598" i="30"/>
  <c r="AK598" i="30"/>
  <c r="AJ598" i="30"/>
  <c r="AH598" i="30"/>
  <c r="AG598" i="30"/>
  <c r="AF598" i="30"/>
  <c r="AD598" i="30"/>
  <c r="AC598" i="30"/>
  <c r="AB598" i="30"/>
  <c r="Z598" i="30"/>
  <c r="Y598" i="30"/>
  <c r="X598" i="30"/>
  <c r="V598" i="30"/>
  <c r="U598" i="30"/>
  <c r="T598" i="30"/>
  <c r="R598" i="30"/>
  <c r="Q598" i="30"/>
  <c r="P598" i="30"/>
  <c r="N598" i="30"/>
  <c r="M598" i="30"/>
  <c r="L598" i="30"/>
  <c r="J598" i="30"/>
  <c r="I598" i="30"/>
  <c r="H598" i="30"/>
  <c r="F598" i="30"/>
  <c r="E598" i="30"/>
  <c r="D598" i="30"/>
  <c r="AM597" i="30"/>
  <c r="AL597" i="30"/>
  <c r="AK597" i="30"/>
  <c r="AJ597" i="30"/>
  <c r="AI597" i="30"/>
  <c r="AH597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Q597" i="30"/>
  <c r="P597" i="30"/>
  <c r="O597" i="30"/>
  <c r="N597" i="30"/>
  <c r="M597" i="30"/>
  <c r="L597" i="30"/>
  <c r="K597" i="30"/>
  <c r="J597" i="30"/>
  <c r="I597" i="30"/>
  <c r="H597" i="30"/>
  <c r="G597" i="30"/>
  <c r="F597" i="30"/>
  <c r="D600" i="30" s="1"/>
  <c r="F600" i="30" s="1"/>
  <c r="E597" i="30"/>
  <c r="D597" i="30"/>
  <c r="AL443" i="30"/>
  <c r="AK443" i="30"/>
  <c r="AJ443" i="30"/>
  <c r="AH443" i="30"/>
  <c r="AG443" i="30"/>
  <c r="AF443" i="30"/>
  <c r="AD443" i="30"/>
  <c r="AC443" i="30"/>
  <c r="AB443" i="30"/>
  <c r="Z443" i="30"/>
  <c r="Y443" i="30"/>
  <c r="X443" i="30"/>
  <c r="V443" i="30"/>
  <c r="U443" i="30"/>
  <c r="T443" i="30"/>
  <c r="R443" i="30"/>
  <c r="Q443" i="30"/>
  <c r="P443" i="30"/>
  <c r="N443" i="30"/>
  <c r="M443" i="30"/>
  <c r="L443" i="30"/>
  <c r="J443" i="30"/>
  <c r="I443" i="30"/>
  <c r="H443" i="30"/>
  <c r="F443" i="30"/>
  <c r="E443" i="30"/>
  <c r="D443" i="30"/>
  <c r="AM442" i="30"/>
  <c r="AL442" i="30"/>
  <c r="AK442" i="30"/>
  <c r="AJ445" i="30" s="1"/>
  <c r="AJ442" i="30"/>
  <c r="AI442" i="30"/>
  <c r="AH442" i="30"/>
  <c r="AG442" i="30"/>
  <c r="AF442" i="30"/>
  <c r="AE442" i="30"/>
  <c r="AD442" i="30"/>
  <c r="AC442" i="30"/>
  <c r="AB442" i="30"/>
  <c r="AA442" i="30"/>
  <c r="Z442" i="30"/>
  <c r="Y442" i="30"/>
  <c r="X442" i="30"/>
  <c r="W442" i="30"/>
  <c r="V442" i="30"/>
  <c r="U442" i="30"/>
  <c r="T445" i="30" s="1"/>
  <c r="V445" i="30" s="1"/>
  <c r="W445" i="30" s="1"/>
  <c r="T442" i="30"/>
  <c r="S442" i="30"/>
  <c r="R442" i="30"/>
  <c r="Q442" i="30"/>
  <c r="P442" i="30"/>
  <c r="O442" i="30"/>
  <c r="N442" i="30"/>
  <c r="M442" i="30"/>
  <c r="L442" i="30"/>
  <c r="K442" i="30"/>
  <c r="J442" i="30"/>
  <c r="I442" i="30"/>
  <c r="H442" i="30"/>
  <c r="G442" i="30"/>
  <c r="F442" i="30"/>
  <c r="E442" i="30"/>
  <c r="D445" i="30" s="1"/>
  <c r="D442" i="30"/>
  <c r="AL288" i="30"/>
  <c r="AK288" i="30"/>
  <c r="AJ288" i="30"/>
  <c r="AM287" i="30"/>
  <c r="AL287" i="30"/>
  <c r="AK287" i="30"/>
  <c r="AJ287" i="30"/>
  <c r="AJ290" i="30" s="1"/>
  <c r="AI287" i="30"/>
  <c r="AH288" i="30"/>
  <c r="AG288" i="30"/>
  <c r="AF288" i="30"/>
  <c r="AH287" i="30"/>
  <c r="AG287" i="30"/>
  <c r="AF287" i="30"/>
  <c r="AD288" i="30"/>
  <c r="AC288" i="30"/>
  <c r="AB288" i="30"/>
  <c r="AE287" i="30"/>
  <c r="AD287" i="30"/>
  <c r="AC287" i="30"/>
  <c r="AB287" i="30"/>
  <c r="Z288" i="30"/>
  <c r="Y288" i="30"/>
  <c r="X288" i="30"/>
  <c r="AA287" i="30"/>
  <c r="Z287" i="30"/>
  <c r="Y287" i="30"/>
  <c r="X287" i="30"/>
  <c r="X290" i="30" s="1"/>
  <c r="V288" i="30"/>
  <c r="U288" i="30"/>
  <c r="T288" i="30"/>
  <c r="W287" i="30"/>
  <c r="V287" i="30"/>
  <c r="U287" i="30"/>
  <c r="T287" i="30"/>
  <c r="R288" i="30"/>
  <c r="Q288" i="30"/>
  <c r="P288" i="30"/>
  <c r="S287" i="30"/>
  <c r="R287" i="30"/>
  <c r="Q287" i="30"/>
  <c r="P287" i="30"/>
  <c r="N288" i="30"/>
  <c r="M288" i="30"/>
  <c r="L288" i="30"/>
  <c r="N287" i="30"/>
  <c r="O287" i="30"/>
  <c r="M287" i="30"/>
  <c r="L287" i="30"/>
  <c r="J288" i="30"/>
  <c r="I288" i="30"/>
  <c r="H288" i="30"/>
  <c r="K287" i="30"/>
  <c r="J287" i="30"/>
  <c r="I287" i="30"/>
  <c r="H287" i="30"/>
  <c r="H290" i="30" s="1"/>
  <c r="G287" i="30"/>
  <c r="F288" i="30"/>
  <c r="E288" i="30"/>
  <c r="D288" i="30"/>
  <c r="F287" i="30"/>
  <c r="E287" i="30"/>
  <c r="D287" i="30"/>
  <c r="H101" i="16"/>
  <c r="P290" i="30" l="1"/>
  <c r="T1150" i="30"/>
  <c r="V1150" i="30" s="1"/>
  <c r="W1150" i="30" s="1"/>
  <c r="AK1161" i="37"/>
  <c r="T600" i="30"/>
  <c r="V600" i="30" s="1"/>
  <c r="W600" i="30" s="1"/>
  <c r="L290" i="30"/>
  <c r="S3" i="37"/>
  <c r="T290" i="30"/>
  <c r="AJ600" i="30"/>
  <c r="AL600" i="30" s="1"/>
  <c r="AM600" i="30" s="1"/>
  <c r="S14" i="37"/>
  <c r="S13" i="37"/>
  <c r="Y784" i="37"/>
  <c r="U903" i="37"/>
  <c r="S30" i="37"/>
  <c r="J54" i="37"/>
  <c r="AK77" i="37"/>
  <c r="AK457" i="37"/>
  <c r="AC611" i="37"/>
  <c r="S40" i="37"/>
  <c r="Y903" i="37"/>
  <c r="U457" i="37"/>
  <c r="AG77" i="37"/>
  <c r="AC455" i="37"/>
  <c r="U1032" i="37"/>
  <c r="AC784" i="37"/>
  <c r="AB455" i="37"/>
  <c r="AD454" i="37"/>
  <c r="AE454" i="37" s="1"/>
  <c r="S610" i="37"/>
  <c r="S611" i="37" s="1"/>
  <c r="Z76" i="37"/>
  <c r="AA76" i="37" s="1"/>
  <c r="X77" i="37"/>
  <c r="V76" i="37"/>
  <c r="W76" i="37" s="1"/>
  <c r="T77" i="37"/>
  <c r="AD1160" i="37"/>
  <c r="AE1160" i="37" s="1"/>
  <c r="AB1161" i="37"/>
  <c r="AJ1031" i="37"/>
  <c r="AL1030" i="37"/>
  <c r="AM1030" i="37" s="1"/>
  <c r="AK1031" i="37"/>
  <c r="AH783" i="37"/>
  <c r="AI783" i="37" s="1"/>
  <c r="AF784" i="37"/>
  <c r="AL456" i="37"/>
  <c r="AM456" i="37" s="1"/>
  <c r="AJ457" i="37"/>
  <c r="AB77" i="37"/>
  <c r="AD76" i="37"/>
  <c r="AE76" i="37" s="1"/>
  <c r="AH1160" i="37"/>
  <c r="AI1160" i="37" s="1"/>
  <c r="AF1161" i="37"/>
  <c r="AF611" i="37"/>
  <c r="AH610" i="37"/>
  <c r="AI610" i="37" s="1"/>
  <c r="S15" i="37"/>
  <c r="S5" i="37"/>
  <c r="J55" i="37"/>
  <c r="AL1160" i="37"/>
  <c r="AM1160" i="37" s="1"/>
  <c r="AJ1161" i="37"/>
  <c r="AK1162" i="37" s="1"/>
  <c r="AJ301" i="37"/>
  <c r="AL300" i="37"/>
  <c r="AM300" i="37" s="1"/>
  <c r="AL76" i="37"/>
  <c r="AM76" i="37" s="1"/>
  <c r="AJ77" i="37"/>
  <c r="AK78" i="37" s="1"/>
  <c r="AH902" i="37"/>
  <c r="AI902" i="37" s="1"/>
  <c r="AF903" i="37"/>
  <c r="V902" i="37"/>
  <c r="W902" i="37" s="1"/>
  <c r="T903" i="37"/>
  <c r="V903" i="37" s="1"/>
  <c r="AB1031" i="37"/>
  <c r="AD1030" i="37"/>
  <c r="AE1030" i="37" s="1"/>
  <c r="T611" i="37"/>
  <c r="V610" i="37"/>
  <c r="W610" i="37" s="1"/>
  <c r="AC77" i="37"/>
  <c r="AB301" i="37"/>
  <c r="AC302" i="37" s="1"/>
  <c r="AD300" i="37"/>
  <c r="AE300" i="37" s="1"/>
  <c r="AG903" i="37"/>
  <c r="AK301" i="37"/>
  <c r="AK302" i="37" s="1"/>
  <c r="X611" i="37"/>
  <c r="Z610" i="37"/>
  <c r="AA610" i="37" s="1"/>
  <c r="X1032" i="37"/>
  <c r="Z1031" i="37"/>
  <c r="AA1031" i="37" s="1"/>
  <c r="AD902" i="37"/>
  <c r="AE902" i="37" s="1"/>
  <c r="AB903" i="37"/>
  <c r="X456" i="37"/>
  <c r="Z455" i="37"/>
  <c r="AA455" i="37" s="1"/>
  <c r="AF1032" i="37"/>
  <c r="AH1031" i="37"/>
  <c r="AI1031" i="37" s="1"/>
  <c r="V783" i="37"/>
  <c r="W783" i="37" s="1"/>
  <c r="T784" i="37"/>
  <c r="AC1031" i="37"/>
  <c r="T1032" i="37"/>
  <c r="V1031" i="37"/>
  <c r="W1031" i="37" s="1"/>
  <c r="AL902" i="37"/>
  <c r="AM902" i="37" s="1"/>
  <c r="AJ903" i="37"/>
  <c r="AF456" i="37"/>
  <c r="AH455" i="37"/>
  <c r="AI455" i="37" s="1"/>
  <c r="U611" i="37"/>
  <c r="AL783" i="37"/>
  <c r="AM783" i="37" s="1"/>
  <c r="AJ784" i="37"/>
  <c r="Y611" i="37"/>
  <c r="AG611" i="37"/>
  <c r="J56" i="37"/>
  <c r="S16" i="37"/>
  <c r="S6" i="37"/>
  <c r="AD783" i="37"/>
  <c r="AE783" i="37" s="1"/>
  <c r="AB784" i="37"/>
  <c r="X301" i="37"/>
  <c r="Z300" i="37"/>
  <c r="AA300" i="37" s="1"/>
  <c r="Y301" i="37"/>
  <c r="AJ611" i="37"/>
  <c r="AL610" i="37"/>
  <c r="AM610" i="37" s="1"/>
  <c r="Y1032" i="37"/>
  <c r="AG1161" i="37"/>
  <c r="AG1162" i="37" s="1"/>
  <c r="AC1161" i="37"/>
  <c r="AC1162" i="37" s="1"/>
  <c r="AK784" i="37"/>
  <c r="AK785" i="37" s="1"/>
  <c r="AF301" i="37"/>
  <c r="AH300" i="37"/>
  <c r="AI300" i="37" s="1"/>
  <c r="AB611" i="37"/>
  <c r="AD610" i="37"/>
  <c r="AE610" i="37" s="1"/>
  <c r="AC903" i="37"/>
  <c r="Z1160" i="37"/>
  <c r="AA1160" i="37" s="1"/>
  <c r="X1161" i="37"/>
  <c r="T301" i="37"/>
  <c r="V300" i="37"/>
  <c r="W300" i="37" s="1"/>
  <c r="U301" i="37"/>
  <c r="Y77" i="37"/>
  <c r="Y456" i="37"/>
  <c r="Z902" i="37"/>
  <c r="AA902" i="37" s="1"/>
  <c r="X903" i="37"/>
  <c r="AH76" i="37"/>
  <c r="AI76" i="37" s="1"/>
  <c r="AF77" i="37"/>
  <c r="Z783" i="37"/>
  <c r="AA783" i="37" s="1"/>
  <c r="X784" i="37"/>
  <c r="AK903" i="37"/>
  <c r="AK904" i="37" s="1"/>
  <c r="V456" i="37"/>
  <c r="W456" i="37" s="1"/>
  <c r="T457" i="37"/>
  <c r="S455" i="37"/>
  <c r="S456" i="37" s="1"/>
  <c r="AG456" i="37"/>
  <c r="U77" i="37"/>
  <c r="U784" i="37"/>
  <c r="U76" i="30"/>
  <c r="T76" i="30"/>
  <c r="V75" i="30"/>
  <c r="AB290" i="30"/>
  <c r="AJ1150" i="30"/>
  <c r="AL1150" i="30" s="1"/>
  <c r="AM1150" i="30" s="1"/>
  <c r="D892" i="30"/>
  <c r="F892" i="30" s="1"/>
  <c r="G892" i="30" s="1"/>
  <c r="J8" i="30" s="1"/>
  <c r="L892" i="30"/>
  <c r="N892" i="30" s="1"/>
  <c r="O892" i="30" s="1"/>
  <c r="AB892" i="30"/>
  <c r="AD892" i="30" s="1"/>
  <c r="AE892" i="30" s="1"/>
  <c r="AJ892" i="30"/>
  <c r="AL892" i="30" s="1"/>
  <c r="AM892" i="30" s="1"/>
  <c r="H892" i="30"/>
  <c r="J892" i="30" s="1"/>
  <c r="K892" i="30" s="1"/>
  <c r="P1021" i="30"/>
  <c r="R1021" i="30" s="1"/>
  <c r="S1021" i="30" s="1"/>
  <c r="AF1021" i="30"/>
  <c r="AH1021" i="30" s="1"/>
  <c r="AI1021" i="30" s="1"/>
  <c r="T892" i="30"/>
  <c r="V892" i="30" s="1"/>
  <c r="W892" i="30" s="1"/>
  <c r="H1150" i="30"/>
  <c r="J1150" i="30" s="1"/>
  <c r="K1150" i="30" s="1"/>
  <c r="L1150" i="30"/>
  <c r="N1150" i="30" s="1"/>
  <c r="O1150" i="30" s="1"/>
  <c r="P1150" i="30"/>
  <c r="R1150" i="30" s="1"/>
  <c r="S1150" i="30" s="1"/>
  <c r="X1150" i="30"/>
  <c r="Z1150" i="30" s="1"/>
  <c r="AA1150" i="30" s="1"/>
  <c r="AB1150" i="30"/>
  <c r="AD1150" i="30" s="1"/>
  <c r="AE1150" i="30" s="1"/>
  <c r="AF1150" i="30"/>
  <c r="AH1150" i="30" s="1"/>
  <c r="AI1150" i="30" s="1"/>
  <c r="AF70" i="30"/>
  <c r="P892" i="30"/>
  <c r="R892" i="30" s="1"/>
  <c r="S892" i="30" s="1"/>
  <c r="X892" i="30"/>
  <c r="Z892" i="30" s="1"/>
  <c r="AA892" i="30" s="1"/>
  <c r="AF892" i="30"/>
  <c r="AH892" i="30" s="1"/>
  <c r="AI892" i="30" s="1"/>
  <c r="D1021" i="30"/>
  <c r="F1021" i="30" s="1"/>
  <c r="G1021" i="30" s="1"/>
  <c r="J9" i="30" s="1"/>
  <c r="H1021" i="30"/>
  <c r="J1021" i="30" s="1"/>
  <c r="K1021" i="30" s="1"/>
  <c r="L1021" i="30"/>
  <c r="N1021" i="30" s="1"/>
  <c r="O1021" i="30" s="1"/>
  <c r="T1021" i="30"/>
  <c r="V1021" i="30" s="1"/>
  <c r="W1021" i="30" s="1"/>
  <c r="X1021" i="30"/>
  <c r="Z1021" i="30" s="1"/>
  <c r="AA1021" i="30" s="1"/>
  <c r="AB1021" i="30"/>
  <c r="AD1021" i="30" s="1"/>
  <c r="AE1021" i="30" s="1"/>
  <c r="AJ1021" i="30"/>
  <c r="AL1021" i="30" s="1"/>
  <c r="AM1021" i="30" s="1"/>
  <c r="P445" i="30"/>
  <c r="Q446" i="30" s="1"/>
  <c r="AF445" i="30"/>
  <c r="AH445" i="30" s="1"/>
  <c r="AI445" i="30" s="1"/>
  <c r="P600" i="30"/>
  <c r="R600" i="30" s="1"/>
  <c r="S600" i="30" s="1"/>
  <c r="AF600" i="30"/>
  <c r="AH600" i="30" s="1"/>
  <c r="AI600" i="30" s="1"/>
  <c r="G1150" i="30"/>
  <c r="J10" i="30" s="1"/>
  <c r="D290" i="30"/>
  <c r="AB445" i="30"/>
  <c r="AC446" i="30" s="1"/>
  <c r="H600" i="30"/>
  <c r="J600" i="30" s="1"/>
  <c r="K600" i="30" s="1"/>
  <c r="X600" i="30"/>
  <c r="Z600" i="30" s="1"/>
  <c r="AA600" i="30" s="1"/>
  <c r="L445" i="30"/>
  <c r="M446" i="30" s="1"/>
  <c r="L600" i="30"/>
  <c r="AB600" i="30"/>
  <c r="AD600" i="30" s="1"/>
  <c r="AE600" i="30" s="1"/>
  <c r="T773" i="30"/>
  <c r="V773" i="30" s="1"/>
  <c r="W773" i="30" s="1"/>
  <c r="D773" i="30"/>
  <c r="F773" i="30" s="1"/>
  <c r="G773" i="30" s="1"/>
  <c r="J7" i="30" s="1"/>
  <c r="P773" i="30"/>
  <c r="R773" i="30" s="1"/>
  <c r="S773" i="30" s="1"/>
  <c r="X773" i="30"/>
  <c r="Z773" i="30" s="1"/>
  <c r="AA773" i="30" s="1"/>
  <c r="AB773" i="30"/>
  <c r="AD773" i="30" s="1"/>
  <c r="AE773" i="30" s="1"/>
  <c r="AF773" i="30"/>
  <c r="AH773" i="30" s="1"/>
  <c r="AI773" i="30" s="1"/>
  <c r="AJ773" i="30"/>
  <c r="AL773" i="30" s="1"/>
  <c r="AM773" i="30" s="1"/>
  <c r="H773" i="30"/>
  <c r="J773" i="30" s="1"/>
  <c r="K773" i="30" s="1"/>
  <c r="L773" i="30"/>
  <c r="M774" i="30" s="1"/>
  <c r="AF290" i="30"/>
  <c r="H445" i="30"/>
  <c r="J445" i="30" s="1"/>
  <c r="K445" i="30" s="1"/>
  <c r="X445" i="30"/>
  <c r="Z445" i="30" s="1"/>
  <c r="AA445" i="30" s="1"/>
  <c r="D446" i="30"/>
  <c r="E446" i="30"/>
  <c r="F445" i="30"/>
  <c r="G445" i="30" s="1"/>
  <c r="AL445" i="30"/>
  <c r="AM445" i="30" s="1"/>
  <c r="AK446" i="30"/>
  <c r="U601" i="30"/>
  <c r="T601" i="30"/>
  <c r="AK601" i="30"/>
  <c r="AJ601" i="30"/>
  <c r="D601" i="30"/>
  <c r="E601" i="30"/>
  <c r="G600" i="30"/>
  <c r="T446" i="30"/>
  <c r="U446" i="30"/>
  <c r="AJ446" i="30"/>
  <c r="M178" i="35"/>
  <c r="M179" i="35"/>
  <c r="M180" i="35"/>
  <c r="M177" i="35"/>
  <c r="O177" i="35"/>
  <c r="Q177" i="35"/>
  <c r="AF177" i="35"/>
  <c r="AG177" i="35"/>
  <c r="O178" i="35"/>
  <c r="Q178" i="35"/>
  <c r="O179" i="35"/>
  <c r="Q179" i="35"/>
  <c r="O180" i="35"/>
  <c r="Q180" i="35"/>
  <c r="Q53" i="35"/>
  <c r="O53" i="35"/>
  <c r="M53" i="35"/>
  <c r="AG169" i="35"/>
  <c r="AF169" i="35"/>
  <c r="AG168" i="35"/>
  <c r="AF168" i="35"/>
  <c r="AC169" i="35"/>
  <c r="AB169" i="35"/>
  <c r="AC168" i="35"/>
  <c r="AB168" i="35"/>
  <c r="Y169" i="35"/>
  <c r="X169" i="35"/>
  <c r="Y168" i="35"/>
  <c r="X168" i="35"/>
  <c r="T168" i="35"/>
  <c r="U168" i="35"/>
  <c r="T169" i="35"/>
  <c r="U169" i="35"/>
  <c r="AR148" i="35"/>
  <c r="Q150" i="35"/>
  <c r="Q151" i="35"/>
  <c r="Q152" i="35"/>
  <c r="Q153" i="35"/>
  <c r="Q154" i="35"/>
  <c r="Q155" i="35"/>
  <c r="Q156" i="35"/>
  <c r="Q157" i="35"/>
  <c r="Q158" i="35"/>
  <c r="Q159" i="35"/>
  <c r="Q160" i="35"/>
  <c r="Q161" i="35"/>
  <c r="Q162" i="35"/>
  <c r="Q163" i="35"/>
  <c r="Q164" i="35"/>
  <c r="Q165" i="35"/>
  <c r="Q166" i="35"/>
  <c r="Q167" i="35"/>
  <c r="Q170" i="35"/>
  <c r="Q171" i="35"/>
  <c r="Q172" i="35"/>
  <c r="Q173" i="35"/>
  <c r="Q174" i="35"/>
  <c r="Q175" i="35"/>
  <c r="Q176" i="35"/>
  <c r="O150" i="35"/>
  <c r="O151" i="35"/>
  <c r="O152" i="35"/>
  <c r="O153" i="35"/>
  <c r="O154" i="35"/>
  <c r="O155" i="35"/>
  <c r="O156" i="35"/>
  <c r="O157" i="35"/>
  <c r="O158" i="35"/>
  <c r="O159" i="35"/>
  <c r="O160" i="35"/>
  <c r="O161" i="35"/>
  <c r="O162" i="35"/>
  <c r="O163" i="35"/>
  <c r="O164" i="35"/>
  <c r="O165" i="35"/>
  <c r="O166" i="35"/>
  <c r="O167" i="35"/>
  <c r="O170" i="35"/>
  <c r="O171" i="35"/>
  <c r="O172" i="35"/>
  <c r="O173" i="35"/>
  <c r="O174" i="35"/>
  <c r="O175" i="35"/>
  <c r="O176" i="35"/>
  <c r="M150" i="35"/>
  <c r="M151" i="35"/>
  <c r="M152" i="35"/>
  <c r="M153" i="35"/>
  <c r="M154" i="35"/>
  <c r="M155" i="35"/>
  <c r="M156" i="35"/>
  <c r="M157" i="35"/>
  <c r="M158" i="35"/>
  <c r="M159" i="35"/>
  <c r="M160" i="35"/>
  <c r="M161" i="35"/>
  <c r="M162" i="35"/>
  <c r="M163" i="35"/>
  <c r="M164" i="35"/>
  <c r="M165" i="35"/>
  <c r="M166" i="35"/>
  <c r="M167" i="35"/>
  <c r="M171" i="35"/>
  <c r="M172" i="35"/>
  <c r="M173" i="35"/>
  <c r="M174" i="35"/>
  <c r="M175" i="35"/>
  <c r="M176" i="35"/>
  <c r="Q149" i="35"/>
  <c r="O149" i="35"/>
  <c r="M149" i="35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Q68" i="35"/>
  <c r="Q69" i="35"/>
  <c r="Q70" i="35"/>
  <c r="Q71" i="35"/>
  <c r="Q72" i="35"/>
  <c r="Q73" i="35"/>
  <c r="Q74" i="35"/>
  <c r="Q75" i="35"/>
  <c r="Q76" i="35"/>
  <c r="Q77" i="35"/>
  <c r="Q78" i="35"/>
  <c r="Q79" i="35"/>
  <c r="Q80" i="35"/>
  <c r="Q81" i="35"/>
  <c r="Q82" i="35"/>
  <c r="Q83" i="35"/>
  <c r="Q84" i="35"/>
  <c r="Q85" i="35"/>
  <c r="Q86" i="35"/>
  <c r="Q87" i="35"/>
  <c r="Q88" i="35"/>
  <c r="Q89" i="35"/>
  <c r="Q90" i="35"/>
  <c r="Q91" i="35"/>
  <c r="Q92" i="35"/>
  <c r="Q93" i="35"/>
  <c r="Q94" i="35"/>
  <c r="Q95" i="35"/>
  <c r="Q96" i="35"/>
  <c r="Q97" i="35"/>
  <c r="Q98" i="35"/>
  <c r="Q99" i="35"/>
  <c r="Q100" i="35"/>
  <c r="Q101" i="35"/>
  <c r="Q102" i="35"/>
  <c r="Q103" i="35"/>
  <c r="Q104" i="35"/>
  <c r="Q105" i="35"/>
  <c r="Q106" i="35"/>
  <c r="Q107" i="35"/>
  <c r="Q108" i="35"/>
  <c r="Q109" i="35"/>
  <c r="Q110" i="35"/>
  <c r="Q111" i="35"/>
  <c r="Q112" i="35"/>
  <c r="Q113" i="35"/>
  <c r="Q114" i="35"/>
  <c r="Q115" i="35"/>
  <c r="Q116" i="35"/>
  <c r="Q117" i="35"/>
  <c r="Q118" i="35"/>
  <c r="Q119" i="35"/>
  <c r="Q120" i="35"/>
  <c r="Q121" i="35"/>
  <c r="Q122" i="35"/>
  <c r="Q123" i="35"/>
  <c r="Q124" i="35"/>
  <c r="Q125" i="35"/>
  <c r="Q126" i="35"/>
  <c r="Q127" i="35"/>
  <c r="Q128" i="35"/>
  <c r="Q129" i="35"/>
  <c r="Q130" i="35"/>
  <c r="Q131" i="35"/>
  <c r="Q132" i="35"/>
  <c r="Q133" i="35"/>
  <c r="Q134" i="35"/>
  <c r="Q135" i="35"/>
  <c r="Q136" i="35"/>
  <c r="Q137" i="35"/>
  <c r="Q138" i="35"/>
  <c r="Q139" i="35"/>
  <c r="Q140" i="35"/>
  <c r="Q141" i="35"/>
  <c r="Q142" i="35"/>
  <c r="Q143" i="35"/>
  <c r="Q144" i="35"/>
  <c r="Q145" i="35"/>
  <c r="Q146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O102" i="35"/>
  <c r="O103" i="35"/>
  <c r="O104" i="35"/>
  <c r="O105" i="35"/>
  <c r="O106" i="35"/>
  <c r="O107" i="35"/>
  <c r="O108" i="35"/>
  <c r="O109" i="35"/>
  <c r="O110" i="35"/>
  <c r="O111" i="35"/>
  <c r="O112" i="35"/>
  <c r="O113" i="35"/>
  <c r="O114" i="35"/>
  <c r="O115" i="35"/>
  <c r="O116" i="35"/>
  <c r="O117" i="35"/>
  <c r="O118" i="35"/>
  <c r="O119" i="35"/>
  <c r="O120" i="35"/>
  <c r="O121" i="35"/>
  <c r="O122" i="35"/>
  <c r="O123" i="35"/>
  <c r="O124" i="35"/>
  <c r="O125" i="35"/>
  <c r="O126" i="35"/>
  <c r="O127" i="35"/>
  <c r="O128" i="35"/>
  <c r="O129" i="35"/>
  <c r="O130" i="35"/>
  <c r="O131" i="35"/>
  <c r="O132" i="35"/>
  <c r="O133" i="35"/>
  <c r="O134" i="35"/>
  <c r="O135" i="35"/>
  <c r="O136" i="35"/>
  <c r="O137" i="35"/>
  <c r="O138" i="35"/>
  <c r="O139" i="35"/>
  <c r="O140" i="35"/>
  <c r="O141" i="35"/>
  <c r="O142" i="35"/>
  <c r="O143" i="35"/>
  <c r="O144" i="35"/>
  <c r="O145" i="35"/>
  <c r="O146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M102" i="35"/>
  <c r="M103" i="35"/>
  <c r="M104" i="35"/>
  <c r="M105" i="35"/>
  <c r="M106" i="35"/>
  <c r="M107" i="35"/>
  <c r="M108" i="35"/>
  <c r="M109" i="35"/>
  <c r="M110" i="35"/>
  <c r="M111" i="35"/>
  <c r="M112" i="35"/>
  <c r="M113" i="35"/>
  <c r="M114" i="35"/>
  <c r="M115" i="35"/>
  <c r="M116" i="35"/>
  <c r="M117" i="35"/>
  <c r="M118" i="35"/>
  <c r="M119" i="35"/>
  <c r="M120" i="35"/>
  <c r="M121" i="35"/>
  <c r="M122" i="35"/>
  <c r="M123" i="35"/>
  <c r="M124" i="35"/>
  <c r="M125" i="35"/>
  <c r="M126" i="35"/>
  <c r="M127" i="35"/>
  <c r="M128" i="35"/>
  <c r="M129" i="35"/>
  <c r="M130" i="35"/>
  <c r="M131" i="35"/>
  <c r="M132" i="35"/>
  <c r="M133" i="35"/>
  <c r="M134" i="35"/>
  <c r="M135" i="35"/>
  <c r="M136" i="35"/>
  <c r="M137" i="35"/>
  <c r="M138" i="35"/>
  <c r="M139" i="35"/>
  <c r="M140" i="35"/>
  <c r="M141" i="35"/>
  <c r="M142" i="35"/>
  <c r="M143" i="35"/>
  <c r="M144" i="35"/>
  <c r="M145" i="35"/>
  <c r="M146" i="35"/>
  <c r="M11" i="35"/>
  <c r="M67" i="35"/>
  <c r="Q67" i="35"/>
  <c r="O67" i="35"/>
  <c r="AJ63" i="35"/>
  <c r="AJ62" i="35"/>
  <c r="AJ61" i="35"/>
  <c r="AJ60" i="35"/>
  <c r="AJ59" i="35"/>
  <c r="AJ52" i="35"/>
  <c r="AJ51" i="35"/>
  <c r="AJ50" i="35"/>
  <c r="AJ49" i="35"/>
  <c r="AJ48" i="35"/>
  <c r="AJ47" i="35"/>
  <c r="AJ45" i="35"/>
  <c r="AJ43" i="35"/>
  <c r="AJ41" i="35"/>
  <c r="AJ39" i="35"/>
  <c r="AJ37" i="35"/>
  <c r="AJ35" i="35"/>
  <c r="AJ33" i="35"/>
  <c r="AJ23" i="35"/>
  <c r="AJ22" i="35"/>
  <c r="AJ21" i="35"/>
  <c r="AJ20" i="35"/>
  <c r="AJ19" i="35"/>
  <c r="AJ18" i="35"/>
  <c r="AJ17" i="35"/>
  <c r="AJ16" i="35"/>
  <c r="AJ15" i="35"/>
  <c r="AJ14" i="35"/>
  <c r="AJ13" i="35"/>
  <c r="AJ12" i="35"/>
  <c r="AJ11" i="35"/>
  <c r="AF12" i="35"/>
  <c r="AF11" i="35"/>
  <c r="D184" i="1"/>
  <c r="T1151" i="30" l="1"/>
  <c r="U1151" i="30"/>
  <c r="Y78" i="37"/>
  <c r="Y1033" i="37"/>
  <c r="E335" i="41"/>
  <c r="E181" i="41"/>
  <c r="E278" i="41"/>
  <c r="E124" i="41"/>
  <c r="E297" i="41"/>
  <c r="E143" i="41"/>
  <c r="E316" i="41"/>
  <c r="E162" i="41"/>
  <c r="AC456" i="37"/>
  <c r="AC785" i="37"/>
  <c r="AC1032" i="37"/>
  <c r="I1022" i="30"/>
  <c r="U893" i="30"/>
  <c r="AB1022" i="30"/>
  <c r="AB1023" i="30" s="1"/>
  <c r="AK893" i="30"/>
  <c r="AJ1151" i="30"/>
  <c r="AJ1152" i="30" s="1"/>
  <c r="Q601" i="30"/>
  <c r="AJ893" i="30"/>
  <c r="X1151" i="30"/>
  <c r="X1152" i="30" s="1"/>
  <c r="Y457" i="37"/>
  <c r="AG457" i="37"/>
  <c r="AG612" i="37"/>
  <c r="AC78" i="37"/>
  <c r="AG904" i="37"/>
  <c r="W903" i="37"/>
  <c r="S28" i="37" s="1"/>
  <c r="U302" i="37"/>
  <c r="Y302" i="37"/>
  <c r="U612" i="37"/>
  <c r="Y612" i="37"/>
  <c r="U78" i="37"/>
  <c r="V1032" i="37"/>
  <c r="W1032" i="37" s="1"/>
  <c r="AC904" i="37"/>
  <c r="AB456" i="37"/>
  <c r="AD455" i="37"/>
  <c r="AE455" i="37" s="1"/>
  <c r="V784" i="37"/>
  <c r="W784" i="37" s="1"/>
  <c r="S27" i="37" s="1"/>
  <c r="Z903" i="37"/>
  <c r="AA903" i="37" s="1"/>
  <c r="X904" i="37"/>
  <c r="Z1161" i="37"/>
  <c r="AA1161" i="37" s="1"/>
  <c r="X1162" i="37"/>
  <c r="AB612" i="37"/>
  <c r="AD611" i="37"/>
  <c r="AE611" i="37" s="1"/>
  <c r="AF1033" i="37"/>
  <c r="AH1032" i="37"/>
  <c r="AI1032" i="37" s="1"/>
  <c r="AH784" i="37"/>
  <c r="AI784" i="37" s="1"/>
  <c r="AF785" i="37"/>
  <c r="AJ1032" i="37"/>
  <c r="AL1031" i="37"/>
  <c r="AM1031" i="37" s="1"/>
  <c r="AG785" i="37"/>
  <c r="Y1162" i="37"/>
  <c r="V457" i="37"/>
  <c r="W457" i="37" s="1"/>
  <c r="V465" i="37"/>
  <c r="V463" i="37"/>
  <c r="V462" i="37"/>
  <c r="V458" i="37"/>
  <c r="V464" i="37"/>
  <c r="V460" i="37"/>
  <c r="V461" i="37"/>
  <c r="V459" i="37"/>
  <c r="AJ612" i="37"/>
  <c r="AL611" i="37"/>
  <c r="AM611" i="37" s="1"/>
  <c r="X302" i="37"/>
  <c r="Z301" i="37"/>
  <c r="AA301" i="37" s="1"/>
  <c r="AK612" i="37"/>
  <c r="X612" i="37"/>
  <c r="Z611" i="37"/>
  <c r="AA611" i="37" s="1"/>
  <c r="AB1032" i="37"/>
  <c r="AD1031" i="37"/>
  <c r="AE1031" i="37" s="1"/>
  <c r="AH903" i="37"/>
  <c r="AI903" i="37" s="1"/>
  <c r="AF904" i="37"/>
  <c r="AF612" i="37"/>
  <c r="AH611" i="37"/>
  <c r="AI611" i="37" s="1"/>
  <c r="AB78" i="37"/>
  <c r="AD77" i="37"/>
  <c r="AE77" i="37" s="1"/>
  <c r="AD1161" i="37"/>
  <c r="AE1161" i="37" s="1"/>
  <c r="AB1162" i="37"/>
  <c r="AC1163" i="37" s="1"/>
  <c r="AG1033" i="37"/>
  <c r="X785" i="37"/>
  <c r="Z784" i="37"/>
  <c r="AA784" i="37" s="1"/>
  <c r="AH77" i="37"/>
  <c r="AI77" i="37" s="1"/>
  <c r="AF78" i="37"/>
  <c r="AF302" i="37"/>
  <c r="AH301" i="37"/>
  <c r="AI301" i="37" s="1"/>
  <c r="AB785" i="37"/>
  <c r="AD784" i="37"/>
  <c r="AE784" i="37" s="1"/>
  <c r="AL784" i="37"/>
  <c r="AM784" i="37" s="1"/>
  <c r="AJ785" i="37"/>
  <c r="AH456" i="37"/>
  <c r="AI456" i="37" s="1"/>
  <c r="AF457" i="37"/>
  <c r="AG78" i="37"/>
  <c r="Z456" i="37"/>
  <c r="AA456" i="37" s="1"/>
  <c r="X457" i="37"/>
  <c r="X1033" i="37"/>
  <c r="Y1034" i="37" s="1"/>
  <c r="Z1032" i="37"/>
  <c r="AA1032" i="37" s="1"/>
  <c r="AB302" i="37"/>
  <c r="AD301" i="37"/>
  <c r="AE301" i="37" s="1"/>
  <c r="T612" i="37"/>
  <c r="V611" i="37"/>
  <c r="W611" i="37" s="1"/>
  <c r="S48" i="37"/>
  <c r="S38" i="37"/>
  <c r="AJ302" i="37"/>
  <c r="AL301" i="37"/>
  <c r="AM301" i="37" s="1"/>
  <c r="AH1161" i="37"/>
  <c r="AI1161" i="37" s="1"/>
  <c r="AF1162" i="37"/>
  <c r="AJ458" i="37"/>
  <c r="AL457" i="37"/>
  <c r="AM457" i="37" s="1"/>
  <c r="AK1032" i="37"/>
  <c r="AK1033" i="37" s="1"/>
  <c r="Z77" i="37"/>
  <c r="AA77" i="37" s="1"/>
  <c r="X78" i="37"/>
  <c r="Y79" i="37" s="1"/>
  <c r="AG302" i="37"/>
  <c r="T302" i="37"/>
  <c r="V302" i="37" s="1"/>
  <c r="V301" i="37"/>
  <c r="W301" i="37" s="1"/>
  <c r="Y904" i="37"/>
  <c r="Y905" i="37" s="1"/>
  <c r="AL903" i="37"/>
  <c r="AM903" i="37" s="1"/>
  <c r="AJ904" i="37"/>
  <c r="AK905" i="37" s="1"/>
  <c r="AD903" i="37"/>
  <c r="AE903" i="37" s="1"/>
  <c r="AB904" i="37"/>
  <c r="Y785" i="37"/>
  <c r="AL77" i="37"/>
  <c r="AM77" i="37" s="1"/>
  <c r="AJ78" i="37"/>
  <c r="AK79" i="37" s="1"/>
  <c r="AL1161" i="37"/>
  <c r="AM1161" i="37" s="1"/>
  <c r="AJ1162" i="37"/>
  <c r="T78" i="37"/>
  <c r="V77" i="37"/>
  <c r="W77" i="37" s="1"/>
  <c r="AK458" i="37"/>
  <c r="AC612" i="37"/>
  <c r="E316" i="36"/>
  <c r="E162" i="36"/>
  <c r="E162" i="32"/>
  <c r="E316" i="32"/>
  <c r="E335" i="32"/>
  <c r="E335" i="36"/>
  <c r="E181" i="36"/>
  <c r="E181" i="32"/>
  <c r="E278" i="36"/>
  <c r="E124" i="36"/>
  <c r="E278" i="32"/>
  <c r="E124" i="32"/>
  <c r="E297" i="36"/>
  <c r="E143" i="36"/>
  <c r="E297" i="32"/>
  <c r="E143" i="32"/>
  <c r="T77" i="30"/>
  <c r="V76" i="30"/>
  <c r="U77" i="30"/>
  <c r="Y1151" i="30"/>
  <c r="H1022" i="30"/>
  <c r="J1022" i="30" s="1"/>
  <c r="K1022" i="30" s="1"/>
  <c r="P1022" i="30"/>
  <c r="P601" i="30"/>
  <c r="R601" i="30" s="1"/>
  <c r="S601" i="30" s="1"/>
  <c r="T893" i="30"/>
  <c r="V893" i="30" s="1"/>
  <c r="W893" i="30" s="1"/>
  <c r="L893" i="30"/>
  <c r="L894" i="30" s="1"/>
  <c r="AC1022" i="30"/>
  <c r="AK1151" i="30"/>
  <c r="Q1022" i="30"/>
  <c r="AB1151" i="30"/>
  <c r="AB1152" i="30" s="1"/>
  <c r="AC1151" i="30"/>
  <c r="H1151" i="30"/>
  <c r="H1152" i="30" s="1"/>
  <c r="I1151" i="30"/>
  <c r="AB893" i="30"/>
  <c r="AF1151" i="30"/>
  <c r="AF1152" i="30" s="1"/>
  <c r="L1151" i="30"/>
  <c r="L1152" i="30" s="1"/>
  <c r="M893" i="30"/>
  <c r="AC893" i="30"/>
  <c r="AG1022" i="30"/>
  <c r="AG1151" i="30"/>
  <c r="M1151" i="30"/>
  <c r="AF1022" i="30"/>
  <c r="AF1023" i="30" s="1"/>
  <c r="P1151" i="30"/>
  <c r="P1152" i="30" s="1"/>
  <c r="Q1151" i="30"/>
  <c r="P446" i="30"/>
  <c r="R446" i="30" s="1"/>
  <c r="R445" i="30"/>
  <c r="S445" i="30" s="1"/>
  <c r="Q774" i="30"/>
  <c r="N600" i="30"/>
  <c r="O600" i="30" s="1"/>
  <c r="P774" i="30"/>
  <c r="P775" i="30" s="1"/>
  <c r="N773" i="30"/>
  <c r="O773" i="30" s="1"/>
  <c r="N445" i="30"/>
  <c r="O445" i="30" s="1"/>
  <c r="AL446" i="30"/>
  <c r="AM446" i="30" s="1"/>
  <c r="V601" i="30"/>
  <c r="W601" i="30" s="1"/>
  <c r="AF71" i="30"/>
  <c r="AL601" i="30"/>
  <c r="AM601" i="30" s="1"/>
  <c r="V446" i="30"/>
  <c r="W446" i="30" s="1"/>
  <c r="AB601" i="30"/>
  <c r="AB602" i="30" s="1"/>
  <c r="AF601" i="30"/>
  <c r="AG601" i="30"/>
  <c r="AK1022" i="30"/>
  <c r="M1022" i="30"/>
  <c r="AD445" i="30"/>
  <c r="AE445" i="30" s="1"/>
  <c r="L446" i="30"/>
  <c r="L447" i="30" s="1"/>
  <c r="AB446" i="30"/>
  <c r="AD446" i="30" s="1"/>
  <c r="M601" i="30"/>
  <c r="X1022" i="30"/>
  <c r="AJ1022" i="30"/>
  <c r="U1022" i="30"/>
  <c r="L1022" i="30"/>
  <c r="L1023" i="30" s="1"/>
  <c r="H446" i="30"/>
  <c r="Y1022" i="30"/>
  <c r="Y601" i="30"/>
  <c r="AG446" i="30"/>
  <c r="AF446" i="30"/>
  <c r="X774" i="30"/>
  <c r="T1022" i="30"/>
  <c r="T1152" i="30"/>
  <c r="T774" i="30"/>
  <c r="H774" i="30"/>
  <c r="AJ774" i="30"/>
  <c r="AK774" i="30"/>
  <c r="Y774" i="30"/>
  <c r="AC601" i="30"/>
  <c r="I601" i="30"/>
  <c r="U774" i="30"/>
  <c r="L601" i="30"/>
  <c r="X601" i="30"/>
  <c r="H601" i="30"/>
  <c r="AF774" i="30"/>
  <c r="I774" i="30"/>
  <c r="Q893" i="30"/>
  <c r="P893" i="30"/>
  <c r="AG893" i="30"/>
  <c r="AF893" i="30"/>
  <c r="T894" i="30"/>
  <c r="Y893" i="30"/>
  <c r="X893" i="30"/>
  <c r="U894" i="30"/>
  <c r="I893" i="30"/>
  <c r="H893" i="30"/>
  <c r="AG774" i="30"/>
  <c r="AB774" i="30"/>
  <c r="L774" i="30"/>
  <c r="N774" i="30" s="1"/>
  <c r="AC774" i="30"/>
  <c r="X446" i="30"/>
  <c r="I446" i="30"/>
  <c r="Y446" i="30"/>
  <c r="F601" i="30"/>
  <c r="G601" i="30" s="1"/>
  <c r="E447" i="30"/>
  <c r="F446" i="30"/>
  <c r="G446" i="30" s="1"/>
  <c r="D447" i="30"/>
  <c r="U602" i="30"/>
  <c r="AK602" i="30"/>
  <c r="E602" i="30"/>
  <c r="AJ602" i="30"/>
  <c r="D602" i="30"/>
  <c r="T602" i="30"/>
  <c r="U447" i="30"/>
  <c r="AJ447" i="30"/>
  <c r="T447" i="30"/>
  <c r="AK447" i="30"/>
  <c r="D169" i="35"/>
  <c r="G169" i="35"/>
  <c r="D168" i="35"/>
  <c r="G168" i="35"/>
  <c r="AG11" i="35"/>
  <c r="AK11" i="35"/>
  <c r="AK63" i="35"/>
  <c r="AK62" i="35"/>
  <c r="AK61" i="35"/>
  <c r="AK60" i="35"/>
  <c r="AK59" i="35"/>
  <c r="AK52" i="35"/>
  <c r="AK51" i="35"/>
  <c r="AK50" i="35"/>
  <c r="AK49" i="35"/>
  <c r="AK48" i="35"/>
  <c r="AK47" i="35"/>
  <c r="AK45" i="35"/>
  <c r="AK43" i="35"/>
  <c r="AK41" i="35"/>
  <c r="AK39" i="35"/>
  <c r="AK37" i="35"/>
  <c r="AK35" i="35"/>
  <c r="AK33" i="35"/>
  <c r="AK23" i="35"/>
  <c r="AK22" i="35"/>
  <c r="AK21" i="35"/>
  <c r="AK20" i="35"/>
  <c r="AK19" i="35"/>
  <c r="AK18" i="35"/>
  <c r="AK17" i="35"/>
  <c r="AK16" i="35"/>
  <c r="AK15" i="35"/>
  <c r="AK14" i="35"/>
  <c r="AK13" i="35"/>
  <c r="AK12" i="35"/>
  <c r="AG12" i="35"/>
  <c r="D187" i="1"/>
  <c r="D185" i="1"/>
  <c r="D183" i="1"/>
  <c r="D182" i="1"/>
  <c r="D181" i="1"/>
  <c r="AB187" i="1"/>
  <c r="Y187" i="1"/>
  <c r="V187" i="1"/>
  <c r="S187" i="1"/>
  <c r="P187" i="1"/>
  <c r="M187" i="1"/>
  <c r="J187" i="1"/>
  <c r="G187" i="1"/>
  <c r="D186" i="1"/>
  <c r="P186" i="1"/>
  <c r="M186" i="1"/>
  <c r="J186" i="1"/>
  <c r="G186" i="1"/>
  <c r="AB185" i="1"/>
  <c r="Y185" i="1"/>
  <c r="V185" i="1"/>
  <c r="S185" i="1"/>
  <c r="P185" i="1"/>
  <c r="M185" i="1"/>
  <c r="J185" i="1"/>
  <c r="G185" i="1"/>
  <c r="S184" i="1"/>
  <c r="P184" i="1"/>
  <c r="M184" i="1"/>
  <c r="J184" i="1"/>
  <c r="G184" i="1"/>
  <c r="AB183" i="1"/>
  <c r="Y183" i="1"/>
  <c r="V183" i="1"/>
  <c r="S183" i="1"/>
  <c r="P183" i="1"/>
  <c r="M183" i="1"/>
  <c r="J183" i="1"/>
  <c r="G183" i="1"/>
  <c r="AB182" i="1"/>
  <c r="Y182" i="1"/>
  <c r="V182" i="1"/>
  <c r="S182" i="1"/>
  <c r="P182" i="1"/>
  <c r="M182" i="1"/>
  <c r="J182" i="1"/>
  <c r="G182" i="1"/>
  <c r="AB181" i="1"/>
  <c r="Y181" i="1"/>
  <c r="V181" i="1"/>
  <c r="S181" i="1"/>
  <c r="P181" i="1"/>
  <c r="M181" i="1"/>
  <c r="J181" i="1"/>
  <c r="G181" i="1"/>
  <c r="AB180" i="1"/>
  <c r="Y180" i="1"/>
  <c r="V180" i="1"/>
  <c r="S180" i="1"/>
  <c r="P180" i="1"/>
  <c r="M180" i="1"/>
  <c r="J180" i="1"/>
  <c r="G180" i="1"/>
  <c r="D180" i="1"/>
  <c r="AB179" i="1"/>
  <c r="Y179" i="1"/>
  <c r="V179" i="1"/>
  <c r="S179" i="1"/>
  <c r="P179" i="1"/>
  <c r="M179" i="1"/>
  <c r="J179" i="1"/>
  <c r="G179" i="1"/>
  <c r="D179" i="1"/>
  <c r="AB178" i="1"/>
  <c r="Y178" i="1"/>
  <c r="V178" i="1"/>
  <c r="S178" i="1"/>
  <c r="P178" i="1"/>
  <c r="M178" i="1"/>
  <c r="J178" i="1"/>
  <c r="G178" i="1"/>
  <c r="D178" i="1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4" i="35"/>
  <c r="M55" i="35"/>
  <c r="M56" i="35"/>
  <c r="M57" i="35"/>
  <c r="M58" i="35"/>
  <c r="M59" i="35"/>
  <c r="M60" i="35"/>
  <c r="M61" i="35"/>
  <c r="M62" i="35"/>
  <c r="M63" i="35"/>
  <c r="M64" i="35"/>
  <c r="Q12" i="35"/>
  <c r="Q13" i="35"/>
  <c r="Q14" i="35"/>
  <c r="Q15" i="35"/>
  <c r="Q16" i="35"/>
  <c r="Q17" i="35"/>
  <c r="Q18" i="35"/>
  <c r="Q19" i="35"/>
  <c r="Q20" i="35"/>
  <c r="Q21" i="35"/>
  <c r="Q22" i="35"/>
  <c r="Q23" i="35"/>
  <c r="Q24" i="35"/>
  <c r="Q25" i="35"/>
  <c r="Q26" i="35"/>
  <c r="Q27" i="35"/>
  <c r="Q28" i="35"/>
  <c r="Q29" i="35"/>
  <c r="Q30" i="35"/>
  <c r="Q31" i="35"/>
  <c r="Q32" i="35"/>
  <c r="Q33" i="35"/>
  <c r="Q34" i="35"/>
  <c r="Q35" i="35"/>
  <c r="Q36" i="35"/>
  <c r="Q37" i="35"/>
  <c r="Q38" i="35"/>
  <c r="Q39" i="35"/>
  <c r="Q40" i="35"/>
  <c r="Q41" i="35"/>
  <c r="Q42" i="35"/>
  <c r="Q43" i="35"/>
  <c r="Q44" i="35"/>
  <c r="Q45" i="35"/>
  <c r="Q46" i="35"/>
  <c r="Q47" i="35"/>
  <c r="Q48" i="35"/>
  <c r="Q49" i="35"/>
  <c r="Q50" i="35"/>
  <c r="Q51" i="35"/>
  <c r="Q52" i="35"/>
  <c r="Q54" i="35"/>
  <c r="Q55" i="35"/>
  <c r="Q56" i="35"/>
  <c r="Q57" i="35"/>
  <c r="Q58" i="35"/>
  <c r="Q59" i="35"/>
  <c r="Q60" i="35"/>
  <c r="Q61" i="35"/>
  <c r="Q62" i="35"/>
  <c r="Q63" i="35"/>
  <c r="Q64" i="35"/>
  <c r="Q11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4" i="35"/>
  <c r="O55" i="35"/>
  <c r="O56" i="35"/>
  <c r="O57" i="35"/>
  <c r="O58" i="35"/>
  <c r="O59" i="35"/>
  <c r="O60" i="35"/>
  <c r="O61" i="35"/>
  <c r="O62" i="35"/>
  <c r="O63" i="35"/>
  <c r="O64" i="35"/>
  <c r="O12" i="35"/>
  <c r="O11" i="35"/>
  <c r="AO12" i="35"/>
  <c r="AO13" i="35"/>
  <c r="AO14" i="35"/>
  <c r="AO15" i="35"/>
  <c r="AO16" i="35"/>
  <c r="AO17" i="35"/>
  <c r="AO18" i="35"/>
  <c r="AO19" i="35"/>
  <c r="AO20" i="35"/>
  <c r="AO21" i="35"/>
  <c r="AO22" i="35"/>
  <c r="AO23" i="35"/>
  <c r="AO24" i="35"/>
  <c r="AO25" i="35"/>
  <c r="AO26" i="35"/>
  <c r="AO27" i="35"/>
  <c r="AO28" i="35"/>
  <c r="AO29" i="35"/>
  <c r="AO30" i="35"/>
  <c r="AO31" i="35"/>
  <c r="AO32" i="35"/>
  <c r="AO33" i="35"/>
  <c r="AO34" i="35"/>
  <c r="AO35" i="35"/>
  <c r="AO36" i="35"/>
  <c r="AO37" i="35"/>
  <c r="AO38" i="35"/>
  <c r="AO39" i="35"/>
  <c r="AO40" i="35"/>
  <c r="AO41" i="35"/>
  <c r="AO42" i="35"/>
  <c r="AO43" i="35"/>
  <c r="AO44" i="35"/>
  <c r="AO45" i="35"/>
  <c r="AO46" i="35"/>
  <c r="AO47" i="35"/>
  <c r="AO48" i="35"/>
  <c r="AO49" i="35"/>
  <c r="AO50" i="35"/>
  <c r="AO51" i="35"/>
  <c r="AO52" i="35"/>
  <c r="AO54" i="35"/>
  <c r="AO55" i="35"/>
  <c r="AO56" i="35"/>
  <c r="AO57" i="35"/>
  <c r="AO58" i="35"/>
  <c r="AO59" i="35"/>
  <c r="AO60" i="35"/>
  <c r="AO61" i="35"/>
  <c r="AO62" i="35"/>
  <c r="AO63" i="35"/>
  <c r="AO11" i="35"/>
  <c r="V48" i="1"/>
  <c r="Y161" i="1"/>
  <c r="V161" i="1"/>
  <c r="S161" i="1"/>
  <c r="P161" i="1"/>
  <c r="M161" i="1"/>
  <c r="J161" i="1"/>
  <c r="Y159" i="1"/>
  <c r="V159" i="1"/>
  <c r="S159" i="1"/>
  <c r="Y158" i="1"/>
  <c r="V158" i="1"/>
  <c r="S158" i="1"/>
  <c r="P158" i="1"/>
  <c r="Y157" i="1"/>
  <c r="V157" i="1"/>
  <c r="S157" i="1"/>
  <c r="P157" i="1"/>
  <c r="M157" i="1"/>
  <c r="J157" i="1"/>
  <c r="Y156" i="1"/>
  <c r="V156" i="1"/>
  <c r="S156" i="1"/>
  <c r="Y155" i="1"/>
  <c r="V155" i="1"/>
  <c r="S155" i="1"/>
  <c r="P155" i="1"/>
  <c r="M155" i="1"/>
  <c r="Y154" i="1"/>
  <c r="V154" i="1"/>
  <c r="S154" i="1"/>
  <c r="P154" i="1"/>
  <c r="Y153" i="1"/>
  <c r="V153" i="1"/>
  <c r="S153" i="1"/>
  <c r="Y152" i="1"/>
  <c r="V152" i="1"/>
  <c r="Y151" i="1"/>
  <c r="V151" i="1"/>
  <c r="S151" i="1"/>
  <c r="P151" i="1"/>
  <c r="Y150" i="1"/>
  <c r="V150" i="1"/>
  <c r="S150" i="1"/>
  <c r="Y149" i="1"/>
  <c r="V149" i="1"/>
  <c r="S149" i="1"/>
  <c r="P149" i="1"/>
  <c r="Y148" i="1"/>
  <c r="V148" i="1"/>
  <c r="S148" i="1"/>
  <c r="P148" i="1"/>
  <c r="Y147" i="1"/>
  <c r="Y145" i="1"/>
  <c r="V145" i="1"/>
  <c r="S145" i="1"/>
  <c r="P145" i="1"/>
  <c r="Y143" i="1"/>
  <c r="V143" i="1"/>
  <c r="S143" i="1"/>
  <c r="Y142" i="1"/>
  <c r="V142" i="1"/>
  <c r="S142" i="1"/>
  <c r="P142" i="1"/>
  <c r="M142" i="1"/>
  <c r="Y141" i="1"/>
  <c r="V141" i="1"/>
  <c r="S141" i="1"/>
  <c r="P141" i="1"/>
  <c r="Y140" i="1"/>
  <c r="V140" i="1"/>
  <c r="S140" i="1"/>
  <c r="P140" i="1"/>
  <c r="Y138" i="1"/>
  <c r="V138" i="1"/>
  <c r="S138" i="1"/>
  <c r="P138" i="1"/>
  <c r="M138" i="1"/>
  <c r="Y137" i="1"/>
  <c r="V137" i="1"/>
  <c r="S137" i="1"/>
  <c r="P137" i="1"/>
  <c r="M137" i="1"/>
  <c r="Y136" i="1"/>
  <c r="V136" i="1"/>
  <c r="S136" i="1"/>
  <c r="Y135" i="1"/>
  <c r="V135" i="1"/>
  <c r="S135" i="1"/>
  <c r="Y134" i="1"/>
  <c r="V134" i="1"/>
  <c r="S134" i="1"/>
  <c r="P134" i="1"/>
  <c r="M134" i="1"/>
  <c r="Y133" i="1"/>
  <c r="V133" i="1"/>
  <c r="S133" i="1"/>
  <c r="P133" i="1"/>
  <c r="Y132" i="1"/>
  <c r="V132" i="1"/>
  <c r="S132" i="1"/>
  <c r="P132" i="1"/>
  <c r="M132" i="1"/>
  <c r="Y131" i="1"/>
  <c r="V131" i="1"/>
  <c r="Y129" i="1"/>
  <c r="V129" i="1"/>
  <c r="S129" i="1"/>
  <c r="Y128" i="1"/>
  <c r="V128" i="1"/>
  <c r="S128" i="1"/>
  <c r="P128" i="1"/>
  <c r="M128" i="1"/>
  <c r="Y127" i="1"/>
  <c r="V127" i="1"/>
  <c r="S127" i="1"/>
  <c r="P127" i="1"/>
  <c r="Y125" i="1"/>
  <c r="V125" i="1"/>
  <c r="S125" i="1"/>
  <c r="P125" i="1"/>
  <c r="Y124" i="1"/>
  <c r="V124" i="1"/>
  <c r="S124" i="1"/>
  <c r="P124" i="1"/>
  <c r="M124" i="1"/>
  <c r="Y123" i="1"/>
  <c r="V123" i="1"/>
  <c r="S123" i="1"/>
  <c r="P123" i="1"/>
  <c r="M123" i="1"/>
  <c r="Y122" i="1"/>
  <c r="V122" i="1"/>
  <c r="S122" i="1"/>
  <c r="Y120" i="1"/>
  <c r="V120" i="1"/>
  <c r="S120" i="1"/>
  <c r="P120" i="1"/>
  <c r="Y118" i="1"/>
  <c r="V118" i="1"/>
  <c r="S118" i="1"/>
  <c r="P118" i="1"/>
  <c r="Y117" i="1"/>
  <c r="V117" i="1"/>
  <c r="S117" i="1"/>
  <c r="P117" i="1"/>
  <c r="M117" i="1"/>
  <c r="Y116" i="1"/>
  <c r="V116" i="1"/>
  <c r="S116" i="1"/>
  <c r="P116" i="1"/>
  <c r="M116" i="1"/>
  <c r="Y115" i="1"/>
  <c r="V115" i="1"/>
  <c r="Y113" i="1"/>
  <c r="V113" i="1"/>
  <c r="S113" i="1"/>
  <c r="Y112" i="1"/>
  <c r="V112" i="1"/>
  <c r="S112" i="1"/>
  <c r="P112" i="1"/>
  <c r="M112" i="1"/>
  <c r="Y111" i="1"/>
  <c r="V111" i="1"/>
  <c r="S111" i="1"/>
  <c r="P111" i="1"/>
  <c r="Y110" i="1"/>
  <c r="Y109" i="1"/>
  <c r="V109" i="1"/>
  <c r="S109" i="1"/>
  <c r="P109" i="1"/>
  <c r="M109" i="1"/>
  <c r="Y108" i="1"/>
  <c r="V108" i="1"/>
  <c r="S108" i="1"/>
  <c r="P108" i="1"/>
  <c r="Y107" i="1"/>
  <c r="V107" i="1"/>
  <c r="S107" i="1"/>
  <c r="P107" i="1"/>
  <c r="Y106" i="1"/>
  <c r="V106" i="1"/>
  <c r="S106" i="1"/>
  <c r="P106" i="1"/>
  <c r="M106" i="1"/>
  <c r="J106" i="1"/>
  <c r="Y104" i="1"/>
  <c r="V104" i="1"/>
  <c r="S104" i="1"/>
  <c r="P104" i="1"/>
  <c r="M104" i="1"/>
  <c r="J104" i="1"/>
  <c r="Y103" i="1"/>
  <c r="V103" i="1"/>
  <c r="S103" i="1"/>
  <c r="P103" i="1"/>
  <c r="M103" i="1"/>
  <c r="Y102" i="1"/>
  <c r="V102" i="1"/>
  <c r="S102" i="1"/>
  <c r="P102" i="1"/>
  <c r="M102" i="1"/>
  <c r="Y101" i="1"/>
  <c r="V101" i="1"/>
  <c r="S101" i="1"/>
  <c r="Y100" i="1"/>
  <c r="V100" i="1"/>
  <c r="S100" i="1"/>
  <c r="P100" i="1"/>
  <c r="M100" i="1"/>
  <c r="Y98" i="1"/>
  <c r="V98" i="1"/>
  <c r="S98" i="1"/>
  <c r="P98" i="1"/>
  <c r="Y97" i="1"/>
  <c r="V97" i="1"/>
  <c r="S97" i="1"/>
  <c r="P97" i="1"/>
  <c r="Y96" i="1"/>
  <c r="Y94" i="1"/>
  <c r="V94" i="1"/>
  <c r="S94" i="1"/>
  <c r="P94" i="1"/>
  <c r="M94" i="1"/>
  <c r="Y93" i="1"/>
  <c r="V93" i="1"/>
  <c r="S93" i="1"/>
  <c r="P93" i="1"/>
  <c r="M93" i="1"/>
  <c r="Y92" i="1"/>
  <c r="V92" i="1"/>
  <c r="Y91" i="1"/>
  <c r="V91" i="1"/>
  <c r="S91" i="1"/>
  <c r="P91" i="1"/>
  <c r="M91" i="1"/>
  <c r="Y90" i="1"/>
  <c r="V90" i="1"/>
  <c r="S90" i="1"/>
  <c r="P90" i="1"/>
  <c r="Y89" i="1"/>
  <c r="V89" i="1"/>
  <c r="S89" i="1"/>
  <c r="P89" i="1"/>
  <c r="M89" i="1"/>
  <c r="J89" i="1"/>
  <c r="Y88" i="1"/>
  <c r="V88" i="1"/>
  <c r="S88" i="1"/>
  <c r="Y87" i="1"/>
  <c r="V87" i="1"/>
  <c r="S87" i="1"/>
  <c r="P87" i="1"/>
  <c r="M87" i="1"/>
  <c r="J87" i="1"/>
  <c r="Y85" i="1"/>
  <c r="V85" i="1"/>
  <c r="S85" i="1"/>
  <c r="Y84" i="1"/>
  <c r="V84" i="1"/>
  <c r="S84" i="1"/>
  <c r="P84" i="1"/>
  <c r="M84" i="1"/>
  <c r="Y83" i="1"/>
  <c r="V83" i="1"/>
  <c r="S83" i="1"/>
  <c r="Y82" i="1"/>
  <c r="V82" i="1"/>
  <c r="S82" i="1"/>
  <c r="P82" i="1"/>
  <c r="M82" i="1"/>
  <c r="Y81" i="1"/>
  <c r="V81" i="1"/>
  <c r="S81" i="1"/>
  <c r="P81" i="1"/>
  <c r="M81" i="1"/>
  <c r="Y78" i="1"/>
  <c r="V78" i="1"/>
  <c r="S78" i="1"/>
  <c r="Y77" i="1"/>
  <c r="V77" i="1"/>
  <c r="S77" i="1"/>
  <c r="P77" i="1"/>
  <c r="M77" i="1"/>
  <c r="Y76" i="1"/>
  <c r="V76" i="1"/>
  <c r="S76" i="1"/>
  <c r="P76" i="1"/>
  <c r="M76" i="1"/>
  <c r="Y75" i="1"/>
  <c r="V75" i="1"/>
  <c r="S75" i="1"/>
  <c r="P75" i="1"/>
  <c r="M75" i="1"/>
  <c r="Y74" i="1"/>
  <c r="V74" i="1"/>
  <c r="S74" i="1"/>
  <c r="P74" i="1"/>
  <c r="Y73" i="1"/>
  <c r="V73" i="1"/>
  <c r="S73" i="1"/>
  <c r="Y72" i="1"/>
  <c r="V72" i="1"/>
  <c r="S72" i="1"/>
  <c r="P72" i="1"/>
  <c r="Y71" i="1"/>
  <c r="V71" i="1"/>
  <c r="S71" i="1"/>
  <c r="P71" i="1"/>
  <c r="Y70" i="1"/>
  <c r="V70" i="1"/>
  <c r="S70" i="1"/>
  <c r="Y69" i="1"/>
  <c r="V69" i="1"/>
  <c r="S69" i="1"/>
  <c r="P69" i="1"/>
  <c r="M69" i="1"/>
  <c r="Y68" i="1"/>
  <c r="V68" i="1"/>
  <c r="S68" i="1"/>
  <c r="P68" i="1"/>
  <c r="Y67" i="1"/>
  <c r="V67" i="1"/>
  <c r="S67" i="1"/>
  <c r="Y65" i="1"/>
  <c r="V65" i="1"/>
  <c r="S65" i="1"/>
  <c r="P65" i="1"/>
  <c r="M65" i="1"/>
  <c r="Y64" i="1"/>
  <c r="V64" i="1"/>
  <c r="S64" i="1"/>
  <c r="P64" i="1"/>
  <c r="M64" i="1"/>
  <c r="Y63" i="1"/>
  <c r="V63" i="1"/>
  <c r="S63" i="1"/>
  <c r="P63" i="1"/>
  <c r="M63" i="1"/>
  <c r="Y62" i="1"/>
  <c r="V62" i="1"/>
  <c r="S62" i="1"/>
  <c r="Y61" i="1"/>
  <c r="V61" i="1"/>
  <c r="S61" i="1"/>
  <c r="P61" i="1"/>
  <c r="M61" i="1"/>
  <c r="Y60" i="1"/>
  <c r="V60" i="1"/>
  <c r="S60" i="1"/>
  <c r="P60" i="1"/>
  <c r="M60" i="1"/>
  <c r="Y59" i="1"/>
  <c r="V59" i="1"/>
  <c r="S59" i="1"/>
  <c r="P59" i="1"/>
  <c r="M59" i="1"/>
  <c r="Y58" i="1"/>
  <c r="V58" i="1"/>
  <c r="S58" i="1"/>
  <c r="Y57" i="1"/>
  <c r="V57" i="1"/>
  <c r="S57" i="1"/>
  <c r="P57" i="1"/>
  <c r="M57" i="1"/>
  <c r="Y56" i="1"/>
  <c r="V56" i="1"/>
  <c r="S56" i="1"/>
  <c r="P56" i="1"/>
  <c r="Y54" i="1"/>
  <c r="V54" i="1"/>
  <c r="S54" i="1"/>
  <c r="P54" i="1"/>
  <c r="M54" i="1"/>
  <c r="Y51" i="1"/>
  <c r="V51" i="1"/>
  <c r="S51" i="1"/>
  <c r="P51" i="1"/>
  <c r="M51" i="1"/>
  <c r="Y50" i="1"/>
  <c r="V50" i="1"/>
  <c r="S50" i="1"/>
  <c r="P50" i="1"/>
  <c r="M50" i="1"/>
  <c r="Y49" i="1"/>
  <c r="V49" i="1"/>
  <c r="S49" i="1"/>
  <c r="P49" i="1"/>
  <c r="M49" i="1"/>
  <c r="Y48" i="1"/>
  <c r="S48" i="1"/>
  <c r="P48" i="1"/>
  <c r="M48" i="1"/>
  <c r="Y47" i="1"/>
  <c r="V47" i="1"/>
  <c r="S47" i="1"/>
  <c r="P47" i="1"/>
  <c r="M47" i="1"/>
  <c r="Y45" i="1"/>
  <c r="V45" i="1"/>
  <c r="S45" i="1"/>
  <c r="P45" i="1"/>
  <c r="M45" i="1"/>
  <c r="J45" i="1"/>
  <c r="Y44" i="1"/>
  <c r="V44" i="1"/>
  <c r="S44" i="1"/>
  <c r="P44" i="1"/>
  <c r="M44" i="1"/>
  <c r="Y42" i="1"/>
  <c r="V42" i="1"/>
  <c r="S42" i="1"/>
  <c r="P42" i="1"/>
  <c r="M42" i="1"/>
  <c r="Y41" i="1"/>
  <c r="V41" i="1"/>
  <c r="S41" i="1"/>
  <c r="P41" i="1"/>
  <c r="M41" i="1"/>
  <c r="J41" i="1"/>
  <c r="Y40" i="1"/>
  <c r="V40" i="1"/>
  <c r="S40" i="1"/>
  <c r="P40" i="1"/>
  <c r="M40" i="1"/>
  <c r="Y39" i="1"/>
  <c r="V39" i="1"/>
  <c r="S39" i="1"/>
  <c r="Y38" i="1"/>
  <c r="V38" i="1"/>
  <c r="S38" i="1"/>
  <c r="P38" i="1"/>
  <c r="M38" i="1"/>
  <c r="J38" i="1"/>
  <c r="AB35" i="1"/>
  <c r="Y35" i="1"/>
  <c r="V35" i="1"/>
  <c r="S35" i="1"/>
  <c r="P35" i="1"/>
  <c r="M35" i="1"/>
  <c r="J35" i="1"/>
  <c r="G35" i="1"/>
  <c r="D35" i="1"/>
  <c r="P34" i="1"/>
  <c r="M34" i="1"/>
  <c r="J34" i="1"/>
  <c r="G34" i="1"/>
  <c r="D34" i="1"/>
  <c r="AB33" i="1"/>
  <c r="Y33" i="1"/>
  <c r="V33" i="1"/>
  <c r="S33" i="1"/>
  <c r="P33" i="1"/>
  <c r="M33" i="1"/>
  <c r="J33" i="1"/>
  <c r="G33" i="1"/>
  <c r="D33" i="1"/>
  <c r="S32" i="1"/>
  <c r="P32" i="1"/>
  <c r="M32" i="1"/>
  <c r="J32" i="1"/>
  <c r="G32" i="1"/>
  <c r="S31" i="1"/>
  <c r="P31" i="1"/>
  <c r="M31" i="1"/>
  <c r="J31" i="1"/>
  <c r="G31" i="1"/>
  <c r="S30" i="1"/>
  <c r="P30" i="1"/>
  <c r="M30" i="1"/>
  <c r="J30" i="1"/>
  <c r="G30" i="1"/>
  <c r="S29" i="1"/>
  <c r="P29" i="1"/>
  <c r="M29" i="1"/>
  <c r="J29" i="1"/>
  <c r="G29" i="1"/>
  <c r="S28" i="1"/>
  <c r="P28" i="1"/>
  <c r="M28" i="1"/>
  <c r="J28" i="1"/>
  <c r="G28" i="1"/>
  <c r="S27" i="1"/>
  <c r="P27" i="1"/>
  <c r="M27" i="1"/>
  <c r="J27" i="1"/>
  <c r="G27" i="1"/>
  <c r="S26" i="1"/>
  <c r="P26" i="1"/>
  <c r="M26" i="1"/>
  <c r="J26" i="1"/>
  <c r="G26" i="1"/>
  <c r="S25" i="1"/>
  <c r="P25" i="1"/>
  <c r="M25" i="1"/>
  <c r="J25" i="1"/>
  <c r="G25" i="1"/>
  <c r="S24" i="1"/>
  <c r="P24" i="1"/>
  <c r="M24" i="1"/>
  <c r="J24" i="1"/>
  <c r="G24" i="1"/>
  <c r="AB23" i="1"/>
  <c r="Y23" i="1"/>
  <c r="V23" i="1"/>
  <c r="S23" i="1"/>
  <c r="P23" i="1"/>
  <c r="M23" i="1"/>
  <c r="J23" i="1"/>
  <c r="G23" i="1"/>
  <c r="D23" i="1"/>
  <c r="U1152" i="30" l="1"/>
  <c r="V1151" i="30"/>
  <c r="W1151" i="30" s="1"/>
  <c r="AK1152" i="30"/>
  <c r="AH1151" i="30"/>
  <c r="AI1151" i="30" s="1"/>
  <c r="W458" i="37"/>
  <c r="W459" i="37" s="1"/>
  <c r="W460" i="37" s="1"/>
  <c r="W461" i="37" s="1"/>
  <c r="W462" i="37" s="1"/>
  <c r="W463" i="37" s="1"/>
  <c r="W464" i="37" s="1"/>
  <c r="W465" i="37" s="1"/>
  <c r="AG458" i="37"/>
  <c r="AK613" i="37"/>
  <c r="AG303" i="37"/>
  <c r="AK894" i="30"/>
  <c r="F291" i="36"/>
  <c r="F289" i="36"/>
  <c r="F290" i="36"/>
  <c r="F172" i="41"/>
  <c r="F171" i="41"/>
  <c r="F173" i="41"/>
  <c r="F166" i="41"/>
  <c r="F165" i="41"/>
  <c r="F164" i="41"/>
  <c r="F163" i="41"/>
  <c r="F174" i="41"/>
  <c r="F167" i="41"/>
  <c r="F168" i="41"/>
  <c r="F175" i="41"/>
  <c r="Y1152" i="30"/>
  <c r="Y1153" i="30" s="1"/>
  <c r="AL893" i="30"/>
  <c r="AM893" i="30" s="1"/>
  <c r="F287" i="41"/>
  <c r="F288" i="41"/>
  <c r="F280" i="41"/>
  <c r="F290" i="41"/>
  <c r="F279" i="41"/>
  <c r="F283" i="41"/>
  <c r="F282" i="41"/>
  <c r="F291" i="41"/>
  <c r="F281" i="41"/>
  <c r="F284" i="41"/>
  <c r="F289" i="41"/>
  <c r="H1023" i="30"/>
  <c r="U78" i="30"/>
  <c r="F194" i="36"/>
  <c r="F193" i="36"/>
  <c r="F192" i="36"/>
  <c r="F153" i="41"/>
  <c r="F152" i="41"/>
  <c r="F156" i="41"/>
  <c r="F144" i="41"/>
  <c r="F148" i="41"/>
  <c r="F154" i="41"/>
  <c r="F155" i="41"/>
  <c r="F147" i="41"/>
  <c r="F145" i="41"/>
  <c r="F146" i="41"/>
  <c r="F149" i="41"/>
  <c r="F191" i="41"/>
  <c r="F190" i="41"/>
  <c r="F194" i="41"/>
  <c r="F193" i="41"/>
  <c r="F184" i="41"/>
  <c r="F183" i="41"/>
  <c r="F187" i="41"/>
  <c r="F182" i="41"/>
  <c r="F185" i="41"/>
  <c r="F192" i="41"/>
  <c r="F186" i="41"/>
  <c r="F310" i="36"/>
  <c r="F309" i="36"/>
  <c r="F308" i="36"/>
  <c r="F327" i="36"/>
  <c r="F329" i="36"/>
  <c r="F328" i="36"/>
  <c r="F134" i="41"/>
  <c r="F133" i="41"/>
  <c r="F136" i="41"/>
  <c r="F135" i="41"/>
  <c r="F126" i="41"/>
  <c r="F130" i="41"/>
  <c r="F125" i="41"/>
  <c r="F129" i="41"/>
  <c r="F127" i="41"/>
  <c r="F137" i="41"/>
  <c r="F128" i="41"/>
  <c r="F326" i="41"/>
  <c r="F325" i="41"/>
  <c r="F318" i="41"/>
  <c r="F321" i="41"/>
  <c r="F320" i="41"/>
  <c r="F329" i="41"/>
  <c r="F327" i="41"/>
  <c r="F328" i="41"/>
  <c r="F319" i="41"/>
  <c r="F317" i="41"/>
  <c r="F322" i="41"/>
  <c r="F156" i="36"/>
  <c r="F155" i="36"/>
  <c r="F154" i="36"/>
  <c r="F137" i="36"/>
  <c r="F135" i="36"/>
  <c r="F136" i="36"/>
  <c r="F348" i="36"/>
  <c r="F347" i="36"/>
  <c r="F346" i="36"/>
  <c r="F175" i="36"/>
  <c r="F174" i="36"/>
  <c r="F173" i="36"/>
  <c r="F306" i="41"/>
  <c r="F307" i="41"/>
  <c r="F299" i="41"/>
  <c r="F309" i="41"/>
  <c r="F303" i="41"/>
  <c r="F310" i="41"/>
  <c r="F301" i="41"/>
  <c r="F300" i="41"/>
  <c r="F302" i="41"/>
  <c r="F298" i="41"/>
  <c r="F308" i="41"/>
  <c r="F344" i="41"/>
  <c r="F345" i="41"/>
  <c r="F337" i="41"/>
  <c r="F347" i="41"/>
  <c r="F338" i="41"/>
  <c r="F348" i="41"/>
  <c r="F336" i="41"/>
  <c r="F340" i="41"/>
  <c r="F339" i="41"/>
  <c r="F341" i="41"/>
  <c r="F346" i="41"/>
  <c r="H169" i="35"/>
  <c r="I169" i="35"/>
  <c r="E169" i="35"/>
  <c r="AR169" i="35" s="1"/>
  <c r="F169" i="35"/>
  <c r="H168" i="35"/>
  <c r="I168" i="35"/>
  <c r="E168" i="35"/>
  <c r="AR168" i="35" s="1"/>
  <c r="F168" i="35"/>
  <c r="AG1034" i="37"/>
  <c r="AC1023" i="30"/>
  <c r="AD1023" i="30" s="1"/>
  <c r="AJ894" i="30"/>
  <c r="AL894" i="30" s="1"/>
  <c r="I1023" i="30"/>
  <c r="Z1151" i="30"/>
  <c r="AA1151" i="30" s="1"/>
  <c r="Y458" i="37"/>
  <c r="Y303" i="37"/>
  <c r="AC79" i="37"/>
  <c r="AC613" i="37"/>
  <c r="AC905" i="37"/>
  <c r="AG79" i="37"/>
  <c r="AG905" i="37"/>
  <c r="Y1163" i="37"/>
  <c r="S47" i="37"/>
  <c r="S37" i="37"/>
  <c r="AB457" i="37"/>
  <c r="AD456" i="37"/>
  <c r="AE456" i="37" s="1"/>
  <c r="AC457" i="37"/>
  <c r="Y786" i="37"/>
  <c r="T79" i="37"/>
  <c r="V78" i="37"/>
  <c r="W78" i="37" s="1"/>
  <c r="AJ459" i="37"/>
  <c r="AL458" i="37"/>
  <c r="AM458" i="37" s="1"/>
  <c r="AJ303" i="37"/>
  <c r="AL302" i="37"/>
  <c r="AM302" i="37" s="1"/>
  <c r="AB786" i="37"/>
  <c r="AD785" i="37"/>
  <c r="AE785" i="37" s="1"/>
  <c r="U79" i="37"/>
  <c r="AL1162" i="37"/>
  <c r="AM1162" i="37" s="1"/>
  <c r="AJ1163" i="37"/>
  <c r="AD904" i="37"/>
  <c r="AE904" i="37" s="1"/>
  <c r="AB905" i="37"/>
  <c r="AC906" i="37" s="1"/>
  <c r="AH1162" i="37"/>
  <c r="AI1162" i="37" s="1"/>
  <c r="AF1163" i="37"/>
  <c r="V612" i="37"/>
  <c r="W612" i="37" s="1"/>
  <c r="V613" i="37"/>
  <c r="V619" i="37"/>
  <c r="V620" i="37"/>
  <c r="V615" i="37"/>
  <c r="V617" i="37"/>
  <c r="V616" i="37"/>
  <c r="V618" i="37"/>
  <c r="V614" i="37"/>
  <c r="AL785" i="37"/>
  <c r="AM785" i="37" s="1"/>
  <c r="AJ786" i="37"/>
  <c r="AG1163" i="37"/>
  <c r="AG1164" i="37" s="1"/>
  <c r="AK786" i="37"/>
  <c r="AH904" i="37"/>
  <c r="AI904" i="37" s="1"/>
  <c r="AF905" i="37"/>
  <c r="X303" i="37"/>
  <c r="Z302" i="37"/>
  <c r="AA302" i="37" s="1"/>
  <c r="S45" i="37"/>
  <c r="S35" i="37"/>
  <c r="S25" i="37"/>
  <c r="AG786" i="37"/>
  <c r="AF1034" i="37"/>
  <c r="AH1033" i="37"/>
  <c r="AI1033" i="37" s="1"/>
  <c r="Z904" i="37"/>
  <c r="AA904" i="37" s="1"/>
  <c r="X905" i="37"/>
  <c r="Y906" i="37" s="1"/>
  <c r="AK303" i="37"/>
  <c r="AF613" i="37"/>
  <c r="AH612" i="37"/>
  <c r="AI612" i="37" s="1"/>
  <c r="AB1033" i="37"/>
  <c r="AD1032" i="37"/>
  <c r="AE1032" i="37" s="1"/>
  <c r="AH785" i="37"/>
  <c r="AI785" i="37" s="1"/>
  <c r="AF786" i="37"/>
  <c r="AK459" i="37"/>
  <c r="AG613" i="37"/>
  <c r="X1034" i="37"/>
  <c r="Z1033" i="37"/>
  <c r="AA1033" i="37" s="1"/>
  <c r="S49" i="37"/>
  <c r="S39" i="37"/>
  <c r="S29" i="37"/>
  <c r="AH78" i="37"/>
  <c r="AI78" i="37" s="1"/>
  <c r="AF79" i="37"/>
  <c r="AG80" i="37" s="1"/>
  <c r="AB79" i="37"/>
  <c r="AD78" i="37"/>
  <c r="AE78" i="37" s="1"/>
  <c r="X613" i="37"/>
  <c r="Z612" i="37"/>
  <c r="AA612" i="37" s="1"/>
  <c r="Y613" i="37"/>
  <c r="AB613" i="37"/>
  <c r="AD612" i="37"/>
  <c r="AE612" i="37" s="1"/>
  <c r="AL904" i="37"/>
  <c r="AM904" i="37" s="1"/>
  <c r="AJ905" i="37"/>
  <c r="Z78" i="37"/>
  <c r="AA78" i="37" s="1"/>
  <c r="X79" i="37"/>
  <c r="AJ79" i="37"/>
  <c r="AL78" i="37"/>
  <c r="AM78" i="37" s="1"/>
  <c r="AC1033" i="37"/>
  <c r="W302" i="37"/>
  <c r="AB303" i="37"/>
  <c r="AD302" i="37"/>
  <c r="AE302" i="37" s="1"/>
  <c r="X458" i="37"/>
  <c r="Z457" i="37"/>
  <c r="AA457" i="37" s="1"/>
  <c r="AF458" i="37"/>
  <c r="AG459" i="37" s="1"/>
  <c r="AH457" i="37"/>
  <c r="AI457" i="37" s="1"/>
  <c r="AF303" i="37"/>
  <c r="AH302" i="37"/>
  <c r="AI302" i="37" s="1"/>
  <c r="X786" i="37"/>
  <c r="Z785" i="37"/>
  <c r="AA785" i="37" s="1"/>
  <c r="AD1162" i="37"/>
  <c r="AE1162" i="37" s="1"/>
  <c r="AB1163" i="37"/>
  <c r="AJ613" i="37"/>
  <c r="AL612" i="37"/>
  <c r="AM612" i="37" s="1"/>
  <c r="AC303" i="37"/>
  <c r="AJ1033" i="37"/>
  <c r="AL1032" i="37"/>
  <c r="AM1032" i="37" s="1"/>
  <c r="AC786" i="37"/>
  <c r="Z1162" i="37"/>
  <c r="AA1162" i="37" s="1"/>
  <c r="X1163" i="37"/>
  <c r="AK1163" i="37"/>
  <c r="Q775" i="30"/>
  <c r="R775" i="30" s="1"/>
  <c r="Q602" i="30"/>
  <c r="F146" i="32"/>
  <c r="F152" i="32"/>
  <c r="F149" i="32"/>
  <c r="F145" i="32"/>
  <c r="F148" i="32"/>
  <c r="F144" i="32"/>
  <c r="F147" i="32"/>
  <c r="F156" i="32"/>
  <c r="F153" i="32"/>
  <c r="F154" i="32"/>
  <c r="F155" i="32"/>
  <c r="F129" i="32"/>
  <c r="F127" i="32"/>
  <c r="F125" i="32"/>
  <c r="F133" i="32"/>
  <c r="F130" i="32"/>
  <c r="F128" i="32"/>
  <c r="F126" i="32"/>
  <c r="F137" i="32"/>
  <c r="F134" i="32"/>
  <c r="F135" i="32"/>
  <c r="F136" i="32"/>
  <c r="F185" i="32"/>
  <c r="F183" i="32"/>
  <c r="F187" i="32"/>
  <c r="F182" i="32"/>
  <c r="F190" i="32"/>
  <c r="F184" i="32"/>
  <c r="F186" i="32"/>
  <c r="F192" i="32"/>
  <c r="F193" i="32"/>
  <c r="F191" i="32"/>
  <c r="F194" i="32"/>
  <c r="F325" i="32"/>
  <c r="F326" i="32"/>
  <c r="F320" i="32"/>
  <c r="F329" i="32"/>
  <c r="F322" i="32"/>
  <c r="F318" i="32"/>
  <c r="F328" i="32"/>
  <c r="F321" i="32"/>
  <c r="F319" i="32"/>
  <c r="F327" i="32"/>
  <c r="F317" i="32"/>
  <c r="F307" i="32"/>
  <c r="F306" i="32"/>
  <c r="F309" i="32"/>
  <c r="F301" i="32"/>
  <c r="F303" i="32"/>
  <c r="F308" i="32"/>
  <c r="F299" i="32"/>
  <c r="F302" i="32"/>
  <c r="F298" i="32"/>
  <c r="F310" i="32"/>
  <c r="F300" i="32"/>
  <c r="F287" i="32"/>
  <c r="F288" i="32"/>
  <c r="F279" i="32"/>
  <c r="F280" i="32"/>
  <c r="F291" i="32"/>
  <c r="F289" i="32"/>
  <c r="F284" i="32"/>
  <c r="F290" i="32"/>
  <c r="F283" i="32"/>
  <c r="F281" i="32"/>
  <c r="F282" i="32"/>
  <c r="F191" i="36"/>
  <c r="F185" i="36"/>
  <c r="F186" i="36"/>
  <c r="F182" i="36"/>
  <c r="F187" i="36"/>
  <c r="F184" i="36"/>
  <c r="F190" i="36"/>
  <c r="F183" i="36"/>
  <c r="F165" i="32"/>
  <c r="F163" i="32"/>
  <c r="F168" i="32"/>
  <c r="F166" i="32"/>
  <c r="F164" i="32"/>
  <c r="F175" i="32"/>
  <c r="F174" i="32"/>
  <c r="F173" i="32"/>
  <c r="F167" i="32"/>
  <c r="F171" i="32"/>
  <c r="F172" i="32"/>
  <c r="R1022" i="30"/>
  <c r="S1022" i="30" s="1"/>
  <c r="F147" i="36"/>
  <c r="F149" i="36"/>
  <c r="F146" i="36"/>
  <c r="F152" i="36"/>
  <c r="F148" i="36"/>
  <c r="F144" i="36"/>
  <c r="F145" i="36"/>
  <c r="F153" i="36"/>
  <c r="F128" i="36"/>
  <c r="F130" i="36"/>
  <c r="F125" i="36"/>
  <c r="F127" i="36"/>
  <c r="F134" i="36"/>
  <c r="F126" i="36"/>
  <c r="F133" i="36"/>
  <c r="F129" i="36"/>
  <c r="F345" i="36"/>
  <c r="F341" i="36"/>
  <c r="F339" i="36"/>
  <c r="F340" i="36"/>
  <c r="F344" i="36"/>
  <c r="F337" i="36"/>
  <c r="F338" i="36"/>
  <c r="F336" i="36"/>
  <c r="F171" i="36"/>
  <c r="F172" i="36"/>
  <c r="F164" i="36"/>
  <c r="F168" i="36"/>
  <c r="F167" i="36"/>
  <c r="F163" i="36"/>
  <c r="F166" i="36"/>
  <c r="F165" i="36"/>
  <c r="F299" i="36"/>
  <c r="F301" i="36"/>
  <c r="F303" i="36"/>
  <c r="F302" i="36"/>
  <c r="F307" i="36"/>
  <c r="F298" i="36"/>
  <c r="F306" i="36"/>
  <c r="F300" i="36"/>
  <c r="F282" i="36"/>
  <c r="F284" i="36"/>
  <c r="F283" i="36"/>
  <c r="F287" i="36"/>
  <c r="F288" i="36"/>
  <c r="F279" i="36"/>
  <c r="F280" i="36"/>
  <c r="F281" i="36"/>
  <c r="F345" i="32"/>
  <c r="F344" i="32"/>
  <c r="F339" i="32"/>
  <c r="F346" i="32"/>
  <c r="F338" i="32"/>
  <c r="F337" i="32"/>
  <c r="F341" i="32"/>
  <c r="F347" i="32"/>
  <c r="F340" i="32"/>
  <c r="F348" i="32"/>
  <c r="F336" i="32"/>
  <c r="F320" i="36"/>
  <c r="F322" i="36"/>
  <c r="F321" i="36"/>
  <c r="F326" i="36"/>
  <c r="F319" i="36"/>
  <c r="F318" i="36"/>
  <c r="F325" i="36"/>
  <c r="F317" i="36"/>
  <c r="V77" i="30"/>
  <c r="T78" i="30"/>
  <c r="I1152" i="30"/>
  <c r="J1152" i="30" s="1"/>
  <c r="P602" i="30"/>
  <c r="R602" i="30" s="1"/>
  <c r="S602" i="30" s="1"/>
  <c r="AG1152" i="30"/>
  <c r="AH1152" i="30" s="1"/>
  <c r="AI1152" i="30" s="1"/>
  <c r="AD1022" i="30"/>
  <c r="AE1022" i="30" s="1"/>
  <c r="Q1023" i="30"/>
  <c r="AL1151" i="30"/>
  <c r="AM1151" i="30" s="1"/>
  <c r="U775" i="30"/>
  <c r="Q447" i="30"/>
  <c r="P1023" i="30"/>
  <c r="P447" i="30"/>
  <c r="P448" i="30" s="1"/>
  <c r="P449" i="30" s="1"/>
  <c r="AD893" i="30"/>
  <c r="AE893" i="30" s="1"/>
  <c r="N1151" i="30"/>
  <c r="O1151" i="30" s="1"/>
  <c r="AC894" i="30"/>
  <c r="R774" i="30"/>
  <c r="S774" i="30" s="1"/>
  <c r="AB894" i="30"/>
  <c r="R1151" i="30"/>
  <c r="S1151" i="30" s="1"/>
  <c r="AD1151" i="30"/>
  <c r="AE1151" i="30" s="1"/>
  <c r="M894" i="30"/>
  <c r="M895" i="30" s="1"/>
  <c r="Q1152" i="30"/>
  <c r="Q1153" i="30" s="1"/>
  <c r="J1151" i="30"/>
  <c r="K1151" i="30" s="1"/>
  <c r="AH1022" i="30"/>
  <c r="AI1022" i="30" s="1"/>
  <c r="AC1152" i="30"/>
  <c r="AD1152" i="30" s="1"/>
  <c r="S446" i="30"/>
  <c r="N601" i="30"/>
  <c r="O601" i="30" s="1"/>
  <c r="N893" i="30"/>
  <c r="O893" i="30" s="1"/>
  <c r="V1152" i="30"/>
  <c r="W1152" i="30" s="1"/>
  <c r="AG1023" i="30"/>
  <c r="AG1024" i="30" s="1"/>
  <c r="V447" i="30"/>
  <c r="W447" i="30" s="1"/>
  <c r="M1152" i="30"/>
  <c r="N1152" i="30" s="1"/>
  <c r="AL602" i="30"/>
  <c r="AM602" i="30" s="1"/>
  <c r="Z893" i="30"/>
  <c r="AA893" i="30" s="1"/>
  <c r="M602" i="30"/>
  <c r="N1022" i="30"/>
  <c r="O1022" i="30" s="1"/>
  <c r="AC602" i="30"/>
  <c r="AD602" i="30" s="1"/>
  <c r="J774" i="30"/>
  <c r="K774" i="30" s="1"/>
  <c r="M1023" i="30"/>
  <c r="N1023" i="30" s="1"/>
  <c r="L602" i="30"/>
  <c r="AK1023" i="30"/>
  <c r="O774" i="30"/>
  <c r="I602" i="30"/>
  <c r="J601" i="30"/>
  <c r="K601" i="30" s="1"/>
  <c r="J446" i="30"/>
  <c r="K446" i="30" s="1"/>
  <c r="M447" i="30"/>
  <c r="N447" i="30" s="1"/>
  <c r="N446" i="30"/>
  <c r="O446" i="30" s="1"/>
  <c r="V894" i="30"/>
  <c r="W894" i="30" s="1"/>
  <c r="V602" i="30"/>
  <c r="W602" i="30" s="1"/>
  <c r="AL1152" i="30"/>
  <c r="Z1022" i="30"/>
  <c r="AA1022" i="30" s="1"/>
  <c r="AG602" i="30"/>
  <c r="Y1023" i="30"/>
  <c r="AH893" i="30"/>
  <c r="AI893" i="30" s="1"/>
  <c r="X602" i="30"/>
  <c r="X603" i="30" s="1"/>
  <c r="Z601" i="30"/>
  <c r="AA601" i="30" s="1"/>
  <c r="AF72" i="30"/>
  <c r="AF775" i="30"/>
  <c r="AF776" i="30" s="1"/>
  <c r="AH774" i="30"/>
  <c r="AI774" i="30" s="1"/>
  <c r="T775" i="30"/>
  <c r="V774" i="30"/>
  <c r="W774" i="30" s="1"/>
  <c r="X1023" i="30"/>
  <c r="X1024" i="30" s="1"/>
  <c r="X775" i="30"/>
  <c r="X776" i="30" s="1"/>
  <c r="Z774" i="30"/>
  <c r="AA774" i="30" s="1"/>
  <c r="AJ1023" i="30"/>
  <c r="AL1022" i="30"/>
  <c r="AM1022" i="30" s="1"/>
  <c r="AE446" i="30"/>
  <c r="AF602" i="30"/>
  <c r="AH601" i="30"/>
  <c r="AI601" i="30" s="1"/>
  <c r="R893" i="30"/>
  <c r="S893" i="30" s="1"/>
  <c r="AL447" i="30"/>
  <c r="AM447" i="30" s="1"/>
  <c r="X447" i="30"/>
  <c r="X448" i="30" s="1"/>
  <c r="Z446" i="30"/>
  <c r="AA446" i="30" s="1"/>
  <c r="AB775" i="30"/>
  <c r="AB776" i="30" s="1"/>
  <c r="AD774" i="30"/>
  <c r="AE774" i="30" s="1"/>
  <c r="AJ775" i="30"/>
  <c r="AJ776" i="30" s="1"/>
  <c r="AL774" i="30"/>
  <c r="AM774" i="30" s="1"/>
  <c r="AF447" i="30"/>
  <c r="AF448" i="30" s="1"/>
  <c r="AH446" i="30"/>
  <c r="AI446" i="30" s="1"/>
  <c r="AD601" i="30"/>
  <c r="AE601" i="30" s="1"/>
  <c r="AG447" i="30"/>
  <c r="AK1153" i="30"/>
  <c r="AK775" i="30"/>
  <c r="AK55" i="35"/>
  <c r="U63" i="35"/>
  <c r="I447" i="30"/>
  <c r="H447" i="30"/>
  <c r="H448" i="30" s="1"/>
  <c r="AC447" i="30"/>
  <c r="AB447" i="30"/>
  <c r="Y602" i="30"/>
  <c r="V1022" i="30"/>
  <c r="W1022" i="30" s="1"/>
  <c r="U1023" i="30"/>
  <c r="H775" i="30"/>
  <c r="Y447" i="30"/>
  <c r="AC775" i="30"/>
  <c r="T1023" i="30"/>
  <c r="T1024" i="30" s="1"/>
  <c r="Y775" i="30"/>
  <c r="I894" i="30"/>
  <c r="L1153" i="30"/>
  <c r="AB1153" i="30"/>
  <c r="AF1153" i="30"/>
  <c r="X1153" i="30"/>
  <c r="P1153" i="30"/>
  <c r="T1153" i="30"/>
  <c r="H1153" i="30"/>
  <c r="AJ1153" i="30"/>
  <c r="U1153" i="30"/>
  <c r="L1024" i="30"/>
  <c r="H1024" i="30"/>
  <c r="AB1024" i="30"/>
  <c r="AF1024" i="30"/>
  <c r="M775" i="30"/>
  <c r="H602" i="30"/>
  <c r="I775" i="30"/>
  <c r="J893" i="30"/>
  <c r="K893" i="30" s="1"/>
  <c r="Y894" i="30"/>
  <c r="U895" i="30"/>
  <c r="AF894" i="30"/>
  <c r="H894" i="30"/>
  <c r="X894" i="30"/>
  <c r="T895" i="30"/>
  <c r="AG894" i="30"/>
  <c r="P894" i="30"/>
  <c r="L895" i="30"/>
  <c r="Q894" i="30"/>
  <c r="AG775" i="30"/>
  <c r="L775" i="30"/>
  <c r="N775" i="30" s="1"/>
  <c r="P776" i="30"/>
  <c r="Q776" i="30"/>
  <c r="E603" i="30"/>
  <c r="F602" i="30"/>
  <c r="G602" i="30" s="1"/>
  <c r="F447" i="30"/>
  <c r="G447" i="30" s="1"/>
  <c r="D448" i="30"/>
  <c r="E448" i="30"/>
  <c r="AJ603" i="30"/>
  <c r="D603" i="30"/>
  <c r="AB603" i="30"/>
  <c r="T603" i="30"/>
  <c r="AK603" i="30"/>
  <c r="U603" i="30"/>
  <c r="U448" i="30"/>
  <c r="AK448" i="30"/>
  <c r="L448" i="30"/>
  <c r="T448" i="30"/>
  <c r="AJ448" i="30"/>
  <c r="U64" i="35"/>
  <c r="U57" i="35"/>
  <c r="U47" i="35"/>
  <c r="U39" i="35"/>
  <c r="U32" i="35"/>
  <c r="U24" i="35"/>
  <c r="U18" i="35"/>
  <c r="Y13" i="35"/>
  <c r="Y17" i="35"/>
  <c r="Y21" i="35"/>
  <c r="Y26" i="35"/>
  <c r="Y30" i="35"/>
  <c r="Y34" i="35"/>
  <c r="Y38" i="35"/>
  <c r="Y42" i="35"/>
  <c r="Y46" i="35"/>
  <c r="Y50" i="35"/>
  <c r="Y56" i="35"/>
  <c r="Y60" i="35"/>
  <c r="Y64" i="35"/>
  <c r="AC15" i="35"/>
  <c r="AC19" i="35"/>
  <c r="AC23" i="35"/>
  <c r="AC27" i="35"/>
  <c r="AC31" i="35"/>
  <c r="AC35" i="35"/>
  <c r="AC39" i="35"/>
  <c r="AC43" i="35"/>
  <c r="AC47" i="35"/>
  <c r="AC51" i="35"/>
  <c r="AC56" i="35"/>
  <c r="AC60" i="35"/>
  <c r="AC64" i="35"/>
  <c r="AG15" i="35"/>
  <c r="AG19" i="35"/>
  <c r="AG23" i="35"/>
  <c r="AG27" i="35"/>
  <c r="AG31" i="35"/>
  <c r="AG36" i="35"/>
  <c r="AG40" i="35"/>
  <c r="AG44" i="35"/>
  <c r="AG48" i="35"/>
  <c r="AG52" i="35"/>
  <c r="AG57" i="35"/>
  <c r="AG61" i="35"/>
  <c r="AK24" i="35"/>
  <c r="AK28" i="35"/>
  <c r="AK32" i="35"/>
  <c r="AK36" i="35"/>
  <c r="AK40" i="35"/>
  <c r="AK44" i="35"/>
  <c r="AK57" i="35"/>
  <c r="U55" i="35"/>
  <c r="U45" i="35"/>
  <c r="U37" i="35"/>
  <c r="U30" i="35"/>
  <c r="U23" i="35"/>
  <c r="U16" i="35"/>
  <c r="Y14" i="35"/>
  <c r="Y18" i="35"/>
  <c r="Y22" i="35"/>
  <c r="Y27" i="35"/>
  <c r="Y31" i="35"/>
  <c r="Y35" i="35"/>
  <c r="Y39" i="35"/>
  <c r="Y43" i="35"/>
  <c r="Y47" i="35"/>
  <c r="Y51" i="35"/>
  <c r="Y57" i="35"/>
  <c r="Y61" i="35"/>
  <c r="AC12" i="35"/>
  <c r="AC16" i="35"/>
  <c r="AC20" i="35"/>
  <c r="AC24" i="35"/>
  <c r="AC28" i="35"/>
  <c r="AC32" i="35"/>
  <c r="AC36" i="35"/>
  <c r="AC40" i="35"/>
  <c r="AC44" i="35"/>
  <c r="AC48" i="35"/>
  <c r="AC52" i="35"/>
  <c r="AC57" i="35"/>
  <c r="AC61" i="35"/>
  <c r="AG16" i="35"/>
  <c r="AG20" i="35"/>
  <c r="AG24" i="35"/>
  <c r="AG28" i="35"/>
  <c r="AG33" i="35"/>
  <c r="AG37" i="35"/>
  <c r="AG41" i="35"/>
  <c r="AG45" i="35"/>
  <c r="AG49" i="35"/>
  <c r="AG54" i="35"/>
  <c r="AG58" i="35"/>
  <c r="AG62" i="35"/>
  <c r="AK25" i="35"/>
  <c r="AK29" i="35"/>
  <c r="AK54" i="35"/>
  <c r="AK58" i="35"/>
  <c r="U61" i="35"/>
  <c r="U51" i="35"/>
  <c r="U43" i="35"/>
  <c r="U35" i="35"/>
  <c r="U28" i="35"/>
  <c r="U22" i="35"/>
  <c r="U15" i="35"/>
  <c r="Y15" i="35"/>
  <c r="Y19" i="35"/>
  <c r="Y23" i="35"/>
  <c r="Y28" i="35"/>
  <c r="Y32" i="35"/>
  <c r="Y36" i="35"/>
  <c r="Y40" i="35"/>
  <c r="Y44" i="35"/>
  <c r="Y48" i="35"/>
  <c r="Y54" i="35"/>
  <c r="Y58" i="35"/>
  <c r="Y62" i="35"/>
  <c r="AC13" i="35"/>
  <c r="AC17" i="35"/>
  <c r="AC21" i="35"/>
  <c r="AC25" i="35"/>
  <c r="AC29" i="35"/>
  <c r="AC33" i="35"/>
  <c r="AC37" i="35"/>
  <c r="AC41" i="35"/>
  <c r="AC45" i="35"/>
  <c r="AC49" i="35"/>
  <c r="AC54" i="35"/>
  <c r="AC58" i="35"/>
  <c r="AC62" i="35"/>
  <c r="AG13" i="35"/>
  <c r="AG17" i="35"/>
  <c r="AG21" i="35"/>
  <c r="AG25" i="35"/>
  <c r="AG29" i="35"/>
  <c r="AG34" i="35"/>
  <c r="AG38" i="35"/>
  <c r="AG42" i="35"/>
  <c r="AG46" i="35"/>
  <c r="AG50" i="35"/>
  <c r="AG55" i="35"/>
  <c r="AG59" i="35"/>
  <c r="AG63" i="35"/>
  <c r="AK26" i="35"/>
  <c r="AK30" i="35"/>
  <c r="AK34" i="35"/>
  <c r="AK38" i="35"/>
  <c r="AK42" i="35"/>
  <c r="AK46" i="35"/>
  <c r="Y177" i="35"/>
  <c r="U178" i="35"/>
  <c r="AC178" i="35"/>
  <c r="Y179" i="35"/>
  <c r="AG179" i="35"/>
  <c r="U180" i="35"/>
  <c r="AC180" i="35"/>
  <c r="AC53" i="35"/>
  <c r="AG176" i="35"/>
  <c r="AG174" i="35"/>
  <c r="AG172" i="35"/>
  <c r="AG170" i="35"/>
  <c r="AG166" i="35"/>
  <c r="AG164" i="35"/>
  <c r="AG162" i="35"/>
  <c r="AG160" i="35"/>
  <c r="AG158" i="35"/>
  <c r="AG156" i="35"/>
  <c r="AG154" i="35"/>
  <c r="AG152" i="35"/>
  <c r="AG150" i="35"/>
  <c r="AC176" i="35"/>
  <c r="AC174" i="35"/>
  <c r="AC172" i="35"/>
  <c r="AC170" i="35"/>
  <c r="AC166" i="35"/>
  <c r="AC164" i="35"/>
  <c r="AC162" i="35"/>
  <c r="AC160" i="35"/>
  <c r="AC158" i="35"/>
  <c r="AC156" i="35"/>
  <c r="AC154" i="35"/>
  <c r="AC152" i="35"/>
  <c r="AC150" i="35"/>
  <c r="Y176" i="35"/>
  <c r="Y174" i="35"/>
  <c r="Y172" i="35"/>
  <c r="Y170" i="35"/>
  <c r="Y166" i="35"/>
  <c r="Y164" i="35"/>
  <c r="Y162" i="35"/>
  <c r="Y160" i="35"/>
  <c r="Y158" i="35"/>
  <c r="Y156" i="35"/>
  <c r="Y154" i="35"/>
  <c r="Y152" i="35"/>
  <c r="Y150" i="35"/>
  <c r="T150" i="35"/>
  <c r="T152" i="35"/>
  <c r="T154" i="35"/>
  <c r="T156" i="35"/>
  <c r="T158" i="35"/>
  <c r="T160" i="35"/>
  <c r="T162" i="35"/>
  <c r="T164" i="35"/>
  <c r="T166" i="35"/>
  <c r="T170" i="35"/>
  <c r="T172" i="35"/>
  <c r="T174" i="35"/>
  <c r="T176" i="35"/>
  <c r="U149" i="35"/>
  <c r="U68" i="35"/>
  <c r="U71" i="35"/>
  <c r="T75" i="35"/>
  <c r="U78" i="35"/>
  <c r="U81" i="35"/>
  <c r="U84" i="35"/>
  <c r="U87" i="35"/>
  <c r="U94" i="35"/>
  <c r="U97" i="35"/>
  <c r="U100" i="35"/>
  <c r="U103" i="35"/>
  <c r="U110" i="35"/>
  <c r="U113" i="35"/>
  <c r="U116" i="35"/>
  <c r="U119" i="35"/>
  <c r="U126" i="35"/>
  <c r="U129" i="35"/>
  <c r="U132" i="35"/>
  <c r="U135" i="35"/>
  <c r="T139" i="35"/>
  <c r="T177" i="35"/>
  <c r="AB177" i="35"/>
  <c r="X178" i="35"/>
  <c r="AF178" i="35"/>
  <c r="T179" i="35"/>
  <c r="AB179" i="35"/>
  <c r="X180" i="35"/>
  <c r="AF180" i="35"/>
  <c r="Y52" i="35"/>
  <c r="AF176" i="35"/>
  <c r="AF174" i="35"/>
  <c r="AF172" i="35"/>
  <c r="AF170" i="35"/>
  <c r="AF166" i="35"/>
  <c r="AF164" i="35"/>
  <c r="AF162" i="35"/>
  <c r="AF160" i="35"/>
  <c r="AF158" i="35"/>
  <c r="AF156" i="35"/>
  <c r="AF154" i="35"/>
  <c r="AF152" i="35"/>
  <c r="AF150" i="35"/>
  <c r="AB176" i="35"/>
  <c r="AB174" i="35"/>
  <c r="AB172" i="35"/>
  <c r="AB170" i="35"/>
  <c r="AB166" i="35"/>
  <c r="AB164" i="35"/>
  <c r="AB162" i="35"/>
  <c r="AB160" i="35"/>
  <c r="AB158" i="35"/>
  <c r="AB156" i="35"/>
  <c r="AB154" i="35"/>
  <c r="AB152" i="35"/>
  <c r="AB150" i="35"/>
  <c r="X176" i="35"/>
  <c r="X174" i="35"/>
  <c r="X172" i="35"/>
  <c r="X170" i="35"/>
  <c r="X166" i="35"/>
  <c r="X164" i="35"/>
  <c r="X162" i="35"/>
  <c r="X160" i="35"/>
  <c r="X158" i="35"/>
  <c r="X156" i="35"/>
  <c r="X154" i="35"/>
  <c r="X152" i="35"/>
  <c r="X150" i="35"/>
  <c r="U150" i="35"/>
  <c r="U152" i="35"/>
  <c r="U154" i="35"/>
  <c r="U156" i="35"/>
  <c r="U158" i="35"/>
  <c r="U160" i="35"/>
  <c r="U162" i="35"/>
  <c r="U164" i="35"/>
  <c r="U166" i="35"/>
  <c r="U170" i="35"/>
  <c r="U172" i="35"/>
  <c r="U174" i="35"/>
  <c r="U176" i="35"/>
  <c r="U69" i="35"/>
  <c r="U72" i="35"/>
  <c r="U75" i="35"/>
  <c r="T79" i="35"/>
  <c r="U82" i="35"/>
  <c r="U85" i="35"/>
  <c r="U88" i="35"/>
  <c r="U91" i="35"/>
  <c r="T95" i="35"/>
  <c r="U98" i="35"/>
  <c r="U101" i="35"/>
  <c r="U104" i="35"/>
  <c r="U107" i="35"/>
  <c r="U114" i="35"/>
  <c r="U117" i="35"/>
  <c r="U120" i="35"/>
  <c r="U123" i="35"/>
  <c r="T127" i="35"/>
  <c r="U130" i="35"/>
  <c r="U133" i="35"/>
  <c r="U136" i="35"/>
  <c r="U139" i="35"/>
  <c r="T143" i="35"/>
  <c r="U177" i="35"/>
  <c r="AC177" i="35"/>
  <c r="Y178" i="35"/>
  <c r="AG178" i="35"/>
  <c r="U179" i="35"/>
  <c r="AC179" i="35"/>
  <c r="Y180" i="35"/>
  <c r="AG180" i="35"/>
  <c r="AK53" i="35"/>
  <c r="Y53" i="35"/>
  <c r="AG175" i="35"/>
  <c r="AG173" i="35"/>
  <c r="AG171" i="35"/>
  <c r="AG167" i="35"/>
  <c r="AG165" i="35"/>
  <c r="AG163" i="35"/>
  <c r="AG161" i="35"/>
  <c r="AG159" i="35"/>
  <c r="AG157" i="35"/>
  <c r="AG155" i="35"/>
  <c r="AG153" i="35"/>
  <c r="AG151" i="35"/>
  <c r="AG149" i="35"/>
  <c r="AC175" i="35"/>
  <c r="AC173" i="35"/>
  <c r="AC171" i="35"/>
  <c r="AC167" i="35"/>
  <c r="AC165" i="35"/>
  <c r="AC163" i="35"/>
  <c r="AC161" i="35"/>
  <c r="AC159" i="35"/>
  <c r="AC157" i="35"/>
  <c r="AC155" i="35"/>
  <c r="AC153" i="35"/>
  <c r="AC151" i="35"/>
  <c r="AC149" i="35"/>
  <c r="Y175" i="35"/>
  <c r="Y173" i="35"/>
  <c r="Y171" i="35"/>
  <c r="Y167" i="35"/>
  <c r="Y165" i="35"/>
  <c r="Y163" i="35"/>
  <c r="Y161" i="35"/>
  <c r="Y159" i="35"/>
  <c r="Y157" i="35"/>
  <c r="Y155" i="35"/>
  <c r="Y153" i="35"/>
  <c r="Y151" i="35"/>
  <c r="Y149" i="35"/>
  <c r="T151" i="35"/>
  <c r="T153" i="35"/>
  <c r="T155" i="35"/>
  <c r="T157" i="35"/>
  <c r="T159" i="35"/>
  <c r="T161" i="35"/>
  <c r="T163" i="35"/>
  <c r="T165" i="35"/>
  <c r="T167" i="35"/>
  <c r="T171" i="35"/>
  <c r="T173" i="35"/>
  <c r="T175" i="35"/>
  <c r="U70" i="35"/>
  <c r="U73" i="35"/>
  <c r="U76" i="35"/>
  <c r="U79" i="35"/>
  <c r="T83" i="35"/>
  <c r="U86" i="35"/>
  <c r="U89" i="35"/>
  <c r="U92" i="35"/>
  <c r="U95" i="35"/>
  <c r="T99" i="35"/>
  <c r="U102" i="35"/>
  <c r="U105" i="35"/>
  <c r="U108" i="35"/>
  <c r="U111" i="35"/>
  <c r="U118" i="35"/>
  <c r="U121" i="35"/>
  <c r="U124" i="35"/>
  <c r="U127" i="35"/>
  <c r="T131" i="35"/>
  <c r="U134" i="35"/>
  <c r="U137" i="35"/>
  <c r="U140" i="35"/>
  <c r="AB178" i="35"/>
  <c r="AF179" i="35"/>
  <c r="AB180" i="35"/>
  <c r="AG53" i="35"/>
  <c r="AF171" i="35"/>
  <c r="AF161" i="35"/>
  <c r="AF153" i="35"/>
  <c r="AB173" i="35"/>
  <c r="AB163" i="35"/>
  <c r="AB155" i="35"/>
  <c r="X175" i="35"/>
  <c r="X165" i="35"/>
  <c r="X157" i="35"/>
  <c r="X149" i="35"/>
  <c r="U157" i="35"/>
  <c r="U165" i="35"/>
  <c r="U175" i="35"/>
  <c r="U77" i="35"/>
  <c r="U90" i="35"/>
  <c r="T103" i="35"/>
  <c r="U115" i="35"/>
  <c r="U128" i="35"/>
  <c r="U141" i="35"/>
  <c r="U145" i="35"/>
  <c r="Y70" i="35"/>
  <c r="Y74" i="35"/>
  <c r="Y78" i="35"/>
  <c r="Y82" i="35"/>
  <c r="Y86" i="35"/>
  <c r="Y90" i="35"/>
  <c r="Y94" i="35"/>
  <c r="Y98" i="35"/>
  <c r="Y102" i="35"/>
  <c r="Y106" i="35"/>
  <c r="Y110" i="35"/>
  <c r="Y114" i="35"/>
  <c r="Y118" i="35"/>
  <c r="Y122" i="35"/>
  <c r="Y126" i="35"/>
  <c r="Y130" i="35"/>
  <c r="Y134" i="35"/>
  <c r="Y138" i="35"/>
  <c r="Y142" i="35"/>
  <c r="Y146" i="35"/>
  <c r="X71" i="35"/>
  <c r="X75" i="35"/>
  <c r="X79" i="35"/>
  <c r="X83" i="35"/>
  <c r="X87" i="35"/>
  <c r="X91" i="35"/>
  <c r="X95" i="35"/>
  <c r="X99" i="35"/>
  <c r="X103" i="35"/>
  <c r="X115" i="35"/>
  <c r="X119" i="35"/>
  <c r="X123" i="35"/>
  <c r="X127" i="35"/>
  <c r="X131" i="35"/>
  <c r="X135" i="35"/>
  <c r="X139" i="35"/>
  <c r="X143" i="35"/>
  <c r="AB68" i="35"/>
  <c r="AB70" i="35"/>
  <c r="AB72" i="35"/>
  <c r="AB74" i="35"/>
  <c r="AB76" i="35"/>
  <c r="AB78" i="35"/>
  <c r="AB80" i="35"/>
  <c r="AB82" i="35"/>
  <c r="AB84" i="35"/>
  <c r="AB86" i="35"/>
  <c r="AB88" i="35"/>
  <c r="AB90" i="35"/>
  <c r="AB92" i="35"/>
  <c r="AB94" i="35"/>
  <c r="AB96" i="35"/>
  <c r="AB98" i="35"/>
  <c r="AB100" i="35"/>
  <c r="AB102" i="35"/>
  <c r="AB104" i="35"/>
  <c r="AB106" i="35"/>
  <c r="AB108" i="35"/>
  <c r="AB110" i="35"/>
  <c r="U53" i="35"/>
  <c r="AF167" i="35"/>
  <c r="AF159" i="35"/>
  <c r="AF151" i="35"/>
  <c r="AB171" i="35"/>
  <c r="AB161" i="35"/>
  <c r="AB153" i="35"/>
  <c r="X173" i="35"/>
  <c r="X163" i="35"/>
  <c r="X155" i="35"/>
  <c r="U151" i="35"/>
  <c r="U159" i="35"/>
  <c r="U167" i="35"/>
  <c r="U80" i="35"/>
  <c r="U93" i="35"/>
  <c r="U106" i="35"/>
  <c r="U131" i="35"/>
  <c r="U142" i="35"/>
  <c r="U146" i="35"/>
  <c r="Y71" i="35"/>
  <c r="Y75" i="35"/>
  <c r="Y79" i="35"/>
  <c r="Y83" i="35"/>
  <c r="Y87" i="35"/>
  <c r="Y91" i="35"/>
  <c r="Y95" i="35"/>
  <c r="Y99" i="35"/>
  <c r="Y103" i="35"/>
  <c r="Y107" i="35"/>
  <c r="Y111" i="35"/>
  <c r="Y115" i="35"/>
  <c r="Y119" i="35"/>
  <c r="Y123" i="35"/>
  <c r="Y127" i="35"/>
  <c r="Y131" i="35"/>
  <c r="Y135" i="35"/>
  <c r="Y139" i="35"/>
  <c r="Y143" i="35"/>
  <c r="X88" i="35"/>
  <c r="X92" i="35"/>
  <c r="X96" i="35"/>
  <c r="X100" i="35"/>
  <c r="X104" i="35"/>
  <c r="X108" i="35"/>
  <c r="X120" i="35"/>
  <c r="X128" i="35"/>
  <c r="X132" i="35"/>
  <c r="X136" i="35"/>
  <c r="X140" i="35"/>
  <c r="X144" i="35"/>
  <c r="AC68" i="35"/>
  <c r="AC70" i="35"/>
  <c r="AC72" i="35"/>
  <c r="AC74" i="35"/>
  <c r="AC76" i="35"/>
  <c r="AC78" i="35"/>
  <c r="AC80" i="35"/>
  <c r="AC82" i="35"/>
  <c r="AC84" i="35"/>
  <c r="AC86" i="35"/>
  <c r="AC88" i="35"/>
  <c r="AC90" i="35"/>
  <c r="AC92" i="35"/>
  <c r="AC94" i="35"/>
  <c r="AF163" i="35"/>
  <c r="AB175" i="35"/>
  <c r="AB157" i="35"/>
  <c r="X167" i="35"/>
  <c r="X151" i="35"/>
  <c r="U163" i="35"/>
  <c r="T149" i="35"/>
  <c r="U96" i="35"/>
  <c r="U122" i="35"/>
  <c r="U143" i="35"/>
  <c r="Y72" i="35"/>
  <c r="Y80" i="35"/>
  <c r="Y88" i="35"/>
  <c r="Y96" i="35"/>
  <c r="Y104" i="35"/>
  <c r="Y112" i="35"/>
  <c r="Y120" i="35"/>
  <c r="Y128" i="35"/>
  <c r="Y136" i="35"/>
  <c r="Y144" i="35"/>
  <c r="X89" i="35"/>
  <c r="X97" i="35"/>
  <c r="X105" i="35"/>
  <c r="X113" i="35"/>
  <c r="X129" i="35"/>
  <c r="X137" i="35"/>
  <c r="X145" i="35"/>
  <c r="AB87" i="35"/>
  <c r="AB91" i="35"/>
  <c r="AB95" i="35"/>
  <c r="AC97" i="35"/>
  <c r="AC100" i="35"/>
  <c r="AB103" i="35"/>
  <c r="AC105" i="35"/>
  <c r="AC108" i="35"/>
  <c r="AB113" i="35"/>
  <c r="AB115" i="35"/>
  <c r="AB117" i="35"/>
  <c r="AB119" i="35"/>
  <c r="AB121" i="35"/>
  <c r="AB123" i="35"/>
  <c r="AB125" i="35"/>
  <c r="AB127" i="35"/>
  <c r="AB129" i="35"/>
  <c r="AB131" i="35"/>
  <c r="AB133" i="35"/>
  <c r="AB135" i="35"/>
  <c r="AB137" i="35"/>
  <c r="AB139" i="35"/>
  <c r="AB141" i="35"/>
  <c r="AB143" i="35"/>
  <c r="AB145" i="35"/>
  <c r="AC67" i="35"/>
  <c r="U67" i="35"/>
  <c r="AJ55" i="35"/>
  <c r="AJ31" i="35"/>
  <c r="AJ27" i="35"/>
  <c r="AF61" i="35"/>
  <c r="AF57" i="35"/>
  <c r="AF53" i="35"/>
  <c r="AF49" i="35"/>
  <c r="AF45" i="35"/>
  <c r="AF41" i="35"/>
  <c r="AF37" i="35"/>
  <c r="AF33" i="35"/>
  <c r="AF28" i="35"/>
  <c r="AF24" i="35"/>
  <c r="AF20" i="35"/>
  <c r="AF16" i="35"/>
  <c r="AB62" i="35"/>
  <c r="AB58" i="35"/>
  <c r="AB54" i="35"/>
  <c r="AB50" i="35"/>
  <c r="AB46" i="35"/>
  <c r="AB42" i="35"/>
  <c r="AB38" i="35"/>
  <c r="AB34" i="35"/>
  <c r="AB30" i="35"/>
  <c r="AB26" i="35"/>
  <c r="AB22" i="35"/>
  <c r="AB18" i="35"/>
  <c r="AB14" i="35"/>
  <c r="X64" i="35"/>
  <c r="X60" i="35"/>
  <c r="X56" i="35"/>
  <c r="X52" i="35"/>
  <c r="X48" i="35"/>
  <c r="X44" i="35"/>
  <c r="X40" i="35"/>
  <c r="X36" i="35"/>
  <c r="X32" i="35"/>
  <c r="X28" i="35"/>
  <c r="X24" i="35"/>
  <c r="X20" i="35"/>
  <c r="X16" i="35"/>
  <c r="T180" i="35"/>
  <c r="AF175" i="35"/>
  <c r="AF157" i="35"/>
  <c r="AB167" i="35"/>
  <c r="AB151" i="35"/>
  <c r="X161" i="35"/>
  <c r="U153" i="35"/>
  <c r="U171" i="35"/>
  <c r="U74" i="35"/>
  <c r="U99" i="35"/>
  <c r="U125" i="35"/>
  <c r="U144" i="35"/>
  <c r="Y73" i="35"/>
  <c r="Y81" i="35"/>
  <c r="Y89" i="35"/>
  <c r="Y97" i="35"/>
  <c r="Y105" i="35"/>
  <c r="Y113" i="35"/>
  <c r="Y121" i="35"/>
  <c r="Y129" i="35"/>
  <c r="Y137" i="35"/>
  <c r="Y145" i="35"/>
  <c r="X90" i="35"/>
  <c r="X98" i="35"/>
  <c r="X106" i="35"/>
  <c r="X130" i="35"/>
  <c r="X138" i="35"/>
  <c r="X146" i="35"/>
  <c r="AC71" i="35"/>
  <c r="AC75" i="35"/>
  <c r="AC79" i="35"/>
  <c r="AC83" i="35"/>
  <c r="AC87" i="35"/>
  <c r="AC91" i="35"/>
  <c r="AC95" i="35"/>
  <c r="AC98" i="35"/>
  <c r="AB101" i="35"/>
  <c r="AC103" i="35"/>
  <c r="AC106" i="35"/>
  <c r="AB109" i="35"/>
  <c r="AC111" i="35"/>
  <c r="AC113" i="35"/>
  <c r="AC115" i="35"/>
  <c r="AC117" i="35"/>
  <c r="AC119" i="35"/>
  <c r="AC121" i="35"/>
  <c r="AC123" i="35"/>
  <c r="AC125" i="35"/>
  <c r="AC127" i="35"/>
  <c r="AC129" i="35"/>
  <c r="AC131" i="35"/>
  <c r="AC133" i="35"/>
  <c r="AC135" i="35"/>
  <c r="AC137" i="35"/>
  <c r="AC139" i="35"/>
  <c r="AC141" i="35"/>
  <c r="AC143" i="35"/>
  <c r="AC145" i="35"/>
  <c r="AJ58" i="35"/>
  <c r="AJ54" i="35"/>
  <c r="AJ46" i="35"/>
  <c r="AJ42" i="35"/>
  <c r="AJ38" i="35"/>
  <c r="AJ34" i="35"/>
  <c r="AJ30" i="35"/>
  <c r="AJ26" i="35"/>
  <c r="AF64" i="35"/>
  <c r="AF60" i="35"/>
  <c r="AF56" i="35"/>
  <c r="AF52" i="35"/>
  <c r="AF48" i="35"/>
  <c r="AF44" i="35"/>
  <c r="AF40" i="35"/>
  <c r="AF36" i="35"/>
  <c r="AF31" i="35"/>
  <c r="AF27" i="35"/>
  <c r="AF23" i="35"/>
  <c r="AF19" i="35"/>
  <c r="AF15" i="35"/>
  <c r="X177" i="35"/>
  <c r="X179" i="35"/>
  <c r="AF173" i="35"/>
  <c r="AF155" i="35"/>
  <c r="AB165" i="35"/>
  <c r="AB149" i="35"/>
  <c r="X159" i="35"/>
  <c r="U155" i="35"/>
  <c r="U173" i="35"/>
  <c r="U83" i="35"/>
  <c r="U109" i="35"/>
  <c r="T135" i="35"/>
  <c r="Y68" i="35"/>
  <c r="Y76" i="35"/>
  <c r="Y84" i="35"/>
  <c r="Y92" i="35"/>
  <c r="Y100" i="35"/>
  <c r="Y108" i="35"/>
  <c r="Y116" i="35"/>
  <c r="Y124" i="35"/>
  <c r="Y132" i="35"/>
  <c r="Y140" i="35"/>
  <c r="X93" i="35"/>
  <c r="AB159" i="35"/>
  <c r="Y77" i="35"/>
  <c r="Y109" i="35"/>
  <c r="Y141" i="35"/>
  <c r="X94" i="35"/>
  <c r="X126" i="35"/>
  <c r="X142" i="35"/>
  <c r="AC73" i="35"/>
  <c r="AC81" i="35"/>
  <c r="AC89" i="35"/>
  <c r="AB97" i="35"/>
  <c r="AC102" i="35"/>
  <c r="AC107" i="35"/>
  <c r="AC112" i="35"/>
  <c r="AC116" i="35"/>
  <c r="AC120" i="35"/>
  <c r="AC124" i="35"/>
  <c r="AC128" i="35"/>
  <c r="AC132" i="35"/>
  <c r="AC136" i="35"/>
  <c r="AC140" i="35"/>
  <c r="AC144" i="35"/>
  <c r="X67" i="35"/>
  <c r="AJ57" i="35"/>
  <c r="AJ36" i="35"/>
  <c r="AJ29" i="35"/>
  <c r="AF58" i="35"/>
  <c r="AF50" i="35"/>
  <c r="AF42" i="35"/>
  <c r="AF34" i="35"/>
  <c r="AF25" i="35"/>
  <c r="AF17" i="35"/>
  <c r="AB60" i="35"/>
  <c r="AB55" i="35"/>
  <c r="AB49" i="35"/>
  <c r="AB44" i="35"/>
  <c r="AB39" i="35"/>
  <c r="AB33" i="35"/>
  <c r="AB28" i="35"/>
  <c r="AB23" i="35"/>
  <c r="AB17" i="35"/>
  <c r="AB12" i="35"/>
  <c r="X61" i="35"/>
  <c r="X55" i="35"/>
  <c r="X50" i="35"/>
  <c r="X45" i="35"/>
  <c r="X39" i="35"/>
  <c r="X34" i="35"/>
  <c r="X29" i="35"/>
  <c r="X23" i="35"/>
  <c r="X18" i="35"/>
  <c r="X13" i="35"/>
  <c r="T15" i="35"/>
  <c r="T22" i="35"/>
  <c r="T28" i="35"/>
  <c r="T35" i="35"/>
  <c r="T43" i="35"/>
  <c r="T51" i="35"/>
  <c r="T59" i="35"/>
  <c r="T11" i="35"/>
  <c r="U11" i="35"/>
  <c r="Y11" i="35"/>
  <c r="T53" i="35"/>
  <c r="T12" i="35"/>
  <c r="Y24" i="35"/>
  <c r="U161" i="35"/>
  <c r="Y101" i="35"/>
  <c r="AB81" i="35"/>
  <c r="AC101" i="35"/>
  <c r="AB116" i="35"/>
  <c r="AB128" i="35"/>
  <c r="AB140" i="35"/>
  <c r="AJ24" i="35"/>
  <c r="AF51" i="35"/>
  <c r="AF26" i="35"/>
  <c r="AB56" i="35"/>
  <c r="AB40" i="35"/>
  <c r="AB24" i="35"/>
  <c r="X57" i="35"/>
  <c r="X41" i="35"/>
  <c r="X25" i="35"/>
  <c r="T13" i="35"/>
  <c r="T33" i="35"/>
  <c r="X171" i="35"/>
  <c r="U112" i="35"/>
  <c r="Y85" i="35"/>
  <c r="Y117" i="35"/>
  <c r="X101" i="35"/>
  <c r="X133" i="35"/>
  <c r="AB69" i="35"/>
  <c r="AB77" i="35"/>
  <c r="AB85" i="35"/>
  <c r="AB93" i="35"/>
  <c r="AB99" i="35"/>
  <c r="AC104" i="35"/>
  <c r="AC109" i="35"/>
  <c r="AB114" i="35"/>
  <c r="AB118" i="35"/>
  <c r="AB122" i="35"/>
  <c r="AB126" i="35"/>
  <c r="AB130" i="35"/>
  <c r="AB134" i="35"/>
  <c r="AB138" i="35"/>
  <c r="AB142" i="35"/>
  <c r="AB146" i="35"/>
  <c r="AJ56" i="35"/>
  <c r="AJ40" i="35"/>
  <c r="AJ28" i="35"/>
  <c r="AF63" i="35"/>
  <c r="AF55" i="35"/>
  <c r="AF47" i="35"/>
  <c r="AF39" i="35"/>
  <c r="AF30" i="35"/>
  <c r="AF22" i="35"/>
  <c r="AF14" i="35"/>
  <c r="AB64" i="35"/>
  <c r="AB59" i="35"/>
  <c r="AB53" i="35"/>
  <c r="AB48" i="35"/>
  <c r="AB43" i="35"/>
  <c r="AB37" i="35"/>
  <c r="AB32" i="35"/>
  <c r="AB27" i="35"/>
  <c r="AB21" i="35"/>
  <c r="AB16" i="35"/>
  <c r="AB11" i="35"/>
  <c r="X59" i="35"/>
  <c r="X54" i="35"/>
  <c r="X49" i="35"/>
  <c r="X43" i="35"/>
  <c r="X38" i="35"/>
  <c r="X33" i="35"/>
  <c r="X27" i="35"/>
  <c r="X22" i="35"/>
  <c r="X17" i="35"/>
  <c r="X12" i="35"/>
  <c r="T16" i="35"/>
  <c r="T23" i="35"/>
  <c r="T30" i="35"/>
  <c r="T37" i="35"/>
  <c r="T45" i="35"/>
  <c r="T61" i="35"/>
  <c r="U12" i="35"/>
  <c r="U13" i="35"/>
  <c r="Y69" i="35"/>
  <c r="X141" i="35"/>
  <c r="AB89" i="35"/>
  <c r="AB120" i="35"/>
  <c r="AB132" i="35"/>
  <c r="AB144" i="35"/>
  <c r="AJ32" i="35"/>
  <c r="AF43" i="35"/>
  <c r="AF18" i="35"/>
  <c r="AB51" i="35"/>
  <c r="AB35" i="35"/>
  <c r="AB19" i="35"/>
  <c r="X62" i="35"/>
  <c r="X46" i="35"/>
  <c r="X30" i="35"/>
  <c r="X14" i="35"/>
  <c r="T26" i="35"/>
  <c r="T178" i="35"/>
  <c r="AF165" i="35"/>
  <c r="X153" i="35"/>
  <c r="U138" i="35"/>
  <c r="Y93" i="35"/>
  <c r="Y125" i="35"/>
  <c r="X102" i="35"/>
  <c r="X118" i="35"/>
  <c r="X134" i="35"/>
  <c r="AC69" i="35"/>
  <c r="AC77" i="35"/>
  <c r="AC85" i="35"/>
  <c r="AC93" i="35"/>
  <c r="AC99" i="35"/>
  <c r="AB105" i="35"/>
  <c r="AC110" i="35"/>
  <c r="AC114" i="35"/>
  <c r="AC118" i="35"/>
  <c r="AC122" i="35"/>
  <c r="AC126" i="35"/>
  <c r="AC130" i="35"/>
  <c r="AC134" i="35"/>
  <c r="AC138" i="35"/>
  <c r="AC142" i="35"/>
  <c r="AC146" i="35"/>
  <c r="AJ64" i="35"/>
  <c r="AJ53" i="35"/>
  <c r="AJ44" i="35"/>
  <c r="AJ25" i="35"/>
  <c r="AF62" i="35"/>
  <c r="AF54" i="35"/>
  <c r="AF46" i="35"/>
  <c r="AF38" i="35"/>
  <c r="AF29" i="35"/>
  <c r="AF21" i="35"/>
  <c r="AF13" i="35"/>
  <c r="AB63" i="35"/>
  <c r="AB57" i="35"/>
  <c r="AB52" i="35"/>
  <c r="AB47" i="35"/>
  <c r="AB41" i="35"/>
  <c r="AB36" i="35"/>
  <c r="AB31" i="35"/>
  <c r="AB25" i="35"/>
  <c r="AB20" i="35"/>
  <c r="AB15" i="35"/>
  <c r="X63" i="35"/>
  <c r="X58" i="35"/>
  <c r="X53" i="35"/>
  <c r="X47" i="35"/>
  <c r="X42" i="35"/>
  <c r="X37" i="35"/>
  <c r="X31" i="35"/>
  <c r="X26" i="35"/>
  <c r="X21" i="35"/>
  <c r="X15" i="35"/>
  <c r="X11" i="35"/>
  <c r="T18" i="35"/>
  <c r="T24" i="35"/>
  <c r="T32" i="35"/>
  <c r="T39" i="35"/>
  <c r="T47" i="35"/>
  <c r="T55" i="35"/>
  <c r="T63" i="35"/>
  <c r="U14" i="35"/>
  <c r="AF149" i="35"/>
  <c r="Y133" i="35"/>
  <c r="X109" i="35"/>
  <c r="AB73" i="35"/>
  <c r="AC96" i="35"/>
  <c r="AB112" i="35"/>
  <c r="AB124" i="35"/>
  <c r="AB136" i="35"/>
  <c r="Y67" i="35"/>
  <c r="AF59" i="35"/>
  <c r="AF35" i="35"/>
  <c r="AB61" i="35"/>
  <c r="AB45" i="35"/>
  <c r="AB29" i="35"/>
  <c r="AB13" i="35"/>
  <c r="X51" i="35"/>
  <c r="X35" i="35"/>
  <c r="X19" i="35"/>
  <c r="T20" i="35"/>
  <c r="T49" i="35"/>
  <c r="AC11" i="35"/>
  <c r="T41" i="35"/>
  <c r="T57" i="35"/>
  <c r="T64" i="35"/>
  <c r="U17" i="35"/>
  <c r="U59" i="35"/>
  <c r="U49" i="35"/>
  <c r="U41" i="35"/>
  <c r="U33" i="35"/>
  <c r="U26" i="35"/>
  <c r="U20" i="35"/>
  <c r="Y12" i="35"/>
  <c r="Y16" i="35"/>
  <c r="Y20" i="35"/>
  <c r="Y25" i="35"/>
  <c r="Y29" i="35"/>
  <c r="Y33" i="35"/>
  <c r="Y37" i="35"/>
  <c r="Y41" i="35"/>
  <c r="Y45" i="35"/>
  <c r="Y49" i="35"/>
  <c r="Y55" i="35"/>
  <c r="Y59" i="35"/>
  <c r="Y63" i="35"/>
  <c r="AC14" i="35"/>
  <c r="AC18" i="35"/>
  <c r="AC22" i="35"/>
  <c r="AC26" i="35"/>
  <c r="AC30" i="35"/>
  <c r="AC34" i="35"/>
  <c r="AC38" i="35"/>
  <c r="AC42" i="35"/>
  <c r="AC46" i="35"/>
  <c r="AC50" i="35"/>
  <c r="AC55" i="35"/>
  <c r="AC59" i="35"/>
  <c r="AC63" i="35"/>
  <c r="AG14" i="35"/>
  <c r="AG18" i="35"/>
  <c r="AG22" i="35"/>
  <c r="AG26" i="35"/>
  <c r="AG30" i="35"/>
  <c r="AG35" i="35"/>
  <c r="AG39" i="35"/>
  <c r="AG43" i="35"/>
  <c r="AG47" i="35"/>
  <c r="AG51" i="35"/>
  <c r="AG56" i="35"/>
  <c r="AG60" i="35"/>
  <c r="AG64" i="35"/>
  <c r="AK27" i="35"/>
  <c r="AK31" i="35"/>
  <c r="AK56" i="35"/>
  <c r="AK64" i="35"/>
  <c r="V30" i="1"/>
  <c r="V32" i="1"/>
  <c r="V31" i="1"/>
  <c r="R1023" i="30" l="1"/>
  <c r="S1023" i="30" s="1"/>
  <c r="AJ895" i="30"/>
  <c r="I1153" i="30"/>
  <c r="J1153" i="30" s="1"/>
  <c r="O1152" i="30"/>
  <c r="AG1035" i="37"/>
  <c r="J1023" i="30"/>
  <c r="K1023" i="30" s="1"/>
  <c r="AM894" i="30"/>
  <c r="E139" i="41"/>
  <c r="D131" i="35"/>
  <c r="F131" i="35" s="1"/>
  <c r="E196" i="41"/>
  <c r="AK895" i="30"/>
  <c r="AC1024" i="30"/>
  <c r="AC1025" i="30" s="1"/>
  <c r="Z1152" i="30"/>
  <c r="AA1152" i="30" s="1"/>
  <c r="E350" i="41"/>
  <c r="E351" i="41"/>
  <c r="E312" i="41"/>
  <c r="E158" i="41"/>
  <c r="E294" i="41"/>
  <c r="E332" i="41"/>
  <c r="E177" i="41"/>
  <c r="E313" i="41"/>
  <c r="E331" i="41"/>
  <c r="E140" i="41"/>
  <c r="E197" i="41"/>
  <c r="E159" i="41"/>
  <c r="E293" i="41"/>
  <c r="E178" i="41"/>
  <c r="AE1152" i="30"/>
  <c r="R1152" i="30"/>
  <c r="S1152" i="30" s="1"/>
  <c r="AC1153" i="30"/>
  <c r="AD1153" i="30" s="1"/>
  <c r="I1024" i="30"/>
  <c r="E331" i="36"/>
  <c r="P1024" i="30"/>
  <c r="Q1024" i="30"/>
  <c r="P603" i="30"/>
  <c r="M1153" i="30"/>
  <c r="N1153" i="30" s="1"/>
  <c r="O1153" i="30" s="1"/>
  <c r="E350" i="32"/>
  <c r="Y614" i="37"/>
  <c r="Q603" i="30"/>
  <c r="AC1034" i="37"/>
  <c r="AG906" i="37"/>
  <c r="AC458" i="37"/>
  <c r="W613" i="37"/>
  <c r="AK460" i="37"/>
  <c r="AK787" i="37"/>
  <c r="AC304" i="37"/>
  <c r="AC787" i="37"/>
  <c r="AB458" i="37"/>
  <c r="AD457" i="37"/>
  <c r="AE457" i="37" s="1"/>
  <c r="Z1163" i="37"/>
  <c r="AA1163" i="37" s="1"/>
  <c r="X1164" i="37"/>
  <c r="AJ1034" i="37"/>
  <c r="AL1033" i="37"/>
  <c r="AM1033" i="37" s="1"/>
  <c r="AF304" i="37"/>
  <c r="AH303" i="37"/>
  <c r="AI303" i="37" s="1"/>
  <c r="X459" i="37"/>
  <c r="Z458" i="37"/>
  <c r="AA458" i="37" s="1"/>
  <c r="S44" i="37"/>
  <c r="S34" i="37"/>
  <c r="S24" i="37"/>
  <c r="X614" i="37"/>
  <c r="Z613" i="37"/>
  <c r="AA613" i="37" s="1"/>
  <c r="AK1034" i="37"/>
  <c r="AF614" i="37"/>
  <c r="AH613" i="37"/>
  <c r="AI613" i="37" s="1"/>
  <c r="X304" i="37"/>
  <c r="Z303" i="37"/>
  <c r="AA303" i="37" s="1"/>
  <c r="Y459" i="37"/>
  <c r="AJ1164" i="37"/>
  <c r="AL1163" i="37"/>
  <c r="AM1163" i="37" s="1"/>
  <c r="AJ304" i="37"/>
  <c r="AL303" i="37"/>
  <c r="AM303" i="37" s="1"/>
  <c r="AJ614" i="37"/>
  <c r="AL613" i="37"/>
  <c r="AM613" i="37" s="1"/>
  <c r="Y304" i="37"/>
  <c r="AL79" i="37"/>
  <c r="AM79" i="37" s="1"/>
  <c r="AJ80" i="37"/>
  <c r="Z79" i="37"/>
  <c r="AA79" i="37" s="1"/>
  <c r="X80" i="37"/>
  <c r="AF80" i="37"/>
  <c r="AG81" i="37" s="1"/>
  <c r="AH79" i="37"/>
  <c r="AI79" i="37" s="1"/>
  <c r="AH786" i="37"/>
  <c r="AI786" i="37" s="1"/>
  <c r="AF787" i="37"/>
  <c r="AK304" i="37"/>
  <c r="AH905" i="37"/>
  <c r="AI905" i="37" s="1"/>
  <c r="AF906" i="37"/>
  <c r="W614" i="37"/>
  <c r="W615" i="37" s="1"/>
  <c r="W616" i="37" s="1"/>
  <c r="W617" i="37" s="1"/>
  <c r="W618" i="37" s="1"/>
  <c r="W619" i="37" s="1"/>
  <c r="W620" i="37" s="1"/>
  <c r="S46" i="37"/>
  <c r="S36" i="37"/>
  <c r="S26" i="37"/>
  <c r="AD905" i="37"/>
  <c r="AE905" i="37" s="1"/>
  <c r="AB906" i="37"/>
  <c r="V79" i="37"/>
  <c r="W79" i="37" s="1"/>
  <c r="AK614" i="37"/>
  <c r="AK615" i="37" s="1"/>
  <c r="Z786" i="37"/>
  <c r="AA786" i="37" s="1"/>
  <c r="X787" i="37"/>
  <c r="AF459" i="37"/>
  <c r="AH458" i="37"/>
  <c r="AI458" i="37" s="1"/>
  <c r="AB304" i="37"/>
  <c r="AD303" i="37"/>
  <c r="AE303" i="37" s="1"/>
  <c r="AB614" i="37"/>
  <c r="AD613" i="37"/>
  <c r="AE613" i="37" s="1"/>
  <c r="AB80" i="37"/>
  <c r="AD79" i="37"/>
  <c r="AE79" i="37" s="1"/>
  <c r="AG614" i="37"/>
  <c r="AB1034" i="37"/>
  <c r="AD1033" i="37"/>
  <c r="AE1033" i="37" s="1"/>
  <c r="Y787" i="37"/>
  <c r="AF1035" i="37"/>
  <c r="AH1034" i="37"/>
  <c r="AI1034" i="37" s="1"/>
  <c r="AL786" i="37"/>
  <c r="AM786" i="37" s="1"/>
  <c r="AJ787" i="37"/>
  <c r="AH1163" i="37"/>
  <c r="AI1163" i="37" s="1"/>
  <c r="AF1164" i="37"/>
  <c r="AG1165" i="37" s="1"/>
  <c r="AC614" i="37"/>
  <c r="AD786" i="37"/>
  <c r="AE786" i="37" s="1"/>
  <c r="AB787" i="37"/>
  <c r="AJ460" i="37"/>
  <c r="AL459" i="37"/>
  <c r="AM459" i="37" s="1"/>
  <c r="Y80" i="37"/>
  <c r="AK1164" i="37"/>
  <c r="AD1163" i="37"/>
  <c r="AE1163" i="37" s="1"/>
  <c r="AB1164" i="37"/>
  <c r="AG304" i="37"/>
  <c r="AL905" i="37"/>
  <c r="AM905" i="37" s="1"/>
  <c r="AJ906" i="37"/>
  <c r="X1035" i="37"/>
  <c r="Z1034" i="37"/>
  <c r="AA1034" i="37" s="1"/>
  <c r="AC80" i="37"/>
  <c r="Y1164" i="37"/>
  <c r="Z905" i="37"/>
  <c r="AA905" i="37" s="1"/>
  <c r="X906" i="37"/>
  <c r="Y907" i="37" s="1"/>
  <c r="AG787" i="37"/>
  <c r="AG788" i="37" s="1"/>
  <c r="AK80" i="37"/>
  <c r="AK81" i="37" s="1"/>
  <c r="AC1164" i="37"/>
  <c r="Y1035" i="37"/>
  <c r="AK906" i="37"/>
  <c r="E294" i="36"/>
  <c r="E312" i="36"/>
  <c r="E350" i="36"/>
  <c r="E158" i="36"/>
  <c r="E332" i="36"/>
  <c r="E351" i="36"/>
  <c r="E140" i="36"/>
  <c r="E331" i="32"/>
  <c r="E197" i="32"/>
  <c r="E159" i="32"/>
  <c r="AD894" i="30"/>
  <c r="AE894" i="30" s="1"/>
  <c r="E177" i="36"/>
  <c r="E159" i="36"/>
  <c r="E177" i="32"/>
  <c r="E196" i="36"/>
  <c r="E294" i="32"/>
  <c r="E313" i="32"/>
  <c r="E332" i="32"/>
  <c r="E313" i="36"/>
  <c r="E178" i="36"/>
  <c r="E178" i="32"/>
  <c r="E293" i="32"/>
  <c r="E196" i="32"/>
  <c r="E140" i="32"/>
  <c r="E139" i="32"/>
  <c r="E158" i="32"/>
  <c r="E351" i="32"/>
  <c r="E293" i="36"/>
  <c r="E139" i="36"/>
  <c r="E197" i="36"/>
  <c r="E312" i="32"/>
  <c r="V78" i="30"/>
  <c r="T79" i="30"/>
  <c r="U79" i="30"/>
  <c r="AE1023" i="30"/>
  <c r="S775" i="30"/>
  <c r="AC895" i="30"/>
  <c r="AH1023" i="30"/>
  <c r="AI1023" i="30" s="1"/>
  <c r="V775" i="30"/>
  <c r="W775" i="30" s="1"/>
  <c r="AC603" i="30"/>
  <c r="AD603" i="30" s="1"/>
  <c r="AB895" i="30"/>
  <c r="AD895" i="30" s="1"/>
  <c r="AG1153" i="30"/>
  <c r="AH1153" i="30" s="1"/>
  <c r="AI1153" i="30" s="1"/>
  <c r="AM1152" i="30"/>
  <c r="N894" i="30"/>
  <c r="O894" i="30" s="1"/>
  <c r="R447" i="30"/>
  <c r="S447" i="30" s="1"/>
  <c r="Q448" i="30"/>
  <c r="Q449" i="30" s="1"/>
  <c r="R449" i="30" s="1"/>
  <c r="M448" i="30"/>
  <c r="M449" i="30" s="1"/>
  <c r="K1152" i="30"/>
  <c r="N602" i="30"/>
  <c r="O602" i="30" s="1"/>
  <c r="AK1024" i="30"/>
  <c r="AH602" i="30"/>
  <c r="AI602" i="30" s="1"/>
  <c r="T776" i="30"/>
  <c r="M1024" i="30"/>
  <c r="M1025" i="30" s="1"/>
  <c r="U776" i="30"/>
  <c r="L603" i="30"/>
  <c r="L604" i="30" s="1"/>
  <c r="O1023" i="30"/>
  <c r="AL1153" i="30"/>
  <c r="Y448" i="30"/>
  <c r="Z448" i="30" s="1"/>
  <c r="AK776" i="30"/>
  <c r="AL776" i="30" s="1"/>
  <c r="AD447" i="30"/>
  <c r="AE447" i="30" s="1"/>
  <c r="O447" i="30"/>
  <c r="Y1024" i="30"/>
  <c r="Z1024" i="30" s="1"/>
  <c r="M603" i="30"/>
  <c r="Z1023" i="30"/>
  <c r="AA1023" i="30" s="1"/>
  <c r="AL1023" i="30"/>
  <c r="AM1023" i="30" s="1"/>
  <c r="AB448" i="30"/>
  <c r="N448" i="30"/>
  <c r="N895" i="30"/>
  <c r="O775" i="30"/>
  <c r="AF603" i="30"/>
  <c r="AF604" i="30" s="1"/>
  <c r="AG603" i="30"/>
  <c r="Z894" i="30"/>
  <c r="AA894" i="30" s="1"/>
  <c r="U604" i="30"/>
  <c r="R894" i="30"/>
  <c r="S894" i="30" s="1"/>
  <c r="J894" i="30"/>
  <c r="K894" i="30" s="1"/>
  <c r="I776" i="30"/>
  <c r="AC776" i="30"/>
  <c r="AC777" i="30" s="1"/>
  <c r="AG448" i="30"/>
  <c r="AH448" i="30" s="1"/>
  <c r="AH894" i="30"/>
  <c r="AI894" i="30" s="1"/>
  <c r="AJ1024" i="30"/>
  <c r="Y776" i="30"/>
  <c r="Z776" i="30" s="1"/>
  <c r="AE602" i="30"/>
  <c r="AL775" i="30"/>
  <c r="AM775" i="30" s="1"/>
  <c r="AL448" i="30"/>
  <c r="AM448" i="30" s="1"/>
  <c r="AL895" i="30"/>
  <c r="AM895" i="30" s="1"/>
  <c r="I603" i="30"/>
  <c r="J602" i="30"/>
  <c r="K602" i="30" s="1"/>
  <c r="I448" i="30"/>
  <c r="J448" i="30" s="1"/>
  <c r="J447" i="30"/>
  <c r="K447" i="30" s="1"/>
  <c r="Z447" i="30"/>
  <c r="AA447" i="30" s="1"/>
  <c r="V603" i="30"/>
  <c r="W603" i="30" s="1"/>
  <c r="R776" i="30"/>
  <c r="S776" i="30" s="1"/>
  <c r="V895" i="30"/>
  <c r="W895" i="30" s="1"/>
  <c r="H776" i="30"/>
  <c r="J775" i="30"/>
  <c r="K775" i="30" s="1"/>
  <c r="AH447" i="30"/>
  <c r="AI447" i="30" s="1"/>
  <c r="AD775" i="30"/>
  <c r="AE775" i="30" s="1"/>
  <c r="Z775" i="30"/>
  <c r="AA775" i="30" s="1"/>
  <c r="AF73" i="30"/>
  <c r="Z602" i="30"/>
  <c r="AA602" i="30" s="1"/>
  <c r="V448" i="30"/>
  <c r="W448" i="30" s="1"/>
  <c r="AL603" i="30"/>
  <c r="AM603" i="30" s="1"/>
  <c r="AH775" i="30"/>
  <c r="AI775" i="30" s="1"/>
  <c r="AC448" i="30"/>
  <c r="V1023" i="30"/>
  <c r="W1023" i="30" s="1"/>
  <c r="H603" i="30"/>
  <c r="H604" i="30" s="1"/>
  <c r="Y603" i="30"/>
  <c r="Z603" i="30" s="1"/>
  <c r="U1024" i="30"/>
  <c r="U1025" i="30" s="1"/>
  <c r="U1154" i="30"/>
  <c r="R1153" i="30"/>
  <c r="S1153" i="30" s="1"/>
  <c r="Z1153" i="30"/>
  <c r="AK1154" i="30"/>
  <c r="V1153" i="30"/>
  <c r="W1153" i="30" s="1"/>
  <c r="J1024" i="30"/>
  <c r="K1024" i="30" s="1"/>
  <c r="J19" i="30" s="1"/>
  <c r="AD1024" i="30"/>
  <c r="P1154" i="30"/>
  <c r="AB1154" i="30"/>
  <c r="L1154" i="30"/>
  <c r="AF1154" i="30"/>
  <c r="AJ1154" i="30"/>
  <c r="T1154" i="30"/>
  <c r="X1154" i="30"/>
  <c r="Y1154" i="30"/>
  <c r="AC1154" i="30"/>
  <c r="Q1154" i="30"/>
  <c r="AH1024" i="30"/>
  <c r="Y1025" i="30"/>
  <c r="AB1025" i="30"/>
  <c r="AF1025" i="30"/>
  <c r="AG1025" i="30"/>
  <c r="T1025" i="30"/>
  <c r="L1025" i="30"/>
  <c r="X1025" i="30"/>
  <c r="M896" i="30"/>
  <c r="Y895" i="30"/>
  <c r="AG776" i="30"/>
  <c r="AH776" i="30" s="1"/>
  <c r="Q895" i="30"/>
  <c r="AK896" i="30"/>
  <c r="T896" i="30"/>
  <c r="H895" i="30"/>
  <c r="AF895" i="30"/>
  <c r="P895" i="30"/>
  <c r="I895" i="30"/>
  <c r="L896" i="30"/>
  <c r="X895" i="30"/>
  <c r="AJ896" i="30"/>
  <c r="AG895" i="30"/>
  <c r="U896" i="30"/>
  <c r="M776" i="30"/>
  <c r="L776" i="30"/>
  <c r="F448" i="30"/>
  <c r="G448" i="30" s="1"/>
  <c r="J5" i="30" s="1"/>
  <c r="Q777" i="30"/>
  <c r="P777" i="30"/>
  <c r="AF777" i="30"/>
  <c r="X777" i="30"/>
  <c r="AB777" i="30"/>
  <c r="AJ777" i="30"/>
  <c r="F603" i="30"/>
  <c r="G603" i="30" s="1"/>
  <c r="J6" i="30" s="1"/>
  <c r="H449" i="30"/>
  <c r="AK604" i="30"/>
  <c r="AC604" i="30"/>
  <c r="T604" i="30"/>
  <c r="P604" i="30"/>
  <c r="AJ604" i="30"/>
  <c r="AB604" i="30"/>
  <c r="X604" i="30"/>
  <c r="X449" i="30"/>
  <c r="AF449" i="30"/>
  <c r="AB449" i="30"/>
  <c r="T449" i="30"/>
  <c r="AJ449" i="30"/>
  <c r="AK449" i="30"/>
  <c r="P450" i="30"/>
  <c r="L449" i="30"/>
  <c r="U449" i="30"/>
  <c r="D28" i="35"/>
  <c r="F28" i="35" s="1"/>
  <c r="D43" i="35"/>
  <c r="F43" i="35" s="1"/>
  <c r="D24" i="35"/>
  <c r="F24" i="35" s="1"/>
  <c r="D39" i="35"/>
  <c r="F39" i="35" s="1"/>
  <c r="D15" i="35"/>
  <c r="F15" i="35" s="1"/>
  <c r="D23" i="35"/>
  <c r="F23" i="35" s="1"/>
  <c r="D45" i="35"/>
  <c r="F45" i="35" s="1"/>
  <c r="D47" i="35"/>
  <c r="F47" i="35" s="1"/>
  <c r="D61" i="35"/>
  <c r="F61" i="35" s="1"/>
  <c r="D57" i="35"/>
  <c r="F57" i="35" s="1"/>
  <c r="D16" i="35"/>
  <c r="F16" i="35" s="1"/>
  <c r="D17" i="35"/>
  <c r="F17" i="35" s="1"/>
  <c r="D35" i="35"/>
  <c r="F35" i="35" s="1"/>
  <c r="D13" i="35"/>
  <c r="F13" i="35" s="1"/>
  <c r="D51" i="35"/>
  <c r="F51" i="35" s="1"/>
  <c r="D173" i="35"/>
  <c r="F173" i="35" s="1"/>
  <c r="G49" i="35"/>
  <c r="I49" i="35" s="1"/>
  <c r="G16" i="35"/>
  <c r="I16" i="35" s="1"/>
  <c r="G180" i="35"/>
  <c r="I180" i="35" s="1"/>
  <c r="D37" i="35"/>
  <c r="F37" i="35" s="1"/>
  <c r="G24" i="35"/>
  <c r="I24" i="35" s="1"/>
  <c r="D83" i="35"/>
  <c r="F83" i="35" s="1"/>
  <c r="D20" i="35"/>
  <c r="F20" i="35" s="1"/>
  <c r="D63" i="35"/>
  <c r="F63" i="35" s="1"/>
  <c r="D18" i="35"/>
  <c r="F18" i="35" s="1"/>
  <c r="D49" i="35"/>
  <c r="F49" i="35" s="1"/>
  <c r="D163" i="35"/>
  <c r="F163" i="35" s="1"/>
  <c r="D64" i="35"/>
  <c r="F64" i="35" s="1"/>
  <c r="D26" i="35"/>
  <c r="F26" i="35" s="1"/>
  <c r="D59" i="35"/>
  <c r="F59" i="35" s="1"/>
  <c r="G41" i="35"/>
  <c r="I41" i="35" s="1"/>
  <c r="G55" i="35"/>
  <c r="I55" i="35" s="1"/>
  <c r="G26" i="35"/>
  <c r="I26" i="35" s="1"/>
  <c r="D12" i="35"/>
  <c r="F12" i="35" s="1"/>
  <c r="G30" i="35"/>
  <c r="I30" i="35" s="1"/>
  <c r="D112" i="35"/>
  <c r="F112" i="35" s="1"/>
  <c r="D161" i="35"/>
  <c r="F161" i="35" s="1"/>
  <c r="D11" i="35"/>
  <c r="F11" i="35" s="1"/>
  <c r="G51" i="35"/>
  <c r="I51" i="35" s="1"/>
  <c r="D153" i="35"/>
  <c r="F153" i="35" s="1"/>
  <c r="D159" i="35"/>
  <c r="F159" i="35" s="1"/>
  <c r="D175" i="35"/>
  <c r="F175" i="35" s="1"/>
  <c r="D170" i="35"/>
  <c r="F170" i="35" s="1"/>
  <c r="D160" i="35"/>
  <c r="F160" i="35" s="1"/>
  <c r="D152" i="35"/>
  <c r="F152" i="35" s="1"/>
  <c r="D33" i="35"/>
  <c r="F33" i="35" s="1"/>
  <c r="G61" i="35"/>
  <c r="I61" i="35" s="1"/>
  <c r="D151" i="35"/>
  <c r="F151" i="35" s="1"/>
  <c r="G178" i="35"/>
  <c r="I178" i="35" s="1"/>
  <c r="D30" i="35"/>
  <c r="F30" i="35" s="1"/>
  <c r="G23" i="35"/>
  <c r="I23" i="35" s="1"/>
  <c r="D165" i="35"/>
  <c r="F165" i="35" s="1"/>
  <c r="D176" i="35"/>
  <c r="F176" i="35" s="1"/>
  <c r="D166" i="35"/>
  <c r="F166" i="35" s="1"/>
  <c r="D158" i="35"/>
  <c r="F158" i="35" s="1"/>
  <c r="D150" i="35"/>
  <c r="F150" i="35" s="1"/>
  <c r="D14" i="35"/>
  <c r="F14" i="35" s="1"/>
  <c r="G135" i="35"/>
  <c r="I135" i="35" s="1"/>
  <c r="D155" i="35"/>
  <c r="F155" i="35" s="1"/>
  <c r="D171" i="35"/>
  <c r="F171" i="35" s="1"/>
  <c r="G22" i="35"/>
  <c r="I22" i="35" s="1"/>
  <c r="G47" i="35"/>
  <c r="I47" i="35" s="1"/>
  <c r="G43" i="35"/>
  <c r="I43" i="35" s="1"/>
  <c r="G15" i="35"/>
  <c r="I15" i="35" s="1"/>
  <c r="G18" i="35"/>
  <c r="I18" i="35" s="1"/>
  <c r="G39" i="35"/>
  <c r="I39" i="35" s="1"/>
  <c r="G45" i="35"/>
  <c r="I45" i="35" s="1"/>
  <c r="G33" i="35"/>
  <c r="I33" i="35" s="1"/>
  <c r="G12" i="35"/>
  <c r="I12" i="35" s="1"/>
  <c r="G35" i="35"/>
  <c r="I35" i="35" s="1"/>
  <c r="D74" i="35"/>
  <c r="F74" i="35" s="1"/>
  <c r="D157" i="35"/>
  <c r="F157" i="35" s="1"/>
  <c r="D174" i="35"/>
  <c r="F174" i="35" s="1"/>
  <c r="D164" i="35"/>
  <c r="F164" i="35" s="1"/>
  <c r="D156" i="35"/>
  <c r="F156" i="35" s="1"/>
  <c r="G64" i="35"/>
  <c r="I64" i="35" s="1"/>
  <c r="M74" i="1"/>
  <c r="D55" i="35"/>
  <c r="F55" i="35" s="1"/>
  <c r="D22" i="35"/>
  <c r="F22" i="35" s="1"/>
  <c r="D41" i="35"/>
  <c r="F41" i="35" s="1"/>
  <c r="G57" i="35"/>
  <c r="I57" i="35" s="1"/>
  <c r="G20" i="35"/>
  <c r="I20" i="35" s="1"/>
  <c r="G63" i="35"/>
  <c r="I63" i="35" s="1"/>
  <c r="G37" i="35"/>
  <c r="I37" i="35" s="1"/>
  <c r="G13" i="35"/>
  <c r="I13" i="35" s="1"/>
  <c r="G59" i="35"/>
  <c r="I59" i="35" s="1"/>
  <c r="G28" i="35"/>
  <c r="I28" i="35" s="1"/>
  <c r="D167" i="35"/>
  <c r="F167" i="35" s="1"/>
  <c r="D53" i="35"/>
  <c r="F53" i="35" s="1"/>
  <c r="D172" i="35"/>
  <c r="F172" i="35" s="1"/>
  <c r="D162" i="35"/>
  <c r="F162" i="35" s="1"/>
  <c r="D154" i="35"/>
  <c r="F154" i="35" s="1"/>
  <c r="J47" i="1"/>
  <c r="D138" i="35"/>
  <c r="F138" i="35" s="1"/>
  <c r="D125" i="35"/>
  <c r="F125" i="35" s="1"/>
  <c r="D67" i="35"/>
  <c r="D143" i="35"/>
  <c r="F143" i="35" s="1"/>
  <c r="G149" i="35"/>
  <c r="D146" i="35"/>
  <c r="F146" i="35" s="1"/>
  <c r="D106" i="35"/>
  <c r="F106" i="35" s="1"/>
  <c r="D115" i="35"/>
  <c r="F115" i="35" s="1"/>
  <c r="G131" i="35"/>
  <c r="I131" i="35" s="1"/>
  <c r="D118" i="35"/>
  <c r="F118" i="35" s="1"/>
  <c r="D105" i="35"/>
  <c r="F105" i="35" s="1"/>
  <c r="D92" i="35"/>
  <c r="F92" i="35" s="1"/>
  <c r="D79" i="35"/>
  <c r="F79" i="35" s="1"/>
  <c r="G175" i="35"/>
  <c r="I175" i="35" s="1"/>
  <c r="G165" i="35"/>
  <c r="I165" i="35" s="1"/>
  <c r="G157" i="35"/>
  <c r="I157" i="35" s="1"/>
  <c r="D179" i="35"/>
  <c r="F179" i="35" s="1"/>
  <c r="D177" i="35"/>
  <c r="D133" i="35"/>
  <c r="F133" i="35" s="1"/>
  <c r="D120" i="35"/>
  <c r="F120" i="35" s="1"/>
  <c r="D107" i="35"/>
  <c r="F107" i="35" s="1"/>
  <c r="G95" i="35"/>
  <c r="I95" i="35" s="1"/>
  <c r="D82" i="35"/>
  <c r="F82" i="35" s="1"/>
  <c r="D69" i="35"/>
  <c r="F69" i="35" s="1"/>
  <c r="D132" i="35"/>
  <c r="F132" i="35" s="1"/>
  <c r="D119" i="35"/>
  <c r="F119" i="35" s="1"/>
  <c r="D94" i="35"/>
  <c r="F94" i="35" s="1"/>
  <c r="D81" i="35"/>
  <c r="F81" i="35" s="1"/>
  <c r="D68" i="35"/>
  <c r="F68" i="35" s="1"/>
  <c r="G172" i="35"/>
  <c r="I172" i="35" s="1"/>
  <c r="G162" i="35"/>
  <c r="I162" i="35" s="1"/>
  <c r="G154" i="35"/>
  <c r="I154" i="35" s="1"/>
  <c r="D180" i="35"/>
  <c r="F180" i="35" s="1"/>
  <c r="D178" i="35"/>
  <c r="F178" i="35" s="1"/>
  <c r="G42" i="1"/>
  <c r="D99" i="35"/>
  <c r="F99" i="35" s="1"/>
  <c r="D122" i="35"/>
  <c r="F122" i="35" s="1"/>
  <c r="D142" i="35"/>
  <c r="F142" i="35" s="1"/>
  <c r="D93" i="35"/>
  <c r="F93" i="35" s="1"/>
  <c r="D145" i="35"/>
  <c r="F145" i="35" s="1"/>
  <c r="G103" i="35"/>
  <c r="I103" i="35" s="1"/>
  <c r="D140" i="35"/>
  <c r="F140" i="35" s="1"/>
  <c r="D127" i="35"/>
  <c r="D102" i="35"/>
  <c r="F102" i="35" s="1"/>
  <c r="D89" i="35"/>
  <c r="F89" i="35" s="1"/>
  <c r="D76" i="35"/>
  <c r="F76" i="35" s="1"/>
  <c r="G173" i="35"/>
  <c r="I173" i="35" s="1"/>
  <c r="G163" i="35"/>
  <c r="I163" i="35" s="1"/>
  <c r="G155" i="35"/>
  <c r="I155" i="35" s="1"/>
  <c r="G143" i="35"/>
  <c r="I143" i="35" s="1"/>
  <c r="D130" i="35"/>
  <c r="F130" i="35" s="1"/>
  <c r="D117" i="35"/>
  <c r="F117" i="35" s="1"/>
  <c r="D104" i="35"/>
  <c r="F104" i="35" s="1"/>
  <c r="D91" i="35"/>
  <c r="F91" i="35" s="1"/>
  <c r="G179" i="35"/>
  <c r="I179" i="35" s="1"/>
  <c r="G177" i="35"/>
  <c r="D129" i="35"/>
  <c r="F129" i="35" s="1"/>
  <c r="D116" i="35"/>
  <c r="F116" i="35" s="1"/>
  <c r="D103" i="35"/>
  <c r="F103" i="35" s="1"/>
  <c r="D78" i="35"/>
  <c r="F78" i="35" s="1"/>
  <c r="D149" i="35"/>
  <c r="G170" i="35"/>
  <c r="I170" i="35" s="1"/>
  <c r="G160" i="35"/>
  <c r="I160" i="35" s="1"/>
  <c r="G152" i="35"/>
  <c r="I152" i="35" s="1"/>
  <c r="G11" i="35"/>
  <c r="I11" i="35" s="1"/>
  <c r="D96" i="35"/>
  <c r="F96" i="35" s="1"/>
  <c r="D80" i="35"/>
  <c r="F80" i="35" s="1"/>
  <c r="D141" i="35"/>
  <c r="F141" i="35" s="1"/>
  <c r="D90" i="35"/>
  <c r="F90" i="35" s="1"/>
  <c r="D137" i="35"/>
  <c r="F137" i="35" s="1"/>
  <c r="D124" i="35"/>
  <c r="F124" i="35" s="1"/>
  <c r="D111" i="35"/>
  <c r="F111" i="35" s="1"/>
  <c r="G99" i="35"/>
  <c r="I99" i="35" s="1"/>
  <c r="D86" i="35"/>
  <c r="F86" i="35" s="1"/>
  <c r="D73" i="35"/>
  <c r="F73" i="35" s="1"/>
  <c r="G171" i="35"/>
  <c r="I171" i="35" s="1"/>
  <c r="G161" i="35"/>
  <c r="I161" i="35" s="1"/>
  <c r="G153" i="35"/>
  <c r="I153" i="35" s="1"/>
  <c r="D139" i="35"/>
  <c r="F139" i="35" s="1"/>
  <c r="G127" i="35"/>
  <c r="I127" i="35" s="1"/>
  <c r="D114" i="35"/>
  <c r="F114" i="35" s="1"/>
  <c r="D101" i="35"/>
  <c r="F101" i="35" s="1"/>
  <c r="D88" i="35"/>
  <c r="F88" i="35" s="1"/>
  <c r="D75" i="35"/>
  <c r="F75" i="35" s="1"/>
  <c r="G139" i="35"/>
  <c r="I139" i="35" s="1"/>
  <c r="D126" i="35"/>
  <c r="F126" i="35" s="1"/>
  <c r="D113" i="35"/>
  <c r="F113" i="35" s="1"/>
  <c r="D100" i="35"/>
  <c r="F100" i="35" s="1"/>
  <c r="D87" i="35"/>
  <c r="F87" i="35" s="1"/>
  <c r="G176" i="35"/>
  <c r="I176" i="35" s="1"/>
  <c r="G166" i="35"/>
  <c r="I166" i="35" s="1"/>
  <c r="G158" i="35"/>
  <c r="I158" i="35" s="1"/>
  <c r="G150" i="35"/>
  <c r="I150" i="35" s="1"/>
  <c r="G53" i="35"/>
  <c r="I53" i="35" s="1"/>
  <c r="D109" i="35"/>
  <c r="F109" i="35" s="1"/>
  <c r="D144" i="35"/>
  <c r="F144" i="35" s="1"/>
  <c r="D128" i="35"/>
  <c r="F128" i="35" s="1"/>
  <c r="D77" i="35"/>
  <c r="F77" i="35" s="1"/>
  <c r="D134" i="35"/>
  <c r="F134" i="35" s="1"/>
  <c r="D121" i="35"/>
  <c r="F121" i="35" s="1"/>
  <c r="D108" i="35"/>
  <c r="F108" i="35" s="1"/>
  <c r="D95" i="35"/>
  <c r="F95" i="35" s="1"/>
  <c r="D70" i="35"/>
  <c r="F70" i="35" s="1"/>
  <c r="G167" i="35"/>
  <c r="I167" i="35" s="1"/>
  <c r="G159" i="35"/>
  <c r="I159" i="35" s="1"/>
  <c r="G151" i="35"/>
  <c r="I151" i="35" s="1"/>
  <c r="D136" i="35"/>
  <c r="F136" i="35" s="1"/>
  <c r="D123" i="35"/>
  <c r="F123" i="35" s="1"/>
  <c r="D98" i="35"/>
  <c r="F98" i="35" s="1"/>
  <c r="D85" i="35"/>
  <c r="F85" i="35" s="1"/>
  <c r="D72" i="35"/>
  <c r="F72" i="35" s="1"/>
  <c r="D135" i="35"/>
  <c r="F135" i="35" s="1"/>
  <c r="D110" i="35"/>
  <c r="F110" i="35" s="1"/>
  <c r="D97" i="35"/>
  <c r="F97" i="35" s="1"/>
  <c r="D84" i="35"/>
  <c r="F84" i="35" s="1"/>
  <c r="D71" i="35"/>
  <c r="F71" i="35" s="1"/>
  <c r="G174" i="35"/>
  <c r="I174" i="35" s="1"/>
  <c r="G164" i="35"/>
  <c r="I164" i="35" s="1"/>
  <c r="G156" i="35"/>
  <c r="I156" i="35" s="1"/>
  <c r="G38" i="1"/>
  <c r="AA38" i="1" s="1"/>
  <c r="J50" i="1"/>
  <c r="J42" i="1"/>
  <c r="G45" i="1"/>
  <c r="AA45" i="1" s="1"/>
  <c r="G39" i="1"/>
  <c r="V43" i="1"/>
  <c r="J48" i="1"/>
  <c r="G48" i="1"/>
  <c r="G40" i="1"/>
  <c r="G46" i="1"/>
  <c r="J43" i="1"/>
  <c r="S43" i="1"/>
  <c r="V46" i="1"/>
  <c r="J46" i="1"/>
  <c r="J39" i="1"/>
  <c r="G47" i="1"/>
  <c r="G41" i="1"/>
  <c r="AA41" i="1" s="1"/>
  <c r="J44" i="1"/>
  <c r="J51" i="1"/>
  <c r="G43" i="1"/>
  <c r="J53" i="1"/>
  <c r="V55" i="1"/>
  <c r="J59" i="1"/>
  <c r="J63" i="1"/>
  <c r="V66" i="1"/>
  <c r="J70" i="1"/>
  <c r="J74" i="1"/>
  <c r="J78" i="1"/>
  <c r="V80" i="1"/>
  <c r="J84" i="1"/>
  <c r="J88" i="1"/>
  <c r="J93" i="1"/>
  <c r="J96" i="1"/>
  <c r="J99" i="1"/>
  <c r="J102" i="1"/>
  <c r="J107" i="1"/>
  <c r="M111" i="1"/>
  <c r="G118" i="1"/>
  <c r="S130" i="1"/>
  <c r="M66" i="1"/>
  <c r="J49" i="1"/>
  <c r="J40" i="1"/>
  <c r="V53" i="1"/>
  <c r="J56" i="1"/>
  <c r="J60" i="1"/>
  <c r="J64" i="1"/>
  <c r="J67" i="1"/>
  <c r="J71" i="1"/>
  <c r="J75" i="1"/>
  <c r="J79" i="1"/>
  <c r="J81" i="1"/>
  <c r="J85" i="1"/>
  <c r="J90" i="1"/>
  <c r="J94" i="1"/>
  <c r="V96" i="1"/>
  <c r="V99" i="1"/>
  <c r="J103" i="1"/>
  <c r="M108" i="1"/>
  <c r="G113" i="1"/>
  <c r="S119" i="1"/>
  <c r="Y43" i="1"/>
  <c r="M70" i="1"/>
  <c r="S46" i="1"/>
  <c r="J52" i="1"/>
  <c r="J54" i="1"/>
  <c r="J57" i="1"/>
  <c r="J61" i="1"/>
  <c r="J65" i="1"/>
  <c r="J68" i="1"/>
  <c r="J72" i="1"/>
  <c r="J76" i="1"/>
  <c r="V79" i="1"/>
  <c r="J82" i="1"/>
  <c r="J86" i="1"/>
  <c r="J91" i="1"/>
  <c r="J95" i="1"/>
  <c r="J97" i="1"/>
  <c r="J100" i="1"/>
  <c r="M105" i="1"/>
  <c r="G110" i="1"/>
  <c r="M114" i="1"/>
  <c r="G121" i="1"/>
  <c r="Y52" i="1"/>
  <c r="S162" i="1"/>
  <c r="G160" i="1"/>
  <c r="G156" i="1"/>
  <c r="S152" i="1"/>
  <c r="G149" i="1"/>
  <c r="S146" i="1"/>
  <c r="G144" i="1"/>
  <c r="G140" i="1"/>
  <c r="G137" i="1"/>
  <c r="P159" i="1"/>
  <c r="P150" i="1"/>
  <c r="P143" i="1"/>
  <c r="P131" i="1"/>
  <c r="P122" i="1"/>
  <c r="P114" i="1"/>
  <c r="Y162" i="1"/>
  <c r="M159" i="1"/>
  <c r="M153" i="1"/>
  <c r="M149" i="1"/>
  <c r="M146" i="1"/>
  <c r="M143" i="1"/>
  <c r="M139" i="1"/>
  <c r="M131" i="1"/>
  <c r="M127" i="1"/>
  <c r="M122" i="1"/>
  <c r="Y119" i="1"/>
  <c r="J162" i="1"/>
  <c r="J158" i="1"/>
  <c r="J153" i="1"/>
  <c r="J149" i="1"/>
  <c r="V146" i="1"/>
  <c r="J144" i="1"/>
  <c r="J140" i="1"/>
  <c r="J137" i="1"/>
  <c r="J133" i="1"/>
  <c r="J130" i="1"/>
  <c r="V126" i="1"/>
  <c r="J123" i="1"/>
  <c r="S126" i="1"/>
  <c r="J119" i="1"/>
  <c r="J114" i="1"/>
  <c r="G107" i="1"/>
  <c r="G103" i="1"/>
  <c r="S99" i="1"/>
  <c r="S96" i="1"/>
  <c r="G94" i="1"/>
  <c r="G91" i="1"/>
  <c r="G87" i="1"/>
  <c r="AA87" i="1" s="1"/>
  <c r="G84" i="1"/>
  <c r="S80" i="1"/>
  <c r="G78" i="1"/>
  <c r="G74" i="1"/>
  <c r="G70" i="1"/>
  <c r="S66" i="1"/>
  <c r="G63" i="1"/>
  <c r="G59" i="1"/>
  <c r="S55" i="1"/>
  <c r="G53" i="1"/>
  <c r="G50" i="1"/>
  <c r="G126" i="1"/>
  <c r="J117" i="1"/>
  <c r="G114" i="1"/>
  <c r="M110" i="1"/>
  <c r="G105" i="1"/>
  <c r="P95" i="1"/>
  <c r="P85" i="1"/>
  <c r="P78" i="1"/>
  <c r="P66" i="1"/>
  <c r="P53" i="1"/>
  <c r="P39" i="1"/>
  <c r="G125" i="1"/>
  <c r="V119" i="1"/>
  <c r="S114" i="1"/>
  <c r="G109" i="1"/>
  <c r="Y99" i="1"/>
  <c r="M96" i="1"/>
  <c r="M90" i="1"/>
  <c r="M85" i="1"/>
  <c r="Y79" i="1"/>
  <c r="M73" i="1"/>
  <c r="M68" i="1"/>
  <c r="M62" i="1"/>
  <c r="M55" i="1"/>
  <c r="M52" i="1"/>
  <c r="M43" i="1"/>
  <c r="G127" i="1"/>
  <c r="G162" i="1"/>
  <c r="G159" i="1"/>
  <c r="G155" i="1"/>
  <c r="G152" i="1"/>
  <c r="G148" i="1"/>
  <c r="G146" i="1"/>
  <c r="G143" i="1"/>
  <c r="S139" i="1"/>
  <c r="G136" i="1"/>
  <c r="P156" i="1"/>
  <c r="P147" i="1"/>
  <c r="P139" i="1"/>
  <c r="P130" i="1"/>
  <c r="P121" i="1"/>
  <c r="P113" i="1"/>
  <c r="M162" i="1"/>
  <c r="M158" i="1"/>
  <c r="M152" i="1"/>
  <c r="M148" i="1"/>
  <c r="M145" i="1"/>
  <c r="M141" i="1"/>
  <c r="M136" i="1"/>
  <c r="Y130" i="1"/>
  <c r="Y126" i="1"/>
  <c r="Y121" i="1"/>
  <c r="M119" i="1"/>
  <c r="V160" i="1"/>
  <c r="J156" i="1"/>
  <c r="J152" i="1"/>
  <c r="J148" i="1"/>
  <c r="J146" i="1"/>
  <c r="J143" i="1"/>
  <c r="V139" i="1"/>
  <c r="J136" i="1"/>
  <c r="J132" i="1"/>
  <c r="J129" i="1"/>
  <c r="J126" i="1"/>
  <c r="G133" i="1"/>
  <c r="G124" i="1"/>
  <c r="J116" i="1"/>
  <c r="J111" i="1"/>
  <c r="Y105" i="1"/>
  <c r="G102" i="1"/>
  <c r="G99" i="1"/>
  <c r="G96" i="1"/>
  <c r="G93" i="1"/>
  <c r="G90" i="1"/>
  <c r="S86" i="1"/>
  <c r="G83" i="1"/>
  <c r="G80" i="1"/>
  <c r="G77" i="1"/>
  <c r="G73" i="1"/>
  <c r="G69" i="1"/>
  <c r="G66" i="1"/>
  <c r="G62" i="1"/>
  <c r="G58" i="1"/>
  <c r="G55" i="1"/>
  <c r="S52" i="1"/>
  <c r="G49" i="1"/>
  <c r="S121" i="1"/>
  <c r="G116" i="1"/>
  <c r="M113" i="1"/>
  <c r="J109" i="1"/>
  <c r="P101" i="1"/>
  <c r="P92" i="1"/>
  <c r="P83" i="1"/>
  <c r="P73" i="1"/>
  <c r="P62" i="1"/>
  <c r="P52" i="1"/>
  <c r="G132" i="1"/>
  <c r="G123" i="1"/>
  <c r="J118" i="1"/>
  <c r="J113" i="1"/>
  <c r="M107" i="1"/>
  <c r="M99" i="1"/>
  <c r="Y95" i="1"/>
  <c r="M88" i="1"/>
  <c r="M83" i="1"/>
  <c r="M79" i="1"/>
  <c r="M72" i="1"/>
  <c r="M67" i="1"/>
  <c r="M58" i="1"/>
  <c r="Y53" i="1"/>
  <c r="Y46" i="1"/>
  <c r="M39" i="1"/>
  <c r="G161" i="1"/>
  <c r="AA161" i="1" s="1"/>
  <c r="G158" i="1"/>
  <c r="G154" i="1"/>
  <c r="G151" i="1"/>
  <c r="S147" i="1"/>
  <c r="G145" i="1"/>
  <c r="G142" i="1"/>
  <c r="G139" i="1"/>
  <c r="P162" i="1"/>
  <c r="P153" i="1"/>
  <c r="P146" i="1"/>
  <c r="P136" i="1"/>
  <c r="P129" i="1"/>
  <c r="P119" i="1"/>
  <c r="P110" i="1"/>
  <c r="Y160" i="1"/>
  <c r="M156" i="1"/>
  <c r="M151" i="1"/>
  <c r="M147" i="1"/>
  <c r="Y144" i="1"/>
  <c r="M140" i="1"/>
  <c r="M135" i="1"/>
  <c r="M130" i="1"/>
  <c r="M126" i="1"/>
  <c r="M121" i="1"/>
  <c r="M118" i="1"/>
  <c r="J160" i="1"/>
  <c r="J155" i="1"/>
  <c r="J151" i="1"/>
  <c r="V147" i="1"/>
  <c r="J145" i="1"/>
  <c r="J142" i="1"/>
  <c r="J139" i="1"/>
  <c r="J135" i="1"/>
  <c r="J131" i="1"/>
  <c r="J128" i="1"/>
  <c r="J125" i="1"/>
  <c r="G130" i="1"/>
  <c r="V121" i="1"/>
  <c r="S115" i="1"/>
  <c r="S110" i="1"/>
  <c r="J105" i="1"/>
  <c r="G101" i="1"/>
  <c r="G98" i="1"/>
  <c r="S95" i="1"/>
  <c r="S92" i="1"/>
  <c r="G89" i="1"/>
  <c r="AA89" i="1" s="1"/>
  <c r="G86" i="1"/>
  <c r="G82" i="1"/>
  <c r="S79" i="1"/>
  <c r="G76" i="1"/>
  <c r="G72" i="1"/>
  <c r="G68" i="1"/>
  <c r="G65" i="1"/>
  <c r="AA65" i="1" s="1"/>
  <c r="G61" i="1"/>
  <c r="G57" i="1"/>
  <c r="G54" i="1"/>
  <c r="G52" i="1"/>
  <c r="G135" i="1"/>
  <c r="G120" i="1"/>
  <c r="M115" i="1"/>
  <c r="J112" i="1"/>
  <c r="G108" i="1"/>
  <c r="P99" i="1"/>
  <c r="P88" i="1"/>
  <c r="P80" i="1"/>
  <c r="P70" i="1"/>
  <c r="P58" i="1"/>
  <c r="P46" i="1"/>
  <c r="G131" i="1"/>
  <c r="J122" i="1"/>
  <c r="G117" i="1"/>
  <c r="G112" i="1"/>
  <c r="S105" i="1"/>
  <c r="M98" i="1"/>
  <c r="M95" i="1"/>
  <c r="Y86" i="1"/>
  <c r="Y80" i="1"/>
  <c r="M78" i="1"/>
  <c r="M71" i="1"/>
  <c r="Y66" i="1"/>
  <c r="M56" i="1"/>
  <c r="M53" i="1"/>
  <c r="M46" i="1"/>
  <c r="G134" i="1"/>
  <c r="S160" i="1"/>
  <c r="G157" i="1"/>
  <c r="AA157" i="1" s="1"/>
  <c r="G153" i="1"/>
  <c r="G150" i="1"/>
  <c r="G147" i="1"/>
  <c r="S144" i="1"/>
  <c r="G141" i="1"/>
  <c r="G138" i="1"/>
  <c r="P160" i="1"/>
  <c r="P152" i="1"/>
  <c r="P144" i="1"/>
  <c r="P135" i="1"/>
  <c r="P126" i="1"/>
  <c r="P115" i="1"/>
  <c r="P105" i="1"/>
  <c r="M160" i="1"/>
  <c r="M154" i="1"/>
  <c r="M150" i="1"/>
  <c r="Y146" i="1"/>
  <c r="M144" i="1"/>
  <c r="Y139" i="1"/>
  <c r="M133" i="1"/>
  <c r="M129" i="1"/>
  <c r="M125" i="1"/>
  <c r="M120" i="1"/>
  <c r="V162" i="1"/>
  <c r="J159" i="1"/>
  <c r="J154" i="1"/>
  <c r="J150" i="1"/>
  <c r="J147" i="1"/>
  <c r="V144" i="1"/>
  <c r="J141" i="1"/>
  <c r="J138" i="1"/>
  <c r="J134" i="1"/>
  <c r="V130" i="1"/>
  <c r="J127" i="1"/>
  <c r="J124" i="1"/>
  <c r="G129" i="1"/>
  <c r="J120" i="1"/>
  <c r="Y114" i="1"/>
  <c r="J108" i="1"/>
  <c r="G104" i="1"/>
  <c r="AA104" i="1" s="1"/>
  <c r="G100" i="1"/>
  <c r="G97" i="1"/>
  <c r="G95" i="1"/>
  <c r="G92" i="1"/>
  <c r="G88" i="1"/>
  <c r="G85" i="1"/>
  <c r="G81" i="1"/>
  <c r="G79" i="1"/>
  <c r="G75" i="1"/>
  <c r="G71" i="1"/>
  <c r="G67" i="1"/>
  <c r="G64" i="1"/>
  <c r="G60" i="1"/>
  <c r="G56" i="1"/>
  <c r="S53" i="1"/>
  <c r="G51" i="1"/>
  <c r="S131" i="1"/>
  <c r="G119" i="1"/>
  <c r="V114" i="1"/>
  <c r="G111" i="1"/>
  <c r="V105" i="1"/>
  <c r="P96" i="1"/>
  <c r="P86" i="1"/>
  <c r="P79" i="1"/>
  <c r="P67" i="1"/>
  <c r="P55" i="1"/>
  <c r="P43" i="1"/>
  <c r="G128" i="1"/>
  <c r="J121" i="1"/>
  <c r="J115" i="1"/>
  <c r="J110" i="1"/>
  <c r="M101" i="1"/>
  <c r="M97" i="1"/>
  <c r="M92" i="1"/>
  <c r="M86" i="1"/>
  <c r="G44" i="1"/>
  <c r="V52" i="1"/>
  <c r="J55" i="1"/>
  <c r="J58" i="1"/>
  <c r="J62" i="1"/>
  <c r="J66" i="1"/>
  <c r="J69" i="1"/>
  <c r="J73" i="1"/>
  <c r="J77" i="1"/>
  <c r="J80" i="1"/>
  <c r="J83" i="1"/>
  <c r="V86" i="1"/>
  <c r="J92" i="1"/>
  <c r="V95" i="1"/>
  <c r="J98" i="1"/>
  <c r="J101" i="1"/>
  <c r="G106" i="1"/>
  <c r="AA106" i="1" s="1"/>
  <c r="V110" i="1"/>
  <c r="G115" i="1"/>
  <c r="G122" i="1"/>
  <c r="Y55" i="1"/>
  <c r="M80" i="1"/>
  <c r="AC896" i="30" l="1"/>
  <c r="AB896" i="30"/>
  <c r="Q604" i="30"/>
  <c r="K1153" i="30"/>
  <c r="J20" i="30" s="1"/>
  <c r="G335" i="41" s="1"/>
  <c r="AE1153" i="30"/>
  <c r="F127" i="35"/>
  <c r="E127" i="35"/>
  <c r="AR127" i="35" s="1"/>
  <c r="AA100" i="1"/>
  <c r="R603" i="30"/>
  <c r="S603" i="30" s="1"/>
  <c r="AK1165" i="37"/>
  <c r="Y1165" i="37"/>
  <c r="Q1025" i="30"/>
  <c r="R1025" i="30" s="1"/>
  <c r="S1025" i="30" s="1"/>
  <c r="E240" i="41"/>
  <c r="E86" i="41"/>
  <c r="G316" i="41"/>
  <c r="G162" i="41"/>
  <c r="E259" i="41"/>
  <c r="E105" i="41"/>
  <c r="H151" i="35"/>
  <c r="H156" i="35"/>
  <c r="H159" i="35"/>
  <c r="H150" i="35"/>
  <c r="H153" i="35"/>
  <c r="H160" i="35"/>
  <c r="H155" i="35"/>
  <c r="H172" i="35"/>
  <c r="H165" i="35"/>
  <c r="H162" i="35"/>
  <c r="H157" i="35"/>
  <c r="H164" i="35"/>
  <c r="H167" i="35"/>
  <c r="H158" i="35"/>
  <c r="H161" i="35"/>
  <c r="H170" i="35"/>
  <c r="H163" i="35"/>
  <c r="H175" i="35"/>
  <c r="H176" i="35"/>
  <c r="H152" i="35"/>
  <c r="H174" i="35"/>
  <c r="H166" i="35"/>
  <c r="H171" i="35"/>
  <c r="H173" i="35"/>
  <c r="H154" i="35"/>
  <c r="H149" i="35"/>
  <c r="I149" i="35"/>
  <c r="E174" i="35"/>
  <c r="AR174" i="35" s="1"/>
  <c r="E166" i="35"/>
  <c r="AR166" i="35" s="1"/>
  <c r="E175" i="35"/>
  <c r="AR175" i="35" s="1"/>
  <c r="E154" i="35"/>
  <c r="AR154" i="35" s="1"/>
  <c r="E167" i="35"/>
  <c r="AR167" i="35" s="1"/>
  <c r="E157" i="35"/>
  <c r="AR157" i="35" s="1"/>
  <c r="E171" i="35"/>
  <c r="AR171" i="35" s="1"/>
  <c r="E176" i="35"/>
  <c r="AR176" i="35" s="1"/>
  <c r="E152" i="35"/>
  <c r="AR152" i="35" s="1"/>
  <c r="E159" i="35"/>
  <c r="AR159" i="35" s="1"/>
  <c r="E161" i="35"/>
  <c r="E162" i="35"/>
  <c r="AR162" i="35" s="1"/>
  <c r="E156" i="35"/>
  <c r="AR156" i="35" s="1"/>
  <c r="E155" i="35"/>
  <c r="AR155" i="35" s="1"/>
  <c r="E150" i="35"/>
  <c r="AR150" i="35" s="1"/>
  <c r="E165" i="35"/>
  <c r="AR165" i="35" s="1"/>
  <c r="E151" i="35"/>
  <c r="AR151" i="35" s="1"/>
  <c r="E160" i="35"/>
  <c r="AR160" i="35" s="1"/>
  <c r="E153" i="35"/>
  <c r="AR153" i="35" s="1"/>
  <c r="E173" i="35"/>
  <c r="AR173" i="35" s="1"/>
  <c r="E172" i="35"/>
  <c r="AR172" i="35" s="1"/>
  <c r="E164" i="35"/>
  <c r="AR164" i="35" s="1"/>
  <c r="E158" i="35"/>
  <c r="AR158" i="35" s="1"/>
  <c r="E170" i="35"/>
  <c r="AR170" i="35" s="1"/>
  <c r="E163" i="35"/>
  <c r="AR163" i="35" s="1"/>
  <c r="E149" i="35"/>
  <c r="AR149" i="35" s="1"/>
  <c r="F149" i="35"/>
  <c r="H178" i="35"/>
  <c r="H179" i="35"/>
  <c r="H180" i="35"/>
  <c r="H177" i="35"/>
  <c r="I177" i="35"/>
  <c r="E178" i="35"/>
  <c r="AR178" i="35" s="1"/>
  <c r="E180" i="35"/>
  <c r="E179" i="35"/>
  <c r="AR179" i="35" s="1"/>
  <c r="E177" i="35"/>
  <c r="AR177" i="35" s="1"/>
  <c r="F177" i="35"/>
  <c r="H143" i="35"/>
  <c r="H139" i="35"/>
  <c r="H99" i="35"/>
  <c r="H103" i="35"/>
  <c r="H95" i="35"/>
  <c r="H127" i="35"/>
  <c r="H131" i="35"/>
  <c r="H135" i="35"/>
  <c r="E134" i="35"/>
  <c r="E83" i="35"/>
  <c r="E84" i="35"/>
  <c r="E135" i="35"/>
  <c r="E95" i="35"/>
  <c r="AR95" i="35" s="1"/>
  <c r="E77" i="35"/>
  <c r="E144" i="35"/>
  <c r="E126" i="35"/>
  <c r="E101" i="35"/>
  <c r="E86" i="35"/>
  <c r="E137" i="35"/>
  <c r="E131" i="35"/>
  <c r="AR131" i="35" s="1"/>
  <c r="E104" i="35"/>
  <c r="E89" i="35"/>
  <c r="E140" i="35"/>
  <c r="E142" i="35"/>
  <c r="E82" i="35"/>
  <c r="E133" i="35"/>
  <c r="E105" i="35"/>
  <c r="E106" i="35"/>
  <c r="E71" i="35"/>
  <c r="AR71" i="35" s="1"/>
  <c r="E98" i="35"/>
  <c r="E88" i="35"/>
  <c r="E139" i="35"/>
  <c r="E73" i="35"/>
  <c r="E80" i="35"/>
  <c r="E78" i="35"/>
  <c r="E129" i="35"/>
  <c r="E91" i="35"/>
  <c r="AR91" i="35" s="1"/>
  <c r="E76" i="35"/>
  <c r="E93" i="35"/>
  <c r="E94" i="35"/>
  <c r="E69" i="35"/>
  <c r="E120" i="35"/>
  <c r="E92" i="35"/>
  <c r="E115" i="35"/>
  <c r="AR115" i="35" s="1"/>
  <c r="E143" i="35"/>
  <c r="E97" i="35"/>
  <c r="E72" i="35"/>
  <c r="E123" i="35"/>
  <c r="AR123" i="35" s="1"/>
  <c r="E108" i="35"/>
  <c r="E128" i="35"/>
  <c r="E87" i="35"/>
  <c r="AR87" i="35" s="1"/>
  <c r="E114" i="35"/>
  <c r="E90" i="35"/>
  <c r="E96" i="35"/>
  <c r="E103" i="35"/>
  <c r="E117" i="35"/>
  <c r="E102" i="35"/>
  <c r="E122" i="35"/>
  <c r="E68" i="35"/>
  <c r="E119" i="35"/>
  <c r="AR119" i="35" s="1"/>
  <c r="E118" i="35"/>
  <c r="E146" i="35"/>
  <c r="E125" i="35"/>
  <c r="E74" i="35"/>
  <c r="E112" i="35"/>
  <c r="E113" i="35"/>
  <c r="E124" i="35"/>
  <c r="E110" i="35"/>
  <c r="E85" i="35"/>
  <c r="E136" i="35"/>
  <c r="E70" i="35"/>
  <c r="E121" i="35"/>
  <c r="E109" i="35"/>
  <c r="E100" i="35"/>
  <c r="E75" i="35"/>
  <c r="E111" i="35"/>
  <c r="AR111" i="35" s="1"/>
  <c r="E141" i="35"/>
  <c r="E116" i="35"/>
  <c r="E130" i="35"/>
  <c r="E145" i="35"/>
  <c r="E99" i="35"/>
  <c r="E81" i="35"/>
  <c r="E132" i="35"/>
  <c r="E107" i="35"/>
  <c r="AR107" i="35" s="1"/>
  <c r="E79" i="35"/>
  <c r="E138" i="35"/>
  <c r="E67" i="35"/>
  <c r="AR67" i="35" s="1"/>
  <c r="F67" i="35"/>
  <c r="H28" i="35"/>
  <c r="H45" i="35"/>
  <c r="H53" i="35"/>
  <c r="H13" i="35"/>
  <c r="H57" i="35"/>
  <c r="H12" i="35"/>
  <c r="H18" i="35"/>
  <c r="H22" i="35"/>
  <c r="H16" i="35"/>
  <c r="H63" i="35"/>
  <c r="H43" i="35"/>
  <c r="H55" i="35"/>
  <c r="H37" i="35"/>
  <c r="H64" i="35"/>
  <c r="H33" i="35"/>
  <c r="H15" i="35"/>
  <c r="H26" i="35"/>
  <c r="H24" i="35"/>
  <c r="H49" i="35"/>
  <c r="H59" i="35"/>
  <c r="H20" i="35"/>
  <c r="H35" i="35"/>
  <c r="H39" i="35"/>
  <c r="H47" i="35"/>
  <c r="H23" i="35"/>
  <c r="H61" i="35"/>
  <c r="H51" i="35"/>
  <c r="H30" i="35"/>
  <c r="H41" i="35"/>
  <c r="H11" i="35"/>
  <c r="E53" i="35"/>
  <c r="E33" i="35"/>
  <c r="E49" i="35"/>
  <c r="E57" i="35"/>
  <c r="E43" i="35"/>
  <c r="E41" i="35"/>
  <c r="E35" i="35"/>
  <c r="E61" i="35"/>
  <c r="E59" i="35"/>
  <c r="E64" i="35"/>
  <c r="E63" i="35"/>
  <c r="E37" i="35"/>
  <c r="E47" i="35"/>
  <c r="E39" i="35"/>
  <c r="E55" i="35"/>
  <c r="E51" i="35"/>
  <c r="E45" i="35"/>
  <c r="E30" i="35"/>
  <c r="E13" i="35"/>
  <c r="AR13" i="35" s="1"/>
  <c r="E23" i="35"/>
  <c r="E14" i="35"/>
  <c r="E26" i="35"/>
  <c r="E18" i="35"/>
  <c r="E15" i="35"/>
  <c r="E28" i="35"/>
  <c r="E22" i="35"/>
  <c r="E17" i="35"/>
  <c r="E20" i="35"/>
  <c r="E16" i="35"/>
  <c r="E24" i="35"/>
  <c r="E12" i="35"/>
  <c r="E11" i="35"/>
  <c r="AA50" i="1"/>
  <c r="Y1036" i="37"/>
  <c r="AC615" i="37"/>
  <c r="AK907" i="37"/>
  <c r="AK788" i="37"/>
  <c r="AG907" i="37"/>
  <c r="AA1153" i="30"/>
  <c r="R1024" i="30"/>
  <c r="S1024" i="30" s="1"/>
  <c r="N1024" i="30"/>
  <c r="P1025" i="30"/>
  <c r="M1154" i="30"/>
  <c r="N1154" i="30" s="1"/>
  <c r="O1154" i="30" s="1"/>
  <c r="O895" i="30"/>
  <c r="AE895" i="30"/>
  <c r="AC81" i="37"/>
  <c r="AK461" i="37"/>
  <c r="AG615" i="37"/>
  <c r="AG305" i="37"/>
  <c r="Y81" i="37"/>
  <c r="Y305" i="37"/>
  <c r="AK305" i="37"/>
  <c r="AB459" i="37"/>
  <c r="AD458" i="37"/>
  <c r="AE458" i="37" s="1"/>
  <c r="AC1165" i="37"/>
  <c r="AC459" i="37"/>
  <c r="AD787" i="37"/>
  <c r="AE787" i="37" s="1"/>
  <c r="AB788" i="37"/>
  <c r="AB81" i="37"/>
  <c r="AD80" i="37"/>
  <c r="AE80" i="37" s="1"/>
  <c r="Z787" i="37"/>
  <c r="AA787" i="37" s="1"/>
  <c r="X788" i="37"/>
  <c r="S43" i="37"/>
  <c r="S33" i="37"/>
  <c r="S23" i="37"/>
  <c r="AH787" i="37"/>
  <c r="AI787" i="37" s="1"/>
  <c r="AF788" i="37"/>
  <c r="AG789" i="37" s="1"/>
  <c r="X81" i="37"/>
  <c r="Y82" i="37" s="1"/>
  <c r="Z80" i="37"/>
  <c r="AA80" i="37" s="1"/>
  <c r="X460" i="37"/>
  <c r="Z459" i="37"/>
  <c r="AA459" i="37" s="1"/>
  <c r="AJ1035" i="37"/>
  <c r="AL1034" i="37"/>
  <c r="AM1034" i="37" s="1"/>
  <c r="AL906" i="37"/>
  <c r="AM906" i="37" s="1"/>
  <c r="AJ907" i="37"/>
  <c r="AB1035" i="37"/>
  <c r="AD1034" i="37"/>
  <c r="AE1034" i="37" s="1"/>
  <c r="AB305" i="37"/>
  <c r="AD304" i="37"/>
  <c r="AE304" i="37" s="1"/>
  <c r="AD906" i="37"/>
  <c r="AE906" i="37" s="1"/>
  <c r="AB907" i="37"/>
  <c r="AH906" i="37"/>
  <c r="AI906" i="37" s="1"/>
  <c r="AF907" i="37"/>
  <c r="AG908" i="37" s="1"/>
  <c r="AJ305" i="37"/>
  <c r="AL304" i="37"/>
  <c r="AM304" i="37" s="1"/>
  <c r="X305" i="37"/>
  <c r="Z304" i="37"/>
  <c r="AA304" i="37" s="1"/>
  <c r="AK1035" i="37"/>
  <c r="X615" i="37"/>
  <c r="Z614" i="37"/>
  <c r="AA614" i="37" s="1"/>
  <c r="Z1164" i="37"/>
  <c r="AA1164" i="37" s="1"/>
  <c r="X1165" i="37"/>
  <c r="Z906" i="37"/>
  <c r="AA906" i="37" s="1"/>
  <c r="X907" i="37"/>
  <c r="AD1164" i="37"/>
  <c r="AE1164" i="37" s="1"/>
  <c r="AB1165" i="37"/>
  <c r="AF1036" i="37"/>
  <c r="AH1035" i="37"/>
  <c r="AI1035" i="37" s="1"/>
  <c r="AB615" i="37"/>
  <c r="AD614" i="37"/>
  <c r="AE614" i="37" s="1"/>
  <c r="AL80" i="37"/>
  <c r="AM80" i="37" s="1"/>
  <c r="AJ81" i="37"/>
  <c r="AJ615" i="37"/>
  <c r="AK616" i="37" s="1"/>
  <c r="AL614" i="37"/>
  <c r="AM614" i="37" s="1"/>
  <c r="Y615" i="37"/>
  <c r="AF305" i="37"/>
  <c r="AH304" i="37"/>
  <c r="AI304" i="37" s="1"/>
  <c r="X1036" i="37"/>
  <c r="Y1037" i="37" s="1"/>
  <c r="Z1035" i="37"/>
  <c r="AA1035" i="37" s="1"/>
  <c r="AG1036" i="37"/>
  <c r="AJ461" i="37"/>
  <c r="AL460" i="37"/>
  <c r="AM460" i="37" s="1"/>
  <c r="AH1164" i="37"/>
  <c r="AI1164" i="37" s="1"/>
  <c r="AF1165" i="37"/>
  <c r="AL787" i="37"/>
  <c r="AM787" i="37" s="1"/>
  <c r="AJ788" i="37"/>
  <c r="Y788" i="37"/>
  <c r="Y789" i="37" s="1"/>
  <c r="AC1035" i="37"/>
  <c r="AF460" i="37"/>
  <c r="AH459" i="37"/>
  <c r="AI459" i="37" s="1"/>
  <c r="AC788" i="37"/>
  <c r="AC789" i="37" s="1"/>
  <c r="AF81" i="37"/>
  <c r="AH80" i="37"/>
  <c r="AI80" i="37" s="1"/>
  <c r="AC305" i="37"/>
  <c r="AJ1165" i="37"/>
  <c r="AL1164" i="37"/>
  <c r="AM1164" i="37" s="1"/>
  <c r="Y460" i="37"/>
  <c r="Y461" i="37" s="1"/>
  <c r="AF615" i="37"/>
  <c r="AH614" i="37"/>
  <c r="AI614" i="37" s="1"/>
  <c r="AC907" i="37"/>
  <c r="AG460" i="37"/>
  <c r="AG1154" i="30"/>
  <c r="AG1155" i="30" s="1"/>
  <c r="AD448" i="30"/>
  <c r="AE448" i="30" s="1"/>
  <c r="E259" i="36"/>
  <c r="E105" i="36"/>
  <c r="E105" i="32"/>
  <c r="E259" i="32"/>
  <c r="G316" i="36"/>
  <c r="G162" i="36"/>
  <c r="G316" i="32"/>
  <c r="G162" i="32"/>
  <c r="G335" i="36"/>
  <c r="G181" i="36"/>
  <c r="G181" i="32"/>
  <c r="G335" i="32"/>
  <c r="E240" i="36"/>
  <c r="E86" i="36"/>
  <c r="E86" i="32"/>
  <c r="E240" i="32"/>
  <c r="AA59" i="1"/>
  <c r="AK777" i="30"/>
  <c r="AK778" i="30" s="1"/>
  <c r="AD776" i="30"/>
  <c r="AE776" i="30" s="1"/>
  <c r="AM1153" i="30"/>
  <c r="V79" i="30"/>
  <c r="Y777" i="30"/>
  <c r="Y778" i="30" s="1"/>
  <c r="AE1024" i="30"/>
  <c r="AH603" i="30"/>
  <c r="AI603" i="30" s="1"/>
  <c r="Q450" i="30"/>
  <c r="R450" i="30" s="1"/>
  <c r="R448" i="30"/>
  <c r="S448" i="30" s="1"/>
  <c r="S449" i="30" s="1"/>
  <c r="AI1024" i="30"/>
  <c r="AL1024" i="30"/>
  <c r="AG449" i="30"/>
  <c r="AH449" i="30" s="1"/>
  <c r="AA603" i="30"/>
  <c r="Y449" i="30"/>
  <c r="Y450" i="30" s="1"/>
  <c r="AG604" i="30"/>
  <c r="AH604" i="30" s="1"/>
  <c r="V776" i="30"/>
  <c r="W776" i="30" s="1"/>
  <c r="N896" i="30"/>
  <c r="T777" i="30"/>
  <c r="T778" i="30" s="1"/>
  <c r="U777" i="30"/>
  <c r="O1024" i="30"/>
  <c r="AM776" i="30"/>
  <c r="O448" i="30"/>
  <c r="M604" i="30"/>
  <c r="M605" i="30" s="1"/>
  <c r="AD777" i="30"/>
  <c r="R604" i="30"/>
  <c r="S604" i="30" s="1"/>
  <c r="Z895" i="30"/>
  <c r="AA895" i="30" s="1"/>
  <c r="N449" i="30"/>
  <c r="N603" i="30"/>
  <c r="O603" i="30" s="1"/>
  <c r="AL1154" i="30"/>
  <c r="V1024" i="30"/>
  <c r="W1024" i="30" s="1"/>
  <c r="V604" i="30"/>
  <c r="W604" i="30" s="1"/>
  <c r="L777" i="30"/>
  <c r="N776" i="30"/>
  <c r="O776" i="30" s="1"/>
  <c r="AC1155" i="30"/>
  <c r="AI448" i="30"/>
  <c r="I449" i="30"/>
  <c r="J449" i="30" s="1"/>
  <c r="Z1154" i="30"/>
  <c r="AA1024" i="30"/>
  <c r="AC449" i="30"/>
  <c r="AD449" i="30" s="1"/>
  <c r="AD604" i="30"/>
  <c r="AD896" i="30"/>
  <c r="J776" i="30"/>
  <c r="K776" i="30" s="1"/>
  <c r="J17" i="30" s="1"/>
  <c r="AA776" i="30"/>
  <c r="AJ1025" i="30"/>
  <c r="AJ1026" i="30" s="1"/>
  <c r="AM1024" i="30"/>
  <c r="K448" i="30"/>
  <c r="AE603" i="30"/>
  <c r="AK1025" i="30"/>
  <c r="J603" i="30"/>
  <c r="K603" i="30" s="1"/>
  <c r="AI776" i="30"/>
  <c r="R895" i="30"/>
  <c r="S895" i="30" s="1"/>
  <c r="AH895" i="30"/>
  <c r="AI895" i="30" s="1"/>
  <c r="AA448" i="30"/>
  <c r="AL449" i="30"/>
  <c r="AM449" i="30" s="1"/>
  <c r="R777" i="30"/>
  <c r="S777" i="30" s="1"/>
  <c r="AL896" i="30"/>
  <c r="AM896" i="30" s="1"/>
  <c r="V449" i="30"/>
  <c r="W449" i="30" s="1"/>
  <c r="AL604" i="30"/>
  <c r="AM604" i="30" s="1"/>
  <c r="V896" i="30"/>
  <c r="W896" i="30" s="1"/>
  <c r="AF74" i="30"/>
  <c r="AA57" i="1"/>
  <c r="I604" i="30"/>
  <c r="J604" i="30" s="1"/>
  <c r="Y604" i="30"/>
  <c r="Y605" i="30" s="1"/>
  <c r="Q1155" i="30"/>
  <c r="AH1154" i="30"/>
  <c r="AI1154" i="30" s="1"/>
  <c r="U1155" i="30"/>
  <c r="V1154" i="30"/>
  <c r="W1154" i="30" s="1"/>
  <c r="AD1154" i="30"/>
  <c r="Z1025" i="30"/>
  <c r="R1154" i="30"/>
  <c r="S1154" i="30" s="1"/>
  <c r="U897" i="30"/>
  <c r="AD1025" i="30"/>
  <c r="X1155" i="30"/>
  <c r="AJ1155" i="30"/>
  <c r="AK1155" i="30"/>
  <c r="Y1155" i="30"/>
  <c r="T1155" i="30"/>
  <c r="AF1155" i="30"/>
  <c r="P1155" i="30"/>
  <c r="AB1155" i="30"/>
  <c r="U1026" i="30"/>
  <c r="V1025" i="30"/>
  <c r="AC1026" i="30"/>
  <c r="AH1025" i="30"/>
  <c r="N1025" i="30"/>
  <c r="AG1026" i="30"/>
  <c r="X1026" i="30"/>
  <c r="P1026" i="30"/>
  <c r="Y1026" i="30"/>
  <c r="AF1026" i="30"/>
  <c r="AB1026" i="30"/>
  <c r="T1026" i="30"/>
  <c r="J895" i="30"/>
  <c r="K895" i="30" s="1"/>
  <c r="J18" i="30" s="1"/>
  <c r="AG777" i="30"/>
  <c r="AG778" i="30" s="1"/>
  <c r="AG896" i="30"/>
  <c r="X896" i="30"/>
  <c r="Y896" i="30"/>
  <c r="AC897" i="30"/>
  <c r="P896" i="30"/>
  <c r="AF896" i="30"/>
  <c r="T897" i="30"/>
  <c r="AB897" i="30"/>
  <c r="AJ897" i="30"/>
  <c r="Q896" i="30"/>
  <c r="AK897" i="30"/>
  <c r="M777" i="30"/>
  <c r="AC778" i="30"/>
  <c r="Q778" i="30"/>
  <c r="AF778" i="30"/>
  <c r="P778" i="30"/>
  <c r="AJ778" i="30"/>
  <c r="X778" i="30"/>
  <c r="AB778" i="30"/>
  <c r="AK605" i="30"/>
  <c r="Q605" i="30"/>
  <c r="U605" i="30"/>
  <c r="AG605" i="30"/>
  <c r="P605" i="30"/>
  <c r="X605" i="30"/>
  <c r="AJ605" i="30"/>
  <c r="L605" i="30"/>
  <c r="AB605" i="30"/>
  <c r="AF605" i="30"/>
  <c r="T605" i="30"/>
  <c r="AC605" i="30"/>
  <c r="AG450" i="30"/>
  <c r="U450" i="30"/>
  <c r="AK450" i="30"/>
  <c r="L450" i="30"/>
  <c r="N451" i="30" s="1"/>
  <c r="AB450" i="30"/>
  <c r="M450" i="30"/>
  <c r="AJ450" i="30"/>
  <c r="T450" i="30"/>
  <c r="P451" i="30"/>
  <c r="X450" i="30"/>
  <c r="AF450" i="30"/>
  <c r="AA74" i="1"/>
  <c r="AA47" i="1"/>
  <c r="AA42" i="1"/>
  <c r="AA44" i="1"/>
  <c r="AA64" i="1"/>
  <c r="AA81" i="1"/>
  <c r="AA102" i="1"/>
  <c r="AA51" i="1"/>
  <c r="AA61" i="1"/>
  <c r="AA76" i="1"/>
  <c r="AA111" i="1"/>
  <c r="AA123" i="1"/>
  <c r="AA49" i="1"/>
  <c r="AA90" i="1"/>
  <c r="AA85" i="1"/>
  <c r="AA54" i="1"/>
  <c r="AA82" i="1"/>
  <c r="AA60" i="1"/>
  <c r="AA75" i="1"/>
  <c r="AA103" i="1"/>
  <c r="AA84" i="1"/>
  <c r="AA122" i="1"/>
  <c r="AA158" i="1"/>
  <c r="AA128" i="1"/>
  <c r="AA115" i="1"/>
  <c r="AA94" i="1"/>
  <c r="AA71" i="1"/>
  <c r="AA93" i="1"/>
  <c r="AA67" i="1"/>
  <c r="AA117" i="1"/>
  <c r="AA119" i="1"/>
  <c r="AA68" i="1"/>
  <c r="AA72" i="1"/>
  <c r="AA116" i="1"/>
  <c r="AA147" i="1"/>
  <c r="AA145" i="1"/>
  <c r="AA143" i="1"/>
  <c r="AA137" i="1"/>
  <c r="AA149" i="1"/>
  <c r="AA48" i="1"/>
  <c r="AA88" i="1"/>
  <c r="AA153" i="1"/>
  <c r="AA63" i="1"/>
  <c r="AA91" i="1"/>
  <c r="AA56" i="1"/>
  <c r="AA129" i="1"/>
  <c r="AA97" i="1"/>
  <c r="AA138" i="1"/>
  <c r="AA150" i="1"/>
  <c r="AA134" i="1"/>
  <c r="AA112" i="1"/>
  <c r="AA132" i="1"/>
  <c r="AA66" i="1"/>
  <c r="AA80" i="1"/>
  <c r="AA133" i="1"/>
  <c r="AA146" i="1"/>
  <c r="AA159" i="1"/>
  <c r="AA105" i="1"/>
  <c r="AA126" i="1"/>
  <c r="AA140" i="1"/>
  <c r="AA113" i="1"/>
  <c r="AA141" i="1"/>
  <c r="AA120" i="1"/>
  <c r="AA86" i="1"/>
  <c r="AA98" i="1"/>
  <c r="AA139" i="1"/>
  <c r="AA151" i="1"/>
  <c r="AA55" i="1"/>
  <c r="AA69" i="1"/>
  <c r="AA83" i="1"/>
  <c r="AA96" i="1"/>
  <c r="AA136" i="1"/>
  <c r="AA148" i="1"/>
  <c r="AA162" i="1"/>
  <c r="AA125" i="1"/>
  <c r="AA78" i="1"/>
  <c r="AA144" i="1"/>
  <c r="AA156" i="1"/>
  <c r="AA121" i="1"/>
  <c r="AA118" i="1"/>
  <c r="AA46" i="1"/>
  <c r="AA79" i="1"/>
  <c r="AA92" i="1"/>
  <c r="AA108" i="1"/>
  <c r="AA135" i="1"/>
  <c r="AA101" i="1"/>
  <c r="AA142" i="1"/>
  <c r="AA154" i="1"/>
  <c r="AA58" i="1"/>
  <c r="AA73" i="1"/>
  <c r="AA99" i="1"/>
  <c r="AA152" i="1"/>
  <c r="AA127" i="1"/>
  <c r="AA109" i="1"/>
  <c r="AA114" i="1"/>
  <c r="AA53" i="1"/>
  <c r="AA107" i="1"/>
  <c r="AA160" i="1"/>
  <c r="AA40" i="1"/>
  <c r="AA39" i="1"/>
  <c r="AA95" i="1"/>
  <c r="AA131" i="1"/>
  <c r="AA52" i="1"/>
  <c r="AA130" i="1"/>
  <c r="AA62" i="1"/>
  <c r="AA77" i="1"/>
  <c r="AA124" i="1"/>
  <c r="AA155" i="1"/>
  <c r="AA70" i="1"/>
  <c r="AA110" i="1"/>
  <c r="AA43" i="1"/>
  <c r="AE1154" i="30" l="1"/>
  <c r="G181" i="41"/>
  <c r="H186" i="41" s="1"/>
  <c r="Q1026" i="30"/>
  <c r="O1025" i="30"/>
  <c r="AD897" i="30"/>
  <c r="Z449" i="30"/>
  <c r="AM1154" i="30"/>
  <c r="AC82" i="37"/>
  <c r="F115" i="41"/>
  <c r="F114" i="41"/>
  <c r="F106" i="41"/>
  <c r="F110" i="41"/>
  <c r="F109" i="41"/>
  <c r="F117" i="41"/>
  <c r="F107" i="41"/>
  <c r="F116" i="41"/>
  <c r="F108" i="41"/>
  <c r="F118" i="41"/>
  <c r="F111" i="41"/>
  <c r="AI1025" i="30"/>
  <c r="G124" i="41"/>
  <c r="G278" i="41"/>
  <c r="O896" i="30"/>
  <c r="J38" i="30" s="1"/>
  <c r="F268" i="41"/>
  <c r="F269" i="41"/>
  <c r="F271" i="41"/>
  <c r="F261" i="41"/>
  <c r="F270" i="41"/>
  <c r="F264" i="41"/>
  <c r="F265" i="41"/>
  <c r="F262" i="41"/>
  <c r="F263" i="41"/>
  <c r="F272" i="41"/>
  <c r="F260" i="41"/>
  <c r="F249" i="41"/>
  <c r="F250" i="41"/>
  <c r="F252" i="41"/>
  <c r="F242" i="41"/>
  <c r="F246" i="41"/>
  <c r="F243" i="41"/>
  <c r="F253" i="41"/>
  <c r="F251" i="41"/>
  <c r="F244" i="41"/>
  <c r="F245" i="41"/>
  <c r="F241" i="41"/>
  <c r="F95" i="41"/>
  <c r="F96" i="41"/>
  <c r="F99" i="41"/>
  <c r="F97" i="41"/>
  <c r="F98" i="41"/>
  <c r="F87" i="41"/>
  <c r="F91" i="41"/>
  <c r="F89" i="41"/>
  <c r="F90" i="41"/>
  <c r="F92" i="41"/>
  <c r="F88" i="41"/>
  <c r="AE1025" i="30"/>
  <c r="F99" i="36"/>
  <c r="F98" i="36"/>
  <c r="F97" i="36"/>
  <c r="H194" i="36"/>
  <c r="H193" i="36"/>
  <c r="H192" i="36"/>
  <c r="H175" i="36"/>
  <c r="H174" i="36"/>
  <c r="H173" i="36"/>
  <c r="F118" i="36"/>
  <c r="F117" i="36"/>
  <c r="F116" i="36"/>
  <c r="F253" i="36"/>
  <c r="F252" i="36"/>
  <c r="F251" i="36"/>
  <c r="H348" i="36"/>
  <c r="H347" i="36"/>
  <c r="H346" i="36"/>
  <c r="H329" i="36"/>
  <c r="H328" i="36"/>
  <c r="H327" i="36"/>
  <c r="F272" i="36"/>
  <c r="F270" i="36"/>
  <c r="F271" i="36"/>
  <c r="H172" i="41"/>
  <c r="H171" i="41"/>
  <c r="H165" i="41"/>
  <c r="H163" i="41"/>
  <c r="H166" i="41"/>
  <c r="H174" i="41"/>
  <c r="H175" i="41"/>
  <c r="H168" i="41"/>
  <c r="H167" i="41"/>
  <c r="H164" i="41"/>
  <c r="H173" i="41"/>
  <c r="H190" i="41"/>
  <c r="H183" i="41"/>
  <c r="H187" i="41"/>
  <c r="AE777" i="30"/>
  <c r="AC450" i="30"/>
  <c r="G143" i="41"/>
  <c r="G297" i="41"/>
  <c r="AA1154" i="30"/>
  <c r="H326" i="41"/>
  <c r="H325" i="41"/>
  <c r="H318" i="41"/>
  <c r="H321" i="41"/>
  <c r="H320" i="41"/>
  <c r="H319" i="41"/>
  <c r="H328" i="41"/>
  <c r="H322" i="41"/>
  <c r="H329" i="41"/>
  <c r="H327" i="41"/>
  <c r="H317" i="41"/>
  <c r="H345" i="41"/>
  <c r="H344" i="41"/>
  <c r="H337" i="41"/>
  <c r="H347" i="41"/>
  <c r="H338" i="41"/>
  <c r="H348" i="41"/>
  <c r="H336" i="41"/>
  <c r="H339" i="41"/>
  <c r="H340" i="41"/>
  <c r="H341" i="41"/>
  <c r="H346" i="41"/>
  <c r="AR161" i="35"/>
  <c r="AR53" i="35"/>
  <c r="AR11" i="35"/>
  <c r="AR83" i="35"/>
  <c r="AR79" i="35"/>
  <c r="AR75" i="35"/>
  <c r="AR103" i="35"/>
  <c r="AR139" i="35"/>
  <c r="AR135" i="35"/>
  <c r="AR99" i="35"/>
  <c r="AR143" i="35"/>
  <c r="AR51" i="35"/>
  <c r="AR37" i="35"/>
  <c r="AR61" i="35"/>
  <c r="AR57" i="35"/>
  <c r="AR18" i="35"/>
  <c r="AR55" i="35"/>
  <c r="AR63" i="35"/>
  <c r="AR35" i="35"/>
  <c r="AR49" i="35"/>
  <c r="AR39" i="35"/>
  <c r="AR64" i="35"/>
  <c r="AR41" i="35"/>
  <c r="AR33" i="35"/>
  <c r="AR16" i="35"/>
  <c r="AR45" i="35"/>
  <c r="AR47" i="35"/>
  <c r="AR59" i="35"/>
  <c r="AR43" i="35"/>
  <c r="AR12" i="35"/>
  <c r="AR15" i="35"/>
  <c r="AR28" i="35"/>
  <c r="AR20" i="35"/>
  <c r="AR23" i="35"/>
  <c r="AR24" i="35"/>
  <c r="AR22" i="35"/>
  <c r="AR26" i="35"/>
  <c r="AR30" i="35"/>
  <c r="AK306" i="37"/>
  <c r="AK908" i="37"/>
  <c r="AC1036" i="37"/>
  <c r="AC460" i="37"/>
  <c r="AD1155" i="30"/>
  <c r="AE1155" i="30" s="1"/>
  <c r="AE896" i="30"/>
  <c r="AH778" i="30"/>
  <c r="K449" i="30"/>
  <c r="J15" i="30" s="1"/>
  <c r="AC306" i="37"/>
  <c r="AC1166" i="37"/>
  <c r="AK1036" i="37"/>
  <c r="Y616" i="37"/>
  <c r="Y306" i="37"/>
  <c r="AC908" i="37"/>
  <c r="AG1037" i="37"/>
  <c r="AB460" i="37"/>
  <c r="AD459" i="37"/>
  <c r="AE459" i="37" s="1"/>
  <c r="AH81" i="37"/>
  <c r="AI81" i="37" s="1"/>
  <c r="AF82" i="37"/>
  <c r="AF461" i="37"/>
  <c r="AH460" i="37"/>
  <c r="AI460" i="37" s="1"/>
  <c r="AJ462" i="37"/>
  <c r="AL461" i="37"/>
  <c r="AM461" i="37" s="1"/>
  <c r="X1166" i="37"/>
  <c r="Z1165" i="37"/>
  <c r="AA1165" i="37" s="1"/>
  <c r="AJ306" i="37"/>
  <c r="AK307" i="37" s="1"/>
  <c r="AL305" i="37"/>
  <c r="AM305" i="37" s="1"/>
  <c r="AB1036" i="37"/>
  <c r="AD1035" i="37"/>
  <c r="AE1035" i="37" s="1"/>
  <c r="AB82" i="37"/>
  <c r="AD81" i="37"/>
  <c r="AE81" i="37" s="1"/>
  <c r="AG461" i="37"/>
  <c r="AG462" i="37" s="1"/>
  <c r="AL1165" i="37"/>
  <c r="AM1165" i="37" s="1"/>
  <c r="AJ1166" i="37"/>
  <c r="AH1165" i="37"/>
  <c r="AI1165" i="37" s="1"/>
  <c r="AF1166" i="37"/>
  <c r="AJ616" i="37"/>
  <c r="AL615" i="37"/>
  <c r="AM615" i="37" s="1"/>
  <c r="AF1037" i="37"/>
  <c r="AH1036" i="37"/>
  <c r="AI1036" i="37" s="1"/>
  <c r="Z907" i="37"/>
  <c r="AA907" i="37" s="1"/>
  <c r="X908" i="37"/>
  <c r="AH907" i="37"/>
  <c r="AI907" i="37" s="1"/>
  <c r="AF908" i="37"/>
  <c r="AG909" i="37" s="1"/>
  <c r="AC83" i="37"/>
  <c r="AJ1036" i="37"/>
  <c r="AL1035" i="37"/>
  <c r="AM1035" i="37" s="1"/>
  <c r="AG1166" i="37"/>
  <c r="Z788" i="37"/>
  <c r="AA788" i="37" s="1"/>
  <c r="X789" i="37"/>
  <c r="Y790" i="37" s="1"/>
  <c r="AD788" i="37"/>
  <c r="AE788" i="37" s="1"/>
  <c r="AB789" i="37"/>
  <c r="AC790" i="37" s="1"/>
  <c r="AG82" i="37"/>
  <c r="AF616" i="37"/>
  <c r="AH615" i="37"/>
  <c r="AI615" i="37" s="1"/>
  <c r="AF306" i="37"/>
  <c r="AH305" i="37"/>
  <c r="AI305" i="37" s="1"/>
  <c r="AJ82" i="37"/>
  <c r="AL81" i="37"/>
  <c r="AM81" i="37" s="1"/>
  <c r="AB616" i="37"/>
  <c r="AD615" i="37"/>
  <c r="AE615" i="37" s="1"/>
  <c r="AC616" i="37"/>
  <c r="X306" i="37"/>
  <c r="Z305" i="37"/>
  <c r="AA305" i="37" s="1"/>
  <c r="AB306" i="37"/>
  <c r="AD305" i="37"/>
  <c r="AE305" i="37" s="1"/>
  <c r="AG306" i="37"/>
  <c r="X82" i="37"/>
  <c r="Z81" i="37"/>
  <c r="AA81" i="37" s="1"/>
  <c r="Y1166" i="37"/>
  <c r="AK462" i="37"/>
  <c r="AL788" i="37"/>
  <c r="AM788" i="37" s="1"/>
  <c r="AJ789" i="37"/>
  <c r="X1037" i="37"/>
  <c r="Z1036" i="37"/>
  <c r="AA1036" i="37" s="1"/>
  <c r="AG616" i="37"/>
  <c r="AG617" i="37" s="1"/>
  <c r="AD1165" i="37"/>
  <c r="AE1165" i="37" s="1"/>
  <c r="AB1166" i="37"/>
  <c r="AC1167" i="37" s="1"/>
  <c r="X616" i="37"/>
  <c r="Y617" i="37" s="1"/>
  <c r="Z615" i="37"/>
  <c r="AA615" i="37" s="1"/>
  <c r="AD907" i="37"/>
  <c r="AE907" i="37" s="1"/>
  <c r="AB908" i="37"/>
  <c r="AL907" i="37"/>
  <c r="AM907" i="37" s="1"/>
  <c r="AJ908" i="37"/>
  <c r="AK82" i="37"/>
  <c r="X461" i="37"/>
  <c r="Z460" i="37"/>
  <c r="AA460" i="37" s="1"/>
  <c r="AH788" i="37"/>
  <c r="AI788" i="37" s="1"/>
  <c r="AF789" i="37"/>
  <c r="AG790" i="37" s="1"/>
  <c r="AK1166" i="37"/>
  <c r="AK789" i="37"/>
  <c r="AK790" i="37" s="1"/>
  <c r="Y908" i="37"/>
  <c r="Z777" i="30"/>
  <c r="AL777" i="30"/>
  <c r="AM777" i="30" s="1"/>
  <c r="Q451" i="30"/>
  <c r="F249" i="32"/>
  <c r="F250" i="32"/>
  <c r="F241" i="32"/>
  <c r="F251" i="32"/>
  <c r="F253" i="32"/>
  <c r="F245" i="32"/>
  <c r="F242" i="32"/>
  <c r="F243" i="32"/>
  <c r="F252" i="32"/>
  <c r="F246" i="32"/>
  <c r="F244" i="32"/>
  <c r="H345" i="32"/>
  <c r="H344" i="32"/>
  <c r="H348" i="32"/>
  <c r="H337" i="32"/>
  <c r="H341" i="32"/>
  <c r="H339" i="32"/>
  <c r="H347" i="32"/>
  <c r="H336" i="32"/>
  <c r="H338" i="32"/>
  <c r="H340" i="32"/>
  <c r="H346" i="32"/>
  <c r="H175" i="32"/>
  <c r="H163" i="32"/>
  <c r="H171" i="32"/>
  <c r="H173" i="32"/>
  <c r="H164" i="32"/>
  <c r="H167" i="32"/>
  <c r="H172" i="32"/>
  <c r="H165" i="32"/>
  <c r="H166" i="32"/>
  <c r="H168" i="32"/>
  <c r="H174" i="32"/>
  <c r="F268" i="32"/>
  <c r="F269" i="32"/>
  <c r="F262" i="32"/>
  <c r="F265" i="32"/>
  <c r="F271" i="32"/>
  <c r="F263" i="32"/>
  <c r="F260" i="32"/>
  <c r="F261" i="32"/>
  <c r="F264" i="32"/>
  <c r="F272" i="32"/>
  <c r="F270" i="32"/>
  <c r="G297" i="36"/>
  <c r="G143" i="36"/>
  <c r="G297" i="32"/>
  <c r="G143" i="32"/>
  <c r="G240" i="36"/>
  <c r="G86" i="36"/>
  <c r="G240" i="32"/>
  <c r="G86" i="32"/>
  <c r="F90" i="32"/>
  <c r="F92" i="32"/>
  <c r="F88" i="32"/>
  <c r="F87" i="32"/>
  <c r="F99" i="32"/>
  <c r="F95" i="32"/>
  <c r="F91" i="32"/>
  <c r="F96" i="32"/>
  <c r="F89" i="32"/>
  <c r="F97" i="32"/>
  <c r="F98" i="32"/>
  <c r="H190" i="32"/>
  <c r="H187" i="32"/>
  <c r="H183" i="32"/>
  <c r="H186" i="32"/>
  <c r="H182" i="32"/>
  <c r="H185" i="32"/>
  <c r="H191" i="32"/>
  <c r="H184" i="32"/>
  <c r="H192" i="32"/>
  <c r="H193" i="32"/>
  <c r="H194" i="32"/>
  <c r="H325" i="32"/>
  <c r="H326" i="32"/>
  <c r="H321" i="32"/>
  <c r="H319" i="32"/>
  <c r="H328" i="32"/>
  <c r="H320" i="32"/>
  <c r="H329" i="32"/>
  <c r="H322" i="32"/>
  <c r="H318" i="32"/>
  <c r="H317" i="32"/>
  <c r="H327" i="32"/>
  <c r="F109" i="32"/>
  <c r="F108" i="32"/>
  <c r="F111" i="32"/>
  <c r="F107" i="32"/>
  <c r="F114" i="32"/>
  <c r="F110" i="32"/>
  <c r="F106" i="32"/>
  <c r="F118" i="32"/>
  <c r="F115" i="32"/>
  <c r="F116" i="32"/>
  <c r="F117" i="32"/>
  <c r="G278" i="36"/>
  <c r="G124" i="36"/>
  <c r="G278" i="32"/>
  <c r="G124" i="32"/>
  <c r="F95" i="36"/>
  <c r="F90" i="36"/>
  <c r="F92" i="36"/>
  <c r="F91" i="36"/>
  <c r="F96" i="36"/>
  <c r="F87" i="36"/>
  <c r="F88" i="36"/>
  <c r="F89" i="36"/>
  <c r="H182" i="36"/>
  <c r="H190" i="36"/>
  <c r="H185" i="36"/>
  <c r="H187" i="36"/>
  <c r="H184" i="36"/>
  <c r="H183" i="36"/>
  <c r="H191" i="36"/>
  <c r="H186" i="36"/>
  <c r="H171" i="36"/>
  <c r="H166" i="36"/>
  <c r="H168" i="36"/>
  <c r="H172" i="36"/>
  <c r="H163" i="36"/>
  <c r="H165" i="36"/>
  <c r="H167" i="36"/>
  <c r="H164" i="36"/>
  <c r="F106" i="36"/>
  <c r="F114" i="36"/>
  <c r="F109" i="36"/>
  <c r="F108" i="36"/>
  <c r="F111" i="36"/>
  <c r="F115" i="36"/>
  <c r="F107" i="36"/>
  <c r="F110" i="36"/>
  <c r="F249" i="36"/>
  <c r="F250" i="36"/>
  <c r="F244" i="36"/>
  <c r="F245" i="36"/>
  <c r="F246" i="36"/>
  <c r="F241" i="36"/>
  <c r="F242" i="36"/>
  <c r="F243" i="36"/>
  <c r="H345" i="36"/>
  <c r="H339" i="36"/>
  <c r="H341" i="36"/>
  <c r="H340" i="36"/>
  <c r="H344" i="36"/>
  <c r="H336" i="36"/>
  <c r="H338" i="36"/>
  <c r="H337" i="36"/>
  <c r="H320" i="36"/>
  <c r="H322" i="36"/>
  <c r="H321" i="36"/>
  <c r="H319" i="36"/>
  <c r="H318" i="36"/>
  <c r="H325" i="36"/>
  <c r="H317" i="36"/>
  <c r="H326" i="36"/>
  <c r="F268" i="36"/>
  <c r="F263" i="36"/>
  <c r="F265" i="36"/>
  <c r="F264" i="36"/>
  <c r="F260" i="36"/>
  <c r="F269" i="36"/>
  <c r="F261" i="36"/>
  <c r="F262" i="36"/>
  <c r="U778" i="30"/>
  <c r="AA777" i="30"/>
  <c r="W1025" i="30"/>
  <c r="AI604" i="30"/>
  <c r="J48" i="30"/>
  <c r="J28" i="30"/>
  <c r="AA1025" i="30"/>
  <c r="V777" i="30"/>
  <c r="W777" i="30" s="1"/>
  <c r="S450" i="30"/>
  <c r="N604" i="30"/>
  <c r="O604" i="30" s="1"/>
  <c r="N605" i="30"/>
  <c r="AL1025" i="30"/>
  <c r="AM1025" i="30" s="1"/>
  <c r="AI449" i="30"/>
  <c r="O449" i="30"/>
  <c r="V1155" i="30"/>
  <c r="W1155" i="30" s="1"/>
  <c r="K604" i="30"/>
  <c r="J16" i="30" s="1"/>
  <c r="N452" i="30"/>
  <c r="N450" i="30"/>
  <c r="AK1026" i="30"/>
  <c r="AK1027" i="30" s="1"/>
  <c r="N453" i="30"/>
  <c r="N777" i="30"/>
  <c r="O777" i="30" s="1"/>
  <c r="R605" i="30"/>
  <c r="S605" i="30" s="1"/>
  <c r="AL897" i="30"/>
  <c r="AM897" i="30" s="1"/>
  <c r="AA449" i="30"/>
  <c r="AE449" i="30"/>
  <c r="AE604" i="30"/>
  <c r="Z450" i="30"/>
  <c r="AA450" i="30" s="1"/>
  <c r="AL1155" i="30"/>
  <c r="AM1155" i="30" s="1"/>
  <c r="AD450" i="30"/>
  <c r="AL605" i="30"/>
  <c r="AM605" i="30" s="1"/>
  <c r="V897" i="30"/>
  <c r="W897" i="30" s="1"/>
  <c r="AH450" i="30"/>
  <c r="AD778" i="30"/>
  <c r="AE778" i="30" s="1"/>
  <c r="AL778" i="30"/>
  <c r="AH896" i="30"/>
  <c r="AI896" i="30" s="1"/>
  <c r="Z896" i="30"/>
  <c r="AA896" i="30" s="1"/>
  <c r="AE897" i="30"/>
  <c r="V605" i="30"/>
  <c r="W605" i="30" s="1"/>
  <c r="J49" i="30"/>
  <c r="J29" i="30"/>
  <c r="J39" i="30"/>
  <c r="R451" i="30"/>
  <c r="V450" i="30"/>
  <c r="W450" i="30" s="1"/>
  <c r="AH605" i="30"/>
  <c r="R778" i="30"/>
  <c r="S778" i="30" s="1"/>
  <c r="R896" i="30"/>
  <c r="Z604" i="30"/>
  <c r="AA604" i="30" s="1"/>
  <c r="AL450" i="30"/>
  <c r="AM450" i="30" s="1"/>
  <c r="AD605" i="30"/>
  <c r="Z605" i="30"/>
  <c r="Z778" i="30"/>
  <c r="R1155" i="30"/>
  <c r="S1155" i="30" s="1"/>
  <c r="AF75" i="30"/>
  <c r="S896" i="30"/>
  <c r="V778" i="30"/>
  <c r="J40" i="30"/>
  <c r="J50" i="30"/>
  <c r="J30" i="30"/>
  <c r="AH777" i="30"/>
  <c r="AI777" i="30" s="1"/>
  <c r="Z1155" i="30"/>
  <c r="AG1156" i="30"/>
  <c r="AH1155" i="30"/>
  <c r="AI1155" i="30" s="1"/>
  <c r="Z1026" i="30"/>
  <c r="R1026" i="30"/>
  <c r="S1026" i="30" s="1"/>
  <c r="AD1026" i="30"/>
  <c r="AE1026" i="30" s="1"/>
  <c r="AK1156" i="30"/>
  <c r="P1156" i="30"/>
  <c r="T1156" i="30"/>
  <c r="X1156" i="30"/>
  <c r="AB1156" i="30"/>
  <c r="AF1156" i="30"/>
  <c r="Y1156" i="30"/>
  <c r="AJ1156" i="30"/>
  <c r="AC1156" i="30"/>
  <c r="Q1156" i="30"/>
  <c r="U1156" i="30"/>
  <c r="AH1026" i="30"/>
  <c r="AI1026" i="30" s="1"/>
  <c r="U1027" i="30"/>
  <c r="V1026" i="30"/>
  <c r="Y1027" i="30"/>
  <c r="AF1027" i="30"/>
  <c r="P1027" i="30"/>
  <c r="AJ1027" i="30"/>
  <c r="Q1027" i="30"/>
  <c r="AG1027" i="30"/>
  <c r="X1027" i="30"/>
  <c r="T1027" i="30"/>
  <c r="AB1027" i="30"/>
  <c r="AC1027" i="30"/>
  <c r="U898" i="30"/>
  <c r="AG897" i="30"/>
  <c r="Y897" i="30"/>
  <c r="Q897" i="30"/>
  <c r="AJ898" i="30"/>
  <c r="AK898" i="30"/>
  <c r="T898" i="30"/>
  <c r="P897" i="30"/>
  <c r="AB898" i="30"/>
  <c r="X897" i="30"/>
  <c r="AF897" i="30"/>
  <c r="AC898" i="30"/>
  <c r="Q779" i="30"/>
  <c r="AK779" i="30"/>
  <c r="AG779" i="30"/>
  <c r="Y779" i="30"/>
  <c r="U779" i="30"/>
  <c r="T779" i="30"/>
  <c r="P779" i="30"/>
  <c r="AB779" i="30"/>
  <c r="X779" i="30"/>
  <c r="AJ779" i="30"/>
  <c r="AL779" i="30" s="1"/>
  <c r="AF779" i="30"/>
  <c r="AC779" i="30"/>
  <c r="Y606" i="30"/>
  <c r="AG606" i="30"/>
  <c r="Q606" i="30"/>
  <c r="AC606" i="30"/>
  <c r="X606" i="30"/>
  <c r="T606" i="30"/>
  <c r="AB606" i="30"/>
  <c r="AJ606" i="30"/>
  <c r="P606" i="30"/>
  <c r="U606" i="30"/>
  <c r="AF606" i="30"/>
  <c r="AK606" i="30"/>
  <c r="AK607" i="30" s="1"/>
  <c r="AC451" i="30"/>
  <c r="AK451" i="30"/>
  <c r="Y451" i="30"/>
  <c r="T451" i="30"/>
  <c r="AF451" i="30"/>
  <c r="AG451" i="30"/>
  <c r="AB451" i="30"/>
  <c r="X451" i="30"/>
  <c r="U451" i="30"/>
  <c r="P452" i="30"/>
  <c r="AJ451" i="30"/>
  <c r="Q452" i="30"/>
  <c r="O8" i="1"/>
  <c r="M7" i="1" s="1"/>
  <c r="F6" i="1"/>
  <c r="D5" i="1" s="1"/>
  <c r="F8" i="1"/>
  <c r="D7" i="1" s="1"/>
  <c r="I6" i="1"/>
  <c r="G5" i="1" s="1"/>
  <c r="I8" i="1"/>
  <c r="G7" i="1" s="1"/>
  <c r="U8" i="1"/>
  <c r="S7" i="1" s="1"/>
  <c r="R8" i="1"/>
  <c r="P7" i="1" s="1"/>
  <c r="L8" i="1"/>
  <c r="J7" i="1" s="1"/>
  <c r="U6" i="1"/>
  <c r="S5" i="1" s="1"/>
  <c r="R6" i="1"/>
  <c r="P5" i="1" s="1"/>
  <c r="O6" i="1"/>
  <c r="M5" i="1" s="1"/>
  <c r="L6" i="1"/>
  <c r="J5" i="1" s="1"/>
  <c r="L4" i="1"/>
  <c r="J3" i="1" s="1"/>
  <c r="O4" i="1"/>
  <c r="M3" i="1" s="1"/>
  <c r="R4" i="1"/>
  <c r="P3" i="1" s="1"/>
  <c r="U4" i="1"/>
  <c r="S3" i="1" s="1"/>
  <c r="I4" i="1"/>
  <c r="G3" i="1" s="1"/>
  <c r="F4" i="1"/>
  <c r="D3" i="1" s="1"/>
  <c r="H192" i="41" l="1"/>
  <c r="H191" i="41"/>
  <c r="H193" i="41"/>
  <c r="H185" i="41"/>
  <c r="H184" i="41"/>
  <c r="H194" i="41"/>
  <c r="H182" i="41"/>
  <c r="Q1157" i="30"/>
  <c r="R897" i="30"/>
  <c r="AH1027" i="30"/>
  <c r="AA1155" i="30"/>
  <c r="AC1037" i="37"/>
  <c r="AH779" i="30"/>
  <c r="U607" i="30"/>
  <c r="AA778" i="30"/>
  <c r="Z606" i="30"/>
  <c r="E102" i="41"/>
  <c r="G331" i="41"/>
  <c r="G178" i="41"/>
  <c r="E101" i="41"/>
  <c r="M316" i="41"/>
  <c r="M162" i="41"/>
  <c r="G259" i="41"/>
  <c r="G105" i="41"/>
  <c r="M297" i="41"/>
  <c r="M143" i="41"/>
  <c r="H291" i="36"/>
  <c r="H290" i="36"/>
  <c r="H289" i="36"/>
  <c r="H252" i="36"/>
  <c r="H251" i="36"/>
  <c r="H253" i="36"/>
  <c r="H310" i="36"/>
  <c r="H308" i="36"/>
  <c r="H309" i="36"/>
  <c r="G240" i="41"/>
  <c r="G86" i="41"/>
  <c r="I335" i="41"/>
  <c r="I181" i="41"/>
  <c r="G332" i="41"/>
  <c r="H307" i="41"/>
  <c r="H306" i="41"/>
  <c r="H309" i="41"/>
  <c r="H299" i="41"/>
  <c r="H302" i="41"/>
  <c r="H308" i="41"/>
  <c r="H301" i="41"/>
  <c r="H300" i="41"/>
  <c r="H310" i="41"/>
  <c r="H303" i="41"/>
  <c r="H298" i="41"/>
  <c r="E275" i="41"/>
  <c r="E121" i="41"/>
  <c r="E120" i="41"/>
  <c r="M335" i="41"/>
  <c r="M181" i="41"/>
  <c r="K316" i="41"/>
  <c r="K162" i="41"/>
  <c r="I297" i="41"/>
  <c r="I143" i="41"/>
  <c r="G350" i="41"/>
  <c r="G351" i="41"/>
  <c r="H153" i="41"/>
  <c r="H152" i="41"/>
  <c r="H148" i="41"/>
  <c r="H146" i="41"/>
  <c r="H156" i="41"/>
  <c r="H147" i="41"/>
  <c r="H154" i="41"/>
  <c r="H155" i="41"/>
  <c r="H149" i="41"/>
  <c r="H144" i="41"/>
  <c r="H145" i="41"/>
  <c r="E256" i="41"/>
  <c r="E274" i="41"/>
  <c r="H288" i="41"/>
  <c r="H287" i="41"/>
  <c r="H280" i="41"/>
  <c r="H290" i="41"/>
  <c r="H291" i="41"/>
  <c r="H289" i="41"/>
  <c r="H282" i="41"/>
  <c r="H281" i="41"/>
  <c r="H283" i="41"/>
  <c r="H279" i="41"/>
  <c r="H284" i="41"/>
  <c r="K181" i="41"/>
  <c r="K335" i="41"/>
  <c r="I162" i="41"/>
  <c r="I316" i="41"/>
  <c r="K297" i="41"/>
  <c r="K143" i="41"/>
  <c r="H137" i="36"/>
  <c r="H136" i="36"/>
  <c r="H135" i="36"/>
  <c r="H99" i="36"/>
  <c r="H98" i="36"/>
  <c r="H97" i="36"/>
  <c r="H156" i="36"/>
  <c r="H155" i="36"/>
  <c r="H154" i="36"/>
  <c r="G177" i="41"/>
  <c r="E255" i="41"/>
  <c r="H133" i="41"/>
  <c r="H134" i="41"/>
  <c r="H125" i="41"/>
  <c r="H137" i="41"/>
  <c r="H127" i="41"/>
  <c r="H130" i="41"/>
  <c r="H135" i="41"/>
  <c r="H136" i="41"/>
  <c r="H129" i="41"/>
  <c r="H128" i="41"/>
  <c r="H126" i="41"/>
  <c r="Y1167" i="37"/>
  <c r="AG1038" i="37"/>
  <c r="AL1026" i="30"/>
  <c r="AM1026" i="30" s="1"/>
  <c r="AI778" i="30"/>
  <c r="AM778" i="30"/>
  <c r="AM779" i="30" s="1"/>
  <c r="AG83" i="37"/>
  <c r="AK83" i="37"/>
  <c r="AK463" i="37"/>
  <c r="AK1167" i="37"/>
  <c r="AG1167" i="37"/>
  <c r="AB461" i="37"/>
  <c r="AD460" i="37"/>
  <c r="AE460" i="37" s="1"/>
  <c r="AC461" i="37"/>
  <c r="Y909" i="37"/>
  <c r="AL908" i="37"/>
  <c r="AM908" i="37" s="1"/>
  <c r="AJ909" i="37"/>
  <c r="X1038" i="37"/>
  <c r="Z1037" i="37"/>
  <c r="AA1037" i="37" s="1"/>
  <c r="AB617" i="37"/>
  <c r="AD616" i="37"/>
  <c r="AE616" i="37" s="1"/>
  <c r="AF307" i="37"/>
  <c r="AH306" i="37"/>
  <c r="AI306" i="37" s="1"/>
  <c r="AJ617" i="37"/>
  <c r="AL616" i="37"/>
  <c r="AM616" i="37" s="1"/>
  <c r="AB1037" i="37"/>
  <c r="AC1038" i="37" s="1"/>
  <c r="AD1036" i="37"/>
  <c r="AE1036" i="37" s="1"/>
  <c r="AH82" i="37"/>
  <c r="AI82" i="37" s="1"/>
  <c r="AF83" i="37"/>
  <c r="X617" i="37"/>
  <c r="Y618" i="37" s="1"/>
  <c r="Z616" i="37"/>
  <c r="AA616" i="37" s="1"/>
  <c r="AL789" i="37"/>
  <c r="AM789" i="37" s="1"/>
  <c r="AJ790" i="37"/>
  <c r="AK791" i="37" s="1"/>
  <c r="AG307" i="37"/>
  <c r="X307" i="37"/>
  <c r="Z306" i="37"/>
  <c r="AA306" i="37" s="1"/>
  <c r="AF617" i="37"/>
  <c r="AG618" i="37" s="1"/>
  <c r="AH616" i="37"/>
  <c r="AI616" i="37" s="1"/>
  <c r="AD789" i="37"/>
  <c r="AE789" i="37" s="1"/>
  <c r="AB790" i="37"/>
  <c r="AC791" i="37" s="1"/>
  <c r="AH908" i="37"/>
  <c r="AI908" i="37" s="1"/>
  <c r="AF909" i="37"/>
  <c r="Z1166" i="37"/>
  <c r="AA1166" i="37" s="1"/>
  <c r="X1167" i="37"/>
  <c r="Z1167" i="37" s="1"/>
  <c r="AJ463" i="37"/>
  <c r="AL462" i="37"/>
  <c r="AM462" i="37" s="1"/>
  <c r="Y307" i="37"/>
  <c r="Y308" i="37" s="1"/>
  <c r="X462" i="37"/>
  <c r="Z461" i="37"/>
  <c r="AA461" i="37" s="1"/>
  <c r="AD908" i="37"/>
  <c r="AE908" i="37" s="1"/>
  <c r="AB909" i="37"/>
  <c r="AK909" i="37"/>
  <c r="AC617" i="37"/>
  <c r="AJ83" i="37"/>
  <c r="AL82" i="37"/>
  <c r="AM82" i="37" s="1"/>
  <c r="AC909" i="37"/>
  <c r="AF1038" i="37"/>
  <c r="AH1037" i="37"/>
  <c r="AI1037" i="37" s="1"/>
  <c r="AF1167" i="37"/>
  <c r="AH1166" i="37"/>
  <c r="AI1166" i="37" s="1"/>
  <c r="AL1166" i="37"/>
  <c r="AM1166" i="37" s="1"/>
  <c r="AJ1167" i="37"/>
  <c r="AB83" i="37"/>
  <c r="AC84" i="37" s="1"/>
  <c r="AD82" i="37"/>
  <c r="AE82" i="37" s="1"/>
  <c r="AJ307" i="37"/>
  <c r="AL306" i="37"/>
  <c r="AM306" i="37" s="1"/>
  <c r="AK617" i="37"/>
  <c r="AH789" i="37"/>
  <c r="AI789" i="37" s="1"/>
  <c r="AF790" i="37"/>
  <c r="AG791" i="37" s="1"/>
  <c r="AD1166" i="37"/>
  <c r="AE1166" i="37" s="1"/>
  <c r="AB1167" i="37"/>
  <c r="Y462" i="37"/>
  <c r="X83" i="37"/>
  <c r="Z82" i="37"/>
  <c r="AA82" i="37" s="1"/>
  <c r="AB307" i="37"/>
  <c r="AD306" i="37"/>
  <c r="AE306" i="37" s="1"/>
  <c r="AC307" i="37"/>
  <c r="Z789" i="37"/>
  <c r="AA789" i="37" s="1"/>
  <c r="X790" i="37"/>
  <c r="AL1036" i="37"/>
  <c r="AM1036" i="37" s="1"/>
  <c r="AJ1037" i="37"/>
  <c r="Z908" i="37"/>
  <c r="AA908" i="37" s="1"/>
  <c r="X909" i="37"/>
  <c r="AK1037" i="37"/>
  <c r="Y1038" i="37"/>
  <c r="AF462" i="37"/>
  <c r="AH461" i="37"/>
  <c r="AI461" i="37" s="1"/>
  <c r="Y83" i="37"/>
  <c r="E255" i="36"/>
  <c r="E275" i="36"/>
  <c r="E121" i="36"/>
  <c r="G178" i="36"/>
  <c r="G197" i="36"/>
  <c r="G332" i="32"/>
  <c r="E275" i="32"/>
  <c r="G350" i="32"/>
  <c r="G351" i="32"/>
  <c r="E255" i="32"/>
  <c r="AA1026" i="30"/>
  <c r="AI605" i="30"/>
  <c r="E274" i="36"/>
  <c r="G351" i="36"/>
  <c r="E256" i="36"/>
  <c r="I335" i="36"/>
  <c r="I181" i="36"/>
  <c r="I335" i="32"/>
  <c r="I181" i="32"/>
  <c r="G331" i="36"/>
  <c r="G332" i="36"/>
  <c r="G350" i="36"/>
  <c r="G196" i="36"/>
  <c r="H133" i="32"/>
  <c r="H126" i="32"/>
  <c r="H127" i="32"/>
  <c r="H135" i="32"/>
  <c r="H136" i="32"/>
  <c r="H137" i="32"/>
  <c r="H125" i="32"/>
  <c r="H128" i="32"/>
  <c r="H129" i="32"/>
  <c r="H134" i="32"/>
  <c r="H130" i="32"/>
  <c r="G331" i="32"/>
  <c r="G196" i="32"/>
  <c r="E101" i="32"/>
  <c r="H95" i="32"/>
  <c r="H96" i="32"/>
  <c r="H91" i="32"/>
  <c r="H97" i="32"/>
  <c r="H98" i="32"/>
  <c r="H99" i="32"/>
  <c r="H88" i="32"/>
  <c r="H92" i="32"/>
  <c r="H87" i="32"/>
  <c r="H89" i="32"/>
  <c r="H90" i="32"/>
  <c r="H146" i="32"/>
  <c r="H153" i="32"/>
  <c r="H148" i="32"/>
  <c r="H154" i="32"/>
  <c r="H155" i="32"/>
  <c r="H144" i="32"/>
  <c r="H149" i="32"/>
  <c r="H152" i="32"/>
  <c r="H145" i="32"/>
  <c r="H156" i="32"/>
  <c r="H147" i="32"/>
  <c r="E274" i="32"/>
  <c r="G177" i="32"/>
  <c r="M335" i="32"/>
  <c r="M335" i="36"/>
  <c r="M181" i="36"/>
  <c r="M181" i="32"/>
  <c r="K316" i="36"/>
  <c r="K162" i="36"/>
  <c r="K162" i="32"/>
  <c r="K316" i="32"/>
  <c r="I297" i="36"/>
  <c r="I143" i="36"/>
  <c r="I143" i="32"/>
  <c r="I297" i="32"/>
  <c r="H287" i="32"/>
  <c r="H288" i="32"/>
  <c r="H289" i="32"/>
  <c r="H282" i="32"/>
  <c r="H284" i="32"/>
  <c r="H290" i="32"/>
  <c r="H279" i="32"/>
  <c r="H291" i="32"/>
  <c r="H283" i="32"/>
  <c r="H280" i="32"/>
  <c r="H281" i="32"/>
  <c r="E102" i="32"/>
  <c r="H249" i="32"/>
  <c r="H250" i="32"/>
  <c r="H252" i="32"/>
  <c r="H246" i="32"/>
  <c r="H241" i="32"/>
  <c r="H242" i="32"/>
  <c r="H243" i="32"/>
  <c r="H245" i="32"/>
  <c r="H244" i="32"/>
  <c r="H253" i="32"/>
  <c r="H251" i="32"/>
  <c r="H307" i="32"/>
  <c r="H306" i="32"/>
  <c r="H309" i="32"/>
  <c r="H299" i="32"/>
  <c r="H300" i="32"/>
  <c r="H303" i="32"/>
  <c r="H298" i="32"/>
  <c r="H308" i="32"/>
  <c r="H302" i="32"/>
  <c r="H301" i="32"/>
  <c r="H310" i="32"/>
  <c r="G178" i="32"/>
  <c r="E256" i="32"/>
  <c r="K335" i="36"/>
  <c r="K181" i="36"/>
  <c r="K335" i="32"/>
  <c r="K181" i="32"/>
  <c r="I316" i="32"/>
  <c r="I316" i="36"/>
  <c r="I162" i="36"/>
  <c r="I162" i="32"/>
  <c r="G259" i="36"/>
  <c r="G105" i="36"/>
  <c r="G105" i="32"/>
  <c r="G259" i="32"/>
  <c r="K297" i="36"/>
  <c r="K143" i="36"/>
  <c r="K297" i="32"/>
  <c r="K143" i="32"/>
  <c r="E120" i="36"/>
  <c r="G177" i="36"/>
  <c r="E102" i="36"/>
  <c r="H133" i="36"/>
  <c r="H134" i="36"/>
  <c r="H128" i="36"/>
  <c r="H125" i="36"/>
  <c r="H130" i="36"/>
  <c r="H129" i="36"/>
  <c r="H127" i="36"/>
  <c r="H126" i="36"/>
  <c r="G197" i="32"/>
  <c r="H91" i="36"/>
  <c r="H88" i="36"/>
  <c r="H95" i="36"/>
  <c r="H89" i="36"/>
  <c r="H87" i="36"/>
  <c r="H96" i="36"/>
  <c r="H92" i="36"/>
  <c r="H90" i="36"/>
  <c r="H153" i="36"/>
  <c r="H152" i="36"/>
  <c r="H147" i="36"/>
  <c r="H148" i="36"/>
  <c r="H144" i="36"/>
  <c r="H145" i="36"/>
  <c r="H149" i="36"/>
  <c r="H146" i="36"/>
  <c r="M316" i="36"/>
  <c r="M162" i="36"/>
  <c r="M162" i="32"/>
  <c r="M316" i="32"/>
  <c r="M297" i="36"/>
  <c r="M143" i="36"/>
  <c r="M297" i="32"/>
  <c r="M143" i="32"/>
  <c r="E101" i="36"/>
  <c r="H288" i="36"/>
  <c r="H279" i="36"/>
  <c r="H281" i="36"/>
  <c r="H280" i="36"/>
  <c r="H282" i="36"/>
  <c r="H284" i="36"/>
  <c r="H283" i="36"/>
  <c r="H287" i="36"/>
  <c r="E120" i="32"/>
  <c r="E121" i="32"/>
  <c r="H249" i="36"/>
  <c r="H246" i="36"/>
  <c r="H250" i="36"/>
  <c r="H241" i="36"/>
  <c r="H242" i="36"/>
  <c r="H243" i="36"/>
  <c r="H244" i="36"/>
  <c r="H245" i="36"/>
  <c r="H307" i="36"/>
  <c r="H301" i="36"/>
  <c r="H303" i="36"/>
  <c r="H302" i="36"/>
  <c r="H298" i="36"/>
  <c r="H300" i="36"/>
  <c r="H306" i="36"/>
  <c r="H299" i="36"/>
  <c r="O605" i="30"/>
  <c r="J36" i="30" s="1"/>
  <c r="W778" i="30"/>
  <c r="W1026" i="30"/>
  <c r="AI450" i="30"/>
  <c r="S451" i="30"/>
  <c r="O450" i="30"/>
  <c r="J25" i="30" s="1"/>
  <c r="AE605" i="30"/>
  <c r="S897" i="30"/>
  <c r="AD606" i="30"/>
  <c r="AL1156" i="30"/>
  <c r="AM1156" i="30" s="1"/>
  <c r="J27" i="30"/>
  <c r="J37" i="30"/>
  <c r="J47" i="30"/>
  <c r="AH451" i="30"/>
  <c r="AL898" i="30"/>
  <c r="AM898" i="30" s="1"/>
  <c r="AE450" i="30"/>
  <c r="V451" i="30"/>
  <c r="W451" i="30" s="1"/>
  <c r="AL451" i="30"/>
  <c r="AM451" i="30" s="1"/>
  <c r="AD451" i="30"/>
  <c r="AH606" i="30"/>
  <c r="AI606" i="30" s="1"/>
  <c r="AH897" i="30"/>
  <c r="AI897" i="30" s="1"/>
  <c r="R779" i="30"/>
  <c r="S779" i="30" s="1"/>
  <c r="U899" i="30"/>
  <c r="V898" i="30"/>
  <c r="W898" i="30" s="1"/>
  <c r="R452" i="30"/>
  <c r="V606" i="30"/>
  <c r="W606" i="30" s="1"/>
  <c r="V779" i="30"/>
  <c r="Z897" i="30"/>
  <c r="AA897" i="30" s="1"/>
  <c r="AA605" i="30"/>
  <c r="R606" i="30"/>
  <c r="S606" i="30" s="1"/>
  <c r="Z779" i="30"/>
  <c r="AD898" i="30"/>
  <c r="AE898" i="30" s="1"/>
  <c r="AL1027" i="30"/>
  <c r="Z451" i="30"/>
  <c r="AA451" i="30" s="1"/>
  <c r="AL606" i="30"/>
  <c r="AM606" i="30" s="1"/>
  <c r="AD779" i="30"/>
  <c r="AE779" i="30" s="1"/>
  <c r="Z1156" i="30"/>
  <c r="Y1157" i="30"/>
  <c r="V1156" i="30"/>
  <c r="W1156" i="30" s="1"/>
  <c r="AG1157" i="30"/>
  <c r="AH1156" i="30"/>
  <c r="AI1156" i="30" s="1"/>
  <c r="R1156" i="30"/>
  <c r="S1156" i="30" s="1"/>
  <c r="AD1156" i="30"/>
  <c r="AE1156" i="30" s="1"/>
  <c r="AK1157" i="30"/>
  <c r="AD1027" i="30"/>
  <c r="AE1027" i="30" s="1"/>
  <c r="AB1157" i="30"/>
  <c r="T1157" i="30"/>
  <c r="AC1157" i="30"/>
  <c r="AF1157" i="30"/>
  <c r="U1157" i="30"/>
  <c r="AJ1157" i="30"/>
  <c r="X1157" i="30"/>
  <c r="P1157" i="30"/>
  <c r="R1157" i="30" s="1"/>
  <c r="AI1027" i="30"/>
  <c r="U1028" i="30"/>
  <c r="V1027" i="30"/>
  <c r="Y1028" i="30"/>
  <c r="Z1027" i="30"/>
  <c r="R1027" i="30"/>
  <c r="S1027" i="30" s="1"/>
  <c r="AK1028" i="30"/>
  <c r="AG1028" i="30"/>
  <c r="AB1028" i="30"/>
  <c r="P1028" i="30"/>
  <c r="X1028" i="30"/>
  <c r="AC1028" i="30"/>
  <c r="T1028" i="30"/>
  <c r="AJ1028" i="30"/>
  <c r="AF1028" i="30"/>
  <c r="Q1028" i="30"/>
  <c r="Q898" i="30"/>
  <c r="AG898" i="30"/>
  <c r="AK899" i="30"/>
  <c r="AB899" i="30"/>
  <c r="T899" i="30"/>
  <c r="AC899" i="30"/>
  <c r="X898" i="30"/>
  <c r="Y898" i="30"/>
  <c r="AJ899" i="30"/>
  <c r="AF898" i="30"/>
  <c r="AH898" i="30" s="1"/>
  <c r="P898" i="30"/>
  <c r="AG780" i="30"/>
  <c r="Y780" i="30"/>
  <c r="AB780" i="30"/>
  <c r="P780" i="30"/>
  <c r="AC780" i="30"/>
  <c r="AJ780" i="30"/>
  <c r="T780" i="30"/>
  <c r="Q780" i="30"/>
  <c r="AF780" i="30"/>
  <c r="X780" i="30"/>
  <c r="AK780" i="30"/>
  <c r="U780" i="30"/>
  <c r="AC607" i="30"/>
  <c r="Y607" i="30"/>
  <c r="AG607" i="30"/>
  <c r="AJ607" i="30"/>
  <c r="AL607" i="30" s="1"/>
  <c r="T607" i="30"/>
  <c r="P607" i="30"/>
  <c r="AB607" i="30"/>
  <c r="X607" i="30"/>
  <c r="AF607" i="30"/>
  <c r="Q607" i="30"/>
  <c r="AK452" i="30"/>
  <c r="AC452" i="30"/>
  <c r="U452" i="30"/>
  <c r="P453" i="30"/>
  <c r="X452" i="30"/>
  <c r="Q453" i="30"/>
  <c r="AG452" i="30"/>
  <c r="T452" i="30"/>
  <c r="AJ452" i="30"/>
  <c r="AF452" i="30"/>
  <c r="AB452" i="30"/>
  <c r="Y452" i="30"/>
  <c r="Z65" i="30"/>
  <c r="G197" i="41" l="1"/>
  <c r="G196" i="41"/>
  <c r="AA1156" i="30"/>
  <c r="AA606" i="30"/>
  <c r="AH780" i="30"/>
  <c r="J26" i="30"/>
  <c r="J46" i="30"/>
  <c r="M105" i="41" s="1"/>
  <c r="AL452" i="30"/>
  <c r="AM452" i="30" s="1"/>
  <c r="Y1039" i="37"/>
  <c r="AA779" i="30"/>
  <c r="V607" i="30"/>
  <c r="S452" i="30"/>
  <c r="AG84" i="37"/>
  <c r="AI779" i="30"/>
  <c r="AI780" i="30" s="1"/>
  <c r="G159" i="41"/>
  <c r="G293" i="41"/>
  <c r="W1027" i="30"/>
  <c r="G140" i="41"/>
  <c r="G313" i="41"/>
  <c r="AA1027" i="30"/>
  <c r="M259" i="41"/>
  <c r="I278" i="41"/>
  <c r="I124" i="41"/>
  <c r="J174" i="36"/>
  <c r="J175" i="36"/>
  <c r="J173" i="36"/>
  <c r="N194" i="36"/>
  <c r="N193" i="36"/>
  <c r="N192" i="36"/>
  <c r="J348" i="36"/>
  <c r="J347" i="36"/>
  <c r="J346" i="36"/>
  <c r="G139" i="41"/>
  <c r="J325" i="41"/>
  <c r="J326" i="41"/>
  <c r="J318" i="41"/>
  <c r="J321" i="41"/>
  <c r="J320" i="41"/>
  <c r="J329" i="41"/>
  <c r="J319" i="41"/>
  <c r="J317" i="41"/>
  <c r="J328" i="41"/>
  <c r="J322" i="41"/>
  <c r="J327" i="41"/>
  <c r="G294" i="41"/>
  <c r="L171" i="41"/>
  <c r="L172" i="41"/>
  <c r="L173" i="41"/>
  <c r="L163" i="41"/>
  <c r="L167" i="41"/>
  <c r="L174" i="41"/>
  <c r="L166" i="41"/>
  <c r="L175" i="41"/>
  <c r="L165" i="41"/>
  <c r="L164" i="41"/>
  <c r="L168" i="41"/>
  <c r="H249" i="41"/>
  <c r="H250" i="41"/>
  <c r="H242" i="41"/>
  <c r="H252" i="41"/>
  <c r="H246" i="41"/>
  <c r="H243" i="41"/>
  <c r="H251" i="41"/>
  <c r="H241" i="41"/>
  <c r="H244" i="41"/>
  <c r="H245" i="41"/>
  <c r="H253" i="41"/>
  <c r="H115" i="41"/>
  <c r="H114" i="41"/>
  <c r="H107" i="41"/>
  <c r="H117" i="41"/>
  <c r="H111" i="41"/>
  <c r="H109" i="41"/>
  <c r="H116" i="41"/>
  <c r="H106" i="41"/>
  <c r="H110" i="41"/>
  <c r="H118" i="41"/>
  <c r="H108" i="41"/>
  <c r="K259" i="41"/>
  <c r="K105" i="41"/>
  <c r="I240" i="41"/>
  <c r="I86" i="41"/>
  <c r="N156" i="36"/>
  <c r="N155" i="36"/>
  <c r="N154" i="36"/>
  <c r="N175" i="36"/>
  <c r="N174" i="36"/>
  <c r="N173" i="36"/>
  <c r="L156" i="36"/>
  <c r="L155" i="36"/>
  <c r="L154" i="36"/>
  <c r="H117" i="36"/>
  <c r="H116" i="36"/>
  <c r="H118" i="36"/>
  <c r="J329" i="36"/>
  <c r="J327" i="36"/>
  <c r="J328" i="36"/>
  <c r="L194" i="36"/>
  <c r="L193" i="36"/>
  <c r="L192" i="36"/>
  <c r="J156" i="36"/>
  <c r="J155" i="36"/>
  <c r="J154" i="36"/>
  <c r="L175" i="36"/>
  <c r="L174" i="36"/>
  <c r="L173" i="36"/>
  <c r="N348" i="36"/>
  <c r="N347" i="36"/>
  <c r="N346" i="36"/>
  <c r="J171" i="41"/>
  <c r="J172" i="41"/>
  <c r="J163" i="41"/>
  <c r="J167" i="41"/>
  <c r="J174" i="41"/>
  <c r="J173" i="41"/>
  <c r="J168" i="41"/>
  <c r="J175" i="41"/>
  <c r="J164" i="41"/>
  <c r="J166" i="41"/>
  <c r="J165" i="41"/>
  <c r="L326" i="41"/>
  <c r="L325" i="41"/>
  <c r="L318" i="41"/>
  <c r="L329" i="41"/>
  <c r="L317" i="41"/>
  <c r="L328" i="41"/>
  <c r="L321" i="41"/>
  <c r="L319" i="41"/>
  <c r="L327" i="41"/>
  <c r="L322" i="41"/>
  <c r="L320" i="41"/>
  <c r="G312" i="41"/>
  <c r="J190" i="41"/>
  <c r="J191" i="41"/>
  <c r="J185" i="41"/>
  <c r="J183" i="41"/>
  <c r="J184" i="41"/>
  <c r="J192" i="41"/>
  <c r="J187" i="41"/>
  <c r="J194" i="41"/>
  <c r="J193" i="41"/>
  <c r="J182" i="41"/>
  <c r="J186" i="41"/>
  <c r="H269" i="41"/>
  <c r="H268" i="41"/>
  <c r="H261" i="41"/>
  <c r="H262" i="41"/>
  <c r="H263" i="41"/>
  <c r="H271" i="41"/>
  <c r="H272" i="41"/>
  <c r="H264" i="41"/>
  <c r="H265" i="41"/>
  <c r="H270" i="41"/>
  <c r="H260" i="41"/>
  <c r="AI451" i="30"/>
  <c r="M278" i="41"/>
  <c r="M124" i="41"/>
  <c r="N310" i="36"/>
  <c r="N308" i="36"/>
  <c r="N309" i="36"/>
  <c r="N329" i="36"/>
  <c r="N328" i="36"/>
  <c r="N327" i="36"/>
  <c r="L310" i="36"/>
  <c r="L309" i="36"/>
  <c r="L308" i="36"/>
  <c r="H272" i="36"/>
  <c r="H271" i="36"/>
  <c r="H270" i="36"/>
  <c r="L348" i="36"/>
  <c r="L346" i="36"/>
  <c r="L347" i="36"/>
  <c r="J310" i="36"/>
  <c r="J309" i="36"/>
  <c r="J308" i="36"/>
  <c r="L327" i="36"/>
  <c r="L328" i="36"/>
  <c r="L329" i="36"/>
  <c r="L153" i="41"/>
  <c r="L152" i="41"/>
  <c r="L147" i="41"/>
  <c r="L156" i="41"/>
  <c r="L146" i="41"/>
  <c r="L154" i="41"/>
  <c r="L144" i="41"/>
  <c r="L155" i="41"/>
  <c r="L145" i="41"/>
  <c r="L148" i="41"/>
  <c r="L149" i="41"/>
  <c r="L344" i="41"/>
  <c r="L345" i="41"/>
  <c r="L347" i="41"/>
  <c r="L337" i="41"/>
  <c r="L340" i="41"/>
  <c r="L339" i="41"/>
  <c r="L348" i="41"/>
  <c r="L338" i="41"/>
  <c r="L341" i="41"/>
  <c r="L336" i="41"/>
  <c r="L346" i="41"/>
  <c r="G158" i="41"/>
  <c r="J153" i="41"/>
  <c r="J152" i="41"/>
  <c r="J146" i="41"/>
  <c r="J144" i="41"/>
  <c r="J145" i="41"/>
  <c r="J156" i="41"/>
  <c r="J155" i="41"/>
  <c r="J149" i="41"/>
  <c r="J148" i="41"/>
  <c r="J147" i="41"/>
  <c r="J154" i="41"/>
  <c r="N191" i="41"/>
  <c r="N190" i="41"/>
  <c r="N193" i="41"/>
  <c r="N192" i="41"/>
  <c r="N185" i="41"/>
  <c r="N184" i="41"/>
  <c r="N187" i="41"/>
  <c r="N186" i="41"/>
  <c r="N194" i="41"/>
  <c r="N182" i="41"/>
  <c r="N183" i="41"/>
  <c r="J344" i="41"/>
  <c r="J345" i="41"/>
  <c r="J347" i="41"/>
  <c r="J337" i="41"/>
  <c r="J340" i="41"/>
  <c r="J339" i="41"/>
  <c r="J338" i="41"/>
  <c r="J348" i="41"/>
  <c r="J341" i="41"/>
  <c r="J346" i="41"/>
  <c r="J336" i="41"/>
  <c r="N153" i="41"/>
  <c r="N152" i="41"/>
  <c r="N155" i="41"/>
  <c r="N145" i="41"/>
  <c r="N149" i="41"/>
  <c r="N156" i="41"/>
  <c r="N144" i="41"/>
  <c r="N148" i="41"/>
  <c r="N146" i="41"/>
  <c r="N147" i="41"/>
  <c r="N154" i="41"/>
  <c r="N172" i="41"/>
  <c r="N171" i="41"/>
  <c r="N163" i="41"/>
  <c r="N164" i="41"/>
  <c r="N165" i="41"/>
  <c r="N166" i="41"/>
  <c r="N167" i="41"/>
  <c r="N168" i="41"/>
  <c r="N173" i="41"/>
  <c r="N174" i="41"/>
  <c r="N175" i="41"/>
  <c r="I259" i="41"/>
  <c r="I105" i="41"/>
  <c r="K278" i="41"/>
  <c r="K124" i="41"/>
  <c r="J194" i="36"/>
  <c r="J193" i="36"/>
  <c r="J192" i="36"/>
  <c r="L306" i="41"/>
  <c r="L307" i="41"/>
  <c r="L309" i="41"/>
  <c r="L299" i="41"/>
  <c r="L301" i="41"/>
  <c r="L308" i="41"/>
  <c r="L302" i="41"/>
  <c r="L300" i="41"/>
  <c r="L303" i="41"/>
  <c r="L310" i="41"/>
  <c r="L298" i="41"/>
  <c r="L191" i="41"/>
  <c r="L190" i="41"/>
  <c r="L194" i="41"/>
  <c r="L182" i="41"/>
  <c r="L183" i="41"/>
  <c r="L184" i="41"/>
  <c r="L185" i="41"/>
  <c r="L186" i="41"/>
  <c r="L187" i="41"/>
  <c r="L193" i="41"/>
  <c r="L192" i="41"/>
  <c r="J307" i="41"/>
  <c r="J306" i="41"/>
  <c r="J299" i="41"/>
  <c r="J309" i="41"/>
  <c r="J303" i="41"/>
  <c r="J300" i="41"/>
  <c r="J298" i="41"/>
  <c r="J302" i="41"/>
  <c r="J301" i="41"/>
  <c r="J308" i="41"/>
  <c r="J310" i="41"/>
  <c r="N344" i="41"/>
  <c r="N345" i="41"/>
  <c r="N347" i="41"/>
  <c r="N337" i="41"/>
  <c r="N340" i="41"/>
  <c r="N339" i="41"/>
  <c r="N338" i="41"/>
  <c r="N341" i="41"/>
  <c r="N348" i="41"/>
  <c r="N346" i="41"/>
  <c r="N336" i="41"/>
  <c r="H96" i="41"/>
  <c r="H95" i="41"/>
  <c r="H90" i="41"/>
  <c r="H87" i="41"/>
  <c r="H98" i="41"/>
  <c r="H92" i="41"/>
  <c r="H91" i="41"/>
  <c r="H88" i="41"/>
  <c r="H97" i="41"/>
  <c r="H99" i="41"/>
  <c r="H89" i="41"/>
  <c r="N306" i="41"/>
  <c r="N307" i="41"/>
  <c r="N309" i="41"/>
  <c r="N299" i="41"/>
  <c r="N298" i="41"/>
  <c r="N303" i="41"/>
  <c r="N302" i="41"/>
  <c r="N301" i="41"/>
  <c r="N300" i="41"/>
  <c r="N310" i="41"/>
  <c r="N308" i="41"/>
  <c r="N325" i="41"/>
  <c r="N326" i="41"/>
  <c r="N318" i="41"/>
  <c r="N321" i="41"/>
  <c r="N320" i="41"/>
  <c r="N329" i="41"/>
  <c r="N328" i="41"/>
  <c r="N319" i="41"/>
  <c r="N327" i="41"/>
  <c r="N317" i="41"/>
  <c r="N322" i="41"/>
  <c r="AK1168" i="37"/>
  <c r="Y84" i="37"/>
  <c r="AK910" i="37"/>
  <c r="AK1038" i="37"/>
  <c r="AC618" i="37"/>
  <c r="Y463" i="37"/>
  <c r="AC462" i="37"/>
  <c r="AD461" i="37"/>
  <c r="AE461" i="37" s="1"/>
  <c r="AB462" i="37"/>
  <c r="AA1167" i="37"/>
  <c r="S60" i="37" s="1"/>
  <c r="AJ84" i="37"/>
  <c r="AL83" i="37"/>
  <c r="AM83" i="37" s="1"/>
  <c r="AF463" i="37"/>
  <c r="AH462" i="37"/>
  <c r="AI462" i="37" s="1"/>
  <c r="AB308" i="37"/>
  <c r="AD307" i="37"/>
  <c r="AE307" i="37" s="1"/>
  <c r="AD1167" i="37"/>
  <c r="AE1167" i="37" s="1"/>
  <c r="AB1168" i="37"/>
  <c r="AC910" i="37"/>
  <c r="X308" i="37"/>
  <c r="Z307" i="37"/>
  <c r="AA307" i="37" s="1"/>
  <c r="AH83" i="37"/>
  <c r="AI83" i="37" s="1"/>
  <c r="AF84" i="37"/>
  <c r="AG85" i="37" s="1"/>
  <c r="AG463" i="37"/>
  <c r="AG464" i="37" s="1"/>
  <c r="X1039" i="37"/>
  <c r="Y1040" i="37" s="1"/>
  <c r="Z1038" i="37"/>
  <c r="AA1038" i="37" s="1"/>
  <c r="Z909" i="37"/>
  <c r="AA909" i="37" s="1"/>
  <c r="X910" i="37"/>
  <c r="Z790" i="37"/>
  <c r="AA790" i="37" s="1"/>
  <c r="X791" i="37"/>
  <c r="AJ308" i="37"/>
  <c r="AL307" i="37"/>
  <c r="AM307" i="37" s="1"/>
  <c r="AF1039" i="37"/>
  <c r="AH1038" i="37"/>
  <c r="AI1038" i="37" s="1"/>
  <c r="AD909" i="37"/>
  <c r="AE909" i="37" s="1"/>
  <c r="AB910" i="37"/>
  <c r="Y910" i="37"/>
  <c r="AJ1038" i="37"/>
  <c r="AL1037" i="37"/>
  <c r="AM1037" i="37" s="1"/>
  <c r="AK618" i="37"/>
  <c r="AB84" i="37"/>
  <c r="AD83" i="37"/>
  <c r="AE83" i="37" s="1"/>
  <c r="AH1167" i="37"/>
  <c r="AI1167" i="37" s="1"/>
  <c r="AF1168" i="37"/>
  <c r="AK308" i="37"/>
  <c r="AG1168" i="37"/>
  <c r="AF618" i="37"/>
  <c r="AH617" i="37"/>
  <c r="AI617" i="37" s="1"/>
  <c r="AG308" i="37"/>
  <c r="AB618" i="37"/>
  <c r="AD617" i="37"/>
  <c r="AE617" i="37" s="1"/>
  <c r="AL909" i="37"/>
  <c r="AM909" i="37" s="1"/>
  <c r="AJ910" i="37"/>
  <c r="AC1168" i="37"/>
  <c r="AH790" i="37"/>
  <c r="AI790" i="37" s="1"/>
  <c r="AF791" i="37"/>
  <c r="AB10" i="37"/>
  <c r="AH909" i="37"/>
  <c r="AI909" i="37" s="1"/>
  <c r="AF910" i="37"/>
  <c r="AB1038" i="37"/>
  <c r="AC1039" i="37" s="1"/>
  <c r="AD1037" i="37"/>
  <c r="AE1037" i="37" s="1"/>
  <c r="AJ618" i="37"/>
  <c r="AL617" i="37"/>
  <c r="AM617" i="37" s="1"/>
  <c r="AF308" i="37"/>
  <c r="AH307" i="37"/>
  <c r="AI307" i="37" s="1"/>
  <c r="AC308" i="37"/>
  <c r="X84" i="37"/>
  <c r="Z83" i="37"/>
  <c r="AA83" i="37" s="1"/>
  <c r="AK84" i="37"/>
  <c r="AL1167" i="37"/>
  <c r="AM1167" i="37" s="1"/>
  <c r="AJ1168" i="37"/>
  <c r="X463" i="37"/>
  <c r="Z462" i="37"/>
  <c r="AA462" i="37" s="1"/>
  <c r="AJ464" i="37"/>
  <c r="AL463" i="37"/>
  <c r="AM463" i="37" s="1"/>
  <c r="AG1039" i="37"/>
  <c r="AD790" i="37"/>
  <c r="AE790" i="37" s="1"/>
  <c r="AB791" i="37"/>
  <c r="AC792" i="37" s="1"/>
  <c r="Y791" i="37"/>
  <c r="AL790" i="37"/>
  <c r="AM790" i="37" s="1"/>
  <c r="AJ791" i="37"/>
  <c r="X618" i="37"/>
  <c r="Z617" i="37"/>
  <c r="AA617" i="37" s="1"/>
  <c r="AK464" i="37"/>
  <c r="AG910" i="37"/>
  <c r="G159" i="36"/>
  <c r="G294" i="36"/>
  <c r="G158" i="36"/>
  <c r="G101" i="36"/>
  <c r="G140" i="36"/>
  <c r="AM1027" i="30"/>
  <c r="G101" i="32"/>
  <c r="G139" i="32"/>
  <c r="K259" i="36"/>
  <c r="K105" i="36"/>
  <c r="K259" i="32"/>
  <c r="K105" i="32"/>
  <c r="I278" i="36"/>
  <c r="I124" i="36"/>
  <c r="I278" i="32"/>
  <c r="I124" i="32"/>
  <c r="N306" i="36"/>
  <c r="N300" i="36"/>
  <c r="N298" i="36"/>
  <c r="N301" i="36"/>
  <c r="N302" i="36"/>
  <c r="N303" i="36"/>
  <c r="N307" i="36"/>
  <c r="N299" i="36"/>
  <c r="N320" i="36"/>
  <c r="N322" i="36"/>
  <c r="N321" i="36"/>
  <c r="N319" i="36"/>
  <c r="N318" i="36"/>
  <c r="N325" i="36"/>
  <c r="N317" i="36"/>
  <c r="N326" i="36"/>
  <c r="G139" i="36"/>
  <c r="L145" i="36"/>
  <c r="L144" i="36"/>
  <c r="L152" i="36"/>
  <c r="L149" i="36"/>
  <c r="L147" i="36"/>
  <c r="L148" i="36"/>
  <c r="L153" i="36"/>
  <c r="L146" i="36"/>
  <c r="H114" i="36"/>
  <c r="H106" i="36"/>
  <c r="H111" i="36"/>
  <c r="H108" i="36"/>
  <c r="H109" i="36"/>
  <c r="H110" i="36"/>
  <c r="H107" i="36"/>
  <c r="H115" i="36"/>
  <c r="J325" i="36"/>
  <c r="J326" i="36"/>
  <c r="J322" i="36"/>
  <c r="J320" i="36"/>
  <c r="J321" i="36"/>
  <c r="J318" i="36"/>
  <c r="J317" i="36"/>
  <c r="J319" i="36"/>
  <c r="L183" i="36"/>
  <c r="L190" i="36"/>
  <c r="L182" i="36"/>
  <c r="L191" i="36"/>
  <c r="L186" i="36"/>
  <c r="L184" i="36"/>
  <c r="L185" i="36"/>
  <c r="L187" i="36"/>
  <c r="G313" i="32"/>
  <c r="G312" i="32"/>
  <c r="G256" i="32"/>
  <c r="G294" i="32"/>
  <c r="J152" i="36"/>
  <c r="J153" i="36"/>
  <c r="J147" i="36"/>
  <c r="J149" i="36"/>
  <c r="J144" i="36"/>
  <c r="J145" i="36"/>
  <c r="J148" i="36"/>
  <c r="J146" i="36"/>
  <c r="L165" i="36"/>
  <c r="L164" i="36"/>
  <c r="L172" i="36"/>
  <c r="L171" i="36"/>
  <c r="L168" i="36"/>
  <c r="L166" i="36"/>
  <c r="L167" i="36"/>
  <c r="L163" i="36"/>
  <c r="N338" i="36"/>
  <c r="N336" i="36"/>
  <c r="N344" i="36"/>
  <c r="N345" i="36"/>
  <c r="N339" i="36"/>
  <c r="N341" i="36"/>
  <c r="N340" i="36"/>
  <c r="N337" i="36"/>
  <c r="J194" i="32"/>
  <c r="J191" i="32"/>
  <c r="J193" i="32"/>
  <c r="J192" i="32"/>
  <c r="J187" i="32"/>
  <c r="J185" i="32"/>
  <c r="J182" i="32"/>
  <c r="J186" i="32"/>
  <c r="J190" i="32"/>
  <c r="J183" i="32"/>
  <c r="J184" i="32"/>
  <c r="AE606" i="30"/>
  <c r="G313" i="36"/>
  <c r="G312" i="36"/>
  <c r="G256" i="36"/>
  <c r="N149" i="32"/>
  <c r="N145" i="32"/>
  <c r="N148" i="32"/>
  <c r="N144" i="32"/>
  <c r="N147" i="32"/>
  <c r="N152" i="32"/>
  <c r="N146" i="32"/>
  <c r="N155" i="32"/>
  <c r="N156" i="32"/>
  <c r="N153" i="32"/>
  <c r="N154" i="32"/>
  <c r="N326" i="32"/>
  <c r="N325" i="32"/>
  <c r="N321" i="32"/>
  <c r="N329" i="32"/>
  <c r="N322" i="32"/>
  <c r="N328" i="32"/>
  <c r="N320" i="32"/>
  <c r="N318" i="32"/>
  <c r="N319" i="32"/>
  <c r="N317" i="32"/>
  <c r="N327" i="32"/>
  <c r="G102" i="36"/>
  <c r="L299" i="36"/>
  <c r="L301" i="36"/>
  <c r="L302" i="36"/>
  <c r="L307" i="36"/>
  <c r="L300" i="36"/>
  <c r="L303" i="36"/>
  <c r="L306" i="36"/>
  <c r="L298" i="36"/>
  <c r="H263" i="36"/>
  <c r="H265" i="36"/>
  <c r="H268" i="36"/>
  <c r="H260" i="36"/>
  <c r="H261" i="36"/>
  <c r="H262" i="36"/>
  <c r="H264" i="36"/>
  <c r="H269" i="36"/>
  <c r="J326" i="32"/>
  <c r="J325" i="32"/>
  <c r="J318" i="32"/>
  <c r="J328" i="32"/>
  <c r="J320" i="32"/>
  <c r="J321" i="32"/>
  <c r="J329" i="32"/>
  <c r="J322" i="32"/>
  <c r="J319" i="32"/>
  <c r="J317" i="32"/>
  <c r="J327" i="32"/>
  <c r="L338" i="36"/>
  <c r="L336" i="36"/>
  <c r="L339" i="36"/>
  <c r="L341" i="36"/>
  <c r="L345" i="36"/>
  <c r="L340" i="36"/>
  <c r="L337" i="36"/>
  <c r="L344" i="36"/>
  <c r="G255" i="32"/>
  <c r="J306" i="36"/>
  <c r="J307" i="36"/>
  <c r="J303" i="36"/>
  <c r="J301" i="36"/>
  <c r="J302" i="36"/>
  <c r="J299" i="36"/>
  <c r="J300" i="36"/>
  <c r="J298" i="36"/>
  <c r="L319" i="36"/>
  <c r="L325" i="36"/>
  <c r="L322" i="36"/>
  <c r="L321" i="36"/>
  <c r="L320" i="36"/>
  <c r="L317" i="36"/>
  <c r="L318" i="36"/>
  <c r="L326" i="36"/>
  <c r="N345" i="32"/>
  <c r="N344" i="32"/>
  <c r="N348" i="32"/>
  <c r="N346" i="32"/>
  <c r="N337" i="32"/>
  <c r="N341" i="32"/>
  <c r="N338" i="32"/>
  <c r="N339" i="32"/>
  <c r="N340" i="32"/>
  <c r="N347" i="32"/>
  <c r="N336" i="32"/>
  <c r="G158" i="32"/>
  <c r="J344" i="32"/>
  <c r="J345" i="32"/>
  <c r="J347" i="32"/>
  <c r="J348" i="32"/>
  <c r="J340" i="32"/>
  <c r="J339" i="32"/>
  <c r="J336" i="32"/>
  <c r="J337" i="32"/>
  <c r="J341" i="32"/>
  <c r="J338" i="32"/>
  <c r="J346" i="32"/>
  <c r="I259" i="36"/>
  <c r="I105" i="36"/>
  <c r="I105" i="32"/>
  <c r="I259" i="32"/>
  <c r="M278" i="36"/>
  <c r="M124" i="36"/>
  <c r="M278" i="32"/>
  <c r="M124" i="32"/>
  <c r="I240" i="32"/>
  <c r="I240" i="36"/>
  <c r="I86" i="36"/>
  <c r="I86" i="32"/>
  <c r="G255" i="36"/>
  <c r="G293" i="36"/>
  <c r="N306" i="32"/>
  <c r="N307" i="32"/>
  <c r="N302" i="32"/>
  <c r="N309" i="32"/>
  <c r="N298" i="32"/>
  <c r="N308" i="32"/>
  <c r="N299" i="32"/>
  <c r="N301" i="32"/>
  <c r="N300" i="32"/>
  <c r="N303" i="32"/>
  <c r="N310" i="32"/>
  <c r="N165" i="32"/>
  <c r="N166" i="32"/>
  <c r="N164" i="32"/>
  <c r="N163" i="32"/>
  <c r="N173" i="32"/>
  <c r="N171" i="32"/>
  <c r="N172" i="32"/>
  <c r="N168" i="32"/>
  <c r="N175" i="32"/>
  <c r="N167" i="32"/>
  <c r="N174" i="32"/>
  <c r="L154" i="32"/>
  <c r="L155" i="32"/>
  <c r="L156" i="32"/>
  <c r="L144" i="32"/>
  <c r="L148" i="32"/>
  <c r="L147" i="32"/>
  <c r="L152" i="32"/>
  <c r="L146" i="32"/>
  <c r="L153" i="32"/>
  <c r="L145" i="32"/>
  <c r="L149" i="32"/>
  <c r="H269" i="32"/>
  <c r="H268" i="32"/>
  <c r="H260" i="32"/>
  <c r="H264" i="32"/>
  <c r="H263" i="32"/>
  <c r="H265" i="32"/>
  <c r="H262" i="32"/>
  <c r="H271" i="32"/>
  <c r="H261" i="32"/>
  <c r="H270" i="32"/>
  <c r="H272" i="32"/>
  <c r="J173" i="32"/>
  <c r="J171" i="32"/>
  <c r="J175" i="32"/>
  <c r="J167" i="32"/>
  <c r="J166" i="32"/>
  <c r="J172" i="32"/>
  <c r="J168" i="32"/>
  <c r="J163" i="32"/>
  <c r="J164" i="32"/>
  <c r="J174" i="32"/>
  <c r="J165" i="32"/>
  <c r="L190" i="32"/>
  <c r="L194" i="32"/>
  <c r="L184" i="32"/>
  <c r="L192" i="32"/>
  <c r="L183" i="32"/>
  <c r="L187" i="32"/>
  <c r="L185" i="32"/>
  <c r="L191" i="32"/>
  <c r="L193" i="32"/>
  <c r="L182" i="32"/>
  <c r="L186" i="32"/>
  <c r="J307" i="32"/>
  <c r="J306" i="32"/>
  <c r="J309" i="32"/>
  <c r="J299" i="32"/>
  <c r="J303" i="32"/>
  <c r="J298" i="32"/>
  <c r="J302" i="32"/>
  <c r="J301" i="32"/>
  <c r="J308" i="32"/>
  <c r="J300" i="32"/>
  <c r="J310" i="32"/>
  <c r="L326" i="32"/>
  <c r="L325" i="32"/>
  <c r="L318" i="32"/>
  <c r="L329" i="32"/>
  <c r="L319" i="32"/>
  <c r="L328" i="32"/>
  <c r="L320" i="32"/>
  <c r="L321" i="32"/>
  <c r="L322" i="32"/>
  <c r="L327" i="32"/>
  <c r="L317" i="32"/>
  <c r="N187" i="32"/>
  <c r="N182" i="32"/>
  <c r="N185" i="32"/>
  <c r="N184" i="32"/>
  <c r="N190" i="32"/>
  <c r="N186" i="32"/>
  <c r="N183" i="32"/>
  <c r="N191" i="32"/>
  <c r="N192" i="32"/>
  <c r="N194" i="32"/>
  <c r="N193" i="32"/>
  <c r="G159" i="32"/>
  <c r="G140" i="32"/>
  <c r="J182" i="36"/>
  <c r="J191" i="36"/>
  <c r="J187" i="36"/>
  <c r="J185" i="36"/>
  <c r="J183" i="36"/>
  <c r="J184" i="36"/>
  <c r="J190" i="36"/>
  <c r="J186" i="36"/>
  <c r="M259" i="36"/>
  <c r="M105" i="36"/>
  <c r="M105" i="32"/>
  <c r="M259" i="32"/>
  <c r="K278" i="36"/>
  <c r="K124" i="36"/>
  <c r="K278" i="32"/>
  <c r="K124" i="32"/>
  <c r="N152" i="36"/>
  <c r="N147" i="36"/>
  <c r="N148" i="36"/>
  <c r="N144" i="36"/>
  <c r="N145" i="36"/>
  <c r="N146" i="36"/>
  <c r="N153" i="36"/>
  <c r="N149" i="36"/>
  <c r="N172" i="36"/>
  <c r="N171" i="36"/>
  <c r="N166" i="36"/>
  <c r="N168" i="36"/>
  <c r="N167" i="36"/>
  <c r="N163" i="36"/>
  <c r="N165" i="36"/>
  <c r="N164" i="36"/>
  <c r="L307" i="32"/>
  <c r="L306" i="32"/>
  <c r="L309" i="32"/>
  <c r="L299" i="32"/>
  <c r="L300" i="32"/>
  <c r="L302" i="32"/>
  <c r="L303" i="32"/>
  <c r="L298" i="32"/>
  <c r="L308" i="32"/>
  <c r="L301" i="32"/>
  <c r="L310" i="32"/>
  <c r="H115" i="32"/>
  <c r="H106" i="32"/>
  <c r="H110" i="32"/>
  <c r="H116" i="32"/>
  <c r="H117" i="32"/>
  <c r="H118" i="32"/>
  <c r="H107" i="32"/>
  <c r="H111" i="32"/>
  <c r="H114" i="32"/>
  <c r="H108" i="32"/>
  <c r="H109" i="32"/>
  <c r="J172" i="36"/>
  <c r="J171" i="36"/>
  <c r="J168" i="36"/>
  <c r="J167" i="36"/>
  <c r="J163" i="36"/>
  <c r="J165" i="36"/>
  <c r="J166" i="36"/>
  <c r="J164" i="36"/>
  <c r="L344" i="32"/>
  <c r="L345" i="32"/>
  <c r="L339" i="32"/>
  <c r="L347" i="32"/>
  <c r="L336" i="32"/>
  <c r="L348" i="32"/>
  <c r="L337" i="32"/>
  <c r="L340" i="32"/>
  <c r="L341" i="32"/>
  <c r="L338" i="32"/>
  <c r="L346" i="32"/>
  <c r="G293" i="32"/>
  <c r="J153" i="32"/>
  <c r="J156" i="32"/>
  <c r="J155" i="32"/>
  <c r="J152" i="32"/>
  <c r="J154" i="32"/>
  <c r="J147" i="32"/>
  <c r="J144" i="32"/>
  <c r="J148" i="32"/>
  <c r="J145" i="32"/>
  <c r="J149" i="32"/>
  <c r="J146" i="32"/>
  <c r="L172" i="32"/>
  <c r="L167" i="32"/>
  <c r="L163" i="32"/>
  <c r="L173" i="32"/>
  <c r="L174" i="32"/>
  <c r="L175" i="32"/>
  <c r="L165" i="32"/>
  <c r="L166" i="32"/>
  <c r="L168" i="32"/>
  <c r="L171" i="32"/>
  <c r="L164" i="32"/>
  <c r="N185" i="36"/>
  <c r="N187" i="36"/>
  <c r="N186" i="36"/>
  <c r="N182" i="36"/>
  <c r="N184" i="36"/>
  <c r="N190" i="36"/>
  <c r="N183" i="36"/>
  <c r="N191" i="36"/>
  <c r="G102" i="32"/>
  <c r="J345" i="36"/>
  <c r="J344" i="36"/>
  <c r="J339" i="36"/>
  <c r="J340" i="36"/>
  <c r="J341" i="36"/>
  <c r="J336" i="36"/>
  <c r="J338" i="36"/>
  <c r="J337" i="36"/>
  <c r="W779" i="30"/>
  <c r="J35" i="30"/>
  <c r="J45" i="30"/>
  <c r="O451" i="30"/>
  <c r="O452" i="30" s="1"/>
  <c r="O453" i="30" s="1"/>
  <c r="Z452" i="30"/>
  <c r="AA452" i="30" s="1"/>
  <c r="AD452" i="30"/>
  <c r="AE451" i="30"/>
  <c r="AI898" i="30"/>
  <c r="AH607" i="30"/>
  <c r="AI607" i="30" s="1"/>
  <c r="AD899" i="30"/>
  <c r="AE899" i="30" s="1"/>
  <c r="Z607" i="30"/>
  <c r="AA607" i="30" s="1"/>
  <c r="R898" i="30"/>
  <c r="S898" i="30" s="1"/>
  <c r="Z1157" i="30"/>
  <c r="AA1157" i="30" s="1"/>
  <c r="AH452" i="30"/>
  <c r="R780" i="30"/>
  <c r="S780" i="30" s="1"/>
  <c r="Z898" i="30"/>
  <c r="AA898" i="30" s="1"/>
  <c r="W607" i="30"/>
  <c r="AD607" i="30"/>
  <c r="V780" i="30"/>
  <c r="AD780" i="30"/>
  <c r="AE780" i="30" s="1"/>
  <c r="AL1028" i="30"/>
  <c r="AL1157" i="30"/>
  <c r="AM1157" i="30" s="1"/>
  <c r="V452" i="30"/>
  <c r="W452" i="30" s="1"/>
  <c r="R453" i="30"/>
  <c r="S453" i="30" s="1"/>
  <c r="R607" i="30"/>
  <c r="S607" i="30" s="1"/>
  <c r="Z780" i="30"/>
  <c r="AL780" i="30"/>
  <c r="AM780" i="30" s="1"/>
  <c r="AL899" i="30"/>
  <c r="AM899" i="30" s="1"/>
  <c r="V899" i="30"/>
  <c r="W899" i="30" s="1"/>
  <c r="V1028" i="30"/>
  <c r="W1028" i="30" s="1"/>
  <c r="AM607" i="30"/>
  <c r="Q608" i="30"/>
  <c r="Q1029" i="30"/>
  <c r="AD1157" i="30"/>
  <c r="AE1157" i="30" s="1"/>
  <c r="S1157" i="30"/>
  <c r="S10" i="30" s="1"/>
  <c r="AK1158" i="30"/>
  <c r="V1157" i="30"/>
  <c r="W1157" i="30" s="1"/>
  <c r="AG1158" i="30"/>
  <c r="AH1157" i="30"/>
  <c r="AI1157" i="30" s="1"/>
  <c r="AC1158" i="30"/>
  <c r="AK1029" i="30"/>
  <c r="U1158" i="30"/>
  <c r="AJ1158" i="30"/>
  <c r="AB1158" i="30"/>
  <c r="X1158" i="30"/>
  <c r="T1158" i="30"/>
  <c r="Y1158" i="30"/>
  <c r="AF1158" i="30"/>
  <c r="AH1028" i="30"/>
  <c r="AI1028" i="30" s="1"/>
  <c r="AG1029" i="30"/>
  <c r="Y1029" i="30"/>
  <c r="Z1028" i="30"/>
  <c r="R1028" i="30"/>
  <c r="S1028" i="30" s="1"/>
  <c r="AD1028" i="30"/>
  <c r="AE1028" i="30" s="1"/>
  <c r="AC1029" i="30"/>
  <c r="AF1029" i="30"/>
  <c r="T1029" i="30"/>
  <c r="X1029" i="30"/>
  <c r="AB1029" i="30"/>
  <c r="AJ1029" i="30"/>
  <c r="P1029" i="30"/>
  <c r="U1029" i="30"/>
  <c r="U900" i="30"/>
  <c r="AC900" i="30"/>
  <c r="AK900" i="30"/>
  <c r="AF899" i="30"/>
  <c r="Y899" i="30"/>
  <c r="T900" i="30"/>
  <c r="AB900" i="30"/>
  <c r="X899" i="30"/>
  <c r="P899" i="30"/>
  <c r="AJ900" i="30"/>
  <c r="Q899" i="30"/>
  <c r="AG899" i="30"/>
  <c r="U781" i="30"/>
  <c r="AG781" i="30"/>
  <c r="AC781" i="30"/>
  <c r="AK781" i="30"/>
  <c r="Q781" i="30"/>
  <c r="X781" i="30"/>
  <c r="T781" i="30"/>
  <c r="AB781" i="30"/>
  <c r="AF781" i="30"/>
  <c r="AJ781" i="30"/>
  <c r="P781" i="30"/>
  <c r="Y781" i="30"/>
  <c r="AC608" i="30"/>
  <c r="U608" i="30"/>
  <c r="X608" i="30"/>
  <c r="P608" i="30"/>
  <c r="AJ608" i="30"/>
  <c r="AK608" i="30"/>
  <c r="AF608" i="30"/>
  <c r="AB608" i="30"/>
  <c r="Y608" i="30"/>
  <c r="T608" i="30"/>
  <c r="AG608" i="30"/>
  <c r="AK453" i="30"/>
  <c r="Q454" i="30"/>
  <c r="U453" i="30"/>
  <c r="AG453" i="30"/>
  <c r="Y453" i="30"/>
  <c r="AJ453" i="30"/>
  <c r="AF453" i="30"/>
  <c r="P454" i="30"/>
  <c r="AB453" i="30"/>
  <c r="T453" i="30"/>
  <c r="X453" i="30"/>
  <c r="AC453" i="30"/>
  <c r="AA780" i="30" l="1"/>
  <c r="AD1158" i="30"/>
  <c r="V608" i="30"/>
  <c r="AI452" i="30"/>
  <c r="K312" i="41"/>
  <c r="M159" i="41"/>
  <c r="I350" i="41"/>
  <c r="M196" i="41"/>
  <c r="G274" i="41"/>
  <c r="I196" i="41"/>
  <c r="I178" i="41"/>
  <c r="AM1028" i="30"/>
  <c r="I331" i="41"/>
  <c r="AA1028" i="30"/>
  <c r="Q335" i="41"/>
  <c r="Q181" i="41"/>
  <c r="L291" i="36"/>
  <c r="L290" i="36"/>
  <c r="L289" i="36"/>
  <c r="N272" i="36"/>
  <c r="N270" i="36"/>
  <c r="N271" i="36"/>
  <c r="J137" i="36"/>
  <c r="J136" i="36"/>
  <c r="J135" i="36"/>
  <c r="L118" i="36"/>
  <c r="L117" i="36"/>
  <c r="L116" i="36"/>
  <c r="M331" i="41"/>
  <c r="M312" i="41"/>
  <c r="G102" i="41"/>
  <c r="G101" i="41"/>
  <c r="M350" i="41"/>
  <c r="K197" i="41"/>
  <c r="K313" i="41"/>
  <c r="L288" i="41"/>
  <c r="L287" i="41"/>
  <c r="L290" i="41"/>
  <c r="L280" i="41"/>
  <c r="L284" i="41"/>
  <c r="L282" i="41"/>
  <c r="L281" i="41"/>
  <c r="L283" i="41"/>
  <c r="L291" i="41"/>
  <c r="L279" i="41"/>
  <c r="L289" i="41"/>
  <c r="I351" i="41"/>
  <c r="M197" i="41"/>
  <c r="K350" i="41"/>
  <c r="K159" i="41"/>
  <c r="K332" i="41"/>
  <c r="L269" i="41"/>
  <c r="L268" i="41"/>
  <c r="L271" i="41"/>
  <c r="L261" i="41"/>
  <c r="L265" i="41"/>
  <c r="L272" i="41"/>
  <c r="L264" i="41"/>
  <c r="L262" i="41"/>
  <c r="L263" i="41"/>
  <c r="L270" i="41"/>
  <c r="L260" i="41"/>
  <c r="G120" i="41"/>
  <c r="G256" i="41"/>
  <c r="K178" i="41"/>
  <c r="J133" i="41"/>
  <c r="J134" i="41"/>
  <c r="J125" i="41"/>
  <c r="J129" i="41"/>
  <c r="J127" i="41"/>
  <c r="J128" i="41"/>
  <c r="J126" i="41"/>
  <c r="J137" i="41"/>
  <c r="J130" i="41"/>
  <c r="J135" i="41"/>
  <c r="J136" i="41"/>
  <c r="M240" i="41"/>
  <c r="M86" i="41"/>
  <c r="J98" i="36"/>
  <c r="J99" i="36"/>
  <c r="J97" i="36"/>
  <c r="J291" i="36"/>
  <c r="J289" i="36"/>
  <c r="J290" i="36"/>
  <c r="L272" i="36"/>
  <c r="L270" i="36"/>
  <c r="L271" i="36"/>
  <c r="M313" i="41"/>
  <c r="K196" i="41"/>
  <c r="J114" i="41"/>
  <c r="J115" i="41"/>
  <c r="J111" i="41"/>
  <c r="J110" i="41"/>
  <c r="J109" i="41"/>
  <c r="J106" i="41"/>
  <c r="J108" i="41"/>
  <c r="J118" i="41"/>
  <c r="J117" i="41"/>
  <c r="J107" i="41"/>
  <c r="J116" i="41"/>
  <c r="I159" i="41"/>
  <c r="G275" i="41"/>
  <c r="J96" i="41"/>
  <c r="J95" i="41"/>
  <c r="J89" i="41"/>
  <c r="J99" i="41"/>
  <c r="J87" i="41"/>
  <c r="J90" i="41"/>
  <c r="J88" i="41"/>
  <c r="J91" i="41"/>
  <c r="J98" i="41"/>
  <c r="J97" i="41"/>
  <c r="J92" i="41"/>
  <c r="G121" i="41"/>
  <c r="J287" i="41"/>
  <c r="J288" i="41"/>
  <c r="J290" i="41"/>
  <c r="J280" i="41"/>
  <c r="J284" i="41"/>
  <c r="J281" i="41"/>
  <c r="J283" i="41"/>
  <c r="J282" i="41"/>
  <c r="J291" i="41"/>
  <c r="J289" i="41"/>
  <c r="J279" i="41"/>
  <c r="K240" i="41"/>
  <c r="K86" i="41"/>
  <c r="J253" i="36"/>
  <c r="J252" i="36"/>
  <c r="J251" i="36"/>
  <c r="N137" i="36"/>
  <c r="N135" i="36"/>
  <c r="N136" i="36"/>
  <c r="J118" i="36"/>
  <c r="J116" i="36"/>
  <c r="J117" i="36"/>
  <c r="J269" i="41"/>
  <c r="J268" i="41"/>
  <c r="J261" i="41"/>
  <c r="J272" i="41"/>
  <c r="J262" i="41"/>
  <c r="J263" i="41"/>
  <c r="J270" i="41"/>
  <c r="J260" i="41"/>
  <c r="J264" i="41"/>
  <c r="J265" i="41"/>
  <c r="J271" i="41"/>
  <c r="M178" i="41"/>
  <c r="M158" i="41"/>
  <c r="I158" i="41"/>
  <c r="K351" i="41"/>
  <c r="K158" i="41"/>
  <c r="N133" i="41"/>
  <c r="N134" i="41"/>
  <c r="N135" i="41"/>
  <c r="N125" i="41"/>
  <c r="N126" i="41"/>
  <c r="N127" i="41"/>
  <c r="N128" i="41"/>
  <c r="N129" i="41"/>
  <c r="N130" i="41"/>
  <c r="N136" i="41"/>
  <c r="N137" i="41"/>
  <c r="K331" i="41"/>
  <c r="J249" i="41"/>
  <c r="J250" i="41"/>
  <c r="J242" i="41"/>
  <c r="J252" i="41"/>
  <c r="J246" i="41"/>
  <c r="J244" i="41"/>
  <c r="J253" i="41"/>
  <c r="J245" i="41"/>
  <c r="J243" i="41"/>
  <c r="J251" i="41"/>
  <c r="J241" i="41"/>
  <c r="K177" i="41"/>
  <c r="N115" i="41"/>
  <c r="N114" i="41"/>
  <c r="N118" i="41"/>
  <c r="N106" i="41"/>
  <c r="N107" i="41"/>
  <c r="N108" i="41"/>
  <c r="N109" i="41"/>
  <c r="N110" i="41"/>
  <c r="N111" i="41"/>
  <c r="N116" i="41"/>
  <c r="N117" i="41"/>
  <c r="L137" i="36"/>
  <c r="L136" i="36"/>
  <c r="L135" i="36"/>
  <c r="N118" i="36"/>
  <c r="N117" i="36"/>
  <c r="N116" i="36"/>
  <c r="N291" i="36"/>
  <c r="N290" i="36"/>
  <c r="N289" i="36"/>
  <c r="J272" i="36"/>
  <c r="J270" i="36"/>
  <c r="J271" i="36"/>
  <c r="M332" i="41"/>
  <c r="M351" i="41"/>
  <c r="I312" i="41"/>
  <c r="I313" i="41"/>
  <c r="L134" i="41"/>
  <c r="L133" i="41"/>
  <c r="L127" i="41"/>
  <c r="L126" i="41"/>
  <c r="L130" i="41"/>
  <c r="L135" i="41"/>
  <c r="L136" i="41"/>
  <c r="L137" i="41"/>
  <c r="L129" i="41"/>
  <c r="L125" i="41"/>
  <c r="L128" i="41"/>
  <c r="M177" i="41"/>
  <c r="N287" i="41"/>
  <c r="N288" i="41"/>
  <c r="N280" i="41"/>
  <c r="N290" i="41"/>
  <c r="N283" i="41"/>
  <c r="N281" i="41"/>
  <c r="N284" i="41"/>
  <c r="N291" i="41"/>
  <c r="N279" i="41"/>
  <c r="N282" i="41"/>
  <c r="N289" i="41"/>
  <c r="I197" i="41"/>
  <c r="I177" i="41"/>
  <c r="L114" i="41"/>
  <c r="L115" i="41"/>
  <c r="L116" i="41"/>
  <c r="L108" i="41"/>
  <c r="L107" i="41"/>
  <c r="L111" i="41"/>
  <c r="L117" i="41"/>
  <c r="L109" i="41"/>
  <c r="L106" i="41"/>
  <c r="L118" i="41"/>
  <c r="L110" i="41"/>
  <c r="G255" i="41"/>
  <c r="I332" i="41"/>
  <c r="N268" i="41"/>
  <c r="N269" i="41"/>
  <c r="N261" i="41"/>
  <c r="N260" i="41"/>
  <c r="N271" i="41"/>
  <c r="N265" i="41"/>
  <c r="N262" i="41"/>
  <c r="N264" i="41"/>
  <c r="N272" i="41"/>
  <c r="N263" i="41"/>
  <c r="N270" i="41"/>
  <c r="AK911" i="37"/>
  <c r="W780" i="30"/>
  <c r="AG911" i="37"/>
  <c r="AG1040" i="37"/>
  <c r="AK85" i="37"/>
  <c r="AK309" i="37"/>
  <c r="AG1169" i="37"/>
  <c r="AB463" i="37"/>
  <c r="AD462" i="37"/>
  <c r="AE462" i="37" s="1"/>
  <c r="AC1169" i="37"/>
  <c r="AC463" i="37"/>
  <c r="Y792" i="37"/>
  <c r="AJ465" i="37"/>
  <c r="AL464" i="37"/>
  <c r="AM464" i="37" s="1"/>
  <c r="X619" i="37"/>
  <c r="Z618" i="37"/>
  <c r="AA618" i="37" s="1"/>
  <c r="AL1168" i="37"/>
  <c r="AM1168" i="37" s="1"/>
  <c r="AJ1169" i="37"/>
  <c r="AF619" i="37"/>
  <c r="AH618" i="37"/>
  <c r="AI618" i="37" s="1"/>
  <c r="AJ1039" i="37"/>
  <c r="AL1038" i="37"/>
  <c r="AM1038" i="37" s="1"/>
  <c r="AD910" i="37"/>
  <c r="AE910" i="37" s="1"/>
  <c r="AB911" i="37"/>
  <c r="AK1169" i="37"/>
  <c r="AL791" i="37"/>
  <c r="AM791" i="37" s="1"/>
  <c r="AJ792" i="37"/>
  <c r="AC309" i="37"/>
  <c r="AB619" i="37"/>
  <c r="AD618" i="37"/>
  <c r="AE618" i="37" s="1"/>
  <c r="AH1168" i="37"/>
  <c r="AI1168" i="37" s="1"/>
  <c r="AF1169" i="37"/>
  <c r="AK619" i="37"/>
  <c r="AJ309" i="37"/>
  <c r="AK310" i="37" s="1"/>
  <c r="AL308" i="37"/>
  <c r="AM308" i="37" s="1"/>
  <c r="Z910" i="37"/>
  <c r="AA910" i="37" s="1"/>
  <c r="X309" i="37"/>
  <c r="Z308" i="37"/>
  <c r="AA308" i="37" s="1"/>
  <c r="AD1168" i="37"/>
  <c r="AE1168" i="37" s="1"/>
  <c r="AB1169" i="37"/>
  <c r="AD791" i="37"/>
  <c r="AE791" i="37" s="1"/>
  <c r="AB792" i="37"/>
  <c r="X85" i="37"/>
  <c r="Z84" i="37"/>
  <c r="AA84" i="37" s="1"/>
  <c r="AJ619" i="37"/>
  <c r="AL618" i="37"/>
  <c r="AM618" i="37" s="1"/>
  <c r="AB85" i="37"/>
  <c r="AD84" i="37"/>
  <c r="AE84" i="37" s="1"/>
  <c r="X1040" i="37"/>
  <c r="Z1040" i="37" s="1"/>
  <c r="Z1039" i="37"/>
  <c r="AA1039" i="37" s="1"/>
  <c r="AC911" i="37"/>
  <c r="AB309" i="37"/>
  <c r="AD308" i="37"/>
  <c r="AE308" i="37" s="1"/>
  <c r="AK465" i="37"/>
  <c r="X464" i="37"/>
  <c r="Z463" i="37"/>
  <c r="AA463" i="37" s="1"/>
  <c r="AK1039" i="37"/>
  <c r="AK1040" i="37" s="1"/>
  <c r="AF309" i="37"/>
  <c r="AH308" i="37"/>
  <c r="AI308" i="37" s="1"/>
  <c r="AB1039" i="37"/>
  <c r="AD1038" i="37"/>
  <c r="AE1038" i="37" s="1"/>
  <c r="AL910" i="37"/>
  <c r="AM910" i="37" s="1"/>
  <c r="AJ911" i="37"/>
  <c r="AG309" i="37"/>
  <c r="Y464" i="37"/>
  <c r="AH84" i="37"/>
  <c r="AI84" i="37" s="1"/>
  <c r="AF85" i="37"/>
  <c r="Y309" i="37"/>
  <c r="AF464" i="37"/>
  <c r="AG465" i="37" s="1"/>
  <c r="AH463" i="37"/>
  <c r="AI463" i="37" s="1"/>
  <c r="AJ85" i="37"/>
  <c r="AL84" i="37"/>
  <c r="AM84" i="37" s="1"/>
  <c r="AG619" i="37"/>
  <c r="AH910" i="37"/>
  <c r="AI910" i="37" s="1"/>
  <c r="AF911" i="37"/>
  <c r="AG912" i="37" s="1"/>
  <c r="AH791" i="37"/>
  <c r="AI791" i="37" s="1"/>
  <c r="AF792" i="37"/>
  <c r="Y619" i="37"/>
  <c r="AK792" i="37"/>
  <c r="AK793" i="37" s="1"/>
  <c r="AF1040" i="37"/>
  <c r="AG1041" i="37" s="1"/>
  <c r="AH1039" i="37"/>
  <c r="AI1039" i="37" s="1"/>
  <c r="Z791" i="37"/>
  <c r="AA791" i="37" s="1"/>
  <c r="X792" i="37"/>
  <c r="AC619" i="37"/>
  <c r="Y85" i="37"/>
  <c r="AG792" i="37"/>
  <c r="AC85" i="37"/>
  <c r="I331" i="36"/>
  <c r="I332" i="36"/>
  <c r="M313" i="36"/>
  <c r="I159" i="32"/>
  <c r="AE607" i="30"/>
  <c r="M177" i="36"/>
  <c r="M177" i="32"/>
  <c r="I351" i="32"/>
  <c r="K351" i="36"/>
  <c r="G275" i="36"/>
  <c r="K312" i="36"/>
  <c r="M351" i="36"/>
  <c r="K240" i="36"/>
  <c r="K86" i="36"/>
  <c r="K86" i="32"/>
  <c r="K240" i="32"/>
  <c r="I350" i="36"/>
  <c r="I158" i="32"/>
  <c r="K350" i="32"/>
  <c r="K351" i="32"/>
  <c r="K313" i="32"/>
  <c r="M178" i="36"/>
  <c r="M159" i="36"/>
  <c r="L126" i="36"/>
  <c r="L125" i="36"/>
  <c r="L133" i="36"/>
  <c r="L128" i="36"/>
  <c r="L130" i="36"/>
  <c r="L129" i="36"/>
  <c r="L127" i="36"/>
  <c r="L134" i="36"/>
  <c r="N115" i="36"/>
  <c r="N109" i="36"/>
  <c r="N111" i="36"/>
  <c r="N114" i="36"/>
  <c r="N107" i="36"/>
  <c r="N106" i="36"/>
  <c r="N108" i="36"/>
  <c r="N110" i="36"/>
  <c r="I197" i="36"/>
  <c r="I196" i="36"/>
  <c r="M196" i="32"/>
  <c r="I313" i="32"/>
  <c r="G275" i="32"/>
  <c r="K158" i="32"/>
  <c r="M178" i="32"/>
  <c r="J95" i="32"/>
  <c r="J98" i="32"/>
  <c r="J97" i="32"/>
  <c r="J89" i="32"/>
  <c r="J87" i="32"/>
  <c r="J96" i="32"/>
  <c r="J90" i="32"/>
  <c r="J91" i="32"/>
  <c r="J92" i="32"/>
  <c r="J99" i="32"/>
  <c r="J88" i="32"/>
  <c r="N130" i="32"/>
  <c r="N128" i="32"/>
  <c r="N126" i="32"/>
  <c r="N133" i="32"/>
  <c r="N125" i="32"/>
  <c r="N127" i="32"/>
  <c r="N129" i="32"/>
  <c r="N136" i="32"/>
  <c r="N137" i="32"/>
  <c r="N134" i="32"/>
  <c r="N135" i="32"/>
  <c r="J269" i="32"/>
  <c r="J268" i="32"/>
  <c r="J264" i="32"/>
  <c r="J262" i="32"/>
  <c r="J265" i="32"/>
  <c r="J261" i="32"/>
  <c r="J263" i="32"/>
  <c r="J271" i="32"/>
  <c r="J260" i="32"/>
  <c r="J272" i="32"/>
  <c r="J270" i="32"/>
  <c r="I350" i="32"/>
  <c r="M350" i="32"/>
  <c r="I313" i="36"/>
  <c r="G274" i="36"/>
  <c r="M331" i="32"/>
  <c r="K177" i="36"/>
  <c r="K178" i="36"/>
  <c r="K196" i="36"/>
  <c r="G121" i="36"/>
  <c r="K159" i="36"/>
  <c r="M312" i="36"/>
  <c r="J137" i="32"/>
  <c r="J135" i="32"/>
  <c r="J133" i="32"/>
  <c r="J134" i="32"/>
  <c r="J136" i="32"/>
  <c r="J128" i="32"/>
  <c r="J125" i="32"/>
  <c r="J129" i="32"/>
  <c r="J126" i="32"/>
  <c r="J130" i="32"/>
  <c r="J127" i="32"/>
  <c r="L116" i="32"/>
  <c r="L117" i="32"/>
  <c r="L118" i="32"/>
  <c r="L106" i="32"/>
  <c r="L110" i="32"/>
  <c r="L114" i="32"/>
  <c r="L109" i="32"/>
  <c r="L115" i="32"/>
  <c r="L108" i="32"/>
  <c r="L111" i="32"/>
  <c r="L107" i="32"/>
  <c r="M197" i="36"/>
  <c r="M196" i="36"/>
  <c r="K178" i="32"/>
  <c r="K177" i="32"/>
  <c r="I178" i="36"/>
  <c r="I177" i="36"/>
  <c r="K312" i="32"/>
  <c r="M158" i="36"/>
  <c r="L284" i="36"/>
  <c r="L283" i="36"/>
  <c r="L279" i="36"/>
  <c r="L280" i="36"/>
  <c r="L288" i="36"/>
  <c r="L282" i="36"/>
  <c r="L281" i="36"/>
  <c r="L287" i="36"/>
  <c r="N263" i="36"/>
  <c r="N265" i="36"/>
  <c r="N268" i="36"/>
  <c r="N264" i="36"/>
  <c r="N269" i="36"/>
  <c r="N260" i="36"/>
  <c r="N261" i="36"/>
  <c r="N262" i="36"/>
  <c r="K196" i="32"/>
  <c r="I178" i="32"/>
  <c r="M312" i="32"/>
  <c r="J95" i="36"/>
  <c r="J96" i="36"/>
  <c r="J91" i="36"/>
  <c r="J87" i="36"/>
  <c r="J90" i="36"/>
  <c r="J88" i="36"/>
  <c r="J89" i="36"/>
  <c r="J92" i="36"/>
  <c r="N287" i="32"/>
  <c r="N288" i="32"/>
  <c r="N283" i="32"/>
  <c r="N281" i="32"/>
  <c r="N290" i="32"/>
  <c r="N289" i="32"/>
  <c r="N282" i="32"/>
  <c r="N279" i="32"/>
  <c r="N291" i="32"/>
  <c r="N280" i="32"/>
  <c r="N284" i="32"/>
  <c r="J115" i="32"/>
  <c r="J114" i="32"/>
  <c r="J118" i="32"/>
  <c r="J117" i="32"/>
  <c r="J116" i="32"/>
  <c r="J109" i="32"/>
  <c r="J106" i="32"/>
  <c r="J110" i="32"/>
  <c r="J107" i="32"/>
  <c r="J111" i="32"/>
  <c r="J108" i="32"/>
  <c r="K332" i="36"/>
  <c r="I332" i="32"/>
  <c r="K313" i="36"/>
  <c r="M158" i="32"/>
  <c r="I196" i="32"/>
  <c r="M350" i="36"/>
  <c r="I159" i="36"/>
  <c r="G120" i="36"/>
  <c r="J288" i="32"/>
  <c r="J287" i="32"/>
  <c r="J279" i="32"/>
  <c r="J284" i="32"/>
  <c r="J282" i="32"/>
  <c r="J289" i="32"/>
  <c r="J283" i="32"/>
  <c r="J291" i="32"/>
  <c r="J280" i="32"/>
  <c r="J281" i="32"/>
  <c r="J290" i="32"/>
  <c r="L269" i="32"/>
  <c r="L268" i="32"/>
  <c r="L265" i="32"/>
  <c r="L261" i="32"/>
  <c r="L260" i="32"/>
  <c r="L262" i="32"/>
  <c r="L271" i="32"/>
  <c r="L264" i="32"/>
  <c r="L263" i="32"/>
  <c r="L270" i="32"/>
  <c r="L272" i="32"/>
  <c r="M240" i="36"/>
  <c r="M86" i="36"/>
  <c r="M86" i="32"/>
  <c r="M240" i="32"/>
  <c r="Q335" i="36"/>
  <c r="Q181" i="36"/>
  <c r="Q335" i="32"/>
  <c r="Q181" i="32"/>
  <c r="I351" i="36"/>
  <c r="G121" i="32"/>
  <c r="L125" i="32"/>
  <c r="L129" i="32"/>
  <c r="L128" i="32"/>
  <c r="L133" i="32"/>
  <c r="L135" i="32"/>
  <c r="L136" i="32"/>
  <c r="L137" i="32"/>
  <c r="L127" i="32"/>
  <c r="L126" i="32"/>
  <c r="L134" i="32"/>
  <c r="L130" i="32"/>
  <c r="N268" i="32"/>
  <c r="N269" i="32"/>
  <c r="N260" i="32"/>
  <c r="N261" i="32"/>
  <c r="N271" i="32"/>
  <c r="N264" i="32"/>
  <c r="N263" i="32"/>
  <c r="N262" i="32"/>
  <c r="N265" i="32"/>
  <c r="N272" i="32"/>
  <c r="N270" i="32"/>
  <c r="K331" i="32"/>
  <c r="K332" i="32"/>
  <c r="I312" i="32"/>
  <c r="K197" i="32"/>
  <c r="I177" i="32"/>
  <c r="G274" i="32"/>
  <c r="K159" i="32"/>
  <c r="J241" i="36"/>
  <c r="J243" i="36"/>
  <c r="J244" i="36"/>
  <c r="J245" i="36"/>
  <c r="J246" i="36"/>
  <c r="J249" i="36"/>
  <c r="J250" i="36"/>
  <c r="J242" i="36"/>
  <c r="N133" i="36"/>
  <c r="N128" i="36"/>
  <c r="N130" i="36"/>
  <c r="N125" i="36"/>
  <c r="N127" i="36"/>
  <c r="N126" i="36"/>
  <c r="N129" i="36"/>
  <c r="N134" i="36"/>
  <c r="J108" i="36"/>
  <c r="J109" i="36"/>
  <c r="J114" i="36"/>
  <c r="J106" i="36"/>
  <c r="J107" i="36"/>
  <c r="J111" i="36"/>
  <c r="J115" i="36"/>
  <c r="J110" i="36"/>
  <c r="M351" i="32"/>
  <c r="K331" i="36"/>
  <c r="I312" i="36"/>
  <c r="I331" i="32"/>
  <c r="M332" i="32"/>
  <c r="I197" i="32"/>
  <c r="I158" i="36"/>
  <c r="J133" i="36"/>
  <c r="J134" i="36"/>
  <c r="J128" i="36"/>
  <c r="J130" i="36"/>
  <c r="J127" i="36"/>
  <c r="J126" i="36"/>
  <c r="J129" i="36"/>
  <c r="J125" i="36"/>
  <c r="L107" i="36"/>
  <c r="L108" i="36"/>
  <c r="L109" i="36"/>
  <c r="L110" i="36"/>
  <c r="L111" i="36"/>
  <c r="L106" i="36"/>
  <c r="L114" i="36"/>
  <c r="L115" i="36"/>
  <c r="G120" i="32"/>
  <c r="L287" i="32"/>
  <c r="L288" i="32"/>
  <c r="L283" i="32"/>
  <c r="L282" i="32"/>
  <c r="L279" i="32"/>
  <c r="L280" i="32"/>
  <c r="L289" i="32"/>
  <c r="L281" i="32"/>
  <c r="L284" i="32"/>
  <c r="L290" i="32"/>
  <c r="L291" i="32"/>
  <c r="N108" i="32"/>
  <c r="N111" i="32"/>
  <c r="N107" i="32"/>
  <c r="N110" i="32"/>
  <c r="N106" i="32"/>
  <c r="N114" i="32"/>
  <c r="N109" i="32"/>
  <c r="N117" i="32"/>
  <c r="N118" i="32"/>
  <c r="N115" i="32"/>
  <c r="N116" i="32"/>
  <c r="M197" i="32"/>
  <c r="M313" i="32"/>
  <c r="J250" i="32"/>
  <c r="J249" i="32"/>
  <c r="J244" i="32"/>
  <c r="J241" i="32"/>
  <c r="J252" i="32"/>
  <c r="J251" i="32"/>
  <c r="J246" i="32"/>
  <c r="J245" i="32"/>
  <c r="J242" i="32"/>
  <c r="J243" i="32"/>
  <c r="J253" i="32"/>
  <c r="N287" i="36"/>
  <c r="N282" i="36"/>
  <c r="N283" i="36"/>
  <c r="N284" i="36"/>
  <c r="N279" i="36"/>
  <c r="N280" i="36"/>
  <c r="N281" i="36"/>
  <c r="N288" i="36"/>
  <c r="J268" i="36"/>
  <c r="J263" i="36"/>
  <c r="J260" i="36"/>
  <c r="J261" i="36"/>
  <c r="J264" i="36"/>
  <c r="J262" i="36"/>
  <c r="J265" i="36"/>
  <c r="J269" i="36"/>
  <c r="K350" i="36"/>
  <c r="M159" i="32"/>
  <c r="K197" i="36"/>
  <c r="K158" i="36"/>
  <c r="M331" i="36"/>
  <c r="M332" i="36"/>
  <c r="J287" i="36"/>
  <c r="J282" i="36"/>
  <c r="J284" i="36"/>
  <c r="J283" i="36"/>
  <c r="J280" i="36"/>
  <c r="J288" i="36"/>
  <c r="J281" i="36"/>
  <c r="J279" i="36"/>
  <c r="L268" i="36"/>
  <c r="L269" i="36"/>
  <c r="L263" i="36"/>
  <c r="L265" i="36"/>
  <c r="L264" i="36"/>
  <c r="L260" i="36"/>
  <c r="L261" i="36"/>
  <c r="L262" i="36"/>
  <c r="AE452" i="30"/>
  <c r="AG609" i="30"/>
  <c r="AD453" i="30"/>
  <c r="AD781" i="30"/>
  <c r="AE781" i="30" s="1"/>
  <c r="AD900" i="30"/>
  <c r="AE900" i="30" s="1"/>
  <c r="AL1029" i="30"/>
  <c r="AL453" i="30"/>
  <c r="AM453" i="30" s="1"/>
  <c r="AL608" i="30"/>
  <c r="AM608" i="30" s="1"/>
  <c r="AH781" i="30"/>
  <c r="AI781" i="30" s="1"/>
  <c r="R899" i="30"/>
  <c r="S899" i="30" s="1"/>
  <c r="W608" i="30"/>
  <c r="AE1158" i="30"/>
  <c r="V453" i="30"/>
  <c r="W453" i="30" s="1"/>
  <c r="AD608" i="30"/>
  <c r="R608" i="30"/>
  <c r="S608" i="30" s="1"/>
  <c r="Z899" i="30"/>
  <c r="AA899" i="30" s="1"/>
  <c r="AH899" i="30"/>
  <c r="AI899" i="30" s="1"/>
  <c r="AL1158" i="30"/>
  <c r="AM1158" i="30" s="1"/>
  <c r="S20" i="30"/>
  <c r="J60" i="30"/>
  <c r="R454" i="30"/>
  <c r="S454" i="30" s="1"/>
  <c r="S5" i="30" s="1"/>
  <c r="AH608" i="30"/>
  <c r="AI608" i="30" s="1"/>
  <c r="Z608" i="30"/>
  <c r="AA608" i="30" s="1"/>
  <c r="R781" i="30"/>
  <c r="S781" i="30" s="1"/>
  <c r="S7" i="30" s="1"/>
  <c r="V781" i="30"/>
  <c r="W781" i="30" s="1"/>
  <c r="Z453" i="30"/>
  <c r="AA453" i="30" s="1"/>
  <c r="AH453" i="30"/>
  <c r="AI453" i="30" s="1"/>
  <c r="AL781" i="30"/>
  <c r="AM781" i="30" s="1"/>
  <c r="Z781" i="30"/>
  <c r="AA781" i="30" s="1"/>
  <c r="AL900" i="30"/>
  <c r="AM900" i="30" s="1"/>
  <c r="V900" i="30"/>
  <c r="W900" i="30" s="1"/>
  <c r="Y1159" i="30"/>
  <c r="AC1159" i="30"/>
  <c r="AH1158" i="30"/>
  <c r="AI1158" i="30" s="1"/>
  <c r="U1159" i="30"/>
  <c r="V1158" i="30"/>
  <c r="W1158" i="30" s="1"/>
  <c r="Z1158" i="30"/>
  <c r="AA1158" i="30" s="1"/>
  <c r="V1029" i="30"/>
  <c r="W1029" i="30" s="1"/>
  <c r="AK1030" i="30"/>
  <c r="AC1030" i="30"/>
  <c r="Z1029" i="30"/>
  <c r="AA1029" i="30" s="1"/>
  <c r="R1029" i="30"/>
  <c r="S1029" i="30" s="1"/>
  <c r="S9" i="30" s="1"/>
  <c r="AD1029" i="30"/>
  <c r="AE1029" i="30" s="1"/>
  <c r="AB1159" i="30"/>
  <c r="X1159" i="30"/>
  <c r="AF1159" i="30"/>
  <c r="T1159" i="30"/>
  <c r="AJ1159" i="30"/>
  <c r="AK1159" i="30"/>
  <c r="AG1159" i="30"/>
  <c r="AH1029" i="30"/>
  <c r="AI1029" i="30" s="1"/>
  <c r="AJ1030" i="30"/>
  <c r="X1030" i="30"/>
  <c r="AF1030" i="30"/>
  <c r="AG1030" i="30"/>
  <c r="T1030" i="30"/>
  <c r="U1030" i="30"/>
  <c r="AB1030" i="30"/>
  <c r="Y1030" i="30"/>
  <c r="AG900" i="30"/>
  <c r="AJ901" i="30"/>
  <c r="AF900" i="30"/>
  <c r="X900" i="30"/>
  <c r="T901" i="30"/>
  <c r="P900" i="30"/>
  <c r="AK901" i="30"/>
  <c r="U901" i="30"/>
  <c r="Q900" i="30"/>
  <c r="AB901" i="30"/>
  <c r="Y900" i="30"/>
  <c r="AC901" i="30"/>
  <c r="AC782" i="30"/>
  <c r="U782" i="30"/>
  <c r="AK782" i="30"/>
  <c r="Y782" i="30"/>
  <c r="AF782" i="30"/>
  <c r="X782" i="30"/>
  <c r="AJ782" i="30"/>
  <c r="AL782" i="30" s="1"/>
  <c r="AB782" i="30"/>
  <c r="T782" i="30"/>
  <c r="AG782" i="30"/>
  <c r="Y609" i="30"/>
  <c r="U609" i="30"/>
  <c r="Q609" i="30"/>
  <c r="AF609" i="30"/>
  <c r="AH609" i="30" s="1"/>
  <c r="AJ609" i="30"/>
  <c r="X609" i="30"/>
  <c r="AB609" i="30"/>
  <c r="AK609" i="30"/>
  <c r="T609" i="30"/>
  <c r="P609" i="30"/>
  <c r="AC609" i="30"/>
  <c r="Y454" i="30"/>
  <c r="AK454" i="30"/>
  <c r="X454" i="30"/>
  <c r="AB454" i="30"/>
  <c r="AF454" i="30"/>
  <c r="AJ454" i="30"/>
  <c r="AC454" i="30"/>
  <c r="T454" i="30"/>
  <c r="AG454" i="30"/>
  <c r="U454" i="30"/>
  <c r="V1159" i="30" l="1"/>
  <c r="W1159" i="30" s="1"/>
  <c r="AE608" i="30"/>
  <c r="AM1029" i="30"/>
  <c r="Y310" i="37"/>
  <c r="AK466" i="37"/>
  <c r="AL454" i="30"/>
  <c r="AM454" i="30" s="1"/>
  <c r="AC86" i="37"/>
  <c r="AK912" i="37"/>
  <c r="K120" i="41"/>
  <c r="K121" i="41"/>
  <c r="K139" i="41"/>
  <c r="I293" i="41"/>
  <c r="K293" i="41"/>
  <c r="Q278" i="41"/>
  <c r="Q124" i="41"/>
  <c r="O335" i="41"/>
  <c r="O181" i="41"/>
  <c r="M294" i="41"/>
  <c r="L250" i="41"/>
  <c r="L249" i="41"/>
  <c r="L252" i="41"/>
  <c r="L242" i="41"/>
  <c r="L251" i="41"/>
  <c r="L246" i="41"/>
  <c r="L243" i="41"/>
  <c r="L245" i="41"/>
  <c r="L241" i="41"/>
  <c r="L244" i="41"/>
  <c r="L253" i="41"/>
  <c r="I294" i="41"/>
  <c r="N95" i="41"/>
  <c r="N96" i="41"/>
  <c r="N98" i="41"/>
  <c r="N99" i="41"/>
  <c r="N88" i="41"/>
  <c r="N92" i="41"/>
  <c r="N87" i="41"/>
  <c r="N97" i="41"/>
  <c r="N89" i="41"/>
  <c r="N91" i="41"/>
  <c r="N90" i="41"/>
  <c r="K274" i="41"/>
  <c r="S335" i="41"/>
  <c r="S181" i="41"/>
  <c r="L98" i="36"/>
  <c r="L99" i="36"/>
  <c r="L97" i="36"/>
  <c r="M274" i="41"/>
  <c r="M121" i="41"/>
  <c r="M140" i="41"/>
  <c r="I102" i="41"/>
  <c r="N250" i="41"/>
  <c r="N249" i="41"/>
  <c r="N252" i="41"/>
  <c r="N242" i="41"/>
  <c r="N246" i="41"/>
  <c r="N243" i="41"/>
  <c r="N251" i="41"/>
  <c r="N244" i="41"/>
  <c r="N253" i="41"/>
  <c r="N245" i="41"/>
  <c r="N241" i="41"/>
  <c r="Q162" i="41"/>
  <c r="Q316" i="41"/>
  <c r="R194" i="36"/>
  <c r="R193" i="36"/>
  <c r="R192" i="36"/>
  <c r="N99" i="36"/>
  <c r="N98" i="36"/>
  <c r="N97" i="36"/>
  <c r="L253" i="36"/>
  <c r="L252" i="36"/>
  <c r="L251" i="36"/>
  <c r="M275" i="41"/>
  <c r="M293" i="41"/>
  <c r="M120" i="41"/>
  <c r="M139" i="41"/>
  <c r="I274" i="41"/>
  <c r="I140" i="41"/>
  <c r="I139" i="41"/>
  <c r="R190" i="41"/>
  <c r="R191" i="41"/>
  <c r="R187" i="41"/>
  <c r="R186" i="41"/>
  <c r="R185" i="41"/>
  <c r="R184" i="41"/>
  <c r="R182" i="41"/>
  <c r="R193" i="41"/>
  <c r="R192" i="41"/>
  <c r="R183" i="41"/>
  <c r="R194" i="41"/>
  <c r="Q240" i="41"/>
  <c r="Q86" i="41"/>
  <c r="R348" i="36"/>
  <c r="R347" i="36"/>
  <c r="R346" i="36"/>
  <c r="N252" i="36"/>
  <c r="N253" i="36"/>
  <c r="N251" i="36"/>
  <c r="K140" i="41"/>
  <c r="I255" i="41"/>
  <c r="I256" i="41"/>
  <c r="I275" i="41"/>
  <c r="L95" i="41"/>
  <c r="L96" i="41"/>
  <c r="L99" i="41"/>
  <c r="L98" i="41"/>
  <c r="L88" i="41"/>
  <c r="L92" i="41"/>
  <c r="L97" i="41"/>
  <c r="L87" i="41"/>
  <c r="L90" i="41"/>
  <c r="L89" i="41"/>
  <c r="L91" i="41"/>
  <c r="I101" i="41"/>
  <c r="I121" i="41"/>
  <c r="I120" i="41"/>
  <c r="K275" i="41"/>
  <c r="K294" i="41"/>
  <c r="R345" i="41"/>
  <c r="R344" i="41"/>
  <c r="R347" i="41"/>
  <c r="R337" i="41"/>
  <c r="R340" i="41"/>
  <c r="R348" i="41"/>
  <c r="R341" i="41"/>
  <c r="R338" i="41"/>
  <c r="R346" i="41"/>
  <c r="R336" i="41"/>
  <c r="R339" i="41"/>
  <c r="M120" i="36"/>
  <c r="M275" i="36"/>
  <c r="I274" i="32"/>
  <c r="I102" i="32"/>
  <c r="AC912" i="37"/>
  <c r="AC620" i="37"/>
  <c r="K274" i="36"/>
  <c r="K275" i="32"/>
  <c r="K120" i="32"/>
  <c r="AE453" i="30"/>
  <c r="Y86" i="37"/>
  <c r="AG620" i="37"/>
  <c r="Y620" i="37"/>
  <c r="AG310" i="37"/>
  <c r="AK620" i="37"/>
  <c r="AG793" i="37"/>
  <c r="AC464" i="37"/>
  <c r="AB464" i="37"/>
  <c r="AD463" i="37"/>
  <c r="AE463" i="37" s="1"/>
  <c r="Y465" i="37"/>
  <c r="AJ86" i="37"/>
  <c r="AL85" i="37"/>
  <c r="AM85" i="37" s="1"/>
  <c r="AF86" i="37"/>
  <c r="AH85" i="37"/>
  <c r="AI85" i="37" s="1"/>
  <c r="AB310" i="37"/>
  <c r="AD309" i="37"/>
  <c r="AE309" i="37" s="1"/>
  <c r="AD1169" i="37"/>
  <c r="AE1169" i="37" s="1"/>
  <c r="AB1170" i="37"/>
  <c r="AJ793" i="37"/>
  <c r="AL792" i="37"/>
  <c r="AM792" i="37" s="1"/>
  <c r="AD911" i="37"/>
  <c r="AE911" i="37" s="1"/>
  <c r="AB912" i="37"/>
  <c r="AL1169" i="37"/>
  <c r="AM1169" i="37" s="1"/>
  <c r="AJ1170" i="37"/>
  <c r="AH792" i="37"/>
  <c r="AI792" i="37" s="1"/>
  <c r="AF793" i="37"/>
  <c r="AB1040" i="37"/>
  <c r="AD1039" i="37"/>
  <c r="AE1039" i="37" s="1"/>
  <c r="AK86" i="37"/>
  <c r="AK87" i="37" s="1"/>
  <c r="AC913" i="37"/>
  <c r="AD85" i="37"/>
  <c r="AE85" i="37" s="1"/>
  <c r="AB86" i="37"/>
  <c r="X86" i="37"/>
  <c r="Z85" i="37"/>
  <c r="AA85" i="37" s="1"/>
  <c r="AB8" i="37"/>
  <c r="S58" i="37"/>
  <c r="AH1169" i="37"/>
  <c r="AI1169" i="37" s="1"/>
  <c r="AF1170" i="37"/>
  <c r="AB620" i="37"/>
  <c r="AC621" i="37" s="1"/>
  <c r="AD619" i="37"/>
  <c r="AE619" i="37" s="1"/>
  <c r="AF620" i="37"/>
  <c r="AH619" i="37"/>
  <c r="AI619" i="37" s="1"/>
  <c r="AL465" i="37"/>
  <c r="AM465" i="37" s="1"/>
  <c r="AJ466" i="37"/>
  <c r="AK467" i="37" s="1"/>
  <c r="AF465" i="37"/>
  <c r="AH464" i="37"/>
  <c r="AI464" i="37" s="1"/>
  <c r="AL911" i="37"/>
  <c r="AM911" i="37" s="1"/>
  <c r="AJ912" i="37"/>
  <c r="AK913" i="37" s="1"/>
  <c r="AB793" i="37"/>
  <c r="AD792" i="37"/>
  <c r="AE792" i="37" s="1"/>
  <c r="AC1170" i="37"/>
  <c r="AC793" i="37"/>
  <c r="AF1041" i="37"/>
  <c r="AH1040" i="37"/>
  <c r="AI1040" i="37" s="1"/>
  <c r="AC87" i="37"/>
  <c r="Z792" i="37"/>
  <c r="AA792" i="37" s="1"/>
  <c r="Z797" i="37"/>
  <c r="Z793" i="37"/>
  <c r="Z800" i="37"/>
  <c r="Z794" i="37"/>
  <c r="Z801" i="37"/>
  <c r="Z795" i="37"/>
  <c r="Z798" i="37"/>
  <c r="Z796" i="37"/>
  <c r="Z799" i="37"/>
  <c r="AK794" i="37"/>
  <c r="AH911" i="37"/>
  <c r="AI911" i="37" s="1"/>
  <c r="AF912" i="37"/>
  <c r="AG913" i="37" s="1"/>
  <c r="AG86" i="37"/>
  <c r="AF310" i="37"/>
  <c r="AH309" i="37"/>
  <c r="AI309" i="37" s="1"/>
  <c r="X465" i="37"/>
  <c r="Z464" i="37"/>
  <c r="AA464" i="37" s="1"/>
  <c r="AA1040" i="37"/>
  <c r="AJ620" i="37"/>
  <c r="AL619" i="37"/>
  <c r="AM619" i="37" s="1"/>
  <c r="X310" i="37"/>
  <c r="Z309" i="37"/>
  <c r="AA309" i="37" s="1"/>
  <c r="AJ310" i="37"/>
  <c r="AL309" i="37"/>
  <c r="AM309" i="37" s="1"/>
  <c r="AG1170" i="37"/>
  <c r="AC310" i="37"/>
  <c r="AK1170" i="37"/>
  <c r="AJ1040" i="37"/>
  <c r="AL1039" i="37"/>
  <c r="AM1039" i="37" s="1"/>
  <c r="X620" i="37"/>
  <c r="Z619" i="37"/>
  <c r="AA619" i="37" s="1"/>
  <c r="AC1040" i="37"/>
  <c r="I256" i="36"/>
  <c r="I275" i="36"/>
  <c r="M294" i="36"/>
  <c r="I101" i="32"/>
  <c r="Q278" i="36"/>
  <c r="Q124" i="36"/>
  <c r="Q278" i="32"/>
  <c r="Q124" i="32"/>
  <c r="I255" i="32"/>
  <c r="M120" i="32"/>
  <c r="I139" i="36"/>
  <c r="I120" i="36"/>
  <c r="R191" i="36"/>
  <c r="R185" i="36"/>
  <c r="R187" i="36"/>
  <c r="R184" i="36"/>
  <c r="R190" i="36"/>
  <c r="R186" i="36"/>
  <c r="R183" i="36"/>
  <c r="R182" i="36"/>
  <c r="N95" i="36"/>
  <c r="N96" i="36"/>
  <c r="N90" i="36"/>
  <c r="N92" i="36"/>
  <c r="N88" i="36"/>
  <c r="N89" i="36"/>
  <c r="N91" i="36"/>
  <c r="N87" i="36"/>
  <c r="I120" i="32"/>
  <c r="M294" i="32"/>
  <c r="I102" i="36"/>
  <c r="I275" i="32"/>
  <c r="M139" i="32"/>
  <c r="K140" i="36"/>
  <c r="L250" i="32"/>
  <c r="L249" i="32"/>
  <c r="L241" i="32"/>
  <c r="L242" i="32"/>
  <c r="L251" i="32"/>
  <c r="L246" i="32"/>
  <c r="L243" i="32"/>
  <c r="L253" i="32"/>
  <c r="L245" i="32"/>
  <c r="L244" i="32"/>
  <c r="L252" i="32"/>
  <c r="Q240" i="36"/>
  <c r="Q86" i="36"/>
  <c r="Q240" i="32"/>
  <c r="Q86" i="32"/>
  <c r="I293" i="36"/>
  <c r="M140" i="36"/>
  <c r="R345" i="36"/>
  <c r="R344" i="36"/>
  <c r="R339" i="36"/>
  <c r="R340" i="36"/>
  <c r="R341" i="36"/>
  <c r="R336" i="36"/>
  <c r="R338" i="36"/>
  <c r="R337" i="36"/>
  <c r="N250" i="36"/>
  <c r="N249" i="36"/>
  <c r="N244" i="36"/>
  <c r="N246" i="36"/>
  <c r="N245" i="36"/>
  <c r="N243" i="36"/>
  <c r="N241" i="36"/>
  <c r="N242" i="36"/>
  <c r="I293" i="32"/>
  <c r="I139" i="32"/>
  <c r="L95" i="32"/>
  <c r="L97" i="32"/>
  <c r="L98" i="32"/>
  <c r="L99" i="32"/>
  <c r="L91" i="32"/>
  <c r="L96" i="32"/>
  <c r="L90" i="32"/>
  <c r="L87" i="32"/>
  <c r="L89" i="32"/>
  <c r="L92" i="32"/>
  <c r="L88" i="32"/>
  <c r="O335" i="36"/>
  <c r="O181" i="36"/>
  <c r="O335" i="32"/>
  <c r="O181" i="32"/>
  <c r="I294" i="36"/>
  <c r="M121" i="32"/>
  <c r="K294" i="32"/>
  <c r="K120" i="36"/>
  <c r="I255" i="36"/>
  <c r="M274" i="32"/>
  <c r="R193" i="32"/>
  <c r="R187" i="32"/>
  <c r="R194" i="32"/>
  <c r="R192" i="32"/>
  <c r="R191" i="32"/>
  <c r="R184" i="32"/>
  <c r="R185" i="32"/>
  <c r="R190" i="32"/>
  <c r="R183" i="32"/>
  <c r="R186" i="32"/>
  <c r="R182" i="32"/>
  <c r="N249" i="32"/>
  <c r="N250" i="32"/>
  <c r="N242" i="32"/>
  <c r="N243" i="32"/>
  <c r="N252" i="32"/>
  <c r="N253" i="32"/>
  <c r="N241" i="32"/>
  <c r="N244" i="32"/>
  <c r="N246" i="32"/>
  <c r="N245" i="32"/>
  <c r="N251" i="32"/>
  <c r="K274" i="32"/>
  <c r="I121" i="32"/>
  <c r="M293" i="32"/>
  <c r="K294" i="36"/>
  <c r="K121" i="32"/>
  <c r="M140" i="32"/>
  <c r="M121" i="36"/>
  <c r="L96" i="36"/>
  <c r="L95" i="36"/>
  <c r="L90" i="36"/>
  <c r="L91" i="36"/>
  <c r="L87" i="36"/>
  <c r="L88" i="36"/>
  <c r="L89" i="36"/>
  <c r="L92" i="36"/>
  <c r="Q316" i="36"/>
  <c r="Q162" i="36"/>
  <c r="Q316" i="32"/>
  <c r="Q162" i="32"/>
  <c r="S335" i="36"/>
  <c r="S181" i="36"/>
  <c r="S335" i="32"/>
  <c r="S181" i="32"/>
  <c r="K275" i="36"/>
  <c r="I274" i="36"/>
  <c r="M293" i="36"/>
  <c r="I256" i="32"/>
  <c r="K293" i="32"/>
  <c r="K121" i="36"/>
  <c r="I140" i="36"/>
  <c r="I121" i="36"/>
  <c r="M139" i="36"/>
  <c r="M275" i="32"/>
  <c r="K140" i="32"/>
  <c r="K139" i="32"/>
  <c r="R344" i="32"/>
  <c r="R345" i="32"/>
  <c r="R341" i="32"/>
  <c r="R347" i="32"/>
  <c r="R336" i="32"/>
  <c r="R348" i="32"/>
  <c r="R337" i="32"/>
  <c r="R339" i="32"/>
  <c r="R340" i="32"/>
  <c r="R338" i="32"/>
  <c r="R346" i="32"/>
  <c r="N96" i="32"/>
  <c r="N90" i="32"/>
  <c r="N92" i="32"/>
  <c r="N87" i="32"/>
  <c r="N89" i="32"/>
  <c r="N98" i="32"/>
  <c r="N95" i="32"/>
  <c r="N99" i="32"/>
  <c r="N88" i="32"/>
  <c r="N97" i="32"/>
  <c r="N91" i="32"/>
  <c r="I294" i="32"/>
  <c r="I101" i="36"/>
  <c r="M274" i="36"/>
  <c r="K293" i="36"/>
  <c r="I140" i="32"/>
  <c r="K139" i="36"/>
  <c r="L249" i="36"/>
  <c r="L250" i="36"/>
  <c r="L244" i="36"/>
  <c r="L245" i="36"/>
  <c r="L246" i="36"/>
  <c r="L241" i="36"/>
  <c r="L242" i="36"/>
  <c r="L243" i="36"/>
  <c r="AL609" i="30"/>
  <c r="AM609" i="30" s="1"/>
  <c r="V454" i="30"/>
  <c r="W454" i="30" s="1"/>
  <c r="AD454" i="30"/>
  <c r="V782" i="30"/>
  <c r="W782" i="30" s="1"/>
  <c r="AH782" i="30"/>
  <c r="AI782" i="30" s="1"/>
  <c r="V901" i="30"/>
  <c r="W901" i="30" s="1"/>
  <c r="AL1030" i="30"/>
  <c r="AM1030" i="30" s="1"/>
  <c r="AL1159" i="30"/>
  <c r="AM1159" i="30" s="1"/>
  <c r="AD1159" i="30"/>
  <c r="AE1159" i="30" s="1"/>
  <c r="AI609" i="30"/>
  <c r="Z454" i="30"/>
  <c r="AA454" i="30" s="1"/>
  <c r="Z609" i="30"/>
  <c r="AA609" i="30" s="1"/>
  <c r="Z900" i="30"/>
  <c r="AA900" i="30" s="1"/>
  <c r="AM782" i="30"/>
  <c r="S17" i="30"/>
  <c r="J57" i="30"/>
  <c r="AD609" i="30"/>
  <c r="AE609" i="30" s="1"/>
  <c r="R609" i="30"/>
  <c r="S609" i="30" s="1"/>
  <c r="S6" i="30" s="1"/>
  <c r="AD782" i="30"/>
  <c r="AE782" i="30" s="1"/>
  <c r="J55" i="30"/>
  <c r="S15" i="30"/>
  <c r="V609" i="30"/>
  <c r="W609" i="30" s="1"/>
  <c r="AH900" i="30"/>
  <c r="AI900" i="30" s="1"/>
  <c r="J59" i="30"/>
  <c r="S19" i="30"/>
  <c r="AH454" i="30"/>
  <c r="AI454" i="30" s="1"/>
  <c r="Z782" i="30"/>
  <c r="AA782" i="30" s="1"/>
  <c r="AD901" i="30"/>
  <c r="AE901" i="30" s="1"/>
  <c r="R900" i="30"/>
  <c r="S900" i="30" s="1"/>
  <c r="S8" i="30" s="1"/>
  <c r="AL901" i="30"/>
  <c r="AM901" i="30" s="1"/>
  <c r="Z1159" i="30"/>
  <c r="AA1159" i="30" s="1"/>
  <c r="AG1160" i="30"/>
  <c r="AH1159" i="30"/>
  <c r="AI1159" i="30" s="1"/>
  <c r="Y1160" i="30"/>
  <c r="AC1160" i="30"/>
  <c r="AD1030" i="30"/>
  <c r="AE1030" i="30" s="1"/>
  <c r="AK1160" i="30"/>
  <c r="AB1160" i="30"/>
  <c r="AJ1160" i="30"/>
  <c r="X1160" i="30"/>
  <c r="AF1160" i="30"/>
  <c r="Z1030" i="30"/>
  <c r="AA1030" i="30" s="1"/>
  <c r="V1030" i="30"/>
  <c r="W1030" i="30" s="1"/>
  <c r="Y1031" i="30"/>
  <c r="U1031" i="30"/>
  <c r="AG1031" i="30"/>
  <c r="AH1030" i="30"/>
  <c r="AI1030" i="30" s="1"/>
  <c r="T1031" i="30"/>
  <c r="AF1031" i="30"/>
  <c r="AJ1031" i="30"/>
  <c r="AB1031" i="30"/>
  <c r="AC1031" i="30"/>
  <c r="X1031" i="30"/>
  <c r="AK1031" i="30"/>
  <c r="Y901" i="30"/>
  <c r="AK902" i="30"/>
  <c r="AB902" i="30"/>
  <c r="T902" i="30"/>
  <c r="AF901" i="30"/>
  <c r="AC902" i="30"/>
  <c r="X901" i="30"/>
  <c r="AJ902" i="30"/>
  <c r="U902" i="30"/>
  <c r="AG901" i="30"/>
  <c r="AC783" i="30"/>
  <c r="AG783" i="30"/>
  <c r="AJ783" i="30"/>
  <c r="X783" i="30"/>
  <c r="T783" i="30"/>
  <c r="Y783" i="30"/>
  <c r="AB783" i="30"/>
  <c r="AK783" i="30"/>
  <c r="AF783" i="30"/>
  <c r="U783" i="30"/>
  <c r="AG455" i="30"/>
  <c r="Y610" i="30"/>
  <c r="AK610" i="30"/>
  <c r="AC610" i="30"/>
  <c r="T610" i="30"/>
  <c r="AB610" i="30"/>
  <c r="X610" i="30"/>
  <c r="AF610" i="30"/>
  <c r="AG610" i="30"/>
  <c r="AJ610" i="30"/>
  <c r="U610" i="30"/>
  <c r="U455" i="30"/>
  <c r="AK455" i="30"/>
  <c r="AC455" i="30"/>
  <c r="T455" i="30"/>
  <c r="AF455" i="30"/>
  <c r="X455" i="30"/>
  <c r="AJ455" i="30"/>
  <c r="AB455" i="30"/>
  <c r="Y455" i="30"/>
  <c r="AL65" i="30"/>
  <c r="AM65" i="30" s="1"/>
  <c r="AH65" i="30"/>
  <c r="AI65" i="30" s="1"/>
  <c r="AD65" i="30"/>
  <c r="AE65" i="30" s="1"/>
  <c r="AA65" i="30"/>
  <c r="V65" i="30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R65" i="30"/>
  <c r="S65" i="30" s="1"/>
  <c r="N65" i="30"/>
  <c r="O65" i="30" s="1"/>
  <c r="J65" i="30"/>
  <c r="K65" i="30" s="1"/>
  <c r="F65" i="30"/>
  <c r="AK621" i="37" l="1"/>
  <c r="M255" i="41"/>
  <c r="Q351" i="41"/>
  <c r="K101" i="41"/>
  <c r="AE454" i="30"/>
  <c r="S278" i="41"/>
  <c r="S124" i="41"/>
  <c r="Q259" i="41"/>
  <c r="Q105" i="41"/>
  <c r="T194" i="36"/>
  <c r="T193" i="36"/>
  <c r="T192" i="36"/>
  <c r="R175" i="36"/>
  <c r="R174" i="36"/>
  <c r="R173" i="36"/>
  <c r="P348" i="36"/>
  <c r="P346" i="36"/>
  <c r="P347" i="36"/>
  <c r="R291" i="36"/>
  <c r="R290" i="36"/>
  <c r="R289" i="36"/>
  <c r="Q350" i="41"/>
  <c r="R96" i="41"/>
  <c r="R95" i="41"/>
  <c r="R88" i="41"/>
  <c r="R92" i="41"/>
  <c r="R87" i="41"/>
  <c r="R91" i="41"/>
  <c r="R98" i="41"/>
  <c r="R97" i="41"/>
  <c r="R90" i="41"/>
  <c r="R89" i="41"/>
  <c r="R99" i="41"/>
  <c r="M101" i="41"/>
  <c r="P190" i="41"/>
  <c r="P191" i="41"/>
  <c r="P184" i="41"/>
  <c r="P187" i="41"/>
  <c r="P183" i="41"/>
  <c r="P186" i="41"/>
  <c r="P185" i="41"/>
  <c r="P182" i="41"/>
  <c r="P192" i="41"/>
  <c r="P194" i="41"/>
  <c r="P193" i="41"/>
  <c r="Q297" i="41"/>
  <c r="Q143" i="41"/>
  <c r="S316" i="41"/>
  <c r="S162" i="41"/>
  <c r="S240" i="41"/>
  <c r="S86" i="41"/>
  <c r="T348" i="36"/>
  <c r="T347" i="36"/>
  <c r="T346" i="36"/>
  <c r="R329" i="36"/>
  <c r="R327" i="36"/>
  <c r="R328" i="36"/>
  <c r="K102" i="41"/>
  <c r="R249" i="41"/>
  <c r="R250" i="41"/>
  <c r="R252" i="41"/>
  <c r="R242" i="41"/>
  <c r="R245" i="41"/>
  <c r="R241" i="41"/>
  <c r="R253" i="41"/>
  <c r="R243" i="41"/>
  <c r="R244" i="41"/>
  <c r="R246" i="41"/>
  <c r="R251" i="41"/>
  <c r="R325" i="41"/>
  <c r="R326" i="41"/>
  <c r="R318" i="41"/>
  <c r="R319" i="41"/>
  <c r="R327" i="41"/>
  <c r="R328" i="41"/>
  <c r="R320" i="41"/>
  <c r="R322" i="41"/>
  <c r="R329" i="41"/>
  <c r="R317" i="41"/>
  <c r="R321" i="41"/>
  <c r="T190" i="41"/>
  <c r="T191" i="41"/>
  <c r="T194" i="41"/>
  <c r="T192" i="41"/>
  <c r="T193" i="41"/>
  <c r="T183" i="41"/>
  <c r="T185" i="41"/>
  <c r="T187" i="41"/>
  <c r="T182" i="41"/>
  <c r="T184" i="41"/>
  <c r="T186" i="41"/>
  <c r="P345" i="41"/>
  <c r="P344" i="41"/>
  <c r="P347" i="41"/>
  <c r="P337" i="41"/>
  <c r="P341" i="41"/>
  <c r="P348" i="41"/>
  <c r="P346" i="41"/>
  <c r="P336" i="41"/>
  <c r="P340" i="41"/>
  <c r="P339" i="41"/>
  <c r="P338" i="41"/>
  <c r="O316" i="41"/>
  <c r="O162" i="41"/>
  <c r="O240" i="41"/>
  <c r="O86" i="41"/>
  <c r="O278" i="41"/>
  <c r="O124" i="41"/>
  <c r="R99" i="36"/>
  <c r="R98" i="36"/>
  <c r="R97" i="36"/>
  <c r="Q196" i="41"/>
  <c r="R171" i="41"/>
  <c r="R172" i="41"/>
  <c r="R166" i="41"/>
  <c r="R173" i="41"/>
  <c r="R174" i="41"/>
  <c r="R175" i="41"/>
  <c r="R163" i="41"/>
  <c r="R164" i="41"/>
  <c r="R165" i="41"/>
  <c r="R167" i="41"/>
  <c r="R168" i="41"/>
  <c r="M256" i="41"/>
  <c r="T344" i="41"/>
  <c r="T345" i="41"/>
  <c r="T347" i="41"/>
  <c r="T337" i="41"/>
  <c r="T341" i="41"/>
  <c r="T340" i="41"/>
  <c r="T346" i="41"/>
  <c r="T338" i="41"/>
  <c r="T348" i="41"/>
  <c r="T336" i="41"/>
  <c r="T339" i="41"/>
  <c r="M102" i="41"/>
  <c r="K255" i="41"/>
  <c r="R133" i="41"/>
  <c r="R134" i="41"/>
  <c r="R129" i="41"/>
  <c r="R128" i="41"/>
  <c r="R126" i="41"/>
  <c r="R135" i="41"/>
  <c r="R136" i="41"/>
  <c r="R137" i="41"/>
  <c r="R127" i="41"/>
  <c r="R125" i="41"/>
  <c r="R130" i="41"/>
  <c r="P194" i="36"/>
  <c r="P193" i="36"/>
  <c r="P192" i="36"/>
  <c r="R253" i="36"/>
  <c r="R252" i="36"/>
  <c r="R251" i="36"/>
  <c r="R137" i="36"/>
  <c r="R136" i="36"/>
  <c r="R135" i="36"/>
  <c r="Q197" i="41"/>
  <c r="K256" i="41"/>
  <c r="R287" i="41"/>
  <c r="R288" i="41"/>
  <c r="R280" i="41"/>
  <c r="R290" i="41"/>
  <c r="R291" i="41"/>
  <c r="R279" i="41"/>
  <c r="R284" i="41"/>
  <c r="R283" i="41"/>
  <c r="R282" i="41"/>
  <c r="R289" i="41"/>
  <c r="R281" i="41"/>
  <c r="AG1171" i="37"/>
  <c r="AG311" i="37"/>
  <c r="AG621" i="37"/>
  <c r="AC1171" i="37"/>
  <c r="AG794" i="37"/>
  <c r="M102" i="32"/>
  <c r="AG87" i="37"/>
  <c r="Y87" i="37"/>
  <c r="AK1171" i="37"/>
  <c r="AC794" i="37"/>
  <c r="AD464" i="37"/>
  <c r="AE464" i="37" s="1"/>
  <c r="AB465" i="37"/>
  <c r="AC465" i="37"/>
  <c r="AA793" i="37"/>
  <c r="X311" i="37"/>
  <c r="Z310" i="37"/>
  <c r="AA310" i="37" s="1"/>
  <c r="AB1041" i="37"/>
  <c r="AD1040" i="37"/>
  <c r="AE1040" i="37" s="1"/>
  <c r="X621" i="37"/>
  <c r="Z620" i="37"/>
  <c r="AA620" i="37" s="1"/>
  <c r="AJ1041" i="37"/>
  <c r="AL1040" i="37"/>
  <c r="AM1040" i="37" s="1"/>
  <c r="Z465" i="37"/>
  <c r="AA465" i="37" s="1"/>
  <c r="X466" i="37"/>
  <c r="Y311" i="37"/>
  <c r="AF1042" i="37"/>
  <c r="AH1041" i="37"/>
  <c r="AI1041" i="37" s="1"/>
  <c r="AB794" i="37"/>
  <c r="AC795" i="37" s="1"/>
  <c r="AD793" i="37"/>
  <c r="AE793" i="37" s="1"/>
  <c r="Y466" i="37"/>
  <c r="AF621" i="37"/>
  <c r="AG622" i="37" s="1"/>
  <c r="AH620" i="37"/>
  <c r="AI620" i="37" s="1"/>
  <c r="X87" i="37"/>
  <c r="Z86" i="37"/>
  <c r="AA86" i="37" s="1"/>
  <c r="AD1170" i="37"/>
  <c r="AE1170" i="37" s="1"/>
  <c r="AB1171" i="37"/>
  <c r="AK1041" i="37"/>
  <c r="AD912" i="37"/>
  <c r="AE912" i="37" s="1"/>
  <c r="AB913" i="37"/>
  <c r="AB311" i="37"/>
  <c r="AD310" i="37"/>
  <c r="AE310" i="37" s="1"/>
  <c r="AF87" i="37"/>
  <c r="AH86" i="37"/>
  <c r="AI86" i="37" s="1"/>
  <c r="AJ311" i="37"/>
  <c r="AL310" i="37"/>
  <c r="AM310" i="37" s="1"/>
  <c r="AJ621" i="37"/>
  <c r="AL620" i="37"/>
  <c r="AM620" i="37" s="1"/>
  <c r="AH912" i="37"/>
  <c r="AI912" i="37" s="1"/>
  <c r="AF913" i="37"/>
  <c r="AA794" i="37"/>
  <c r="AA795" i="37" s="1"/>
  <c r="AA796" i="37" s="1"/>
  <c r="AA797" i="37" s="1"/>
  <c r="AA798" i="37" s="1"/>
  <c r="AA799" i="37" s="1"/>
  <c r="AA800" i="37" s="1"/>
  <c r="AA801" i="37" s="1"/>
  <c r="S57" i="37"/>
  <c r="AB7" i="37"/>
  <c r="AL466" i="37"/>
  <c r="AM466" i="37" s="1"/>
  <c r="AJ467" i="37"/>
  <c r="AD86" i="37"/>
  <c r="AE86" i="37" s="1"/>
  <c r="AB87" i="37"/>
  <c r="AH793" i="37"/>
  <c r="AI793" i="37" s="1"/>
  <c r="AF794" i="37"/>
  <c r="AL1170" i="37"/>
  <c r="AM1170" i="37" s="1"/>
  <c r="AJ1171" i="37"/>
  <c r="AK311" i="37"/>
  <c r="AJ87" i="37"/>
  <c r="AL86" i="37"/>
  <c r="AM86" i="37" s="1"/>
  <c r="AG1042" i="37"/>
  <c r="AH1170" i="37"/>
  <c r="AI1170" i="37" s="1"/>
  <c r="AF1171" i="37"/>
  <c r="AC1041" i="37"/>
  <c r="AC311" i="37"/>
  <c r="S59" i="37"/>
  <c r="AB9" i="37"/>
  <c r="AF311" i="37"/>
  <c r="AG312" i="37" s="1"/>
  <c r="AH310" i="37"/>
  <c r="AI310" i="37" s="1"/>
  <c r="AL912" i="37"/>
  <c r="AM912" i="37" s="1"/>
  <c r="AJ913" i="37"/>
  <c r="AH465" i="37"/>
  <c r="AI465" i="37" s="1"/>
  <c r="AF466" i="37"/>
  <c r="AB621" i="37"/>
  <c r="AC622" i="37" s="1"/>
  <c r="AD620" i="37"/>
  <c r="AE620" i="37" s="1"/>
  <c r="AJ794" i="37"/>
  <c r="AL793" i="37"/>
  <c r="AM793" i="37" s="1"/>
  <c r="Y621" i="37"/>
  <c r="AG466" i="37"/>
  <c r="K256" i="36"/>
  <c r="K101" i="36"/>
  <c r="K102" i="36"/>
  <c r="M256" i="36"/>
  <c r="Q196" i="36"/>
  <c r="M255" i="36"/>
  <c r="M101" i="36"/>
  <c r="S316" i="36"/>
  <c r="S162" i="36"/>
  <c r="S162" i="32"/>
  <c r="S316" i="32"/>
  <c r="S240" i="36"/>
  <c r="S86" i="36"/>
  <c r="S86" i="32"/>
  <c r="S240" i="32"/>
  <c r="Q259" i="36"/>
  <c r="Q105" i="36"/>
  <c r="Q105" i="32"/>
  <c r="Q259" i="32"/>
  <c r="T191" i="36"/>
  <c r="T190" i="36"/>
  <c r="T182" i="36"/>
  <c r="T185" i="36"/>
  <c r="T184" i="36"/>
  <c r="T187" i="36"/>
  <c r="T183" i="36"/>
  <c r="T186" i="36"/>
  <c r="R171" i="36"/>
  <c r="R172" i="36"/>
  <c r="R166" i="36"/>
  <c r="R163" i="36"/>
  <c r="R165" i="36"/>
  <c r="R164" i="36"/>
  <c r="R168" i="36"/>
  <c r="R167" i="36"/>
  <c r="M255" i="32"/>
  <c r="M256" i="32"/>
  <c r="P190" i="32"/>
  <c r="P191" i="32"/>
  <c r="P185" i="32"/>
  <c r="P186" i="32"/>
  <c r="P187" i="32"/>
  <c r="P184" i="32"/>
  <c r="P183" i="32"/>
  <c r="P182" i="32"/>
  <c r="P192" i="32"/>
  <c r="P194" i="32"/>
  <c r="P193" i="32"/>
  <c r="K102" i="32"/>
  <c r="Q351" i="36"/>
  <c r="R242" i="36"/>
  <c r="R243" i="36"/>
  <c r="R244" i="36"/>
  <c r="R246" i="36"/>
  <c r="R241" i="36"/>
  <c r="R250" i="36"/>
  <c r="R249" i="36"/>
  <c r="R245" i="36"/>
  <c r="K256" i="32"/>
  <c r="R137" i="32"/>
  <c r="R135" i="32"/>
  <c r="R136" i="32"/>
  <c r="R134" i="32"/>
  <c r="R133" i="32"/>
  <c r="R127" i="32"/>
  <c r="R128" i="32"/>
  <c r="R125" i="32"/>
  <c r="R129" i="32"/>
  <c r="R130" i="32"/>
  <c r="R126" i="32"/>
  <c r="Q350" i="32"/>
  <c r="T339" i="36"/>
  <c r="T340" i="36"/>
  <c r="T341" i="36"/>
  <c r="T337" i="36"/>
  <c r="T344" i="36"/>
  <c r="T345" i="36"/>
  <c r="T338" i="36"/>
  <c r="T336" i="36"/>
  <c r="R325" i="36"/>
  <c r="R326" i="36"/>
  <c r="R322" i="36"/>
  <c r="R320" i="36"/>
  <c r="R321" i="36"/>
  <c r="R317" i="36"/>
  <c r="R319" i="36"/>
  <c r="R318" i="36"/>
  <c r="Q197" i="32"/>
  <c r="P345" i="32"/>
  <c r="P344" i="32"/>
  <c r="P341" i="32"/>
  <c r="P347" i="32"/>
  <c r="P348" i="32"/>
  <c r="P338" i="32"/>
  <c r="P346" i="32"/>
  <c r="P340" i="32"/>
  <c r="P339" i="32"/>
  <c r="P336" i="32"/>
  <c r="P337" i="32"/>
  <c r="R95" i="32"/>
  <c r="R87" i="32"/>
  <c r="R97" i="32"/>
  <c r="R88" i="32"/>
  <c r="R92" i="32"/>
  <c r="R89" i="32"/>
  <c r="R99" i="32"/>
  <c r="R98" i="32"/>
  <c r="R90" i="32"/>
  <c r="R96" i="32"/>
  <c r="R91" i="32"/>
  <c r="K255" i="32"/>
  <c r="R288" i="32"/>
  <c r="R287" i="32"/>
  <c r="R289" i="32"/>
  <c r="R282" i="32"/>
  <c r="R291" i="32"/>
  <c r="R290" i="32"/>
  <c r="R283" i="32"/>
  <c r="R280" i="32"/>
  <c r="R281" i="32"/>
  <c r="R279" i="32"/>
  <c r="R284" i="32"/>
  <c r="Q297" i="36"/>
  <c r="Q143" i="36"/>
  <c r="Q143" i="32"/>
  <c r="Q297" i="32"/>
  <c r="R171" i="32"/>
  <c r="R165" i="32"/>
  <c r="R174" i="32"/>
  <c r="R166" i="32"/>
  <c r="R172" i="32"/>
  <c r="R175" i="32"/>
  <c r="R163" i="32"/>
  <c r="R168" i="32"/>
  <c r="R164" i="32"/>
  <c r="R167" i="32"/>
  <c r="R173" i="32"/>
  <c r="P190" i="36"/>
  <c r="P185" i="36"/>
  <c r="P184" i="36"/>
  <c r="P183" i="36"/>
  <c r="P187" i="36"/>
  <c r="P186" i="36"/>
  <c r="P182" i="36"/>
  <c r="P191" i="36"/>
  <c r="Q350" i="36"/>
  <c r="R250" i="32"/>
  <c r="R249" i="32"/>
  <c r="R252" i="32"/>
  <c r="R246" i="32"/>
  <c r="R242" i="32"/>
  <c r="R251" i="32"/>
  <c r="R253" i="32"/>
  <c r="R244" i="32"/>
  <c r="R245" i="32"/>
  <c r="R241" i="32"/>
  <c r="R243" i="32"/>
  <c r="M102" i="36"/>
  <c r="Q197" i="36"/>
  <c r="R133" i="36"/>
  <c r="R134" i="36"/>
  <c r="R128" i="36"/>
  <c r="R130" i="36"/>
  <c r="R129" i="36"/>
  <c r="R125" i="36"/>
  <c r="R126" i="36"/>
  <c r="R127" i="36"/>
  <c r="O278" i="36"/>
  <c r="O124" i="36"/>
  <c r="O124" i="32"/>
  <c r="O278" i="32"/>
  <c r="T190" i="32"/>
  <c r="T192" i="32"/>
  <c r="T193" i="32"/>
  <c r="T194" i="32"/>
  <c r="T191" i="32"/>
  <c r="T185" i="32"/>
  <c r="T182" i="32"/>
  <c r="T186" i="32"/>
  <c r="T184" i="32"/>
  <c r="T183" i="32"/>
  <c r="T187" i="32"/>
  <c r="O316" i="36"/>
  <c r="O162" i="36"/>
  <c r="O316" i="32"/>
  <c r="O162" i="32"/>
  <c r="O240" i="36"/>
  <c r="O86" i="36"/>
  <c r="O240" i="32"/>
  <c r="O86" i="32"/>
  <c r="S278" i="36"/>
  <c r="S124" i="36"/>
  <c r="S278" i="32"/>
  <c r="S124" i="32"/>
  <c r="K255" i="36"/>
  <c r="M101" i="32"/>
  <c r="Q351" i="32"/>
  <c r="T344" i="32"/>
  <c r="T345" i="32"/>
  <c r="T346" i="32"/>
  <c r="T339" i="32"/>
  <c r="T337" i="32"/>
  <c r="T341" i="32"/>
  <c r="T347" i="32"/>
  <c r="T338" i="32"/>
  <c r="T336" i="32"/>
  <c r="T348" i="32"/>
  <c r="T340" i="32"/>
  <c r="R325" i="32"/>
  <c r="R326" i="32"/>
  <c r="R320" i="32"/>
  <c r="R318" i="32"/>
  <c r="R319" i="32"/>
  <c r="R322" i="32"/>
  <c r="R328" i="32"/>
  <c r="R321" i="32"/>
  <c r="R329" i="32"/>
  <c r="R317" i="32"/>
  <c r="R327" i="32"/>
  <c r="Q196" i="32"/>
  <c r="P339" i="36"/>
  <c r="P341" i="36"/>
  <c r="P340" i="36"/>
  <c r="P336" i="36"/>
  <c r="P338" i="36"/>
  <c r="P337" i="36"/>
  <c r="P344" i="36"/>
  <c r="P345" i="36"/>
  <c r="K101" i="32"/>
  <c r="R95" i="36"/>
  <c r="R96" i="36"/>
  <c r="R90" i="36"/>
  <c r="R89" i="36"/>
  <c r="R92" i="36"/>
  <c r="R87" i="36"/>
  <c r="R88" i="36"/>
  <c r="R91" i="36"/>
  <c r="R287" i="36"/>
  <c r="R284" i="36"/>
  <c r="R282" i="36"/>
  <c r="R283" i="36"/>
  <c r="R279" i="36"/>
  <c r="R280" i="36"/>
  <c r="R281" i="36"/>
  <c r="R288" i="36"/>
  <c r="AL455" i="30"/>
  <c r="AM455" i="30" s="1"/>
  <c r="V455" i="30"/>
  <c r="W455" i="30" s="1"/>
  <c r="AH783" i="30"/>
  <c r="AI783" i="30" s="1"/>
  <c r="V783" i="30"/>
  <c r="W783" i="30" s="1"/>
  <c r="AD610" i="30"/>
  <c r="AE610" i="30" s="1"/>
  <c r="Z783" i="30"/>
  <c r="AA783" i="30" s="1"/>
  <c r="Z455" i="30"/>
  <c r="AA455" i="30" s="1"/>
  <c r="AD455" i="30"/>
  <c r="AE455" i="30" s="1"/>
  <c r="Z610" i="30"/>
  <c r="AA610" i="30" s="1"/>
  <c r="Z901" i="30"/>
  <c r="AA901" i="30" s="1"/>
  <c r="AD902" i="30"/>
  <c r="AE902" i="30" s="1"/>
  <c r="S16" i="30"/>
  <c r="J56" i="30"/>
  <c r="J58" i="30"/>
  <c r="S18" i="30"/>
  <c r="AD783" i="30"/>
  <c r="AE783" i="30" s="1"/>
  <c r="AL1160" i="30"/>
  <c r="AM1160" i="30" s="1"/>
  <c r="S30" i="30"/>
  <c r="S50" i="30"/>
  <c r="S40" i="30"/>
  <c r="AL610" i="30"/>
  <c r="AM610" i="30" s="1"/>
  <c r="V610" i="30"/>
  <c r="W610" i="30" s="1"/>
  <c r="AL783" i="30"/>
  <c r="AM783" i="30" s="1"/>
  <c r="AH901" i="30"/>
  <c r="AI901" i="30" s="1"/>
  <c r="AH455" i="30"/>
  <c r="AI455" i="30" s="1"/>
  <c r="AH610" i="30"/>
  <c r="AI610" i="30" s="1"/>
  <c r="AL902" i="30"/>
  <c r="AM902" i="30" s="1"/>
  <c r="V902" i="30"/>
  <c r="W902" i="30" s="1"/>
  <c r="AL1031" i="30"/>
  <c r="AM1031" i="30" s="1"/>
  <c r="AD1160" i="30"/>
  <c r="AE1160" i="30" s="1"/>
  <c r="AH1160" i="30"/>
  <c r="AI1160" i="30" s="1"/>
  <c r="AC1161" i="30"/>
  <c r="Y1161" i="30"/>
  <c r="Z1160" i="30"/>
  <c r="AA1160" i="30" s="1"/>
  <c r="AK1161" i="30"/>
  <c r="AB1161" i="30"/>
  <c r="AJ1161" i="30"/>
  <c r="AF1161" i="30"/>
  <c r="X1161" i="30"/>
  <c r="AG1161" i="30"/>
  <c r="V1031" i="30"/>
  <c r="W1031" i="30" s="1"/>
  <c r="Y1032" i="30"/>
  <c r="Z1031" i="30"/>
  <c r="AA1031" i="30" s="1"/>
  <c r="AD1031" i="30"/>
  <c r="AE1031" i="30" s="1"/>
  <c r="AH1031" i="30"/>
  <c r="AI1031" i="30" s="1"/>
  <c r="AC1032" i="30"/>
  <c r="AK1032" i="30"/>
  <c r="AB1032" i="30"/>
  <c r="AF1032" i="30"/>
  <c r="AG1032" i="30"/>
  <c r="AJ1032" i="30"/>
  <c r="X1032" i="30"/>
  <c r="T1032" i="30"/>
  <c r="U1032" i="30"/>
  <c r="AG902" i="30"/>
  <c r="Y902" i="30"/>
  <c r="AC903" i="30"/>
  <c r="AJ903" i="30"/>
  <c r="AF902" i="30"/>
  <c r="AK903" i="30"/>
  <c r="U903" i="30"/>
  <c r="X902" i="30"/>
  <c r="AB903" i="30"/>
  <c r="T903" i="30"/>
  <c r="U784" i="30"/>
  <c r="Y784" i="30"/>
  <c r="AB784" i="30"/>
  <c r="T784" i="30"/>
  <c r="AJ784" i="30"/>
  <c r="AF784" i="30"/>
  <c r="AG784" i="30"/>
  <c r="AK784" i="30"/>
  <c r="X784" i="30"/>
  <c r="AC784" i="30"/>
  <c r="U611" i="30"/>
  <c r="AK611" i="30"/>
  <c r="AC611" i="30"/>
  <c r="AG611" i="30"/>
  <c r="X611" i="30"/>
  <c r="Y611" i="30"/>
  <c r="AJ611" i="30"/>
  <c r="AF611" i="30"/>
  <c r="AB611" i="30"/>
  <c r="T611" i="30"/>
  <c r="AC456" i="30"/>
  <c r="Y456" i="30"/>
  <c r="T456" i="30"/>
  <c r="AF456" i="30"/>
  <c r="AJ456" i="30"/>
  <c r="X456" i="30"/>
  <c r="U456" i="30"/>
  <c r="U457" i="30" s="1"/>
  <c r="AB456" i="30"/>
  <c r="AG456" i="30"/>
  <c r="AK456" i="30"/>
  <c r="F290" i="30"/>
  <c r="G290" i="30" s="1"/>
  <c r="Z456" i="30" l="1"/>
  <c r="AL1032" i="30"/>
  <c r="AH902" i="30"/>
  <c r="AK1042" i="37"/>
  <c r="AK1172" i="37"/>
  <c r="Q255" i="41"/>
  <c r="Q139" i="41"/>
  <c r="Q177" i="41"/>
  <c r="W335" i="41"/>
  <c r="W181" i="41"/>
  <c r="S259" i="41"/>
  <c r="S105" i="41"/>
  <c r="P137" i="36"/>
  <c r="P136" i="36"/>
  <c r="P135" i="36"/>
  <c r="R118" i="36"/>
  <c r="R117" i="36"/>
  <c r="R116" i="36"/>
  <c r="T99" i="36"/>
  <c r="T98" i="36"/>
  <c r="T97" i="36"/>
  <c r="T175" i="36"/>
  <c r="T174" i="36"/>
  <c r="T173" i="36"/>
  <c r="Q293" i="41"/>
  <c r="P249" i="41"/>
  <c r="P250" i="41"/>
  <c r="P252" i="41"/>
  <c r="P242" i="41"/>
  <c r="P245" i="41"/>
  <c r="P244" i="41"/>
  <c r="P253" i="41"/>
  <c r="P246" i="41"/>
  <c r="P243" i="41"/>
  <c r="P241" i="41"/>
  <c r="P251" i="41"/>
  <c r="S196" i="41"/>
  <c r="T171" i="41"/>
  <c r="T172" i="41"/>
  <c r="T164" i="41"/>
  <c r="T168" i="41"/>
  <c r="T174" i="41"/>
  <c r="T163" i="41"/>
  <c r="T167" i="41"/>
  <c r="T173" i="41"/>
  <c r="T166" i="41"/>
  <c r="T165" i="41"/>
  <c r="T175" i="41"/>
  <c r="Q102" i="41"/>
  <c r="R114" i="41"/>
  <c r="R115" i="41"/>
  <c r="R107" i="41"/>
  <c r="R116" i="41"/>
  <c r="R117" i="41"/>
  <c r="R118" i="41"/>
  <c r="R106" i="41"/>
  <c r="R109" i="41"/>
  <c r="R108" i="41"/>
  <c r="R111" i="41"/>
  <c r="R110" i="41"/>
  <c r="Y335" i="41"/>
  <c r="Y181" i="41"/>
  <c r="S297" i="41"/>
  <c r="S143" i="41"/>
  <c r="T137" i="36"/>
  <c r="T135" i="36"/>
  <c r="T136" i="36"/>
  <c r="P99" i="36"/>
  <c r="P98" i="36"/>
  <c r="P97" i="36"/>
  <c r="P174" i="36"/>
  <c r="P173" i="36"/>
  <c r="P175" i="36"/>
  <c r="P289" i="36"/>
  <c r="P291" i="36"/>
  <c r="P290" i="36"/>
  <c r="R156" i="36"/>
  <c r="R154" i="36"/>
  <c r="R155" i="36"/>
  <c r="R271" i="36"/>
  <c r="R270" i="36"/>
  <c r="R272" i="36"/>
  <c r="T252" i="36"/>
  <c r="T251" i="36"/>
  <c r="T253" i="36"/>
  <c r="T329" i="36"/>
  <c r="T328" i="36"/>
  <c r="T327" i="36"/>
  <c r="S351" i="41"/>
  <c r="Q178" i="41"/>
  <c r="P133" i="41"/>
  <c r="P134" i="41"/>
  <c r="P136" i="41"/>
  <c r="P125" i="41"/>
  <c r="P130" i="41"/>
  <c r="P137" i="41"/>
  <c r="P126" i="41"/>
  <c r="P135" i="41"/>
  <c r="P129" i="41"/>
  <c r="P128" i="41"/>
  <c r="P127" i="41"/>
  <c r="P171" i="41"/>
  <c r="P172" i="41"/>
  <c r="P166" i="41"/>
  <c r="P163" i="41"/>
  <c r="P164" i="41"/>
  <c r="P175" i="41"/>
  <c r="P167" i="41"/>
  <c r="P168" i="41"/>
  <c r="P173" i="41"/>
  <c r="P165" i="41"/>
  <c r="P174" i="41"/>
  <c r="Q332" i="41"/>
  <c r="T326" i="41"/>
  <c r="T325" i="41"/>
  <c r="T328" i="41"/>
  <c r="T318" i="41"/>
  <c r="T322" i="41"/>
  <c r="T321" i="41"/>
  <c r="T319" i="41"/>
  <c r="T320" i="41"/>
  <c r="T327" i="41"/>
  <c r="T329" i="41"/>
  <c r="T317" i="41"/>
  <c r="R268" i="41"/>
  <c r="R269" i="41"/>
  <c r="R261" i="41"/>
  <c r="R262" i="41"/>
  <c r="R260" i="41"/>
  <c r="R271" i="41"/>
  <c r="R265" i="41"/>
  <c r="R272" i="41"/>
  <c r="R264" i="41"/>
  <c r="R263" i="41"/>
  <c r="R270" i="41"/>
  <c r="U335" i="41"/>
  <c r="U181" i="41"/>
  <c r="O143" i="41"/>
  <c r="O297" i="41"/>
  <c r="T291" i="36"/>
  <c r="T290" i="36"/>
  <c r="T289" i="36"/>
  <c r="P253" i="36"/>
  <c r="P252" i="36"/>
  <c r="P251" i="36"/>
  <c r="P329" i="36"/>
  <c r="P328" i="36"/>
  <c r="P327" i="36"/>
  <c r="R310" i="36"/>
  <c r="R309" i="36"/>
  <c r="R308" i="36"/>
  <c r="P287" i="41"/>
  <c r="P288" i="41"/>
  <c r="P290" i="41"/>
  <c r="P280" i="41"/>
  <c r="P284" i="41"/>
  <c r="P283" i="41"/>
  <c r="P282" i="41"/>
  <c r="P281" i="41"/>
  <c r="P291" i="41"/>
  <c r="P289" i="41"/>
  <c r="P279" i="41"/>
  <c r="P326" i="41"/>
  <c r="P325" i="41"/>
  <c r="P318" i="41"/>
  <c r="P328" i="41"/>
  <c r="P321" i="41"/>
  <c r="P320" i="41"/>
  <c r="P327" i="41"/>
  <c r="P319" i="41"/>
  <c r="P317" i="41"/>
  <c r="P322" i="41"/>
  <c r="P329" i="41"/>
  <c r="O350" i="41"/>
  <c r="O351" i="41"/>
  <c r="Q331" i="41"/>
  <c r="T95" i="41"/>
  <c r="T96" i="41"/>
  <c r="T97" i="41"/>
  <c r="T87" i="41"/>
  <c r="T88" i="41"/>
  <c r="T89" i="41"/>
  <c r="T90" i="41"/>
  <c r="T91" i="41"/>
  <c r="T92" i="41"/>
  <c r="T99" i="41"/>
  <c r="T98" i="41"/>
  <c r="R153" i="41"/>
  <c r="R152" i="41"/>
  <c r="R145" i="41"/>
  <c r="R149" i="41"/>
  <c r="R146" i="41"/>
  <c r="R147" i="41"/>
  <c r="R148" i="41"/>
  <c r="R144" i="41"/>
  <c r="R156" i="41"/>
  <c r="R154" i="41"/>
  <c r="R155" i="41"/>
  <c r="O197" i="41"/>
  <c r="Q101" i="41"/>
  <c r="T134" i="41"/>
  <c r="T133" i="41"/>
  <c r="T135" i="41"/>
  <c r="T128" i="41"/>
  <c r="T127" i="41"/>
  <c r="T129" i="41"/>
  <c r="T136" i="41"/>
  <c r="T130" i="41"/>
  <c r="T137" i="41"/>
  <c r="T125" i="41"/>
  <c r="T126" i="41"/>
  <c r="O259" i="41"/>
  <c r="O105" i="41"/>
  <c r="Q294" i="41"/>
  <c r="Q140" i="41"/>
  <c r="S350" i="41"/>
  <c r="P96" i="41"/>
  <c r="P95" i="41"/>
  <c r="P90" i="41"/>
  <c r="P87" i="41"/>
  <c r="P97" i="41"/>
  <c r="P92" i="41"/>
  <c r="P89" i="41"/>
  <c r="P88" i="41"/>
  <c r="P91" i="41"/>
  <c r="P99" i="41"/>
  <c r="P98" i="41"/>
  <c r="S197" i="41"/>
  <c r="Q256" i="41"/>
  <c r="T250" i="41"/>
  <c r="T249" i="41"/>
  <c r="T252" i="41"/>
  <c r="T242" i="41"/>
  <c r="T245" i="41"/>
  <c r="T253" i="41"/>
  <c r="T241" i="41"/>
  <c r="T244" i="41"/>
  <c r="T251" i="41"/>
  <c r="T246" i="41"/>
  <c r="T243" i="41"/>
  <c r="R307" i="41"/>
  <c r="R306" i="41"/>
  <c r="R309" i="41"/>
  <c r="R299" i="41"/>
  <c r="R301" i="41"/>
  <c r="R303" i="41"/>
  <c r="R310" i="41"/>
  <c r="R302" i="41"/>
  <c r="R308" i="41"/>
  <c r="R300" i="41"/>
  <c r="R298" i="41"/>
  <c r="O196" i="41"/>
  <c r="T288" i="41"/>
  <c r="T287" i="41"/>
  <c r="T290" i="41"/>
  <c r="T280" i="41"/>
  <c r="T284" i="41"/>
  <c r="T282" i="41"/>
  <c r="T279" i="41"/>
  <c r="T291" i="41"/>
  <c r="T283" i="41"/>
  <c r="T281" i="41"/>
  <c r="T289" i="41"/>
  <c r="AC1172" i="37"/>
  <c r="AC1173" i="37" s="1"/>
  <c r="AC1042" i="37"/>
  <c r="AH611" i="30"/>
  <c r="Q332" i="36"/>
  <c r="AC312" i="37"/>
  <c r="AK312" i="37"/>
  <c r="AC466" i="37"/>
  <c r="AG467" i="37"/>
  <c r="AD465" i="37"/>
  <c r="AE465" i="37" s="1"/>
  <c r="AB466" i="37"/>
  <c r="AL913" i="37"/>
  <c r="AM913" i="37" s="1"/>
  <c r="AJ914" i="37"/>
  <c r="AH1171" i="37"/>
  <c r="AI1171" i="37" s="1"/>
  <c r="AF1172" i="37"/>
  <c r="AB88" i="37"/>
  <c r="AD87" i="37"/>
  <c r="AE87" i="37" s="1"/>
  <c r="AF88" i="37"/>
  <c r="AH87" i="37"/>
  <c r="AI87" i="37" s="1"/>
  <c r="AD913" i="37"/>
  <c r="AE913" i="37" s="1"/>
  <c r="AB914" i="37"/>
  <c r="AF1043" i="37"/>
  <c r="AH1042" i="37"/>
  <c r="AI1042" i="37" s="1"/>
  <c r="AJ1042" i="37"/>
  <c r="AK1043" i="37" s="1"/>
  <c r="AL1041" i="37"/>
  <c r="AM1041" i="37" s="1"/>
  <c r="AG88" i="37"/>
  <c r="AJ88" i="37"/>
  <c r="AL87" i="37"/>
  <c r="AM87" i="37" s="1"/>
  <c r="AF795" i="37"/>
  <c r="AH794" i="37"/>
  <c r="AI794" i="37" s="1"/>
  <c r="AJ622" i="37"/>
  <c r="AL621" i="37"/>
  <c r="AM621" i="37" s="1"/>
  <c r="AD1171" i="37"/>
  <c r="AE1171" i="37" s="1"/>
  <c r="AB1172" i="37"/>
  <c r="Z87" i="37"/>
  <c r="AA87" i="37" s="1"/>
  <c r="X88" i="37"/>
  <c r="Z466" i="37"/>
  <c r="AA466" i="37" s="1"/>
  <c r="AB1042" i="37"/>
  <c r="AC1043" i="37" s="1"/>
  <c r="AD1041" i="37"/>
  <c r="AE1041" i="37" s="1"/>
  <c r="AH466" i="37"/>
  <c r="AI466" i="37" s="1"/>
  <c r="AF467" i="37"/>
  <c r="AL467" i="37"/>
  <c r="AM467" i="37" s="1"/>
  <c r="AJ468" i="37"/>
  <c r="AH913" i="37"/>
  <c r="AI913" i="37" s="1"/>
  <c r="AF914" i="37"/>
  <c r="AB312" i="37"/>
  <c r="AD311" i="37"/>
  <c r="AE311" i="37" s="1"/>
  <c r="Y88" i="37"/>
  <c r="AD794" i="37"/>
  <c r="AE794" i="37" s="1"/>
  <c r="AB795" i="37"/>
  <c r="Z621" i="37"/>
  <c r="AA621" i="37" s="1"/>
  <c r="AC914" i="37"/>
  <c r="Z311" i="37"/>
  <c r="AA311" i="37" s="1"/>
  <c r="AK468" i="37"/>
  <c r="AB622" i="37"/>
  <c r="AC623" i="37" s="1"/>
  <c r="AD621" i="37"/>
  <c r="AE621" i="37" s="1"/>
  <c r="AL794" i="37"/>
  <c r="AM794" i="37" s="1"/>
  <c r="AJ795" i="37"/>
  <c r="AC88" i="37"/>
  <c r="AC89" i="37" s="1"/>
  <c r="AF312" i="37"/>
  <c r="AH311" i="37"/>
  <c r="AI311" i="37" s="1"/>
  <c r="AG1043" i="37"/>
  <c r="AL1171" i="37"/>
  <c r="AM1171" i="37" s="1"/>
  <c r="AJ1172" i="37"/>
  <c r="AK88" i="37"/>
  <c r="AJ312" i="37"/>
  <c r="AK313" i="37" s="1"/>
  <c r="AL311" i="37"/>
  <c r="AM311" i="37" s="1"/>
  <c r="AK622" i="37"/>
  <c r="AK623" i="37" s="1"/>
  <c r="AG795" i="37"/>
  <c r="AF622" i="37"/>
  <c r="AG623" i="37" s="1"/>
  <c r="AH621" i="37"/>
  <c r="AI621" i="37" s="1"/>
  <c r="AK914" i="37"/>
  <c r="AK795" i="37"/>
  <c r="AK796" i="37" s="1"/>
  <c r="AG1172" i="37"/>
  <c r="AG1173" i="37" s="1"/>
  <c r="AG914" i="37"/>
  <c r="O351" i="36"/>
  <c r="S197" i="32"/>
  <c r="Q139" i="36"/>
  <c r="Q255" i="32"/>
  <c r="S350" i="36"/>
  <c r="Q140" i="32"/>
  <c r="O196" i="32"/>
  <c r="W335" i="36"/>
  <c r="W181" i="36"/>
  <c r="W335" i="32"/>
  <c r="W181" i="32"/>
  <c r="Q293" i="36"/>
  <c r="T287" i="32"/>
  <c r="T288" i="32"/>
  <c r="T284" i="32"/>
  <c r="T289" i="32"/>
  <c r="T281" i="32"/>
  <c r="T282" i="32"/>
  <c r="T290" i="32"/>
  <c r="T283" i="32"/>
  <c r="T279" i="32"/>
  <c r="T280" i="32"/>
  <c r="T291" i="32"/>
  <c r="P249" i="32"/>
  <c r="P250" i="32"/>
  <c r="P241" i="32"/>
  <c r="P251" i="32"/>
  <c r="P244" i="32"/>
  <c r="P252" i="32"/>
  <c r="P246" i="32"/>
  <c r="P253" i="32"/>
  <c r="P245" i="32"/>
  <c r="P242" i="32"/>
  <c r="P243" i="32"/>
  <c r="P325" i="32"/>
  <c r="P326" i="32"/>
  <c r="P328" i="32"/>
  <c r="P321" i="32"/>
  <c r="P319" i="32"/>
  <c r="P320" i="32"/>
  <c r="P329" i="32"/>
  <c r="P318" i="32"/>
  <c r="P322" i="32"/>
  <c r="P327" i="32"/>
  <c r="P317" i="32"/>
  <c r="P134" i="36"/>
  <c r="P133" i="36"/>
  <c r="P128" i="36"/>
  <c r="P130" i="36"/>
  <c r="P129" i="36"/>
  <c r="P127" i="36"/>
  <c r="P126" i="36"/>
  <c r="P125" i="36"/>
  <c r="R153" i="36"/>
  <c r="R152" i="36"/>
  <c r="R149" i="36"/>
  <c r="R148" i="36"/>
  <c r="R146" i="36"/>
  <c r="R144" i="36"/>
  <c r="R145" i="36"/>
  <c r="R147" i="36"/>
  <c r="R269" i="32"/>
  <c r="R268" i="32"/>
  <c r="R264" i="32"/>
  <c r="R262" i="32"/>
  <c r="R265" i="32"/>
  <c r="R261" i="32"/>
  <c r="R271" i="32"/>
  <c r="R263" i="32"/>
  <c r="R260" i="32"/>
  <c r="R272" i="32"/>
  <c r="R270" i="32"/>
  <c r="T250" i="32"/>
  <c r="T249" i="32"/>
  <c r="T252" i="32"/>
  <c r="T253" i="32"/>
  <c r="T245" i="32"/>
  <c r="T243" i="32"/>
  <c r="T242" i="32"/>
  <c r="T244" i="32"/>
  <c r="T246" i="32"/>
  <c r="T241" i="32"/>
  <c r="T251" i="32"/>
  <c r="T325" i="32"/>
  <c r="T326" i="32"/>
  <c r="T329" i="32"/>
  <c r="T321" i="32"/>
  <c r="T328" i="32"/>
  <c r="T319" i="32"/>
  <c r="T318" i="32"/>
  <c r="T320" i="32"/>
  <c r="T322" i="32"/>
  <c r="T317" i="32"/>
  <c r="T327" i="32"/>
  <c r="Y335" i="36"/>
  <c r="Y181" i="36"/>
  <c r="Y335" i="32"/>
  <c r="Y181" i="32"/>
  <c r="S297" i="36"/>
  <c r="S143" i="36"/>
  <c r="S297" i="32"/>
  <c r="S143" i="32"/>
  <c r="S259" i="36"/>
  <c r="S105" i="36"/>
  <c r="S259" i="32"/>
  <c r="S105" i="32"/>
  <c r="Q101" i="36"/>
  <c r="Q332" i="32"/>
  <c r="T129" i="36"/>
  <c r="T126" i="36"/>
  <c r="T125" i="36"/>
  <c r="T133" i="36"/>
  <c r="T130" i="36"/>
  <c r="T128" i="36"/>
  <c r="T127" i="36"/>
  <c r="T134" i="36"/>
  <c r="P92" i="36"/>
  <c r="P90" i="36"/>
  <c r="P89" i="36"/>
  <c r="P87" i="36"/>
  <c r="P95" i="36"/>
  <c r="P88" i="36"/>
  <c r="P91" i="36"/>
  <c r="P96" i="36"/>
  <c r="P171" i="36"/>
  <c r="P168" i="36"/>
  <c r="P166" i="36"/>
  <c r="P163" i="36"/>
  <c r="P165" i="36"/>
  <c r="P167" i="36"/>
  <c r="P164" i="36"/>
  <c r="P172" i="36"/>
  <c r="P281" i="36"/>
  <c r="P280" i="36"/>
  <c r="P287" i="36"/>
  <c r="P279" i="36"/>
  <c r="P282" i="36"/>
  <c r="P283" i="36"/>
  <c r="P288" i="36"/>
  <c r="P284" i="36"/>
  <c r="Q256" i="32"/>
  <c r="O196" i="36"/>
  <c r="Q178" i="32"/>
  <c r="R307" i="36"/>
  <c r="R306" i="36"/>
  <c r="R301" i="36"/>
  <c r="R302" i="36"/>
  <c r="R299" i="36"/>
  <c r="R303" i="36"/>
  <c r="R298" i="36"/>
  <c r="R300" i="36"/>
  <c r="Q294" i="32"/>
  <c r="Q102" i="32"/>
  <c r="O351" i="32"/>
  <c r="O197" i="32"/>
  <c r="Q177" i="36"/>
  <c r="R118" i="32"/>
  <c r="R117" i="32"/>
  <c r="R114" i="32"/>
  <c r="R116" i="32"/>
  <c r="R115" i="32"/>
  <c r="R108" i="32"/>
  <c r="R109" i="32"/>
  <c r="R106" i="32"/>
  <c r="R110" i="32"/>
  <c r="R107" i="32"/>
  <c r="R111" i="32"/>
  <c r="T88" i="32"/>
  <c r="T92" i="32"/>
  <c r="T97" i="32"/>
  <c r="T98" i="32"/>
  <c r="T99" i="32"/>
  <c r="T91" i="32"/>
  <c r="T95" i="32"/>
  <c r="T90" i="32"/>
  <c r="T87" i="32"/>
  <c r="T96" i="32"/>
  <c r="T89" i="32"/>
  <c r="T164" i="32"/>
  <c r="T171" i="32"/>
  <c r="T163" i="32"/>
  <c r="T172" i="32"/>
  <c r="T173" i="32"/>
  <c r="T174" i="32"/>
  <c r="T175" i="32"/>
  <c r="T167" i="32"/>
  <c r="T166" i="32"/>
  <c r="T168" i="32"/>
  <c r="T165" i="32"/>
  <c r="O259" i="36"/>
  <c r="O105" i="36"/>
  <c r="O105" i="32"/>
  <c r="O259" i="32"/>
  <c r="U335" i="32"/>
  <c r="U181" i="32"/>
  <c r="U335" i="36"/>
  <c r="U181" i="36"/>
  <c r="O297" i="36"/>
  <c r="O143" i="36"/>
  <c r="O297" i="32"/>
  <c r="O143" i="32"/>
  <c r="O350" i="36"/>
  <c r="T282" i="36"/>
  <c r="T284" i="36"/>
  <c r="T283" i="36"/>
  <c r="T279" i="36"/>
  <c r="T280" i="36"/>
  <c r="T287" i="36"/>
  <c r="T288" i="36"/>
  <c r="T281" i="36"/>
  <c r="P249" i="36"/>
  <c r="P244" i="36"/>
  <c r="P246" i="36"/>
  <c r="P245" i="36"/>
  <c r="P250" i="36"/>
  <c r="P241" i="36"/>
  <c r="P242" i="36"/>
  <c r="P243" i="36"/>
  <c r="P320" i="36"/>
  <c r="P322" i="36"/>
  <c r="P321" i="36"/>
  <c r="P318" i="36"/>
  <c r="P326" i="36"/>
  <c r="P317" i="36"/>
  <c r="P319" i="36"/>
  <c r="P325" i="36"/>
  <c r="P287" i="32"/>
  <c r="P288" i="32"/>
  <c r="P289" i="32"/>
  <c r="P290" i="32"/>
  <c r="P283" i="32"/>
  <c r="P280" i="32"/>
  <c r="P281" i="32"/>
  <c r="P282" i="32"/>
  <c r="P279" i="32"/>
  <c r="P284" i="32"/>
  <c r="P291" i="32"/>
  <c r="O197" i="36"/>
  <c r="R307" i="32"/>
  <c r="R306" i="32"/>
  <c r="R299" i="32"/>
  <c r="R302" i="32"/>
  <c r="R303" i="32"/>
  <c r="R301" i="32"/>
  <c r="R309" i="32"/>
  <c r="R298" i="32"/>
  <c r="R300" i="32"/>
  <c r="R308" i="32"/>
  <c r="R310" i="32"/>
  <c r="O350" i="32"/>
  <c r="Q331" i="36"/>
  <c r="Q255" i="36"/>
  <c r="Q256" i="36"/>
  <c r="Q178" i="36"/>
  <c r="S197" i="36"/>
  <c r="R109" i="36"/>
  <c r="R114" i="36"/>
  <c r="R107" i="36"/>
  <c r="R115" i="36"/>
  <c r="R111" i="36"/>
  <c r="R110" i="36"/>
  <c r="R106" i="36"/>
  <c r="R108" i="36"/>
  <c r="T95" i="36"/>
  <c r="T96" i="36"/>
  <c r="T90" i="36"/>
  <c r="T92" i="36"/>
  <c r="T87" i="36"/>
  <c r="T88" i="36"/>
  <c r="T89" i="36"/>
  <c r="T91" i="36"/>
  <c r="T168" i="36"/>
  <c r="T172" i="36"/>
  <c r="T165" i="36"/>
  <c r="T164" i="36"/>
  <c r="T166" i="36"/>
  <c r="T163" i="36"/>
  <c r="T171" i="36"/>
  <c r="T167" i="36"/>
  <c r="Q294" i="36"/>
  <c r="Q102" i="36"/>
  <c r="Q331" i="32"/>
  <c r="S350" i="32"/>
  <c r="S351" i="32"/>
  <c r="T133" i="32"/>
  <c r="T126" i="32"/>
  <c r="T130" i="32"/>
  <c r="T134" i="32"/>
  <c r="T125" i="32"/>
  <c r="T129" i="32"/>
  <c r="T128" i="32"/>
  <c r="T127" i="32"/>
  <c r="T137" i="32"/>
  <c r="T135" i="32"/>
  <c r="T136" i="32"/>
  <c r="P96" i="32"/>
  <c r="P95" i="32"/>
  <c r="P90" i="32"/>
  <c r="P91" i="32"/>
  <c r="P97" i="32"/>
  <c r="P98" i="32"/>
  <c r="P99" i="32"/>
  <c r="P88" i="32"/>
  <c r="P92" i="32"/>
  <c r="P87" i="32"/>
  <c r="P89" i="32"/>
  <c r="P172" i="32"/>
  <c r="P166" i="32"/>
  <c r="P167" i="32"/>
  <c r="P168" i="32"/>
  <c r="P163" i="32"/>
  <c r="P164" i="32"/>
  <c r="P173" i="32"/>
  <c r="P174" i="32"/>
  <c r="P175" i="32"/>
  <c r="P165" i="32"/>
  <c r="P171" i="32"/>
  <c r="S196" i="32"/>
  <c r="P134" i="32"/>
  <c r="P125" i="32"/>
  <c r="P126" i="32"/>
  <c r="P130" i="32"/>
  <c r="P127" i="32"/>
  <c r="P135" i="32"/>
  <c r="P136" i="32"/>
  <c r="P137" i="32"/>
  <c r="P133" i="32"/>
  <c r="P128" i="32"/>
  <c r="P129" i="32"/>
  <c r="Q140" i="36"/>
  <c r="Q177" i="32"/>
  <c r="R156" i="32"/>
  <c r="R155" i="32"/>
  <c r="R152" i="32"/>
  <c r="R154" i="32"/>
  <c r="R153" i="32"/>
  <c r="R146" i="32"/>
  <c r="R147" i="32"/>
  <c r="R144" i="32"/>
  <c r="R148" i="32"/>
  <c r="R145" i="32"/>
  <c r="R149" i="32"/>
  <c r="Q293" i="32"/>
  <c r="Q101" i="32"/>
  <c r="S351" i="36"/>
  <c r="Q139" i="32"/>
  <c r="S196" i="36"/>
  <c r="R263" i="36"/>
  <c r="R269" i="36"/>
  <c r="R261" i="36"/>
  <c r="R268" i="36"/>
  <c r="R265" i="36"/>
  <c r="R264" i="36"/>
  <c r="R260" i="36"/>
  <c r="R262" i="36"/>
  <c r="T249" i="36"/>
  <c r="T250" i="36"/>
  <c r="T244" i="36"/>
  <c r="T246" i="36"/>
  <c r="T245" i="36"/>
  <c r="T241" i="36"/>
  <c r="T242" i="36"/>
  <c r="T243" i="36"/>
  <c r="T325" i="36"/>
  <c r="T319" i="36"/>
  <c r="T322" i="36"/>
  <c r="T320" i="36"/>
  <c r="T318" i="36"/>
  <c r="T317" i="36"/>
  <c r="T321" i="36"/>
  <c r="T326" i="36"/>
  <c r="AL611" i="30"/>
  <c r="AM611" i="30" s="1"/>
  <c r="AL784" i="30"/>
  <c r="AM784" i="30" s="1"/>
  <c r="AA456" i="30"/>
  <c r="Z611" i="30"/>
  <c r="AA611" i="30" s="1"/>
  <c r="Z902" i="30"/>
  <c r="AA902" i="30" s="1"/>
  <c r="AL903" i="30"/>
  <c r="AM903" i="30" s="1"/>
  <c r="AI902" i="30"/>
  <c r="AH784" i="30"/>
  <c r="AI784" i="30" s="1"/>
  <c r="Z784" i="30"/>
  <c r="AA784" i="30" s="1"/>
  <c r="AL1161" i="30"/>
  <c r="AM1161" i="30" s="1"/>
  <c r="AL456" i="30"/>
  <c r="AM456" i="30" s="1"/>
  <c r="AD456" i="30"/>
  <c r="AE456" i="30" s="1"/>
  <c r="AH456" i="30"/>
  <c r="AI456" i="30" s="1"/>
  <c r="V611" i="30"/>
  <c r="W611" i="30" s="1"/>
  <c r="V784" i="30"/>
  <c r="W784" i="30" s="1"/>
  <c r="V903" i="30"/>
  <c r="W903" i="30" s="1"/>
  <c r="AI611" i="30"/>
  <c r="V456" i="30"/>
  <c r="W456" i="30" s="1"/>
  <c r="AD611" i="30"/>
  <c r="AE611" i="30" s="1"/>
  <c r="AD784" i="30"/>
  <c r="AE784" i="30" s="1"/>
  <c r="AD903" i="30"/>
  <c r="AE903" i="30" s="1"/>
  <c r="AM1032" i="30"/>
  <c r="AC785" i="30"/>
  <c r="AH1161" i="30"/>
  <c r="AI1161" i="30" s="1"/>
  <c r="AC1162" i="30"/>
  <c r="AD1161" i="30"/>
  <c r="AE1161" i="30" s="1"/>
  <c r="Y1162" i="30"/>
  <c r="Z1161" i="30"/>
  <c r="AA1161" i="30" s="1"/>
  <c r="V1032" i="30"/>
  <c r="W1032" i="30" s="1"/>
  <c r="Z1032" i="30"/>
  <c r="AA1032" i="30" s="1"/>
  <c r="AJ1162" i="30"/>
  <c r="AF1162" i="30"/>
  <c r="AG1162" i="30"/>
  <c r="AB1162" i="30"/>
  <c r="X1162" i="30"/>
  <c r="AK1162" i="30"/>
  <c r="AG1033" i="30"/>
  <c r="AD1032" i="30"/>
  <c r="AE1032" i="30" s="1"/>
  <c r="AC1033" i="30"/>
  <c r="AH1032" i="30"/>
  <c r="AI1032" i="30" s="1"/>
  <c r="X1033" i="30"/>
  <c r="AB1033" i="30"/>
  <c r="AJ1033" i="30"/>
  <c r="AF1033" i="30"/>
  <c r="AK1033" i="30"/>
  <c r="Y1033" i="30"/>
  <c r="AK904" i="30"/>
  <c r="AC904" i="30"/>
  <c r="X903" i="30"/>
  <c r="AF903" i="30"/>
  <c r="AJ904" i="30"/>
  <c r="AB904" i="30"/>
  <c r="AG903" i="30"/>
  <c r="Y903" i="30"/>
  <c r="AK785" i="30"/>
  <c r="Y785" i="30"/>
  <c r="X785" i="30"/>
  <c r="AG785" i="30"/>
  <c r="AJ785" i="30"/>
  <c r="AB785" i="30"/>
  <c r="AF785" i="30"/>
  <c r="AC612" i="30"/>
  <c r="X612" i="30"/>
  <c r="T612" i="30"/>
  <c r="AF612" i="30"/>
  <c r="U612" i="30"/>
  <c r="AG612" i="30"/>
  <c r="AB612" i="30"/>
  <c r="AJ612" i="30"/>
  <c r="Y612" i="30"/>
  <c r="AK612" i="30"/>
  <c r="AG457" i="30"/>
  <c r="AK457" i="30"/>
  <c r="AF457" i="30"/>
  <c r="X457" i="30"/>
  <c r="AB457" i="30"/>
  <c r="Y457" i="30"/>
  <c r="AJ457" i="30"/>
  <c r="T457" i="30"/>
  <c r="AC457" i="30"/>
  <c r="O140" i="41" l="1"/>
  <c r="AC458" i="30"/>
  <c r="O177" i="41"/>
  <c r="S140" i="41"/>
  <c r="O255" i="41"/>
  <c r="S139" i="41"/>
  <c r="O293" i="41"/>
  <c r="P310" i="36"/>
  <c r="P309" i="36"/>
  <c r="P308" i="36"/>
  <c r="P272" i="36"/>
  <c r="P271" i="36"/>
  <c r="P270" i="36"/>
  <c r="S294" i="41"/>
  <c r="Q313" i="41"/>
  <c r="S255" i="41"/>
  <c r="O102" i="41"/>
  <c r="O101" i="41"/>
  <c r="P269" i="41"/>
  <c r="P268" i="41"/>
  <c r="P261" i="41"/>
  <c r="P263" i="41"/>
  <c r="P260" i="41"/>
  <c r="P265" i="41"/>
  <c r="P262" i="41"/>
  <c r="P271" i="41"/>
  <c r="P264" i="41"/>
  <c r="P272" i="41"/>
  <c r="P270" i="41"/>
  <c r="S101" i="41"/>
  <c r="V344" i="41"/>
  <c r="V345" i="41"/>
  <c r="V337" i="41"/>
  <c r="V347" i="41"/>
  <c r="V346" i="41"/>
  <c r="V336" i="41"/>
  <c r="V340" i="41"/>
  <c r="V341" i="41"/>
  <c r="V338" i="41"/>
  <c r="V339" i="41"/>
  <c r="V348" i="41"/>
  <c r="S331" i="41"/>
  <c r="T153" i="41"/>
  <c r="T152" i="41"/>
  <c r="T155" i="41"/>
  <c r="T156" i="41"/>
  <c r="T154" i="41"/>
  <c r="T144" i="41"/>
  <c r="T148" i="41"/>
  <c r="T147" i="41"/>
  <c r="T149" i="41"/>
  <c r="T145" i="41"/>
  <c r="T146" i="41"/>
  <c r="Q120" i="41"/>
  <c r="Q121" i="41"/>
  <c r="S178" i="41"/>
  <c r="T114" i="41"/>
  <c r="T115" i="41"/>
  <c r="T118" i="41"/>
  <c r="T116" i="41"/>
  <c r="T117" i="41"/>
  <c r="T106" i="41"/>
  <c r="T107" i="41"/>
  <c r="T108" i="41"/>
  <c r="T109" i="41"/>
  <c r="T110" i="41"/>
  <c r="T111" i="41"/>
  <c r="V194" i="36"/>
  <c r="V192" i="36"/>
  <c r="V193" i="36"/>
  <c r="X194" i="36"/>
  <c r="X193" i="36"/>
  <c r="X192" i="36"/>
  <c r="S293" i="41"/>
  <c r="Q312" i="41"/>
  <c r="Q158" i="41"/>
  <c r="O331" i="41"/>
  <c r="O294" i="41"/>
  <c r="P307" i="41"/>
  <c r="P306" i="41"/>
  <c r="P309" i="41"/>
  <c r="P299" i="41"/>
  <c r="P302" i="41"/>
  <c r="P301" i="41"/>
  <c r="P300" i="41"/>
  <c r="P298" i="41"/>
  <c r="P310" i="41"/>
  <c r="P303" i="41"/>
  <c r="P308" i="41"/>
  <c r="Q275" i="41"/>
  <c r="T307" i="41"/>
  <c r="T306" i="41"/>
  <c r="T309" i="41"/>
  <c r="T299" i="41"/>
  <c r="T303" i="41"/>
  <c r="T302" i="41"/>
  <c r="T301" i="41"/>
  <c r="T300" i="41"/>
  <c r="T310" i="41"/>
  <c r="T298" i="41"/>
  <c r="T308" i="41"/>
  <c r="S177" i="41"/>
  <c r="T269" i="41"/>
  <c r="T268" i="41"/>
  <c r="T261" i="41"/>
  <c r="T264" i="41"/>
  <c r="T262" i="41"/>
  <c r="T263" i="41"/>
  <c r="T272" i="41"/>
  <c r="T260" i="41"/>
  <c r="T265" i="41"/>
  <c r="T270" i="41"/>
  <c r="T271" i="41"/>
  <c r="V348" i="36"/>
  <c r="V347" i="36"/>
  <c r="V346" i="36"/>
  <c r="T118" i="36"/>
  <c r="T117" i="36"/>
  <c r="T116" i="36"/>
  <c r="T155" i="36"/>
  <c r="T156" i="36"/>
  <c r="T154" i="36"/>
  <c r="Z192" i="36"/>
  <c r="Z193" i="36"/>
  <c r="Z194" i="36"/>
  <c r="X346" i="36"/>
  <c r="X348" i="36"/>
  <c r="X347" i="36"/>
  <c r="Q159" i="41"/>
  <c r="P153" i="41"/>
  <c r="P152" i="41"/>
  <c r="P155" i="41"/>
  <c r="P148" i="41"/>
  <c r="P144" i="41"/>
  <c r="P146" i="41"/>
  <c r="P149" i="41"/>
  <c r="P145" i="41"/>
  <c r="P156" i="41"/>
  <c r="P147" i="41"/>
  <c r="P154" i="41"/>
  <c r="O178" i="41"/>
  <c r="O139" i="41"/>
  <c r="Z190" i="41"/>
  <c r="Z191" i="41"/>
  <c r="Z184" i="41"/>
  <c r="Z186" i="41"/>
  <c r="Z182" i="41"/>
  <c r="Z194" i="41"/>
  <c r="Z185" i="41"/>
  <c r="Z183" i="41"/>
  <c r="Z193" i="41"/>
  <c r="Z187" i="41"/>
  <c r="Z192" i="41"/>
  <c r="X191" i="41"/>
  <c r="X190" i="41"/>
  <c r="X194" i="41"/>
  <c r="X186" i="41"/>
  <c r="X187" i="41"/>
  <c r="X184" i="41"/>
  <c r="X185" i="41"/>
  <c r="X192" i="41"/>
  <c r="X193" i="41"/>
  <c r="X183" i="41"/>
  <c r="X182" i="41"/>
  <c r="P156" i="36"/>
  <c r="P155" i="36"/>
  <c r="P154" i="36"/>
  <c r="P118" i="36"/>
  <c r="P117" i="36"/>
  <c r="P116" i="36"/>
  <c r="T272" i="36"/>
  <c r="T270" i="36"/>
  <c r="T271" i="36"/>
  <c r="T310" i="36"/>
  <c r="T308" i="36"/>
  <c r="T309" i="36"/>
  <c r="Z348" i="36"/>
  <c r="Z347" i="36"/>
  <c r="Z346" i="36"/>
  <c r="S256" i="41"/>
  <c r="P115" i="41"/>
  <c r="P114" i="41"/>
  <c r="P110" i="41"/>
  <c r="P116" i="41"/>
  <c r="P111" i="41"/>
  <c r="P107" i="41"/>
  <c r="P117" i="41"/>
  <c r="P118" i="41"/>
  <c r="P109" i="41"/>
  <c r="P106" i="41"/>
  <c r="P108" i="41"/>
  <c r="S102" i="41"/>
  <c r="O332" i="41"/>
  <c r="V191" i="41"/>
  <c r="V190" i="41"/>
  <c r="V192" i="41"/>
  <c r="V194" i="41"/>
  <c r="V182" i="41"/>
  <c r="V186" i="41"/>
  <c r="V193" i="41"/>
  <c r="V185" i="41"/>
  <c r="V184" i="41"/>
  <c r="V187" i="41"/>
  <c r="V183" i="41"/>
  <c r="Q274" i="41"/>
  <c r="S332" i="41"/>
  <c r="Z345" i="41"/>
  <c r="Z344" i="41"/>
  <c r="Z347" i="41"/>
  <c r="Z337" i="41"/>
  <c r="Z338" i="41"/>
  <c r="Z340" i="41"/>
  <c r="Z348" i="41"/>
  <c r="Z346" i="41"/>
  <c r="Z339" i="41"/>
  <c r="Z341" i="41"/>
  <c r="Z336" i="41"/>
  <c r="O256" i="41"/>
  <c r="X345" i="41"/>
  <c r="X344" i="41"/>
  <c r="X347" i="41"/>
  <c r="X337" i="41"/>
  <c r="X346" i="41"/>
  <c r="X338" i="41"/>
  <c r="X341" i="41"/>
  <c r="X348" i="41"/>
  <c r="X340" i="41"/>
  <c r="X339" i="41"/>
  <c r="X336" i="41"/>
  <c r="AL904" i="30"/>
  <c r="Q121" i="32"/>
  <c r="AK89" i="37"/>
  <c r="AG915" i="37"/>
  <c r="AG1044" i="37"/>
  <c r="AK469" i="37"/>
  <c r="AK915" i="37"/>
  <c r="AG89" i="37"/>
  <c r="AC915" i="37"/>
  <c r="Y89" i="37"/>
  <c r="AG796" i="37"/>
  <c r="AD466" i="37"/>
  <c r="AE466" i="37" s="1"/>
  <c r="AB467" i="37"/>
  <c r="AC467" i="37"/>
  <c r="AL795" i="37"/>
  <c r="AM795" i="37" s="1"/>
  <c r="AJ796" i="37"/>
  <c r="AK797" i="37" s="1"/>
  <c r="AD795" i="37"/>
  <c r="AE795" i="37" s="1"/>
  <c r="AB796" i="37"/>
  <c r="AB313" i="37"/>
  <c r="AD312" i="37"/>
  <c r="AE312" i="37" s="1"/>
  <c r="AB1043" i="37"/>
  <c r="AC1044" i="37" s="1"/>
  <c r="AD1042" i="37"/>
  <c r="AE1042" i="37" s="1"/>
  <c r="AD1172" i="37"/>
  <c r="AE1172" i="37" s="1"/>
  <c r="AB1173" i="37"/>
  <c r="AF796" i="37"/>
  <c r="AH795" i="37"/>
  <c r="AI795" i="37" s="1"/>
  <c r="AF1044" i="37"/>
  <c r="AG1045" i="37" s="1"/>
  <c r="AH1043" i="37"/>
  <c r="AI1043" i="37" s="1"/>
  <c r="AL914" i="37"/>
  <c r="AM914" i="37" s="1"/>
  <c r="AJ915" i="37"/>
  <c r="AK916" i="37" s="1"/>
  <c r="AL1172" i="37"/>
  <c r="AM1172" i="37" s="1"/>
  <c r="AJ1173" i="37"/>
  <c r="AB4" i="37"/>
  <c r="S54" i="37"/>
  <c r="AH914" i="37"/>
  <c r="AI914" i="37" s="1"/>
  <c r="AF915" i="37"/>
  <c r="AH467" i="37"/>
  <c r="AI467" i="37" s="1"/>
  <c r="AF468" i="37"/>
  <c r="S55" i="37"/>
  <c r="AB5" i="37"/>
  <c r="AJ623" i="37"/>
  <c r="AK624" i="37" s="1"/>
  <c r="AL622" i="37"/>
  <c r="AM622" i="37" s="1"/>
  <c r="AF89" i="37"/>
  <c r="AH88" i="37"/>
  <c r="AI88" i="37" s="1"/>
  <c r="AB89" i="37"/>
  <c r="AC90" i="37" s="1"/>
  <c r="AD88" i="37"/>
  <c r="AE88" i="37" s="1"/>
  <c r="AF313" i="37"/>
  <c r="AH312" i="37"/>
  <c r="AI312" i="37" s="1"/>
  <c r="Z88" i="37"/>
  <c r="AA88" i="37" s="1"/>
  <c r="X89" i="37"/>
  <c r="AC796" i="37"/>
  <c r="AJ89" i="37"/>
  <c r="AL88" i="37"/>
  <c r="AM88" i="37" s="1"/>
  <c r="AJ1043" i="37"/>
  <c r="AK1044" i="37" s="1"/>
  <c r="AL1042" i="37"/>
  <c r="AM1042" i="37" s="1"/>
  <c r="AD914" i="37"/>
  <c r="AE914" i="37" s="1"/>
  <c r="AB915" i="37"/>
  <c r="AK1173" i="37"/>
  <c r="AH1172" i="37"/>
  <c r="AI1172" i="37" s="1"/>
  <c r="AF1173" i="37"/>
  <c r="AF623" i="37"/>
  <c r="AH622" i="37"/>
  <c r="AI622" i="37" s="1"/>
  <c r="AJ313" i="37"/>
  <c r="AL312" i="37"/>
  <c r="AM312" i="37" s="1"/>
  <c r="AB623" i="37"/>
  <c r="AC624" i="37" s="1"/>
  <c r="AD622" i="37"/>
  <c r="AE622" i="37" s="1"/>
  <c r="AB6" i="37"/>
  <c r="S56" i="37"/>
  <c r="AL468" i="37"/>
  <c r="AM468" i="37" s="1"/>
  <c r="AJ469" i="37"/>
  <c r="AK470" i="37" s="1"/>
  <c r="AC313" i="37"/>
  <c r="AC314" i="37" s="1"/>
  <c r="AG468" i="37"/>
  <c r="AG313" i="37"/>
  <c r="O140" i="36"/>
  <c r="Q312" i="36"/>
  <c r="S331" i="36"/>
  <c r="O139" i="32"/>
  <c r="O178" i="32"/>
  <c r="Q313" i="32"/>
  <c r="O256" i="36"/>
  <c r="O102" i="36"/>
  <c r="S331" i="32"/>
  <c r="O293" i="36"/>
  <c r="V344" i="32"/>
  <c r="V345" i="32"/>
  <c r="V341" i="32"/>
  <c r="V336" i="32"/>
  <c r="V338" i="32"/>
  <c r="V337" i="32"/>
  <c r="V346" i="32"/>
  <c r="V340" i="32"/>
  <c r="V339" i="32"/>
  <c r="V348" i="32"/>
  <c r="V347" i="32"/>
  <c r="X190" i="32"/>
  <c r="X182" i="32"/>
  <c r="X184" i="32"/>
  <c r="X185" i="32"/>
  <c r="X186" i="32"/>
  <c r="X187" i="32"/>
  <c r="X191" i="32"/>
  <c r="X183" i="32"/>
  <c r="X192" i="32"/>
  <c r="X193" i="32"/>
  <c r="X194" i="32"/>
  <c r="S332" i="36"/>
  <c r="S256" i="36"/>
  <c r="Q158" i="32"/>
  <c r="O177" i="32"/>
  <c r="O102" i="32"/>
  <c r="S177" i="36"/>
  <c r="Q120" i="36"/>
  <c r="O294" i="32"/>
  <c r="O255" i="36"/>
  <c r="P153" i="32"/>
  <c r="P152" i="32"/>
  <c r="P147" i="32"/>
  <c r="P156" i="32"/>
  <c r="P148" i="32"/>
  <c r="P154" i="32"/>
  <c r="P155" i="32"/>
  <c r="P144" i="32"/>
  <c r="P149" i="32"/>
  <c r="P145" i="32"/>
  <c r="P146" i="32"/>
  <c r="V185" i="36"/>
  <c r="V187" i="36"/>
  <c r="V184" i="36"/>
  <c r="V190" i="36"/>
  <c r="V191" i="36"/>
  <c r="V183" i="36"/>
  <c r="V186" i="36"/>
  <c r="V182" i="36"/>
  <c r="P269" i="32"/>
  <c r="P268" i="32"/>
  <c r="P264" i="32"/>
  <c r="P263" i="32"/>
  <c r="P265" i="32"/>
  <c r="P262" i="32"/>
  <c r="P261" i="32"/>
  <c r="P271" i="32"/>
  <c r="P260" i="32"/>
  <c r="P272" i="32"/>
  <c r="P270" i="32"/>
  <c r="S177" i="32"/>
  <c r="O294" i="36"/>
  <c r="T110" i="36"/>
  <c r="T109" i="36"/>
  <c r="T111" i="36"/>
  <c r="T114" i="36"/>
  <c r="T115" i="36"/>
  <c r="T108" i="36"/>
  <c r="T106" i="36"/>
  <c r="T107" i="36"/>
  <c r="T145" i="36"/>
  <c r="T144" i="36"/>
  <c r="T152" i="36"/>
  <c r="T147" i="36"/>
  <c r="T153" i="36"/>
  <c r="T146" i="36"/>
  <c r="T149" i="36"/>
  <c r="T148" i="36"/>
  <c r="Z191" i="36"/>
  <c r="Z185" i="36"/>
  <c r="Z187" i="36"/>
  <c r="Z190" i="36"/>
  <c r="Z186" i="36"/>
  <c r="Z183" i="36"/>
  <c r="Z182" i="36"/>
  <c r="Z184" i="36"/>
  <c r="Q159" i="36"/>
  <c r="O332" i="32"/>
  <c r="O255" i="32"/>
  <c r="S294" i="32"/>
  <c r="X345" i="32"/>
  <c r="X344" i="32"/>
  <c r="X346" i="32"/>
  <c r="X338" i="32"/>
  <c r="X340" i="32"/>
  <c r="X341" i="32"/>
  <c r="X336" i="32"/>
  <c r="X339" i="32"/>
  <c r="X337" i="32"/>
  <c r="X348" i="32"/>
  <c r="X347" i="32"/>
  <c r="P263" i="36"/>
  <c r="P264" i="36"/>
  <c r="P265" i="36"/>
  <c r="P268" i="36"/>
  <c r="P269" i="36"/>
  <c r="P261" i="36"/>
  <c r="P262" i="36"/>
  <c r="P260" i="36"/>
  <c r="T269" i="32"/>
  <c r="T268" i="32"/>
  <c r="T262" i="32"/>
  <c r="T264" i="32"/>
  <c r="T265" i="32"/>
  <c r="T261" i="32"/>
  <c r="T263" i="32"/>
  <c r="T260" i="32"/>
  <c r="T271" i="32"/>
  <c r="T270" i="32"/>
  <c r="T272" i="32"/>
  <c r="T307" i="32"/>
  <c r="T306" i="32"/>
  <c r="T298" i="32"/>
  <c r="T300" i="32"/>
  <c r="T302" i="32"/>
  <c r="T308" i="32"/>
  <c r="T299" i="32"/>
  <c r="T309" i="32"/>
  <c r="T301" i="32"/>
  <c r="T303" i="32"/>
  <c r="T310" i="32"/>
  <c r="S255" i="36"/>
  <c r="Q274" i="36"/>
  <c r="Q275" i="36"/>
  <c r="S140" i="32"/>
  <c r="S102" i="36"/>
  <c r="O293" i="32"/>
  <c r="O331" i="36"/>
  <c r="O332" i="36"/>
  <c r="S294" i="36"/>
  <c r="P306" i="32"/>
  <c r="P307" i="32"/>
  <c r="P301" i="32"/>
  <c r="P303" i="32"/>
  <c r="P298" i="32"/>
  <c r="P300" i="32"/>
  <c r="P309" i="32"/>
  <c r="P302" i="32"/>
  <c r="P308" i="32"/>
  <c r="P299" i="32"/>
  <c r="P310" i="32"/>
  <c r="V344" i="36"/>
  <c r="V345" i="36"/>
  <c r="V339" i="36"/>
  <c r="V340" i="36"/>
  <c r="V341" i="36"/>
  <c r="V336" i="36"/>
  <c r="V337" i="36"/>
  <c r="V338" i="36"/>
  <c r="P115" i="32"/>
  <c r="P109" i="32"/>
  <c r="P114" i="32"/>
  <c r="P106" i="32"/>
  <c r="P110" i="32"/>
  <c r="P116" i="32"/>
  <c r="P117" i="32"/>
  <c r="P118" i="32"/>
  <c r="P107" i="32"/>
  <c r="P111" i="32"/>
  <c r="P108" i="32"/>
  <c r="S101" i="32"/>
  <c r="S102" i="32"/>
  <c r="Q120" i="32"/>
  <c r="Q313" i="36"/>
  <c r="O177" i="36"/>
  <c r="O101" i="36"/>
  <c r="S139" i="36"/>
  <c r="T268" i="36"/>
  <c r="T269" i="36"/>
  <c r="T265" i="36"/>
  <c r="T264" i="36"/>
  <c r="T260" i="36"/>
  <c r="T261" i="36"/>
  <c r="T262" i="36"/>
  <c r="T263" i="36"/>
  <c r="T301" i="36"/>
  <c r="T303" i="36"/>
  <c r="T302" i="36"/>
  <c r="T298" i="36"/>
  <c r="T300" i="36"/>
  <c r="T306" i="36"/>
  <c r="T307" i="36"/>
  <c r="T299" i="36"/>
  <c r="Z344" i="36"/>
  <c r="Z345" i="36"/>
  <c r="Z339" i="36"/>
  <c r="Z341" i="36"/>
  <c r="Z337" i="36"/>
  <c r="Z340" i="36"/>
  <c r="Z338" i="36"/>
  <c r="Z336" i="36"/>
  <c r="S256" i="32"/>
  <c r="Q275" i="32"/>
  <c r="Q158" i="36"/>
  <c r="O331" i="32"/>
  <c r="O256" i="32"/>
  <c r="S293" i="32"/>
  <c r="X187" i="36"/>
  <c r="X182" i="36"/>
  <c r="X183" i="36"/>
  <c r="X190" i="36"/>
  <c r="X185" i="36"/>
  <c r="X184" i="36"/>
  <c r="X191" i="36"/>
  <c r="X186" i="36"/>
  <c r="P306" i="36"/>
  <c r="P307" i="36"/>
  <c r="P303" i="36"/>
  <c r="P302" i="36"/>
  <c r="P301" i="36"/>
  <c r="P299" i="36"/>
  <c r="P300" i="36"/>
  <c r="P298" i="36"/>
  <c r="Z344" i="32"/>
  <c r="Z345" i="32"/>
  <c r="Z341" i="32"/>
  <c r="Z340" i="32"/>
  <c r="Z347" i="32"/>
  <c r="Z336" i="32"/>
  <c r="Z348" i="32"/>
  <c r="Z339" i="32"/>
  <c r="Z337" i="32"/>
  <c r="Z338" i="32"/>
  <c r="Z346" i="32"/>
  <c r="Q159" i="32"/>
  <c r="O140" i="32"/>
  <c r="O101" i="32"/>
  <c r="S139" i="32"/>
  <c r="S178" i="36"/>
  <c r="S101" i="36"/>
  <c r="Q121" i="36"/>
  <c r="Q312" i="32"/>
  <c r="S293" i="36"/>
  <c r="P152" i="36"/>
  <c r="P153" i="36"/>
  <c r="P147" i="36"/>
  <c r="P149" i="36"/>
  <c r="P144" i="36"/>
  <c r="P145" i="36"/>
  <c r="P146" i="36"/>
  <c r="P148" i="36"/>
  <c r="V184" i="32"/>
  <c r="V186" i="32"/>
  <c r="V183" i="32"/>
  <c r="V187" i="32"/>
  <c r="V182" i="32"/>
  <c r="V185" i="32"/>
  <c r="V190" i="32"/>
  <c r="V194" i="32"/>
  <c r="V193" i="32"/>
  <c r="V191" i="32"/>
  <c r="V192" i="32"/>
  <c r="P106" i="36"/>
  <c r="P115" i="36"/>
  <c r="P108" i="36"/>
  <c r="P109" i="36"/>
  <c r="P110" i="36"/>
  <c r="P107" i="36"/>
  <c r="P114" i="36"/>
  <c r="P111" i="36"/>
  <c r="S178" i="32"/>
  <c r="O178" i="36"/>
  <c r="S140" i="36"/>
  <c r="T115" i="32"/>
  <c r="T107" i="32"/>
  <c r="T111" i="32"/>
  <c r="T116" i="32"/>
  <c r="T117" i="32"/>
  <c r="T118" i="32"/>
  <c r="T106" i="32"/>
  <c r="T110" i="32"/>
  <c r="T109" i="32"/>
  <c r="T114" i="32"/>
  <c r="T108" i="32"/>
  <c r="T145" i="32"/>
  <c r="T149" i="32"/>
  <c r="T152" i="32"/>
  <c r="T154" i="32"/>
  <c r="T155" i="32"/>
  <c r="T156" i="32"/>
  <c r="T144" i="32"/>
  <c r="T148" i="32"/>
  <c r="T153" i="32"/>
  <c r="T147" i="32"/>
  <c r="T146" i="32"/>
  <c r="Z187" i="32"/>
  <c r="Z192" i="32"/>
  <c r="Z194" i="32"/>
  <c r="Z191" i="32"/>
  <c r="Z193" i="32"/>
  <c r="Z190" i="32"/>
  <c r="Z183" i="32"/>
  <c r="Z184" i="32"/>
  <c r="Z185" i="32"/>
  <c r="Z186" i="32"/>
  <c r="Z182" i="32"/>
  <c r="S332" i="32"/>
  <c r="S255" i="32"/>
  <c r="Q274" i="32"/>
  <c r="O139" i="36"/>
  <c r="X345" i="36"/>
  <c r="X341" i="36"/>
  <c r="X340" i="36"/>
  <c r="X339" i="36"/>
  <c r="X336" i="36"/>
  <c r="X338" i="36"/>
  <c r="X337" i="36"/>
  <c r="X344" i="36"/>
  <c r="AD904" i="30"/>
  <c r="AE904" i="30" s="1"/>
  <c r="AH457" i="30"/>
  <c r="AI457" i="30" s="1"/>
  <c r="AM904" i="30"/>
  <c r="AL457" i="30"/>
  <c r="AM457" i="30" s="1"/>
  <c r="AH903" i="30"/>
  <c r="AI903" i="30" s="1"/>
  <c r="AH1033" i="30"/>
  <c r="AI1033" i="30" s="1"/>
  <c r="Z457" i="30"/>
  <c r="AA457" i="30" s="1"/>
  <c r="Z612" i="30"/>
  <c r="AA612" i="30" s="1"/>
  <c r="AL1033" i="30"/>
  <c r="AM1033" i="30" s="1"/>
  <c r="AL1162" i="30"/>
  <c r="AM1162" i="30" s="1"/>
  <c r="S28" i="30"/>
  <c r="S38" i="30"/>
  <c r="S48" i="30"/>
  <c r="V457" i="30"/>
  <c r="W457" i="30" s="1"/>
  <c r="V458" i="30"/>
  <c r="V464" i="30"/>
  <c r="V461" i="30"/>
  <c r="V460" i="30"/>
  <c r="V463" i="30"/>
  <c r="V459" i="30"/>
  <c r="V462" i="30"/>
  <c r="AL785" i="30"/>
  <c r="AM785" i="30" s="1"/>
  <c r="AL612" i="30"/>
  <c r="AM612" i="30" s="1"/>
  <c r="AH612" i="30"/>
  <c r="AI612" i="30" s="1"/>
  <c r="AH785" i="30"/>
  <c r="AI785" i="30" s="1"/>
  <c r="Z785" i="30"/>
  <c r="AA785" i="30" s="1"/>
  <c r="Z903" i="30"/>
  <c r="AA903" i="30" s="1"/>
  <c r="AG1163" i="30"/>
  <c r="S49" i="30"/>
  <c r="S39" i="30"/>
  <c r="S29" i="30"/>
  <c r="S47" i="30"/>
  <c r="S37" i="30"/>
  <c r="S27" i="30"/>
  <c r="AD457" i="30"/>
  <c r="AE457" i="30" s="1"/>
  <c r="AD612" i="30"/>
  <c r="AE612" i="30" s="1"/>
  <c r="V612" i="30"/>
  <c r="W612" i="30" s="1"/>
  <c r="AD785" i="30"/>
  <c r="AE785" i="30" s="1"/>
  <c r="AK1163" i="30"/>
  <c r="Z1162" i="30"/>
  <c r="AA1162" i="30" s="1"/>
  <c r="AH1162" i="30"/>
  <c r="AI1162" i="30" s="1"/>
  <c r="AC1163" i="30"/>
  <c r="AD1162" i="30"/>
  <c r="AE1162" i="30" s="1"/>
  <c r="Y904" i="30"/>
  <c r="AC1034" i="30"/>
  <c r="Y1034" i="30"/>
  <c r="AJ1163" i="30"/>
  <c r="X1163" i="30"/>
  <c r="AB1163" i="30"/>
  <c r="AF1163" i="30"/>
  <c r="Y1163" i="30"/>
  <c r="AD1033" i="30"/>
  <c r="AE1033" i="30" s="1"/>
  <c r="Z1033" i="30"/>
  <c r="AA1033" i="30" s="1"/>
  <c r="AK1034" i="30"/>
  <c r="AJ1034" i="30"/>
  <c r="AF1034" i="30"/>
  <c r="AG1034" i="30"/>
  <c r="AB1034" i="30"/>
  <c r="X1034" i="30"/>
  <c r="AG904" i="30"/>
  <c r="AB905" i="30"/>
  <c r="AF904" i="30"/>
  <c r="AC905" i="30"/>
  <c r="AJ905" i="30"/>
  <c r="X904" i="30"/>
  <c r="AK905" i="30"/>
  <c r="AK786" i="30"/>
  <c r="AB786" i="30"/>
  <c r="AG786" i="30"/>
  <c r="AC786" i="30"/>
  <c r="AF786" i="30"/>
  <c r="AJ786" i="30"/>
  <c r="X786" i="30"/>
  <c r="Y786" i="30"/>
  <c r="Y613" i="30"/>
  <c r="AG613" i="30"/>
  <c r="AJ613" i="30"/>
  <c r="AK613" i="30"/>
  <c r="AB613" i="30"/>
  <c r="AC613" i="30"/>
  <c r="AF613" i="30"/>
  <c r="X613" i="30"/>
  <c r="Y458" i="30"/>
  <c r="AK458" i="30"/>
  <c r="AJ458" i="30"/>
  <c r="AB458" i="30"/>
  <c r="AD458" i="30" s="1"/>
  <c r="AF458" i="30"/>
  <c r="X458" i="30"/>
  <c r="AG458" i="30"/>
  <c r="S313" i="41" l="1"/>
  <c r="U197" i="41"/>
  <c r="W196" i="41"/>
  <c r="S312" i="41"/>
  <c r="S159" i="41"/>
  <c r="S158" i="41"/>
  <c r="U350" i="41"/>
  <c r="Y297" i="41"/>
  <c r="Y143" i="41"/>
  <c r="Y278" i="41"/>
  <c r="Y124" i="41"/>
  <c r="W143" i="41"/>
  <c r="W297" i="41"/>
  <c r="W197" i="41"/>
  <c r="Y196" i="41"/>
  <c r="S121" i="41"/>
  <c r="O274" i="41"/>
  <c r="U316" i="41"/>
  <c r="U162" i="41"/>
  <c r="U297" i="41"/>
  <c r="U143" i="41"/>
  <c r="W351" i="41"/>
  <c r="Y351" i="41"/>
  <c r="U196" i="41"/>
  <c r="O120" i="41"/>
  <c r="O121" i="41"/>
  <c r="Y197" i="41"/>
  <c r="O158" i="41"/>
  <c r="S274" i="41"/>
  <c r="O312" i="41"/>
  <c r="O313" i="41"/>
  <c r="S120" i="41"/>
  <c r="U124" i="41"/>
  <c r="U278" i="41"/>
  <c r="W316" i="41"/>
  <c r="W162" i="41"/>
  <c r="W350" i="41"/>
  <c r="Y350" i="41"/>
  <c r="O159" i="41"/>
  <c r="S275" i="41"/>
  <c r="U351" i="41"/>
  <c r="O275" i="41"/>
  <c r="W278" i="41"/>
  <c r="W124" i="41"/>
  <c r="Y316" i="41"/>
  <c r="Y162" i="41"/>
  <c r="AG916" i="37"/>
  <c r="S274" i="32"/>
  <c r="O274" i="36"/>
  <c r="W351" i="32"/>
  <c r="S120" i="36"/>
  <c r="U196" i="36"/>
  <c r="Y90" i="37"/>
  <c r="AK1174" i="37"/>
  <c r="AC468" i="37"/>
  <c r="AG314" i="37"/>
  <c r="AD467" i="37"/>
  <c r="AE467" i="37" s="1"/>
  <c r="AB468" i="37"/>
  <c r="AJ90" i="37"/>
  <c r="AL89" i="37"/>
  <c r="AM89" i="37" s="1"/>
  <c r="AC797" i="37"/>
  <c r="AF314" i="37"/>
  <c r="AH313" i="37"/>
  <c r="AI313" i="37" s="1"/>
  <c r="AJ624" i="37"/>
  <c r="AL623" i="37"/>
  <c r="AM623" i="37" s="1"/>
  <c r="AF1045" i="37"/>
  <c r="AG1046" i="37" s="1"/>
  <c r="AH1044" i="37"/>
  <c r="AI1044" i="37" s="1"/>
  <c r="AD1173" i="37"/>
  <c r="AE1173" i="37" s="1"/>
  <c r="AB1174" i="37"/>
  <c r="AC1174" i="37"/>
  <c r="AB624" i="37"/>
  <c r="AD623" i="37"/>
  <c r="AE623" i="37" s="1"/>
  <c r="AJ314" i="37"/>
  <c r="AL313" i="37"/>
  <c r="AM313" i="37" s="1"/>
  <c r="AH1173" i="37"/>
  <c r="AI1173" i="37" s="1"/>
  <c r="AF1174" i="37"/>
  <c r="AB90" i="37"/>
  <c r="AD89" i="37"/>
  <c r="AE89" i="37" s="1"/>
  <c r="AH468" i="37"/>
  <c r="AI468" i="37" s="1"/>
  <c r="AF469" i="37"/>
  <c r="AK625" i="37"/>
  <c r="AH796" i="37"/>
  <c r="AI796" i="37" s="1"/>
  <c r="AF797" i="37"/>
  <c r="AB1044" i="37"/>
  <c r="AC1045" i="37" s="1"/>
  <c r="AD1043" i="37"/>
  <c r="AE1043" i="37" s="1"/>
  <c r="AB797" i="37"/>
  <c r="AD796" i="37"/>
  <c r="AE796" i="37" s="1"/>
  <c r="AG469" i="37"/>
  <c r="AF624" i="37"/>
  <c r="AH623" i="37"/>
  <c r="AI623" i="37" s="1"/>
  <c r="AJ1044" i="37"/>
  <c r="AK1045" i="37" s="1"/>
  <c r="AL1043" i="37"/>
  <c r="AM1043" i="37" s="1"/>
  <c r="AF90" i="37"/>
  <c r="AH89" i="37"/>
  <c r="AI89" i="37" s="1"/>
  <c r="AH915" i="37"/>
  <c r="AI915" i="37" s="1"/>
  <c r="AF916" i="37"/>
  <c r="AL1173" i="37"/>
  <c r="AM1173" i="37" s="1"/>
  <c r="AJ1174" i="37"/>
  <c r="AL915" i="37"/>
  <c r="AM915" i="37" s="1"/>
  <c r="AJ916" i="37"/>
  <c r="AG90" i="37"/>
  <c r="AG91" i="37" s="1"/>
  <c r="AK90" i="37"/>
  <c r="AK91" i="37" s="1"/>
  <c r="AK314" i="37"/>
  <c r="AK315" i="37" s="1"/>
  <c r="Z89" i="37"/>
  <c r="AA89" i="37" s="1"/>
  <c r="X90" i="37"/>
  <c r="AG315" i="37"/>
  <c r="AL469" i="37"/>
  <c r="AM469" i="37" s="1"/>
  <c r="AJ470" i="37"/>
  <c r="AG1174" i="37"/>
  <c r="AG1175" i="37" s="1"/>
  <c r="AD915" i="37"/>
  <c r="AE915" i="37" s="1"/>
  <c r="AB916" i="37"/>
  <c r="AC916" i="37"/>
  <c r="AB314" i="37"/>
  <c r="AD313" i="37"/>
  <c r="AE313" i="37" s="1"/>
  <c r="AJ797" i="37"/>
  <c r="AL796" i="37"/>
  <c r="AM796" i="37" s="1"/>
  <c r="AG797" i="37"/>
  <c r="AG624" i="37"/>
  <c r="AG625" i="37" s="1"/>
  <c r="O275" i="36"/>
  <c r="O121" i="36"/>
  <c r="S312" i="36"/>
  <c r="U350" i="32"/>
  <c r="Y297" i="36"/>
  <c r="Y143" i="36"/>
  <c r="Y143" i="32"/>
  <c r="Y297" i="32"/>
  <c r="S158" i="32"/>
  <c r="S121" i="32"/>
  <c r="U197" i="32"/>
  <c r="Y350" i="32"/>
  <c r="O313" i="36"/>
  <c r="S275" i="36"/>
  <c r="O121" i="32"/>
  <c r="O313" i="32"/>
  <c r="S313" i="32"/>
  <c r="S312" i="32"/>
  <c r="S275" i="32"/>
  <c r="Y197" i="36"/>
  <c r="S158" i="36"/>
  <c r="O275" i="32"/>
  <c r="O158" i="32"/>
  <c r="W197" i="32"/>
  <c r="Y278" i="32"/>
  <c r="Y124" i="32"/>
  <c r="Y278" i="36"/>
  <c r="Y124" i="36"/>
  <c r="Y316" i="32"/>
  <c r="Y162" i="32"/>
  <c r="Y316" i="36"/>
  <c r="Y162" i="36"/>
  <c r="W350" i="36"/>
  <c r="S120" i="32"/>
  <c r="U278" i="36"/>
  <c r="U124" i="36"/>
  <c r="U278" i="32"/>
  <c r="U124" i="32"/>
  <c r="U316" i="36"/>
  <c r="U162" i="36"/>
  <c r="U162" i="32"/>
  <c r="U316" i="32"/>
  <c r="W297" i="36"/>
  <c r="W143" i="36"/>
  <c r="W297" i="32"/>
  <c r="W143" i="32"/>
  <c r="W351" i="36"/>
  <c r="Y196" i="32"/>
  <c r="Y197" i="32"/>
  <c r="O159" i="36"/>
  <c r="Y351" i="32"/>
  <c r="W197" i="36"/>
  <c r="Y351" i="36"/>
  <c r="S274" i="36"/>
  <c r="O120" i="32"/>
  <c r="U351" i="36"/>
  <c r="W350" i="32"/>
  <c r="S159" i="36"/>
  <c r="O274" i="32"/>
  <c r="U351" i="32"/>
  <c r="W278" i="36"/>
  <c r="W124" i="36"/>
  <c r="W124" i="32"/>
  <c r="W278" i="32"/>
  <c r="W316" i="36"/>
  <c r="W162" i="36"/>
  <c r="W316" i="32"/>
  <c r="W162" i="32"/>
  <c r="U297" i="32"/>
  <c r="U143" i="32"/>
  <c r="U297" i="36"/>
  <c r="U143" i="36"/>
  <c r="S159" i="32"/>
  <c r="O120" i="36"/>
  <c r="U196" i="32"/>
  <c r="O158" i="36"/>
  <c r="O312" i="36"/>
  <c r="W196" i="36"/>
  <c r="Y350" i="36"/>
  <c r="S313" i="36"/>
  <c r="U350" i="36"/>
  <c r="O312" i="32"/>
  <c r="Y196" i="36"/>
  <c r="S121" i="36"/>
  <c r="U197" i="36"/>
  <c r="O159" i="32"/>
  <c r="W196" i="32"/>
  <c r="Z458" i="30"/>
  <c r="AA458" i="30" s="1"/>
  <c r="AL786" i="30"/>
  <c r="AM786" i="30" s="1"/>
  <c r="AD786" i="30"/>
  <c r="AE786" i="30" s="1"/>
  <c r="AL905" i="30"/>
  <c r="AM905" i="30" s="1"/>
  <c r="AD1163" i="30"/>
  <c r="AE1163" i="30" s="1"/>
  <c r="AH458" i="30"/>
  <c r="AI458" i="30" s="1"/>
  <c r="AH786" i="30"/>
  <c r="AI786" i="30" s="1"/>
  <c r="Z1034" i="30"/>
  <c r="AA1034" i="30" s="1"/>
  <c r="AL1034" i="30"/>
  <c r="AM1034" i="30" s="1"/>
  <c r="Y787" i="30"/>
  <c r="AE458" i="30"/>
  <c r="W458" i="30"/>
  <c r="W459" i="30" s="1"/>
  <c r="W460" i="30" s="1"/>
  <c r="W461" i="30" s="1"/>
  <c r="W462" i="30" s="1"/>
  <c r="W463" i="30" s="1"/>
  <c r="W464" i="30" s="1"/>
  <c r="S45" i="30"/>
  <c r="S35" i="30"/>
  <c r="S25" i="30"/>
  <c r="S26" i="30"/>
  <c r="S46" i="30"/>
  <c r="S36" i="30"/>
  <c r="AD613" i="30"/>
  <c r="AE613" i="30" s="1"/>
  <c r="Z613" i="30"/>
  <c r="AA613" i="30" s="1"/>
  <c r="AH904" i="30"/>
  <c r="AI904" i="30" s="1"/>
  <c r="AL1163" i="30"/>
  <c r="AM1163" i="30" s="1"/>
  <c r="AL458" i="30"/>
  <c r="AM458" i="30" s="1"/>
  <c r="AH613" i="30"/>
  <c r="AI613" i="30" s="1"/>
  <c r="AL613" i="30"/>
  <c r="AM613" i="30" s="1"/>
  <c r="Z786" i="30"/>
  <c r="AA786" i="30" s="1"/>
  <c r="Z904" i="30"/>
  <c r="AA904" i="30" s="1"/>
  <c r="AD905" i="30"/>
  <c r="AE905" i="30" s="1"/>
  <c r="AH1163" i="30"/>
  <c r="AI1163" i="30" s="1"/>
  <c r="AD1034" i="30"/>
  <c r="AE1034" i="30" s="1"/>
  <c r="AK1164" i="30"/>
  <c r="Z1163" i="30"/>
  <c r="AA1163" i="30" s="1"/>
  <c r="Y1164" i="30"/>
  <c r="AB1164" i="30"/>
  <c r="AF1164" i="30"/>
  <c r="AJ1164" i="30"/>
  <c r="AG1164" i="30"/>
  <c r="X1164" i="30"/>
  <c r="AC1164" i="30"/>
  <c r="Y1035" i="30"/>
  <c r="AH1034" i="30"/>
  <c r="AI1034" i="30" s="1"/>
  <c r="AG1035" i="30"/>
  <c r="AB1035" i="30"/>
  <c r="AF1035" i="30"/>
  <c r="X1035" i="30"/>
  <c r="AC1035" i="30"/>
  <c r="AJ1035" i="30"/>
  <c r="AK1035" i="30"/>
  <c r="AC906" i="30"/>
  <c r="AK906" i="30"/>
  <c r="X905" i="30"/>
  <c r="Y905" i="30"/>
  <c r="AB906" i="30"/>
  <c r="AD906" i="30" s="1"/>
  <c r="AJ906" i="30"/>
  <c r="AF905" i="30"/>
  <c r="AG905" i="30"/>
  <c r="AC614" i="30"/>
  <c r="AG787" i="30"/>
  <c r="X787" i="30"/>
  <c r="AF787" i="30"/>
  <c r="AB787" i="30"/>
  <c r="AJ787" i="30"/>
  <c r="AC787" i="30"/>
  <c r="AK787" i="30"/>
  <c r="AB614" i="30"/>
  <c r="AJ614" i="30"/>
  <c r="AF614" i="30"/>
  <c r="X614" i="30"/>
  <c r="Y614" i="30"/>
  <c r="AK614" i="30"/>
  <c r="AG614" i="30"/>
  <c r="AG459" i="30"/>
  <c r="Y459" i="30"/>
  <c r="AC459" i="30"/>
  <c r="X459" i="30"/>
  <c r="AF459" i="30"/>
  <c r="AJ459" i="30"/>
  <c r="AB459" i="30"/>
  <c r="AK459" i="30"/>
  <c r="AG615" i="30" l="1"/>
  <c r="AD614" i="30"/>
  <c r="AG470" i="37"/>
  <c r="W259" i="41"/>
  <c r="W105" i="41"/>
  <c r="W240" i="41"/>
  <c r="W86" i="41"/>
  <c r="X329" i="36"/>
  <c r="X327" i="36"/>
  <c r="X328" i="36"/>
  <c r="X291" i="36"/>
  <c r="X290" i="36"/>
  <c r="X289" i="36"/>
  <c r="Z310" i="36"/>
  <c r="Z309" i="36"/>
  <c r="Z308" i="36"/>
  <c r="X287" i="41"/>
  <c r="X288" i="41"/>
  <c r="X290" i="41"/>
  <c r="X280" i="41"/>
  <c r="X282" i="41"/>
  <c r="X281" i="41"/>
  <c r="X289" i="41"/>
  <c r="X291" i="41"/>
  <c r="X279" i="41"/>
  <c r="X284" i="41"/>
  <c r="X283" i="41"/>
  <c r="X325" i="41"/>
  <c r="X326" i="41"/>
  <c r="X318" i="41"/>
  <c r="X328" i="41"/>
  <c r="X319" i="41"/>
  <c r="X317" i="41"/>
  <c r="X321" i="41"/>
  <c r="X320" i="41"/>
  <c r="X329" i="41"/>
  <c r="X322" i="41"/>
  <c r="X327" i="41"/>
  <c r="V172" i="41"/>
  <c r="V171" i="41"/>
  <c r="V175" i="41"/>
  <c r="V163" i="41"/>
  <c r="V167" i="41"/>
  <c r="V173" i="41"/>
  <c r="V174" i="41"/>
  <c r="V166" i="41"/>
  <c r="V165" i="41"/>
  <c r="V168" i="41"/>
  <c r="V164" i="41"/>
  <c r="Z133" i="41"/>
  <c r="Z134" i="41"/>
  <c r="Z129" i="41"/>
  <c r="Z127" i="41"/>
  <c r="Z128" i="41"/>
  <c r="Z126" i="41"/>
  <c r="Z130" i="41"/>
  <c r="Z135" i="41"/>
  <c r="Z136" i="41"/>
  <c r="Z137" i="41"/>
  <c r="Z125" i="41"/>
  <c r="Y259" i="41"/>
  <c r="Y105" i="41"/>
  <c r="Y86" i="41"/>
  <c r="Y240" i="41"/>
  <c r="V156" i="36"/>
  <c r="V155" i="36"/>
  <c r="V154" i="36"/>
  <c r="X156" i="36"/>
  <c r="X154" i="36"/>
  <c r="X155" i="36"/>
  <c r="V173" i="36"/>
  <c r="V175" i="36"/>
  <c r="V174" i="36"/>
  <c r="V137" i="36"/>
  <c r="V135" i="36"/>
  <c r="V136" i="36"/>
  <c r="Z175" i="36"/>
  <c r="Z174" i="36"/>
  <c r="Z173" i="36"/>
  <c r="Z137" i="36"/>
  <c r="Z135" i="36"/>
  <c r="Z136" i="36"/>
  <c r="Z171" i="41"/>
  <c r="Z172" i="41"/>
  <c r="Z165" i="41"/>
  <c r="Z166" i="41"/>
  <c r="Z167" i="41"/>
  <c r="Z168" i="41"/>
  <c r="Z175" i="41"/>
  <c r="Z163" i="41"/>
  <c r="Z164" i="41"/>
  <c r="Z174" i="41"/>
  <c r="Z173" i="41"/>
  <c r="V288" i="41"/>
  <c r="V287" i="41"/>
  <c r="V290" i="41"/>
  <c r="V280" i="41"/>
  <c r="V291" i="41"/>
  <c r="V289" i="41"/>
  <c r="V282" i="41"/>
  <c r="V279" i="41"/>
  <c r="V284" i="41"/>
  <c r="V283" i="41"/>
  <c r="V281" i="41"/>
  <c r="V325" i="41"/>
  <c r="V326" i="41"/>
  <c r="V318" i="41"/>
  <c r="V328" i="41"/>
  <c r="V319" i="41"/>
  <c r="V317" i="41"/>
  <c r="V322" i="41"/>
  <c r="V327" i="41"/>
  <c r="V320" i="41"/>
  <c r="V329" i="41"/>
  <c r="V321" i="41"/>
  <c r="Z287" i="41"/>
  <c r="Z288" i="41"/>
  <c r="Z290" i="41"/>
  <c r="Z280" i="41"/>
  <c r="Z289" i="41"/>
  <c r="Z284" i="41"/>
  <c r="Z283" i="41"/>
  <c r="Z282" i="41"/>
  <c r="Z281" i="41"/>
  <c r="Z291" i="41"/>
  <c r="Z279" i="41"/>
  <c r="U259" i="41"/>
  <c r="U105" i="41"/>
  <c r="V310" i="36"/>
  <c r="V309" i="36"/>
  <c r="V308" i="36"/>
  <c r="X309" i="36"/>
  <c r="X310" i="36"/>
  <c r="X308" i="36"/>
  <c r="V329" i="36"/>
  <c r="V328" i="36"/>
  <c r="V327" i="36"/>
  <c r="V291" i="36"/>
  <c r="V290" i="36"/>
  <c r="V289" i="36"/>
  <c r="Z329" i="36"/>
  <c r="Z328" i="36"/>
  <c r="Z327" i="36"/>
  <c r="Z291" i="36"/>
  <c r="Z290" i="36"/>
  <c r="Z289" i="36"/>
  <c r="Z325" i="41"/>
  <c r="Z326" i="41"/>
  <c r="Z318" i="41"/>
  <c r="Z319" i="41"/>
  <c r="Z317" i="41"/>
  <c r="Z328" i="41"/>
  <c r="Z322" i="41"/>
  <c r="Z321" i="41"/>
  <c r="Z329" i="41"/>
  <c r="Z327" i="41"/>
  <c r="Z320" i="41"/>
  <c r="V133" i="41"/>
  <c r="V134" i="41"/>
  <c r="V127" i="41"/>
  <c r="V135" i="41"/>
  <c r="V136" i="41"/>
  <c r="V137" i="41"/>
  <c r="V126" i="41"/>
  <c r="V130" i="41"/>
  <c r="V125" i="41"/>
  <c r="V128" i="41"/>
  <c r="V129" i="41"/>
  <c r="V153" i="41"/>
  <c r="V152" i="41"/>
  <c r="V154" i="41"/>
  <c r="V146" i="41"/>
  <c r="V145" i="41"/>
  <c r="V149" i="41"/>
  <c r="V147" i="41"/>
  <c r="V156" i="41"/>
  <c r="V155" i="41"/>
  <c r="V148" i="41"/>
  <c r="V144" i="41"/>
  <c r="X307" i="41"/>
  <c r="X306" i="41"/>
  <c r="X309" i="41"/>
  <c r="X299" i="41"/>
  <c r="X301" i="41"/>
  <c r="X300" i="41"/>
  <c r="X302" i="41"/>
  <c r="X308" i="41"/>
  <c r="X303" i="41"/>
  <c r="X310" i="41"/>
  <c r="X298" i="41"/>
  <c r="Z153" i="41"/>
  <c r="Z152" i="41"/>
  <c r="Z144" i="41"/>
  <c r="Z148" i="41"/>
  <c r="Z149" i="41"/>
  <c r="Z154" i="41"/>
  <c r="Z145" i="41"/>
  <c r="Z146" i="41"/>
  <c r="Z147" i="41"/>
  <c r="Z155" i="41"/>
  <c r="Z156" i="41"/>
  <c r="U240" i="41"/>
  <c r="U86" i="41"/>
  <c r="X175" i="36"/>
  <c r="X174" i="36"/>
  <c r="X173" i="36"/>
  <c r="X137" i="36"/>
  <c r="X136" i="36"/>
  <c r="X135" i="36"/>
  <c r="Z156" i="36"/>
  <c r="Z155" i="36"/>
  <c r="Z154" i="36"/>
  <c r="X133" i="41"/>
  <c r="X134" i="41"/>
  <c r="X127" i="41"/>
  <c r="X135" i="41"/>
  <c r="X130" i="41"/>
  <c r="X129" i="41"/>
  <c r="X126" i="41"/>
  <c r="X128" i="41"/>
  <c r="X125" i="41"/>
  <c r="X136" i="41"/>
  <c r="X137" i="41"/>
  <c r="X172" i="41"/>
  <c r="X171" i="41"/>
  <c r="X168" i="41"/>
  <c r="X165" i="41"/>
  <c r="X163" i="41"/>
  <c r="X174" i="41"/>
  <c r="X164" i="41"/>
  <c r="X173" i="41"/>
  <c r="X167" i="41"/>
  <c r="X166" i="41"/>
  <c r="X175" i="41"/>
  <c r="V306" i="41"/>
  <c r="V307" i="41"/>
  <c r="V299" i="41"/>
  <c r="V309" i="41"/>
  <c r="V302" i="41"/>
  <c r="V310" i="41"/>
  <c r="V303" i="41"/>
  <c r="V308" i="41"/>
  <c r="V298" i="41"/>
  <c r="V300" i="41"/>
  <c r="V301" i="41"/>
  <c r="X153" i="41"/>
  <c r="X152" i="41"/>
  <c r="X146" i="41"/>
  <c r="X154" i="41"/>
  <c r="X144" i="41"/>
  <c r="X145" i="41"/>
  <c r="X147" i="41"/>
  <c r="X148" i="41"/>
  <c r="X149" i="41"/>
  <c r="X155" i="41"/>
  <c r="X156" i="41"/>
  <c r="Z306" i="41"/>
  <c r="Z307" i="41"/>
  <c r="Z309" i="41"/>
  <c r="Z299" i="41"/>
  <c r="Z308" i="41"/>
  <c r="Z310" i="41"/>
  <c r="Z301" i="41"/>
  <c r="Z300" i="41"/>
  <c r="Z302" i="41"/>
  <c r="Z303" i="41"/>
  <c r="Z298" i="41"/>
  <c r="AL906" i="30"/>
  <c r="AG798" i="37"/>
  <c r="AC917" i="37"/>
  <c r="AB469" i="37"/>
  <c r="AD468" i="37"/>
  <c r="AE468" i="37" s="1"/>
  <c r="AC469" i="37"/>
  <c r="AL1174" i="37"/>
  <c r="AM1174" i="37" s="1"/>
  <c r="AJ1175" i="37"/>
  <c r="AB91" i="37"/>
  <c r="AD90" i="37"/>
  <c r="AE90" i="37" s="1"/>
  <c r="AJ315" i="37"/>
  <c r="AK316" i="37" s="1"/>
  <c r="AL314" i="37"/>
  <c r="AM314" i="37" s="1"/>
  <c r="AD1174" i="37"/>
  <c r="AE1174" i="37" s="1"/>
  <c r="AB1175" i="37"/>
  <c r="AC798" i="37"/>
  <c r="AJ798" i="37"/>
  <c r="AL797" i="37"/>
  <c r="AM797" i="37" s="1"/>
  <c r="AL470" i="37"/>
  <c r="AM470" i="37" s="1"/>
  <c r="AJ471" i="37"/>
  <c r="AF91" i="37"/>
  <c r="AH90" i="37"/>
  <c r="AI90" i="37" s="1"/>
  <c r="AF625" i="37"/>
  <c r="AG626" i="37" s="1"/>
  <c r="AH624" i="37"/>
  <c r="AI624" i="37" s="1"/>
  <c r="AK798" i="37"/>
  <c r="AK799" i="37" s="1"/>
  <c r="AB1045" i="37"/>
  <c r="AD1044" i="37"/>
  <c r="AE1044" i="37" s="1"/>
  <c r="AH469" i="37"/>
  <c r="AI469" i="37" s="1"/>
  <c r="AF470" i="37"/>
  <c r="AH1174" i="37"/>
  <c r="AI1174" i="37" s="1"/>
  <c r="AF1175" i="37"/>
  <c r="AJ625" i="37"/>
  <c r="AL624" i="37"/>
  <c r="AM624" i="37" s="1"/>
  <c r="AC91" i="37"/>
  <c r="AC92" i="37" s="1"/>
  <c r="AG1176" i="37"/>
  <c r="AD916" i="37"/>
  <c r="AE916" i="37" s="1"/>
  <c r="AB917" i="37"/>
  <c r="AL916" i="37"/>
  <c r="AM916" i="37" s="1"/>
  <c r="AJ917" i="37"/>
  <c r="AH916" i="37"/>
  <c r="AI916" i="37" s="1"/>
  <c r="AF917" i="37"/>
  <c r="AG917" i="37"/>
  <c r="AJ1045" i="37"/>
  <c r="AL1044" i="37"/>
  <c r="AM1044" i="37" s="1"/>
  <c r="AH797" i="37"/>
  <c r="AI797" i="37" s="1"/>
  <c r="AF798" i="37"/>
  <c r="AD624" i="37"/>
  <c r="AE624" i="37" s="1"/>
  <c r="AB625" i="37"/>
  <c r="AJ91" i="37"/>
  <c r="AL90" i="37"/>
  <c r="AM90" i="37" s="1"/>
  <c r="AC625" i="37"/>
  <c r="Z90" i="37"/>
  <c r="AA90" i="37" s="1"/>
  <c r="AB315" i="37"/>
  <c r="AD314" i="37"/>
  <c r="AE314" i="37" s="1"/>
  <c r="AK1175" i="37"/>
  <c r="AC315" i="37"/>
  <c r="AB798" i="37"/>
  <c r="AD797" i="37"/>
  <c r="AE797" i="37" s="1"/>
  <c r="AC1175" i="37"/>
  <c r="AC1176" i="37" s="1"/>
  <c r="AF1046" i="37"/>
  <c r="AG1047" i="37" s="1"/>
  <c r="AH1045" i="37"/>
  <c r="AI1045" i="37" s="1"/>
  <c r="AF315" i="37"/>
  <c r="AG316" i="37" s="1"/>
  <c r="AH314" i="37"/>
  <c r="AI314" i="37" s="1"/>
  <c r="AK917" i="37"/>
  <c r="AK471" i="37"/>
  <c r="U105" i="32"/>
  <c r="U259" i="36"/>
  <c r="U105" i="36"/>
  <c r="U259" i="32"/>
  <c r="V306" i="32"/>
  <c r="V307" i="32"/>
  <c r="V300" i="32"/>
  <c r="V303" i="32"/>
  <c r="V302" i="32"/>
  <c r="V309" i="32"/>
  <c r="V298" i="32"/>
  <c r="V308" i="32"/>
  <c r="V299" i="32"/>
  <c r="V301" i="32"/>
  <c r="V310" i="32"/>
  <c r="X320" i="36"/>
  <c r="X322" i="36"/>
  <c r="X321" i="36"/>
  <c r="X317" i="36"/>
  <c r="X325" i="36"/>
  <c r="X319" i="36"/>
  <c r="X326" i="36"/>
  <c r="X318" i="36"/>
  <c r="X280" i="36"/>
  <c r="X279" i="36"/>
  <c r="X288" i="36"/>
  <c r="X282" i="36"/>
  <c r="X283" i="36"/>
  <c r="X284" i="36"/>
  <c r="X287" i="36"/>
  <c r="X281" i="36"/>
  <c r="X306" i="32"/>
  <c r="X307" i="32"/>
  <c r="X301" i="32"/>
  <c r="X298" i="32"/>
  <c r="X308" i="32"/>
  <c r="X300" i="32"/>
  <c r="X302" i="32"/>
  <c r="X303" i="32"/>
  <c r="X309" i="32"/>
  <c r="X299" i="32"/>
  <c r="X310" i="32"/>
  <c r="V166" i="32"/>
  <c r="V164" i="32"/>
  <c r="V167" i="32"/>
  <c r="V168" i="32"/>
  <c r="V165" i="32"/>
  <c r="V163" i="32"/>
  <c r="V174" i="32"/>
  <c r="V173" i="32"/>
  <c r="V171" i="32"/>
  <c r="V172" i="32"/>
  <c r="V175" i="32"/>
  <c r="V288" i="32"/>
  <c r="V287" i="32"/>
  <c r="V291" i="32"/>
  <c r="V282" i="32"/>
  <c r="V290" i="32"/>
  <c r="V283" i="32"/>
  <c r="V280" i="32"/>
  <c r="V281" i="32"/>
  <c r="V284" i="32"/>
  <c r="V279" i="32"/>
  <c r="V289" i="32"/>
  <c r="V152" i="36"/>
  <c r="V147" i="36"/>
  <c r="V148" i="36"/>
  <c r="V144" i="36"/>
  <c r="V145" i="36"/>
  <c r="V153" i="36"/>
  <c r="V149" i="36"/>
  <c r="V146" i="36"/>
  <c r="X172" i="32"/>
  <c r="X165" i="32"/>
  <c r="X171" i="32"/>
  <c r="X166" i="32"/>
  <c r="X168" i="32"/>
  <c r="X163" i="32"/>
  <c r="X167" i="32"/>
  <c r="X175" i="32"/>
  <c r="X164" i="32"/>
  <c r="X173" i="32"/>
  <c r="X174" i="32"/>
  <c r="X287" i="32"/>
  <c r="X288" i="32"/>
  <c r="X280" i="32"/>
  <c r="X283" i="32"/>
  <c r="X291" i="32"/>
  <c r="X284" i="32"/>
  <c r="X290" i="32"/>
  <c r="X279" i="32"/>
  <c r="X289" i="32"/>
  <c r="X281" i="32"/>
  <c r="X282" i="32"/>
  <c r="X153" i="36"/>
  <c r="X152" i="36"/>
  <c r="X149" i="36"/>
  <c r="X147" i="36"/>
  <c r="X146" i="36"/>
  <c r="X148" i="36"/>
  <c r="X144" i="36"/>
  <c r="X145" i="36"/>
  <c r="V171" i="36"/>
  <c r="V172" i="36"/>
  <c r="V166" i="36"/>
  <c r="V168" i="36"/>
  <c r="V163" i="36"/>
  <c r="V165" i="36"/>
  <c r="V164" i="36"/>
  <c r="V167" i="36"/>
  <c r="V133" i="36"/>
  <c r="V127" i="36"/>
  <c r="V126" i="36"/>
  <c r="V134" i="36"/>
  <c r="V128" i="36"/>
  <c r="V130" i="36"/>
  <c r="V129" i="36"/>
  <c r="V125" i="36"/>
  <c r="Z172" i="36"/>
  <c r="Z166" i="36"/>
  <c r="Z164" i="36"/>
  <c r="Z168" i="36"/>
  <c r="Z167" i="36"/>
  <c r="Z165" i="36"/>
  <c r="Z171" i="36"/>
  <c r="Z163" i="36"/>
  <c r="Z133" i="36"/>
  <c r="Z134" i="36"/>
  <c r="Z130" i="36"/>
  <c r="Z128" i="36"/>
  <c r="Z129" i="36"/>
  <c r="Z125" i="36"/>
  <c r="Z127" i="36"/>
  <c r="Z126" i="36"/>
  <c r="Z306" i="32"/>
  <c r="Z307" i="32"/>
  <c r="Z308" i="32"/>
  <c r="Z300" i="32"/>
  <c r="Z302" i="32"/>
  <c r="Z298" i="32"/>
  <c r="Z303" i="32"/>
  <c r="Z309" i="32"/>
  <c r="Z301" i="32"/>
  <c r="Z299" i="32"/>
  <c r="Z310" i="32"/>
  <c r="AH459" i="30"/>
  <c r="AI459" i="30" s="1"/>
  <c r="V299" i="36"/>
  <c r="V306" i="36"/>
  <c r="V303" i="36"/>
  <c r="V301" i="36"/>
  <c r="V302" i="36"/>
  <c r="V298" i="36"/>
  <c r="V300" i="36"/>
  <c r="V307" i="36"/>
  <c r="X133" i="32"/>
  <c r="X134" i="32"/>
  <c r="X129" i="32"/>
  <c r="X125" i="32"/>
  <c r="X126" i="32"/>
  <c r="X130" i="32"/>
  <c r="X127" i="32"/>
  <c r="X135" i="32"/>
  <c r="X136" i="32"/>
  <c r="X137" i="32"/>
  <c r="X128" i="32"/>
  <c r="X307" i="36"/>
  <c r="X301" i="36"/>
  <c r="X303" i="36"/>
  <c r="X302" i="36"/>
  <c r="X299" i="36"/>
  <c r="X298" i="36"/>
  <c r="X300" i="36"/>
  <c r="X306" i="36"/>
  <c r="V320" i="36"/>
  <c r="V322" i="36"/>
  <c r="V321" i="36"/>
  <c r="V318" i="36"/>
  <c r="V326" i="36"/>
  <c r="V317" i="36"/>
  <c r="V319" i="36"/>
  <c r="V325" i="36"/>
  <c r="V282" i="36"/>
  <c r="V284" i="36"/>
  <c r="V283" i="36"/>
  <c r="V279" i="36"/>
  <c r="V280" i="36"/>
  <c r="V281" i="36"/>
  <c r="V288" i="36"/>
  <c r="V287" i="36"/>
  <c r="Z326" i="36"/>
  <c r="Z320" i="36"/>
  <c r="Z321" i="36"/>
  <c r="Z322" i="36"/>
  <c r="Z319" i="36"/>
  <c r="Z325" i="36"/>
  <c r="Z318" i="36"/>
  <c r="Z317" i="36"/>
  <c r="Z155" i="32"/>
  <c r="Z154" i="32"/>
  <c r="Z153" i="32"/>
  <c r="Z156" i="32"/>
  <c r="Z152" i="32"/>
  <c r="Z145" i="32"/>
  <c r="Z149" i="32"/>
  <c r="Z146" i="32"/>
  <c r="Z147" i="32"/>
  <c r="Z144" i="32"/>
  <c r="Z148" i="32"/>
  <c r="Y240" i="32"/>
  <c r="Y86" i="32"/>
  <c r="Y240" i="36"/>
  <c r="Y86" i="36"/>
  <c r="W259" i="36"/>
  <c r="W105" i="36"/>
  <c r="W105" i="32"/>
  <c r="W259" i="32"/>
  <c r="U240" i="36"/>
  <c r="U86" i="36"/>
  <c r="U86" i="32"/>
  <c r="U240" i="32"/>
  <c r="X325" i="32"/>
  <c r="X326" i="32"/>
  <c r="X321" i="32"/>
  <c r="X319" i="32"/>
  <c r="X320" i="32"/>
  <c r="X329" i="32"/>
  <c r="X318" i="32"/>
  <c r="X322" i="32"/>
  <c r="X328" i="32"/>
  <c r="X317" i="32"/>
  <c r="X327" i="32"/>
  <c r="Z287" i="36"/>
  <c r="Z282" i="36"/>
  <c r="Z283" i="36"/>
  <c r="Z284" i="36"/>
  <c r="Z279" i="36"/>
  <c r="Z288" i="36"/>
  <c r="Z280" i="36"/>
  <c r="Z281" i="36"/>
  <c r="Y259" i="36"/>
  <c r="Y105" i="36"/>
  <c r="Y105" i="32"/>
  <c r="Y259" i="32"/>
  <c r="W240" i="36"/>
  <c r="W86" i="36"/>
  <c r="W240" i="32"/>
  <c r="W86" i="32"/>
  <c r="V148" i="32"/>
  <c r="V144" i="32"/>
  <c r="V152" i="32"/>
  <c r="V147" i="32"/>
  <c r="V146" i="32"/>
  <c r="V149" i="32"/>
  <c r="V145" i="32"/>
  <c r="V154" i="32"/>
  <c r="V155" i="32"/>
  <c r="V156" i="32"/>
  <c r="V153" i="32"/>
  <c r="X171" i="36"/>
  <c r="X166" i="36"/>
  <c r="X163" i="36"/>
  <c r="X165" i="36"/>
  <c r="X167" i="36"/>
  <c r="X164" i="36"/>
  <c r="X172" i="36"/>
  <c r="X168" i="36"/>
  <c r="X133" i="36"/>
  <c r="X134" i="36"/>
  <c r="X128" i="36"/>
  <c r="X130" i="36"/>
  <c r="X125" i="36"/>
  <c r="X129" i="36"/>
  <c r="X126" i="36"/>
  <c r="X127" i="36"/>
  <c r="X153" i="32"/>
  <c r="X145" i="32"/>
  <c r="X146" i="32"/>
  <c r="X147" i="32"/>
  <c r="X156" i="32"/>
  <c r="X148" i="32"/>
  <c r="X154" i="32"/>
  <c r="X155" i="32"/>
  <c r="X144" i="32"/>
  <c r="X152" i="32"/>
  <c r="X149" i="32"/>
  <c r="V326" i="32"/>
  <c r="V325" i="32"/>
  <c r="V322" i="32"/>
  <c r="V321" i="32"/>
  <c r="V329" i="32"/>
  <c r="V320" i="32"/>
  <c r="V319" i="32"/>
  <c r="V318" i="32"/>
  <c r="V328" i="32"/>
  <c r="V327" i="32"/>
  <c r="V317" i="32"/>
  <c r="V130" i="32"/>
  <c r="V128" i="32"/>
  <c r="V126" i="32"/>
  <c r="V129" i="32"/>
  <c r="V127" i="32"/>
  <c r="V125" i="32"/>
  <c r="V133" i="32"/>
  <c r="V135" i="32"/>
  <c r="V136" i="32"/>
  <c r="V137" i="32"/>
  <c r="V134" i="32"/>
  <c r="Z172" i="32"/>
  <c r="Z171" i="32"/>
  <c r="Z174" i="32"/>
  <c r="Z164" i="32"/>
  <c r="Z165" i="32"/>
  <c r="Z175" i="32"/>
  <c r="Z168" i="32"/>
  <c r="Z166" i="32"/>
  <c r="Z173" i="32"/>
  <c r="Z163" i="32"/>
  <c r="Z167" i="32"/>
  <c r="Z133" i="32"/>
  <c r="Z136" i="32"/>
  <c r="Z134" i="32"/>
  <c r="Z135" i="32"/>
  <c r="Z137" i="32"/>
  <c r="Z126" i="32"/>
  <c r="Z130" i="32"/>
  <c r="Z127" i="32"/>
  <c r="Z128" i="32"/>
  <c r="Z129" i="32"/>
  <c r="Z125" i="32"/>
  <c r="Z153" i="36"/>
  <c r="Z152" i="36"/>
  <c r="Z147" i="36"/>
  <c r="Z146" i="36"/>
  <c r="Z149" i="36"/>
  <c r="Z144" i="36"/>
  <c r="Z145" i="36"/>
  <c r="Z148" i="36"/>
  <c r="Z326" i="32"/>
  <c r="Z325" i="32"/>
  <c r="Z329" i="32"/>
  <c r="Z319" i="32"/>
  <c r="Z320" i="32"/>
  <c r="Z318" i="32"/>
  <c r="Z322" i="32"/>
  <c r="Z328" i="32"/>
  <c r="Z321" i="32"/>
  <c r="Z327" i="32"/>
  <c r="Z317" i="32"/>
  <c r="Z288" i="32"/>
  <c r="Z287" i="32"/>
  <c r="Z279" i="32"/>
  <c r="Z280" i="32"/>
  <c r="Z281" i="32"/>
  <c r="Z284" i="32"/>
  <c r="Z282" i="32"/>
  <c r="Z290" i="32"/>
  <c r="Z283" i="32"/>
  <c r="Z289" i="32"/>
  <c r="Z291" i="32"/>
  <c r="Z307" i="36"/>
  <c r="Z306" i="36"/>
  <c r="Z301" i="36"/>
  <c r="Z303" i="36"/>
  <c r="Z302" i="36"/>
  <c r="Z298" i="36"/>
  <c r="Z300" i="36"/>
  <c r="Z299" i="36"/>
  <c r="Z787" i="30"/>
  <c r="AA787" i="30" s="1"/>
  <c r="AM906" i="30"/>
  <c r="Z459" i="30"/>
  <c r="AA459" i="30" s="1"/>
  <c r="AH905" i="30"/>
  <c r="AI905" i="30" s="1"/>
  <c r="Z905" i="30"/>
  <c r="AA905" i="30" s="1"/>
  <c r="AL1035" i="30"/>
  <c r="AM1035" i="30" s="1"/>
  <c r="AL1164" i="30"/>
  <c r="AM1164" i="30" s="1"/>
  <c r="AL787" i="30"/>
  <c r="AM787" i="30" s="1"/>
  <c r="AE906" i="30"/>
  <c r="AD459" i="30"/>
  <c r="AE459" i="30" s="1"/>
  <c r="AL614" i="30"/>
  <c r="AM614" i="30" s="1"/>
  <c r="AE614" i="30"/>
  <c r="AD787" i="30"/>
  <c r="AE787" i="30" s="1"/>
  <c r="AH614" i="30"/>
  <c r="AI614" i="30" s="1"/>
  <c r="AL459" i="30"/>
  <c r="AM459" i="30" s="1"/>
  <c r="Z614" i="30"/>
  <c r="AA614" i="30" s="1"/>
  <c r="AH787" i="30"/>
  <c r="AI787" i="30" s="1"/>
  <c r="AD1164" i="30"/>
  <c r="AE1164" i="30" s="1"/>
  <c r="Y1165" i="30"/>
  <c r="Z1164" i="30"/>
  <c r="AA1164" i="30" s="1"/>
  <c r="AC1165" i="30"/>
  <c r="AH1164" i="30"/>
  <c r="AI1164" i="30" s="1"/>
  <c r="AF1165" i="30"/>
  <c r="X1165" i="30"/>
  <c r="AJ1165" i="30"/>
  <c r="AG1165" i="30"/>
  <c r="AK1165" i="30"/>
  <c r="AB1165" i="30"/>
  <c r="Y1036" i="30"/>
  <c r="AD1035" i="30"/>
  <c r="AE1035" i="30" s="1"/>
  <c r="Z1035" i="30"/>
  <c r="AA1035" i="30" s="1"/>
  <c r="AK1036" i="30"/>
  <c r="AH1035" i="30"/>
  <c r="AI1035" i="30" s="1"/>
  <c r="AC1036" i="30"/>
  <c r="AB1036" i="30"/>
  <c r="X1036" i="30"/>
  <c r="AJ1036" i="30"/>
  <c r="AF1036" i="30"/>
  <c r="AG1036" i="30"/>
  <c r="AG906" i="30"/>
  <c r="Y906" i="30"/>
  <c r="AK907" i="30"/>
  <c r="AC907" i="30"/>
  <c r="AF906" i="30"/>
  <c r="AH906" i="30" s="1"/>
  <c r="X906" i="30"/>
  <c r="AJ907" i="30"/>
  <c r="AB907" i="30"/>
  <c r="AK788" i="30"/>
  <c r="AC788" i="30"/>
  <c r="AB788" i="30"/>
  <c r="X788" i="30"/>
  <c r="AJ788" i="30"/>
  <c r="AF788" i="30"/>
  <c r="Y788" i="30"/>
  <c r="AG788" i="30"/>
  <c r="AK615" i="30"/>
  <c r="AJ615" i="30"/>
  <c r="Y615" i="30"/>
  <c r="AF615" i="30"/>
  <c r="AH615" i="30" s="1"/>
  <c r="AB615" i="30"/>
  <c r="X615" i="30"/>
  <c r="AC615" i="30"/>
  <c r="Y460" i="30"/>
  <c r="AK460" i="30"/>
  <c r="AG460" i="30"/>
  <c r="AJ460" i="30"/>
  <c r="AB460" i="30"/>
  <c r="AC460" i="30"/>
  <c r="AF460" i="30"/>
  <c r="X460" i="30"/>
  <c r="AH460" i="30" l="1"/>
  <c r="Z906" i="30"/>
  <c r="U139" i="41"/>
  <c r="AK472" i="37"/>
  <c r="Y293" i="41"/>
  <c r="AC918" i="37"/>
  <c r="W158" i="41"/>
  <c r="W312" i="41"/>
  <c r="Y177" i="41"/>
  <c r="U177" i="41"/>
  <c r="W332" i="41"/>
  <c r="AD907" i="30"/>
  <c r="AE907" i="30" s="1"/>
  <c r="X253" i="36"/>
  <c r="X252" i="36"/>
  <c r="X251" i="36"/>
  <c r="Z272" i="36"/>
  <c r="Z270" i="36"/>
  <c r="Z271" i="36"/>
  <c r="Z98" i="36"/>
  <c r="Z99" i="36"/>
  <c r="Z97" i="36"/>
  <c r="Y312" i="41"/>
  <c r="W159" i="41"/>
  <c r="U312" i="41"/>
  <c r="W140" i="41"/>
  <c r="V95" i="41"/>
  <c r="V96" i="41"/>
  <c r="V97" i="41"/>
  <c r="V89" i="41"/>
  <c r="V90" i="41"/>
  <c r="V92" i="41"/>
  <c r="V88" i="41"/>
  <c r="V99" i="41"/>
  <c r="V87" i="41"/>
  <c r="V98" i="41"/>
  <c r="V91" i="41"/>
  <c r="W313" i="41"/>
  <c r="U158" i="41"/>
  <c r="Y331" i="41"/>
  <c r="V268" i="41"/>
  <c r="V269" i="41"/>
  <c r="V261" i="41"/>
  <c r="V265" i="41"/>
  <c r="V262" i="41"/>
  <c r="V272" i="41"/>
  <c r="V263" i="41"/>
  <c r="V260" i="41"/>
  <c r="V271" i="41"/>
  <c r="V264" i="41"/>
  <c r="V270" i="41"/>
  <c r="Y294" i="41"/>
  <c r="U332" i="41"/>
  <c r="Y178" i="41"/>
  <c r="Z96" i="41"/>
  <c r="Z95" i="41"/>
  <c r="Z87" i="41"/>
  <c r="Z91" i="41"/>
  <c r="Z88" i="41"/>
  <c r="Z89" i="41"/>
  <c r="Z90" i="41"/>
  <c r="Z97" i="41"/>
  <c r="Z98" i="41"/>
  <c r="Z92" i="41"/>
  <c r="Z99" i="41"/>
  <c r="Y140" i="41"/>
  <c r="X96" i="41"/>
  <c r="X95" i="41"/>
  <c r="X92" i="41"/>
  <c r="X90" i="41"/>
  <c r="X89" i="41"/>
  <c r="X87" i="41"/>
  <c r="X88" i="41"/>
  <c r="X97" i="41"/>
  <c r="X98" i="41"/>
  <c r="X99" i="41"/>
  <c r="X91" i="41"/>
  <c r="Z252" i="36"/>
  <c r="Z253" i="36"/>
  <c r="Z251" i="36"/>
  <c r="V117" i="36"/>
  <c r="V118" i="36"/>
  <c r="V116" i="36"/>
  <c r="W178" i="41"/>
  <c r="V250" i="41"/>
  <c r="V249" i="41"/>
  <c r="V252" i="41"/>
  <c r="V242" i="41"/>
  <c r="V245" i="41"/>
  <c r="V246" i="41"/>
  <c r="V243" i="41"/>
  <c r="V251" i="41"/>
  <c r="V253" i="41"/>
  <c r="V241" i="41"/>
  <c r="V244" i="41"/>
  <c r="U331" i="41"/>
  <c r="Z114" i="41"/>
  <c r="Z115" i="41"/>
  <c r="Z108" i="41"/>
  <c r="Z107" i="41"/>
  <c r="Z111" i="41"/>
  <c r="Z110" i="41"/>
  <c r="Z109" i="41"/>
  <c r="Z118" i="41"/>
  <c r="Z116" i="41"/>
  <c r="Z106" i="41"/>
  <c r="Z117" i="41"/>
  <c r="X250" i="41"/>
  <c r="X249" i="41"/>
  <c r="X252" i="41"/>
  <c r="X242" i="41"/>
  <c r="X245" i="41"/>
  <c r="X243" i="41"/>
  <c r="X251" i="41"/>
  <c r="X246" i="41"/>
  <c r="X253" i="41"/>
  <c r="X244" i="41"/>
  <c r="X241" i="41"/>
  <c r="V99" i="36"/>
  <c r="V98" i="36"/>
  <c r="V97" i="36"/>
  <c r="X118" i="36"/>
  <c r="X117" i="36"/>
  <c r="X116" i="36"/>
  <c r="V272" i="36"/>
  <c r="V271" i="36"/>
  <c r="V270" i="36"/>
  <c r="U313" i="41"/>
  <c r="W139" i="41"/>
  <c r="Y159" i="41"/>
  <c r="Y158" i="41"/>
  <c r="U159" i="41"/>
  <c r="Y332" i="41"/>
  <c r="U293" i="41"/>
  <c r="U294" i="41"/>
  <c r="Z268" i="41"/>
  <c r="Z269" i="41"/>
  <c r="Z261" i="41"/>
  <c r="Z264" i="41"/>
  <c r="Z265" i="41"/>
  <c r="Z262" i="41"/>
  <c r="Z272" i="41"/>
  <c r="Z270" i="41"/>
  <c r="Z263" i="41"/>
  <c r="Z271" i="41"/>
  <c r="Z260" i="41"/>
  <c r="U178" i="41"/>
  <c r="W331" i="41"/>
  <c r="W293" i="41"/>
  <c r="X114" i="41"/>
  <c r="X115" i="41"/>
  <c r="X111" i="41"/>
  <c r="X109" i="41"/>
  <c r="X107" i="41"/>
  <c r="X110" i="41"/>
  <c r="X108" i="41"/>
  <c r="X116" i="41"/>
  <c r="X117" i="41"/>
  <c r="X118" i="41"/>
  <c r="X106" i="41"/>
  <c r="X98" i="36"/>
  <c r="X97" i="36"/>
  <c r="X99" i="36"/>
  <c r="Z118" i="36"/>
  <c r="Z117" i="36"/>
  <c r="Z116" i="36"/>
  <c r="V253" i="36"/>
  <c r="V252" i="36"/>
  <c r="V251" i="36"/>
  <c r="X272" i="36"/>
  <c r="X271" i="36"/>
  <c r="X270" i="36"/>
  <c r="Y313" i="41"/>
  <c r="W177" i="41"/>
  <c r="U140" i="41"/>
  <c r="V115" i="41"/>
  <c r="V114" i="41"/>
  <c r="V117" i="41"/>
  <c r="V118" i="41"/>
  <c r="V107" i="41"/>
  <c r="V111" i="41"/>
  <c r="V116" i="41"/>
  <c r="V106" i="41"/>
  <c r="V110" i="41"/>
  <c r="V108" i="41"/>
  <c r="V109" i="41"/>
  <c r="Z249" i="41"/>
  <c r="Z250" i="41"/>
  <c r="Z242" i="41"/>
  <c r="Z252" i="41"/>
  <c r="Z245" i="41"/>
  <c r="Z253" i="41"/>
  <c r="Z251" i="41"/>
  <c r="Z241" i="41"/>
  <c r="Z244" i="41"/>
  <c r="Z246" i="41"/>
  <c r="Z243" i="41"/>
  <c r="Y139" i="41"/>
  <c r="W294" i="41"/>
  <c r="X269" i="41"/>
  <c r="X268" i="41"/>
  <c r="X261" i="41"/>
  <c r="X271" i="41"/>
  <c r="X272" i="41"/>
  <c r="X264" i="41"/>
  <c r="X265" i="41"/>
  <c r="X263" i="41"/>
  <c r="X260" i="41"/>
  <c r="X262" i="41"/>
  <c r="X270" i="41"/>
  <c r="AK1176" i="37"/>
  <c r="AC316" i="37"/>
  <c r="Y312" i="32"/>
  <c r="U139" i="36"/>
  <c r="W293" i="32"/>
  <c r="AC470" i="37"/>
  <c r="AG918" i="37"/>
  <c r="AC799" i="37"/>
  <c r="AC626" i="37"/>
  <c r="AB470" i="37"/>
  <c r="AD469" i="37"/>
  <c r="AE469" i="37" s="1"/>
  <c r="AF799" i="37"/>
  <c r="AH798" i="37"/>
  <c r="AI798" i="37" s="1"/>
  <c r="AJ1046" i="37"/>
  <c r="AL1045" i="37"/>
  <c r="AM1045" i="37" s="1"/>
  <c r="AL917" i="37"/>
  <c r="AM917" i="37" s="1"/>
  <c r="AJ918" i="37"/>
  <c r="AH470" i="37"/>
  <c r="AI470" i="37" s="1"/>
  <c r="AF471" i="37"/>
  <c r="AF92" i="37"/>
  <c r="AH91" i="37"/>
  <c r="AI91" i="37" s="1"/>
  <c r="AJ316" i="37"/>
  <c r="AK317" i="37" s="1"/>
  <c r="AL315" i="37"/>
  <c r="AM315" i="37" s="1"/>
  <c r="AG471" i="37"/>
  <c r="S53" i="37"/>
  <c r="AB3" i="37"/>
  <c r="AJ92" i="37"/>
  <c r="AL91" i="37"/>
  <c r="AM91" i="37" s="1"/>
  <c r="AJ626" i="37"/>
  <c r="AL625" i="37"/>
  <c r="AM625" i="37" s="1"/>
  <c r="AG92" i="37"/>
  <c r="AD1175" i="37"/>
  <c r="AE1175" i="37" s="1"/>
  <c r="AB1176" i="37"/>
  <c r="AD1176" i="37" s="1"/>
  <c r="AL1175" i="37"/>
  <c r="AM1175" i="37" s="1"/>
  <c r="AJ1176" i="37"/>
  <c r="AK1177" i="37" s="1"/>
  <c r="AF316" i="37"/>
  <c r="AG317" i="37" s="1"/>
  <c r="AH315" i="37"/>
  <c r="AI315" i="37" s="1"/>
  <c r="AD798" i="37"/>
  <c r="AE798" i="37" s="1"/>
  <c r="AB799" i="37"/>
  <c r="AB316" i="37"/>
  <c r="AC317" i="37" s="1"/>
  <c r="AD315" i="37"/>
  <c r="AE315" i="37" s="1"/>
  <c r="AK1046" i="37"/>
  <c r="AB626" i="37"/>
  <c r="AD625" i="37"/>
  <c r="AE625" i="37" s="1"/>
  <c r="AH917" i="37"/>
  <c r="AI917" i="37" s="1"/>
  <c r="AF918" i="37"/>
  <c r="AH1175" i="37"/>
  <c r="AI1175" i="37" s="1"/>
  <c r="AF1176" i="37"/>
  <c r="AG1177" i="37" s="1"/>
  <c r="AH625" i="37"/>
  <c r="AI625" i="37" s="1"/>
  <c r="AF626" i="37"/>
  <c r="AL471" i="37"/>
  <c r="AM471" i="37" s="1"/>
  <c r="AJ472" i="37"/>
  <c r="AL798" i="37"/>
  <c r="AM798" i="37" s="1"/>
  <c r="AJ799" i="37"/>
  <c r="AB92" i="37"/>
  <c r="AC93" i="37" s="1"/>
  <c r="AD91" i="37"/>
  <c r="AE91" i="37" s="1"/>
  <c r="AK918" i="37"/>
  <c r="AK919" i="37" s="1"/>
  <c r="AF1047" i="37"/>
  <c r="AG1048" i="37" s="1"/>
  <c r="AH1046" i="37"/>
  <c r="AI1046" i="37" s="1"/>
  <c r="AG799" i="37"/>
  <c r="AG800" i="37" s="1"/>
  <c r="AD917" i="37"/>
  <c r="AE917" i="37" s="1"/>
  <c r="AB918" i="37"/>
  <c r="AB1046" i="37"/>
  <c r="AD1045" i="37"/>
  <c r="AE1045" i="37" s="1"/>
  <c r="AC1046" i="37"/>
  <c r="AK626" i="37"/>
  <c r="AK627" i="37" s="1"/>
  <c r="AK92" i="37"/>
  <c r="AK93" i="37" s="1"/>
  <c r="Y331" i="36"/>
  <c r="Y332" i="36"/>
  <c r="U293" i="36"/>
  <c r="W312" i="36"/>
  <c r="W313" i="32"/>
  <c r="Y312" i="36"/>
  <c r="Y294" i="32"/>
  <c r="Y331" i="32"/>
  <c r="Y159" i="36"/>
  <c r="Y178" i="32"/>
  <c r="W158" i="32"/>
  <c r="W139" i="36"/>
  <c r="U158" i="32"/>
  <c r="U177" i="36"/>
  <c r="U159" i="36"/>
  <c r="W293" i="36"/>
  <c r="V268" i="32"/>
  <c r="V269" i="32"/>
  <c r="V264" i="32"/>
  <c r="V263" i="32"/>
  <c r="V271" i="32"/>
  <c r="V265" i="32"/>
  <c r="V262" i="32"/>
  <c r="V260" i="32"/>
  <c r="V261" i="32"/>
  <c r="V270" i="32"/>
  <c r="V272" i="32"/>
  <c r="AL788" i="30"/>
  <c r="AM788" i="30" s="1"/>
  <c r="U140" i="32"/>
  <c r="X89" i="36"/>
  <c r="X87" i="36"/>
  <c r="X88" i="36"/>
  <c r="X95" i="36"/>
  <c r="X90" i="36"/>
  <c r="X92" i="36"/>
  <c r="X91" i="36"/>
  <c r="X96" i="36"/>
  <c r="X269" i="32"/>
  <c r="X268" i="32"/>
  <c r="X265" i="32"/>
  <c r="X263" i="32"/>
  <c r="X261" i="32"/>
  <c r="X262" i="32"/>
  <c r="X271" i="32"/>
  <c r="X264" i="32"/>
  <c r="X260" i="32"/>
  <c r="X272" i="32"/>
  <c r="X270" i="32"/>
  <c r="U313" i="36"/>
  <c r="Y293" i="32"/>
  <c r="Y332" i="32"/>
  <c r="Y158" i="36"/>
  <c r="U139" i="32"/>
  <c r="X249" i="36"/>
  <c r="X244" i="36"/>
  <c r="X246" i="36"/>
  <c r="X245" i="36"/>
  <c r="X243" i="36"/>
  <c r="X250" i="36"/>
  <c r="X241" i="36"/>
  <c r="X242" i="36"/>
  <c r="Z260" i="36"/>
  <c r="Z262" i="36"/>
  <c r="Z263" i="36"/>
  <c r="Z269" i="36"/>
  <c r="Z268" i="36"/>
  <c r="Z265" i="36"/>
  <c r="Z264" i="36"/>
  <c r="Z261" i="36"/>
  <c r="W332" i="32"/>
  <c r="V95" i="32"/>
  <c r="V90" i="32"/>
  <c r="V91" i="32"/>
  <c r="V97" i="32"/>
  <c r="V88" i="32"/>
  <c r="V87" i="32"/>
  <c r="V98" i="32"/>
  <c r="V96" i="32"/>
  <c r="V89" i="32"/>
  <c r="V99" i="32"/>
  <c r="V92" i="32"/>
  <c r="X115" i="32"/>
  <c r="X114" i="32"/>
  <c r="X108" i="32"/>
  <c r="X109" i="32"/>
  <c r="X106" i="32"/>
  <c r="X110" i="32"/>
  <c r="X116" i="32"/>
  <c r="X117" i="32"/>
  <c r="X118" i="32"/>
  <c r="X107" i="32"/>
  <c r="X111" i="32"/>
  <c r="Z242" i="36"/>
  <c r="Z244" i="36"/>
  <c r="Z246" i="36"/>
  <c r="Z245" i="36"/>
  <c r="Z243" i="36"/>
  <c r="Z241" i="36"/>
  <c r="Z250" i="36"/>
  <c r="Z249" i="36"/>
  <c r="Y158" i="32"/>
  <c r="Y159" i="32"/>
  <c r="U331" i="36"/>
  <c r="U332" i="36"/>
  <c r="W313" i="36"/>
  <c r="Y139" i="36"/>
  <c r="Y177" i="36"/>
  <c r="Y178" i="36"/>
  <c r="W294" i="32"/>
  <c r="W177" i="32"/>
  <c r="U158" i="36"/>
  <c r="W294" i="36"/>
  <c r="W331" i="36"/>
  <c r="U312" i="32"/>
  <c r="V115" i="36"/>
  <c r="V114" i="36"/>
  <c r="V109" i="36"/>
  <c r="V111" i="36"/>
  <c r="V108" i="36"/>
  <c r="V110" i="36"/>
  <c r="V106" i="36"/>
  <c r="V107" i="36"/>
  <c r="Z109" i="36"/>
  <c r="Z111" i="36"/>
  <c r="Z114" i="36"/>
  <c r="Z115" i="36"/>
  <c r="Z110" i="36"/>
  <c r="Z108" i="36"/>
  <c r="Z106" i="36"/>
  <c r="Z107" i="36"/>
  <c r="V249" i="32"/>
  <c r="V250" i="32"/>
  <c r="V253" i="32"/>
  <c r="V244" i="32"/>
  <c r="V241" i="32"/>
  <c r="V252" i="32"/>
  <c r="V246" i="32"/>
  <c r="V245" i="32"/>
  <c r="V242" i="32"/>
  <c r="V243" i="32"/>
  <c r="V251" i="32"/>
  <c r="Z96" i="36"/>
  <c r="Z95" i="36"/>
  <c r="Z90" i="36"/>
  <c r="Z92" i="36"/>
  <c r="Z88" i="36"/>
  <c r="Z89" i="36"/>
  <c r="Z91" i="36"/>
  <c r="Z87" i="36"/>
  <c r="Y313" i="36"/>
  <c r="Y139" i="32"/>
  <c r="Y177" i="32"/>
  <c r="U332" i="32"/>
  <c r="W140" i="36"/>
  <c r="X96" i="32"/>
  <c r="X87" i="32"/>
  <c r="X89" i="32"/>
  <c r="X90" i="32"/>
  <c r="X95" i="32"/>
  <c r="X91" i="32"/>
  <c r="X97" i="32"/>
  <c r="X98" i="32"/>
  <c r="X99" i="32"/>
  <c r="X88" i="32"/>
  <c r="X92" i="32"/>
  <c r="Z268" i="32"/>
  <c r="Z269" i="32"/>
  <c r="Z263" i="32"/>
  <c r="Z265" i="32"/>
  <c r="Z260" i="32"/>
  <c r="Z262" i="32"/>
  <c r="Z271" i="32"/>
  <c r="Z264" i="32"/>
  <c r="Z261" i="32"/>
  <c r="Z270" i="32"/>
  <c r="Z272" i="32"/>
  <c r="W331" i="32"/>
  <c r="V95" i="36"/>
  <c r="V90" i="36"/>
  <c r="V92" i="36"/>
  <c r="V87" i="36"/>
  <c r="V88" i="36"/>
  <c r="V89" i="36"/>
  <c r="V96" i="36"/>
  <c r="V91" i="36"/>
  <c r="X106" i="36"/>
  <c r="X114" i="36"/>
  <c r="X109" i="36"/>
  <c r="X110" i="36"/>
  <c r="X107" i="36"/>
  <c r="X115" i="36"/>
  <c r="X108" i="36"/>
  <c r="X111" i="36"/>
  <c r="Z95" i="32"/>
  <c r="Z91" i="32"/>
  <c r="Z88" i="32"/>
  <c r="Z92" i="32"/>
  <c r="Z99" i="32"/>
  <c r="Z98" i="32"/>
  <c r="Z89" i="32"/>
  <c r="Z87" i="32"/>
  <c r="Z97" i="32"/>
  <c r="Z96" i="32"/>
  <c r="Z90" i="32"/>
  <c r="W140" i="32"/>
  <c r="Y140" i="36"/>
  <c r="U178" i="36"/>
  <c r="W159" i="36"/>
  <c r="W178" i="32"/>
  <c r="U294" i="32"/>
  <c r="U177" i="32"/>
  <c r="U178" i="32"/>
  <c r="V263" i="36"/>
  <c r="V265" i="36"/>
  <c r="V268" i="36"/>
  <c r="V264" i="36"/>
  <c r="V262" i="36"/>
  <c r="V269" i="36"/>
  <c r="V260" i="36"/>
  <c r="V261" i="36"/>
  <c r="Y140" i="32"/>
  <c r="U331" i="32"/>
  <c r="W159" i="32"/>
  <c r="W178" i="36"/>
  <c r="W177" i="36"/>
  <c r="U159" i="32"/>
  <c r="X249" i="32"/>
  <c r="X250" i="32"/>
  <c r="X241" i="32"/>
  <c r="X244" i="32"/>
  <c r="X242" i="32"/>
  <c r="X243" i="32"/>
  <c r="X253" i="32"/>
  <c r="X245" i="32"/>
  <c r="X252" i="32"/>
  <c r="X246" i="32"/>
  <c r="X251" i="32"/>
  <c r="Z117" i="32"/>
  <c r="Z116" i="32"/>
  <c r="Z115" i="32"/>
  <c r="Z114" i="32"/>
  <c r="Z118" i="32"/>
  <c r="Z107" i="32"/>
  <c r="Z111" i="32"/>
  <c r="Z108" i="32"/>
  <c r="Z109" i="32"/>
  <c r="Z106" i="32"/>
  <c r="Z110" i="32"/>
  <c r="Y294" i="36"/>
  <c r="Y293" i="36"/>
  <c r="V249" i="36"/>
  <c r="V244" i="36"/>
  <c r="V246" i="36"/>
  <c r="V245" i="36"/>
  <c r="V242" i="36"/>
  <c r="V250" i="36"/>
  <c r="V243" i="36"/>
  <c r="V241" i="36"/>
  <c r="X263" i="36"/>
  <c r="X265" i="36"/>
  <c r="X264" i="36"/>
  <c r="X260" i="36"/>
  <c r="X261" i="36"/>
  <c r="X262" i="36"/>
  <c r="X268" i="36"/>
  <c r="X269" i="36"/>
  <c r="Z250" i="32"/>
  <c r="Z249" i="32"/>
  <c r="Z243" i="32"/>
  <c r="Z244" i="32"/>
  <c r="Z252" i="32"/>
  <c r="Z245" i="32"/>
  <c r="Z241" i="32"/>
  <c r="Z253" i="32"/>
  <c r="Z242" i="32"/>
  <c r="Z246" i="32"/>
  <c r="Z251" i="32"/>
  <c r="U294" i="36"/>
  <c r="W139" i="32"/>
  <c r="U312" i="36"/>
  <c r="Y313" i="32"/>
  <c r="U140" i="36"/>
  <c r="W158" i="36"/>
  <c r="U293" i="32"/>
  <c r="W312" i="32"/>
  <c r="W332" i="36"/>
  <c r="U313" i="32"/>
  <c r="V111" i="32"/>
  <c r="V107" i="32"/>
  <c r="V114" i="32"/>
  <c r="V110" i="32"/>
  <c r="V106" i="32"/>
  <c r="V109" i="32"/>
  <c r="V108" i="32"/>
  <c r="V116" i="32"/>
  <c r="V117" i="32"/>
  <c r="V118" i="32"/>
  <c r="V115" i="32"/>
  <c r="AL907" i="30"/>
  <c r="AM907" i="30" s="1"/>
  <c r="AI460" i="30"/>
  <c r="AD788" i="30"/>
  <c r="AE788" i="30" s="1"/>
  <c r="AL460" i="30"/>
  <c r="AM460" i="30" s="1"/>
  <c r="AL615" i="30"/>
  <c r="AM615" i="30" s="1"/>
  <c r="AL1036" i="30"/>
  <c r="AM1036" i="30" s="1"/>
  <c r="Z460" i="30"/>
  <c r="AA460" i="30" s="1"/>
  <c r="AL1165" i="30"/>
  <c r="AM1165" i="30" s="1"/>
  <c r="AH788" i="30"/>
  <c r="AI788" i="30" s="1"/>
  <c r="AD460" i="30"/>
  <c r="AE460" i="30" s="1"/>
  <c r="AA906" i="30"/>
  <c r="AI615" i="30"/>
  <c r="AD615" i="30"/>
  <c r="AE615" i="30" s="1"/>
  <c r="Z1165" i="30"/>
  <c r="AA1165" i="30" s="1"/>
  <c r="AI906" i="30"/>
  <c r="Z615" i="30"/>
  <c r="AA615" i="30" s="1"/>
  <c r="Z788" i="30"/>
  <c r="AA788" i="30" s="1"/>
  <c r="AD1165" i="30"/>
  <c r="AE1165" i="30" s="1"/>
  <c r="AG1166" i="30"/>
  <c r="AG907" i="30"/>
  <c r="AH1165" i="30"/>
  <c r="AI1165" i="30" s="1"/>
  <c r="AB1166" i="30"/>
  <c r="AJ1166" i="30"/>
  <c r="AF1166" i="30"/>
  <c r="AK1166" i="30"/>
  <c r="X1166" i="30"/>
  <c r="AC1166" i="30"/>
  <c r="Y1166" i="30"/>
  <c r="AH1036" i="30"/>
  <c r="AI1036" i="30" s="1"/>
  <c r="AG1037" i="30"/>
  <c r="AD1036" i="30"/>
  <c r="AE1036" i="30" s="1"/>
  <c r="Y1037" i="30"/>
  <c r="Z1036" i="30"/>
  <c r="AA1036" i="30" s="1"/>
  <c r="AJ1037" i="30"/>
  <c r="AB1037" i="30"/>
  <c r="AF1037" i="30"/>
  <c r="AC1037" i="30"/>
  <c r="X1037" i="30"/>
  <c r="AK1037" i="30"/>
  <c r="X907" i="30"/>
  <c r="AB908" i="30"/>
  <c r="AF907" i="30"/>
  <c r="AC908" i="30"/>
  <c r="AJ908" i="30"/>
  <c r="Y907" i="30"/>
  <c r="AK908" i="30"/>
  <c r="AC789" i="30"/>
  <c r="AG789" i="30"/>
  <c r="Y789" i="30"/>
  <c r="AB789" i="30"/>
  <c r="AJ789" i="30"/>
  <c r="AF789" i="30"/>
  <c r="X789" i="30"/>
  <c r="AK789" i="30"/>
  <c r="AK616" i="30"/>
  <c r="AG616" i="30"/>
  <c r="X616" i="30"/>
  <c r="AB616" i="30"/>
  <c r="AC616" i="30"/>
  <c r="AF616" i="30"/>
  <c r="Y616" i="30"/>
  <c r="AJ616" i="30"/>
  <c r="Y461" i="30"/>
  <c r="AB461" i="30"/>
  <c r="AF461" i="30"/>
  <c r="AG461" i="30"/>
  <c r="X461" i="30"/>
  <c r="AC461" i="30"/>
  <c r="AJ461" i="30"/>
  <c r="AK461" i="30"/>
  <c r="AL290" i="30"/>
  <c r="AM290" i="30" s="1"/>
  <c r="AH290" i="30"/>
  <c r="AI290" i="30" s="1"/>
  <c r="AD290" i="30"/>
  <c r="AE290" i="30" s="1"/>
  <c r="Z290" i="30"/>
  <c r="AA290" i="30" s="1"/>
  <c r="V290" i="30"/>
  <c r="W290" i="30" s="1"/>
  <c r="R290" i="30"/>
  <c r="S290" i="30" s="1"/>
  <c r="J290" i="30"/>
  <c r="K290" i="30" s="1"/>
  <c r="D291" i="30"/>
  <c r="E291" i="30"/>
  <c r="AK291" i="30"/>
  <c r="AC462" i="30" l="1"/>
  <c r="Y617" i="30"/>
  <c r="Y255" i="41"/>
  <c r="Y274" i="41"/>
  <c r="W274" i="41"/>
  <c r="U121" i="41"/>
  <c r="W120" i="41"/>
  <c r="U274" i="41"/>
  <c r="Y256" i="41"/>
  <c r="W102" i="41"/>
  <c r="Y101" i="41"/>
  <c r="U102" i="41"/>
  <c r="Y121" i="41"/>
  <c r="U256" i="41"/>
  <c r="W101" i="41"/>
  <c r="U120" i="41"/>
  <c r="W256" i="41"/>
  <c r="Y102" i="41"/>
  <c r="U275" i="41"/>
  <c r="U101" i="41"/>
  <c r="W275" i="41"/>
  <c r="W121" i="41"/>
  <c r="Y275" i="41"/>
  <c r="W255" i="41"/>
  <c r="Y120" i="41"/>
  <c r="U255" i="41"/>
  <c r="AC800" i="37"/>
  <c r="AC627" i="37"/>
  <c r="AH789" i="30"/>
  <c r="W275" i="36"/>
  <c r="W121" i="32"/>
  <c r="AH616" i="30"/>
  <c r="AI616" i="30" s="1"/>
  <c r="Y101" i="32"/>
  <c r="U102" i="32"/>
  <c r="AG472" i="37"/>
  <c r="AK1047" i="37"/>
  <c r="AB471" i="37"/>
  <c r="AD470" i="37"/>
  <c r="AE470" i="37" s="1"/>
  <c r="AC471" i="37"/>
  <c r="AL799" i="37"/>
  <c r="AM799" i="37" s="1"/>
  <c r="AJ800" i="37"/>
  <c r="AJ317" i="37"/>
  <c r="AK318" i="37" s="1"/>
  <c r="AL316" i="37"/>
  <c r="AM316" i="37" s="1"/>
  <c r="AF93" i="37"/>
  <c r="AH92" i="37"/>
  <c r="AI92" i="37" s="1"/>
  <c r="AC1047" i="37"/>
  <c r="AD918" i="37"/>
  <c r="AE918" i="37" s="1"/>
  <c r="AB919" i="37"/>
  <c r="AB627" i="37"/>
  <c r="AD626" i="37"/>
  <c r="AE626" i="37" s="1"/>
  <c r="AE1176" i="37"/>
  <c r="AJ627" i="37"/>
  <c r="AK628" i="37" s="1"/>
  <c r="AL626" i="37"/>
  <c r="AM626" i="37" s="1"/>
  <c r="AJ93" i="37"/>
  <c r="AK94" i="37" s="1"/>
  <c r="AL92" i="37"/>
  <c r="AM92" i="37" s="1"/>
  <c r="AK800" i="37"/>
  <c r="AK801" i="37" s="1"/>
  <c r="AF800" i="37"/>
  <c r="AH799" i="37"/>
  <c r="AI799" i="37" s="1"/>
  <c r="AH626" i="37"/>
  <c r="AI626" i="37" s="1"/>
  <c r="AF627" i="37"/>
  <c r="AL472" i="37"/>
  <c r="AM472" i="37" s="1"/>
  <c r="AJ473" i="37"/>
  <c r="AH1176" i="37"/>
  <c r="AI1176" i="37" s="1"/>
  <c r="AF1177" i="37"/>
  <c r="AG1178" i="37" s="1"/>
  <c r="AH918" i="37"/>
  <c r="AI918" i="37" s="1"/>
  <c r="AF919" i="37"/>
  <c r="AK473" i="37"/>
  <c r="AG627" i="37"/>
  <c r="AG628" i="37" s="1"/>
  <c r="AC919" i="37"/>
  <c r="AH471" i="37"/>
  <c r="AI471" i="37" s="1"/>
  <c r="AF472" i="37"/>
  <c r="AB800" i="37"/>
  <c r="AC801" i="37" s="1"/>
  <c r="AD799" i="37"/>
  <c r="AE799" i="37" s="1"/>
  <c r="AF317" i="37"/>
  <c r="AH316" i="37"/>
  <c r="AI316" i="37" s="1"/>
  <c r="AL918" i="37"/>
  <c r="AM918" i="37" s="1"/>
  <c r="AJ919" i="37"/>
  <c r="AB1047" i="37"/>
  <c r="AD1046" i="37"/>
  <c r="AE1046" i="37" s="1"/>
  <c r="AC628" i="37"/>
  <c r="AG801" i="37"/>
  <c r="AF1048" i="37"/>
  <c r="AH1047" i="37"/>
  <c r="AI1047" i="37" s="1"/>
  <c r="AB93" i="37"/>
  <c r="AD92" i="37"/>
  <c r="AE92" i="37" s="1"/>
  <c r="AB317" i="37"/>
  <c r="AD316" i="37"/>
  <c r="AE316" i="37" s="1"/>
  <c r="AL1176" i="37"/>
  <c r="AM1176" i="37" s="1"/>
  <c r="AJ1177" i="37"/>
  <c r="AK1178" i="37" s="1"/>
  <c r="AG93" i="37"/>
  <c r="AG919" i="37"/>
  <c r="AJ1047" i="37"/>
  <c r="AK1048" i="37" s="1"/>
  <c r="AL1046" i="37"/>
  <c r="AM1046" i="37" s="1"/>
  <c r="W121" i="36"/>
  <c r="Y121" i="36"/>
  <c r="U121" i="36"/>
  <c r="U255" i="36"/>
  <c r="W256" i="36"/>
  <c r="U101" i="36"/>
  <c r="Y256" i="32"/>
  <c r="U256" i="36"/>
  <c r="W255" i="32"/>
  <c r="U274" i="32"/>
  <c r="U120" i="32"/>
  <c r="U121" i="32"/>
  <c r="Y255" i="32"/>
  <c r="Y120" i="32"/>
  <c r="Y121" i="32"/>
  <c r="W256" i="32"/>
  <c r="U102" i="36"/>
  <c r="Y274" i="32"/>
  <c r="W102" i="32"/>
  <c r="W101" i="32"/>
  <c r="U256" i="32"/>
  <c r="U255" i="32"/>
  <c r="Y255" i="36"/>
  <c r="U101" i="32"/>
  <c r="W274" i="32"/>
  <c r="U275" i="32"/>
  <c r="Y274" i="36"/>
  <c r="W102" i="36"/>
  <c r="W274" i="36"/>
  <c r="U274" i="36"/>
  <c r="Y102" i="32"/>
  <c r="Y275" i="32"/>
  <c r="U120" i="36"/>
  <c r="W120" i="32"/>
  <c r="W101" i="36"/>
  <c r="U275" i="36"/>
  <c r="W120" i="36"/>
  <c r="Y101" i="36"/>
  <c r="Y102" i="36"/>
  <c r="Y120" i="36"/>
  <c r="Y256" i="36"/>
  <c r="Y275" i="36"/>
  <c r="W255" i="36"/>
  <c r="W275" i="32"/>
  <c r="Z789" i="30"/>
  <c r="AA789" i="30" s="1"/>
  <c r="AL461" i="30"/>
  <c r="AM461" i="30" s="1"/>
  <c r="AH461" i="30"/>
  <c r="AI461" i="30" s="1"/>
  <c r="AL789" i="30"/>
  <c r="AM789" i="30" s="1"/>
  <c r="F291" i="30"/>
  <c r="G291" i="30" s="1"/>
  <c r="AI789" i="30"/>
  <c r="Z461" i="30"/>
  <c r="AA461" i="30" s="1"/>
  <c r="AH907" i="30"/>
  <c r="AI907" i="30" s="1"/>
  <c r="AL1166" i="30"/>
  <c r="AM1166" i="30" s="1"/>
  <c r="AL616" i="30"/>
  <c r="AM616" i="30" s="1"/>
  <c r="AD616" i="30"/>
  <c r="AE616" i="30" s="1"/>
  <c r="AD789" i="30"/>
  <c r="AE789" i="30" s="1"/>
  <c r="AL1037" i="30"/>
  <c r="AM1037" i="30" s="1"/>
  <c r="AD908" i="30"/>
  <c r="AE908" i="30" s="1"/>
  <c r="Z616" i="30"/>
  <c r="AA616" i="30" s="1"/>
  <c r="AD461" i="30"/>
  <c r="AE461" i="30" s="1"/>
  <c r="AL908" i="30"/>
  <c r="AM908" i="30" s="1"/>
  <c r="Z907" i="30"/>
  <c r="AA907" i="30" s="1"/>
  <c r="AG1167" i="30"/>
  <c r="AH1166" i="30"/>
  <c r="AI1166" i="30" s="1"/>
  <c r="AH1037" i="30"/>
  <c r="AI1037" i="30" s="1"/>
  <c r="Y1167" i="30"/>
  <c r="AD1166" i="30"/>
  <c r="AE1166" i="30" s="1"/>
  <c r="Z1166" i="30"/>
  <c r="AA1166" i="30" s="1"/>
  <c r="AC1167" i="30"/>
  <c r="Y908" i="30"/>
  <c r="AK1167" i="30"/>
  <c r="X1167" i="30"/>
  <c r="AJ1167" i="30"/>
  <c r="AF1167" i="30"/>
  <c r="AB1167" i="30"/>
  <c r="Z1037" i="30"/>
  <c r="AA1037" i="30" s="1"/>
  <c r="AD1037" i="30"/>
  <c r="AE1037" i="30" s="1"/>
  <c r="AK1038" i="30"/>
  <c r="AB1038" i="30"/>
  <c r="AF1038" i="30"/>
  <c r="X1038" i="30"/>
  <c r="AG1038" i="30"/>
  <c r="AJ1038" i="30"/>
  <c r="AC1038" i="30"/>
  <c r="Y1038" i="30"/>
  <c r="AK909" i="30"/>
  <c r="AC909" i="30"/>
  <c r="AB909" i="30"/>
  <c r="AF908" i="30"/>
  <c r="AJ909" i="30"/>
  <c r="X908" i="30"/>
  <c r="AG908" i="30"/>
  <c r="AC790" i="30"/>
  <c r="AK790" i="30"/>
  <c r="AB790" i="30"/>
  <c r="AF790" i="30"/>
  <c r="AG790" i="30"/>
  <c r="X790" i="30"/>
  <c r="AJ790" i="30"/>
  <c r="Y790" i="30"/>
  <c r="AG617" i="30"/>
  <c r="AC617" i="30"/>
  <c r="AJ617" i="30"/>
  <c r="AB617" i="30"/>
  <c r="AF617" i="30"/>
  <c r="AK617" i="30"/>
  <c r="X617" i="30"/>
  <c r="Z617" i="30" s="1"/>
  <c r="AK462" i="30"/>
  <c r="AG462" i="30"/>
  <c r="X462" i="30"/>
  <c r="AJ462" i="30"/>
  <c r="AB462" i="30"/>
  <c r="AD462" i="30" s="1"/>
  <c r="AF462" i="30"/>
  <c r="Y462" i="30"/>
  <c r="M291" i="30"/>
  <c r="N290" i="30"/>
  <c r="O290" i="30" s="1"/>
  <c r="P291" i="30"/>
  <c r="I291" i="30"/>
  <c r="AB291" i="30"/>
  <c r="T291" i="30"/>
  <c r="D292" i="30"/>
  <c r="AF291" i="30"/>
  <c r="X291" i="30"/>
  <c r="L291" i="30"/>
  <c r="AJ291" i="30"/>
  <c r="AL291" i="30" s="1"/>
  <c r="AM291" i="30" s="1"/>
  <c r="AC291" i="30"/>
  <c r="Q291" i="30"/>
  <c r="H291" i="30"/>
  <c r="E292" i="30"/>
  <c r="U291" i="30"/>
  <c r="AG291" i="30"/>
  <c r="Y291" i="30"/>
  <c r="Y1039" i="30" l="1"/>
  <c r="AL909" i="30"/>
  <c r="AM909" i="30" s="1"/>
  <c r="AG94" i="37"/>
  <c r="AC472" i="37"/>
  <c r="AG920" i="37"/>
  <c r="AK474" i="37"/>
  <c r="AB472" i="37"/>
  <c r="AD471" i="37"/>
  <c r="AE471" i="37" s="1"/>
  <c r="AH472" i="37"/>
  <c r="AI472" i="37" s="1"/>
  <c r="AF473" i="37"/>
  <c r="AD919" i="37"/>
  <c r="AE919" i="37" s="1"/>
  <c r="AB920" i="37"/>
  <c r="AJ94" i="37"/>
  <c r="AL93" i="37"/>
  <c r="AM93" i="37" s="1"/>
  <c r="AB94" i="37"/>
  <c r="AD93" i="37"/>
  <c r="AE93" i="37" s="1"/>
  <c r="AL919" i="37"/>
  <c r="AM919" i="37" s="1"/>
  <c r="AJ920" i="37"/>
  <c r="AH1177" i="37"/>
  <c r="AI1177" i="37" s="1"/>
  <c r="AF1178" i="37"/>
  <c r="AF628" i="37"/>
  <c r="AH627" i="37"/>
  <c r="AI627" i="37" s="1"/>
  <c r="AF801" i="37"/>
  <c r="AG802" i="37" s="1"/>
  <c r="AH800" i="37"/>
  <c r="AI800" i="37" s="1"/>
  <c r="AD627" i="37"/>
  <c r="AE627" i="37" s="1"/>
  <c r="AB628" i="37"/>
  <c r="AC629" i="37" s="1"/>
  <c r="AF94" i="37"/>
  <c r="AH93" i="37"/>
  <c r="AI93" i="37" s="1"/>
  <c r="AJ801" i="37"/>
  <c r="AL800" i="37"/>
  <c r="AM800" i="37" s="1"/>
  <c r="AF318" i="37"/>
  <c r="AH317" i="37"/>
  <c r="AI317" i="37" s="1"/>
  <c r="AL627" i="37"/>
  <c r="AM627" i="37" s="1"/>
  <c r="AJ628" i="37"/>
  <c r="AC1048" i="37"/>
  <c r="AL1177" i="37"/>
  <c r="AM1177" i="37" s="1"/>
  <c r="AJ1178" i="37"/>
  <c r="AB801" i="37"/>
  <c r="AC802" i="37" s="1"/>
  <c r="AD800" i="37"/>
  <c r="AE800" i="37" s="1"/>
  <c r="AC920" i="37"/>
  <c r="AJ1048" i="37"/>
  <c r="AK1049" i="37" s="1"/>
  <c r="AL1047" i="37"/>
  <c r="AM1047" i="37" s="1"/>
  <c r="AG95" i="37"/>
  <c r="AB318" i="37"/>
  <c r="AD317" i="37"/>
  <c r="AE317" i="37" s="1"/>
  <c r="AF1049" i="37"/>
  <c r="AH1048" i="37"/>
  <c r="AI1048" i="37" s="1"/>
  <c r="AB1048" i="37"/>
  <c r="AD1047" i="37"/>
  <c r="AE1047" i="37" s="1"/>
  <c r="AC94" i="37"/>
  <c r="AG473" i="37"/>
  <c r="AG474" i="37" s="1"/>
  <c r="AH919" i="37"/>
  <c r="AI919" i="37" s="1"/>
  <c r="AF920" i="37"/>
  <c r="AL473" i="37"/>
  <c r="AM473" i="37" s="1"/>
  <c r="AJ474" i="37"/>
  <c r="AB30" i="37"/>
  <c r="AB20" i="37"/>
  <c r="AC318" i="37"/>
  <c r="AG1049" i="37"/>
  <c r="AG1050" i="37" s="1"/>
  <c r="AJ318" i="37"/>
  <c r="AL317" i="37"/>
  <c r="AM317" i="37" s="1"/>
  <c r="AK920" i="37"/>
  <c r="AG318" i="37"/>
  <c r="Y463" i="30"/>
  <c r="AH462" i="30"/>
  <c r="AI462" i="30" s="1"/>
  <c r="AH617" i="30"/>
  <c r="AI617" i="30" s="1"/>
  <c r="F292" i="30"/>
  <c r="G292" i="30" s="1"/>
  <c r="R291" i="30"/>
  <c r="S291" i="30" s="1"/>
  <c r="AL1167" i="30"/>
  <c r="AM1167" i="30" s="1"/>
  <c r="J291" i="30"/>
  <c r="K291" i="30" s="1"/>
  <c r="N291" i="30"/>
  <c r="O291" i="30" s="1"/>
  <c r="V291" i="30"/>
  <c r="W291" i="30" s="1"/>
  <c r="AD617" i="30"/>
  <c r="AE617" i="30" s="1"/>
  <c r="AD909" i="30"/>
  <c r="AE909" i="30" s="1"/>
  <c r="Z1167" i="30"/>
  <c r="AA1167" i="30" s="1"/>
  <c r="AH790" i="30"/>
  <c r="AI790" i="30" s="1"/>
  <c r="AA617" i="30"/>
  <c r="AD291" i="30"/>
  <c r="AE291" i="30" s="1"/>
  <c r="AL617" i="30"/>
  <c r="AM617" i="30" s="1"/>
  <c r="AL790" i="30"/>
  <c r="AM790" i="30" s="1"/>
  <c r="Z908" i="30"/>
  <c r="AA908" i="30" s="1"/>
  <c r="AL1038" i="30"/>
  <c r="AM1038" i="30" s="1"/>
  <c r="AL462" i="30"/>
  <c r="AM462" i="30" s="1"/>
  <c r="AD790" i="30"/>
  <c r="AE790" i="30" s="1"/>
  <c r="Z291" i="30"/>
  <c r="AA291" i="30" s="1"/>
  <c r="AH291" i="30"/>
  <c r="AI291" i="30" s="1"/>
  <c r="Z462" i="30"/>
  <c r="AA462" i="30" s="1"/>
  <c r="Z790" i="30"/>
  <c r="AA790" i="30" s="1"/>
  <c r="AE462" i="30"/>
  <c r="AH908" i="30"/>
  <c r="AI908" i="30" s="1"/>
  <c r="AC1168" i="30"/>
  <c r="AD1167" i="30"/>
  <c r="AE1167" i="30" s="1"/>
  <c r="AC1039" i="30"/>
  <c r="AG1168" i="30"/>
  <c r="AH1167" i="30"/>
  <c r="AI1167" i="30" s="1"/>
  <c r="AB1168" i="30"/>
  <c r="AJ1168" i="30"/>
  <c r="AF1168" i="30"/>
  <c r="AK1168" i="30"/>
  <c r="AG1039" i="30"/>
  <c r="Z1038" i="30"/>
  <c r="AA1038" i="30" s="1"/>
  <c r="AD1038" i="30"/>
  <c r="AE1038" i="30" s="1"/>
  <c r="AH1038" i="30"/>
  <c r="AI1038" i="30" s="1"/>
  <c r="AF1039" i="30"/>
  <c r="AJ1039" i="30"/>
  <c r="AK1039" i="30"/>
  <c r="X1039" i="30"/>
  <c r="AB1039" i="30"/>
  <c r="AG909" i="30"/>
  <c r="Y909" i="30"/>
  <c r="AB910" i="30"/>
  <c r="X909" i="30"/>
  <c r="AF909" i="30"/>
  <c r="AH909" i="30" s="1"/>
  <c r="AJ910" i="30"/>
  <c r="AK910" i="30"/>
  <c r="AC910" i="30"/>
  <c r="AC791" i="30"/>
  <c r="Y791" i="30"/>
  <c r="AK791" i="30"/>
  <c r="X791" i="30"/>
  <c r="AJ791" i="30"/>
  <c r="AG791" i="30"/>
  <c r="AB791" i="30"/>
  <c r="AF791" i="30"/>
  <c r="AK618" i="30"/>
  <c r="AG618" i="30"/>
  <c r="AC618" i="30"/>
  <c r="X618" i="30"/>
  <c r="Y618" i="30"/>
  <c r="AJ618" i="30"/>
  <c r="AF618" i="30"/>
  <c r="AB618" i="30"/>
  <c r="AG463" i="30"/>
  <c r="AF463" i="30"/>
  <c r="AB463" i="30"/>
  <c r="X463" i="30"/>
  <c r="Z463" i="30" s="1"/>
  <c r="AC463" i="30"/>
  <c r="AJ463" i="30"/>
  <c r="AK463" i="30"/>
  <c r="E293" i="30"/>
  <c r="D293" i="30"/>
  <c r="I66" i="30"/>
  <c r="P66" i="30"/>
  <c r="X66" i="30"/>
  <c r="AB66" i="30"/>
  <c r="Y66" i="30"/>
  <c r="AG319" i="37" l="1"/>
  <c r="AD472" i="37"/>
  <c r="AE472" i="37" s="1"/>
  <c r="AB473" i="37"/>
  <c r="AC473" i="37"/>
  <c r="AC474" i="37" s="1"/>
  <c r="AJ319" i="37"/>
  <c r="AL318" i="37"/>
  <c r="AM318" i="37" s="1"/>
  <c r="AH920" i="37"/>
  <c r="AI920" i="37" s="1"/>
  <c r="AF921" i="37"/>
  <c r="AH628" i="37"/>
  <c r="AI628" i="37" s="1"/>
  <c r="AF629" i="37"/>
  <c r="AB95" i="37"/>
  <c r="AD94" i="37"/>
  <c r="AE94" i="37" s="1"/>
  <c r="AD920" i="37"/>
  <c r="AE920" i="37" s="1"/>
  <c r="AB921" i="37"/>
  <c r="AK319" i="37"/>
  <c r="AB1049" i="37"/>
  <c r="AD1048" i="37"/>
  <c r="AE1048" i="37" s="1"/>
  <c r="AB319" i="37"/>
  <c r="AD318" i="37"/>
  <c r="AE318" i="37" s="1"/>
  <c r="AJ1179" i="37"/>
  <c r="AL1178" i="37"/>
  <c r="AM1178" i="37" s="1"/>
  <c r="AJ629" i="37"/>
  <c r="AL628" i="37"/>
  <c r="AM628" i="37" s="1"/>
  <c r="AF1179" i="37"/>
  <c r="AH1178" i="37"/>
  <c r="AI1178" i="37" s="1"/>
  <c r="AK921" i="37"/>
  <c r="AC319" i="37"/>
  <c r="AL474" i="37"/>
  <c r="AM474" i="37" s="1"/>
  <c r="AJ475" i="37"/>
  <c r="AC921" i="37"/>
  <c r="AF319" i="37"/>
  <c r="AH318" i="37"/>
  <c r="AI318" i="37" s="1"/>
  <c r="AF95" i="37"/>
  <c r="AH94" i="37"/>
  <c r="AI94" i="37" s="1"/>
  <c r="AF802" i="37"/>
  <c r="AH801" i="37"/>
  <c r="AI801" i="37" s="1"/>
  <c r="AJ95" i="37"/>
  <c r="AL94" i="37"/>
  <c r="AM94" i="37" s="1"/>
  <c r="AK629" i="37"/>
  <c r="AG629" i="37"/>
  <c r="AG630" i="37" s="1"/>
  <c r="AJ1049" i="37"/>
  <c r="AL1048" i="37"/>
  <c r="AM1048" i="37" s="1"/>
  <c r="AB802" i="37"/>
  <c r="AD802" i="37" s="1"/>
  <c r="AD801" i="37"/>
  <c r="AE801" i="37" s="1"/>
  <c r="AG921" i="37"/>
  <c r="AG922" i="37" s="1"/>
  <c r="AJ802" i="37"/>
  <c r="AL801" i="37"/>
  <c r="AM801" i="37" s="1"/>
  <c r="AL920" i="37"/>
  <c r="AM920" i="37" s="1"/>
  <c r="AJ921" i="37"/>
  <c r="AC95" i="37"/>
  <c r="AC96" i="37" s="1"/>
  <c r="AF1050" i="37"/>
  <c r="AH1049" i="37"/>
  <c r="AI1049" i="37" s="1"/>
  <c r="AC1049" i="37"/>
  <c r="AC1050" i="37" s="1"/>
  <c r="AK802" i="37"/>
  <c r="AK803" i="37" s="1"/>
  <c r="AB629" i="37"/>
  <c r="AD628" i="37"/>
  <c r="AE628" i="37" s="1"/>
  <c r="AK475" i="37"/>
  <c r="AK476" i="37" s="1"/>
  <c r="AK95" i="37"/>
  <c r="AG1179" i="37"/>
  <c r="AH473" i="37"/>
  <c r="AI473" i="37" s="1"/>
  <c r="AF474" i="37"/>
  <c r="AK1179" i="37"/>
  <c r="AK1180" i="37" s="1"/>
  <c r="F293" i="30"/>
  <c r="G293" i="30" s="1"/>
  <c r="J4" i="30" s="1"/>
  <c r="AD463" i="30"/>
  <c r="AE463" i="30" s="1"/>
  <c r="AH618" i="30"/>
  <c r="AI618" i="30" s="1"/>
  <c r="AD791" i="30"/>
  <c r="AE791" i="30" s="1"/>
  <c r="AD910" i="30"/>
  <c r="AE910" i="30" s="1"/>
  <c r="AH463" i="30"/>
  <c r="AI463" i="30" s="1"/>
  <c r="AL618" i="30"/>
  <c r="AM618" i="30" s="1"/>
  <c r="AB10" i="30"/>
  <c r="S60" i="30"/>
  <c r="AL910" i="30"/>
  <c r="AM910" i="30" s="1"/>
  <c r="AL791" i="30"/>
  <c r="AM791" i="30" s="1"/>
  <c r="AI909" i="30"/>
  <c r="AL1039" i="30"/>
  <c r="AM1039" i="30" s="1"/>
  <c r="AL1168" i="30"/>
  <c r="AM1168" i="30" s="1"/>
  <c r="AL463" i="30"/>
  <c r="AM463" i="30" s="1"/>
  <c r="Z66" i="30"/>
  <c r="AA66" i="30" s="1"/>
  <c r="AD618" i="30"/>
  <c r="AE618" i="30" s="1"/>
  <c r="Z618" i="30"/>
  <c r="AA618" i="30" s="1"/>
  <c r="AH791" i="30"/>
  <c r="AI791" i="30" s="1"/>
  <c r="Z791" i="30"/>
  <c r="AA791" i="30" s="1"/>
  <c r="AC911" i="30"/>
  <c r="Z909" i="30"/>
  <c r="AA909" i="30" s="1"/>
  <c r="AA463" i="30"/>
  <c r="AD1168" i="30"/>
  <c r="AE1168" i="30" s="1"/>
  <c r="AK1169" i="30"/>
  <c r="AG1169" i="30"/>
  <c r="AH1168" i="30"/>
  <c r="AI1168" i="30" s="1"/>
  <c r="Y910" i="30"/>
  <c r="AD1039" i="30"/>
  <c r="AE1039" i="30" s="1"/>
  <c r="AH1039" i="30"/>
  <c r="AI1039" i="30" s="1"/>
  <c r="AB1169" i="30"/>
  <c r="AF1169" i="30"/>
  <c r="AJ1169" i="30"/>
  <c r="AC1169" i="30"/>
  <c r="X1040" i="30"/>
  <c r="Z1039" i="30"/>
  <c r="AA1039" i="30" s="1"/>
  <c r="Y1040" i="30"/>
  <c r="AK1040" i="30"/>
  <c r="AF1040" i="30"/>
  <c r="AB1040" i="30"/>
  <c r="AG1040" i="30"/>
  <c r="AJ1040" i="30"/>
  <c r="AL1040" i="30" s="1"/>
  <c r="AC1040" i="30"/>
  <c r="AG910" i="30"/>
  <c r="AK911" i="30"/>
  <c r="AJ911" i="30"/>
  <c r="X910" i="30"/>
  <c r="AF910" i="30"/>
  <c r="AB911" i="30"/>
  <c r="Y792" i="30"/>
  <c r="AG792" i="30"/>
  <c r="AJ792" i="30"/>
  <c r="AB792" i="30"/>
  <c r="AF792" i="30"/>
  <c r="X792" i="30"/>
  <c r="AC792" i="30"/>
  <c r="AK792" i="30"/>
  <c r="AB619" i="30"/>
  <c r="AJ619" i="30"/>
  <c r="X619" i="30"/>
  <c r="AF619" i="30"/>
  <c r="Y619" i="30"/>
  <c r="AG619" i="30"/>
  <c r="AK619" i="30"/>
  <c r="AC619" i="30"/>
  <c r="AC464" i="30"/>
  <c r="AK464" i="30"/>
  <c r="X464" i="30"/>
  <c r="AF464" i="30"/>
  <c r="AB464" i="30"/>
  <c r="AG464" i="30"/>
  <c r="AJ464" i="30"/>
  <c r="Y464" i="30"/>
  <c r="AB67" i="30"/>
  <c r="X67" i="30"/>
  <c r="P67" i="30"/>
  <c r="E66" i="30"/>
  <c r="G65" i="30"/>
  <c r="D66" i="30"/>
  <c r="H66" i="30"/>
  <c r="J66" i="30" s="1"/>
  <c r="K66" i="30" s="1"/>
  <c r="T292" i="30"/>
  <c r="P292" i="30"/>
  <c r="H292" i="30"/>
  <c r="AG66" i="30"/>
  <c r="AH66" i="30" s="1"/>
  <c r="AI66" i="30" s="1"/>
  <c r="Q66" i="30"/>
  <c r="Q67" i="30" s="1"/>
  <c r="AJ66" i="30"/>
  <c r="AJ292" i="30"/>
  <c r="L66" i="30"/>
  <c r="L292" i="30"/>
  <c r="AK66" i="30"/>
  <c r="M66" i="30"/>
  <c r="AC66" i="30"/>
  <c r="AC67" i="30" s="1"/>
  <c r="AF292" i="30"/>
  <c r="X292" i="30"/>
  <c r="Y67" i="30"/>
  <c r="AH910" i="30" l="1"/>
  <c r="AL1169" i="30"/>
  <c r="AM1169" i="30" s="1"/>
  <c r="AG1180" i="37"/>
  <c r="AD911" i="30"/>
  <c r="AA181" i="41"/>
  <c r="AA335" i="41"/>
  <c r="E221" i="41"/>
  <c r="E67" i="41"/>
  <c r="AC335" i="41"/>
  <c r="AC181" i="41"/>
  <c r="AK96" i="37"/>
  <c r="AK320" i="37"/>
  <c r="AK630" i="37"/>
  <c r="AB474" i="37"/>
  <c r="AD473" i="37"/>
  <c r="AE473" i="37" s="1"/>
  <c r="AH474" i="37"/>
  <c r="AI474" i="37" s="1"/>
  <c r="AF475" i="37"/>
  <c r="AD629" i="37"/>
  <c r="AE629" i="37" s="1"/>
  <c r="AB630" i="37"/>
  <c r="AF1051" i="37"/>
  <c r="AH1050" i="37"/>
  <c r="AI1050" i="37" s="1"/>
  <c r="AJ803" i="37"/>
  <c r="AL802" i="37"/>
  <c r="AM802" i="37" s="1"/>
  <c r="AE802" i="37"/>
  <c r="AF803" i="37"/>
  <c r="AH802" i="37"/>
  <c r="AI802" i="37" s="1"/>
  <c r="AF320" i="37"/>
  <c r="AH319" i="37"/>
  <c r="AI319" i="37" s="1"/>
  <c r="AL475" i="37"/>
  <c r="AM475" i="37" s="1"/>
  <c r="AJ476" i="37"/>
  <c r="AL629" i="37"/>
  <c r="AM629" i="37" s="1"/>
  <c r="AJ630" i="37"/>
  <c r="AB320" i="37"/>
  <c r="AD319" i="37"/>
  <c r="AE319" i="37" s="1"/>
  <c r="AG320" i="37"/>
  <c r="AG321" i="37" s="1"/>
  <c r="AJ320" i="37"/>
  <c r="AL319" i="37"/>
  <c r="AM319" i="37" s="1"/>
  <c r="AL921" i="37"/>
  <c r="AM921" i="37" s="1"/>
  <c r="AJ922" i="37"/>
  <c r="AF1180" i="37"/>
  <c r="AH1179" i="37"/>
  <c r="AI1179" i="37" s="1"/>
  <c r="AD921" i="37"/>
  <c r="AE921" i="37" s="1"/>
  <c r="AH921" i="37"/>
  <c r="AI921" i="37" s="1"/>
  <c r="AF922" i="37"/>
  <c r="AG803" i="37"/>
  <c r="AG804" i="37" s="1"/>
  <c r="AK477" i="37"/>
  <c r="AG923" i="37"/>
  <c r="AJ1050" i="37"/>
  <c r="AL1049" i="37"/>
  <c r="AM1049" i="37" s="1"/>
  <c r="AJ96" i="37"/>
  <c r="AL95" i="37"/>
  <c r="AM95" i="37" s="1"/>
  <c r="AF96" i="37"/>
  <c r="AH95" i="37"/>
  <c r="AI95" i="37" s="1"/>
  <c r="AG96" i="37"/>
  <c r="AC320" i="37"/>
  <c r="AG1051" i="37"/>
  <c r="AG1052" i="37" s="1"/>
  <c r="AJ1180" i="37"/>
  <c r="AK1181" i="37" s="1"/>
  <c r="AL1179" i="37"/>
  <c r="AM1179" i="37" s="1"/>
  <c r="AB1050" i="37"/>
  <c r="AD1050" i="37" s="1"/>
  <c r="AD1049" i="37"/>
  <c r="AE1049" i="37" s="1"/>
  <c r="AB96" i="37"/>
  <c r="AC97" i="37" s="1"/>
  <c r="AD95" i="37"/>
  <c r="AE95" i="37" s="1"/>
  <c r="AC630" i="37"/>
  <c r="AC631" i="37" s="1"/>
  <c r="AG475" i="37"/>
  <c r="AG476" i="37" s="1"/>
  <c r="AK922" i="37"/>
  <c r="AK321" i="37"/>
  <c r="AF630" i="37"/>
  <c r="AG631" i="37" s="1"/>
  <c r="AH629" i="37"/>
  <c r="AI629" i="37" s="1"/>
  <c r="AK1050" i="37"/>
  <c r="AK1051" i="37" s="1"/>
  <c r="AC335" i="32"/>
  <c r="AC335" i="36"/>
  <c r="AC181" i="36"/>
  <c r="AC181" i="32"/>
  <c r="AA335" i="36"/>
  <c r="AA181" i="36"/>
  <c r="AA335" i="32"/>
  <c r="AA181" i="32"/>
  <c r="E221" i="36"/>
  <c r="E67" i="36"/>
  <c r="E221" i="32"/>
  <c r="E67" i="32"/>
  <c r="AD464" i="30"/>
  <c r="AE464" i="30" s="1"/>
  <c r="AL464" i="30"/>
  <c r="AM464" i="30" s="1"/>
  <c r="F66" i="30"/>
  <c r="G66" i="30" s="1"/>
  <c r="AH464" i="30"/>
  <c r="AI464" i="30" s="1"/>
  <c r="AH619" i="30"/>
  <c r="AI619" i="30" s="1"/>
  <c r="AL66" i="30"/>
  <c r="AM66" i="30" s="1"/>
  <c r="AH792" i="30"/>
  <c r="AI792" i="30" s="1"/>
  <c r="AD792" i="30"/>
  <c r="AE792" i="30" s="1"/>
  <c r="Z67" i="30"/>
  <c r="AA67" i="30" s="1"/>
  <c r="Z619" i="30"/>
  <c r="AA619" i="30" s="1"/>
  <c r="AD67" i="30"/>
  <c r="AL619" i="30"/>
  <c r="AM619" i="30" s="1"/>
  <c r="Z792" i="30"/>
  <c r="AA792" i="30" s="1"/>
  <c r="Z910" i="30"/>
  <c r="AA910" i="30" s="1"/>
  <c r="AD66" i="30"/>
  <c r="AE66" i="30" s="1"/>
  <c r="Z464" i="30"/>
  <c r="AA464" i="30" s="1"/>
  <c r="AL792" i="30"/>
  <c r="AM792" i="30" s="1"/>
  <c r="R67" i="30"/>
  <c r="AD619" i="30"/>
  <c r="AE619" i="30" s="1"/>
  <c r="AL911" i="30"/>
  <c r="AM911" i="30" s="1"/>
  <c r="AM1040" i="30"/>
  <c r="AE911" i="30"/>
  <c r="AI910" i="30"/>
  <c r="R66" i="30"/>
  <c r="S66" i="30" s="1"/>
  <c r="N66" i="30"/>
  <c r="O66" i="30" s="1"/>
  <c r="AG67" i="30"/>
  <c r="AH67" i="30" s="1"/>
  <c r="AI67" i="30" s="1"/>
  <c r="AC1170" i="30"/>
  <c r="AG1170" i="30"/>
  <c r="AH1169" i="30"/>
  <c r="AI1169" i="30" s="1"/>
  <c r="AD1169" i="30"/>
  <c r="AE1169" i="30" s="1"/>
  <c r="AB1170" i="30"/>
  <c r="AF1170" i="30"/>
  <c r="AJ1170" i="30"/>
  <c r="AK1170" i="30"/>
  <c r="AC1041" i="30"/>
  <c r="Z1040" i="30"/>
  <c r="AA1040" i="30" s="1"/>
  <c r="AD1040" i="30"/>
  <c r="AE1040" i="30" s="1"/>
  <c r="AH1040" i="30"/>
  <c r="AI1040" i="30" s="1"/>
  <c r="AG1041" i="30"/>
  <c r="AB1041" i="30"/>
  <c r="AJ1041" i="30"/>
  <c r="AF1041" i="30"/>
  <c r="AK1041" i="30"/>
  <c r="AK912" i="30"/>
  <c r="AG911" i="30"/>
  <c r="AB912" i="30"/>
  <c r="AC912" i="30"/>
  <c r="AJ912" i="30"/>
  <c r="AF911" i="30"/>
  <c r="AK793" i="30"/>
  <c r="AC793" i="30"/>
  <c r="AF793" i="30"/>
  <c r="AG793" i="30"/>
  <c r="AJ793" i="30"/>
  <c r="AB793" i="30"/>
  <c r="AK620" i="30"/>
  <c r="AC620" i="30"/>
  <c r="Y620" i="30"/>
  <c r="AF620" i="30"/>
  <c r="AJ620" i="30"/>
  <c r="AG620" i="30"/>
  <c r="X620" i="30"/>
  <c r="Z620" i="30" s="1"/>
  <c r="AB620" i="30"/>
  <c r="Y465" i="30"/>
  <c r="AG465" i="30"/>
  <c r="AJ465" i="30"/>
  <c r="AB465" i="30"/>
  <c r="X465" i="30"/>
  <c r="AF465" i="30"/>
  <c r="AK465" i="30"/>
  <c r="AC465" i="30"/>
  <c r="Q68" i="30"/>
  <c r="L293" i="30"/>
  <c r="AJ293" i="30"/>
  <c r="T293" i="30"/>
  <c r="P293" i="30"/>
  <c r="X293" i="30"/>
  <c r="AF293" i="30"/>
  <c r="AC68" i="30"/>
  <c r="H293" i="30"/>
  <c r="L67" i="30"/>
  <c r="P68" i="30"/>
  <c r="AB68" i="30"/>
  <c r="AJ67" i="30"/>
  <c r="X68" i="30"/>
  <c r="H67" i="30"/>
  <c r="D67" i="30"/>
  <c r="U292" i="30"/>
  <c r="U293" i="30" s="1"/>
  <c r="E67" i="30"/>
  <c r="I67" i="30"/>
  <c r="Q292" i="30"/>
  <c r="Q293" i="30" s="1"/>
  <c r="I292" i="30"/>
  <c r="I293" i="30" s="1"/>
  <c r="AG292" i="30"/>
  <c r="AG293" i="30" s="1"/>
  <c r="M292" i="30"/>
  <c r="M293" i="30" s="1"/>
  <c r="AK292" i="30"/>
  <c r="AK293" i="30" s="1"/>
  <c r="AK67" i="30"/>
  <c r="M67" i="30"/>
  <c r="AB292" i="30"/>
  <c r="AC292" i="30"/>
  <c r="Y68" i="30"/>
  <c r="Y292" i="30"/>
  <c r="Y293" i="30" s="1"/>
  <c r="G7" i="5"/>
  <c r="G3" i="5"/>
  <c r="G8" i="5"/>
  <c r="H8" i="5"/>
  <c r="E16" i="20"/>
  <c r="E4" i="20"/>
  <c r="E5" i="20"/>
  <c r="E6" i="20"/>
  <c r="E7" i="20"/>
  <c r="E8" i="20"/>
  <c r="E9" i="20"/>
  <c r="E10" i="20"/>
  <c r="E11" i="20"/>
  <c r="E12" i="20"/>
  <c r="E13" i="20"/>
  <c r="E14" i="20"/>
  <c r="E15" i="20"/>
  <c r="Z465" i="30" l="1"/>
  <c r="AH911" i="30"/>
  <c r="AL793" i="30"/>
  <c r="AH1170" i="30"/>
  <c r="AI1170" i="30" s="1"/>
  <c r="AK466" i="30"/>
  <c r="AD793" i="30"/>
  <c r="AD194" i="36"/>
  <c r="AD193" i="36"/>
  <c r="AD192" i="36"/>
  <c r="F76" i="41"/>
  <c r="F77" i="41"/>
  <c r="F78" i="41"/>
  <c r="F70" i="41"/>
  <c r="F79" i="41"/>
  <c r="F80" i="41"/>
  <c r="F69" i="41"/>
  <c r="F72" i="41"/>
  <c r="F73" i="41"/>
  <c r="F68" i="41"/>
  <c r="F71" i="41"/>
  <c r="F77" i="36"/>
  <c r="F80" i="36"/>
  <c r="F78" i="36"/>
  <c r="F79" i="36"/>
  <c r="AB192" i="36"/>
  <c r="AB194" i="36"/>
  <c r="AB193" i="36"/>
  <c r="AD348" i="36"/>
  <c r="AD347" i="36"/>
  <c r="AD346" i="36"/>
  <c r="F230" i="41"/>
  <c r="F231" i="41"/>
  <c r="F233" i="41"/>
  <c r="F223" i="41"/>
  <c r="F224" i="41"/>
  <c r="F226" i="41"/>
  <c r="F225" i="41"/>
  <c r="F232" i="41"/>
  <c r="F227" i="41"/>
  <c r="F234" i="41"/>
  <c r="F222" i="41"/>
  <c r="F233" i="36"/>
  <c r="F234" i="36"/>
  <c r="F232" i="36"/>
  <c r="AB348" i="36"/>
  <c r="AB347" i="36"/>
  <c r="AB346" i="36"/>
  <c r="AD191" i="41"/>
  <c r="AD190" i="41"/>
  <c r="AD182" i="41"/>
  <c r="AD183" i="41"/>
  <c r="AD184" i="41"/>
  <c r="AD185" i="41"/>
  <c r="AD186" i="41"/>
  <c r="AD187" i="41"/>
  <c r="AD194" i="41"/>
  <c r="AD193" i="41"/>
  <c r="AD192" i="41"/>
  <c r="AB345" i="41"/>
  <c r="AB344" i="41"/>
  <c r="AB337" i="41"/>
  <c r="AB347" i="41"/>
  <c r="AB340" i="41"/>
  <c r="AB341" i="41"/>
  <c r="AB338" i="41"/>
  <c r="AB339" i="41"/>
  <c r="AB348" i="41"/>
  <c r="AB336" i="41"/>
  <c r="AB346" i="41"/>
  <c r="AD344" i="41"/>
  <c r="AD345" i="41"/>
  <c r="AD347" i="41"/>
  <c r="AD337" i="41"/>
  <c r="AD341" i="41"/>
  <c r="AD338" i="41"/>
  <c r="AD346" i="41"/>
  <c r="AD336" i="41"/>
  <c r="AD339" i="41"/>
  <c r="AD348" i="41"/>
  <c r="AD340" i="41"/>
  <c r="AB190" i="41"/>
  <c r="AB191" i="41"/>
  <c r="AB192" i="41"/>
  <c r="AB194" i="41"/>
  <c r="AB182" i="41"/>
  <c r="AB184" i="41"/>
  <c r="AB186" i="41"/>
  <c r="AB193" i="41"/>
  <c r="AB183" i="41"/>
  <c r="AB187" i="41"/>
  <c r="AB185" i="41"/>
  <c r="AK923" i="37"/>
  <c r="AB475" i="37"/>
  <c r="AD474" i="37"/>
  <c r="AE474" i="37" s="1"/>
  <c r="AC475" i="37"/>
  <c r="AC476" i="37" s="1"/>
  <c r="AE1050" i="37"/>
  <c r="AC321" i="37"/>
  <c r="AH922" i="37"/>
  <c r="AI922" i="37" s="1"/>
  <c r="AF923" i="37"/>
  <c r="AG924" i="37" s="1"/>
  <c r="AF1181" i="37"/>
  <c r="AH1180" i="37"/>
  <c r="AI1180" i="37" s="1"/>
  <c r="AJ321" i="37"/>
  <c r="AL320" i="37"/>
  <c r="AM320" i="37" s="1"/>
  <c r="AJ631" i="37"/>
  <c r="AL630" i="37"/>
  <c r="AM630" i="37" s="1"/>
  <c r="AK631" i="37"/>
  <c r="AK632" i="37" s="1"/>
  <c r="AG1181" i="37"/>
  <c r="AF97" i="37"/>
  <c r="AH96" i="37"/>
  <c r="AI96" i="37" s="1"/>
  <c r="AJ1051" i="37"/>
  <c r="AL1050" i="37"/>
  <c r="AM1050" i="37" s="1"/>
  <c r="AF804" i="37"/>
  <c r="AG805" i="37" s="1"/>
  <c r="AH803" i="37"/>
  <c r="AI803" i="37" s="1"/>
  <c r="AJ804" i="37"/>
  <c r="AL803" i="37"/>
  <c r="AM803" i="37" s="1"/>
  <c r="AH630" i="37"/>
  <c r="AI630" i="37" s="1"/>
  <c r="AF631" i="37"/>
  <c r="AG97" i="37"/>
  <c r="AJ97" i="37"/>
  <c r="AL96" i="37"/>
  <c r="AM96" i="37" s="1"/>
  <c r="AL922" i="37"/>
  <c r="AM922" i="37" s="1"/>
  <c r="AJ923" i="37"/>
  <c r="AK924" i="37" s="1"/>
  <c r="AF321" i="37"/>
  <c r="AH320" i="37"/>
  <c r="AI320" i="37" s="1"/>
  <c r="AB27" i="37"/>
  <c r="AB17" i="37"/>
  <c r="AK804" i="37"/>
  <c r="AF1052" i="37"/>
  <c r="AG1053" i="37" s="1"/>
  <c r="AH1051" i="37"/>
  <c r="AI1051" i="37" s="1"/>
  <c r="AH475" i="37"/>
  <c r="AI475" i="37" s="1"/>
  <c r="AF476" i="37"/>
  <c r="AB321" i="37"/>
  <c r="AD320" i="37"/>
  <c r="AE320" i="37" s="1"/>
  <c r="AB97" i="37"/>
  <c r="AD96" i="37"/>
  <c r="AE96" i="37" s="1"/>
  <c r="AJ1181" i="37"/>
  <c r="AL1180" i="37"/>
  <c r="AM1180" i="37" s="1"/>
  <c r="AB28" i="37"/>
  <c r="AB18" i="37"/>
  <c r="AL476" i="37"/>
  <c r="AM476" i="37" s="1"/>
  <c r="AJ477" i="37"/>
  <c r="AK97" i="37"/>
  <c r="AB631" i="37"/>
  <c r="AD630" i="37"/>
  <c r="AE630" i="37" s="1"/>
  <c r="F79" i="32"/>
  <c r="F77" i="32"/>
  <c r="F73" i="32"/>
  <c r="F71" i="32"/>
  <c r="F69" i="32"/>
  <c r="F80" i="32"/>
  <c r="F78" i="32"/>
  <c r="F68" i="32"/>
  <c r="F76" i="32"/>
  <c r="F70" i="32"/>
  <c r="F72" i="32"/>
  <c r="AB190" i="32"/>
  <c r="AB192" i="32"/>
  <c r="AB193" i="32"/>
  <c r="AB194" i="32"/>
  <c r="AB191" i="32"/>
  <c r="AB182" i="32"/>
  <c r="AB186" i="32"/>
  <c r="AB185" i="32"/>
  <c r="AB183" i="32"/>
  <c r="AB187" i="32"/>
  <c r="AB184" i="32"/>
  <c r="AD186" i="32"/>
  <c r="AD183" i="32"/>
  <c r="AD185" i="32"/>
  <c r="AD184" i="32"/>
  <c r="AD187" i="32"/>
  <c r="AD182" i="32"/>
  <c r="AD190" i="32"/>
  <c r="AD193" i="32"/>
  <c r="AD194" i="32"/>
  <c r="AD192" i="32"/>
  <c r="AD191" i="32"/>
  <c r="F230" i="32"/>
  <c r="F231" i="32"/>
  <c r="F223" i="32"/>
  <c r="F225" i="32"/>
  <c r="F227" i="32"/>
  <c r="F226" i="32"/>
  <c r="F233" i="32"/>
  <c r="F224" i="32"/>
  <c r="F234" i="32"/>
  <c r="F232" i="32"/>
  <c r="F222" i="32"/>
  <c r="AB344" i="32"/>
  <c r="AB345" i="32"/>
  <c r="AB337" i="32"/>
  <c r="AB336" i="32"/>
  <c r="AB338" i="32"/>
  <c r="AB340" i="32"/>
  <c r="AB347" i="32"/>
  <c r="AB348" i="32"/>
  <c r="AB339" i="32"/>
  <c r="AB341" i="32"/>
  <c r="AB346" i="32"/>
  <c r="AD185" i="36"/>
  <c r="AD183" i="36"/>
  <c r="AD187" i="36"/>
  <c r="AD186" i="36"/>
  <c r="AD190" i="36"/>
  <c r="AD182" i="36"/>
  <c r="AD184" i="36"/>
  <c r="AD191" i="36"/>
  <c r="F76" i="36"/>
  <c r="F72" i="36"/>
  <c r="F71" i="36"/>
  <c r="F68" i="36"/>
  <c r="F69" i="36"/>
  <c r="F70" i="36"/>
  <c r="F73" i="36"/>
  <c r="AB182" i="36"/>
  <c r="AB191" i="36"/>
  <c r="AB190" i="36"/>
  <c r="AB187" i="36"/>
  <c r="AB186" i="36"/>
  <c r="AB185" i="36"/>
  <c r="AB184" i="36"/>
  <c r="AB183" i="36"/>
  <c r="AD344" i="36"/>
  <c r="AD345" i="36"/>
  <c r="AD336" i="36"/>
  <c r="AD338" i="36"/>
  <c r="AD339" i="36"/>
  <c r="AD341" i="36"/>
  <c r="AD340" i="36"/>
  <c r="AD337" i="36"/>
  <c r="F230" i="36"/>
  <c r="F222" i="36"/>
  <c r="F223" i="36"/>
  <c r="F224" i="36"/>
  <c r="F231" i="36"/>
  <c r="F225" i="36"/>
  <c r="F227" i="36"/>
  <c r="F226" i="36"/>
  <c r="AB338" i="36"/>
  <c r="AB336" i="36"/>
  <c r="AB341" i="36"/>
  <c r="AB345" i="36"/>
  <c r="AB339" i="36"/>
  <c r="AB337" i="36"/>
  <c r="AB340" i="36"/>
  <c r="AB344" i="36"/>
  <c r="AD345" i="32"/>
  <c r="AD344" i="32"/>
  <c r="AD336" i="32"/>
  <c r="AD347" i="32"/>
  <c r="AD348" i="32"/>
  <c r="AD338" i="32"/>
  <c r="AD340" i="32"/>
  <c r="AD341" i="32"/>
  <c r="AD339" i="32"/>
  <c r="AD346" i="32"/>
  <c r="AD337" i="32"/>
  <c r="AE793" i="30"/>
  <c r="AL912" i="30"/>
  <c r="AM912" i="30" s="1"/>
  <c r="J293" i="30"/>
  <c r="N292" i="30"/>
  <c r="O292" i="30" s="1"/>
  <c r="R68" i="30"/>
  <c r="AH465" i="30"/>
  <c r="AI465" i="30" s="1"/>
  <c r="N293" i="30"/>
  <c r="J292" i="30"/>
  <c r="K292" i="30" s="1"/>
  <c r="AD1170" i="30"/>
  <c r="AE1170" i="30" s="1"/>
  <c r="AD292" i="30"/>
  <c r="AE292" i="30" s="1"/>
  <c r="AI911" i="30"/>
  <c r="AH793" i="30"/>
  <c r="AI793" i="30" s="1"/>
  <c r="S67" i="30"/>
  <c r="AL620" i="30"/>
  <c r="AM620" i="30" s="1"/>
  <c r="AM793" i="30"/>
  <c r="Z293" i="30"/>
  <c r="AD620" i="30"/>
  <c r="AE620" i="30" s="1"/>
  <c r="AA465" i="30"/>
  <c r="Z292" i="30"/>
  <c r="AA292" i="30" s="1"/>
  <c r="S58" i="30"/>
  <c r="AB8" i="30"/>
  <c r="AB7" i="30"/>
  <c r="S57" i="30"/>
  <c r="S59" i="30"/>
  <c r="AB9" i="30"/>
  <c r="AD68" i="30"/>
  <c r="R293" i="30"/>
  <c r="AD465" i="30"/>
  <c r="AE465" i="30" s="1"/>
  <c r="AH620" i="30"/>
  <c r="AI620" i="30" s="1"/>
  <c r="R292" i="30"/>
  <c r="S292" i="30" s="1"/>
  <c r="AE67" i="30"/>
  <c r="V292" i="30"/>
  <c r="W292" i="30" s="1"/>
  <c r="V293" i="30"/>
  <c r="AL465" i="30"/>
  <c r="AM465" i="30" s="1"/>
  <c r="AD912" i="30"/>
  <c r="AE912" i="30" s="1"/>
  <c r="AA620" i="30"/>
  <c r="AL67" i="30"/>
  <c r="AM67" i="30" s="1"/>
  <c r="Z68" i="30"/>
  <c r="AA68" i="30" s="1"/>
  <c r="AH293" i="30"/>
  <c r="AL293" i="30"/>
  <c r="AL1041" i="30"/>
  <c r="AM1041" i="30" s="1"/>
  <c r="AL1170" i="30"/>
  <c r="AM1170" i="30" s="1"/>
  <c r="AL292" i="30"/>
  <c r="AM292" i="30" s="1"/>
  <c r="AH292" i="30"/>
  <c r="AI292" i="30" s="1"/>
  <c r="J67" i="30"/>
  <c r="K67" i="30" s="1"/>
  <c r="N67" i="30"/>
  <c r="O67" i="30" s="1"/>
  <c r="F67" i="30"/>
  <c r="G67" i="30" s="1"/>
  <c r="AG68" i="30"/>
  <c r="AH68" i="30" s="1"/>
  <c r="AI68" i="30" s="1"/>
  <c r="AC1171" i="30"/>
  <c r="AG1171" i="30"/>
  <c r="AD1041" i="30"/>
  <c r="AE1041" i="30" s="1"/>
  <c r="AH1041" i="30"/>
  <c r="AI1041" i="30" s="1"/>
  <c r="AK1171" i="30"/>
  <c r="AF1171" i="30"/>
  <c r="AJ1171" i="30"/>
  <c r="AB1171" i="30"/>
  <c r="AK1042" i="30"/>
  <c r="AJ1042" i="30"/>
  <c r="AF1042" i="30"/>
  <c r="AG1042" i="30"/>
  <c r="AB1042" i="30"/>
  <c r="AC1042" i="30"/>
  <c r="AC913" i="30"/>
  <c r="AF912" i="30"/>
  <c r="AB913" i="30"/>
  <c r="AJ913" i="30"/>
  <c r="AK913" i="30"/>
  <c r="AG912" i="30"/>
  <c r="AC794" i="30"/>
  <c r="AG794" i="30"/>
  <c r="AB794" i="30"/>
  <c r="AF794" i="30"/>
  <c r="AJ794" i="30"/>
  <c r="AK794" i="30"/>
  <c r="AG621" i="30"/>
  <c r="Y621" i="30"/>
  <c r="AK621" i="30"/>
  <c r="AB621" i="30"/>
  <c r="AF621" i="30"/>
  <c r="X621" i="30"/>
  <c r="AJ621" i="30"/>
  <c r="AC621" i="30"/>
  <c r="AG466" i="30"/>
  <c r="AC466" i="30"/>
  <c r="X466" i="30"/>
  <c r="Y466" i="30"/>
  <c r="AJ466" i="30"/>
  <c r="AL466" i="30" s="1"/>
  <c r="AF466" i="30"/>
  <c r="AB466" i="30"/>
  <c r="Q69" i="30"/>
  <c r="Y69" i="30"/>
  <c r="AG294" i="30"/>
  <c r="M294" i="30"/>
  <c r="E68" i="30"/>
  <c r="U294" i="30"/>
  <c r="M68" i="30"/>
  <c r="Q294" i="30"/>
  <c r="AC69" i="30"/>
  <c r="AK294" i="30"/>
  <c r="Y294" i="30"/>
  <c r="I294" i="30"/>
  <c r="AK68" i="30"/>
  <c r="H294" i="30"/>
  <c r="X294" i="30"/>
  <c r="P294" i="30"/>
  <c r="AJ294" i="30"/>
  <c r="AB293" i="30"/>
  <c r="I68" i="30"/>
  <c r="AF294" i="30"/>
  <c r="T294" i="30"/>
  <c r="L294" i="30"/>
  <c r="AB69" i="30"/>
  <c r="AJ68" i="30"/>
  <c r="X69" i="30"/>
  <c r="P69" i="30"/>
  <c r="L68" i="30"/>
  <c r="H68" i="30"/>
  <c r="D68" i="30"/>
  <c r="AC293" i="30"/>
  <c r="T2" i="20"/>
  <c r="N101" i="16"/>
  <c r="N102" i="16"/>
  <c r="N103" i="16"/>
  <c r="N104" i="16"/>
  <c r="N100" i="16"/>
  <c r="N99" i="16"/>
  <c r="N98" i="16"/>
  <c r="N97" i="16"/>
  <c r="N96" i="16"/>
  <c r="N95" i="16"/>
  <c r="N94" i="16"/>
  <c r="N93" i="16"/>
  <c r="N92" i="16"/>
  <c r="N91" i="16"/>
  <c r="N90" i="16"/>
  <c r="N89" i="16"/>
  <c r="N88" i="16"/>
  <c r="N87" i="16"/>
  <c r="N86" i="16"/>
  <c r="N85" i="16"/>
  <c r="N84" i="16"/>
  <c r="N83" i="16"/>
  <c r="N82" i="16"/>
  <c r="N81" i="16"/>
  <c r="N80" i="16"/>
  <c r="N79" i="16"/>
  <c r="N78" i="16"/>
  <c r="N77" i="16"/>
  <c r="N76" i="16"/>
  <c r="N75" i="16"/>
  <c r="N74" i="16"/>
  <c r="N73" i="16"/>
  <c r="N72" i="16"/>
  <c r="N71" i="16"/>
  <c r="N70" i="16"/>
  <c r="N69" i="16"/>
  <c r="N68" i="16"/>
  <c r="N67" i="16"/>
  <c r="N66" i="16"/>
  <c r="N65" i="16"/>
  <c r="N64" i="16"/>
  <c r="N63" i="16"/>
  <c r="N62" i="16"/>
  <c r="N61" i="16"/>
  <c r="N60" i="16"/>
  <c r="N59" i="16"/>
  <c r="N58" i="16"/>
  <c r="N57" i="16"/>
  <c r="N56" i="16"/>
  <c r="N55" i="16"/>
  <c r="N54" i="16"/>
  <c r="N53" i="16"/>
  <c r="N52" i="16"/>
  <c r="N51" i="16"/>
  <c r="N50" i="16"/>
  <c r="N49" i="16"/>
  <c r="N48" i="16"/>
  <c r="N47" i="16"/>
  <c r="N46" i="16"/>
  <c r="N45" i="16"/>
  <c r="N44" i="16"/>
  <c r="N43" i="16"/>
  <c r="N42" i="16"/>
  <c r="N41" i="16"/>
  <c r="N40" i="16"/>
  <c r="N39" i="16"/>
  <c r="N38" i="16"/>
  <c r="N37" i="16"/>
  <c r="N36" i="16"/>
  <c r="N35" i="16"/>
  <c r="N34" i="16"/>
  <c r="N33" i="16"/>
  <c r="N32" i="16"/>
  <c r="N31" i="16"/>
  <c r="N30" i="16"/>
  <c r="N29" i="16"/>
  <c r="N28" i="16"/>
  <c r="N27" i="16"/>
  <c r="N26" i="16"/>
  <c r="N25" i="16"/>
  <c r="N24" i="16"/>
  <c r="N23" i="16"/>
  <c r="N22" i="16"/>
  <c r="N21" i="16"/>
  <c r="N20" i="16"/>
  <c r="N19" i="16"/>
  <c r="N18" i="16"/>
  <c r="N17" i="16"/>
  <c r="N16" i="16"/>
  <c r="N15" i="16"/>
  <c r="N14" i="16"/>
  <c r="N13" i="16"/>
  <c r="N12" i="16"/>
  <c r="N11" i="16"/>
  <c r="N10" i="16"/>
  <c r="N9" i="16"/>
  <c r="N8" i="16"/>
  <c r="N7" i="16"/>
  <c r="N6" i="16"/>
  <c r="N5" i="16"/>
  <c r="N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4" i="16"/>
  <c r="L2" i="16"/>
  <c r="R294" i="30" l="1"/>
  <c r="AL621" i="30"/>
  <c r="Z294" i="30"/>
  <c r="Z621" i="30"/>
  <c r="AH621" i="30"/>
  <c r="AA197" i="41"/>
  <c r="AA196" i="41"/>
  <c r="AC350" i="41"/>
  <c r="AC351" i="41"/>
  <c r="E236" i="41"/>
  <c r="AA162" i="41"/>
  <c r="AA316" i="41"/>
  <c r="AA297" i="41"/>
  <c r="AA143" i="41"/>
  <c r="AC196" i="41"/>
  <c r="E237" i="41"/>
  <c r="AA278" i="41"/>
  <c r="AA124" i="41"/>
  <c r="AA351" i="41"/>
  <c r="AC124" i="41"/>
  <c r="AC278" i="41"/>
  <c r="AA350" i="41"/>
  <c r="E83" i="41"/>
  <c r="AC316" i="41"/>
  <c r="AC162" i="41"/>
  <c r="AC297" i="41"/>
  <c r="AC143" i="41"/>
  <c r="AC197" i="41"/>
  <c r="E82" i="41"/>
  <c r="AA197" i="36"/>
  <c r="K293" i="30"/>
  <c r="E236" i="32"/>
  <c r="AC351" i="32"/>
  <c r="AA197" i="32"/>
  <c r="AK98" i="37"/>
  <c r="AK805" i="37"/>
  <c r="AG1182" i="37"/>
  <c r="AD475" i="37"/>
  <c r="AE475" i="37" s="1"/>
  <c r="AB476" i="37"/>
  <c r="AD631" i="37"/>
  <c r="AE631" i="37" s="1"/>
  <c r="AB632" i="37"/>
  <c r="AJ1182" i="37"/>
  <c r="AL1181" i="37"/>
  <c r="AM1181" i="37" s="1"/>
  <c r="AH476" i="37"/>
  <c r="AI476" i="37" s="1"/>
  <c r="AF477" i="37"/>
  <c r="AF322" i="37"/>
  <c r="AH321" i="37"/>
  <c r="AI321" i="37" s="1"/>
  <c r="AF98" i="37"/>
  <c r="AH97" i="37"/>
  <c r="AI97" i="37" s="1"/>
  <c r="AF924" i="37"/>
  <c r="AH923" i="37"/>
  <c r="AI923" i="37" s="1"/>
  <c r="AC632" i="37"/>
  <c r="AG322" i="37"/>
  <c r="AF632" i="37"/>
  <c r="AH631" i="37"/>
  <c r="AI631" i="37" s="1"/>
  <c r="AJ805" i="37"/>
  <c r="AL804" i="37"/>
  <c r="AM804" i="37" s="1"/>
  <c r="AJ322" i="37"/>
  <c r="AL321" i="37"/>
  <c r="AM321" i="37" s="1"/>
  <c r="AK322" i="37"/>
  <c r="AL477" i="37"/>
  <c r="AM477" i="37" s="1"/>
  <c r="AJ478" i="37"/>
  <c r="AK478" i="37"/>
  <c r="AB98" i="37"/>
  <c r="AD97" i="37"/>
  <c r="AE97" i="37" s="1"/>
  <c r="AL923" i="37"/>
  <c r="AM923" i="37" s="1"/>
  <c r="AJ924" i="37"/>
  <c r="AJ98" i="37"/>
  <c r="AL97" i="37"/>
  <c r="AM97" i="37" s="1"/>
  <c r="AJ1052" i="37"/>
  <c r="AL1051" i="37"/>
  <c r="AM1051" i="37" s="1"/>
  <c r="AG632" i="37"/>
  <c r="AC322" i="37"/>
  <c r="AC98" i="37"/>
  <c r="AG477" i="37"/>
  <c r="AB322" i="37"/>
  <c r="AD321" i="37"/>
  <c r="AE321" i="37" s="1"/>
  <c r="AF1053" i="37"/>
  <c r="AH1052" i="37"/>
  <c r="AI1052" i="37" s="1"/>
  <c r="AG98" i="37"/>
  <c r="AK1182" i="37"/>
  <c r="AK1183" i="37" s="1"/>
  <c r="AF805" i="37"/>
  <c r="AG806" i="37" s="1"/>
  <c r="AH804" i="37"/>
  <c r="AI804" i="37" s="1"/>
  <c r="AK1052" i="37"/>
  <c r="AL631" i="37"/>
  <c r="AM631" i="37" s="1"/>
  <c r="AJ632" i="37"/>
  <c r="AK633" i="37" s="1"/>
  <c r="AF1182" i="37"/>
  <c r="AH1181" i="37"/>
  <c r="AI1181" i="37" s="1"/>
  <c r="AB29" i="37"/>
  <c r="AB19" i="37"/>
  <c r="AC351" i="36"/>
  <c r="AC196" i="36"/>
  <c r="AA351" i="36"/>
  <c r="AC316" i="36"/>
  <c r="AC162" i="36"/>
  <c r="AC162" i="32"/>
  <c r="AC316" i="32"/>
  <c r="AC350" i="32"/>
  <c r="AA350" i="36"/>
  <c r="AA350" i="32"/>
  <c r="AC196" i="32"/>
  <c r="AC197" i="32"/>
  <c r="E82" i="32"/>
  <c r="AA316" i="36"/>
  <c r="AA162" i="36"/>
  <c r="AA162" i="32"/>
  <c r="AA316" i="32"/>
  <c r="AC297" i="32"/>
  <c r="AC297" i="36"/>
  <c r="AC143" i="36"/>
  <c r="AC143" i="32"/>
  <c r="E237" i="36"/>
  <c r="AC350" i="36"/>
  <c r="AA196" i="36"/>
  <c r="AA351" i="32"/>
  <c r="E237" i="32"/>
  <c r="AA278" i="36"/>
  <c r="AA124" i="36"/>
  <c r="AA278" i="32"/>
  <c r="AA124" i="32"/>
  <c r="AA297" i="36"/>
  <c r="AA143" i="36"/>
  <c r="AA297" i="32"/>
  <c r="AA143" i="32"/>
  <c r="E236" i="36"/>
  <c r="E83" i="36"/>
  <c r="AC197" i="36"/>
  <c r="AC278" i="36"/>
  <c r="AC124" i="36"/>
  <c r="AC278" i="32"/>
  <c r="AC124" i="32"/>
  <c r="E82" i="36"/>
  <c r="AA196" i="32"/>
  <c r="E83" i="32"/>
  <c r="AM621" i="30"/>
  <c r="S68" i="30"/>
  <c r="AL68" i="30"/>
  <c r="AM68" i="30" s="1"/>
  <c r="O293" i="30"/>
  <c r="R69" i="30"/>
  <c r="J294" i="30"/>
  <c r="K294" i="30" s="1"/>
  <c r="F68" i="30"/>
  <c r="G68" i="30" s="1"/>
  <c r="N294" i="30"/>
  <c r="AD293" i="30"/>
  <c r="AE293" i="30" s="1"/>
  <c r="AD794" i="30"/>
  <c r="AE794" i="30" s="1"/>
  <c r="AL1171" i="30"/>
  <c r="AM1171" i="30" s="1"/>
  <c r="AL1042" i="30"/>
  <c r="AM1042" i="30" s="1"/>
  <c r="S293" i="30"/>
  <c r="S294" i="30" s="1"/>
  <c r="AG69" i="30"/>
  <c r="AH69" i="30" s="1"/>
  <c r="AI69" i="30" s="1"/>
  <c r="AI293" i="30"/>
  <c r="AA293" i="30"/>
  <c r="AA294" i="30" s="1"/>
  <c r="AH794" i="30"/>
  <c r="AI794" i="30" s="1"/>
  <c r="W293" i="30"/>
  <c r="AI621" i="30"/>
  <c r="V294" i="30"/>
  <c r="AD621" i="30"/>
  <c r="AE621" i="30" s="1"/>
  <c r="AL913" i="30"/>
  <c r="AM913" i="30" s="1"/>
  <c r="Z69" i="30"/>
  <c r="AA69" i="30" s="1"/>
  <c r="AL294" i="30"/>
  <c r="AH294" i="30"/>
  <c r="AD466" i="30"/>
  <c r="AE466" i="30" s="1"/>
  <c r="Z466" i="30"/>
  <c r="AA466" i="30" s="1"/>
  <c r="AL794" i="30"/>
  <c r="AM794" i="30" s="1"/>
  <c r="AD913" i="30"/>
  <c r="AE913" i="30" s="1"/>
  <c r="AM293" i="30"/>
  <c r="AE68" i="30"/>
  <c r="AD69" i="30"/>
  <c r="AH466" i="30"/>
  <c r="AI466" i="30" s="1"/>
  <c r="AH912" i="30"/>
  <c r="AI912" i="30" s="1"/>
  <c r="AD1171" i="30"/>
  <c r="AE1171" i="30" s="1"/>
  <c r="AA621" i="30"/>
  <c r="AM466" i="30"/>
  <c r="N68" i="30"/>
  <c r="O68" i="30" s="1"/>
  <c r="J68" i="30"/>
  <c r="K68" i="30" s="1"/>
  <c r="AH1171" i="30"/>
  <c r="AI1171" i="30" s="1"/>
  <c r="AK1172" i="30"/>
  <c r="AG1172" i="30"/>
  <c r="AB1172" i="30"/>
  <c r="AC1172" i="30"/>
  <c r="AJ1172" i="30"/>
  <c r="AF1172" i="30"/>
  <c r="AC1043" i="30"/>
  <c r="AD1042" i="30"/>
  <c r="AE1042" i="30" s="1"/>
  <c r="AH1042" i="30"/>
  <c r="AI1042" i="30" s="1"/>
  <c r="AG1043" i="30"/>
  <c r="AF1043" i="30"/>
  <c r="AB1043" i="30"/>
  <c r="AJ1043" i="30"/>
  <c r="AK1043" i="30"/>
  <c r="AK914" i="30"/>
  <c r="AG913" i="30"/>
  <c r="AB914" i="30"/>
  <c r="AJ914" i="30"/>
  <c r="AC914" i="30"/>
  <c r="AF913" i="30"/>
  <c r="AC795" i="30"/>
  <c r="AK795" i="30"/>
  <c r="AF795" i="30"/>
  <c r="AG795" i="30"/>
  <c r="AJ795" i="30"/>
  <c r="AB795" i="30"/>
  <c r="AC622" i="30"/>
  <c r="AG622" i="30"/>
  <c r="AJ622" i="30"/>
  <c r="AK622" i="30"/>
  <c r="AB622" i="30"/>
  <c r="AF622" i="30"/>
  <c r="AB467" i="30"/>
  <c r="AJ467" i="30"/>
  <c r="AF467" i="30"/>
  <c r="AK467" i="30"/>
  <c r="AC467" i="30"/>
  <c r="AC468" i="30" s="1"/>
  <c r="AG467" i="30"/>
  <c r="U295" i="30"/>
  <c r="M295" i="30"/>
  <c r="M69" i="30"/>
  <c r="Q295" i="30"/>
  <c r="AK295" i="30"/>
  <c r="Y295" i="30"/>
  <c r="AC294" i="30"/>
  <c r="AF295" i="30"/>
  <c r="AB294" i="30"/>
  <c r="L295" i="30"/>
  <c r="AG295" i="30"/>
  <c r="AJ295" i="30"/>
  <c r="P295" i="30"/>
  <c r="T295" i="30"/>
  <c r="X295" i="30"/>
  <c r="AB70" i="30"/>
  <c r="AJ69" i="30"/>
  <c r="AC70" i="30"/>
  <c r="L69" i="30"/>
  <c r="P70" i="30"/>
  <c r="Q70" i="30"/>
  <c r="X70" i="30"/>
  <c r="Y70" i="30"/>
  <c r="AK69" i="30"/>
  <c r="H69" i="30"/>
  <c r="I69" i="30"/>
  <c r="D69" i="30"/>
  <c r="E69" i="30"/>
  <c r="L2" i="18"/>
  <c r="L2" i="21"/>
  <c r="L2" i="17"/>
  <c r="L2" i="15"/>
  <c r="L2" i="11"/>
  <c r="AL1172" i="30" l="1"/>
  <c r="AM1172" i="30" s="1"/>
  <c r="AB156" i="36"/>
  <c r="AB155" i="36"/>
  <c r="AB154" i="36"/>
  <c r="AB137" i="36"/>
  <c r="AB136" i="36"/>
  <c r="AB135" i="36"/>
  <c r="AD156" i="36"/>
  <c r="AD154" i="36"/>
  <c r="AD155" i="36"/>
  <c r="AD329" i="36"/>
  <c r="AD328" i="36"/>
  <c r="AD327" i="36"/>
  <c r="AD306" i="41"/>
  <c r="AD307" i="41"/>
  <c r="AD299" i="41"/>
  <c r="AD309" i="41"/>
  <c r="AD300" i="41"/>
  <c r="AD302" i="41"/>
  <c r="AD301" i="41"/>
  <c r="AD303" i="41"/>
  <c r="AD310" i="41"/>
  <c r="AD308" i="41"/>
  <c r="AD298" i="41"/>
  <c r="AB134" i="41"/>
  <c r="AB133" i="41"/>
  <c r="AB125" i="41"/>
  <c r="AB126" i="41"/>
  <c r="AB127" i="41"/>
  <c r="AB128" i="41"/>
  <c r="AB129" i="41"/>
  <c r="AB130" i="41"/>
  <c r="AB136" i="41"/>
  <c r="AB135" i="41"/>
  <c r="AB137" i="41"/>
  <c r="AB152" i="41"/>
  <c r="AB153" i="41"/>
  <c r="AB154" i="41"/>
  <c r="AB144" i="41"/>
  <c r="AB145" i="41"/>
  <c r="AB146" i="41"/>
  <c r="AB147" i="41"/>
  <c r="AB148" i="41"/>
  <c r="AB149" i="41"/>
  <c r="AB155" i="41"/>
  <c r="AB156" i="41"/>
  <c r="AD137" i="36"/>
  <c r="AD135" i="36"/>
  <c r="AD136" i="36"/>
  <c r="AB310" i="36"/>
  <c r="AB309" i="36"/>
  <c r="AB308" i="36"/>
  <c r="AB291" i="36"/>
  <c r="AB290" i="36"/>
  <c r="AB289" i="36"/>
  <c r="AD309" i="36"/>
  <c r="AD310" i="36"/>
  <c r="AD308" i="36"/>
  <c r="AB174" i="36"/>
  <c r="AB175" i="36"/>
  <c r="AB173" i="36"/>
  <c r="AD172" i="41"/>
  <c r="AD171" i="41"/>
  <c r="AD174" i="41"/>
  <c r="AD164" i="41"/>
  <c r="AD168" i="41"/>
  <c r="AD175" i="41"/>
  <c r="AD163" i="41"/>
  <c r="AD167" i="41"/>
  <c r="AD173" i="41"/>
  <c r="AD166" i="41"/>
  <c r="AD165" i="41"/>
  <c r="AD288" i="41"/>
  <c r="AD287" i="41"/>
  <c r="AD290" i="41"/>
  <c r="AD280" i="41"/>
  <c r="AD281" i="41"/>
  <c r="AD291" i="41"/>
  <c r="AD283" i="41"/>
  <c r="AD284" i="41"/>
  <c r="AD282" i="41"/>
  <c r="AD289" i="41"/>
  <c r="AD279" i="41"/>
  <c r="AB288" i="41"/>
  <c r="AB287" i="41"/>
  <c r="AB290" i="41"/>
  <c r="AB280" i="41"/>
  <c r="AB279" i="41"/>
  <c r="AB281" i="41"/>
  <c r="AB284" i="41"/>
  <c r="AB283" i="41"/>
  <c r="AB282" i="41"/>
  <c r="AB291" i="41"/>
  <c r="AB289" i="41"/>
  <c r="AB307" i="41"/>
  <c r="AB306" i="41"/>
  <c r="AB299" i="41"/>
  <c r="AB309" i="41"/>
  <c r="AB300" i="41"/>
  <c r="AB310" i="41"/>
  <c r="AB303" i="41"/>
  <c r="AB301" i="41"/>
  <c r="AB298" i="41"/>
  <c r="AB302" i="41"/>
  <c r="AB308" i="41"/>
  <c r="AD291" i="36"/>
  <c r="AD290" i="36"/>
  <c r="AD289" i="36"/>
  <c r="AB329" i="36"/>
  <c r="AB328" i="36"/>
  <c r="AB327" i="36"/>
  <c r="AD326" i="41"/>
  <c r="AD325" i="41"/>
  <c r="AD318" i="41"/>
  <c r="AD328" i="41"/>
  <c r="AD322" i="41"/>
  <c r="AD329" i="41"/>
  <c r="AD317" i="41"/>
  <c r="AD319" i="41"/>
  <c r="AD321" i="41"/>
  <c r="AD320" i="41"/>
  <c r="AD327" i="41"/>
  <c r="AD133" i="41"/>
  <c r="AD134" i="41"/>
  <c r="AD137" i="41"/>
  <c r="AD128" i="41"/>
  <c r="AD127" i="41"/>
  <c r="AD129" i="41"/>
  <c r="AD125" i="41"/>
  <c r="AD126" i="41"/>
  <c r="AD136" i="41"/>
  <c r="AD130" i="41"/>
  <c r="AD135" i="41"/>
  <c r="AB326" i="41"/>
  <c r="AB325" i="41"/>
  <c r="AB318" i="41"/>
  <c r="AB328" i="41"/>
  <c r="AB319" i="41"/>
  <c r="AB327" i="41"/>
  <c r="AB322" i="41"/>
  <c r="AB321" i="41"/>
  <c r="AB320" i="41"/>
  <c r="AB317" i="41"/>
  <c r="AB329" i="41"/>
  <c r="AD175" i="36"/>
  <c r="AD174" i="36"/>
  <c r="AD173" i="36"/>
  <c r="AD152" i="41"/>
  <c r="AD153" i="41"/>
  <c r="AD144" i="41"/>
  <c r="AD145" i="41"/>
  <c r="AD146" i="41"/>
  <c r="AD147" i="41"/>
  <c r="AD148" i="41"/>
  <c r="AD149" i="41"/>
  <c r="AD154" i="41"/>
  <c r="AD156" i="41"/>
  <c r="AD155" i="41"/>
  <c r="AB171" i="41"/>
  <c r="AB172" i="41"/>
  <c r="AB175" i="41"/>
  <c r="AB174" i="41"/>
  <c r="AB165" i="41"/>
  <c r="AB164" i="41"/>
  <c r="AB168" i="41"/>
  <c r="AB167" i="41"/>
  <c r="AB173" i="41"/>
  <c r="AB163" i="41"/>
  <c r="AB166" i="41"/>
  <c r="AK806" i="37"/>
  <c r="AG478" i="37"/>
  <c r="AK1053" i="37"/>
  <c r="AK323" i="37"/>
  <c r="AC323" i="37"/>
  <c r="AC477" i="37"/>
  <c r="AB477" i="37"/>
  <c r="AD476" i="37"/>
  <c r="AE476" i="37" s="1"/>
  <c r="AH632" i="37"/>
  <c r="AI632" i="37" s="1"/>
  <c r="AF633" i="37"/>
  <c r="AG99" i="37"/>
  <c r="AB323" i="37"/>
  <c r="AD322" i="37"/>
  <c r="AE322" i="37" s="1"/>
  <c r="AG633" i="37"/>
  <c r="AJ99" i="37"/>
  <c r="AL98" i="37"/>
  <c r="AM98" i="37" s="1"/>
  <c r="AB99" i="37"/>
  <c r="AD98" i="37"/>
  <c r="AE98" i="37" s="1"/>
  <c r="AG323" i="37"/>
  <c r="AF925" i="37"/>
  <c r="AH924" i="37"/>
  <c r="AI924" i="37" s="1"/>
  <c r="AF99" i="37"/>
  <c r="AH98" i="37"/>
  <c r="AI98" i="37" s="1"/>
  <c r="AF323" i="37"/>
  <c r="AH322" i="37"/>
  <c r="AI322" i="37" s="1"/>
  <c r="AB633" i="37"/>
  <c r="AD632" i="37"/>
  <c r="AE632" i="37" s="1"/>
  <c r="AF1183" i="37"/>
  <c r="AH1182" i="37"/>
  <c r="AI1182" i="37" s="1"/>
  <c r="AJ925" i="37"/>
  <c r="AL924" i="37"/>
  <c r="AM924" i="37" s="1"/>
  <c r="AK479" i="37"/>
  <c r="AJ806" i="37"/>
  <c r="AL805" i="37"/>
  <c r="AM805" i="37" s="1"/>
  <c r="AK99" i="37"/>
  <c r="AK100" i="37" s="1"/>
  <c r="AG1183" i="37"/>
  <c r="AG925" i="37"/>
  <c r="AH477" i="37"/>
  <c r="AI477" i="37" s="1"/>
  <c r="AF478" i="37"/>
  <c r="AG479" i="37" s="1"/>
  <c r="AK925" i="37"/>
  <c r="AJ633" i="37"/>
  <c r="AL632" i="37"/>
  <c r="AM632" i="37" s="1"/>
  <c r="AF806" i="37"/>
  <c r="AH805" i="37"/>
  <c r="AI805" i="37" s="1"/>
  <c r="AF1054" i="37"/>
  <c r="AH1053" i="37"/>
  <c r="AI1053" i="37" s="1"/>
  <c r="AC99" i="37"/>
  <c r="AC100" i="37" s="1"/>
  <c r="AJ1053" i="37"/>
  <c r="AL1052" i="37"/>
  <c r="AM1052" i="37" s="1"/>
  <c r="AL478" i="37"/>
  <c r="AM478" i="37" s="1"/>
  <c r="AJ479" i="37"/>
  <c r="AJ323" i="37"/>
  <c r="AK324" i="37" s="1"/>
  <c r="AL322" i="37"/>
  <c r="AM322" i="37" s="1"/>
  <c r="AC633" i="37"/>
  <c r="AJ1183" i="37"/>
  <c r="AK1184" i="37" s="1"/>
  <c r="AL1182" i="37"/>
  <c r="AM1182" i="37" s="1"/>
  <c r="AG1054" i="37"/>
  <c r="AB135" i="32"/>
  <c r="AB136" i="32"/>
  <c r="AB137" i="32"/>
  <c r="AB127" i="32"/>
  <c r="AB126" i="32"/>
  <c r="AB130" i="32"/>
  <c r="AB133" i="32"/>
  <c r="AB125" i="32"/>
  <c r="AB129" i="32"/>
  <c r="AB128" i="32"/>
  <c r="AB134" i="32"/>
  <c r="AD133" i="36"/>
  <c r="AD128" i="36"/>
  <c r="AD130" i="36"/>
  <c r="AD129" i="36"/>
  <c r="AD134" i="36"/>
  <c r="AD125" i="36"/>
  <c r="AD126" i="36"/>
  <c r="AD127" i="36"/>
  <c r="AB299" i="36"/>
  <c r="AB301" i="36"/>
  <c r="AB303" i="36"/>
  <c r="AB307" i="36"/>
  <c r="AB298" i="36"/>
  <c r="AB300" i="36"/>
  <c r="AB306" i="36"/>
  <c r="AB302" i="36"/>
  <c r="AB283" i="36"/>
  <c r="AB281" i="36"/>
  <c r="AB282" i="36"/>
  <c r="AB288" i="36"/>
  <c r="AB284" i="36"/>
  <c r="AB279" i="36"/>
  <c r="AB280" i="36"/>
  <c r="AB287" i="36"/>
  <c r="AD299" i="36"/>
  <c r="AD306" i="36"/>
  <c r="AD300" i="36"/>
  <c r="AD298" i="36"/>
  <c r="AD301" i="36"/>
  <c r="AD303" i="36"/>
  <c r="AD302" i="36"/>
  <c r="AD307" i="36"/>
  <c r="AB171" i="36"/>
  <c r="AB165" i="36"/>
  <c r="AB163" i="36"/>
  <c r="AB164" i="36"/>
  <c r="AB166" i="36"/>
  <c r="AB167" i="36"/>
  <c r="AB168" i="36"/>
  <c r="AB172" i="36"/>
  <c r="AD325" i="32"/>
  <c r="AD326" i="32"/>
  <c r="AD320" i="32"/>
  <c r="AD319" i="32"/>
  <c r="AD321" i="32"/>
  <c r="AD322" i="32"/>
  <c r="AD329" i="32"/>
  <c r="AD318" i="32"/>
  <c r="AD328" i="32"/>
  <c r="AD327" i="32"/>
  <c r="AD317" i="32"/>
  <c r="AD165" i="32"/>
  <c r="AD163" i="32"/>
  <c r="AD166" i="32"/>
  <c r="AD164" i="32"/>
  <c r="AD175" i="32"/>
  <c r="AD167" i="32"/>
  <c r="AD174" i="32"/>
  <c r="AD173" i="32"/>
  <c r="AD168" i="32"/>
  <c r="AD171" i="32"/>
  <c r="AD172" i="32"/>
  <c r="AD287" i="36"/>
  <c r="AD282" i="36"/>
  <c r="AD283" i="36"/>
  <c r="AD284" i="36"/>
  <c r="AD288" i="36"/>
  <c r="AD279" i="36"/>
  <c r="AD280" i="36"/>
  <c r="AD281" i="36"/>
  <c r="AD307" i="32"/>
  <c r="AD306" i="32"/>
  <c r="AD308" i="32"/>
  <c r="AD300" i="32"/>
  <c r="AD301" i="32"/>
  <c r="AD303" i="32"/>
  <c r="AD302" i="32"/>
  <c r="AD309" i="32"/>
  <c r="AD298" i="32"/>
  <c r="AD299" i="32"/>
  <c r="AD310" i="32"/>
  <c r="AD129" i="32"/>
  <c r="AD127" i="32"/>
  <c r="AD125" i="32"/>
  <c r="AD128" i="32"/>
  <c r="AD126" i="32"/>
  <c r="AD130" i="32"/>
  <c r="AD133" i="32"/>
  <c r="AD134" i="32"/>
  <c r="AD135" i="32"/>
  <c r="AD136" i="32"/>
  <c r="AD137" i="32"/>
  <c r="AB306" i="32"/>
  <c r="AB307" i="32"/>
  <c r="AB298" i="32"/>
  <c r="AB300" i="32"/>
  <c r="AB302" i="32"/>
  <c r="AB309" i="32"/>
  <c r="AB308" i="32"/>
  <c r="AB303" i="32"/>
  <c r="AB299" i="32"/>
  <c r="AB301" i="32"/>
  <c r="AB310" i="32"/>
  <c r="AB287" i="32"/>
  <c r="AB288" i="32"/>
  <c r="AB289" i="32"/>
  <c r="AB283" i="32"/>
  <c r="AB280" i="32"/>
  <c r="AB281" i="32"/>
  <c r="AB279" i="32"/>
  <c r="AB284" i="32"/>
  <c r="AB290" i="32"/>
  <c r="AB282" i="32"/>
  <c r="AB291" i="32"/>
  <c r="AD147" i="32"/>
  <c r="AD146" i="32"/>
  <c r="AD149" i="32"/>
  <c r="AD145" i="32"/>
  <c r="AD152" i="32"/>
  <c r="AD144" i="32"/>
  <c r="AD148" i="32"/>
  <c r="AD153" i="32"/>
  <c r="AD154" i="32"/>
  <c r="AD155" i="32"/>
  <c r="AD156" i="32"/>
  <c r="AB325" i="32"/>
  <c r="AB326" i="32"/>
  <c r="AB321" i="32"/>
  <c r="AB328" i="32"/>
  <c r="AB320" i="32"/>
  <c r="AB329" i="32"/>
  <c r="AB319" i="32"/>
  <c r="AB318" i="32"/>
  <c r="AB322" i="32"/>
  <c r="AB327" i="32"/>
  <c r="AB317" i="32"/>
  <c r="AD171" i="36"/>
  <c r="AD172" i="36"/>
  <c r="AD166" i="36"/>
  <c r="AD168" i="36"/>
  <c r="AD163" i="36"/>
  <c r="AD165" i="36"/>
  <c r="AD164" i="36"/>
  <c r="AD167" i="36"/>
  <c r="AB152" i="32"/>
  <c r="AB146" i="32"/>
  <c r="AB153" i="32"/>
  <c r="AB145" i="32"/>
  <c r="AB149" i="32"/>
  <c r="AB154" i="32"/>
  <c r="AB155" i="32"/>
  <c r="AB156" i="32"/>
  <c r="AB144" i="32"/>
  <c r="AB148" i="32"/>
  <c r="AB147" i="32"/>
  <c r="AB318" i="36"/>
  <c r="AB319" i="36"/>
  <c r="AB325" i="36"/>
  <c r="AB320" i="36"/>
  <c r="AB321" i="36"/>
  <c r="AB317" i="36"/>
  <c r="AB326" i="36"/>
  <c r="AB322" i="36"/>
  <c r="AD287" i="32"/>
  <c r="AD288" i="32"/>
  <c r="AD284" i="32"/>
  <c r="AD290" i="32"/>
  <c r="AD279" i="32"/>
  <c r="AD291" i="32"/>
  <c r="AD289" i="32"/>
  <c r="AD282" i="32"/>
  <c r="AD283" i="32"/>
  <c r="AD281" i="32"/>
  <c r="AD280" i="32"/>
  <c r="AB144" i="36"/>
  <c r="AB152" i="36"/>
  <c r="AB145" i="36"/>
  <c r="AB146" i="36"/>
  <c r="AB153" i="36"/>
  <c r="AB148" i="36"/>
  <c r="AB147" i="36"/>
  <c r="AB149" i="36"/>
  <c r="AB126" i="36"/>
  <c r="AB125" i="36"/>
  <c r="AB133" i="36"/>
  <c r="AB130" i="36"/>
  <c r="AB129" i="36"/>
  <c r="AB134" i="36"/>
  <c r="AB127" i="36"/>
  <c r="AB128" i="36"/>
  <c r="AD152" i="36"/>
  <c r="AD147" i="36"/>
  <c r="AD149" i="36"/>
  <c r="AD146" i="36"/>
  <c r="AD153" i="36"/>
  <c r="AD148" i="36"/>
  <c r="AD144" i="36"/>
  <c r="AD145" i="36"/>
  <c r="AB172" i="32"/>
  <c r="AB167" i="32"/>
  <c r="AB165" i="32"/>
  <c r="AB166" i="32"/>
  <c r="AB164" i="32"/>
  <c r="AB163" i="32"/>
  <c r="AB175" i="32"/>
  <c r="AB171" i="32"/>
  <c r="AB174" i="32"/>
  <c r="AB168" i="32"/>
  <c r="AB173" i="32"/>
  <c r="AD320" i="36"/>
  <c r="AD322" i="36"/>
  <c r="AD321" i="36"/>
  <c r="AD317" i="36"/>
  <c r="AD325" i="36"/>
  <c r="AD319" i="36"/>
  <c r="AD326" i="36"/>
  <c r="AD318" i="36"/>
  <c r="AH622" i="30"/>
  <c r="AI622" i="30" s="1"/>
  <c r="O294" i="30"/>
  <c r="AG70" i="30"/>
  <c r="AH70" i="30" s="1"/>
  <c r="AI70" i="30" s="1"/>
  <c r="S69" i="30"/>
  <c r="AM294" i="30"/>
  <c r="AI294" i="30"/>
  <c r="W294" i="30"/>
  <c r="N295" i="30"/>
  <c r="AL622" i="30"/>
  <c r="AM622" i="30" s="1"/>
  <c r="AL795" i="30"/>
  <c r="AM795" i="30" s="1"/>
  <c r="AD914" i="30"/>
  <c r="AE914" i="30" s="1"/>
  <c r="AL1043" i="30"/>
  <c r="AM1043" i="30" s="1"/>
  <c r="AD622" i="30"/>
  <c r="AE622" i="30" s="1"/>
  <c r="AL295" i="30"/>
  <c r="AL914" i="30"/>
  <c r="AM914" i="30" s="1"/>
  <c r="Z70" i="30"/>
  <c r="AA70" i="30" s="1"/>
  <c r="V295" i="30"/>
  <c r="AC1173" i="30"/>
  <c r="AH913" i="30"/>
  <c r="AI913" i="30" s="1"/>
  <c r="AD70" i="30"/>
  <c r="R295" i="30"/>
  <c r="S295" i="30" s="1"/>
  <c r="AD294" i="30"/>
  <c r="AE294" i="30" s="1"/>
  <c r="AH467" i="30"/>
  <c r="AI467" i="30" s="1"/>
  <c r="AH795" i="30"/>
  <c r="AI795" i="30" s="1"/>
  <c r="AL69" i="30"/>
  <c r="AM69" i="30" s="1"/>
  <c r="AH295" i="30"/>
  <c r="AL467" i="30"/>
  <c r="AM467" i="30" s="1"/>
  <c r="AD795" i="30"/>
  <c r="AE795" i="30" s="1"/>
  <c r="AE69" i="30"/>
  <c r="AB6" i="30"/>
  <c r="S56" i="30"/>
  <c r="Z295" i="30"/>
  <c r="AA295" i="30" s="1"/>
  <c r="AD467" i="30"/>
  <c r="AE467" i="30" s="1"/>
  <c r="S55" i="30"/>
  <c r="AB5" i="30"/>
  <c r="F69" i="30"/>
  <c r="G69" i="30" s="1"/>
  <c r="J3" i="30" s="1"/>
  <c r="R70" i="30"/>
  <c r="J69" i="30"/>
  <c r="K69" i="30" s="1"/>
  <c r="N69" i="30"/>
  <c r="O69" i="30" s="1"/>
  <c r="AH1172" i="30"/>
  <c r="AI1172" i="30" s="1"/>
  <c r="AD1172" i="30"/>
  <c r="AE1172" i="30" s="1"/>
  <c r="AD1043" i="30"/>
  <c r="AE1043" i="30" s="1"/>
  <c r="AJ1173" i="30"/>
  <c r="AF1173" i="30"/>
  <c r="AK1173" i="30"/>
  <c r="AG1173" i="30"/>
  <c r="AB1173" i="30"/>
  <c r="AG1044" i="30"/>
  <c r="AH1043" i="30"/>
  <c r="AI1043" i="30" s="1"/>
  <c r="AK1044" i="30"/>
  <c r="AB1044" i="30"/>
  <c r="AJ1044" i="30"/>
  <c r="AC1044" i="30"/>
  <c r="AF1044" i="30"/>
  <c r="AK915" i="30"/>
  <c r="AC915" i="30"/>
  <c r="AB915" i="30"/>
  <c r="AJ915" i="30"/>
  <c r="AF914" i="30"/>
  <c r="AG914" i="30"/>
  <c r="AG796" i="30"/>
  <c r="AJ796" i="30"/>
  <c r="AF796" i="30"/>
  <c r="AB796" i="30"/>
  <c r="AC796" i="30"/>
  <c r="AK796" i="30"/>
  <c r="AC623" i="30"/>
  <c r="AJ623" i="30"/>
  <c r="AB623" i="30"/>
  <c r="AF623" i="30"/>
  <c r="AK623" i="30"/>
  <c r="AG623" i="30"/>
  <c r="AG468" i="30"/>
  <c r="AK468" i="30"/>
  <c r="AJ468" i="30"/>
  <c r="AF468" i="30"/>
  <c r="AB468" i="30"/>
  <c r="AD468" i="30" s="1"/>
  <c r="U296" i="30"/>
  <c r="AK296" i="30"/>
  <c r="M70" i="30"/>
  <c r="AG296" i="30"/>
  <c r="AC295" i="30"/>
  <c r="I70" i="30"/>
  <c r="Y296" i="30"/>
  <c r="AC71" i="30"/>
  <c r="AG71" i="30"/>
  <c r="AH71" i="30" s="1"/>
  <c r="AF296" i="30"/>
  <c r="X296" i="30"/>
  <c r="P296" i="30"/>
  <c r="Q296" i="30"/>
  <c r="AJ296" i="30"/>
  <c r="AK70" i="30"/>
  <c r="T296" i="30"/>
  <c r="AB295" i="30"/>
  <c r="X71" i="30"/>
  <c r="P71" i="30"/>
  <c r="AB71" i="30"/>
  <c r="Y71" i="30"/>
  <c r="Q71" i="30"/>
  <c r="L70" i="30"/>
  <c r="AJ70" i="30"/>
  <c r="H70" i="30"/>
  <c r="S70" i="30" l="1"/>
  <c r="J70" i="30"/>
  <c r="AG1184" i="37"/>
  <c r="AC312" i="41"/>
  <c r="AC178" i="41"/>
  <c r="AC139" i="41"/>
  <c r="AA313" i="41"/>
  <c r="AA177" i="41"/>
  <c r="AA178" i="41"/>
  <c r="AA332" i="41"/>
  <c r="AA293" i="41"/>
  <c r="AC294" i="41"/>
  <c r="AC177" i="41"/>
  <c r="AA159" i="41"/>
  <c r="AA140" i="41"/>
  <c r="AC313" i="41"/>
  <c r="E48" i="41"/>
  <c r="E202" i="41"/>
  <c r="AC159" i="41"/>
  <c r="AA331" i="41"/>
  <c r="AA312" i="41"/>
  <c r="AA294" i="41"/>
  <c r="AC293" i="41"/>
  <c r="AA158" i="41"/>
  <c r="AA139" i="41"/>
  <c r="AA240" i="41"/>
  <c r="AA86" i="41"/>
  <c r="AC259" i="41"/>
  <c r="AC105" i="41"/>
  <c r="AC240" i="41"/>
  <c r="AC86" i="41"/>
  <c r="AA105" i="41"/>
  <c r="AA259" i="41"/>
  <c r="O295" i="30"/>
  <c r="J34" i="30" s="1"/>
  <c r="AC158" i="41"/>
  <c r="AC140" i="41"/>
  <c r="AC331" i="41"/>
  <c r="AC332" i="41"/>
  <c r="AD323" i="37"/>
  <c r="AE323" i="37" s="1"/>
  <c r="AG926" i="37"/>
  <c r="AG1055" i="37"/>
  <c r="AC139" i="36"/>
  <c r="AA139" i="32"/>
  <c r="AC294" i="32"/>
  <c r="AM295" i="30"/>
  <c r="AA158" i="32"/>
  <c r="AA331" i="32"/>
  <c r="AK926" i="37"/>
  <c r="AK480" i="37"/>
  <c r="AG324" i="37"/>
  <c r="AD477" i="37"/>
  <c r="AE477" i="37" s="1"/>
  <c r="AB478" i="37"/>
  <c r="AC478" i="37"/>
  <c r="AL1183" i="37"/>
  <c r="AM1183" i="37" s="1"/>
  <c r="AJ1184" i="37"/>
  <c r="AJ480" i="37"/>
  <c r="AL479" i="37"/>
  <c r="AM479" i="37" s="1"/>
  <c r="AF807" i="37"/>
  <c r="AH806" i="37"/>
  <c r="AI806" i="37" s="1"/>
  <c r="AJ807" i="37"/>
  <c r="AL806" i="37"/>
  <c r="AM806" i="37" s="1"/>
  <c r="AD633" i="37"/>
  <c r="AE633" i="37" s="1"/>
  <c r="AF100" i="37"/>
  <c r="AH99" i="37"/>
  <c r="AI99" i="37" s="1"/>
  <c r="AF926" i="37"/>
  <c r="AH925" i="37"/>
  <c r="AI925" i="37" s="1"/>
  <c r="AB100" i="37"/>
  <c r="AC101" i="37" s="1"/>
  <c r="AD99" i="37"/>
  <c r="AE99" i="37" s="1"/>
  <c r="AH633" i="37"/>
  <c r="AI633" i="37" s="1"/>
  <c r="AF634" i="37"/>
  <c r="AF1055" i="37"/>
  <c r="AG1056" i="37" s="1"/>
  <c r="AH1054" i="37"/>
  <c r="AI1054" i="37" s="1"/>
  <c r="AL633" i="37"/>
  <c r="AM633" i="37" s="1"/>
  <c r="AJ634" i="37"/>
  <c r="AH478" i="37"/>
  <c r="AI478" i="37" s="1"/>
  <c r="AF479" i="37"/>
  <c r="AH1183" i="37"/>
  <c r="AI1183" i="37" s="1"/>
  <c r="AF1184" i="37"/>
  <c r="AG1185" i="37" s="1"/>
  <c r="AF324" i="37"/>
  <c r="AH323" i="37"/>
  <c r="AI323" i="37" s="1"/>
  <c r="AK807" i="37"/>
  <c r="AJ100" i="37"/>
  <c r="AK101" i="37" s="1"/>
  <c r="AL99" i="37"/>
  <c r="AM99" i="37" s="1"/>
  <c r="AG100" i="37"/>
  <c r="AG101" i="37" s="1"/>
  <c r="AK634" i="37"/>
  <c r="AK635" i="37" s="1"/>
  <c r="AJ324" i="37"/>
  <c r="AL323" i="37"/>
  <c r="AM323" i="37" s="1"/>
  <c r="AJ1054" i="37"/>
  <c r="AL1053" i="37"/>
  <c r="AM1053" i="37" s="1"/>
  <c r="AJ926" i="37"/>
  <c r="AL925" i="37"/>
  <c r="AM925" i="37" s="1"/>
  <c r="AG634" i="37"/>
  <c r="AK1054" i="37"/>
  <c r="AG807" i="37"/>
  <c r="AC158" i="36"/>
  <c r="AA140" i="36"/>
  <c r="AC331" i="36"/>
  <c r="AC158" i="32"/>
  <c r="AC313" i="32"/>
  <c r="AC294" i="36"/>
  <c r="AC178" i="32"/>
  <c r="AC240" i="36"/>
  <c r="AC86" i="36"/>
  <c r="AC86" i="32"/>
  <c r="AC240" i="32"/>
  <c r="AA259" i="36"/>
  <c r="AA105" i="36"/>
  <c r="AA259" i="32"/>
  <c r="AA105" i="32"/>
  <c r="AC332" i="36"/>
  <c r="AA178" i="32"/>
  <c r="AC293" i="32"/>
  <c r="AC159" i="32"/>
  <c r="AA293" i="32"/>
  <c r="AC140" i="32"/>
  <c r="AC177" i="32"/>
  <c r="AA178" i="36"/>
  <c r="E202" i="36"/>
  <c r="E48" i="36"/>
  <c r="E202" i="32"/>
  <c r="E48" i="32"/>
  <c r="F52" i="32" s="1"/>
  <c r="AA240" i="36"/>
  <c r="AA86" i="36"/>
  <c r="AA86" i="32"/>
  <c r="AA240" i="32"/>
  <c r="AC259" i="36"/>
  <c r="AC105" i="36"/>
  <c r="AC105" i="32"/>
  <c r="AC259" i="32"/>
  <c r="AC159" i="36"/>
  <c r="AA139" i="36"/>
  <c r="AA158" i="36"/>
  <c r="AA331" i="36"/>
  <c r="AC178" i="36"/>
  <c r="AA332" i="32"/>
  <c r="AA313" i="32"/>
  <c r="AA312" i="36"/>
  <c r="AA313" i="36"/>
  <c r="AA332" i="36"/>
  <c r="AA294" i="32"/>
  <c r="AC139" i="32"/>
  <c r="AC332" i="32"/>
  <c r="AA177" i="36"/>
  <c r="AA294" i="36"/>
  <c r="AA177" i="32"/>
  <c r="AA159" i="36"/>
  <c r="AA159" i="32"/>
  <c r="AC177" i="36"/>
  <c r="AA312" i="32"/>
  <c r="AC312" i="32"/>
  <c r="AC293" i="36"/>
  <c r="AC331" i="32"/>
  <c r="AC312" i="36"/>
  <c r="AC313" i="36"/>
  <c r="AA293" i="36"/>
  <c r="AC140" i="36"/>
  <c r="AA140" i="32"/>
  <c r="V296" i="30"/>
  <c r="AI295" i="30"/>
  <c r="W295" i="30"/>
  <c r="AL296" i="30"/>
  <c r="AM296" i="30" s="1"/>
  <c r="AD1173" i="30"/>
  <c r="AE1173" i="30" s="1"/>
  <c r="AL915" i="30"/>
  <c r="AM915" i="30" s="1"/>
  <c r="J24" i="30"/>
  <c r="AD623" i="30"/>
  <c r="AE623" i="30" s="1"/>
  <c r="AD915" i="30"/>
  <c r="AE915" i="30" s="1"/>
  <c r="AH296" i="30"/>
  <c r="AI296" i="30" s="1"/>
  <c r="AL623" i="30"/>
  <c r="AM623" i="30" s="1"/>
  <c r="AL1044" i="30"/>
  <c r="AM1044" i="30" s="1"/>
  <c r="AL70" i="30"/>
  <c r="AM70" i="30" s="1"/>
  <c r="AD295" i="30"/>
  <c r="AE295" i="30" s="1"/>
  <c r="AE468" i="30"/>
  <c r="AD796" i="30"/>
  <c r="AE796" i="30" s="1"/>
  <c r="Z71" i="30"/>
  <c r="AA71" i="30" s="1"/>
  <c r="AH468" i="30"/>
  <c r="AI468" i="30" s="1"/>
  <c r="AI71" i="30"/>
  <c r="N70" i="30"/>
  <c r="O70" i="30" s="1"/>
  <c r="AD71" i="30"/>
  <c r="R296" i="30"/>
  <c r="S296" i="30" s="1"/>
  <c r="AL468" i="30"/>
  <c r="AM468" i="30" s="1"/>
  <c r="AH796" i="30"/>
  <c r="AI796" i="30" s="1"/>
  <c r="AH914" i="30"/>
  <c r="AI914" i="30" s="1"/>
  <c r="AL1173" i="30"/>
  <c r="AM1173" i="30" s="1"/>
  <c r="K70" i="30"/>
  <c r="J13" i="30" s="1"/>
  <c r="AE70" i="30"/>
  <c r="R71" i="30"/>
  <c r="Z296" i="30"/>
  <c r="AA296" i="30" s="1"/>
  <c r="AH623" i="30"/>
  <c r="AI623" i="30" s="1"/>
  <c r="AL796" i="30"/>
  <c r="AM796" i="30" s="1"/>
  <c r="J14" i="30"/>
  <c r="AK1174" i="30"/>
  <c r="AH1173" i="30"/>
  <c r="AI1173" i="30" s="1"/>
  <c r="AH1044" i="30"/>
  <c r="AI1044" i="30" s="1"/>
  <c r="AG1174" i="30"/>
  <c r="AB1174" i="30"/>
  <c r="AF1174" i="30"/>
  <c r="AC1174" i="30"/>
  <c r="AJ1174" i="30"/>
  <c r="AC1045" i="30"/>
  <c r="AD1044" i="30"/>
  <c r="AE1044" i="30" s="1"/>
  <c r="AK1045" i="30"/>
  <c r="AF1045" i="30"/>
  <c r="AJ1045" i="30"/>
  <c r="AG1045" i="30"/>
  <c r="AB1045" i="30"/>
  <c r="AG915" i="30"/>
  <c r="AF915" i="30"/>
  <c r="AB916" i="30"/>
  <c r="AJ916" i="30"/>
  <c r="AC916" i="30"/>
  <c r="AK916" i="30"/>
  <c r="AC797" i="30"/>
  <c r="AK624" i="30"/>
  <c r="AK797" i="30"/>
  <c r="AB797" i="30"/>
  <c r="AJ797" i="30"/>
  <c r="AF797" i="30"/>
  <c r="AG797" i="30"/>
  <c r="AF624" i="30"/>
  <c r="AJ624" i="30"/>
  <c r="AG624" i="30"/>
  <c r="AB624" i="30"/>
  <c r="AC624" i="30"/>
  <c r="AC469" i="30"/>
  <c r="AJ469" i="30"/>
  <c r="AF469" i="30"/>
  <c r="AB469" i="30"/>
  <c r="AK469" i="30"/>
  <c r="AG469" i="30"/>
  <c r="M71" i="30"/>
  <c r="Y297" i="30"/>
  <c r="AK297" i="30"/>
  <c r="Q72" i="30"/>
  <c r="AC296" i="30"/>
  <c r="Y72" i="30"/>
  <c r="AG72" i="30"/>
  <c r="AH72" i="30" s="1"/>
  <c r="P297" i="30"/>
  <c r="AB296" i="30"/>
  <c r="AJ297" i="30"/>
  <c r="Q297" i="30"/>
  <c r="AF297" i="30"/>
  <c r="T297" i="30"/>
  <c r="X297" i="30"/>
  <c r="AG297" i="30"/>
  <c r="U297" i="30"/>
  <c r="AB72" i="30"/>
  <c r="AC72" i="30"/>
  <c r="X72" i="30"/>
  <c r="AJ71" i="30"/>
  <c r="L71" i="30"/>
  <c r="AK71" i="30"/>
  <c r="P72" i="30"/>
  <c r="H4" i="5"/>
  <c r="H5" i="5"/>
  <c r="H7" i="5"/>
  <c r="H3" i="5"/>
  <c r="H6" i="5"/>
  <c r="J44" i="30" l="1"/>
  <c r="AK808" i="37"/>
  <c r="S71" i="30"/>
  <c r="G221" i="41"/>
  <c r="G67" i="41"/>
  <c r="AB268" i="41"/>
  <c r="AB269" i="41"/>
  <c r="AB261" i="41"/>
  <c r="AB263" i="41"/>
  <c r="AB270" i="41"/>
  <c r="AB265" i="41"/>
  <c r="AB262" i="41"/>
  <c r="AB271" i="41"/>
  <c r="AB264" i="41"/>
  <c r="AB272" i="41"/>
  <c r="AB260" i="41"/>
  <c r="AD115" i="41"/>
  <c r="AD114" i="41"/>
  <c r="AD116" i="41"/>
  <c r="AD108" i="41"/>
  <c r="AD117" i="41"/>
  <c r="AD107" i="41"/>
  <c r="AD111" i="41"/>
  <c r="AD109" i="41"/>
  <c r="AD110" i="41"/>
  <c r="AD118" i="41"/>
  <c r="AD106" i="41"/>
  <c r="F49" i="41"/>
  <c r="F50" i="41"/>
  <c r="F58" i="41"/>
  <c r="F59" i="41"/>
  <c r="F61" i="41"/>
  <c r="F53" i="41"/>
  <c r="F51" i="41"/>
  <c r="F52" i="41"/>
  <c r="F60" i="41"/>
  <c r="F57" i="41"/>
  <c r="F54" i="41"/>
  <c r="K221" i="41"/>
  <c r="K67" i="41"/>
  <c r="AB114" i="41"/>
  <c r="AB115" i="41"/>
  <c r="AB118" i="41"/>
  <c r="AB117" i="41"/>
  <c r="AB109" i="41"/>
  <c r="AB116" i="41"/>
  <c r="AB108" i="41"/>
  <c r="AB106" i="41"/>
  <c r="AB111" i="41"/>
  <c r="AB107" i="41"/>
  <c r="AB110" i="41"/>
  <c r="AD268" i="41"/>
  <c r="AD269" i="41"/>
  <c r="AD261" i="41"/>
  <c r="AD271" i="41"/>
  <c r="AD265" i="41"/>
  <c r="AD262" i="41"/>
  <c r="AD263" i="41"/>
  <c r="AD272" i="41"/>
  <c r="AD270" i="41"/>
  <c r="AD264" i="41"/>
  <c r="AD260" i="41"/>
  <c r="M221" i="41"/>
  <c r="M67" i="41"/>
  <c r="AD118" i="36"/>
  <c r="AD116" i="36"/>
  <c r="AD117" i="36"/>
  <c r="AB99" i="36"/>
  <c r="AB98" i="36"/>
  <c r="AB97" i="36"/>
  <c r="AB118" i="36"/>
  <c r="AB117" i="36"/>
  <c r="AB116" i="36"/>
  <c r="AD97" i="36"/>
  <c r="AD98" i="36"/>
  <c r="AD99" i="36"/>
  <c r="AD95" i="41"/>
  <c r="AD96" i="41"/>
  <c r="AD87" i="41"/>
  <c r="AD88" i="41"/>
  <c r="AD89" i="41"/>
  <c r="AD90" i="41"/>
  <c r="AD91" i="41"/>
  <c r="AD92" i="41"/>
  <c r="AD97" i="41"/>
  <c r="AD99" i="41"/>
  <c r="AD98" i="41"/>
  <c r="AB95" i="41"/>
  <c r="AB96" i="41"/>
  <c r="AB99" i="41"/>
  <c r="AB89" i="41"/>
  <c r="AB90" i="41"/>
  <c r="AB92" i="41"/>
  <c r="AB97" i="41"/>
  <c r="AB87" i="41"/>
  <c r="AB98" i="41"/>
  <c r="AB91" i="41"/>
  <c r="AB88" i="41"/>
  <c r="G202" i="41"/>
  <c r="G48" i="41"/>
  <c r="I221" i="41"/>
  <c r="I67" i="41"/>
  <c r="AD271" i="36"/>
  <c r="AD272" i="36"/>
  <c r="AD270" i="36"/>
  <c r="AB252" i="36"/>
  <c r="AB253" i="36"/>
  <c r="AB251" i="36"/>
  <c r="F215" i="36"/>
  <c r="F214" i="36"/>
  <c r="F213" i="36"/>
  <c r="AB271" i="36"/>
  <c r="AB272" i="36"/>
  <c r="AB270" i="36"/>
  <c r="AD252" i="36"/>
  <c r="AD253" i="36"/>
  <c r="AD251" i="36"/>
  <c r="AD249" i="41"/>
  <c r="AD250" i="41"/>
  <c r="AD252" i="41"/>
  <c r="AD242" i="41"/>
  <c r="AD243" i="41"/>
  <c r="AD244" i="41"/>
  <c r="AD253" i="41"/>
  <c r="AD246" i="41"/>
  <c r="AD245" i="41"/>
  <c r="AD241" i="41"/>
  <c r="AD251" i="41"/>
  <c r="AB250" i="41"/>
  <c r="AB249" i="41"/>
  <c r="AB252" i="41"/>
  <c r="AB242" i="41"/>
  <c r="AB243" i="41"/>
  <c r="AB253" i="41"/>
  <c r="AB251" i="41"/>
  <c r="AB246" i="41"/>
  <c r="AB244" i="41"/>
  <c r="AB245" i="41"/>
  <c r="AB241" i="41"/>
  <c r="F212" i="41"/>
  <c r="F211" i="41"/>
  <c r="F204" i="41"/>
  <c r="F214" i="41"/>
  <c r="F208" i="41"/>
  <c r="F206" i="41"/>
  <c r="F203" i="41"/>
  <c r="F205" i="41"/>
  <c r="F207" i="41"/>
  <c r="F215" i="41"/>
  <c r="F213" i="41"/>
  <c r="AB24" i="37"/>
  <c r="AB14" i="37"/>
  <c r="AK481" i="37"/>
  <c r="AG635" i="37"/>
  <c r="AD478" i="37"/>
  <c r="AE478" i="37" s="1"/>
  <c r="AJ1055" i="37"/>
  <c r="AL1054" i="37"/>
  <c r="AM1054" i="37" s="1"/>
  <c r="AF808" i="37"/>
  <c r="AH807" i="37"/>
  <c r="AI807" i="37" s="1"/>
  <c r="AF325" i="37"/>
  <c r="AH324" i="37"/>
  <c r="AI324" i="37" s="1"/>
  <c r="AJ808" i="37"/>
  <c r="AL807" i="37"/>
  <c r="AM807" i="37" s="1"/>
  <c r="AF927" i="37"/>
  <c r="AH926" i="37"/>
  <c r="AI926" i="37" s="1"/>
  <c r="AL1184" i="37"/>
  <c r="AM1184" i="37" s="1"/>
  <c r="AJ1185" i="37"/>
  <c r="AF480" i="37"/>
  <c r="AH479" i="37"/>
  <c r="AI479" i="37" s="1"/>
  <c r="AG808" i="37"/>
  <c r="AJ927" i="37"/>
  <c r="AL926" i="37"/>
  <c r="AM926" i="37" s="1"/>
  <c r="AJ325" i="37"/>
  <c r="AL324" i="37"/>
  <c r="AM324" i="37" s="1"/>
  <c r="AJ101" i="37"/>
  <c r="AL100" i="37"/>
  <c r="AM100" i="37" s="1"/>
  <c r="AH1184" i="37"/>
  <c r="AI1184" i="37" s="1"/>
  <c r="AF1185" i="37"/>
  <c r="AG1186" i="37" s="1"/>
  <c r="AF1056" i="37"/>
  <c r="AG1057" i="37" s="1"/>
  <c r="AH1055" i="37"/>
  <c r="AI1055" i="37" s="1"/>
  <c r="AG325" i="37"/>
  <c r="AK927" i="37"/>
  <c r="AB101" i="37"/>
  <c r="AD100" i="37"/>
  <c r="AE100" i="37" s="1"/>
  <c r="AF101" i="37"/>
  <c r="AH100" i="37"/>
  <c r="AI100" i="37" s="1"/>
  <c r="AG927" i="37"/>
  <c r="AG480" i="37"/>
  <c r="AG481" i="37" s="1"/>
  <c r="AK102" i="37"/>
  <c r="AK1055" i="37"/>
  <c r="AK809" i="37"/>
  <c r="AL634" i="37"/>
  <c r="AM634" i="37" s="1"/>
  <c r="AJ635" i="37"/>
  <c r="AK1185" i="37"/>
  <c r="AH634" i="37"/>
  <c r="AI634" i="37" s="1"/>
  <c r="AF635" i="37"/>
  <c r="AB26" i="37"/>
  <c r="AB16" i="37"/>
  <c r="AJ481" i="37"/>
  <c r="AL480" i="37"/>
  <c r="AM480" i="37" s="1"/>
  <c r="AK325" i="37"/>
  <c r="R72" i="30"/>
  <c r="M221" i="36"/>
  <c r="M67" i="36"/>
  <c r="M221" i="32"/>
  <c r="M67" i="32"/>
  <c r="AD268" i="32"/>
  <c r="AD269" i="32"/>
  <c r="AD262" i="32"/>
  <c r="AD265" i="32"/>
  <c r="AD260" i="32"/>
  <c r="AD264" i="32"/>
  <c r="AD263" i="32"/>
  <c r="AD261" i="32"/>
  <c r="AD271" i="32"/>
  <c r="AD272" i="32"/>
  <c r="AD270" i="32"/>
  <c r="AB249" i="32"/>
  <c r="AB250" i="32"/>
  <c r="AB242" i="32"/>
  <c r="AB243" i="32"/>
  <c r="AB244" i="32"/>
  <c r="AB252" i="32"/>
  <c r="AB246" i="32"/>
  <c r="AB241" i="32"/>
  <c r="AB251" i="32"/>
  <c r="AB245" i="32"/>
  <c r="AB253" i="32"/>
  <c r="F61" i="32"/>
  <c r="F59" i="32"/>
  <c r="F54" i="32"/>
  <c r="F49" i="32"/>
  <c r="F60" i="32"/>
  <c r="F58" i="32"/>
  <c r="F50" i="32"/>
  <c r="F57" i="32"/>
  <c r="F53" i="32"/>
  <c r="F51" i="32"/>
  <c r="AB108" i="32"/>
  <c r="AB114" i="32"/>
  <c r="AB107" i="32"/>
  <c r="AB111" i="32"/>
  <c r="AB115" i="32"/>
  <c r="AB116" i="32"/>
  <c r="AB117" i="32"/>
  <c r="AB118" i="32"/>
  <c r="AB106" i="32"/>
  <c r="AB110" i="32"/>
  <c r="AB109" i="32"/>
  <c r="AD249" i="32"/>
  <c r="AD250" i="32"/>
  <c r="AD244" i="32"/>
  <c r="AD252" i="32"/>
  <c r="AD241" i="32"/>
  <c r="AD246" i="32"/>
  <c r="AD245" i="32"/>
  <c r="AD242" i="32"/>
  <c r="AD243" i="32"/>
  <c r="AD251" i="32"/>
  <c r="AD253" i="32"/>
  <c r="K221" i="36"/>
  <c r="K67" i="36"/>
  <c r="K221" i="32"/>
  <c r="K67" i="32"/>
  <c r="AD110" i="32"/>
  <c r="AD106" i="32"/>
  <c r="AD109" i="32"/>
  <c r="AD114" i="32"/>
  <c r="AD108" i="32"/>
  <c r="AD107" i="32"/>
  <c r="AD111" i="32"/>
  <c r="AD115" i="32"/>
  <c r="AD116" i="32"/>
  <c r="AD117" i="32"/>
  <c r="AD118" i="32"/>
  <c r="AB87" i="32"/>
  <c r="AB95" i="32"/>
  <c r="AB89" i="32"/>
  <c r="AB96" i="32"/>
  <c r="AB88" i="32"/>
  <c r="AB92" i="32"/>
  <c r="AB97" i="32"/>
  <c r="AB98" i="32"/>
  <c r="AB99" i="32"/>
  <c r="AB91" i="32"/>
  <c r="AB90" i="32"/>
  <c r="F212" i="32"/>
  <c r="F211" i="32"/>
  <c r="F207" i="32"/>
  <c r="F205" i="32"/>
  <c r="F214" i="32"/>
  <c r="F203" i="32"/>
  <c r="F215" i="32"/>
  <c r="F204" i="32"/>
  <c r="F206" i="32"/>
  <c r="F208" i="32"/>
  <c r="F213" i="32"/>
  <c r="AB269" i="32"/>
  <c r="AB268" i="32"/>
  <c r="AB261" i="32"/>
  <c r="AB263" i="32"/>
  <c r="AB260" i="32"/>
  <c r="AB271" i="32"/>
  <c r="AB264" i="32"/>
  <c r="AB265" i="32"/>
  <c r="AB262" i="32"/>
  <c r="AB270" i="32"/>
  <c r="AB272" i="32"/>
  <c r="AD96" i="32"/>
  <c r="AD87" i="32"/>
  <c r="AD91" i="32"/>
  <c r="AD92" i="32"/>
  <c r="AD97" i="32"/>
  <c r="AD90" i="32"/>
  <c r="AD98" i="32"/>
  <c r="AD99" i="32"/>
  <c r="AD95" i="32"/>
  <c r="AD88" i="32"/>
  <c r="AD89" i="32"/>
  <c r="G221" i="36"/>
  <c r="G67" i="36"/>
  <c r="G221" i="32"/>
  <c r="G67" i="32"/>
  <c r="G202" i="36"/>
  <c r="G48" i="36"/>
  <c r="G48" i="32"/>
  <c r="G202" i="32"/>
  <c r="AD115" i="36"/>
  <c r="AD109" i="36"/>
  <c r="AD111" i="36"/>
  <c r="AD106" i="36"/>
  <c r="AD108" i="36"/>
  <c r="AD110" i="36"/>
  <c r="AD114" i="36"/>
  <c r="AD107" i="36"/>
  <c r="AB96" i="36"/>
  <c r="AB95" i="36"/>
  <c r="AB90" i="36"/>
  <c r="AB92" i="36"/>
  <c r="AB91" i="36"/>
  <c r="AB87" i="36"/>
  <c r="AB88" i="36"/>
  <c r="AB89" i="36"/>
  <c r="F58" i="36"/>
  <c r="F50" i="36"/>
  <c r="F52" i="36"/>
  <c r="F54" i="36"/>
  <c r="F60" i="36"/>
  <c r="F59" i="36"/>
  <c r="F49" i="36"/>
  <c r="F61" i="36"/>
  <c r="F53" i="36"/>
  <c r="F57" i="36"/>
  <c r="F51" i="36"/>
  <c r="AB107" i="36"/>
  <c r="AB111" i="36"/>
  <c r="AB108" i="36"/>
  <c r="AB109" i="36"/>
  <c r="AB106" i="36"/>
  <c r="AB114" i="36"/>
  <c r="AB110" i="36"/>
  <c r="AB115" i="36"/>
  <c r="AD95" i="36"/>
  <c r="AD90" i="36"/>
  <c r="AD91" i="36"/>
  <c r="AD87" i="36"/>
  <c r="AD88" i="36"/>
  <c r="AD89" i="36"/>
  <c r="AD96" i="36"/>
  <c r="AD92" i="36"/>
  <c r="I221" i="36"/>
  <c r="I67" i="36"/>
  <c r="I67" i="32"/>
  <c r="I221" i="32"/>
  <c r="AD263" i="36"/>
  <c r="AD265" i="36"/>
  <c r="AD269" i="36"/>
  <c r="AD264" i="36"/>
  <c r="AD268" i="36"/>
  <c r="AD261" i="36"/>
  <c r="AD262" i="36"/>
  <c r="AD260" i="36"/>
  <c r="AB249" i="36"/>
  <c r="AB250" i="36"/>
  <c r="AB244" i="36"/>
  <c r="AB246" i="36"/>
  <c r="AB245" i="36"/>
  <c r="AB243" i="36"/>
  <c r="AB241" i="36"/>
  <c r="AB242" i="36"/>
  <c r="F205" i="36"/>
  <c r="F212" i="36"/>
  <c r="F203" i="36"/>
  <c r="F211" i="36"/>
  <c r="F204" i="36"/>
  <c r="F206" i="36"/>
  <c r="F208" i="36"/>
  <c r="F207" i="36"/>
  <c r="AB269" i="36"/>
  <c r="AB268" i="36"/>
  <c r="AB263" i="36"/>
  <c r="AB265" i="36"/>
  <c r="AB264" i="36"/>
  <c r="AB262" i="36"/>
  <c r="AB260" i="36"/>
  <c r="AB261" i="36"/>
  <c r="AD249" i="36"/>
  <c r="AD246" i="36"/>
  <c r="AD244" i="36"/>
  <c r="AD245" i="36"/>
  <c r="AD241" i="36"/>
  <c r="AD250" i="36"/>
  <c r="AD242" i="36"/>
  <c r="AD243" i="36"/>
  <c r="AL297" i="30"/>
  <c r="AM297" i="30" s="1"/>
  <c r="W296" i="30"/>
  <c r="AL624" i="30"/>
  <c r="AM624" i="30" s="1"/>
  <c r="AH624" i="30"/>
  <c r="AI624" i="30" s="1"/>
  <c r="AL1045" i="30"/>
  <c r="AM1045" i="30" s="1"/>
  <c r="Z72" i="30"/>
  <c r="AA72" i="30" s="1"/>
  <c r="AL797" i="30"/>
  <c r="AM797" i="30" s="1"/>
  <c r="AD916" i="30"/>
  <c r="AE916" i="30" s="1"/>
  <c r="AL1174" i="30"/>
  <c r="AM1174" i="30" s="1"/>
  <c r="Z297" i="30"/>
  <c r="AA297" i="30" s="1"/>
  <c r="AH915" i="30"/>
  <c r="AI915" i="30" s="1"/>
  <c r="AE71" i="30"/>
  <c r="AH469" i="30"/>
  <c r="AI469" i="30" s="1"/>
  <c r="AD469" i="30"/>
  <c r="AE469" i="30" s="1"/>
  <c r="AD797" i="30"/>
  <c r="AE797" i="30" s="1"/>
  <c r="AL71" i="30"/>
  <c r="AM71" i="30" s="1"/>
  <c r="AH297" i="30"/>
  <c r="AI297" i="30" s="1"/>
  <c r="R297" i="30"/>
  <c r="S297" i="30" s="1"/>
  <c r="AI72" i="30"/>
  <c r="AD624" i="30"/>
  <c r="AE624" i="30" s="1"/>
  <c r="N71" i="30"/>
  <c r="O71" i="30" s="1"/>
  <c r="J33" i="30" s="1"/>
  <c r="AD72" i="30"/>
  <c r="V297" i="30"/>
  <c r="AD296" i="30"/>
  <c r="AE296" i="30" s="1"/>
  <c r="AL469" i="30"/>
  <c r="AM469" i="30" s="1"/>
  <c r="AH797" i="30"/>
  <c r="AI797" i="30" s="1"/>
  <c r="AL916" i="30"/>
  <c r="AM916" i="30" s="1"/>
  <c r="S72" i="30"/>
  <c r="AC1175" i="30"/>
  <c r="AD1174" i="30"/>
  <c r="AE1174" i="30" s="1"/>
  <c r="AG1175" i="30"/>
  <c r="AH1174" i="30"/>
  <c r="AI1174" i="30" s="1"/>
  <c r="AD1045" i="30"/>
  <c r="AE1045" i="30" s="1"/>
  <c r="AJ1175" i="30"/>
  <c r="AB1175" i="30"/>
  <c r="AF1175" i="30"/>
  <c r="AK1175" i="30"/>
  <c r="AH1045" i="30"/>
  <c r="AI1045" i="30" s="1"/>
  <c r="AG1046" i="30"/>
  <c r="AB1046" i="30"/>
  <c r="AJ1046" i="30"/>
  <c r="AC1046" i="30"/>
  <c r="AK1046" i="30"/>
  <c r="AF1046" i="30"/>
  <c r="AC917" i="30"/>
  <c r="AJ917" i="30"/>
  <c r="AK917" i="30"/>
  <c r="AB917" i="30"/>
  <c r="AF916" i="30"/>
  <c r="AG916" i="30"/>
  <c r="AK798" i="30"/>
  <c r="AB798" i="30"/>
  <c r="AF798" i="30"/>
  <c r="AG798" i="30"/>
  <c r="AJ798" i="30"/>
  <c r="AC798" i="30"/>
  <c r="AG625" i="30"/>
  <c r="AF625" i="30"/>
  <c r="AB625" i="30"/>
  <c r="AC625" i="30"/>
  <c r="AJ625" i="30"/>
  <c r="AK625" i="30"/>
  <c r="AK470" i="30"/>
  <c r="AG470" i="30"/>
  <c r="AB470" i="30"/>
  <c r="AJ470" i="30"/>
  <c r="AF470" i="30"/>
  <c r="AC470" i="30"/>
  <c r="Y298" i="30"/>
  <c r="Y73" i="30"/>
  <c r="U298" i="30"/>
  <c r="Q298" i="30"/>
  <c r="AG298" i="30"/>
  <c r="AB297" i="30"/>
  <c r="AC73" i="30"/>
  <c r="T298" i="30"/>
  <c r="AJ298" i="30"/>
  <c r="AK298" i="30"/>
  <c r="AC297" i="30"/>
  <c r="X298" i="30"/>
  <c r="AF298" i="30"/>
  <c r="P298" i="30"/>
  <c r="P73" i="30"/>
  <c r="AB73" i="30"/>
  <c r="AJ72" i="30"/>
  <c r="AK72" i="30"/>
  <c r="Q73" i="30"/>
  <c r="X73" i="30"/>
  <c r="AG73" i="30"/>
  <c r="AH73" i="30" s="1"/>
  <c r="W297" i="30" l="1"/>
  <c r="AA255" i="41"/>
  <c r="AC255" i="41"/>
  <c r="AA101" i="41"/>
  <c r="AC120" i="41"/>
  <c r="AC101" i="41"/>
  <c r="AA102" i="41"/>
  <c r="N234" i="36"/>
  <c r="N233" i="36"/>
  <c r="N232" i="36"/>
  <c r="H77" i="36"/>
  <c r="H80" i="36"/>
  <c r="H79" i="36"/>
  <c r="H78" i="36"/>
  <c r="L234" i="36"/>
  <c r="L233" i="36"/>
  <c r="L232" i="36"/>
  <c r="E217" i="41"/>
  <c r="E218" i="41"/>
  <c r="J77" i="41"/>
  <c r="J76" i="41"/>
  <c r="J68" i="41"/>
  <c r="J72" i="41"/>
  <c r="J69" i="41"/>
  <c r="J70" i="41"/>
  <c r="J71" i="41"/>
  <c r="J80" i="41"/>
  <c r="J73" i="41"/>
  <c r="J79" i="41"/>
  <c r="J78" i="41"/>
  <c r="AC274" i="41"/>
  <c r="AC275" i="41"/>
  <c r="AA121" i="41"/>
  <c r="AC121" i="41"/>
  <c r="H211" i="41"/>
  <c r="H212" i="41"/>
  <c r="H204" i="41"/>
  <c r="H214" i="41"/>
  <c r="H206" i="41"/>
  <c r="H205" i="41"/>
  <c r="H203" i="41"/>
  <c r="H208" i="41"/>
  <c r="H207" i="41"/>
  <c r="H215" i="41"/>
  <c r="H213" i="41"/>
  <c r="N230" i="41"/>
  <c r="N231" i="41"/>
  <c r="N233" i="41"/>
  <c r="N223" i="41"/>
  <c r="N226" i="41"/>
  <c r="N227" i="41"/>
  <c r="N224" i="41"/>
  <c r="N234" i="41"/>
  <c r="N222" i="41"/>
  <c r="N225" i="41"/>
  <c r="N232" i="41"/>
  <c r="L231" i="41"/>
  <c r="L230" i="41"/>
  <c r="L233" i="41"/>
  <c r="L223" i="41"/>
  <c r="L226" i="41"/>
  <c r="L225" i="41"/>
  <c r="L234" i="41"/>
  <c r="L232" i="41"/>
  <c r="L227" i="41"/>
  <c r="L224" i="41"/>
  <c r="L222" i="41"/>
  <c r="K202" i="41"/>
  <c r="K48" i="41"/>
  <c r="J77" i="36"/>
  <c r="J80" i="36"/>
  <c r="J79" i="36"/>
  <c r="J78" i="36"/>
  <c r="H215" i="36"/>
  <c r="H214" i="36"/>
  <c r="H213" i="36"/>
  <c r="H234" i="36"/>
  <c r="H233" i="36"/>
  <c r="H232" i="36"/>
  <c r="AC256" i="41"/>
  <c r="J230" i="41"/>
  <c r="J231" i="41"/>
  <c r="J233" i="41"/>
  <c r="J223" i="41"/>
  <c r="J225" i="41"/>
  <c r="J232" i="41"/>
  <c r="J224" i="41"/>
  <c r="J226" i="41"/>
  <c r="J227" i="41"/>
  <c r="J222" i="41"/>
  <c r="J234" i="41"/>
  <c r="E64" i="41"/>
  <c r="H76" i="41"/>
  <c r="H77" i="41"/>
  <c r="H72" i="41"/>
  <c r="H79" i="41"/>
  <c r="H70" i="41"/>
  <c r="H68" i="41"/>
  <c r="H71" i="41"/>
  <c r="H73" i="41"/>
  <c r="H78" i="41"/>
  <c r="H69" i="41"/>
  <c r="H80" i="41"/>
  <c r="L77" i="36"/>
  <c r="L80" i="36"/>
  <c r="L78" i="36"/>
  <c r="L79" i="36"/>
  <c r="J234" i="36"/>
  <c r="J232" i="36"/>
  <c r="J233" i="36"/>
  <c r="N77" i="36"/>
  <c r="N80" i="36"/>
  <c r="N79" i="36"/>
  <c r="N78" i="36"/>
  <c r="AA256" i="41"/>
  <c r="H58" i="41"/>
  <c r="H57" i="41"/>
  <c r="H49" i="41"/>
  <c r="H53" i="41"/>
  <c r="H50" i="41"/>
  <c r="H51" i="41"/>
  <c r="H52" i="41"/>
  <c r="H59" i="41"/>
  <c r="H61" i="41"/>
  <c r="H54" i="41"/>
  <c r="H60" i="41"/>
  <c r="AC102" i="41"/>
  <c r="N76" i="41"/>
  <c r="N77" i="41"/>
  <c r="N73" i="41"/>
  <c r="N68" i="41"/>
  <c r="N78" i="41"/>
  <c r="N79" i="41"/>
  <c r="N80" i="41"/>
  <c r="N69" i="41"/>
  <c r="N72" i="41"/>
  <c r="N71" i="41"/>
  <c r="N70" i="41"/>
  <c r="AA120" i="41"/>
  <c r="L76" i="41"/>
  <c r="L77" i="41"/>
  <c r="L78" i="41"/>
  <c r="L79" i="41"/>
  <c r="L80" i="41"/>
  <c r="L68" i="41"/>
  <c r="L72" i="41"/>
  <c r="L73" i="41"/>
  <c r="L71" i="41"/>
  <c r="L70" i="41"/>
  <c r="L69" i="41"/>
  <c r="E63" i="41"/>
  <c r="AA274" i="41"/>
  <c r="AA275" i="41"/>
  <c r="H231" i="41"/>
  <c r="H230" i="41"/>
  <c r="H223" i="41"/>
  <c r="H233" i="41"/>
  <c r="H224" i="41"/>
  <c r="H232" i="41"/>
  <c r="H225" i="41"/>
  <c r="H226" i="41"/>
  <c r="H227" i="41"/>
  <c r="H234" i="41"/>
  <c r="H222" i="41"/>
  <c r="AA274" i="32"/>
  <c r="AK1056" i="37"/>
  <c r="AG326" i="37"/>
  <c r="AK1186" i="37"/>
  <c r="AA102" i="36"/>
  <c r="E217" i="32"/>
  <c r="E64" i="32"/>
  <c r="AK928" i="37"/>
  <c r="AB25" i="37"/>
  <c r="AB15" i="37"/>
  <c r="AF481" i="37"/>
  <c r="AG482" i="37" s="1"/>
  <c r="AH480" i="37"/>
  <c r="AI480" i="37" s="1"/>
  <c r="AF928" i="37"/>
  <c r="AH927" i="37"/>
  <c r="AI927" i="37" s="1"/>
  <c r="AH635" i="37"/>
  <c r="AI635" i="37" s="1"/>
  <c r="AF636" i="37"/>
  <c r="AL635" i="37"/>
  <c r="AM635" i="37" s="1"/>
  <c r="AJ636" i="37"/>
  <c r="AG636" i="37"/>
  <c r="AF102" i="37"/>
  <c r="AH101" i="37"/>
  <c r="AI101" i="37" s="1"/>
  <c r="AJ326" i="37"/>
  <c r="AL325" i="37"/>
  <c r="AM325" i="37" s="1"/>
  <c r="AF809" i="37"/>
  <c r="AH808" i="37"/>
  <c r="AI808" i="37" s="1"/>
  <c r="AJ482" i="37"/>
  <c r="AL481" i="37"/>
  <c r="AM481" i="37" s="1"/>
  <c r="AK482" i="37"/>
  <c r="AG928" i="37"/>
  <c r="AG929" i="37" s="1"/>
  <c r="AB102" i="37"/>
  <c r="AD101" i="37"/>
  <c r="AE101" i="37" s="1"/>
  <c r="AF1057" i="37"/>
  <c r="AG1058" i="37" s="1"/>
  <c r="AH1056" i="37"/>
  <c r="AI1056" i="37" s="1"/>
  <c r="AJ102" i="37"/>
  <c r="AK103" i="37" s="1"/>
  <c r="AL101" i="37"/>
  <c r="AM101" i="37" s="1"/>
  <c r="AJ928" i="37"/>
  <c r="AL927" i="37"/>
  <c r="AM927" i="37" s="1"/>
  <c r="AL1185" i="37"/>
  <c r="AM1185" i="37" s="1"/>
  <c r="AJ1186" i="37"/>
  <c r="AF326" i="37"/>
  <c r="AH325" i="37"/>
  <c r="AI325" i="37" s="1"/>
  <c r="AJ1056" i="37"/>
  <c r="AL1055" i="37"/>
  <c r="AM1055" i="37" s="1"/>
  <c r="AK326" i="37"/>
  <c r="AK327" i="37" s="1"/>
  <c r="AK636" i="37"/>
  <c r="AK637" i="37" s="1"/>
  <c r="AG102" i="37"/>
  <c r="AG103" i="37" s="1"/>
  <c r="AK929" i="37"/>
  <c r="AH1185" i="37"/>
  <c r="AI1185" i="37" s="1"/>
  <c r="AF1186" i="37"/>
  <c r="AG1187" i="37" s="1"/>
  <c r="AG809" i="37"/>
  <c r="AJ809" i="37"/>
  <c r="AK810" i="37" s="1"/>
  <c r="AL808" i="37"/>
  <c r="AM808" i="37" s="1"/>
  <c r="AC102" i="37"/>
  <c r="AC103" i="37" s="1"/>
  <c r="AC256" i="36"/>
  <c r="AA256" i="36"/>
  <c r="AA255" i="32"/>
  <c r="E217" i="36"/>
  <c r="AA255" i="36"/>
  <c r="E64" i="36"/>
  <c r="AA101" i="36"/>
  <c r="AC120" i="32"/>
  <c r="AA120" i="32"/>
  <c r="AH298" i="30"/>
  <c r="AI298" i="30" s="1"/>
  <c r="K202" i="36"/>
  <c r="K48" i="36"/>
  <c r="K202" i="32"/>
  <c r="K48" i="32"/>
  <c r="AC255" i="36"/>
  <c r="AA274" i="36"/>
  <c r="E218" i="36"/>
  <c r="E43" i="36" s="1" a="1"/>
  <c r="E43" i="36" s="1"/>
  <c r="AC274" i="36"/>
  <c r="AC275" i="36"/>
  <c r="J68" i="32"/>
  <c r="J78" i="32"/>
  <c r="J71" i="32"/>
  <c r="J76" i="32"/>
  <c r="J77" i="32"/>
  <c r="J70" i="32"/>
  <c r="J80" i="32"/>
  <c r="J69" i="32"/>
  <c r="J79" i="32"/>
  <c r="J73" i="32"/>
  <c r="J72" i="32"/>
  <c r="AC102" i="36"/>
  <c r="AA120" i="36"/>
  <c r="AA121" i="36"/>
  <c r="H51" i="36"/>
  <c r="H49" i="36"/>
  <c r="H58" i="36"/>
  <c r="H53" i="36"/>
  <c r="H57" i="36"/>
  <c r="H60" i="36"/>
  <c r="H54" i="36"/>
  <c r="H61" i="36"/>
  <c r="H52" i="36"/>
  <c r="H50" i="36"/>
  <c r="H59" i="36"/>
  <c r="H69" i="36"/>
  <c r="H73" i="36"/>
  <c r="H71" i="36"/>
  <c r="H76" i="36"/>
  <c r="H68" i="36"/>
  <c r="H70" i="36"/>
  <c r="H72" i="36"/>
  <c r="L230" i="36"/>
  <c r="L231" i="36"/>
  <c r="L225" i="36"/>
  <c r="L227" i="36"/>
  <c r="L226" i="36"/>
  <c r="L222" i="36"/>
  <c r="L224" i="36"/>
  <c r="L223" i="36"/>
  <c r="AC256" i="32"/>
  <c r="AA121" i="32"/>
  <c r="N72" i="32"/>
  <c r="N68" i="32"/>
  <c r="N78" i="32"/>
  <c r="N71" i="32"/>
  <c r="N76" i="32"/>
  <c r="N77" i="32"/>
  <c r="N80" i="32"/>
  <c r="N73" i="32"/>
  <c r="N79" i="32"/>
  <c r="N70" i="32"/>
  <c r="N69" i="32"/>
  <c r="J76" i="36"/>
  <c r="J73" i="36"/>
  <c r="J71" i="36"/>
  <c r="J72" i="36"/>
  <c r="J68" i="36"/>
  <c r="J69" i="36"/>
  <c r="J70" i="36"/>
  <c r="AC101" i="36"/>
  <c r="E63" i="36"/>
  <c r="H203" i="36"/>
  <c r="H204" i="36"/>
  <c r="H205" i="36"/>
  <c r="H211" i="36"/>
  <c r="H206" i="36"/>
  <c r="H208" i="36"/>
  <c r="H207" i="36"/>
  <c r="H212" i="36"/>
  <c r="H223" i="36"/>
  <c r="H231" i="36"/>
  <c r="H224" i="36"/>
  <c r="H222" i="36"/>
  <c r="H225" i="36"/>
  <c r="H226" i="36"/>
  <c r="H230" i="36"/>
  <c r="H227" i="36"/>
  <c r="AA275" i="32"/>
  <c r="AA102" i="32"/>
  <c r="AA101" i="32"/>
  <c r="L76" i="32"/>
  <c r="L77" i="32"/>
  <c r="L69" i="32"/>
  <c r="L73" i="32"/>
  <c r="L79" i="32"/>
  <c r="L68" i="32"/>
  <c r="L72" i="32"/>
  <c r="L78" i="32"/>
  <c r="L71" i="32"/>
  <c r="L70" i="32"/>
  <c r="L80" i="32"/>
  <c r="N230" i="32"/>
  <c r="N231" i="32"/>
  <c r="N227" i="32"/>
  <c r="N223" i="32"/>
  <c r="N226" i="32"/>
  <c r="N224" i="32"/>
  <c r="N225" i="32"/>
  <c r="N233" i="32"/>
  <c r="N222" i="32"/>
  <c r="N234" i="32"/>
  <c r="N232" i="32"/>
  <c r="J227" i="36"/>
  <c r="J225" i="36"/>
  <c r="J230" i="36"/>
  <c r="J222" i="36"/>
  <c r="J231" i="36"/>
  <c r="J223" i="36"/>
  <c r="J224" i="36"/>
  <c r="J226" i="36"/>
  <c r="AC121" i="36"/>
  <c r="AC120" i="36"/>
  <c r="H212" i="32"/>
  <c r="H211" i="32"/>
  <c r="H206" i="32"/>
  <c r="H208" i="32"/>
  <c r="H204" i="32"/>
  <c r="H207" i="32"/>
  <c r="H205" i="32"/>
  <c r="H215" i="32"/>
  <c r="H213" i="32"/>
  <c r="H203" i="32"/>
  <c r="H214" i="32"/>
  <c r="H73" i="32"/>
  <c r="H80" i="32"/>
  <c r="H68" i="32"/>
  <c r="H72" i="32"/>
  <c r="H77" i="32"/>
  <c r="H69" i="32"/>
  <c r="H78" i="32"/>
  <c r="H70" i="32"/>
  <c r="H76" i="32"/>
  <c r="H79" i="32"/>
  <c r="H71" i="32"/>
  <c r="L230" i="32"/>
  <c r="L231" i="32"/>
  <c r="L224" i="32"/>
  <c r="L223" i="32"/>
  <c r="L233" i="32"/>
  <c r="L227" i="32"/>
  <c r="L225" i="32"/>
  <c r="L226" i="32"/>
  <c r="L232" i="32"/>
  <c r="L234" i="32"/>
  <c r="L222" i="32"/>
  <c r="E63" i="32"/>
  <c r="AA256" i="32"/>
  <c r="AC275" i="32"/>
  <c r="N76" i="36"/>
  <c r="N71" i="36"/>
  <c r="N72" i="36"/>
  <c r="N73" i="36"/>
  <c r="N68" i="36"/>
  <c r="N69" i="36"/>
  <c r="N70" i="36"/>
  <c r="AA275" i="36"/>
  <c r="J231" i="32"/>
  <c r="J230" i="32"/>
  <c r="J223" i="32"/>
  <c r="J233" i="32"/>
  <c r="J226" i="32"/>
  <c r="J225" i="32"/>
  <c r="J227" i="32"/>
  <c r="J224" i="32"/>
  <c r="J222" i="32"/>
  <c r="J234" i="32"/>
  <c r="J232" i="32"/>
  <c r="H54" i="32"/>
  <c r="H61" i="32"/>
  <c r="H51" i="32"/>
  <c r="H58" i="32"/>
  <c r="H52" i="32"/>
  <c r="H59" i="32"/>
  <c r="H57" i="32"/>
  <c r="H49" i="32"/>
  <c r="H53" i="32"/>
  <c r="H60" i="32"/>
  <c r="H50" i="32"/>
  <c r="H230" i="32"/>
  <c r="H231" i="32"/>
  <c r="H227" i="32"/>
  <c r="H223" i="32"/>
  <c r="H224" i="32"/>
  <c r="H226" i="32"/>
  <c r="H225" i="32"/>
  <c r="H233" i="32"/>
  <c r="H232" i="32"/>
  <c r="H222" i="32"/>
  <c r="H234" i="32"/>
  <c r="AC102" i="32"/>
  <c r="AC101" i="32"/>
  <c r="E218" i="32"/>
  <c r="E41" i="32" s="1" a="1"/>
  <c r="E41" i="32" s="1"/>
  <c r="AC121" i="32"/>
  <c r="L76" i="36"/>
  <c r="L71" i="36"/>
  <c r="L73" i="36"/>
  <c r="L72" i="36"/>
  <c r="L68" i="36"/>
  <c r="L69" i="36"/>
  <c r="L70" i="36"/>
  <c r="AC255" i="32"/>
  <c r="AC274" i="32"/>
  <c r="N231" i="36"/>
  <c r="N225" i="36"/>
  <c r="N227" i="36"/>
  <c r="N226" i="36"/>
  <c r="N230" i="36"/>
  <c r="N222" i="36"/>
  <c r="N223" i="36"/>
  <c r="N224" i="36"/>
  <c r="Z73" i="30"/>
  <c r="AA73" i="30" s="1"/>
  <c r="AI73" i="30"/>
  <c r="AL798" i="30"/>
  <c r="AM798" i="30" s="1"/>
  <c r="AE72" i="30"/>
  <c r="AH625" i="30"/>
  <c r="AI625" i="30" s="1"/>
  <c r="AL1175" i="30"/>
  <c r="AM1175" i="30" s="1"/>
  <c r="AD73" i="30"/>
  <c r="V298" i="30"/>
  <c r="W298" i="30" s="1"/>
  <c r="AD470" i="30"/>
  <c r="AE470" i="30" s="1"/>
  <c r="J23" i="30"/>
  <c r="J43" i="30"/>
  <c r="AL470" i="30"/>
  <c r="AM470" i="30" s="1"/>
  <c r="AL917" i="30"/>
  <c r="AM917" i="30" s="1"/>
  <c r="AL1046" i="30"/>
  <c r="AM1046" i="30" s="1"/>
  <c r="Z298" i="30"/>
  <c r="AA298" i="30" s="1"/>
  <c r="AL72" i="30"/>
  <c r="AM72" i="30" s="1"/>
  <c r="AD297" i="30"/>
  <c r="AE297" i="30" s="1"/>
  <c r="AL625" i="30"/>
  <c r="AM625" i="30" s="1"/>
  <c r="AH798" i="30"/>
  <c r="AI798" i="30" s="1"/>
  <c r="AH916" i="30"/>
  <c r="AI916" i="30" s="1"/>
  <c r="R298" i="30"/>
  <c r="S298" i="30" s="1"/>
  <c r="AL298" i="30"/>
  <c r="AM298" i="30" s="1"/>
  <c r="AD798" i="30"/>
  <c r="AE798" i="30" s="1"/>
  <c r="AD917" i="30"/>
  <c r="AE917" i="30" s="1"/>
  <c r="AH470" i="30"/>
  <c r="AI470" i="30" s="1"/>
  <c r="AD625" i="30"/>
  <c r="AE625" i="30" s="1"/>
  <c r="AD1175" i="30"/>
  <c r="AE1175" i="30" s="1"/>
  <c r="R73" i="30"/>
  <c r="S73" i="30" s="1"/>
  <c r="AG1176" i="30"/>
  <c r="AH1175" i="30"/>
  <c r="AI1175" i="30" s="1"/>
  <c r="AC1047" i="30"/>
  <c r="AJ1176" i="30"/>
  <c r="AF1176" i="30"/>
  <c r="AK1176" i="30"/>
  <c r="AB1176" i="30"/>
  <c r="AC1176" i="30"/>
  <c r="AD1046" i="30"/>
  <c r="AE1046" i="30" s="1"/>
  <c r="AG1047" i="30"/>
  <c r="AH1046" i="30"/>
  <c r="AI1046" i="30" s="1"/>
  <c r="AK1047" i="30"/>
  <c r="AJ1047" i="30"/>
  <c r="AF1047" i="30"/>
  <c r="AB1047" i="30"/>
  <c r="AC918" i="30"/>
  <c r="AK918" i="30"/>
  <c r="AF917" i="30"/>
  <c r="AG917" i="30"/>
  <c r="AB918" i="30"/>
  <c r="AJ918" i="30"/>
  <c r="AG799" i="30"/>
  <c r="AK799" i="30"/>
  <c r="AC799" i="30"/>
  <c r="AJ799" i="30"/>
  <c r="AF799" i="30"/>
  <c r="AB799" i="30"/>
  <c r="AG626" i="30"/>
  <c r="AC626" i="30"/>
  <c r="AK626" i="30"/>
  <c r="AJ626" i="30"/>
  <c r="AB626" i="30"/>
  <c r="AF626" i="30"/>
  <c r="AC471" i="30"/>
  <c r="AB471" i="30"/>
  <c r="AF471" i="30"/>
  <c r="AG471" i="30"/>
  <c r="AJ471" i="30"/>
  <c r="AK471" i="30"/>
  <c r="U299" i="30"/>
  <c r="AC74" i="30"/>
  <c r="AG74" i="30"/>
  <c r="AH74" i="30" s="1"/>
  <c r="Y74" i="30"/>
  <c r="AK73" i="30"/>
  <c r="AG299" i="30"/>
  <c r="Q74" i="30"/>
  <c r="Q299" i="30"/>
  <c r="X299" i="30"/>
  <c r="AB298" i="30"/>
  <c r="AJ299" i="30"/>
  <c r="Y299" i="30"/>
  <c r="P299" i="30"/>
  <c r="AF299" i="30"/>
  <c r="AC298" i="30"/>
  <c r="AK299" i="30"/>
  <c r="T299" i="30"/>
  <c r="X74" i="30"/>
  <c r="P74" i="30"/>
  <c r="AJ73" i="30"/>
  <c r="AB74" i="30"/>
  <c r="G64" i="41" l="1"/>
  <c r="AL918" i="30"/>
  <c r="AD918" i="30"/>
  <c r="M83" i="41"/>
  <c r="AH1176" i="30"/>
  <c r="AI1176" i="30" s="1"/>
  <c r="K236" i="41"/>
  <c r="I237" i="41"/>
  <c r="M82" i="41"/>
  <c r="M236" i="41"/>
  <c r="K83" i="41"/>
  <c r="G63" i="41"/>
  <c r="G83" i="41"/>
  <c r="G82" i="41"/>
  <c r="I236" i="41"/>
  <c r="I82" i="41"/>
  <c r="E34" i="41" a="1"/>
  <c r="E34" i="41" s="1"/>
  <c r="E41" i="41" a="1"/>
  <c r="E41" i="41" s="1"/>
  <c r="E32" i="41" a="1"/>
  <c r="E32" i="41" s="1"/>
  <c r="E40" i="41" a="1"/>
  <c r="E40" i="41" s="1"/>
  <c r="E37" i="41" a="1"/>
  <c r="E37" i="41" s="1"/>
  <c r="E42" i="41" a="1"/>
  <c r="E42" i="41" s="1"/>
  <c r="E36" i="41" a="1"/>
  <c r="E36" i="41" s="1"/>
  <c r="E39" i="41" a="1"/>
  <c r="E39" i="41" s="1"/>
  <c r="E35" i="41" a="1"/>
  <c r="E35" i="41" s="1"/>
  <c r="E33" i="41" a="1"/>
  <c r="E33" i="41" s="1"/>
  <c r="E38" i="41" a="1"/>
  <c r="E38" i="41" s="1"/>
  <c r="E43" i="41" a="1"/>
  <c r="E43" i="41" s="1"/>
  <c r="M48" i="41"/>
  <c r="M202" i="41"/>
  <c r="E27" i="41" a="1"/>
  <c r="E27" i="41" s="1"/>
  <c r="E31" i="41" a="1"/>
  <c r="E31" i="41" s="1"/>
  <c r="E21" i="41" a="1"/>
  <c r="E21" i="41" s="1"/>
  <c r="E24" i="41" a="1"/>
  <c r="E24" i="41" s="1"/>
  <c r="E22" i="41" a="1"/>
  <c r="E22" i="41" s="1"/>
  <c r="E29" i="41" a="1"/>
  <c r="E29" i="41" s="1"/>
  <c r="E26" i="41" a="1"/>
  <c r="E26" i="41" s="1"/>
  <c r="E30" i="41" a="1"/>
  <c r="E30" i="41" s="1"/>
  <c r="E20" i="41" a="1"/>
  <c r="E20" i="41" s="1"/>
  <c r="E23" i="41" a="1"/>
  <c r="E23" i="41" s="1"/>
  <c r="E25" i="41" a="1"/>
  <c r="E25" i="41" s="1"/>
  <c r="E28" i="41" a="1"/>
  <c r="E28" i="41" s="1"/>
  <c r="L215" i="36"/>
  <c r="L213" i="36"/>
  <c r="L214" i="36"/>
  <c r="K82" i="41"/>
  <c r="L57" i="41"/>
  <c r="L58" i="41"/>
  <c r="L59" i="41"/>
  <c r="L60" i="41"/>
  <c r="L61" i="41"/>
  <c r="L52" i="41"/>
  <c r="L50" i="41"/>
  <c r="L49" i="41"/>
  <c r="L53" i="41"/>
  <c r="L51" i="41"/>
  <c r="L54" i="41"/>
  <c r="M237" i="41"/>
  <c r="G217" i="41"/>
  <c r="G218" i="41"/>
  <c r="I202" i="41"/>
  <c r="I48" i="41"/>
  <c r="G236" i="41"/>
  <c r="G237" i="41"/>
  <c r="L212" i="41"/>
  <c r="L211" i="41"/>
  <c r="L214" i="41"/>
  <c r="L204" i="41"/>
  <c r="L203" i="41"/>
  <c r="L207" i="41"/>
  <c r="L215" i="41"/>
  <c r="L213" i="41"/>
  <c r="L208" i="41"/>
  <c r="L206" i="41"/>
  <c r="L205" i="41"/>
  <c r="K237" i="41"/>
  <c r="I83" i="41"/>
  <c r="E29" i="36" a="1"/>
  <c r="E29" i="36" s="1"/>
  <c r="E30" i="36" a="1"/>
  <c r="E30" i="36" s="1"/>
  <c r="E31" i="36" a="1"/>
  <c r="E31" i="36" s="1"/>
  <c r="E25" i="36" a="1"/>
  <c r="E25" i="36" s="1"/>
  <c r="E26" i="36" a="1"/>
  <c r="E26" i="36" s="1"/>
  <c r="E27" i="36" a="1"/>
  <c r="E27" i="36" s="1"/>
  <c r="E21" i="36" a="1"/>
  <c r="E21" i="36" s="1"/>
  <c r="E22" i="36" a="1"/>
  <c r="E22" i="36" s="1"/>
  <c r="E23" i="36" a="1"/>
  <c r="E23" i="36" s="1"/>
  <c r="E20" i="36" a="1"/>
  <c r="E20" i="36" s="1"/>
  <c r="E28" i="36" a="1"/>
  <c r="E28" i="36" s="1"/>
  <c r="E24" i="36" a="1"/>
  <c r="E24" i="36" s="1"/>
  <c r="E35" i="36" a="1"/>
  <c r="E35" i="36" s="1"/>
  <c r="E40" i="36" a="1"/>
  <c r="E40" i="36" s="1"/>
  <c r="E34" i="36" a="1"/>
  <c r="E34" i="36" s="1"/>
  <c r="E37" i="36" a="1"/>
  <c r="E37" i="36" s="1"/>
  <c r="AG637" i="37"/>
  <c r="K83" i="36"/>
  <c r="G236" i="32"/>
  <c r="G217" i="32"/>
  <c r="AG810" i="37"/>
  <c r="AF327" i="37"/>
  <c r="AH326" i="37"/>
  <c r="AI326" i="37" s="1"/>
  <c r="AL928" i="37"/>
  <c r="AM928" i="37" s="1"/>
  <c r="AJ929" i="37"/>
  <c r="AK930" i="37" s="1"/>
  <c r="AF1058" i="37"/>
  <c r="AG1059" i="37" s="1"/>
  <c r="AH1057" i="37"/>
  <c r="AI1057" i="37" s="1"/>
  <c r="AH928" i="37"/>
  <c r="AI928" i="37" s="1"/>
  <c r="AF929" i="37"/>
  <c r="AG930" i="37" s="1"/>
  <c r="AH1186" i="37"/>
  <c r="AI1186" i="37" s="1"/>
  <c r="AF1187" i="37"/>
  <c r="AL1186" i="37"/>
  <c r="AM1186" i="37" s="1"/>
  <c r="AJ1187" i="37"/>
  <c r="AJ483" i="37"/>
  <c r="AL482" i="37"/>
  <c r="AM482" i="37" s="1"/>
  <c r="AF103" i="37"/>
  <c r="AH102" i="37"/>
  <c r="AI102" i="37" s="1"/>
  <c r="AH636" i="37"/>
  <c r="AI636" i="37" s="1"/>
  <c r="AF637" i="37"/>
  <c r="AJ810" i="37"/>
  <c r="AL809" i="37"/>
  <c r="AM809" i="37" s="1"/>
  <c r="AJ1057" i="37"/>
  <c r="AL1056" i="37"/>
  <c r="AM1056" i="37" s="1"/>
  <c r="AJ103" i="37"/>
  <c r="AL102" i="37"/>
  <c r="AM102" i="37" s="1"/>
  <c r="AB103" i="37"/>
  <c r="AD102" i="37"/>
  <c r="AE102" i="37" s="1"/>
  <c r="AK1187" i="37"/>
  <c r="AJ327" i="37"/>
  <c r="AL326" i="37"/>
  <c r="AM326" i="37" s="1"/>
  <c r="AF482" i="37"/>
  <c r="AH481" i="37"/>
  <c r="AI481" i="37" s="1"/>
  <c r="AK483" i="37"/>
  <c r="AF810" i="37"/>
  <c r="AH809" i="37"/>
  <c r="AI809" i="37" s="1"/>
  <c r="AG327" i="37"/>
  <c r="AL636" i="37"/>
  <c r="AM636" i="37" s="1"/>
  <c r="AJ637" i="37"/>
  <c r="AK638" i="37" s="1"/>
  <c r="AK1057" i="37"/>
  <c r="E36" i="36" a="1"/>
  <c r="E36" i="36" s="1"/>
  <c r="E39" i="36" a="1"/>
  <c r="E39" i="36" s="1"/>
  <c r="E38" i="36" a="1"/>
  <c r="E38" i="36" s="1"/>
  <c r="E42" i="36" a="1"/>
  <c r="E42" i="36" s="1"/>
  <c r="E32" i="36" a="1"/>
  <c r="E32" i="36" s="1"/>
  <c r="E33" i="36" a="1"/>
  <c r="E33" i="36" s="1"/>
  <c r="E41" i="36" a="1"/>
  <c r="E41" i="36" s="1"/>
  <c r="K237" i="36"/>
  <c r="M237" i="32"/>
  <c r="G236" i="36"/>
  <c r="M83" i="32"/>
  <c r="G83" i="36"/>
  <c r="G64" i="36"/>
  <c r="M237" i="36"/>
  <c r="G64" i="32"/>
  <c r="M83" i="36"/>
  <c r="E21" i="32" a="1"/>
  <c r="E21" i="32" s="1"/>
  <c r="E27" i="32" a="1"/>
  <c r="E27" i="32" s="1"/>
  <c r="E22" i="32" a="1"/>
  <c r="E22" i="32" s="1"/>
  <c r="E20" i="32" a="1"/>
  <c r="E20" i="32" s="1"/>
  <c r="E24" i="32" a="1"/>
  <c r="E24" i="32" s="1"/>
  <c r="E31" i="32" a="1"/>
  <c r="E31" i="32" s="1"/>
  <c r="E23" i="32" a="1"/>
  <c r="E23" i="32" s="1"/>
  <c r="E30" i="32" a="1"/>
  <c r="E30" i="32" s="1"/>
  <c r="E26" i="32" a="1"/>
  <c r="E26" i="32" s="1"/>
  <c r="E25" i="32" a="1"/>
  <c r="E25" i="32" s="1"/>
  <c r="E29" i="32" a="1"/>
  <c r="E29" i="32" s="1"/>
  <c r="E28" i="32" a="1"/>
  <c r="E28" i="32" s="1"/>
  <c r="G82" i="32"/>
  <c r="I237" i="36"/>
  <c r="E33" i="32" a="1"/>
  <c r="E33" i="32" s="1"/>
  <c r="E43" i="32" a="1"/>
  <c r="E43" i="32" s="1"/>
  <c r="E32" i="32" a="1"/>
  <c r="E32" i="32" s="1"/>
  <c r="G218" i="36"/>
  <c r="M82" i="32"/>
  <c r="G82" i="36"/>
  <c r="L57" i="32"/>
  <c r="L58" i="32"/>
  <c r="L49" i="32"/>
  <c r="L53" i="32"/>
  <c r="L52" i="32"/>
  <c r="L61" i="32"/>
  <c r="L51" i="32"/>
  <c r="L60" i="32"/>
  <c r="L50" i="32"/>
  <c r="L59" i="32"/>
  <c r="L54" i="32"/>
  <c r="AI74" i="30"/>
  <c r="M236" i="36"/>
  <c r="K82" i="36"/>
  <c r="I236" i="32"/>
  <c r="M82" i="36"/>
  <c r="K236" i="32"/>
  <c r="G83" i="32"/>
  <c r="G218" i="32"/>
  <c r="M236" i="32"/>
  <c r="E35" i="32" a="1"/>
  <c r="E35" i="32" s="1"/>
  <c r="E37" i="32" a="1"/>
  <c r="E37" i="32" s="1"/>
  <c r="E42" i="32" a="1"/>
  <c r="E42" i="32" s="1"/>
  <c r="G217" i="36"/>
  <c r="I83" i="36"/>
  <c r="K236" i="36"/>
  <c r="L212" i="32"/>
  <c r="L211" i="32"/>
  <c r="L206" i="32"/>
  <c r="L208" i="32"/>
  <c r="L205" i="32"/>
  <c r="L214" i="32"/>
  <c r="L215" i="32"/>
  <c r="L213" i="32"/>
  <c r="L207" i="32"/>
  <c r="L203" i="32"/>
  <c r="L204" i="32"/>
  <c r="M202" i="36"/>
  <c r="M48" i="36"/>
  <c r="M202" i="32"/>
  <c r="M48" i="32"/>
  <c r="K83" i="32"/>
  <c r="E39" i="32" a="1"/>
  <c r="E39" i="32" s="1"/>
  <c r="E40" i="32" a="1"/>
  <c r="E40" i="32" s="1"/>
  <c r="E36" i="32" a="1"/>
  <c r="E36" i="32" s="1"/>
  <c r="G237" i="36"/>
  <c r="I82" i="36"/>
  <c r="I82" i="32"/>
  <c r="L49" i="36"/>
  <c r="L59" i="36"/>
  <c r="L58" i="36"/>
  <c r="L53" i="36"/>
  <c r="L57" i="36"/>
  <c r="L51" i="36"/>
  <c r="L50" i="36"/>
  <c r="L54" i="36"/>
  <c r="L52" i="36"/>
  <c r="L60" i="36"/>
  <c r="L61" i="36"/>
  <c r="I202" i="36"/>
  <c r="I48" i="36"/>
  <c r="I202" i="32"/>
  <c r="I48" i="32"/>
  <c r="J52" i="32" s="1"/>
  <c r="G237" i="32"/>
  <c r="G63" i="32"/>
  <c r="I237" i="32"/>
  <c r="K237" i="32"/>
  <c r="I236" i="36"/>
  <c r="K82" i="32"/>
  <c r="E38" i="32" a="1"/>
  <c r="E38" i="32" s="1"/>
  <c r="E34" i="32" a="1"/>
  <c r="E34" i="32" s="1"/>
  <c r="G63" i="36"/>
  <c r="I83" i="32"/>
  <c r="L212" i="36"/>
  <c r="L211" i="36"/>
  <c r="L206" i="36"/>
  <c r="L208" i="36"/>
  <c r="L205" i="36"/>
  <c r="L207" i="36"/>
  <c r="L204" i="36"/>
  <c r="L203" i="36"/>
  <c r="AE73" i="30"/>
  <c r="AH799" i="30"/>
  <c r="AI799" i="30" s="1"/>
  <c r="AL799" i="30"/>
  <c r="AM799" i="30" s="1"/>
  <c r="AL299" i="30"/>
  <c r="AM299" i="30" s="1"/>
  <c r="AL73" i="30"/>
  <c r="AM73" i="30" s="1"/>
  <c r="V299" i="30"/>
  <c r="W299" i="30" s="1"/>
  <c r="Z299" i="30"/>
  <c r="AA299" i="30" s="1"/>
  <c r="AL471" i="30"/>
  <c r="AM471" i="30" s="1"/>
  <c r="AH917" i="30"/>
  <c r="AI917" i="30" s="1"/>
  <c r="AD74" i="30"/>
  <c r="AH299" i="30"/>
  <c r="AI299" i="30" s="1"/>
  <c r="AH626" i="30"/>
  <c r="AI626" i="30" s="1"/>
  <c r="AM918" i="30"/>
  <c r="AE918" i="30"/>
  <c r="AL1047" i="30"/>
  <c r="AM1047" i="30" s="1"/>
  <c r="AH471" i="30"/>
  <c r="AI471" i="30" s="1"/>
  <c r="AD626" i="30"/>
  <c r="AE626" i="30" s="1"/>
  <c r="AL1176" i="30"/>
  <c r="AM1176" i="30" s="1"/>
  <c r="Z74" i="30"/>
  <c r="AA74" i="30" s="1"/>
  <c r="AD298" i="30"/>
  <c r="AE298" i="30" s="1"/>
  <c r="R299" i="30"/>
  <c r="S299" i="30" s="1"/>
  <c r="S4" i="30" s="1"/>
  <c r="AD471" i="30"/>
  <c r="AE471" i="30" s="1"/>
  <c r="AL626" i="30"/>
  <c r="AM626" i="30" s="1"/>
  <c r="AD799" i="30"/>
  <c r="AE799" i="30" s="1"/>
  <c r="R74" i="30"/>
  <c r="S74" i="30" s="1"/>
  <c r="AD1176" i="30"/>
  <c r="AE1176" i="30" s="1"/>
  <c r="AK1177" i="30"/>
  <c r="AH1047" i="30"/>
  <c r="AI1047" i="30" s="1"/>
  <c r="AF1177" i="30"/>
  <c r="AJ1177" i="30"/>
  <c r="AG1177" i="30"/>
  <c r="AC1048" i="30"/>
  <c r="AD1047" i="30"/>
  <c r="AE1047" i="30" s="1"/>
  <c r="AK1048" i="30"/>
  <c r="AB1048" i="30"/>
  <c r="AJ1048" i="30"/>
  <c r="AF1048" i="30"/>
  <c r="AG1048" i="30"/>
  <c r="AJ919" i="30"/>
  <c r="AK919" i="30"/>
  <c r="AB919" i="30"/>
  <c r="AF918" i="30"/>
  <c r="AG918" i="30"/>
  <c r="AC919" i="30"/>
  <c r="AG800" i="30"/>
  <c r="AJ800" i="30"/>
  <c r="AF800" i="30"/>
  <c r="AK800" i="30"/>
  <c r="AB800" i="30"/>
  <c r="AC800" i="30"/>
  <c r="AC472" i="30"/>
  <c r="AC627" i="30"/>
  <c r="AJ627" i="30"/>
  <c r="AF627" i="30"/>
  <c r="AB627" i="30"/>
  <c r="AG627" i="30"/>
  <c r="AK627" i="30"/>
  <c r="AK472" i="30"/>
  <c r="AG472" i="30"/>
  <c r="AJ472" i="30"/>
  <c r="AF472" i="30"/>
  <c r="AB472" i="30"/>
  <c r="AK300" i="30"/>
  <c r="U300" i="30"/>
  <c r="AK74" i="30"/>
  <c r="Y300" i="30"/>
  <c r="AB299" i="30"/>
  <c r="T300" i="30"/>
  <c r="AC299" i="30"/>
  <c r="AJ300" i="30"/>
  <c r="X300" i="30"/>
  <c r="AF300" i="30"/>
  <c r="AG300" i="30"/>
  <c r="X75" i="30"/>
  <c r="P75" i="30"/>
  <c r="AG75" i="30"/>
  <c r="AH75" i="30" s="1"/>
  <c r="AB75" i="30"/>
  <c r="AC75" i="30"/>
  <c r="Q75" i="30"/>
  <c r="Y75" i="30"/>
  <c r="AJ74" i="30"/>
  <c r="AI75" i="30" l="1"/>
  <c r="AK628" i="30"/>
  <c r="V300" i="30"/>
  <c r="AK1188" i="37"/>
  <c r="K63" i="41"/>
  <c r="J54" i="41"/>
  <c r="J58" i="41"/>
  <c r="J57" i="41"/>
  <c r="J49" i="41"/>
  <c r="J52" i="41"/>
  <c r="J60" i="41"/>
  <c r="J61" i="41"/>
  <c r="J50" i="41"/>
  <c r="J51" i="41"/>
  <c r="J53" i="41"/>
  <c r="J59" i="41"/>
  <c r="N212" i="41"/>
  <c r="N211" i="41"/>
  <c r="N204" i="41"/>
  <c r="N214" i="41"/>
  <c r="N207" i="41"/>
  <c r="N206" i="41"/>
  <c r="N215" i="41"/>
  <c r="N205" i="41"/>
  <c r="N203" i="41"/>
  <c r="N208" i="41"/>
  <c r="N213" i="41"/>
  <c r="J215" i="36"/>
  <c r="J214" i="36"/>
  <c r="J213" i="36"/>
  <c r="K217" i="41"/>
  <c r="J211" i="41"/>
  <c r="J212" i="41"/>
  <c r="J204" i="41"/>
  <c r="J214" i="41"/>
  <c r="J208" i="41"/>
  <c r="J206" i="41"/>
  <c r="J205" i="41"/>
  <c r="J213" i="41"/>
  <c r="J203" i="41"/>
  <c r="J207" i="41"/>
  <c r="J215" i="41"/>
  <c r="K64" i="41"/>
  <c r="N54" i="41"/>
  <c r="N57" i="41"/>
  <c r="N53" i="41"/>
  <c r="N52" i="41"/>
  <c r="N60" i="41"/>
  <c r="N50" i="41"/>
  <c r="N58" i="41"/>
  <c r="N49" i="41"/>
  <c r="N59" i="41"/>
  <c r="N51" i="41"/>
  <c r="N61" i="41"/>
  <c r="K218" i="41"/>
  <c r="F26" i="41" a="1"/>
  <c r="F26" i="41" s="1"/>
  <c r="F28" i="41" a="1"/>
  <c r="F28" i="41" s="1"/>
  <c r="F25" i="41" a="1"/>
  <c r="F25" i="41" s="1"/>
  <c r="F20" i="41" a="1"/>
  <c r="F20" i="41" s="1"/>
  <c r="F30" i="41" a="1"/>
  <c r="F30" i="41" s="1"/>
  <c r="F22" i="41" a="1"/>
  <c r="F22" i="41" s="1"/>
  <c r="F24" i="41" a="1"/>
  <c r="F24" i="41" s="1"/>
  <c r="F31" i="41" a="1"/>
  <c r="F31" i="41" s="1"/>
  <c r="F27" i="41" a="1"/>
  <c r="F27" i="41" s="1"/>
  <c r="F23" i="41" a="1"/>
  <c r="F23" i="41" s="1"/>
  <c r="F21" i="41" a="1"/>
  <c r="F21" i="41" s="1"/>
  <c r="F29" i="41" a="1"/>
  <c r="F29" i="41" s="1"/>
  <c r="Q221" i="41"/>
  <c r="Q67" i="41"/>
  <c r="N215" i="36"/>
  <c r="N214" i="36"/>
  <c r="N213" i="36"/>
  <c r="F34" i="41" a="1"/>
  <c r="F34" i="41" s="1"/>
  <c r="F33" i="41" a="1"/>
  <c r="F33" i="41" s="1"/>
  <c r="F40" i="41" a="1"/>
  <c r="F40" i="41" s="1"/>
  <c r="F39" i="41" a="1"/>
  <c r="F39" i="41" s="1"/>
  <c r="F37" i="41" a="1"/>
  <c r="F37" i="41" s="1"/>
  <c r="F38" i="41" a="1"/>
  <c r="F38" i="41" s="1"/>
  <c r="F32" i="41" a="1"/>
  <c r="F32" i="41" s="1"/>
  <c r="F35" i="41" a="1"/>
  <c r="F35" i="41" s="1"/>
  <c r="F41" i="41" a="1"/>
  <c r="F41" i="41" s="1"/>
  <c r="F36" i="41" a="1"/>
  <c r="F36" i="41" s="1"/>
  <c r="F43" i="41" a="1"/>
  <c r="F43" i="41" s="1"/>
  <c r="F42" i="41" a="1"/>
  <c r="F42" i="41" s="1"/>
  <c r="F30" i="36" a="1"/>
  <c r="F30" i="36" s="1"/>
  <c r="F26" i="36" a="1"/>
  <c r="F26" i="36" s="1"/>
  <c r="F22" i="36" a="1"/>
  <c r="F22" i="36" s="1"/>
  <c r="F20" i="36" a="1"/>
  <c r="F20" i="36" s="1"/>
  <c r="F25" i="36" a="1"/>
  <c r="F25" i="36" s="1"/>
  <c r="F31" i="36" a="1"/>
  <c r="F31" i="36" s="1"/>
  <c r="F27" i="36" a="1"/>
  <c r="F27" i="36" s="1"/>
  <c r="F23" i="36" a="1"/>
  <c r="F23" i="36" s="1"/>
  <c r="F21" i="36" a="1"/>
  <c r="F21" i="36" s="1"/>
  <c r="F28" i="36" a="1"/>
  <c r="F28" i="36" s="1"/>
  <c r="F24" i="36" a="1"/>
  <c r="F24" i="36" s="1"/>
  <c r="F29" i="36" a="1"/>
  <c r="F29" i="36" s="1"/>
  <c r="AG811" i="37"/>
  <c r="AL1177" i="30"/>
  <c r="AM1177" i="30" s="1"/>
  <c r="F41" i="32" a="1"/>
  <c r="F41" i="32" s="1"/>
  <c r="AG328" i="37"/>
  <c r="AH637" i="37"/>
  <c r="AI637" i="37" s="1"/>
  <c r="AF638" i="37"/>
  <c r="AK1058" i="37"/>
  <c r="AJ328" i="37"/>
  <c r="AL327" i="37"/>
  <c r="AM327" i="37" s="1"/>
  <c r="AH1187" i="37"/>
  <c r="AI1187" i="37" s="1"/>
  <c r="AF1188" i="37"/>
  <c r="AH929" i="37"/>
  <c r="AI929" i="37" s="1"/>
  <c r="AF930" i="37"/>
  <c r="AF1059" i="37"/>
  <c r="AG1060" i="37" s="1"/>
  <c r="AH1058" i="37"/>
  <c r="AI1058" i="37" s="1"/>
  <c r="AK328" i="37"/>
  <c r="AK329" i="37" s="1"/>
  <c r="AL637" i="37"/>
  <c r="AM637" i="37" s="1"/>
  <c r="AJ638" i="37"/>
  <c r="AF811" i="37"/>
  <c r="AH810" i="37"/>
  <c r="AI810" i="37" s="1"/>
  <c r="AF483" i="37"/>
  <c r="AH482" i="37"/>
  <c r="AI482" i="37" s="1"/>
  <c r="AL103" i="37"/>
  <c r="AM103" i="37" s="1"/>
  <c r="AJ104" i="37"/>
  <c r="AL1187" i="37"/>
  <c r="AM1187" i="37" s="1"/>
  <c r="AJ1188" i="37"/>
  <c r="AL929" i="37"/>
  <c r="AM929" i="37" s="1"/>
  <c r="AJ930" i="37"/>
  <c r="AG483" i="37"/>
  <c r="AG1188" i="37"/>
  <c r="AD103" i="37"/>
  <c r="AE103" i="37" s="1"/>
  <c r="AB104" i="37"/>
  <c r="AJ1058" i="37"/>
  <c r="AL1057" i="37"/>
  <c r="AM1057" i="37" s="1"/>
  <c r="AK639" i="37"/>
  <c r="AJ484" i="37"/>
  <c r="AL483" i="37"/>
  <c r="AM483" i="37" s="1"/>
  <c r="AF328" i="37"/>
  <c r="AH327" i="37"/>
  <c r="AI327" i="37" s="1"/>
  <c r="AK484" i="37"/>
  <c r="AK485" i="37" s="1"/>
  <c r="AG638" i="37"/>
  <c r="AJ811" i="37"/>
  <c r="AL810" i="37"/>
  <c r="AM810" i="37" s="1"/>
  <c r="AH103" i="37"/>
  <c r="AI103" i="37" s="1"/>
  <c r="AF104" i="37"/>
  <c r="AC104" i="37"/>
  <c r="AK104" i="37"/>
  <c r="AG104" i="37"/>
  <c r="AK811" i="37"/>
  <c r="K218" i="32"/>
  <c r="K64" i="32"/>
  <c r="F36" i="32" a="1"/>
  <c r="F36" i="32" s="1"/>
  <c r="K217" i="32"/>
  <c r="N51" i="32"/>
  <c r="N54" i="32"/>
  <c r="N50" i="32"/>
  <c r="N58" i="32"/>
  <c r="N61" i="32"/>
  <c r="N53" i="32"/>
  <c r="N49" i="32"/>
  <c r="N60" i="32"/>
  <c r="N59" i="32"/>
  <c r="N52" i="32"/>
  <c r="N57" i="32"/>
  <c r="F37" i="32" a="1"/>
  <c r="F37" i="32" s="1"/>
  <c r="F40" i="32" a="1"/>
  <c r="F40" i="32" s="1"/>
  <c r="F38" i="32" a="1"/>
  <c r="F38" i="32" s="1"/>
  <c r="F29" i="32" a="1"/>
  <c r="F29" i="32" s="1"/>
  <c r="F27" i="32" a="1"/>
  <c r="F27" i="32" s="1"/>
  <c r="F23" i="32" a="1"/>
  <c r="F23" i="32" s="1"/>
  <c r="F31" i="32" a="1"/>
  <c r="F31" i="32" s="1"/>
  <c r="F24" i="32" a="1"/>
  <c r="F24" i="32" s="1"/>
  <c r="F21" i="32" a="1"/>
  <c r="F21" i="32" s="1"/>
  <c r="F22" i="32" a="1"/>
  <c r="F22" i="32" s="1"/>
  <c r="F20" i="32" a="1"/>
  <c r="F20" i="32" s="1"/>
  <c r="F26" i="32" a="1"/>
  <c r="F26" i="32" s="1"/>
  <c r="F28" i="32" a="1"/>
  <c r="F28" i="32" s="1"/>
  <c r="F25" i="32" a="1"/>
  <c r="F25" i="32" s="1"/>
  <c r="F30" i="32" a="1"/>
  <c r="F30" i="32" s="1"/>
  <c r="N212" i="32"/>
  <c r="N211" i="32"/>
  <c r="N207" i="32"/>
  <c r="N205" i="32"/>
  <c r="N213" i="32"/>
  <c r="N214" i="32"/>
  <c r="N203" i="32"/>
  <c r="N215" i="32"/>
  <c r="N206" i="32"/>
  <c r="N204" i="32"/>
  <c r="N208" i="32"/>
  <c r="F42" i="36" a="1"/>
  <c r="F42" i="36" s="1"/>
  <c r="F40" i="36" a="1"/>
  <c r="F40" i="36" s="1"/>
  <c r="F41" i="36" a="1"/>
  <c r="F41" i="36" s="1"/>
  <c r="F38" i="36" a="1"/>
  <c r="F38" i="36" s="1"/>
  <c r="F36" i="36" a="1"/>
  <c r="F36" i="36" s="1"/>
  <c r="F43" i="36" a="1"/>
  <c r="F43" i="36" s="1"/>
  <c r="F37" i="36" a="1"/>
  <c r="F37" i="36" s="1"/>
  <c r="F35" i="36" a="1"/>
  <c r="F35" i="36" s="1"/>
  <c r="F39" i="36" a="1"/>
  <c r="F39" i="36" s="1"/>
  <c r="F34" i="36" a="1"/>
  <c r="F34" i="36" s="1"/>
  <c r="F32" i="36" a="1"/>
  <c r="F32" i="36" s="1"/>
  <c r="F33" i="36" a="1"/>
  <c r="F33" i="36" s="1"/>
  <c r="F43" i="32" a="1"/>
  <c r="F43" i="32" s="1"/>
  <c r="F39" i="32" a="1"/>
  <c r="F39" i="32" s="1"/>
  <c r="J57" i="32"/>
  <c r="J58" i="32"/>
  <c r="J54" i="32"/>
  <c r="J61" i="32"/>
  <c r="J60" i="32"/>
  <c r="J53" i="32"/>
  <c r="J50" i="32"/>
  <c r="J59" i="32"/>
  <c r="J51" i="32"/>
  <c r="J49" i="32"/>
  <c r="K64" i="36"/>
  <c r="N57" i="36"/>
  <c r="N58" i="36"/>
  <c r="N60" i="36"/>
  <c r="N49" i="36"/>
  <c r="N50" i="36"/>
  <c r="N54" i="36"/>
  <c r="N61" i="36"/>
  <c r="N53" i="36"/>
  <c r="N51" i="36"/>
  <c r="N52" i="36"/>
  <c r="N59" i="36"/>
  <c r="K63" i="32"/>
  <c r="F33" i="32" a="1"/>
  <c r="F33" i="32" s="1"/>
  <c r="F34" i="32" a="1"/>
  <c r="F34" i="32" s="1"/>
  <c r="F35" i="32" a="1"/>
  <c r="F35" i="32" s="1"/>
  <c r="J58" i="36"/>
  <c r="J57" i="36"/>
  <c r="J60" i="36"/>
  <c r="J50" i="36"/>
  <c r="J52" i="36"/>
  <c r="J54" i="36"/>
  <c r="J61" i="36"/>
  <c r="J51" i="36"/>
  <c r="J49" i="36"/>
  <c r="J53" i="36"/>
  <c r="J59" i="36"/>
  <c r="K63" i="36"/>
  <c r="K217" i="36"/>
  <c r="J211" i="36"/>
  <c r="J212" i="36"/>
  <c r="J208" i="36"/>
  <c r="J207" i="36"/>
  <c r="J203" i="36"/>
  <c r="J205" i="36"/>
  <c r="J204" i="36"/>
  <c r="J206" i="36"/>
  <c r="Q221" i="36"/>
  <c r="Q67" i="36"/>
  <c r="Q67" i="32"/>
  <c r="Q221" i="32"/>
  <c r="K218" i="36"/>
  <c r="AE74" i="30"/>
  <c r="J211" i="32"/>
  <c r="J212" i="32"/>
  <c r="J207" i="32"/>
  <c r="J203" i="32"/>
  <c r="J213" i="32"/>
  <c r="J206" i="32"/>
  <c r="J208" i="32"/>
  <c r="J215" i="32"/>
  <c r="J204" i="32"/>
  <c r="J214" i="32"/>
  <c r="J205" i="32"/>
  <c r="N205" i="36"/>
  <c r="N206" i="36"/>
  <c r="N208" i="36"/>
  <c r="N212" i="36"/>
  <c r="N207" i="36"/>
  <c r="N203" i="36"/>
  <c r="N204" i="36"/>
  <c r="N211" i="36"/>
  <c r="F42" i="32" a="1"/>
  <c r="F42" i="32" s="1"/>
  <c r="F32" i="32" a="1"/>
  <c r="F32" i="32" s="1"/>
  <c r="AL74" i="30"/>
  <c r="AM74" i="30" s="1"/>
  <c r="AD299" i="30"/>
  <c r="AE299" i="30" s="1"/>
  <c r="AL300" i="30"/>
  <c r="AM300" i="30" s="1"/>
  <c r="AD75" i="30"/>
  <c r="AL472" i="30"/>
  <c r="AM472" i="30" s="1"/>
  <c r="AL1048" i="30"/>
  <c r="AM1048" i="30" s="1"/>
  <c r="AD627" i="30"/>
  <c r="AE627" i="30" s="1"/>
  <c r="AH800" i="30"/>
  <c r="AI800" i="30" s="1"/>
  <c r="J54" i="30"/>
  <c r="S14" i="30"/>
  <c r="AH300" i="30"/>
  <c r="AI300" i="30" s="1"/>
  <c r="AD472" i="30"/>
  <c r="AE472" i="30" s="1"/>
  <c r="AH627" i="30"/>
  <c r="AI627" i="30" s="1"/>
  <c r="AL800" i="30"/>
  <c r="AM800" i="30" s="1"/>
  <c r="AH918" i="30"/>
  <c r="AI918" i="30" s="1"/>
  <c r="Z75" i="30"/>
  <c r="AA75" i="30" s="1"/>
  <c r="Z300" i="30"/>
  <c r="AA300" i="30" s="1"/>
  <c r="AH472" i="30"/>
  <c r="AI472" i="30" s="1"/>
  <c r="AL627" i="30"/>
  <c r="AM627" i="30" s="1"/>
  <c r="AD800" i="30"/>
  <c r="AE800" i="30" s="1"/>
  <c r="AD919" i="30"/>
  <c r="AE919" i="30" s="1"/>
  <c r="AB20" i="30"/>
  <c r="AB30" i="30"/>
  <c r="W300" i="30"/>
  <c r="AL919" i="30"/>
  <c r="AM919" i="30" s="1"/>
  <c r="R75" i="30"/>
  <c r="S75" i="30" s="1"/>
  <c r="S3" i="30" s="1"/>
  <c r="AG1178" i="30"/>
  <c r="AK1178" i="30"/>
  <c r="AH1177" i="30"/>
  <c r="AI1177" i="30" s="1"/>
  <c r="AJ1178" i="30"/>
  <c r="AF1178" i="30"/>
  <c r="AC1049" i="30"/>
  <c r="AD1048" i="30"/>
  <c r="AE1048" i="30" s="1"/>
  <c r="AH1048" i="30"/>
  <c r="AI1048" i="30" s="1"/>
  <c r="AK1049" i="30"/>
  <c r="AB1049" i="30"/>
  <c r="AF1049" i="30"/>
  <c r="AG1049" i="30"/>
  <c r="AJ1049" i="30"/>
  <c r="AC920" i="30"/>
  <c r="AK920" i="30"/>
  <c r="AF919" i="30"/>
  <c r="AG919" i="30"/>
  <c r="AB920" i="30"/>
  <c r="AJ920" i="30"/>
  <c r="AG801" i="30"/>
  <c r="AK801" i="30"/>
  <c r="AB801" i="30"/>
  <c r="AJ801" i="30"/>
  <c r="AC801" i="30"/>
  <c r="AF801" i="30"/>
  <c r="AG628" i="30"/>
  <c r="AB628" i="30"/>
  <c r="AC628" i="30"/>
  <c r="AF628" i="30"/>
  <c r="AJ628" i="30"/>
  <c r="AL628" i="30" s="1"/>
  <c r="AC473" i="30"/>
  <c r="AJ473" i="30"/>
  <c r="AF473" i="30"/>
  <c r="AG473" i="30"/>
  <c r="AB473" i="30"/>
  <c r="AK473" i="30"/>
  <c r="U301" i="30"/>
  <c r="Y301" i="30"/>
  <c r="AC76" i="30"/>
  <c r="Y76" i="30"/>
  <c r="AC300" i="30"/>
  <c r="AF301" i="30"/>
  <c r="T301" i="30"/>
  <c r="AG76" i="30"/>
  <c r="AG301" i="30"/>
  <c r="X301" i="30"/>
  <c r="AJ301" i="30"/>
  <c r="AK301" i="30"/>
  <c r="AB300" i="30"/>
  <c r="AB76" i="30"/>
  <c r="AF76" i="30"/>
  <c r="X76" i="30"/>
  <c r="AJ75" i="30"/>
  <c r="AK75" i="30"/>
  <c r="H22" i="41" l="1" a="1"/>
  <c r="H22" i="41" s="1"/>
  <c r="H36" i="32" a="1"/>
  <c r="H36" i="32" s="1"/>
  <c r="H41" i="32" a="1"/>
  <c r="H41" i="32" s="1"/>
  <c r="H35" i="32" a="1"/>
  <c r="H35" i="32" s="1"/>
  <c r="H42" i="32" a="1"/>
  <c r="H42" i="32" s="1"/>
  <c r="H40" i="32" a="1"/>
  <c r="H40" i="32" s="1"/>
  <c r="H34" i="32" a="1"/>
  <c r="H34" i="32" s="1"/>
  <c r="AG812" i="37"/>
  <c r="AK474" i="30"/>
  <c r="AG1189" i="37"/>
  <c r="AG639" i="37"/>
  <c r="H39" i="32" a="1"/>
  <c r="H39" i="32" s="1"/>
  <c r="H37" i="32" a="1"/>
  <c r="H37" i="32" s="1"/>
  <c r="H32" i="32" a="1"/>
  <c r="H32" i="32" s="1"/>
  <c r="H43" i="32" a="1"/>
  <c r="H43" i="32" s="1"/>
  <c r="I64" i="41"/>
  <c r="M64" i="41"/>
  <c r="I218" i="41"/>
  <c r="M218" i="41"/>
  <c r="Q202" i="41"/>
  <c r="Q48" i="41"/>
  <c r="AG335" i="41"/>
  <c r="AG181" i="41"/>
  <c r="R77" i="41"/>
  <c r="R76" i="41"/>
  <c r="R71" i="41"/>
  <c r="R72" i="41"/>
  <c r="R73" i="41"/>
  <c r="R79" i="41"/>
  <c r="R78" i="41"/>
  <c r="R68" i="41"/>
  <c r="R69" i="41"/>
  <c r="R70" i="41"/>
  <c r="R80" i="41"/>
  <c r="M63" i="41"/>
  <c r="H32" i="41" a="1"/>
  <c r="H32" i="41" s="1"/>
  <c r="H39" i="41" a="1"/>
  <c r="H39" i="41" s="1"/>
  <c r="H41" i="41" a="1"/>
  <c r="H41" i="41" s="1"/>
  <c r="H38" i="41" a="1"/>
  <c r="H38" i="41" s="1"/>
  <c r="H33" i="41" a="1"/>
  <c r="H33" i="41" s="1"/>
  <c r="H36" i="41" a="1"/>
  <c r="H36" i="41" s="1"/>
  <c r="H43" i="41" a="1"/>
  <c r="H43" i="41" s="1"/>
  <c r="H42" i="41" a="1"/>
  <c r="H42" i="41" s="1"/>
  <c r="H34" i="41" a="1"/>
  <c r="H34" i="41" s="1"/>
  <c r="H35" i="41" a="1"/>
  <c r="H35" i="41" s="1"/>
  <c r="H40" i="41" a="1"/>
  <c r="H40" i="41" s="1"/>
  <c r="H37" i="41" a="1"/>
  <c r="H37" i="41" s="1"/>
  <c r="M217" i="41"/>
  <c r="H23" i="41" a="1"/>
  <c r="H23" i="41" s="1"/>
  <c r="H20" i="41" a="1"/>
  <c r="H20" i="41" s="1"/>
  <c r="H24" i="41" a="1"/>
  <c r="H24" i="41" s="1"/>
  <c r="I63" i="41"/>
  <c r="R77" i="36"/>
  <c r="R80" i="36"/>
  <c r="R79" i="36"/>
  <c r="R78" i="36"/>
  <c r="AE335" i="41"/>
  <c r="AE181" i="41"/>
  <c r="S221" i="41"/>
  <c r="S67" i="41"/>
  <c r="R234" i="36"/>
  <c r="R233" i="36"/>
  <c r="R232" i="36"/>
  <c r="O67" i="41"/>
  <c r="O221" i="41"/>
  <c r="R230" i="41"/>
  <c r="R231" i="41"/>
  <c r="R223" i="41"/>
  <c r="R233" i="41"/>
  <c r="R226" i="41"/>
  <c r="R234" i="41"/>
  <c r="R232" i="41"/>
  <c r="R222" i="41"/>
  <c r="R227" i="41"/>
  <c r="R224" i="41"/>
  <c r="R225" i="41"/>
  <c r="H26" i="41" a="1"/>
  <c r="H26" i="41" s="1"/>
  <c r="H21" i="41" a="1"/>
  <c r="H21" i="41" s="1"/>
  <c r="H28" i="41" a="1"/>
  <c r="H28" i="41" s="1"/>
  <c r="H27" i="41" a="1"/>
  <c r="H27" i="41" s="1"/>
  <c r="H25" i="41" a="1"/>
  <c r="H25" i="41" s="1"/>
  <c r="H29" i="41" a="1"/>
  <c r="H29" i="41" s="1"/>
  <c r="I217" i="41"/>
  <c r="H30" i="41" a="1"/>
  <c r="H30" i="41" s="1"/>
  <c r="H31" i="41" a="1"/>
  <c r="H31" i="41" s="1"/>
  <c r="H33" i="32" a="1"/>
  <c r="H33" i="32" s="1"/>
  <c r="H38" i="32" a="1"/>
  <c r="H38" i="32" s="1"/>
  <c r="H28" i="36" a="1"/>
  <c r="H28" i="36" s="1"/>
  <c r="H27" i="36" a="1"/>
  <c r="H27" i="36" s="1"/>
  <c r="H31" i="36" a="1"/>
  <c r="H31" i="36" s="1"/>
  <c r="H23" i="36" a="1"/>
  <c r="H23" i="36" s="1"/>
  <c r="H22" i="36" a="1"/>
  <c r="H22" i="36" s="1"/>
  <c r="H21" i="36" a="1"/>
  <c r="H21" i="36" s="1"/>
  <c r="H20" i="36" a="1"/>
  <c r="H20" i="36" s="1"/>
  <c r="H26" i="36" a="1"/>
  <c r="H26" i="36" s="1"/>
  <c r="H25" i="36" a="1"/>
  <c r="H25" i="36" s="1"/>
  <c r="H24" i="36" a="1"/>
  <c r="H24" i="36" s="1"/>
  <c r="H30" i="36" a="1"/>
  <c r="H30" i="36" s="1"/>
  <c r="H29" i="36" a="1"/>
  <c r="H29" i="36" s="1"/>
  <c r="M64" i="36"/>
  <c r="M217" i="36"/>
  <c r="I218" i="36"/>
  <c r="AL920" i="30"/>
  <c r="AM920" i="30" s="1"/>
  <c r="AJ812" i="37"/>
  <c r="AL811" i="37"/>
  <c r="AM811" i="37" s="1"/>
  <c r="AF329" i="37"/>
  <c r="AH328" i="37"/>
  <c r="AI328" i="37" s="1"/>
  <c r="AD104" i="37"/>
  <c r="AE104" i="37" s="1"/>
  <c r="AL930" i="37"/>
  <c r="AM930" i="37" s="1"/>
  <c r="AJ931" i="37"/>
  <c r="AJ105" i="37"/>
  <c r="AL104" i="37"/>
  <c r="AM104" i="37" s="1"/>
  <c r="AF484" i="37"/>
  <c r="AH483" i="37"/>
  <c r="AI483" i="37" s="1"/>
  <c r="AH930" i="37"/>
  <c r="AI930" i="37" s="1"/>
  <c r="AF931" i="37"/>
  <c r="AH638" i="37"/>
  <c r="AI638" i="37" s="1"/>
  <c r="AF639" i="37"/>
  <c r="AG640" i="37" s="1"/>
  <c r="AJ329" i="37"/>
  <c r="AL328" i="37"/>
  <c r="AM328" i="37" s="1"/>
  <c r="AK812" i="37"/>
  <c r="AK813" i="37" s="1"/>
  <c r="AF105" i="37"/>
  <c r="AH104" i="37"/>
  <c r="AI104" i="37" s="1"/>
  <c r="AG105" i="37"/>
  <c r="AJ485" i="37"/>
  <c r="AL484" i="37"/>
  <c r="AM484" i="37" s="1"/>
  <c r="AL1188" i="37"/>
  <c r="AM1188" i="37" s="1"/>
  <c r="AJ1189" i="37"/>
  <c r="AK1189" i="37"/>
  <c r="AF812" i="37"/>
  <c r="AH811" i="37"/>
  <c r="AI811" i="37" s="1"/>
  <c r="AH1188" i="37"/>
  <c r="AI1188" i="37" s="1"/>
  <c r="AF1189" i="37"/>
  <c r="AG1190" i="37" s="1"/>
  <c r="AK1059" i="37"/>
  <c r="AG931" i="37"/>
  <c r="AG932" i="37" s="1"/>
  <c r="AK105" i="37"/>
  <c r="AJ1059" i="37"/>
  <c r="AL1058" i="37"/>
  <c r="AM1058" i="37" s="1"/>
  <c r="AG484" i="37"/>
  <c r="AL638" i="37"/>
  <c r="AM638" i="37" s="1"/>
  <c r="AJ639" i="37"/>
  <c r="AF1060" i="37"/>
  <c r="AG1061" i="37" s="1"/>
  <c r="AH1059" i="37"/>
  <c r="AI1059" i="37" s="1"/>
  <c r="AK931" i="37"/>
  <c r="AG329" i="37"/>
  <c r="I217" i="32"/>
  <c r="I217" i="36"/>
  <c r="M218" i="32"/>
  <c r="AD76" i="30"/>
  <c r="AE335" i="36"/>
  <c r="AE181" i="36"/>
  <c r="AE181" i="32"/>
  <c r="AE335" i="32"/>
  <c r="M63" i="32"/>
  <c r="M64" i="32"/>
  <c r="R76" i="36"/>
  <c r="R71" i="36"/>
  <c r="R72" i="36"/>
  <c r="R70" i="36"/>
  <c r="R73" i="36"/>
  <c r="R68" i="36"/>
  <c r="R69" i="36"/>
  <c r="S221" i="36"/>
  <c r="S67" i="36"/>
  <c r="S221" i="32"/>
  <c r="S67" i="32"/>
  <c r="Q202" i="36"/>
  <c r="Q48" i="36"/>
  <c r="Q202" i="32"/>
  <c r="Q48" i="32"/>
  <c r="O221" i="36"/>
  <c r="O67" i="36"/>
  <c r="O221" i="32"/>
  <c r="O67" i="32"/>
  <c r="R231" i="32"/>
  <c r="R230" i="32"/>
  <c r="R227" i="32"/>
  <c r="R233" i="32"/>
  <c r="R225" i="32"/>
  <c r="R224" i="32"/>
  <c r="R223" i="32"/>
  <c r="R226" i="32"/>
  <c r="R234" i="32"/>
  <c r="R232" i="32"/>
  <c r="R222" i="32"/>
  <c r="I64" i="36"/>
  <c r="R225" i="36"/>
  <c r="R226" i="36"/>
  <c r="R222" i="36"/>
  <c r="R227" i="36"/>
  <c r="R230" i="36"/>
  <c r="R223" i="36"/>
  <c r="R231" i="36"/>
  <c r="R224" i="36"/>
  <c r="H42" i="36" a="1"/>
  <c r="H42" i="36" s="1"/>
  <c r="H38" i="36" a="1"/>
  <c r="H38" i="36" s="1"/>
  <c r="H40" i="36" a="1"/>
  <c r="H40" i="36" s="1"/>
  <c r="H39" i="36" a="1"/>
  <c r="H39" i="36" s="1"/>
  <c r="H35" i="36" a="1"/>
  <c r="H35" i="36" s="1"/>
  <c r="H36" i="36" a="1"/>
  <c r="H36" i="36" s="1"/>
  <c r="H37" i="36" a="1"/>
  <c r="H37" i="36" s="1"/>
  <c r="H32" i="36" a="1"/>
  <c r="H32" i="36" s="1"/>
  <c r="H33" i="36" a="1"/>
  <c r="H33" i="36" s="1"/>
  <c r="H34" i="36" a="1"/>
  <c r="H34" i="36" s="1"/>
  <c r="H43" i="36" a="1"/>
  <c r="H43" i="36" s="1"/>
  <c r="H41" i="36" a="1"/>
  <c r="H41" i="36" s="1"/>
  <c r="I63" i="36"/>
  <c r="H20" i="32" a="1"/>
  <c r="H20" i="32" s="1"/>
  <c r="H29" i="32" a="1"/>
  <c r="H29" i="32" s="1"/>
  <c r="H27" i="32" a="1"/>
  <c r="H27" i="32" s="1"/>
  <c r="H31" i="32" a="1"/>
  <c r="H31" i="32" s="1"/>
  <c r="H25" i="32" a="1"/>
  <c r="H25" i="32" s="1"/>
  <c r="H21" i="32" a="1"/>
  <c r="H21" i="32" s="1"/>
  <c r="H26" i="32" a="1"/>
  <c r="H26" i="32" s="1"/>
  <c r="H22" i="32" a="1"/>
  <c r="H22" i="32" s="1"/>
  <c r="H23" i="32" a="1"/>
  <c r="H23" i="32" s="1"/>
  <c r="H24" i="32" a="1"/>
  <c r="H24" i="32" s="1"/>
  <c r="H30" i="32" a="1"/>
  <c r="H30" i="32" s="1"/>
  <c r="H28" i="32" a="1"/>
  <c r="H28" i="32" s="1"/>
  <c r="M63" i="36"/>
  <c r="I64" i="32"/>
  <c r="I63" i="32"/>
  <c r="AG335" i="36"/>
  <c r="AG181" i="36"/>
  <c r="AG335" i="32"/>
  <c r="AG181" i="32"/>
  <c r="AE75" i="30"/>
  <c r="M218" i="36"/>
  <c r="I218" i="32"/>
  <c r="R79" i="32"/>
  <c r="R72" i="32"/>
  <c r="R68" i="32"/>
  <c r="R78" i="32"/>
  <c r="R71" i="32"/>
  <c r="R77" i="32"/>
  <c r="R73" i="32"/>
  <c r="R76" i="32"/>
  <c r="R70" i="32"/>
  <c r="R69" i="32"/>
  <c r="R80" i="32"/>
  <c r="M217" i="32"/>
  <c r="AL1049" i="30"/>
  <c r="AM1049" i="30" s="1"/>
  <c r="AD920" i="30"/>
  <c r="AE920" i="30" s="1"/>
  <c r="AD473" i="30"/>
  <c r="AE473" i="30" s="1"/>
  <c r="AD300" i="30"/>
  <c r="AE300" i="30" s="1"/>
  <c r="AL75" i="30"/>
  <c r="AM75" i="30" s="1"/>
  <c r="Z76" i="30"/>
  <c r="AA76" i="30" s="1"/>
  <c r="AL801" i="30"/>
  <c r="AM801" i="30" s="1"/>
  <c r="Z301" i="30"/>
  <c r="AA301" i="30" s="1"/>
  <c r="AH301" i="30"/>
  <c r="AI301" i="30" s="1"/>
  <c r="AH919" i="30"/>
  <c r="AI919" i="30" s="1"/>
  <c r="AL1178" i="30"/>
  <c r="AM1178" i="30" s="1"/>
  <c r="AM628" i="30"/>
  <c r="AD628" i="30"/>
  <c r="AE628" i="30" s="1"/>
  <c r="AD801" i="30"/>
  <c r="AE801" i="30" s="1"/>
  <c r="AH76" i="30"/>
  <c r="AI76" i="30" s="1"/>
  <c r="AL301" i="30"/>
  <c r="AM301" i="30" s="1"/>
  <c r="V301" i="30"/>
  <c r="W301" i="30" s="1"/>
  <c r="AH473" i="30"/>
  <c r="AI473" i="30" s="1"/>
  <c r="AH628" i="30"/>
  <c r="AI628" i="30" s="1"/>
  <c r="AH801" i="30"/>
  <c r="AI801" i="30" s="1"/>
  <c r="AL473" i="30"/>
  <c r="AM473" i="30" s="1"/>
  <c r="S13" i="30"/>
  <c r="J53" i="30"/>
  <c r="AH1178" i="30"/>
  <c r="AI1178" i="30" s="1"/>
  <c r="AC1050" i="30"/>
  <c r="AK1179" i="30"/>
  <c r="AD1049" i="30"/>
  <c r="AE1049" i="30" s="1"/>
  <c r="AF1179" i="30"/>
  <c r="AG1179" i="30"/>
  <c r="AJ1179" i="30"/>
  <c r="AH1049" i="30"/>
  <c r="AI1049" i="30" s="1"/>
  <c r="AG1050" i="30"/>
  <c r="AF1050" i="30"/>
  <c r="AJ1050" i="30"/>
  <c r="AK1050" i="30"/>
  <c r="AB1050" i="30"/>
  <c r="AC921" i="30"/>
  <c r="AG920" i="30"/>
  <c r="AJ921" i="30"/>
  <c r="AK921" i="30"/>
  <c r="AB921" i="30"/>
  <c r="AF920" i="30"/>
  <c r="AK802" i="30"/>
  <c r="AC802" i="30"/>
  <c r="AB802" i="30"/>
  <c r="AJ802" i="30"/>
  <c r="AF802" i="30"/>
  <c r="AG802" i="30"/>
  <c r="AC629" i="30"/>
  <c r="AG629" i="30"/>
  <c r="AJ629" i="30"/>
  <c r="AF629" i="30"/>
  <c r="AK629" i="30"/>
  <c r="AB629" i="30"/>
  <c r="AC474" i="30"/>
  <c r="AF474" i="30"/>
  <c r="AB474" i="30"/>
  <c r="AG474" i="30"/>
  <c r="AJ474" i="30"/>
  <c r="AL474" i="30" s="1"/>
  <c r="Y302" i="30"/>
  <c r="AC77" i="30"/>
  <c r="AG302" i="30"/>
  <c r="AK76" i="30"/>
  <c r="AB301" i="30"/>
  <c r="T302" i="30"/>
  <c r="AK302" i="30"/>
  <c r="X302" i="30"/>
  <c r="U302" i="30"/>
  <c r="AC301" i="30"/>
  <c r="AF302" i="30"/>
  <c r="AJ302" i="30"/>
  <c r="AG77" i="30"/>
  <c r="X77" i="30"/>
  <c r="AB77" i="30"/>
  <c r="AJ76" i="30"/>
  <c r="AF77" i="30"/>
  <c r="Y77" i="30"/>
  <c r="AH920" i="30" l="1"/>
  <c r="AL1179" i="30"/>
  <c r="AD921" i="30"/>
  <c r="AH302" i="30"/>
  <c r="AG330" i="37"/>
  <c r="AH194" i="36"/>
  <c r="AH192" i="36"/>
  <c r="AH193" i="36"/>
  <c r="P232" i="36"/>
  <c r="P233" i="36"/>
  <c r="P234" i="36"/>
  <c r="R215" i="36"/>
  <c r="R213" i="36"/>
  <c r="R214" i="36"/>
  <c r="T234" i="36"/>
  <c r="T233" i="36"/>
  <c r="T232" i="36"/>
  <c r="AF194" i="36"/>
  <c r="AF193" i="36"/>
  <c r="AF192" i="36"/>
  <c r="P231" i="41"/>
  <c r="P230" i="41"/>
  <c r="P233" i="41"/>
  <c r="P223" i="41"/>
  <c r="P226" i="41"/>
  <c r="P227" i="41"/>
  <c r="P225" i="41"/>
  <c r="P224" i="41"/>
  <c r="P222" i="41"/>
  <c r="P234" i="41"/>
  <c r="P232" i="41"/>
  <c r="AF345" i="41"/>
  <c r="AF344" i="41"/>
  <c r="AF347" i="41"/>
  <c r="AF337" i="41"/>
  <c r="AF340" i="41"/>
  <c r="AF339" i="41"/>
  <c r="AF346" i="41"/>
  <c r="AF348" i="41"/>
  <c r="AF338" i="41"/>
  <c r="AF341" i="41"/>
  <c r="AF336" i="41"/>
  <c r="AH344" i="41"/>
  <c r="AH345" i="41"/>
  <c r="AH347" i="41"/>
  <c r="AH337" i="41"/>
  <c r="AH340" i="41"/>
  <c r="AH348" i="41"/>
  <c r="AH341" i="41"/>
  <c r="AH338" i="41"/>
  <c r="AH336" i="41"/>
  <c r="AH339" i="41"/>
  <c r="AH346" i="41"/>
  <c r="P77" i="36"/>
  <c r="P80" i="36"/>
  <c r="P79" i="36"/>
  <c r="P78" i="36"/>
  <c r="T77" i="36"/>
  <c r="T80" i="36"/>
  <c r="T79" i="36"/>
  <c r="T78" i="36"/>
  <c r="Q237" i="41"/>
  <c r="AF191" i="41"/>
  <c r="AF190" i="41"/>
  <c r="AF186" i="41"/>
  <c r="AF193" i="41"/>
  <c r="AF184" i="41"/>
  <c r="AF194" i="41"/>
  <c r="AF187" i="41"/>
  <c r="AF192" i="41"/>
  <c r="AF182" i="41"/>
  <c r="AF183" i="41"/>
  <c r="AF185" i="41"/>
  <c r="AH348" i="36"/>
  <c r="AH347" i="36"/>
  <c r="AH346" i="36"/>
  <c r="AF348" i="36"/>
  <c r="AF347" i="36"/>
  <c r="AF346" i="36"/>
  <c r="P76" i="41"/>
  <c r="P77" i="41"/>
  <c r="P71" i="41"/>
  <c r="P78" i="41"/>
  <c r="P68" i="41"/>
  <c r="P69" i="41"/>
  <c r="P72" i="41"/>
  <c r="P70" i="41"/>
  <c r="P79" i="41"/>
  <c r="P80" i="41"/>
  <c r="P73" i="41"/>
  <c r="T76" i="41"/>
  <c r="T77" i="41"/>
  <c r="T68" i="41"/>
  <c r="T69" i="41"/>
  <c r="T70" i="41"/>
  <c r="T71" i="41"/>
  <c r="T72" i="41"/>
  <c r="T73" i="41"/>
  <c r="T78" i="41"/>
  <c r="T80" i="41"/>
  <c r="T79" i="41"/>
  <c r="G27" i="41" a="1"/>
  <c r="G27" i="41" s="1"/>
  <c r="G25" i="41" a="1"/>
  <c r="G25" i="41" s="1"/>
  <c r="G26" i="41" a="1"/>
  <c r="G26" i="41" s="1"/>
  <c r="G31" i="41" a="1"/>
  <c r="G31" i="41" s="1"/>
  <c r="G29" i="41" a="1"/>
  <c r="G29" i="41" s="1"/>
  <c r="G23" i="41" a="1"/>
  <c r="G23" i="41" s="1"/>
  <c r="G21" i="41" a="1"/>
  <c r="G21" i="41" s="1"/>
  <c r="G28" i="41" a="1"/>
  <c r="G28" i="41" s="1"/>
  <c r="G24" i="41" a="1"/>
  <c r="G24" i="41" s="1"/>
  <c r="G22" i="41" a="1"/>
  <c r="G22" i="41" s="1"/>
  <c r="G20" i="41" a="1"/>
  <c r="G20" i="41" s="1"/>
  <c r="G30" i="41" a="1"/>
  <c r="G30" i="41" s="1"/>
  <c r="I39" i="41" a="1"/>
  <c r="I39" i="41" s="1"/>
  <c r="K14" i="41" s="1"/>
  <c r="I42" i="41" a="1"/>
  <c r="I42" i="41" s="1"/>
  <c r="I15" i="41" s="1"/>
  <c r="I43" i="41" a="1"/>
  <c r="I43" i="41" s="1"/>
  <c r="K15" i="41" s="1"/>
  <c r="I32" i="41" a="1"/>
  <c r="I32" i="41" s="1"/>
  <c r="I37" i="41" a="1"/>
  <c r="I37" i="41" s="1"/>
  <c r="I33" i="41" a="1"/>
  <c r="I33" i="41" s="1"/>
  <c r="I34" i="41" a="1"/>
  <c r="I34" i="41" s="1"/>
  <c r="I13" i="41" s="1"/>
  <c r="I40" i="41" a="1"/>
  <c r="I40" i="41" s="1"/>
  <c r="I38" i="41" a="1"/>
  <c r="I38" i="41" s="1"/>
  <c r="I14" i="41" s="1"/>
  <c r="I35" i="41" a="1"/>
  <c r="I35" i="41" s="1"/>
  <c r="I36" i="41" a="1"/>
  <c r="I36" i="41" s="1"/>
  <c r="I41" i="41" a="1"/>
  <c r="I41" i="41" s="1"/>
  <c r="R58" i="41"/>
  <c r="R51" i="41"/>
  <c r="R60" i="41"/>
  <c r="R59" i="41"/>
  <c r="R50" i="41"/>
  <c r="R49" i="41"/>
  <c r="R53" i="41"/>
  <c r="R54" i="41"/>
  <c r="R61" i="41"/>
  <c r="R57" i="41"/>
  <c r="R52" i="41"/>
  <c r="O202" i="41"/>
  <c r="O48" i="41"/>
  <c r="G37" i="41" a="1"/>
  <c r="G37" i="41" s="1"/>
  <c r="G38" i="41" a="1"/>
  <c r="G38" i="41" s="1"/>
  <c r="G34" i="41" a="1"/>
  <c r="G34" i="41" s="1"/>
  <c r="G36" i="41" a="1"/>
  <c r="G36" i="41" s="1"/>
  <c r="G43" i="41" a="1"/>
  <c r="G43" i="41" s="1"/>
  <c r="G33" i="41" a="1"/>
  <c r="G33" i="41" s="1"/>
  <c r="G42" i="41" a="1"/>
  <c r="G42" i="41" s="1"/>
  <c r="G32" i="41" a="1"/>
  <c r="G32" i="41" s="1"/>
  <c r="G40" i="41" a="1"/>
  <c r="G40" i="41" s="1"/>
  <c r="G41" i="41" a="1"/>
  <c r="G41" i="41" s="1"/>
  <c r="G35" i="41" a="1"/>
  <c r="G35" i="41" s="1"/>
  <c r="G39" i="41" a="1"/>
  <c r="G39" i="41" s="1"/>
  <c r="Q82" i="41"/>
  <c r="AH191" i="41"/>
  <c r="AH190" i="41"/>
  <c r="AH184" i="41"/>
  <c r="AH182" i="41"/>
  <c r="AH192" i="41"/>
  <c r="AH193" i="41"/>
  <c r="AH194" i="41"/>
  <c r="AH183" i="41"/>
  <c r="AH185" i="41"/>
  <c r="AH187" i="41"/>
  <c r="AH186" i="41"/>
  <c r="S202" i="41"/>
  <c r="S48" i="41"/>
  <c r="Q236" i="41"/>
  <c r="T230" i="41"/>
  <c r="T231" i="41"/>
  <c r="T233" i="41"/>
  <c r="T223" i="41"/>
  <c r="T234" i="41"/>
  <c r="T226" i="41"/>
  <c r="T224" i="41"/>
  <c r="T225" i="41"/>
  <c r="T232" i="41"/>
  <c r="T222" i="41"/>
  <c r="T227" i="41"/>
  <c r="I25" i="41" a="1"/>
  <c r="I25" i="41" s="1"/>
  <c r="I23" i="41" a="1"/>
  <c r="I23" i="41" s="1"/>
  <c r="K10" i="41" s="1"/>
  <c r="I26" i="41" a="1"/>
  <c r="I26" i="41" s="1"/>
  <c r="I11" i="41" s="1"/>
  <c r="I22" i="41" a="1"/>
  <c r="I22" i="41" s="1"/>
  <c r="I10" i="41" s="1"/>
  <c r="I27" i="41" a="1"/>
  <c r="I27" i="41" s="1"/>
  <c r="K11" i="41" s="1"/>
  <c r="I21" i="41" a="1"/>
  <c r="I21" i="41" s="1"/>
  <c r="I28" i="41" a="1"/>
  <c r="I28" i="41" s="1"/>
  <c r="I20" i="41" a="1"/>
  <c r="I20" i="41" s="1"/>
  <c r="I31" i="41" a="1"/>
  <c r="I31" i="41" s="1"/>
  <c r="K12" i="41" s="1"/>
  <c r="I29" i="41" a="1"/>
  <c r="I29" i="41" s="1"/>
  <c r="I24" i="41" a="1"/>
  <c r="I24" i="41" s="1"/>
  <c r="I30" i="41" a="1"/>
  <c r="I30" i="41" s="1"/>
  <c r="I12" i="41" s="1"/>
  <c r="Q83" i="41"/>
  <c r="R211" i="41"/>
  <c r="R212" i="41"/>
  <c r="R204" i="41"/>
  <c r="R214" i="41"/>
  <c r="R208" i="41"/>
  <c r="R206" i="41"/>
  <c r="R203" i="41"/>
  <c r="R207" i="41"/>
  <c r="R205" i="41"/>
  <c r="R213" i="41"/>
  <c r="R215" i="41"/>
  <c r="G38" i="32" a="1"/>
  <c r="G38" i="32" s="1"/>
  <c r="I43" i="36" a="1"/>
  <c r="I43" i="36" s="1"/>
  <c r="G41" i="36" a="1"/>
  <c r="G41" i="36" s="1"/>
  <c r="I29" i="36" a="1"/>
  <c r="I29" i="36" s="1"/>
  <c r="I30" i="36" a="1"/>
  <c r="I30" i="36" s="1"/>
  <c r="I31" i="36" a="1"/>
  <c r="I31" i="36" s="1"/>
  <c r="I25" i="36" a="1"/>
  <c r="I25" i="36" s="1"/>
  <c r="I26" i="36" a="1"/>
  <c r="I26" i="36" s="1"/>
  <c r="I27" i="36" a="1"/>
  <c r="I27" i="36" s="1"/>
  <c r="I21" i="36" a="1"/>
  <c r="I21" i="36" s="1"/>
  <c r="I22" i="36" a="1"/>
  <c r="I22" i="36" s="1"/>
  <c r="I23" i="36" a="1"/>
  <c r="I23" i="36" s="1"/>
  <c r="I28" i="36" a="1"/>
  <c r="I28" i="36" s="1"/>
  <c r="I24" i="36" a="1"/>
  <c r="I24" i="36" s="1"/>
  <c r="I20" i="36" a="1"/>
  <c r="I20" i="36" s="1"/>
  <c r="G31" i="36" a="1"/>
  <c r="G31" i="36" s="1"/>
  <c r="G28" i="36" a="1"/>
  <c r="G28" i="36" s="1"/>
  <c r="G29" i="36" a="1"/>
  <c r="G29" i="36" s="1"/>
  <c r="G27" i="36" a="1"/>
  <c r="G27" i="36" s="1"/>
  <c r="G24" i="36" a="1"/>
  <c r="G24" i="36" s="1"/>
  <c r="G25" i="36" a="1"/>
  <c r="G25" i="36" s="1"/>
  <c r="G23" i="36" a="1"/>
  <c r="G23" i="36" s="1"/>
  <c r="G20" i="36" a="1"/>
  <c r="G20" i="36" s="1"/>
  <c r="G21" i="36" a="1"/>
  <c r="G21" i="36" s="1"/>
  <c r="G30" i="36" a="1"/>
  <c r="G30" i="36" s="1"/>
  <c r="G26" i="36" a="1"/>
  <c r="G26" i="36" s="1"/>
  <c r="G22" i="36" a="1"/>
  <c r="G22" i="36" s="1"/>
  <c r="G43" i="36" a="1"/>
  <c r="G43" i="36" s="1"/>
  <c r="G35" i="36" a="1"/>
  <c r="G35" i="36" s="1"/>
  <c r="G39" i="36" a="1"/>
  <c r="G39" i="36" s="1"/>
  <c r="G34" i="36" a="1"/>
  <c r="G34" i="36" s="1"/>
  <c r="G37" i="36" a="1"/>
  <c r="G37" i="36" s="1"/>
  <c r="G40" i="36" a="1"/>
  <c r="G40" i="36" s="1"/>
  <c r="G33" i="36" a="1"/>
  <c r="G33" i="36" s="1"/>
  <c r="G36" i="36" a="1"/>
  <c r="G36" i="36" s="1"/>
  <c r="G42" i="36" a="1"/>
  <c r="G42" i="36" s="1"/>
  <c r="G32" i="36" a="1"/>
  <c r="G32" i="36" s="1"/>
  <c r="G38" i="36" a="1"/>
  <c r="G38" i="36" s="1"/>
  <c r="AG485" i="37"/>
  <c r="AE76" i="30"/>
  <c r="Q236" i="32"/>
  <c r="Q237" i="32"/>
  <c r="AK932" i="37"/>
  <c r="AG106" i="37"/>
  <c r="AK1060" i="37"/>
  <c r="AJ106" i="37"/>
  <c r="AL105" i="37"/>
  <c r="AM105" i="37" s="1"/>
  <c r="AH1189" i="37"/>
  <c r="AI1189" i="37" s="1"/>
  <c r="AF1190" i="37"/>
  <c r="AG1191" i="37" s="1"/>
  <c r="AK1190" i="37"/>
  <c r="AH639" i="37"/>
  <c r="AI639" i="37" s="1"/>
  <c r="AF640" i="37"/>
  <c r="AG641" i="37" s="1"/>
  <c r="AL931" i="37"/>
  <c r="AM931" i="37" s="1"/>
  <c r="AJ932" i="37"/>
  <c r="AF330" i="37"/>
  <c r="AH329" i="37"/>
  <c r="AI329" i="37" s="1"/>
  <c r="AL639" i="37"/>
  <c r="AM639" i="37" s="1"/>
  <c r="AJ640" i="37"/>
  <c r="AJ1060" i="37"/>
  <c r="AK1061" i="37" s="1"/>
  <c r="AL1059" i="37"/>
  <c r="AM1059" i="37" s="1"/>
  <c r="AF813" i="37"/>
  <c r="AH812" i="37"/>
  <c r="AI812" i="37" s="1"/>
  <c r="AK106" i="37"/>
  <c r="AL1189" i="37"/>
  <c r="AM1189" i="37" s="1"/>
  <c r="AJ1190" i="37"/>
  <c r="AJ486" i="37"/>
  <c r="AL485" i="37"/>
  <c r="AM485" i="37" s="1"/>
  <c r="AJ330" i="37"/>
  <c r="AL329" i="37"/>
  <c r="AM329" i="37" s="1"/>
  <c r="AF485" i="37"/>
  <c r="AH484" i="37"/>
  <c r="AI484" i="37" s="1"/>
  <c r="AB23" i="37"/>
  <c r="AB13" i="37"/>
  <c r="AK640" i="37"/>
  <c r="AF1061" i="37"/>
  <c r="AH1060" i="37"/>
  <c r="AI1060" i="37" s="1"/>
  <c r="AK486" i="37"/>
  <c r="AF106" i="37"/>
  <c r="AH105" i="37"/>
  <c r="AI105" i="37" s="1"/>
  <c r="AK330" i="37"/>
  <c r="AK331" i="37" s="1"/>
  <c r="AH931" i="37"/>
  <c r="AI931" i="37" s="1"/>
  <c r="AF932" i="37"/>
  <c r="AG813" i="37"/>
  <c r="AJ813" i="37"/>
  <c r="AL812" i="37"/>
  <c r="AM812" i="37" s="1"/>
  <c r="Q82" i="36"/>
  <c r="Q83" i="32"/>
  <c r="P230" i="32"/>
  <c r="P231" i="32"/>
  <c r="P224" i="32"/>
  <c r="P227" i="32"/>
  <c r="P225" i="32"/>
  <c r="P223" i="32"/>
  <c r="P226" i="32"/>
  <c r="P233" i="32"/>
  <c r="P222" i="32"/>
  <c r="P234" i="32"/>
  <c r="P232" i="32"/>
  <c r="R211" i="32"/>
  <c r="R212" i="32"/>
  <c r="R205" i="32"/>
  <c r="R214" i="32"/>
  <c r="R203" i="32"/>
  <c r="R215" i="32"/>
  <c r="R206" i="32"/>
  <c r="R208" i="32"/>
  <c r="R207" i="32"/>
  <c r="R204" i="32"/>
  <c r="R213" i="32"/>
  <c r="T230" i="32"/>
  <c r="T231" i="32"/>
  <c r="T225" i="32"/>
  <c r="T223" i="32"/>
  <c r="T233" i="32"/>
  <c r="T227" i="32"/>
  <c r="T226" i="32"/>
  <c r="T224" i="32"/>
  <c r="T234" i="32"/>
  <c r="T232" i="32"/>
  <c r="T222" i="32"/>
  <c r="G40" i="32" a="1"/>
  <c r="G40" i="32" s="1"/>
  <c r="G37" i="32" a="1"/>
  <c r="G37" i="32" s="1"/>
  <c r="G36" i="32" a="1"/>
  <c r="G36" i="32" s="1"/>
  <c r="I39" i="36" a="1"/>
  <c r="I39" i="36" s="1"/>
  <c r="I34" i="36" a="1"/>
  <c r="I34" i="36" s="1"/>
  <c r="I42" i="36" a="1"/>
  <c r="I42" i="36" s="1"/>
  <c r="AF345" i="32"/>
  <c r="AF344" i="32"/>
  <c r="AF338" i="32"/>
  <c r="AF337" i="32"/>
  <c r="AF341" i="32"/>
  <c r="AF348" i="32"/>
  <c r="AF340" i="32"/>
  <c r="AF347" i="32"/>
  <c r="AF336" i="32"/>
  <c r="AF339" i="32"/>
  <c r="AF346" i="32"/>
  <c r="P69" i="36"/>
  <c r="P70" i="36"/>
  <c r="P68" i="36"/>
  <c r="P76" i="36"/>
  <c r="P71" i="36"/>
  <c r="P73" i="36"/>
  <c r="P72" i="36"/>
  <c r="R57" i="36"/>
  <c r="R58" i="36"/>
  <c r="R60" i="36"/>
  <c r="R50" i="36"/>
  <c r="R54" i="36"/>
  <c r="R49" i="36"/>
  <c r="R53" i="36"/>
  <c r="R59" i="36"/>
  <c r="R52" i="36"/>
  <c r="R61" i="36"/>
  <c r="R51" i="36"/>
  <c r="T76" i="36"/>
  <c r="T71" i="36"/>
  <c r="T73" i="36"/>
  <c r="T68" i="36"/>
  <c r="T69" i="36"/>
  <c r="T70" i="36"/>
  <c r="T72" i="36"/>
  <c r="G39" i="32" a="1"/>
  <c r="G39" i="32" s="1"/>
  <c r="G35" i="32" a="1"/>
  <c r="G35" i="32" s="1"/>
  <c r="G33" i="32" a="1"/>
  <c r="G33" i="32" s="1"/>
  <c r="I41" i="36" a="1"/>
  <c r="I41" i="36" s="1"/>
  <c r="I37" i="36" a="1"/>
  <c r="I37" i="36" s="1"/>
  <c r="I40" i="36" a="1"/>
  <c r="I40" i="36" s="1"/>
  <c r="AF191" i="32"/>
  <c r="AF190" i="32"/>
  <c r="AF182" i="32"/>
  <c r="AF184" i="32"/>
  <c r="AF185" i="32"/>
  <c r="AF186" i="32"/>
  <c r="AF187" i="32"/>
  <c r="AF183" i="32"/>
  <c r="AF192" i="32"/>
  <c r="AF193" i="32"/>
  <c r="AF194" i="32"/>
  <c r="AH345" i="36"/>
  <c r="AH344" i="36"/>
  <c r="AH339" i="36"/>
  <c r="AH341" i="36"/>
  <c r="AH340" i="36"/>
  <c r="AH336" i="36"/>
  <c r="AH338" i="36"/>
  <c r="AH337" i="36"/>
  <c r="O202" i="36"/>
  <c r="O48" i="36"/>
  <c r="O48" i="32"/>
  <c r="O202" i="32"/>
  <c r="AH192" i="32"/>
  <c r="AH194" i="32"/>
  <c r="AH191" i="32"/>
  <c r="AH187" i="32"/>
  <c r="AH193" i="32"/>
  <c r="AH182" i="32"/>
  <c r="AH190" i="32"/>
  <c r="AH183" i="32"/>
  <c r="AH184" i="32"/>
  <c r="AH185" i="32"/>
  <c r="AH186" i="32"/>
  <c r="G27" i="32" a="1"/>
  <c r="G27" i="32" s="1"/>
  <c r="G24" i="32" a="1"/>
  <c r="G24" i="32" s="1"/>
  <c r="G20" i="32" a="1"/>
  <c r="G20" i="32" s="1"/>
  <c r="G29" i="32" a="1"/>
  <c r="G29" i="32" s="1"/>
  <c r="G26" i="32" a="1"/>
  <c r="G26" i="32" s="1"/>
  <c r="G22" i="32" a="1"/>
  <c r="G22" i="32" s="1"/>
  <c r="G28" i="32" a="1"/>
  <c r="G28" i="32" s="1"/>
  <c r="G25" i="32" a="1"/>
  <c r="G25" i="32" s="1"/>
  <c r="G30" i="32" a="1"/>
  <c r="G30" i="32" s="1"/>
  <c r="G23" i="32" a="1"/>
  <c r="G23" i="32" s="1"/>
  <c r="G21" i="32" a="1"/>
  <c r="G21" i="32" s="1"/>
  <c r="G31" i="32" a="1"/>
  <c r="G31" i="32" s="1"/>
  <c r="S202" i="36"/>
  <c r="S48" i="36"/>
  <c r="S202" i="32"/>
  <c r="S48" i="32"/>
  <c r="I36" i="32" a="1"/>
  <c r="I36" i="32" s="1"/>
  <c r="I38" i="32" a="1"/>
  <c r="I38" i="32" s="1"/>
  <c r="I40" i="32" a="1"/>
  <c r="I40" i="32" s="1"/>
  <c r="I33" i="32" a="1"/>
  <c r="I33" i="32" s="1"/>
  <c r="I43" i="32" a="1"/>
  <c r="I43" i="32" s="1"/>
  <c r="I34" i="32" a="1"/>
  <c r="I34" i="32" s="1"/>
  <c r="I35" i="32" a="1"/>
  <c r="I35" i="32" s="1"/>
  <c r="I41" i="32" a="1"/>
  <c r="I41" i="32" s="1"/>
  <c r="I37" i="32" a="1"/>
  <c r="I37" i="32" s="1"/>
  <c r="I42" i="32" a="1"/>
  <c r="I42" i="32" s="1"/>
  <c r="I39" i="32" a="1"/>
  <c r="I39" i="32" s="1"/>
  <c r="I32" i="32" a="1"/>
  <c r="I32" i="32" s="1"/>
  <c r="AH344" i="32"/>
  <c r="AH345" i="32"/>
  <c r="AH340" i="32"/>
  <c r="AH347" i="32"/>
  <c r="AH348" i="32"/>
  <c r="AH338" i="32"/>
  <c r="AH336" i="32"/>
  <c r="AH337" i="32"/>
  <c r="AH341" i="32"/>
  <c r="AH339" i="32"/>
  <c r="AH346" i="32"/>
  <c r="Q82" i="32"/>
  <c r="AH191" i="36"/>
  <c r="AH183" i="36"/>
  <c r="AH185" i="36"/>
  <c r="AH187" i="36"/>
  <c r="AH190" i="36"/>
  <c r="AH186" i="36"/>
  <c r="AH182" i="36"/>
  <c r="AH184" i="36"/>
  <c r="P224" i="36"/>
  <c r="P231" i="36"/>
  <c r="P222" i="36"/>
  <c r="P223" i="36"/>
  <c r="P225" i="36"/>
  <c r="P227" i="36"/>
  <c r="P226" i="36"/>
  <c r="P230" i="36"/>
  <c r="R211" i="36"/>
  <c r="R212" i="36"/>
  <c r="R208" i="36"/>
  <c r="R206" i="36"/>
  <c r="R205" i="36"/>
  <c r="R207" i="36"/>
  <c r="R204" i="36"/>
  <c r="R203" i="36"/>
  <c r="T231" i="36"/>
  <c r="T225" i="36"/>
  <c r="T227" i="36"/>
  <c r="T226" i="36"/>
  <c r="T223" i="36"/>
  <c r="T222" i="36"/>
  <c r="T230" i="36"/>
  <c r="T224" i="36"/>
  <c r="G43" i="32" a="1"/>
  <c r="G43" i="32" s="1"/>
  <c r="G34" i="32" a="1"/>
  <c r="G34" i="32" s="1"/>
  <c r="G32" i="32" a="1"/>
  <c r="G32" i="32" s="1"/>
  <c r="I33" i="36" a="1"/>
  <c r="I33" i="36" s="1"/>
  <c r="I36" i="36" a="1"/>
  <c r="I36" i="36" s="1"/>
  <c r="I38" i="36" a="1"/>
  <c r="I38" i="36" s="1"/>
  <c r="AF190" i="36"/>
  <c r="AF186" i="36"/>
  <c r="AF182" i="36"/>
  <c r="AF185" i="36"/>
  <c r="AF187" i="36"/>
  <c r="AF191" i="36"/>
  <c r="AF184" i="36"/>
  <c r="AF183" i="36"/>
  <c r="Q237" i="36"/>
  <c r="Q236" i="36"/>
  <c r="P73" i="32"/>
  <c r="P79" i="32"/>
  <c r="P76" i="32"/>
  <c r="P71" i="32"/>
  <c r="P80" i="32"/>
  <c r="P68" i="32"/>
  <c r="P72" i="32"/>
  <c r="P77" i="32"/>
  <c r="P69" i="32"/>
  <c r="P78" i="32"/>
  <c r="P70" i="32"/>
  <c r="R57" i="32"/>
  <c r="R58" i="32"/>
  <c r="R51" i="32"/>
  <c r="R50" i="32"/>
  <c r="R54" i="32"/>
  <c r="R61" i="32"/>
  <c r="R49" i="32"/>
  <c r="R60" i="32"/>
  <c r="R53" i="32"/>
  <c r="R59" i="32"/>
  <c r="R52" i="32"/>
  <c r="T77" i="32"/>
  <c r="T76" i="32"/>
  <c r="T70" i="32"/>
  <c r="T80" i="32"/>
  <c r="T69" i="32"/>
  <c r="T73" i="32"/>
  <c r="T79" i="32"/>
  <c r="T68" i="32"/>
  <c r="T72" i="32"/>
  <c r="T78" i="32"/>
  <c r="T71" i="32"/>
  <c r="Q83" i="36"/>
  <c r="G41" i="32" a="1"/>
  <c r="G41" i="32" s="1"/>
  <c r="G42" i="32" a="1"/>
  <c r="G42" i="32" s="1"/>
  <c r="I30" i="32" a="1"/>
  <c r="I30" i="32" s="1"/>
  <c r="I27" i="32" a="1"/>
  <c r="I27" i="32" s="1"/>
  <c r="I20" i="32" a="1"/>
  <c r="I20" i="32" s="1"/>
  <c r="I29" i="32" a="1"/>
  <c r="I29" i="32" s="1"/>
  <c r="I31" i="32" a="1"/>
  <c r="I31" i="32" s="1"/>
  <c r="I22" i="32" a="1"/>
  <c r="I22" i="32" s="1"/>
  <c r="I24" i="32" a="1"/>
  <c r="I24" i="32" s="1"/>
  <c r="I21" i="32" a="1"/>
  <c r="I21" i="32" s="1"/>
  <c r="I23" i="32" a="1"/>
  <c r="I23" i="32" s="1"/>
  <c r="I26" i="32" a="1"/>
  <c r="I26" i="32" s="1"/>
  <c r="I25" i="32" a="1"/>
  <c r="I25" i="32" s="1"/>
  <c r="I28" i="32" a="1"/>
  <c r="I28" i="32" s="1"/>
  <c r="I32" i="36" a="1"/>
  <c r="I32" i="36" s="1"/>
  <c r="I35" i="36" a="1"/>
  <c r="I35" i="36" s="1"/>
  <c r="AF339" i="36"/>
  <c r="AF341" i="36"/>
  <c r="AF337" i="36"/>
  <c r="AF340" i="36"/>
  <c r="AF336" i="36"/>
  <c r="AF344" i="36"/>
  <c r="AF345" i="36"/>
  <c r="AF338" i="36"/>
  <c r="Z302" i="30"/>
  <c r="AA302" i="30" s="1"/>
  <c r="AD301" i="30"/>
  <c r="AE301" i="30" s="1"/>
  <c r="AD629" i="30"/>
  <c r="AE629" i="30" s="1"/>
  <c r="AL802" i="30"/>
  <c r="AM802" i="30" s="1"/>
  <c r="AD77" i="30"/>
  <c r="AE77" i="30" s="1"/>
  <c r="AL302" i="30"/>
  <c r="AM302" i="30" s="1"/>
  <c r="AL629" i="30"/>
  <c r="AM629" i="30" s="1"/>
  <c r="AL76" i="30"/>
  <c r="AM76" i="30" s="1"/>
  <c r="AI920" i="30"/>
  <c r="AL1050" i="30"/>
  <c r="AM1050" i="30" s="1"/>
  <c r="AH802" i="30"/>
  <c r="AI802" i="30" s="1"/>
  <c r="AL921" i="30"/>
  <c r="AM921" i="30" s="1"/>
  <c r="AI302" i="30"/>
  <c r="AE921" i="30"/>
  <c r="AM474" i="30"/>
  <c r="Z77" i="30"/>
  <c r="AA77" i="30" s="1"/>
  <c r="AH77" i="30"/>
  <c r="AI77" i="30" s="1"/>
  <c r="V302" i="30"/>
  <c r="W302" i="30" s="1"/>
  <c r="AD474" i="30"/>
  <c r="AE474" i="30" s="1"/>
  <c r="AD802" i="30"/>
  <c r="AE802" i="30" s="1"/>
  <c r="AM1179" i="30"/>
  <c r="AH474" i="30"/>
  <c r="AI474" i="30" s="1"/>
  <c r="AH629" i="30"/>
  <c r="AI629" i="30" s="1"/>
  <c r="AK1180" i="30"/>
  <c r="AH1179" i="30"/>
  <c r="AI1179" i="30" s="1"/>
  <c r="AD1050" i="30"/>
  <c r="AE1050" i="30" s="1"/>
  <c r="AG1180" i="30"/>
  <c r="AJ1180" i="30"/>
  <c r="AF1180" i="30"/>
  <c r="AH1050" i="30"/>
  <c r="AI1050" i="30" s="1"/>
  <c r="AJ1051" i="30"/>
  <c r="AK1051" i="30"/>
  <c r="AF1051" i="30"/>
  <c r="AG1051" i="30"/>
  <c r="AK922" i="30"/>
  <c r="AF921" i="30"/>
  <c r="AG921" i="30"/>
  <c r="AJ922" i="30"/>
  <c r="AG475" i="30"/>
  <c r="AK630" i="30"/>
  <c r="AF803" i="30"/>
  <c r="AJ803" i="30"/>
  <c r="AG803" i="30"/>
  <c r="AK803" i="30"/>
  <c r="AG630" i="30"/>
  <c r="AF630" i="30"/>
  <c r="AB630" i="30"/>
  <c r="AJ630" i="30"/>
  <c r="AC630" i="30"/>
  <c r="AF475" i="30"/>
  <c r="AJ475" i="30"/>
  <c r="AB475" i="30"/>
  <c r="AK475" i="30"/>
  <c r="AC475" i="30"/>
  <c r="Y303" i="30"/>
  <c r="AC78" i="30"/>
  <c r="Y78" i="30"/>
  <c r="AK77" i="30"/>
  <c r="AG78" i="30"/>
  <c r="AG303" i="30"/>
  <c r="AK303" i="30"/>
  <c r="AB302" i="30"/>
  <c r="AF303" i="30"/>
  <c r="X303" i="30"/>
  <c r="AC302" i="30"/>
  <c r="AJ303" i="30"/>
  <c r="X78" i="30"/>
  <c r="AB78" i="30"/>
  <c r="AF78" i="30"/>
  <c r="AJ77" i="30"/>
  <c r="AG107" i="37" l="1"/>
  <c r="AK641" i="37"/>
  <c r="AL630" i="30"/>
  <c r="AG351" i="41"/>
  <c r="Q217" i="41"/>
  <c r="Q218" i="41"/>
  <c r="Q64" i="41"/>
  <c r="AG350" i="41"/>
  <c r="O236" i="41"/>
  <c r="O82" i="41"/>
  <c r="T215" i="36"/>
  <c r="T214" i="36"/>
  <c r="T213" i="36"/>
  <c r="K39" i="41" a="1"/>
  <c r="K39" i="41" s="1"/>
  <c r="P212" i="41"/>
  <c r="P211" i="41"/>
  <c r="P214" i="41"/>
  <c r="P204" i="41"/>
  <c r="P205" i="41"/>
  <c r="P208" i="41"/>
  <c r="P206" i="41"/>
  <c r="P215" i="41"/>
  <c r="P207" i="41"/>
  <c r="P203" i="41"/>
  <c r="P213" i="41"/>
  <c r="K13" i="41"/>
  <c r="AE196" i="41"/>
  <c r="AE350" i="41"/>
  <c r="S236" i="41"/>
  <c r="T57" i="41"/>
  <c r="T58" i="41"/>
  <c r="T49" i="41"/>
  <c r="T53" i="41"/>
  <c r="T60" i="41"/>
  <c r="T59" i="41"/>
  <c r="T50" i="41"/>
  <c r="T61" i="41"/>
  <c r="T52" i="41"/>
  <c r="T51" i="41"/>
  <c r="T54" i="41"/>
  <c r="S83" i="41"/>
  <c r="T212" i="41"/>
  <c r="T211" i="41"/>
  <c r="T214" i="41"/>
  <c r="T204" i="41"/>
  <c r="T213" i="41"/>
  <c r="T205" i="41"/>
  <c r="T215" i="41"/>
  <c r="T203" i="41"/>
  <c r="T208" i="41"/>
  <c r="T206" i="41"/>
  <c r="T207" i="41"/>
  <c r="AG197" i="41"/>
  <c r="AG196" i="41"/>
  <c r="Q63" i="41"/>
  <c r="S82" i="41"/>
  <c r="O83" i="41"/>
  <c r="O237" i="41"/>
  <c r="P214" i="36"/>
  <c r="P213" i="36"/>
  <c r="P215" i="36"/>
  <c r="S237" i="41"/>
  <c r="P58" i="41"/>
  <c r="P57" i="41"/>
  <c r="P52" i="41"/>
  <c r="P53" i="41"/>
  <c r="P54" i="41"/>
  <c r="P59" i="41"/>
  <c r="P60" i="41"/>
  <c r="P61" i="41"/>
  <c r="P49" i="41"/>
  <c r="P50" i="41"/>
  <c r="P51" i="41"/>
  <c r="AE197" i="41"/>
  <c r="AE351" i="41"/>
  <c r="Q63" i="32"/>
  <c r="AE351" i="36"/>
  <c r="S83" i="32"/>
  <c r="Q64" i="32"/>
  <c r="O82" i="36"/>
  <c r="AK107" i="37"/>
  <c r="AG814" i="37"/>
  <c r="AF486" i="37"/>
  <c r="AH485" i="37"/>
  <c r="AI485" i="37" s="1"/>
  <c r="AJ487" i="37"/>
  <c r="AL486" i="37"/>
  <c r="AM486" i="37" s="1"/>
  <c r="AG486" i="37"/>
  <c r="AG487" i="37" s="1"/>
  <c r="AL932" i="37"/>
  <c r="AM932" i="37" s="1"/>
  <c r="AJ933" i="37"/>
  <c r="AK933" i="37"/>
  <c r="AH932" i="37"/>
  <c r="AI932" i="37" s="1"/>
  <c r="AF933" i="37"/>
  <c r="AF107" i="37"/>
  <c r="AG108" i="37" s="1"/>
  <c r="AH106" i="37"/>
  <c r="AI106" i="37" s="1"/>
  <c r="AF1062" i="37"/>
  <c r="AH1061" i="37"/>
  <c r="AI1061" i="37" s="1"/>
  <c r="AL1190" i="37"/>
  <c r="AM1190" i="37" s="1"/>
  <c r="AJ1191" i="37"/>
  <c r="AL640" i="37"/>
  <c r="AM640" i="37" s="1"/>
  <c r="AJ641" i="37"/>
  <c r="AF331" i="37"/>
  <c r="AH330" i="37"/>
  <c r="AI330" i="37" s="1"/>
  <c r="AK1191" i="37"/>
  <c r="AJ107" i="37"/>
  <c r="AL106" i="37"/>
  <c r="AM106" i="37" s="1"/>
  <c r="AJ1061" i="37"/>
  <c r="AL1060" i="37"/>
  <c r="AM1060" i="37" s="1"/>
  <c r="AJ814" i="37"/>
  <c r="AL813" i="37"/>
  <c r="AM813" i="37" s="1"/>
  <c r="AK487" i="37"/>
  <c r="AK488" i="37" s="1"/>
  <c r="AK814" i="37"/>
  <c r="AJ331" i="37"/>
  <c r="AL330" i="37"/>
  <c r="AM330" i="37" s="1"/>
  <c r="AF814" i="37"/>
  <c r="AG815" i="37" s="1"/>
  <c r="AH813" i="37"/>
  <c r="AI813" i="37" s="1"/>
  <c r="AH640" i="37"/>
  <c r="AI640" i="37" s="1"/>
  <c r="AF641" i="37"/>
  <c r="AH1190" i="37"/>
  <c r="AI1190" i="37" s="1"/>
  <c r="AF1191" i="37"/>
  <c r="AK332" i="37"/>
  <c r="AG933" i="37"/>
  <c r="AG331" i="37"/>
  <c r="AG332" i="37" s="1"/>
  <c r="AG1062" i="37"/>
  <c r="AG197" i="36"/>
  <c r="O237" i="32"/>
  <c r="S237" i="36"/>
  <c r="O236" i="36"/>
  <c r="T61" i="36"/>
  <c r="T58" i="36"/>
  <c r="T57" i="36"/>
  <c r="T50" i="36"/>
  <c r="T52" i="36"/>
  <c r="T54" i="36"/>
  <c r="T59" i="36"/>
  <c r="T51" i="36"/>
  <c r="T60" i="36"/>
  <c r="T49" i="36"/>
  <c r="T53" i="36"/>
  <c r="P203" i="36"/>
  <c r="P204" i="36"/>
  <c r="P205" i="36"/>
  <c r="P211" i="36"/>
  <c r="P206" i="36"/>
  <c r="P208" i="36"/>
  <c r="P207" i="36"/>
  <c r="P212" i="36"/>
  <c r="AE196" i="32"/>
  <c r="S83" i="36"/>
  <c r="AE350" i="32"/>
  <c r="Q217" i="32"/>
  <c r="S82" i="32"/>
  <c r="O82" i="32"/>
  <c r="AE197" i="36"/>
  <c r="AE196" i="36"/>
  <c r="Q217" i="36"/>
  <c r="T212" i="36"/>
  <c r="T211" i="36"/>
  <c r="T206" i="36"/>
  <c r="T208" i="36"/>
  <c r="T207" i="36"/>
  <c r="T205" i="36"/>
  <c r="T204" i="36"/>
  <c r="T203" i="36"/>
  <c r="AG197" i="32"/>
  <c r="P212" i="32"/>
  <c r="P211" i="32"/>
  <c r="P214" i="32"/>
  <c r="P206" i="32"/>
  <c r="P208" i="32"/>
  <c r="P207" i="32"/>
  <c r="P204" i="32"/>
  <c r="P205" i="32"/>
  <c r="P203" i="32"/>
  <c r="P215" i="32"/>
  <c r="P213" i="32"/>
  <c r="AG351" i="36"/>
  <c r="S82" i="36"/>
  <c r="Q63" i="36"/>
  <c r="O83" i="36"/>
  <c r="AE351" i="32"/>
  <c r="AE350" i="36"/>
  <c r="O83" i="32"/>
  <c r="S236" i="36"/>
  <c r="Q218" i="36"/>
  <c r="AG196" i="36"/>
  <c r="AG351" i="32"/>
  <c r="T58" i="32"/>
  <c r="T57" i="32"/>
  <c r="T50" i="32"/>
  <c r="T54" i="32"/>
  <c r="T59" i="32"/>
  <c r="T49" i="32"/>
  <c r="T53" i="32"/>
  <c r="T52" i="32"/>
  <c r="T61" i="32"/>
  <c r="T51" i="32"/>
  <c r="T60" i="32"/>
  <c r="P54" i="32"/>
  <c r="P60" i="32"/>
  <c r="P50" i="32"/>
  <c r="P61" i="32"/>
  <c r="P51" i="32"/>
  <c r="P58" i="32"/>
  <c r="P52" i="32"/>
  <c r="P57" i="32"/>
  <c r="P53" i="32"/>
  <c r="P59" i="32"/>
  <c r="P49" i="32"/>
  <c r="S237" i="32"/>
  <c r="O237" i="36"/>
  <c r="AG350" i="32"/>
  <c r="T212" i="32"/>
  <c r="T211" i="32"/>
  <c r="T208" i="32"/>
  <c r="T205" i="32"/>
  <c r="T214" i="32"/>
  <c r="T203" i="32"/>
  <c r="T215" i="32"/>
  <c r="T206" i="32"/>
  <c r="T213" i="32"/>
  <c r="T204" i="32"/>
  <c r="T207" i="32"/>
  <c r="AG196" i="32"/>
  <c r="P59" i="36"/>
  <c r="P58" i="36"/>
  <c r="P53" i="36"/>
  <c r="P57" i="36"/>
  <c r="P52" i="36"/>
  <c r="P51" i="36"/>
  <c r="P50" i="36"/>
  <c r="P49" i="36"/>
  <c r="P54" i="36"/>
  <c r="P60" i="36"/>
  <c r="P61" i="36"/>
  <c r="AG350" i="36"/>
  <c r="AE197" i="32"/>
  <c r="Q64" i="36"/>
  <c r="S236" i="32"/>
  <c r="Q218" i="32"/>
  <c r="O236" i="32"/>
  <c r="AH630" i="30"/>
  <c r="AI630" i="30" s="1"/>
  <c r="AL922" i="30"/>
  <c r="AM922" i="30" s="1"/>
  <c r="AH475" i="30"/>
  <c r="AI475" i="30" s="1"/>
  <c r="AL1180" i="30"/>
  <c r="AM1180" i="30" s="1"/>
  <c r="AL803" i="30"/>
  <c r="AM803" i="30" s="1"/>
  <c r="AD78" i="30"/>
  <c r="AE78" i="30" s="1"/>
  <c r="Z303" i="30"/>
  <c r="AA303" i="30" s="1"/>
  <c r="AH803" i="30"/>
  <c r="AI803" i="30" s="1"/>
  <c r="AL77" i="30"/>
  <c r="AM77" i="30" s="1"/>
  <c r="AM630" i="30"/>
  <c r="AB27" i="30"/>
  <c r="AB17" i="30"/>
  <c r="AH303" i="30"/>
  <c r="AI303" i="30" s="1"/>
  <c r="AD475" i="30"/>
  <c r="AE475" i="30" s="1"/>
  <c r="AH921" i="30"/>
  <c r="AI921" i="30" s="1"/>
  <c r="AB18" i="30"/>
  <c r="AB28" i="30"/>
  <c r="Z78" i="30"/>
  <c r="AA78" i="30" s="1"/>
  <c r="AH78" i="30"/>
  <c r="AI78" i="30" s="1"/>
  <c r="AL303" i="30"/>
  <c r="AM303" i="30" s="1"/>
  <c r="AD302" i="30"/>
  <c r="AE302" i="30" s="1"/>
  <c r="AL475" i="30"/>
  <c r="AM475" i="30" s="1"/>
  <c r="AD630" i="30"/>
  <c r="AE630" i="30" s="1"/>
  <c r="AL1051" i="30"/>
  <c r="AM1051" i="30" s="1"/>
  <c r="AB29" i="30"/>
  <c r="AB19" i="30"/>
  <c r="S24" i="30"/>
  <c r="S44" i="30"/>
  <c r="S34" i="30"/>
  <c r="AK1181" i="30"/>
  <c r="AH1180" i="30"/>
  <c r="AI1180" i="30" s="1"/>
  <c r="AG1052" i="30"/>
  <c r="AJ1181" i="30"/>
  <c r="AG1181" i="30"/>
  <c r="AF1181" i="30"/>
  <c r="AK1052" i="30"/>
  <c r="AH1051" i="30"/>
  <c r="AI1051" i="30" s="1"/>
  <c r="AF1052" i="30"/>
  <c r="AJ1052" i="30"/>
  <c r="AG922" i="30"/>
  <c r="AK804" i="30"/>
  <c r="AJ923" i="30"/>
  <c r="AF922" i="30"/>
  <c r="AK923" i="30"/>
  <c r="AG804" i="30"/>
  <c r="AK476" i="30"/>
  <c r="AF804" i="30"/>
  <c r="AJ804" i="30"/>
  <c r="AC631" i="30"/>
  <c r="AF631" i="30"/>
  <c r="AJ631" i="30"/>
  <c r="AK631" i="30"/>
  <c r="AB631" i="30"/>
  <c r="AG631" i="30"/>
  <c r="AG476" i="30"/>
  <c r="AJ476" i="30"/>
  <c r="AB476" i="30"/>
  <c r="AF476" i="30"/>
  <c r="AC476" i="30"/>
  <c r="Y304" i="30"/>
  <c r="Y79" i="30"/>
  <c r="AG79" i="30"/>
  <c r="AG304" i="30"/>
  <c r="AC303" i="30"/>
  <c r="AB303" i="30"/>
  <c r="X304" i="30"/>
  <c r="AF304" i="30"/>
  <c r="AJ304" i="30"/>
  <c r="AK304" i="30"/>
  <c r="AJ78" i="30"/>
  <c r="AB79" i="30"/>
  <c r="AK78" i="30"/>
  <c r="X79" i="30"/>
  <c r="AC79" i="30"/>
  <c r="AF79" i="30"/>
  <c r="K35" i="41" l="1" a="1"/>
  <c r="K35" i="41" s="1"/>
  <c r="K29" i="32" a="1"/>
  <c r="K29" i="32" s="1"/>
  <c r="K36" i="41" a="1"/>
  <c r="K36" i="41" s="1"/>
  <c r="K33" i="41" a="1"/>
  <c r="K33" i="41" s="1"/>
  <c r="K41" i="41" a="1"/>
  <c r="K41" i="41" s="1"/>
  <c r="K37" i="41" a="1"/>
  <c r="K37" i="41" s="1"/>
  <c r="K38" i="41" a="1"/>
  <c r="K38" i="41" s="1"/>
  <c r="K42" i="41" a="1"/>
  <c r="K42" i="41" s="1"/>
  <c r="K32" i="41" a="1"/>
  <c r="K32" i="41" s="1"/>
  <c r="K40" i="41" a="1"/>
  <c r="K40" i="41" s="1"/>
  <c r="K34" i="41" a="1"/>
  <c r="K34" i="41" s="1"/>
  <c r="K43" i="41" a="1"/>
  <c r="K43" i="41" s="1"/>
  <c r="AK108" i="37"/>
  <c r="AG934" i="37"/>
  <c r="O217" i="41"/>
  <c r="K31" i="36" a="1"/>
  <c r="K31" i="36" s="1"/>
  <c r="S217" i="41"/>
  <c r="Y221" i="41"/>
  <c r="Y67" i="41"/>
  <c r="U221" i="41"/>
  <c r="U67" i="41"/>
  <c r="AE316" i="41"/>
  <c r="AE162" i="41"/>
  <c r="O63" i="41"/>
  <c r="S64" i="41"/>
  <c r="S63" i="41"/>
  <c r="W67" i="41"/>
  <c r="W221" i="41"/>
  <c r="AG162" i="41"/>
  <c r="AG316" i="41"/>
  <c r="AG297" i="41"/>
  <c r="AG143" i="41"/>
  <c r="K29" i="41" a="1"/>
  <c r="K29" i="41" s="1"/>
  <c r="K24" i="41" a="1"/>
  <c r="K24" i="41" s="1"/>
  <c r="K28" i="41" a="1"/>
  <c r="K28" i="41" s="1"/>
  <c r="K25" i="41" a="1"/>
  <c r="K25" i="41" s="1"/>
  <c r="K30" i="41" a="1"/>
  <c r="K30" i="41" s="1"/>
  <c r="K22" i="41" a="1"/>
  <c r="K22" i="41" s="1"/>
  <c r="K21" i="41" a="1"/>
  <c r="K21" i="41" s="1"/>
  <c r="K23" i="41" a="1"/>
  <c r="K23" i="41" s="1"/>
  <c r="K26" i="41" a="1"/>
  <c r="K26" i="41" s="1"/>
  <c r="K27" i="41" a="1"/>
  <c r="K27" i="41" s="1"/>
  <c r="K31" i="41" a="1"/>
  <c r="K31" i="41" s="1"/>
  <c r="K20" i="41" a="1"/>
  <c r="K20" i="41" s="1"/>
  <c r="O218" i="41"/>
  <c r="AE297" i="41"/>
  <c r="AE143" i="41"/>
  <c r="AE278" i="41"/>
  <c r="AE124" i="41"/>
  <c r="AG278" i="41"/>
  <c r="AG124" i="41"/>
  <c r="O64" i="41"/>
  <c r="S218" i="41"/>
  <c r="L37" i="41" s="1" a="1"/>
  <c r="L37" i="41" s="1"/>
  <c r="K30" i="36" a="1"/>
  <c r="K30" i="36" s="1"/>
  <c r="K22" i="36" a="1"/>
  <c r="K22" i="36" s="1"/>
  <c r="K26" i="36" a="1"/>
  <c r="K26" i="36" s="1"/>
  <c r="K21" i="36" a="1"/>
  <c r="K21" i="36" s="1"/>
  <c r="K20" i="36" a="1"/>
  <c r="K20" i="36" s="1"/>
  <c r="K23" i="36" a="1"/>
  <c r="K23" i="36" s="1"/>
  <c r="K25" i="36" a="1"/>
  <c r="K25" i="36" s="1"/>
  <c r="K24" i="36" a="1"/>
  <c r="K24" i="36" s="1"/>
  <c r="K27" i="36" a="1"/>
  <c r="K27" i="36" s="1"/>
  <c r="K29" i="36" a="1"/>
  <c r="K29" i="36" s="1"/>
  <c r="K28" i="36" a="1"/>
  <c r="K28" i="36" s="1"/>
  <c r="K22" i="32" a="1"/>
  <c r="K22" i="32" s="1"/>
  <c r="K21" i="32" a="1"/>
  <c r="K21" i="32" s="1"/>
  <c r="K23" i="32" a="1"/>
  <c r="K23" i="32" s="1"/>
  <c r="K20" i="32" a="1"/>
  <c r="K20" i="32" s="1"/>
  <c r="K26" i="32" a="1"/>
  <c r="K26" i="32" s="1"/>
  <c r="K24" i="32" a="1"/>
  <c r="K24" i="32" s="1"/>
  <c r="K28" i="32" a="1"/>
  <c r="K28" i="32" s="1"/>
  <c r="K25" i="32" a="1"/>
  <c r="K25" i="32" s="1"/>
  <c r="K31" i="32" a="1"/>
  <c r="K31" i="32" s="1"/>
  <c r="K30" i="32" a="1"/>
  <c r="K30" i="32" s="1"/>
  <c r="K27" i="32" a="1"/>
  <c r="K27" i="32" s="1"/>
  <c r="AK815" i="37"/>
  <c r="AK1192" i="37"/>
  <c r="AG1063" i="37"/>
  <c r="AH933" i="37"/>
  <c r="AI933" i="37" s="1"/>
  <c r="AF934" i="37"/>
  <c r="AG935" i="37" s="1"/>
  <c r="AL933" i="37"/>
  <c r="AM933" i="37" s="1"/>
  <c r="AJ934" i="37"/>
  <c r="AJ488" i="37"/>
  <c r="AK489" i="37" s="1"/>
  <c r="AL487" i="37"/>
  <c r="AM487" i="37" s="1"/>
  <c r="AF815" i="37"/>
  <c r="AG816" i="37" s="1"/>
  <c r="AH814" i="37"/>
  <c r="AI814" i="37" s="1"/>
  <c r="AJ1062" i="37"/>
  <c r="AL1061" i="37"/>
  <c r="AM1061" i="37" s="1"/>
  <c r="AL1191" i="37"/>
  <c r="AM1191" i="37" s="1"/>
  <c r="AJ1192" i="37"/>
  <c r="AF1063" i="37"/>
  <c r="AH1062" i="37"/>
  <c r="AI1062" i="37" s="1"/>
  <c r="AH641" i="37"/>
  <c r="AI641" i="37" s="1"/>
  <c r="AF642" i="37"/>
  <c r="AF332" i="37"/>
  <c r="AH331" i="37"/>
  <c r="AI331" i="37" s="1"/>
  <c r="AK934" i="37"/>
  <c r="AF487" i="37"/>
  <c r="AH486" i="37"/>
  <c r="AI486" i="37" s="1"/>
  <c r="AH1191" i="37"/>
  <c r="AI1191" i="37" s="1"/>
  <c r="AF1192" i="37"/>
  <c r="AG1192" i="37"/>
  <c r="AJ332" i="37"/>
  <c r="AL331" i="37"/>
  <c r="AM331" i="37" s="1"/>
  <c r="AJ815" i="37"/>
  <c r="AL814" i="37"/>
  <c r="AM814" i="37" s="1"/>
  <c r="AJ108" i="37"/>
  <c r="AL107" i="37"/>
  <c r="AM107" i="37" s="1"/>
  <c r="AL641" i="37"/>
  <c r="AM641" i="37" s="1"/>
  <c r="AJ642" i="37"/>
  <c r="AK642" i="37"/>
  <c r="AF108" i="37"/>
  <c r="AG109" i="37" s="1"/>
  <c r="AH107" i="37"/>
  <c r="AI107" i="37" s="1"/>
  <c r="AG642" i="37"/>
  <c r="AK1062" i="37"/>
  <c r="O64" i="36"/>
  <c r="S218" i="36"/>
  <c r="O218" i="32"/>
  <c r="S217" i="36"/>
  <c r="S63" i="36"/>
  <c r="AE297" i="36"/>
  <c r="AE143" i="36"/>
  <c r="AE297" i="32"/>
  <c r="AE143" i="32"/>
  <c r="AE278" i="36"/>
  <c r="AE124" i="36"/>
  <c r="AE278" i="32"/>
  <c r="AE124" i="32"/>
  <c r="U221" i="32"/>
  <c r="U67" i="32"/>
  <c r="U221" i="36"/>
  <c r="U67" i="36"/>
  <c r="O218" i="36"/>
  <c r="S218" i="32"/>
  <c r="S64" i="32"/>
  <c r="AE316" i="36"/>
  <c r="AE162" i="36"/>
  <c r="AE316" i="32"/>
  <c r="AE162" i="32"/>
  <c r="O63" i="32"/>
  <c r="O64" i="32"/>
  <c r="S63" i="32"/>
  <c r="O217" i="32"/>
  <c r="O217" i="36"/>
  <c r="S64" i="36"/>
  <c r="Y221" i="36"/>
  <c r="Y67" i="36"/>
  <c r="Y67" i="32"/>
  <c r="Y221" i="32"/>
  <c r="AG278" i="36"/>
  <c r="AG124" i="36"/>
  <c r="AG278" i="32"/>
  <c r="AG124" i="32"/>
  <c r="S217" i="32"/>
  <c r="W221" i="36"/>
  <c r="W67" i="36"/>
  <c r="W221" i="32"/>
  <c r="W67" i="32"/>
  <c r="AG316" i="32"/>
  <c r="AG316" i="36"/>
  <c r="AG162" i="36"/>
  <c r="AG162" i="32"/>
  <c r="AG297" i="36"/>
  <c r="AG143" i="36"/>
  <c r="AG143" i="32"/>
  <c r="AG297" i="32"/>
  <c r="O63" i="36"/>
  <c r="K42" i="36" a="1"/>
  <c r="K42" i="36" s="1"/>
  <c r="K41" i="36" a="1"/>
  <c r="K41" i="36" s="1"/>
  <c r="K35" i="36" a="1"/>
  <c r="K35" i="36" s="1"/>
  <c r="K37" i="36" a="1"/>
  <c r="K37" i="36" s="1"/>
  <c r="K40" i="36" a="1"/>
  <c r="K40" i="36" s="1"/>
  <c r="K34" i="36" a="1"/>
  <c r="K34" i="36" s="1"/>
  <c r="K39" i="36" a="1"/>
  <c r="K39" i="36" s="1"/>
  <c r="K43" i="36" a="1"/>
  <c r="K43" i="36" s="1"/>
  <c r="K38" i="36" a="1"/>
  <c r="K38" i="36" s="1"/>
  <c r="K32" i="36" a="1"/>
  <c r="K32" i="36" s="1"/>
  <c r="K33" i="36" a="1"/>
  <c r="K33" i="36" s="1"/>
  <c r="K36" i="36" a="1"/>
  <c r="K36" i="36" s="1"/>
  <c r="K40" i="32" a="1"/>
  <c r="K40" i="32" s="1"/>
  <c r="K37" i="32" a="1"/>
  <c r="K37" i="32" s="1"/>
  <c r="K39" i="32" a="1"/>
  <c r="K39" i="32" s="1"/>
  <c r="K36" i="32" a="1"/>
  <c r="K36" i="32" s="1"/>
  <c r="K42" i="32" a="1"/>
  <c r="K42" i="32" s="1"/>
  <c r="K43" i="32" a="1"/>
  <c r="K43" i="32" s="1"/>
  <c r="K34" i="32" a="1"/>
  <c r="K34" i="32" s="1"/>
  <c r="K38" i="32" a="1"/>
  <c r="K38" i="32" s="1"/>
  <c r="K33" i="32" a="1"/>
  <c r="K33" i="32" s="1"/>
  <c r="K41" i="32" a="1"/>
  <c r="K41" i="32" s="1"/>
  <c r="K35" i="32" a="1"/>
  <c r="K35" i="32" s="1"/>
  <c r="K32" i="32" a="1"/>
  <c r="K32" i="32" s="1"/>
  <c r="AD631" i="30"/>
  <c r="AE631" i="30" s="1"/>
  <c r="AH304" i="30"/>
  <c r="AI304" i="30" s="1"/>
  <c r="AL476" i="30"/>
  <c r="AM476" i="30" s="1"/>
  <c r="Z304" i="30"/>
  <c r="AA304" i="30" s="1"/>
  <c r="Z79" i="30"/>
  <c r="AA79" i="30" s="1"/>
  <c r="AD303" i="30"/>
  <c r="AE303" i="30" s="1"/>
  <c r="AL78" i="30"/>
  <c r="AM78" i="30" s="1"/>
  <c r="AD476" i="30"/>
  <c r="AE476" i="30" s="1"/>
  <c r="AL1181" i="30"/>
  <c r="AM1181" i="30" s="1"/>
  <c r="AL304" i="30"/>
  <c r="AM304" i="30" s="1"/>
  <c r="AL631" i="30"/>
  <c r="AM631" i="30" s="1"/>
  <c r="AH804" i="30"/>
  <c r="AI804" i="30" s="1"/>
  <c r="AH922" i="30"/>
  <c r="AI922" i="30" s="1"/>
  <c r="AL1052" i="30"/>
  <c r="AM1052" i="30" s="1"/>
  <c r="AH79" i="30"/>
  <c r="AI79" i="30" s="1"/>
  <c r="AD79" i="30"/>
  <c r="AE79" i="30" s="1"/>
  <c r="AH476" i="30"/>
  <c r="AI476" i="30" s="1"/>
  <c r="AH631" i="30"/>
  <c r="AI631" i="30" s="1"/>
  <c r="AL923" i="30"/>
  <c r="AM923" i="30" s="1"/>
  <c r="AL804" i="30"/>
  <c r="AM804" i="30" s="1"/>
  <c r="AH1181" i="30"/>
  <c r="AI1181" i="30" s="1"/>
  <c r="AK1182" i="30"/>
  <c r="AH1052" i="30"/>
  <c r="AI1052" i="30" s="1"/>
  <c r="AF1182" i="30"/>
  <c r="AG1182" i="30"/>
  <c r="AJ1182" i="30"/>
  <c r="AF1053" i="30"/>
  <c r="AJ1053" i="30"/>
  <c r="AG1053" i="30"/>
  <c r="AK1053" i="30"/>
  <c r="AK924" i="30"/>
  <c r="AF923" i="30"/>
  <c r="AJ924" i="30"/>
  <c r="AG923" i="30"/>
  <c r="AJ805" i="30"/>
  <c r="AK805" i="30"/>
  <c r="AF805" i="30"/>
  <c r="AG805" i="30"/>
  <c r="AG632" i="30"/>
  <c r="AK632" i="30"/>
  <c r="AB632" i="30"/>
  <c r="AJ632" i="30"/>
  <c r="AC632" i="30"/>
  <c r="AF632" i="30"/>
  <c r="AC477" i="30"/>
  <c r="AF477" i="30"/>
  <c r="AJ477" i="30"/>
  <c r="AG477" i="30"/>
  <c r="AB477" i="30"/>
  <c r="AK477" i="30"/>
  <c r="Y305" i="30"/>
  <c r="AG80" i="30"/>
  <c r="Y80" i="30"/>
  <c r="AC80" i="30"/>
  <c r="AK79" i="30"/>
  <c r="AF305" i="30"/>
  <c r="AB304" i="30"/>
  <c r="AK305" i="30"/>
  <c r="X305" i="30"/>
  <c r="AJ305" i="30"/>
  <c r="AG305" i="30"/>
  <c r="AC304" i="30"/>
  <c r="X80" i="30"/>
  <c r="AB80" i="30"/>
  <c r="AJ79" i="30"/>
  <c r="AF80" i="30"/>
  <c r="Z305" i="30" l="1"/>
  <c r="AL1182" i="30"/>
  <c r="AK935" i="37"/>
  <c r="J37" i="41" a="1"/>
  <c r="J37" i="41" s="1"/>
  <c r="AG1064" i="37"/>
  <c r="L38" i="41" a="1"/>
  <c r="L38" i="41" s="1"/>
  <c r="J35" i="41" a="1"/>
  <c r="J35" i="41" s="1"/>
  <c r="J43" i="41" a="1"/>
  <c r="J43" i="41" s="1"/>
  <c r="L39" i="41" a="1"/>
  <c r="L39" i="41" s="1"/>
  <c r="J34" i="41" a="1"/>
  <c r="J34" i="41" s="1"/>
  <c r="J41" i="41" a="1"/>
  <c r="J41" i="41" s="1"/>
  <c r="J39" i="41" a="1"/>
  <c r="J39" i="41" s="1"/>
  <c r="J33" i="41" a="1"/>
  <c r="J33" i="41" s="1"/>
  <c r="J36" i="41" a="1"/>
  <c r="J36" i="41" s="1"/>
  <c r="J38" i="41" a="1"/>
  <c r="J38" i="41" s="1"/>
  <c r="J32" i="41" a="1"/>
  <c r="J32" i="41" s="1"/>
  <c r="J40" i="41" a="1"/>
  <c r="J40" i="41" s="1"/>
  <c r="J42" i="41" a="1"/>
  <c r="J42" i="41" s="1"/>
  <c r="L40" i="41" a="1"/>
  <c r="L40" i="41" s="1"/>
  <c r="L42" i="41" a="1"/>
  <c r="L42" i="41" s="1"/>
  <c r="AH291" i="36"/>
  <c r="AH290" i="36"/>
  <c r="AH289" i="36"/>
  <c r="Z234" i="36"/>
  <c r="Z233" i="36"/>
  <c r="Z232" i="36"/>
  <c r="AF137" i="36"/>
  <c r="AF135" i="36"/>
  <c r="AF136" i="36"/>
  <c r="AF156" i="36"/>
  <c r="AF155" i="36"/>
  <c r="AF154" i="36"/>
  <c r="L36" i="41" a="1"/>
  <c r="L36" i="41" s="1"/>
  <c r="L35" i="41" a="1"/>
  <c r="L35" i="41" s="1"/>
  <c r="L41" i="41" a="1"/>
  <c r="L41" i="41" s="1"/>
  <c r="AF307" i="41"/>
  <c r="AF306" i="41"/>
  <c r="AF299" i="41"/>
  <c r="AF309" i="41"/>
  <c r="AF301" i="41"/>
  <c r="AF300" i="41"/>
  <c r="AF310" i="41"/>
  <c r="AF308" i="41"/>
  <c r="AF298" i="41"/>
  <c r="AF302" i="41"/>
  <c r="AF303" i="41"/>
  <c r="AH306" i="41"/>
  <c r="AH307" i="41"/>
  <c r="AH299" i="41"/>
  <c r="AH309" i="41"/>
  <c r="AH303" i="41"/>
  <c r="AH302" i="41"/>
  <c r="AH310" i="41"/>
  <c r="AH301" i="41"/>
  <c r="AH300" i="41"/>
  <c r="AH308" i="41"/>
  <c r="AH298" i="41"/>
  <c r="X76" i="41"/>
  <c r="X77" i="41"/>
  <c r="X69" i="41"/>
  <c r="X70" i="41"/>
  <c r="X72" i="41"/>
  <c r="X73" i="41"/>
  <c r="X79" i="41"/>
  <c r="X68" i="41"/>
  <c r="X71" i="41"/>
  <c r="X78" i="41"/>
  <c r="X80" i="41"/>
  <c r="V76" i="41"/>
  <c r="V77" i="41"/>
  <c r="V80" i="41"/>
  <c r="V68" i="41"/>
  <c r="V69" i="41"/>
  <c r="V70" i="41"/>
  <c r="V78" i="41"/>
  <c r="V72" i="41"/>
  <c r="V71" i="41"/>
  <c r="V73" i="41"/>
  <c r="V79" i="41"/>
  <c r="AH174" i="36"/>
  <c r="AH173" i="36"/>
  <c r="AH175" i="36"/>
  <c r="AF175" i="36"/>
  <c r="AF174" i="36"/>
  <c r="AF173" i="36"/>
  <c r="AF291" i="36"/>
  <c r="AF290" i="36"/>
  <c r="AF289" i="36"/>
  <c r="AF310" i="36"/>
  <c r="AF309" i="36"/>
  <c r="AF308" i="36"/>
  <c r="L33" i="41" a="1"/>
  <c r="L33" i="41" s="1"/>
  <c r="AH133" i="41"/>
  <c r="AH134" i="41"/>
  <c r="AH127" i="41"/>
  <c r="AH125" i="41"/>
  <c r="AH130" i="41"/>
  <c r="AH136" i="41"/>
  <c r="AH126" i="41"/>
  <c r="AH135" i="41"/>
  <c r="AH128" i="41"/>
  <c r="AH129" i="41"/>
  <c r="AH137" i="41"/>
  <c r="AF133" i="41"/>
  <c r="AF134" i="41"/>
  <c r="AF125" i="41"/>
  <c r="AF130" i="41"/>
  <c r="AF128" i="41"/>
  <c r="AF127" i="41"/>
  <c r="AF126" i="41"/>
  <c r="AF135" i="41"/>
  <c r="AF136" i="41"/>
  <c r="AF129" i="41"/>
  <c r="AF137" i="41"/>
  <c r="AH325" i="41"/>
  <c r="AH326" i="41"/>
  <c r="AH318" i="41"/>
  <c r="AH328" i="41"/>
  <c r="AH322" i="41"/>
  <c r="AH327" i="41"/>
  <c r="AH319" i="41"/>
  <c r="AH329" i="41"/>
  <c r="AH321" i="41"/>
  <c r="AH320" i="41"/>
  <c r="AH317" i="41"/>
  <c r="J22" i="41" a="1"/>
  <c r="J22" i="41" s="1"/>
  <c r="J20" i="41" a="1"/>
  <c r="J20" i="41" s="1"/>
  <c r="J27" i="41" a="1"/>
  <c r="J27" i="41" s="1"/>
  <c r="J24" i="41" a="1"/>
  <c r="J24" i="41" s="1"/>
  <c r="J30" i="41" a="1"/>
  <c r="J30" i="41" s="1"/>
  <c r="J29" i="41" a="1"/>
  <c r="J29" i="41" s="1"/>
  <c r="J23" i="41" a="1"/>
  <c r="J23" i="41" s="1"/>
  <c r="J25" i="41" a="1"/>
  <c r="J25" i="41" s="1"/>
  <c r="J26" i="41" a="1"/>
  <c r="J26" i="41" s="1"/>
  <c r="J28" i="41" a="1"/>
  <c r="J28" i="41" s="1"/>
  <c r="J21" i="41" a="1"/>
  <c r="J21" i="41" s="1"/>
  <c r="J31" i="41" a="1"/>
  <c r="J31" i="41" s="1"/>
  <c r="V230" i="41"/>
  <c r="V231" i="41"/>
  <c r="V233" i="41"/>
  <c r="V223" i="41"/>
  <c r="V226" i="41"/>
  <c r="V232" i="41"/>
  <c r="V227" i="41"/>
  <c r="V224" i="41"/>
  <c r="V225" i="41"/>
  <c r="V234" i="41"/>
  <c r="V222" i="41"/>
  <c r="AH156" i="36"/>
  <c r="AH155" i="36"/>
  <c r="AH154" i="36"/>
  <c r="AH329" i="36"/>
  <c r="AH327" i="36"/>
  <c r="AH328" i="36"/>
  <c r="X77" i="36"/>
  <c r="X79" i="36"/>
  <c r="X78" i="36"/>
  <c r="X80" i="36"/>
  <c r="AF327" i="36"/>
  <c r="AF328" i="36"/>
  <c r="AF329" i="36"/>
  <c r="V77" i="36"/>
  <c r="V80" i="36"/>
  <c r="V79" i="36"/>
  <c r="V78" i="36"/>
  <c r="L34" i="41" a="1"/>
  <c r="L34" i="41" s="1"/>
  <c r="AH287" i="41"/>
  <c r="AH288" i="41"/>
  <c r="AH290" i="41"/>
  <c r="AH280" i="41"/>
  <c r="AH284" i="41"/>
  <c r="AH283" i="41"/>
  <c r="AH282" i="41"/>
  <c r="AH281" i="41"/>
  <c r="AH289" i="41"/>
  <c r="AH291" i="41"/>
  <c r="AH279" i="41"/>
  <c r="AF288" i="41"/>
  <c r="AF287" i="41"/>
  <c r="AF290" i="41"/>
  <c r="AF280" i="41"/>
  <c r="AF282" i="41"/>
  <c r="AF281" i="41"/>
  <c r="AF291" i="41"/>
  <c r="AF289" i="41"/>
  <c r="AF279" i="41"/>
  <c r="AF284" i="41"/>
  <c r="AF283" i="41"/>
  <c r="AH171" i="41"/>
  <c r="AH172" i="41"/>
  <c r="AH164" i="41"/>
  <c r="AH168" i="41"/>
  <c r="AH165" i="41"/>
  <c r="AH166" i="41"/>
  <c r="AH167" i="41"/>
  <c r="AH175" i="41"/>
  <c r="AH163" i="41"/>
  <c r="AH174" i="41"/>
  <c r="AH173" i="41"/>
  <c r="AF171" i="41"/>
  <c r="AF172" i="41"/>
  <c r="AF167" i="41"/>
  <c r="AF173" i="41"/>
  <c r="AF168" i="41"/>
  <c r="AF165" i="41"/>
  <c r="AF166" i="41"/>
  <c r="AF164" i="41"/>
  <c r="AF174" i="41"/>
  <c r="AF175" i="41"/>
  <c r="AF163" i="41"/>
  <c r="Z77" i="41"/>
  <c r="Z76" i="41"/>
  <c r="Z70" i="41"/>
  <c r="Z78" i="41"/>
  <c r="Z69" i="41"/>
  <c r="Z71" i="41"/>
  <c r="Z72" i="41"/>
  <c r="Z73" i="41"/>
  <c r="Z68" i="41"/>
  <c r="Z80" i="41"/>
  <c r="Z79" i="41"/>
  <c r="AH310" i="36"/>
  <c r="AH308" i="36"/>
  <c r="AH309" i="36"/>
  <c r="X234" i="36"/>
  <c r="X233" i="36"/>
  <c r="X232" i="36"/>
  <c r="AH137" i="36"/>
  <c r="AH136" i="36"/>
  <c r="AH135" i="36"/>
  <c r="Z77" i="36"/>
  <c r="Z78" i="36"/>
  <c r="Z79" i="36"/>
  <c r="Z80" i="36"/>
  <c r="V234" i="36"/>
  <c r="V232" i="36"/>
  <c r="V233" i="36"/>
  <c r="L32" i="41" a="1"/>
  <c r="L32" i="41" s="1"/>
  <c r="L43" i="41" a="1"/>
  <c r="L43" i="41" s="1"/>
  <c r="AF153" i="41"/>
  <c r="AF152" i="41"/>
  <c r="AF148" i="41"/>
  <c r="AF149" i="41"/>
  <c r="AF147" i="41"/>
  <c r="AF146" i="41"/>
  <c r="AF144" i="41"/>
  <c r="AF145" i="41"/>
  <c r="AF155" i="41"/>
  <c r="AF154" i="41"/>
  <c r="AF156" i="41"/>
  <c r="AH153" i="41"/>
  <c r="AH152" i="41"/>
  <c r="AH147" i="41"/>
  <c r="AH154" i="41"/>
  <c r="AH155" i="41"/>
  <c r="AH156" i="41"/>
  <c r="AH148" i="41"/>
  <c r="AH149" i="41"/>
  <c r="AH145" i="41"/>
  <c r="AH146" i="41"/>
  <c r="AH144" i="41"/>
  <c r="X231" i="41"/>
  <c r="X230" i="41"/>
  <c r="X233" i="41"/>
  <c r="X223" i="41"/>
  <c r="X226" i="41"/>
  <c r="X227" i="41"/>
  <c r="X232" i="41"/>
  <c r="X224" i="41"/>
  <c r="X225" i="41"/>
  <c r="X234" i="41"/>
  <c r="X222" i="41"/>
  <c r="L30" i="41" a="1"/>
  <c r="L30" i="41" s="1"/>
  <c r="L21" i="41" a="1"/>
  <c r="L21" i="41" s="1"/>
  <c r="L27" i="41" a="1"/>
  <c r="L27" i="41" s="1"/>
  <c r="L24" i="41" a="1"/>
  <c r="L24" i="41" s="1"/>
  <c r="L20" i="41" a="1"/>
  <c r="L20" i="41" s="1"/>
  <c r="L28" i="41" a="1"/>
  <c r="L28" i="41" s="1"/>
  <c r="L26" i="41" a="1"/>
  <c r="L26" i="41" s="1"/>
  <c r="L23" i="41" a="1"/>
  <c r="L23" i="41" s="1"/>
  <c r="L29" i="41" a="1"/>
  <c r="L29" i="41" s="1"/>
  <c r="L25" i="41" a="1"/>
  <c r="L25" i="41" s="1"/>
  <c r="L22" i="41" a="1"/>
  <c r="L22" i="41" s="1"/>
  <c r="L31" i="41" a="1"/>
  <c r="L31" i="41" s="1"/>
  <c r="AF325" i="41"/>
  <c r="AF326" i="41"/>
  <c r="AF318" i="41"/>
  <c r="AF322" i="41"/>
  <c r="AF328" i="41"/>
  <c r="AF329" i="41"/>
  <c r="AF327" i="41"/>
  <c r="AF321" i="41"/>
  <c r="AF320" i="41"/>
  <c r="AF319" i="41"/>
  <c r="AF317" i="41"/>
  <c r="Z231" i="41"/>
  <c r="Z230" i="41"/>
  <c r="Z223" i="41"/>
  <c r="Z233" i="41"/>
  <c r="Z224" i="41"/>
  <c r="Z234" i="41"/>
  <c r="Z222" i="41"/>
  <c r="Z225" i="41"/>
  <c r="Z226" i="41"/>
  <c r="Z227" i="41"/>
  <c r="Z232" i="41"/>
  <c r="J22" i="36" a="1"/>
  <c r="J22" i="36" s="1"/>
  <c r="J21" i="36" a="1"/>
  <c r="J21" i="36" s="1"/>
  <c r="K10" i="36" s="1"/>
  <c r="J24" i="36" a="1"/>
  <c r="J24" i="36" s="1"/>
  <c r="I11" i="36" s="1"/>
  <c r="L24" i="36" a="1"/>
  <c r="L24" i="36" s="1"/>
  <c r="J26" i="36" a="1"/>
  <c r="J26" i="36" s="1"/>
  <c r="J20" i="36" a="1"/>
  <c r="J20" i="36" s="1"/>
  <c r="I10" i="36" s="1"/>
  <c r="J29" i="36" a="1"/>
  <c r="J29" i="36" s="1"/>
  <c r="K12" i="36" s="1"/>
  <c r="J25" i="36" a="1"/>
  <c r="J25" i="36" s="1"/>
  <c r="K11" i="36" s="1"/>
  <c r="J27" i="36" a="1"/>
  <c r="J27" i="36" s="1"/>
  <c r="J28" i="36" a="1"/>
  <c r="J28" i="36" s="1"/>
  <c r="I12" i="36" s="1"/>
  <c r="J31" i="36" a="1"/>
  <c r="J31" i="36" s="1"/>
  <c r="J30" i="36" a="1"/>
  <c r="J30" i="36" s="1"/>
  <c r="L30" i="36" a="1"/>
  <c r="L30" i="36" s="1"/>
  <c r="L29" i="36" a="1"/>
  <c r="L29" i="36" s="1"/>
  <c r="L28" i="36" a="1"/>
  <c r="L28" i="36" s="1"/>
  <c r="L23" i="36" a="1"/>
  <c r="L23" i="36" s="1"/>
  <c r="L27" i="36" a="1"/>
  <c r="L27" i="36" s="1"/>
  <c r="L31" i="36" a="1"/>
  <c r="L31" i="36" s="1"/>
  <c r="J23" i="36" a="1"/>
  <c r="J23" i="36" s="1"/>
  <c r="L22" i="36" a="1"/>
  <c r="L22" i="36" s="1"/>
  <c r="L21" i="36" a="1"/>
  <c r="L21" i="36" s="1"/>
  <c r="L20" i="36" a="1"/>
  <c r="L20" i="36" s="1"/>
  <c r="L26" i="36" a="1"/>
  <c r="L26" i="36" s="1"/>
  <c r="L25" i="36" a="1"/>
  <c r="L25" i="36" s="1"/>
  <c r="L32" i="36" a="1"/>
  <c r="L32" i="36" s="1"/>
  <c r="L39" i="36" a="1"/>
  <c r="L39" i="36" s="1"/>
  <c r="AK1063" i="37"/>
  <c r="AG643" i="37"/>
  <c r="AG1193" i="37"/>
  <c r="AK643" i="37"/>
  <c r="AJ109" i="37"/>
  <c r="AL108" i="37"/>
  <c r="AM108" i="37" s="1"/>
  <c r="AJ333" i="37"/>
  <c r="AL332" i="37"/>
  <c r="AM332" i="37" s="1"/>
  <c r="AK333" i="37"/>
  <c r="AL1192" i="37"/>
  <c r="AM1192" i="37" s="1"/>
  <c r="AJ1193" i="37"/>
  <c r="AH934" i="37"/>
  <c r="AI934" i="37" s="1"/>
  <c r="AF935" i="37"/>
  <c r="AG936" i="37" s="1"/>
  <c r="AL642" i="37"/>
  <c r="AM642" i="37" s="1"/>
  <c r="AJ643" i="37"/>
  <c r="AH1192" i="37"/>
  <c r="AI1192" i="37" s="1"/>
  <c r="AF1193" i="37"/>
  <c r="AF488" i="37"/>
  <c r="AH487" i="37"/>
  <c r="AI487" i="37" s="1"/>
  <c r="AF333" i="37"/>
  <c r="AH332" i="37"/>
  <c r="AI332" i="37" s="1"/>
  <c r="AJ489" i="37"/>
  <c r="AL488" i="37"/>
  <c r="AM488" i="37" s="1"/>
  <c r="AG488" i="37"/>
  <c r="AH642" i="37"/>
  <c r="AI642" i="37" s="1"/>
  <c r="AF643" i="37"/>
  <c r="AF816" i="37"/>
  <c r="AH815" i="37"/>
  <c r="AI815" i="37" s="1"/>
  <c r="AL934" i="37"/>
  <c r="AM934" i="37" s="1"/>
  <c r="AJ935" i="37"/>
  <c r="AK936" i="37" s="1"/>
  <c r="AK1193" i="37"/>
  <c r="AK1194" i="37" s="1"/>
  <c r="AJ816" i="37"/>
  <c r="AL815" i="37"/>
  <c r="AM815" i="37" s="1"/>
  <c r="AF109" i="37"/>
  <c r="AH108" i="37"/>
  <c r="AI108" i="37" s="1"/>
  <c r="AK109" i="37"/>
  <c r="AF1064" i="37"/>
  <c r="AG1065" i="37" s="1"/>
  <c r="AH1063" i="37"/>
  <c r="AI1063" i="37" s="1"/>
  <c r="AJ1063" i="37"/>
  <c r="AL1062" i="37"/>
  <c r="AM1062" i="37" s="1"/>
  <c r="AG333" i="37"/>
  <c r="AK816" i="37"/>
  <c r="L40" i="36" a="1"/>
  <c r="L40" i="36" s="1"/>
  <c r="L37" i="36" a="1"/>
  <c r="L37" i="36" s="1"/>
  <c r="L35" i="36" a="1"/>
  <c r="L35" i="36" s="1"/>
  <c r="L36" i="36" a="1"/>
  <c r="L36" i="36" s="1"/>
  <c r="L43" i="36" a="1"/>
  <c r="L43" i="36" s="1"/>
  <c r="L34" i="36" a="1"/>
  <c r="L34" i="36" s="1"/>
  <c r="L33" i="36" a="1"/>
  <c r="L33" i="36" s="1"/>
  <c r="L38" i="36" a="1"/>
  <c r="L38" i="36" s="1"/>
  <c r="L41" i="36" a="1"/>
  <c r="L41" i="36" s="1"/>
  <c r="L42" i="36" a="1"/>
  <c r="L42" i="36" s="1"/>
  <c r="AH153" i="36"/>
  <c r="AH152" i="36"/>
  <c r="AH147" i="36"/>
  <c r="AH149" i="36"/>
  <c r="AH144" i="36"/>
  <c r="AH145" i="36"/>
  <c r="AH148" i="36"/>
  <c r="AH146" i="36"/>
  <c r="AH326" i="36"/>
  <c r="AH320" i="36"/>
  <c r="AH321" i="36"/>
  <c r="AH322" i="36"/>
  <c r="AH319" i="36"/>
  <c r="AH318" i="36"/>
  <c r="AH325" i="36"/>
  <c r="AH317" i="36"/>
  <c r="X72" i="36"/>
  <c r="X76" i="36"/>
  <c r="X70" i="36"/>
  <c r="X68" i="36"/>
  <c r="X69" i="36"/>
  <c r="X71" i="36"/>
  <c r="X73" i="36"/>
  <c r="AH288" i="32"/>
  <c r="AH287" i="32"/>
  <c r="AH279" i="32"/>
  <c r="AH291" i="32"/>
  <c r="AH281" i="32"/>
  <c r="AH282" i="32"/>
  <c r="AH283" i="32"/>
  <c r="AH280" i="32"/>
  <c r="AH284" i="32"/>
  <c r="AH289" i="32"/>
  <c r="AH290" i="32"/>
  <c r="Z76" i="32"/>
  <c r="Z77" i="32"/>
  <c r="Z70" i="32"/>
  <c r="Z80" i="32"/>
  <c r="Z73" i="32"/>
  <c r="Z69" i="32"/>
  <c r="Z72" i="32"/>
  <c r="Z71" i="32"/>
  <c r="Z79" i="32"/>
  <c r="Z68" i="32"/>
  <c r="Z78" i="32"/>
  <c r="J36" i="36" a="1"/>
  <c r="J36" i="36" s="1"/>
  <c r="I14" i="36" s="1"/>
  <c r="J32" i="36" a="1"/>
  <c r="J32" i="36" s="1"/>
  <c r="I13" i="36" s="1"/>
  <c r="J37" i="36" a="1"/>
  <c r="J37" i="36" s="1"/>
  <c r="K14" i="36" s="1"/>
  <c r="J35" i="36" a="1"/>
  <c r="J35" i="36" s="1"/>
  <c r="J42" i="36" a="1"/>
  <c r="J42" i="36" s="1"/>
  <c r="J33" i="36" a="1"/>
  <c r="J33" i="36" s="1"/>
  <c r="J40" i="36" a="1"/>
  <c r="J40" i="36" s="1"/>
  <c r="I15" i="36" s="1"/>
  <c r="J34" i="36" a="1"/>
  <c r="J34" i="36" s="1"/>
  <c r="J39" i="36" a="1"/>
  <c r="J39" i="36" s="1"/>
  <c r="J38" i="36" a="1"/>
  <c r="J38" i="36" s="1"/>
  <c r="J41" i="36" a="1"/>
  <c r="J41" i="36" s="1"/>
  <c r="K15" i="36" s="1"/>
  <c r="J43" i="36" a="1"/>
  <c r="J43" i="36" s="1"/>
  <c r="J26" i="32" a="1"/>
  <c r="J26" i="32" s="1"/>
  <c r="J21" i="32" a="1"/>
  <c r="J21" i="32" s="1"/>
  <c r="J23" i="32" a="1"/>
  <c r="J23" i="32" s="1"/>
  <c r="J28" i="32" a="1"/>
  <c r="J28" i="32" s="1"/>
  <c r="J24" i="32" a="1"/>
  <c r="J24" i="32" s="1"/>
  <c r="J30" i="32" a="1"/>
  <c r="J30" i="32" s="1"/>
  <c r="J27" i="32" a="1"/>
  <c r="J27" i="32" s="1"/>
  <c r="J20" i="32" a="1"/>
  <c r="J20" i="32" s="1"/>
  <c r="J29" i="32" a="1"/>
  <c r="J29" i="32" s="1"/>
  <c r="J25" i="32" a="1"/>
  <c r="J25" i="32" s="1"/>
  <c r="J22" i="32" a="1"/>
  <c r="J22" i="32" s="1"/>
  <c r="J31" i="32" a="1"/>
  <c r="J31" i="32" s="1"/>
  <c r="AF320" i="36"/>
  <c r="AF322" i="36"/>
  <c r="AF321" i="36"/>
  <c r="AF326" i="36"/>
  <c r="AF319" i="36"/>
  <c r="AF318" i="36"/>
  <c r="AF317" i="36"/>
  <c r="AF325" i="36"/>
  <c r="V76" i="36"/>
  <c r="V71" i="36"/>
  <c r="V73" i="36"/>
  <c r="V68" i="36"/>
  <c r="V69" i="36"/>
  <c r="V70" i="36"/>
  <c r="V72" i="36"/>
  <c r="AF134" i="32"/>
  <c r="AF128" i="32"/>
  <c r="AF133" i="32"/>
  <c r="AF129" i="32"/>
  <c r="AF125" i="32"/>
  <c r="AF126" i="32"/>
  <c r="AF130" i="32"/>
  <c r="AF135" i="32"/>
  <c r="AF137" i="32"/>
  <c r="AF127" i="32"/>
  <c r="AF136" i="32"/>
  <c r="AF144" i="32"/>
  <c r="AF149" i="32"/>
  <c r="AF145" i="32"/>
  <c r="AF146" i="32"/>
  <c r="AF153" i="32"/>
  <c r="AF147" i="32"/>
  <c r="AF156" i="32"/>
  <c r="AF148" i="32"/>
  <c r="AF155" i="32"/>
  <c r="AF152" i="32"/>
  <c r="AF154" i="32"/>
  <c r="AH307" i="36"/>
  <c r="AH306" i="36"/>
  <c r="AH301" i="36"/>
  <c r="AH303" i="36"/>
  <c r="AH302" i="36"/>
  <c r="AH298" i="36"/>
  <c r="AH300" i="36"/>
  <c r="AH299" i="36"/>
  <c r="AH325" i="32"/>
  <c r="AH326" i="32"/>
  <c r="AH320" i="32"/>
  <c r="AH321" i="32"/>
  <c r="AH318" i="32"/>
  <c r="AH322" i="32"/>
  <c r="AH329" i="32"/>
  <c r="AH319" i="32"/>
  <c r="AH328" i="32"/>
  <c r="AH317" i="32"/>
  <c r="AH327" i="32"/>
  <c r="X222" i="36"/>
  <c r="X223" i="36"/>
  <c r="X224" i="36"/>
  <c r="X231" i="36"/>
  <c r="X225" i="36"/>
  <c r="X227" i="36"/>
  <c r="X226" i="36"/>
  <c r="X230" i="36"/>
  <c r="AH133" i="36"/>
  <c r="AH134" i="36"/>
  <c r="AH128" i="36"/>
  <c r="AH125" i="36"/>
  <c r="AH127" i="36"/>
  <c r="AH126" i="36"/>
  <c r="AH130" i="36"/>
  <c r="AH129" i="36"/>
  <c r="Z76" i="36"/>
  <c r="Z71" i="36"/>
  <c r="Z73" i="36"/>
  <c r="Z69" i="36"/>
  <c r="Z70" i="36"/>
  <c r="Z72" i="36"/>
  <c r="Z68" i="36"/>
  <c r="J40" i="32" a="1"/>
  <c r="J40" i="32" s="1"/>
  <c r="J43" i="32" a="1"/>
  <c r="J43" i="32" s="1"/>
  <c r="J42" i="32" a="1"/>
  <c r="J42" i="32" s="1"/>
  <c r="J33" i="32" a="1"/>
  <c r="J33" i="32" s="1"/>
  <c r="J39" i="32" a="1"/>
  <c r="J39" i="32" s="1"/>
  <c r="J35" i="32" a="1"/>
  <c r="J35" i="32" s="1"/>
  <c r="J41" i="32" a="1"/>
  <c r="J41" i="32" s="1"/>
  <c r="J36" i="32" a="1"/>
  <c r="J36" i="32" s="1"/>
  <c r="J32" i="32" a="1"/>
  <c r="J32" i="32" s="1"/>
  <c r="J34" i="32" a="1"/>
  <c r="J34" i="32" s="1"/>
  <c r="J37" i="32" a="1"/>
  <c r="J37" i="32" s="1"/>
  <c r="J38" i="32" a="1"/>
  <c r="J38" i="32" s="1"/>
  <c r="AF172" i="32"/>
  <c r="AF171" i="32"/>
  <c r="AF164" i="32"/>
  <c r="AF165" i="32"/>
  <c r="AF166" i="32"/>
  <c r="AF167" i="32"/>
  <c r="AF168" i="32"/>
  <c r="AF163" i="32"/>
  <c r="AF175" i="32"/>
  <c r="AF173" i="32"/>
  <c r="AF174" i="32"/>
  <c r="V230" i="36"/>
  <c r="V227" i="36"/>
  <c r="V226" i="36"/>
  <c r="V225" i="36"/>
  <c r="V222" i="36"/>
  <c r="V223" i="36"/>
  <c r="V224" i="36"/>
  <c r="V231" i="36"/>
  <c r="AF287" i="32"/>
  <c r="AF288" i="32"/>
  <c r="AF279" i="32"/>
  <c r="AF281" i="32"/>
  <c r="AF283" i="32"/>
  <c r="AF289" i="32"/>
  <c r="AF280" i="32"/>
  <c r="AF282" i="32"/>
  <c r="AF290" i="32"/>
  <c r="AF284" i="32"/>
  <c r="AF291" i="32"/>
  <c r="AF306" i="32"/>
  <c r="AF307" i="32"/>
  <c r="AF298" i="32"/>
  <c r="AF300" i="32"/>
  <c r="AF303" i="32"/>
  <c r="AF308" i="32"/>
  <c r="AF309" i="32"/>
  <c r="AF299" i="32"/>
  <c r="AF302" i="32"/>
  <c r="AF301" i="32"/>
  <c r="AF310" i="32"/>
  <c r="AH306" i="32"/>
  <c r="AH307" i="32"/>
  <c r="AH309" i="32"/>
  <c r="AH299" i="32"/>
  <c r="AH302" i="32"/>
  <c r="AH301" i="32"/>
  <c r="AH298" i="32"/>
  <c r="AH303" i="32"/>
  <c r="AH308" i="32"/>
  <c r="AH300" i="32"/>
  <c r="AH310" i="32"/>
  <c r="AH167" i="32"/>
  <c r="AH171" i="32"/>
  <c r="AH166" i="32"/>
  <c r="AH163" i="32"/>
  <c r="AH174" i="32"/>
  <c r="AH164" i="32"/>
  <c r="AH172" i="32"/>
  <c r="AH165" i="32"/>
  <c r="AH175" i="32"/>
  <c r="AH173" i="32"/>
  <c r="AH168" i="32"/>
  <c r="X73" i="32"/>
  <c r="X78" i="32"/>
  <c r="X70" i="32"/>
  <c r="X79" i="32"/>
  <c r="X76" i="32"/>
  <c r="X71" i="32"/>
  <c r="X80" i="32"/>
  <c r="X68" i="32"/>
  <c r="X72" i="32"/>
  <c r="X77" i="32"/>
  <c r="X69" i="32"/>
  <c r="L34" i="32" a="1"/>
  <c r="L34" i="32" s="1"/>
  <c r="L37" i="32" a="1"/>
  <c r="L37" i="32" s="1"/>
  <c r="L36" i="32" a="1"/>
  <c r="L36" i="32" s="1"/>
  <c r="L39" i="32" a="1"/>
  <c r="L39" i="32" s="1"/>
  <c r="L32" i="32" a="1"/>
  <c r="L32" i="32" s="1"/>
  <c r="L33" i="32" a="1"/>
  <c r="L33" i="32" s="1"/>
  <c r="L35" i="32" a="1"/>
  <c r="L35" i="32" s="1"/>
  <c r="L40" i="32" a="1"/>
  <c r="L40" i="32" s="1"/>
  <c r="L42" i="32" a="1"/>
  <c r="L42" i="32" s="1"/>
  <c r="L41" i="32" a="1"/>
  <c r="L41" i="32" s="1"/>
  <c r="L43" i="32" a="1"/>
  <c r="L43" i="32" s="1"/>
  <c r="L38" i="32" a="1"/>
  <c r="L38" i="32" s="1"/>
  <c r="AH287" i="36"/>
  <c r="AH282" i="36"/>
  <c r="AH284" i="36"/>
  <c r="AH281" i="36"/>
  <c r="AH283" i="36"/>
  <c r="AH279" i="36"/>
  <c r="AH288" i="36"/>
  <c r="AH280" i="36"/>
  <c r="Z225" i="36"/>
  <c r="Z230" i="36"/>
  <c r="Z226" i="36"/>
  <c r="Z227" i="36"/>
  <c r="Z231" i="36"/>
  <c r="Z224" i="36"/>
  <c r="Z222" i="36"/>
  <c r="Z223" i="36"/>
  <c r="L20" i="32" a="1"/>
  <c r="L20" i="32" s="1"/>
  <c r="L26" i="32" a="1"/>
  <c r="L26" i="32" s="1"/>
  <c r="L21" i="32" a="1"/>
  <c r="L21" i="32" s="1"/>
  <c r="L30" i="32" a="1"/>
  <c r="L30" i="32" s="1"/>
  <c r="L28" i="32" a="1"/>
  <c r="L28" i="32" s="1"/>
  <c r="L25" i="32" a="1"/>
  <c r="L25" i="32" s="1"/>
  <c r="L29" i="32" a="1"/>
  <c r="L29" i="32" s="1"/>
  <c r="L27" i="32" a="1"/>
  <c r="L27" i="32" s="1"/>
  <c r="L31" i="32" a="1"/>
  <c r="L31" i="32" s="1"/>
  <c r="L24" i="32" a="1"/>
  <c r="L24" i="32" s="1"/>
  <c r="L22" i="32" a="1"/>
  <c r="L22" i="32" s="1"/>
  <c r="L23" i="32" a="1"/>
  <c r="L23" i="32" s="1"/>
  <c r="AF325" i="32"/>
  <c r="AF326" i="32"/>
  <c r="AF320" i="32"/>
  <c r="AF318" i="32"/>
  <c r="AF322" i="32"/>
  <c r="AF328" i="32"/>
  <c r="AF321" i="32"/>
  <c r="AF319" i="32"/>
  <c r="AF329" i="32"/>
  <c r="AF327" i="32"/>
  <c r="AF317" i="32"/>
  <c r="V70" i="32"/>
  <c r="V80" i="32"/>
  <c r="V73" i="32"/>
  <c r="V69" i="32"/>
  <c r="V79" i="32"/>
  <c r="V72" i="32"/>
  <c r="V78" i="32"/>
  <c r="V71" i="32"/>
  <c r="V77" i="32"/>
  <c r="V68" i="32"/>
  <c r="V76" i="32"/>
  <c r="AF134" i="36"/>
  <c r="AF133" i="36"/>
  <c r="AF130" i="36"/>
  <c r="AF125" i="36"/>
  <c r="AF128" i="36"/>
  <c r="AF129" i="36"/>
  <c r="AF127" i="36"/>
  <c r="AF126" i="36"/>
  <c r="AF152" i="36"/>
  <c r="AF153" i="36"/>
  <c r="AF147" i="36"/>
  <c r="AF146" i="36"/>
  <c r="AF149" i="36"/>
  <c r="AF148" i="36"/>
  <c r="AF144" i="36"/>
  <c r="AF145" i="36"/>
  <c r="AH154" i="32"/>
  <c r="AH153" i="32"/>
  <c r="AH152" i="32"/>
  <c r="AH156" i="32"/>
  <c r="AH155" i="32"/>
  <c r="AH144" i="32"/>
  <c r="AH148" i="32"/>
  <c r="AH145" i="32"/>
  <c r="AH149" i="32"/>
  <c r="AH146" i="32"/>
  <c r="AH147" i="32"/>
  <c r="AH172" i="36"/>
  <c r="AH166" i="36"/>
  <c r="AH167" i="36"/>
  <c r="AH171" i="36"/>
  <c r="AH168" i="36"/>
  <c r="AH163" i="36"/>
  <c r="AH165" i="36"/>
  <c r="AH164" i="36"/>
  <c r="X230" i="32"/>
  <c r="X231" i="32"/>
  <c r="X227" i="32"/>
  <c r="X233" i="32"/>
  <c r="X224" i="32"/>
  <c r="X226" i="32"/>
  <c r="X223" i="32"/>
  <c r="X225" i="32"/>
  <c r="X232" i="32"/>
  <c r="X234" i="32"/>
  <c r="X222" i="32"/>
  <c r="AH136" i="32"/>
  <c r="AH134" i="32"/>
  <c r="AH133" i="32"/>
  <c r="AH137" i="32"/>
  <c r="AH135" i="32"/>
  <c r="AH125" i="32"/>
  <c r="AH129" i="32"/>
  <c r="AH126" i="32"/>
  <c r="AH130" i="32"/>
  <c r="AH127" i="32"/>
  <c r="AH128" i="32"/>
  <c r="Z231" i="32"/>
  <c r="Z230" i="32"/>
  <c r="Z225" i="32"/>
  <c r="Z227" i="32"/>
  <c r="Z233" i="32"/>
  <c r="Z226" i="32"/>
  <c r="Z224" i="32"/>
  <c r="Z223" i="32"/>
  <c r="Z222" i="32"/>
  <c r="Z234" i="32"/>
  <c r="Z232" i="32"/>
  <c r="AF172" i="36"/>
  <c r="AF171" i="36"/>
  <c r="AF166" i="36"/>
  <c r="AF168" i="36"/>
  <c r="AF167" i="36"/>
  <c r="AF164" i="36"/>
  <c r="AF165" i="36"/>
  <c r="AF163" i="36"/>
  <c r="V230" i="32"/>
  <c r="V231" i="32"/>
  <c r="V224" i="32"/>
  <c r="V226" i="32"/>
  <c r="V227" i="32"/>
  <c r="V233" i="32"/>
  <c r="V225" i="32"/>
  <c r="V223" i="32"/>
  <c r="V234" i="32"/>
  <c r="V222" i="32"/>
  <c r="V232" i="32"/>
  <c r="AF287" i="36"/>
  <c r="AF279" i="36"/>
  <c r="AF280" i="36"/>
  <c r="AF282" i="36"/>
  <c r="AF284" i="36"/>
  <c r="AF281" i="36"/>
  <c r="AF283" i="36"/>
  <c r="AF288" i="36"/>
  <c r="AF306" i="36"/>
  <c r="AF307" i="36"/>
  <c r="AF301" i="36"/>
  <c r="AF303" i="36"/>
  <c r="AF302" i="36"/>
  <c r="AF298" i="36"/>
  <c r="AF300" i="36"/>
  <c r="AF299" i="36"/>
  <c r="AD477" i="30"/>
  <c r="AE477" i="30" s="1"/>
  <c r="AM1182" i="30"/>
  <c r="Z80" i="30"/>
  <c r="AA80" i="30" s="1"/>
  <c r="AD632" i="30"/>
  <c r="AE632" i="30" s="1"/>
  <c r="AH805" i="30"/>
  <c r="AI805" i="30" s="1"/>
  <c r="AL924" i="30"/>
  <c r="AM924" i="30" s="1"/>
  <c r="AL477" i="30"/>
  <c r="AM477" i="30" s="1"/>
  <c r="AH80" i="30"/>
  <c r="AI80" i="30" s="1"/>
  <c r="AH632" i="30"/>
  <c r="AI632" i="30" s="1"/>
  <c r="AH923" i="30"/>
  <c r="AI923" i="30" s="1"/>
  <c r="AL1053" i="30"/>
  <c r="AM1053" i="30" s="1"/>
  <c r="S43" i="30"/>
  <c r="S33" i="30"/>
  <c r="S23" i="30"/>
  <c r="AD304" i="30"/>
  <c r="AE304" i="30" s="1"/>
  <c r="AL805" i="30"/>
  <c r="AM805" i="30" s="1"/>
  <c r="AL79" i="30"/>
  <c r="AM79" i="30" s="1"/>
  <c r="AD80" i="30"/>
  <c r="AE80" i="30" s="1"/>
  <c r="AL305" i="30"/>
  <c r="AM305" i="30" s="1"/>
  <c r="AH305" i="30"/>
  <c r="AI305" i="30" s="1"/>
  <c r="AH477" i="30"/>
  <c r="AI477" i="30" s="1"/>
  <c r="AL632" i="30"/>
  <c r="AM632" i="30" s="1"/>
  <c r="AA305" i="30"/>
  <c r="AG1183" i="30"/>
  <c r="AH1182" i="30"/>
  <c r="AI1182" i="30" s="1"/>
  <c r="AG924" i="30"/>
  <c r="AH1053" i="30"/>
  <c r="AI1053" i="30" s="1"/>
  <c r="AF1183" i="30"/>
  <c r="AJ1183" i="30"/>
  <c r="AK1183" i="30"/>
  <c r="AG1054" i="30"/>
  <c r="AJ1054" i="30"/>
  <c r="AK1054" i="30"/>
  <c r="AF1054" i="30"/>
  <c r="AJ925" i="30"/>
  <c r="AK925" i="30"/>
  <c r="AF924" i="30"/>
  <c r="AF806" i="30"/>
  <c r="AJ806" i="30"/>
  <c r="AG806" i="30"/>
  <c r="AK806" i="30"/>
  <c r="AK478" i="30"/>
  <c r="AC633" i="30"/>
  <c r="AB633" i="30"/>
  <c r="AF633" i="30"/>
  <c r="AJ633" i="30"/>
  <c r="AK633" i="30"/>
  <c r="AG633" i="30"/>
  <c r="AG478" i="30"/>
  <c r="AF478" i="30"/>
  <c r="AB478" i="30"/>
  <c r="AJ478" i="30"/>
  <c r="AC478" i="30"/>
  <c r="Y81" i="30"/>
  <c r="AG306" i="30"/>
  <c r="AK80" i="30"/>
  <c r="AC305" i="30"/>
  <c r="AK306" i="30"/>
  <c r="AB305" i="30"/>
  <c r="X306" i="30"/>
  <c r="AJ306" i="30"/>
  <c r="AF306" i="30"/>
  <c r="Y306" i="30"/>
  <c r="AF81" i="30"/>
  <c r="AB81" i="30"/>
  <c r="AG81" i="30"/>
  <c r="AJ80" i="30"/>
  <c r="X81" i="30"/>
  <c r="AC81" i="30"/>
  <c r="AK1064" i="37" l="1"/>
  <c r="AG331" i="41"/>
  <c r="W82" i="41"/>
  <c r="AG294" i="41"/>
  <c r="AG312" i="41"/>
  <c r="AG332" i="41"/>
  <c r="W236" i="41"/>
  <c r="AG177" i="41"/>
  <c r="W202" i="41"/>
  <c r="W48" i="41"/>
  <c r="AE331" i="41"/>
  <c r="AE332" i="41"/>
  <c r="AG159" i="41"/>
  <c r="AE159" i="41"/>
  <c r="Y82" i="41"/>
  <c r="Y83" i="41"/>
  <c r="AE178" i="41"/>
  <c r="AE293" i="41"/>
  <c r="AG293" i="41"/>
  <c r="U237" i="41"/>
  <c r="AE140" i="41"/>
  <c r="AE139" i="41"/>
  <c r="AE313" i="41"/>
  <c r="Y236" i="41"/>
  <c r="Y237" i="41"/>
  <c r="AE158" i="41"/>
  <c r="AE177" i="41"/>
  <c r="AG178" i="41"/>
  <c r="AE294" i="41"/>
  <c r="U236" i="41"/>
  <c r="U83" i="41"/>
  <c r="AG313" i="41"/>
  <c r="W237" i="41"/>
  <c r="AG158" i="41"/>
  <c r="AG139" i="41"/>
  <c r="U82" i="41"/>
  <c r="W83" i="41"/>
  <c r="AE312" i="41"/>
  <c r="Y202" i="41"/>
  <c r="Y48" i="41"/>
  <c r="U48" i="41"/>
  <c r="U202" i="41"/>
  <c r="AG140" i="41"/>
  <c r="K13" i="36"/>
  <c r="Y237" i="32"/>
  <c r="AG489" i="37"/>
  <c r="AE331" i="32"/>
  <c r="AG331" i="32"/>
  <c r="W237" i="32"/>
  <c r="W82" i="32"/>
  <c r="Y82" i="32"/>
  <c r="AK110" i="37"/>
  <c r="AG334" i="37"/>
  <c r="AK817" i="37"/>
  <c r="AG644" i="37"/>
  <c r="AH1193" i="37"/>
  <c r="AI1193" i="37" s="1"/>
  <c r="AF1194" i="37"/>
  <c r="AF1065" i="37"/>
  <c r="AH1064" i="37"/>
  <c r="AI1064" i="37" s="1"/>
  <c r="AF817" i="37"/>
  <c r="AH816" i="37"/>
  <c r="AI816" i="37" s="1"/>
  <c r="AF334" i="37"/>
  <c r="AH333" i="37"/>
  <c r="AI333" i="37" s="1"/>
  <c r="AH935" i="37"/>
  <c r="AI935" i="37" s="1"/>
  <c r="AF936" i="37"/>
  <c r="AG937" i="37" s="1"/>
  <c r="AG817" i="37"/>
  <c r="AG1194" i="37"/>
  <c r="AJ817" i="37"/>
  <c r="AL816" i="37"/>
  <c r="AM816" i="37" s="1"/>
  <c r="AJ334" i="37"/>
  <c r="AL333" i="37"/>
  <c r="AM333" i="37" s="1"/>
  <c r="AF110" i="37"/>
  <c r="AH109" i="37"/>
  <c r="AI109" i="37" s="1"/>
  <c r="AL935" i="37"/>
  <c r="AM935" i="37" s="1"/>
  <c r="AJ936" i="37"/>
  <c r="AH643" i="37"/>
  <c r="AI643" i="37" s="1"/>
  <c r="AF644" i="37"/>
  <c r="AJ490" i="37"/>
  <c r="AL489" i="37"/>
  <c r="AM489" i="37" s="1"/>
  <c r="AL643" i="37"/>
  <c r="AM643" i="37" s="1"/>
  <c r="AJ644" i="37"/>
  <c r="AK334" i="37"/>
  <c r="AK335" i="37" s="1"/>
  <c r="AJ110" i="37"/>
  <c r="AL109" i="37"/>
  <c r="AM109" i="37" s="1"/>
  <c r="AK490" i="37"/>
  <c r="AJ1064" i="37"/>
  <c r="AL1063" i="37"/>
  <c r="AM1063" i="37" s="1"/>
  <c r="AG1066" i="37"/>
  <c r="AF489" i="37"/>
  <c r="AH488" i="37"/>
  <c r="AI488" i="37" s="1"/>
  <c r="AL1193" i="37"/>
  <c r="AM1193" i="37" s="1"/>
  <c r="AJ1194" i="37"/>
  <c r="AK1195" i="37" s="1"/>
  <c r="AK644" i="37"/>
  <c r="AG110" i="37"/>
  <c r="AE313" i="36"/>
  <c r="AE294" i="36"/>
  <c r="AE158" i="36"/>
  <c r="AG293" i="36"/>
  <c r="AG140" i="36"/>
  <c r="AG312" i="36"/>
  <c r="AG158" i="36"/>
  <c r="AG139" i="36"/>
  <c r="AG159" i="36"/>
  <c r="AE293" i="36"/>
  <c r="AG139" i="32"/>
  <c r="U83" i="32"/>
  <c r="AG293" i="32"/>
  <c r="Y202" i="32"/>
  <c r="Y48" i="32"/>
  <c r="Y202" i="36"/>
  <c r="Y48" i="36"/>
  <c r="Y236" i="36"/>
  <c r="W83" i="32"/>
  <c r="AG178" i="32"/>
  <c r="AE313" i="32"/>
  <c r="AE294" i="32"/>
  <c r="AE293" i="32"/>
  <c r="W236" i="36"/>
  <c r="AG332" i="32"/>
  <c r="AE159" i="32"/>
  <c r="AE140" i="32"/>
  <c r="W83" i="36"/>
  <c r="AE177" i="36"/>
  <c r="AG177" i="36"/>
  <c r="Y236" i="32"/>
  <c r="AG140" i="32"/>
  <c r="W236" i="32"/>
  <c r="AG178" i="36"/>
  <c r="AE140" i="36"/>
  <c r="AE139" i="36"/>
  <c r="U82" i="32"/>
  <c r="AG294" i="36"/>
  <c r="AE312" i="32"/>
  <c r="U237" i="36"/>
  <c r="AE177" i="32"/>
  <c r="Y82" i="36"/>
  <c r="Y83" i="36"/>
  <c r="AG313" i="36"/>
  <c r="AE139" i="32"/>
  <c r="U83" i="36"/>
  <c r="Y83" i="32"/>
  <c r="W82" i="36"/>
  <c r="AG331" i="36"/>
  <c r="AG332" i="36"/>
  <c r="W237" i="36"/>
  <c r="U237" i="32"/>
  <c r="AE178" i="36"/>
  <c r="AG158" i="32"/>
  <c r="U202" i="36"/>
  <c r="U48" i="36"/>
  <c r="U202" i="32"/>
  <c r="U48" i="32"/>
  <c r="W202" i="36"/>
  <c r="W48" i="36"/>
  <c r="W48" i="32"/>
  <c r="W202" i="32"/>
  <c r="AE312" i="36"/>
  <c r="U236" i="32"/>
  <c r="AG159" i="32"/>
  <c r="AE159" i="36"/>
  <c r="AE332" i="32"/>
  <c r="Y237" i="36"/>
  <c r="AG177" i="32"/>
  <c r="AG313" i="32"/>
  <c r="AG312" i="32"/>
  <c r="U236" i="36"/>
  <c r="AE178" i="32"/>
  <c r="AE158" i="32"/>
  <c r="U82" i="36"/>
  <c r="AE331" i="36"/>
  <c r="AE332" i="36"/>
  <c r="AG294" i="32"/>
  <c r="Z81" i="30"/>
  <c r="AA81" i="30" s="1"/>
  <c r="AL478" i="30"/>
  <c r="AM478" i="30" s="1"/>
  <c r="AH81" i="30"/>
  <c r="AI81" i="30" s="1"/>
  <c r="AH633" i="30"/>
  <c r="AI633" i="30" s="1"/>
  <c r="AL806" i="30"/>
  <c r="AM806" i="30" s="1"/>
  <c r="Z306" i="30"/>
  <c r="AA306" i="30" s="1"/>
  <c r="AL925" i="30"/>
  <c r="AM925" i="30" s="1"/>
  <c r="AD305" i="30"/>
  <c r="AE305" i="30" s="1"/>
  <c r="AD478" i="30"/>
  <c r="AE478" i="30" s="1"/>
  <c r="AH806" i="30"/>
  <c r="AI806" i="30" s="1"/>
  <c r="AH478" i="30"/>
  <c r="AI478" i="30" s="1"/>
  <c r="AL80" i="30"/>
  <c r="AM80" i="30" s="1"/>
  <c r="AH924" i="30"/>
  <c r="AI924" i="30" s="1"/>
  <c r="AL1183" i="30"/>
  <c r="AM1183" i="30" s="1"/>
  <c r="AH306" i="30"/>
  <c r="AI306" i="30" s="1"/>
  <c r="AD81" i="30"/>
  <c r="AE81" i="30" s="1"/>
  <c r="AL306" i="30"/>
  <c r="AM306" i="30" s="1"/>
  <c r="AL633" i="30"/>
  <c r="AM633" i="30" s="1"/>
  <c r="AL1054" i="30"/>
  <c r="AM1054" i="30" s="1"/>
  <c r="AD633" i="30"/>
  <c r="AE633" i="30" s="1"/>
  <c r="AG1184" i="30"/>
  <c r="AH1183" i="30"/>
  <c r="AI1183" i="30" s="1"/>
  <c r="AJ1184" i="30"/>
  <c r="AK1184" i="30"/>
  <c r="AF1184" i="30"/>
  <c r="AH1054" i="30"/>
  <c r="AI1054" i="30" s="1"/>
  <c r="AK1055" i="30"/>
  <c r="AF1055" i="30"/>
  <c r="AJ1055" i="30"/>
  <c r="AG1055" i="30"/>
  <c r="AK926" i="30"/>
  <c r="AJ926" i="30"/>
  <c r="AF925" i="30"/>
  <c r="AG925" i="30"/>
  <c r="AK807" i="30"/>
  <c r="AG807" i="30"/>
  <c r="AJ807" i="30"/>
  <c r="AF807" i="30"/>
  <c r="AK634" i="30"/>
  <c r="AG634" i="30"/>
  <c r="AF634" i="30"/>
  <c r="AJ634" i="30"/>
  <c r="AG479" i="30"/>
  <c r="AJ479" i="30"/>
  <c r="AK479" i="30"/>
  <c r="AF479" i="30"/>
  <c r="AG307" i="30"/>
  <c r="AG82" i="30"/>
  <c r="AC306" i="30"/>
  <c r="AC82" i="30"/>
  <c r="AJ307" i="30"/>
  <c r="X307" i="30"/>
  <c r="Y307" i="30"/>
  <c r="AF307" i="30"/>
  <c r="AK307" i="30"/>
  <c r="AB306" i="30"/>
  <c r="AJ81" i="30"/>
  <c r="X82" i="30"/>
  <c r="Y82" i="30"/>
  <c r="AB82" i="30"/>
  <c r="AF82" i="30"/>
  <c r="AK81" i="30"/>
  <c r="AG645" i="37" l="1"/>
  <c r="V54" i="41"/>
  <c r="V50" i="41"/>
  <c r="V51" i="41"/>
  <c r="V61" i="41"/>
  <c r="V52" i="41"/>
  <c r="V49" i="41"/>
  <c r="V53" i="41"/>
  <c r="V58" i="41"/>
  <c r="V60" i="41"/>
  <c r="V57" i="41"/>
  <c r="V59" i="41"/>
  <c r="Z58" i="41"/>
  <c r="Z61" i="41"/>
  <c r="Z50" i="41"/>
  <c r="Z49" i="41"/>
  <c r="Z59" i="41"/>
  <c r="Z60" i="41"/>
  <c r="Z57" i="41"/>
  <c r="Z51" i="41"/>
  <c r="Z53" i="41"/>
  <c r="Z54" i="41"/>
  <c r="Z52" i="41"/>
  <c r="Z215" i="36"/>
  <c r="Z214" i="36"/>
  <c r="Z213" i="36"/>
  <c r="Z211" i="41"/>
  <c r="Z212" i="41"/>
  <c r="Z214" i="41"/>
  <c r="Z204" i="41"/>
  <c r="Z207" i="41"/>
  <c r="Z206" i="41"/>
  <c r="Z208" i="41"/>
  <c r="Z205" i="41"/>
  <c r="Z215" i="41"/>
  <c r="Z213" i="41"/>
  <c r="Z203" i="41"/>
  <c r="X58" i="41"/>
  <c r="X57" i="41"/>
  <c r="X51" i="41"/>
  <c r="X50" i="41"/>
  <c r="X52" i="41"/>
  <c r="X53" i="41"/>
  <c r="X54" i="41"/>
  <c r="X59" i="41"/>
  <c r="X60" i="41"/>
  <c r="X61" i="41"/>
  <c r="X49" i="41"/>
  <c r="X215" i="36"/>
  <c r="X213" i="36"/>
  <c r="X214" i="36"/>
  <c r="V215" i="36"/>
  <c r="V214" i="36"/>
  <c r="V213" i="36"/>
  <c r="V211" i="41"/>
  <c r="V212" i="41"/>
  <c r="V214" i="41"/>
  <c r="V204" i="41"/>
  <c r="V205" i="41"/>
  <c r="V215" i="41"/>
  <c r="V203" i="41"/>
  <c r="V208" i="41"/>
  <c r="V213" i="41"/>
  <c r="V207" i="41"/>
  <c r="V206" i="41"/>
  <c r="X212" i="41"/>
  <c r="X211" i="41"/>
  <c r="X214" i="41"/>
  <c r="X204" i="41"/>
  <c r="X208" i="41"/>
  <c r="X213" i="41"/>
  <c r="X203" i="41"/>
  <c r="X207" i="41"/>
  <c r="X206" i="41"/>
  <c r="X205" i="41"/>
  <c r="X215" i="41"/>
  <c r="AG1195" i="37"/>
  <c r="AK818" i="37"/>
  <c r="AK111" i="37"/>
  <c r="AG111" i="37"/>
  <c r="AG335" i="37"/>
  <c r="AF818" i="37"/>
  <c r="AH817" i="37"/>
  <c r="AI817" i="37" s="1"/>
  <c r="AF111" i="37"/>
  <c r="AG112" i="37" s="1"/>
  <c r="AH110" i="37"/>
  <c r="AI110" i="37" s="1"/>
  <c r="AK645" i="37"/>
  <c r="AF490" i="37"/>
  <c r="AH489" i="37"/>
  <c r="AI489" i="37" s="1"/>
  <c r="AJ1065" i="37"/>
  <c r="AL1064" i="37"/>
  <c r="AM1064" i="37" s="1"/>
  <c r="AJ111" i="37"/>
  <c r="AK112" i="37" s="1"/>
  <c r="AL110" i="37"/>
  <c r="AM110" i="37" s="1"/>
  <c r="AL936" i="37"/>
  <c r="AM936" i="37" s="1"/>
  <c r="AJ937" i="37"/>
  <c r="AK937" i="37"/>
  <c r="AG490" i="37"/>
  <c r="AG491" i="37" s="1"/>
  <c r="AK1065" i="37"/>
  <c r="AL1194" i="37"/>
  <c r="AM1194" i="37" s="1"/>
  <c r="AJ1195" i="37"/>
  <c r="AJ491" i="37"/>
  <c r="AL490" i="37"/>
  <c r="AM490" i="37" s="1"/>
  <c r="AG818" i="37"/>
  <c r="AG819" i="37" s="1"/>
  <c r="AF335" i="37"/>
  <c r="AG336" i="37" s="1"/>
  <c r="AH334" i="37"/>
  <c r="AI334" i="37" s="1"/>
  <c r="AH1194" i="37"/>
  <c r="AI1194" i="37" s="1"/>
  <c r="AF1195" i="37"/>
  <c r="AK491" i="37"/>
  <c r="AL644" i="37"/>
  <c r="AM644" i="37" s="1"/>
  <c r="AJ645" i="37"/>
  <c r="AH644" i="37"/>
  <c r="AI644" i="37" s="1"/>
  <c r="AF645" i="37"/>
  <c r="AJ335" i="37"/>
  <c r="AK336" i="37" s="1"/>
  <c r="AL334" i="37"/>
  <c r="AM334" i="37" s="1"/>
  <c r="AJ818" i="37"/>
  <c r="AL817" i="37"/>
  <c r="AM817" i="37" s="1"/>
  <c r="AH936" i="37"/>
  <c r="AI936" i="37" s="1"/>
  <c r="AF937" i="37"/>
  <c r="AG938" i="37" s="1"/>
  <c r="AF1066" i="37"/>
  <c r="AH1065" i="37"/>
  <c r="AI1065" i="37" s="1"/>
  <c r="X54" i="32"/>
  <c r="X59" i="32"/>
  <c r="X57" i="32"/>
  <c r="X49" i="32"/>
  <c r="X53" i="32"/>
  <c r="X60" i="32"/>
  <c r="X50" i="32"/>
  <c r="X61" i="32"/>
  <c r="X51" i="32"/>
  <c r="X52" i="32"/>
  <c r="X58" i="32"/>
  <c r="V211" i="32"/>
  <c r="V212" i="32"/>
  <c r="V207" i="32"/>
  <c r="V213" i="32"/>
  <c r="V204" i="32"/>
  <c r="V208" i="32"/>
  <c r="V205" i="32"/>
  <c r="V203" i="32"/>
  <c r="V206" i="32"/>
  <c r="V214" i="32"/>
  <c r="V215" i="32"/>
  <c r="Z58" i="36"/>
  <c r="Z57" i="36"/>
  <c r="Z49" i="36"/>
  <c r="Z53" i="36"/>
  <c r="Z60" i="36"/>
  <c r="Z59" i="36"/>
  <c r="Z50" i="36"/>
  <c r="Z52" i="36"/>
  <c r="Z61" i="36"/>
  <c r="Z51" i="36"/>
  <c r="Z54" i="36"/>
  <c r="X51" i="36"/>
  <c r="X57" i="36"/>
  <c r="X58" i="36"/>
  <c r="X49" i="36"/>
  <c r="X53" i="36"/>
  <c r="X60" i="36"/>
  <c r="X50" i="36"/>
  <c r="X59" i="36"/>
  <c r="X54" i="36"/>
  <c r="X52" i="36"/>
  <c r="X61" i="36"/>
  <c r="V57" i="36"/>
  <c r="V58" i="36"/>
  <c r="V60" i="36"/>
  <c r="V50" i="36"/>
  <c r="V52" i="36"/>
  <c r="V54" i="36"/>
  <c r="V61" i="36"/>
  <c r="V53" i="36"/>
  <c r="V51" i="36"/>
  <c r="V59" i="36"/>
  <c r="V49" i="36"/>
  <c r="Z211" i="36"/>
  <c r="Z212" i="36"/>
  <c r="Z206" i="36"/>
  <c r="Z204" i="36"/>
  <c r="Z208" i="36"/>
  <c r="Z205" i="36"/>
  <c r="Z207" i="36"/>
  <c r="Z203" i="36"/>
  <c r="X204" i="36"/>
  <c r="X205" i="36"/>
  <c r="X203" i="36"/>
  <c r="X211" i="36"/>
  <c r="X208" i="36"/>
  <c r="X206" i="36"/>
  <c r="X207" i="36"/>
  <c r="X212" i="36"/>
  <c r="V205" i="36"/>
  <c r="V206" i="36"/>
  <c r="V212" i="36"/>
  <c r="V207" i="36"/>
  <c r="V211" i="36"/>
  <c r="V203" i="36"/>
  <c r="V204" i="36"/>
  <c r="V208" i="36"/>
  <c r="Z57" i="32"/>
  <c r="Z58" i="32"/>
  <c r="Z54" i="32"/>
  <c r="Z51" i="32"/>
  <c r="Z61" i="32"/>
  <c r="Z52" i="32"/>
  <c r="Z60" i="32"/>
  <c r="Z50" i="32"/>
  <c r="Z49" i="32"/>
  <c r="Z59" i="32"/>
  <c r="Z53" i="32"/>
  <c r="X212" i="32"/>
  <c r="X211" i="32"/>
  <c r="X207" i="32"/>
  <c r="X205" i="32"/>
  <c r="X215" i="32"/>
  <c r="X204" i="32"/>
  <c r="X214" i="32"/>
  <c r="X206" i="32"/>
  <c r="X203" i="32"/>
  <c r="X208" i="32"/>
  <c r="X213" i="32"/>
  <c r="V51" i="32"/>
  <c r="V58" i="32"/>
  <c r="V61" i="32"/>
  <c r="V54" i="32"/>
  <c r="V50" i="32"/>
  <c r="V53" i="32"/>
  <c r="V49" i="32"/>
  <c r="V60" i="32"/>
  <c r="V52" i="32"/>
  <c r="V57" i="32"/>
  <c r="V59" i="32"/>
  <c r="Z211" i="32"/>
  <c r="Z212" i="32"/>
  <c r="Z206" i="32"/>
  <c r="Z208" i="32"/>
  <c r="Z214" i="32"/>
  <c r="Z203" i="32"/>
  <c r="Z207" i="32"/>
  <c r="Z205" i="32"/>
  <c r="Z204" i="32"/>
  <c r="Z215" i="32"/>
  <c r="Z213" i="32"/>
  <c r="AH479" i="30"/>
  <c r="AI479" i="30" s="1"/>
  <c r="AL634" i="30"/>
  <c r="AM634" i="30" s="1"/>
  <c r="AH634" i="30"/>
  <c r="AI634" i="30" s="1"/>
  <c r="AL807" i="30"/>
  <c r="AM807" i="30" s="1"/>
  <c r="AH925" i="30"/>
  <c r="AI925" i="30" s="1"/>
  <c r="AL1055" i="30"/>
  <c r="AM1055" i="30" s="1"/>
  <c r="AD82" i="30"/>
  <c r="AE82" i="30" s="1"/>
  <c r="AD306" i="30"/>
  <c r="AE306" i="30" s="1"/>
  <c r="Z307" i="30"/>
  <c r="AA307" i="30" s="1"/>
  <c r="AL926" i="30"/>
  <c r="AM926" i="30" s="1"/>
  <c r="AL307" i="30"/>
  <c r="AM307" i="30" s="1"/>
  <c r="Z82" i="30"/>
  <c r="AA82" i="30" s="1"/>
  <c r="AH307" i="30"/>
  <c r="AI307" i="30" s="1"/>
  <c r="AH82" i="30"/>
  <c r="AI82" i="30" s="1"/>
  <c r="AL81" i="30"/>
  <c r="AM81" i="30" s="1"/>
  <c r="AL1184" i="30"/>
  <c r="AM1184" i="30" s="1"/>
  <c r="AH807" i="30"/>
  <c r="AI807" i="30" s="1"/>
  <c r="AB25" i="30"/>
  <c r="AB15" i="30"/>
  <c r="AB16" i="30"/>
  <c r="AB26" i="30"/>
  <c r="AL479" i="30"/>
  <c r="AM479" i="30" s="1"/>
  <c r="AK1185" i="30"/>
  <c r="AG1185" i="30"/>
  <c r="AH1184" i="30"/>
  <c r="AI1184" i="30" s="1"/>
  <c r="AF1185" i="30"/>
  <c r="AJ1185" i="30"/>
  <c r="AG1056" i="30"/>
  <c r="AH1055" i="30"/>
  <c r="AI1055" i="30" s="1"/>
  <c r="AK1056" i="30"/>
  <c r="AJ1056" i="30"/>
  <c r="AF1056" i="30"/>
  <c r="AK927" i="30"/>
  <c r="AG926" i="30"/>
  <c r="AF926" i="30"/>
  <c r="AJ927" i="30"/>
  <c r="AF808" i="30"/>
  <c r="AG808" i="30"/>
  <c r="AJ808" i="30"/>
  <c r="AK808" i="30"/>
  <c r="AJ635" i="30"/>
  <c r="AK635" i="30"/>
  <c r="AF635" i="30"/>
  <c r="AG635" i="30"/>
  <c r="AF480" i="30"/>
  <c r="AJ480" i="30"/>
  <c r="AK480" i="30"/>
  <c r="AG480" i="30"/>
  <c r="AG83" i="30"/>
  <c r="AK82" i="30"/>
  <c r="AC307" i="30"/>
  <c r="AK308" i="30"/>
  <c r="Y308" i="30"/>
  <c r="AF308" i="30"/>
  <c r="AJ308" i="30"/>
  <c r="Y83" i="30"/>
  <c r="X308" i="30"/>
  <c r="AB307" i="30"/>
  <c r="AG308" i="30"/>
  <c r="AB83" i="30"/>
  <c r="X83" i="30"/>
  <c r="AC83" i="30"/>
  <c r="AF83" i="30"/>
  <c r="AJ82" i="30"/>
  <c r="AL1185" i="30" l="1"/>
  <c r="AM1185" i="30" s="1"/>
  <c r="AG1196" i="37"/>
  <c r="W63" i="41"/>
  <c r="Y217" i="41"/>
  <c r="Y64" i="41"/>
  <c r="AE240" i="41"/>
  <c r="AE86" i="41"/>
  <c r="W218" i="41"/>
  <c r="U218" i="41"/>
  <c r="Y218" i="41"/>
  <c r="O39" i="41" s="1" a="1"/>
  <c r="O39" i="41" s="1"/>
  <c r="U63" i="41"/>
  <c r="U64" i="41"/>
  <c r="AE259" i="41"/>
  <c r="AE105" i="41"/>
  <c r="AG259" i="41"/>
  <c r="AG105" i="41"/>
  <c r="AG86" i="41"/>
  <c r="AG240" i="41"/>
  <c r="W217" i="41"/>
  <c r="U217" i="41"/>
  <c r="W64" i="41"/>
  <c r="N23" i="41" s="1" a="1"/>
  <c r="N23" i="41" s="1"/>
  <c r="O34" i="41" a="1"/>
  <c r="O34" i="41" s="1"/>
  <c r="Y63" i="41"/>
  <c r="U217" i="32"/>
  <c r="M34" i="32" s="1" a="1"/>
  <c r="M34" i="32" s="1"/>
  <c r="I13" i="32" s="1"/>
  <c r="AK492" i="37"/>
  <c r="W217" i="32"/>
  <c r="W63" i="32"/>
  <c r="AK938" i="37"/>
  <c r="AH645" i="37"/>
  <c r="AI645" i="37" s="1"/>
  <c r="AF646" i="37"/>
  <c r="AJ1066" i="37"/>
  <c r="AL1065" i="37"/>
  <c r="AM1065" i="37" s="1"/>
  <c r="AF1067" i="37"/>
  <c r="AH1066" i="37"/>
  <c r="AI1066" i="37" s="1"/>
  <c r="AG1067" i="37"/>
  <c r="AJ492" i="37"/>
  <c r="AK493" i="37" s="1"/>
  <c r="AL491" i="37"/>
  <c r="AM491" i="37" s="1"/>
  <c r="AL1195" i="37"/>
  <c r="AM1195" i="37" s="1"/>
  <c r="AJ1196" i="37"/>
  <c r="AG646" i="37"/>
  <c r="AH937" i="37"/>
  <c r="AI937" i="37" s="1"/>
  <c r="AF938" i="37"/>
  <c r="AL645" i="37"/>
  <c r="AM645" i="37" s="1"/>
  <c r="AJ646" i="37"/>
  <c r="AF336" i="37"/>
  <c r="AH335" i="37"/>
  <c r="AI335" i="37" s="1"/>
  <c r="AJ112" i="37"/>
  <c r="AL111" i="37"/>
  <c r="AM111" i="37" s="1"/>
  <c r="AF491" i="37"/>
  <c r="AH490" i="37"/>
  <c r="AI490" i="37" s="1"/>
  <c r="AF819" i="37"/>
  <c r="AG820" i="37" s="1"/>
  <c r="AH818" i="37"/>
  <c r="AI818" i="37" s="1"/>
  <c r="AJ819" i="37"/>
  <c r="AL818" i="37"/>
  <c r="AM818" i="37" s="1"/>
  <c r="AJ336" i="37"/>
  <c r="AL335" i="37"/>
  <c r="AM335" i="37" s="1"/>
  <c r="AH1195" i="37"/>
  <c r="AI1195" i="37" s="1"/>
  <c r="AF1196" i="37"/>
  <c r="AK819" i="37"/>
  <c r="AK1066" i="37"/>
  <c r="AK1067" i="37" s="1"/>
  <c r="AL937" i="37"/>
  <c r="AM937" i="37" s="1"/>
  <c r="AJ938" i="37"/>
  <c r="AK646" i="37"/>
  <c r="AF112" i="37"/>
  <c r="AH111" i="37"/>
  <c r="AI111" i="37" s="1"/>
  <c r="AK1196" i="37"/>
  <c r="U64" i="36"/>
  <c r="W64" i="36"/>
  <c r="Y217" i="32"/>
  <c r="U218" i="36"/>
  <c r="Y218" i="36"/>
  <c r="AG259" i="36"/>
  <c r="AG105" i="36"/>
  <c r="AG105" i="32"/>
  <c r="AG259" i="32"/>
  <c r="AG240" i="32"/>
  <c r="AG240" i="36"/>
  <c r="AG86" i="36"/>
  <c r="AG86" i="32"/>
  <c r="Y64" i="32"/>
  <c r="U218" i="32"/>
  <c r="AE259" i="36"/>
  <c r="AE105" i="36"/>
  <c r="AE105" i="32"/>
  <c r="AE259" i="32"/>
  <c r="U64" i="32"/>
  <c r="W218" i="36"/>
  <c r="U63" i="36"/>
  <c r="W64" i="32"/>
  <c r="Y218" i="32"/>
  <c r="U217" i="36"/>
  <c r="Y217" i="36"/>
  <c r="AE240" i="36"/>
  <c r="AE86" i="36"/>
  <c r="AE240" i="32"/>
  <c r="AE86" i="32"/>
  <c r="U63" i="32"/>
  <c r="W218" i="32"/>
  <c r="Y63" i="32"/>
  <c r="W217" i="36"/>
  <c r="W63" i="36"/>
  <c r="Y64" i="36"/>
  <c r="Y63" i="36"/>
  <c r="AH83" i="30"/>
  <c r="AI83" i="30" s="1"/>
  <c r="AL308" i="30"/>
  <c r="AM308" i="30" s="1"/>
  <c r="Z308" i="30"/>
  <c r="AA308" i="30" s="1"/>
  <c r="AL82" i="30"/>
  <c r="AM82" i="30" s="1"/>
  <c r="AD83" i="30"/>
  <c r="AE83" i="30" s="1"/>
  <c r="AH480" i="30"/>
  <c r="AI480" i="30" s="1"/>
  <c r="AL635" i="30"/>
  <c r="AM635" i="30" s="1"/>
  <c r="AH808" i="30"/>
  <c r="AI808" i="30" s="1"/>
  <c r="Z83" i="30"/>
  <c r="AA83" i="30" s="1"/>
  <c r="AH635" i="30"/>
  <c r="AI635" i="30" s="1"/>
  <c r="AL808" i="30"/>
  <c r="AM808" i="30" s="1"/>
  <c r="AH926" i="30"/>
  <c r="AI926" i="30" s="1"/>
  <c r="AL1056" i="30"/>
  <c r="AM1056" i="30" s="1"/>
  <c r="AL480" i="30"/>
  <c r="AM480" i="30" s="1"/>
  <c r="AD307" i="30"/>
  <c r="AE307" i="30" s="1"/>
  <c r="AH308" i="30"/>
  <c r="AI308" i="30" s="1"/>
  <c r="AL927" i="30"/>
  <c r="AM927" i="30" s="1"/>
  <c r="AK1186" i="30"/>
  <c r="AG1186" i="30"/>
  <c r="AH1185" i="30"/>
  <c r="AI1185" i="30" s="1"/>
  <c r="AH1056" i="30"/>
  <c r="AI1056" i="30" s="1"/>
  <c r="AJ1186" i="30"/>
  <c r="AF1186" i="30"/>
  <c r="AF1057" i="30"/>
  <c r="AG1057" i="30"/>
  <c r="AJ1057" i="30"/>
  <c r="AK1057" i="30"/>
  <c r="AG927" i="30"/>
  <c r="AK928" i="30"/>
  <c r="AJ928" i="30"/>
  <c r="AF927" i="30"/>
  <c r="AG809" i="30"/>
  <c r="AK809" i="30"/>
  <c r="AF809" i="30"/>
  <c r="AJ809" i="30"/>
  <c r="AK636" i="30"/>
  <c r="AG481" i="30"/>
  <c r="AF636" i="30"/>
  <c r="AG636" i="30"/>
  <c r="AJ636" i="30"/>
  <c r="AK481" i="30"/>
  <c r="AJ481" i="30"/>
  <c r="AF481" i="30"/>
  <c r="AC84" i="30"/>
  <c r="AG84" i="30"/>
  <c r="AC308" i="30"/>
  <c r="AK309" i="30"/>
  <c r="Y84" i="30"/>
  <c r="AF309" i="30"/>
  <c r="X309" i="30"/>
  <c r="AG309" i="30"/>
  <c r="Y309" i="30"/>
  <c r="AJ309" i="30"/>
  <c r="AB308" i="30"/>
  <c r="AJ83" i="30"/>
  <c r="AB84" i="30"/>
  <c r="AD84" i="30" s="1"/>
  <c r="AF84" i="30"/>
  <c r="AH84" i="30" s="1"/>
  <c r="AK83" i="30"/>
  <c r="X84" i="30"/>
  <c r="AL1186" i="30" l="1"/>
  <c r="AM1186" i="30" s="1"/>
  <c r="AG647" i="37"/>
  <c r="AE84" i="30"/>
  <c r="O43" i="41" a="1"/>
  <c r="O43" i="41" s="1"/>
  <c r="O33" i="41" a="1"/>
  <c r="O33" i="41" s="1"/>
  <c r="O32" i="41" a="1"/>
  <c r="O32" i="41" s="1"/>
  <c r="O35" i="41" a="1"/>
  <c r="O35" i="41" s="1"/>
  <c r="O37" i="41" a="1"/>
  <c r="O37" i="41" s="1"/>
  <c r="O36" i="41" a="1"/>
  <c r="O36" i="41" s="1"/>
  <c r="O40" i="41" a="1"/>
  <c r="O40" i="41" s="1"/>
  <c r="O38" i="41" a="1"/>
  <c r="O38" i="41" s="1"/>
  <c r="O42" i="41" a="1"/>
  <c r="O42" i="41" s="1"/>
  <c r="O41" i="41" a="1"/>
  <c r="O41" i="41" s="1"/>
  <c r="M40" i="32" a="1"/>
  <c r="M40" i="32" s="1"/>
  <c r="M43" i="32" a="1"/>
  <c r="M43" i="32" s="1"/>
  <c r="M41" i="32" a="1"/>
  <c r="M41" i="32" s="1"/>
  <c r="M37" i="32" a="1"/>
  <c r="M37" i="32" s="1"/>
  <c r="AF272" i="36"/>
  <c r="AF270" i="36"/>
  <c r="AF271" i="36"/>
  <c r="AH98" i="36"/>
  <c r="AH99" i="36"/>
  <c r="AH97" i="36"/>
  <c r="M36" i="41" a="1"/>
  <c r="M36" i="41" s="1"/>
  <c r="M33" i="41" a="1"/>
  <c r="M33" i="41" s="1"/>
  <c r="M38" i="41" a="1"/>
  <c r="M38" i="41" s="1"/>
  <c r="M32" i="41" a="1"/>
  <c r="M32" i="41" s="1"/>
  <c r="M42" i="41" a="1"/>
  <c r="M42" i="41" s="1"/>
  <c r="M39" i="41" a="1"/>
  <c r="M39" i="41" s="1"/>
  <c r="M41" i="41" a="1"/>
  <c r="M41" i="41" s="1"/>
  <c r="M35" i="41" a="1"/>
  <c r="M35" i="41" s="1"/>
  <c r="M37" i="41" a="1"/>
  <c r="M37" i="41" s="1"/>
  <c r="M43" i="41" a="1"/>
  <c r="M43" i="41" s="1"/>
  <c r="M34" i="41" a="1"/>
  <c r="M34" i="41" s="1"/>
  <c r="M40" i="41" a="1"/>
  <c r="M40" i="41" s="1"/>
  <c r="AH114" i="41"/>
  <c r="AH115" i="41"/>
  <c r="AH111" i="41"/>
  <c r="AH106" i="41"/>
  <c r="AH110" i="41"/>
  <c r="AH109" i="41"/>
  <c r="AH108" i="41"/>
  <c r="AH116" i="41"/>
  <c r="AH107" i="41"/>
  <c r="AH117" i="41"/>
  <c r="AH118" i="41"/>
  <c r="N26" i="41" a="1"/>
  <c r="N26" i="41" s="1"/>
  <c r="N25" i="41" a="1"/>
  <c r="N25" i="41" s="1"/>
  <c r="N29" i="41" a="1"/>
  <c r="N29" i="41" s="1"/>
  <c r="M39" i="32" a="1"/>
  <c r="M39" i="32" s="1"/>
  <c r="K14" i="32" s="1"/>
  <c r="AH252" i="36"/>
  <c r="AH253" i="36"/>
  <c r="AH251" i="36"/>
  <c r="AH118" i="36"/>
  <c r="AH116" i="36"/>
  <c r="AH117" i="36"/>
  <c r="N43" i="41" a="1"/>
  <c r="N43" i="41" s="1"/>
  <c r="N35" i="41" a="1"/>
  <c r="N35" i="41" s="1"/>
  <c r="N42" i="41" a="1"/>
  <c r="N42" i="41" s="1"/>
  <c r="N39" i="41" a="1"/>
  <c r="N39" i="41" s="1"/>
  <c r="N37" i="41" a="1"/>
  <c r="N37" i="41" s="1"/>
  <c r="N38" i="41" a="1"/>
  <c r="N38" i="41" s="1"/>
  <c r="N36" i="41" a="1"/>
  <c r="N36" i="41" s="1"/>
  <c r="N41" i="41" a="1"/>
  <c r="N41" i="41" s="1"/>
  <c r="N33" i="41" a="1"/>
  <c r="N33" i="41" s="1"/>
  <c r="N40" i="41" a="1"/>
  <c r="N40" i="41" s="1"/>
  <c r="N32" i="41" a="1"/>
  <c r="N32" i="41" s="1"/>
  <c r="N34" i="41" a="1"/>
  <c r="N34" i="41" s="1"/>
  <c r="AH269" i="41"/>
  <c r="AH268" i="41"/>
  <c r="AH271" i="41"/>
  <c r="AH261" i="41"/>
  <c r="AH264" i="41"/>
  <c r="AH262" i="41"/>
  <c r="AH265" i="41"/>
  <c r="AH272" i="41"/>
  <c r="AH260" i="41"/>
  <c r="AH263" i="41"/>
  <c r="AH270" i="41"/>
  <c r="N22" i="41" a="1"/>
  <c r="N22" i="41" s="1"/>
  <c r="N28" i="41" a="1"/>
  <c r="N28" i="41" s="1"/>
  <c r="N30" i="41" a="1"/>
  <c r="N30" i="41" s="1"/>
  <c r="M25" i="41" a="1"/>
  <c r="M25" i="41" s="1"/>
  <c r="M26" i="41" a="1"/>
  <c r="M26" i="41" s="1"/>
  <c r="M30" i="41" a="1"/>
  <c r="M30" i="41" s="1"/>
  <c r="M31" i="41" a="1"/>
  <c r="M31" i="41" s="1"/>
  <c r="M24" i="41" a="1"/>
  <c r="M24" i="41" s="1"/>
  <c r="M22" i="41" a="1"/>
  <c r="M22" i="41" s="1"/>
  <c r="M20" i="41" a="1"/>
  <c r="M20" i="41" s="1"/>
  <c r="M23" i="41" a="1"/>
  <c r="M23" i="41" s="1"/>
  <c r="M28" i="41" a="1"/>
  <c r="M28" i="41" s="1"/>
  <c r="M21" i="41" a="1"/>
  <c r="M21" i="41" s="1"/>
  <c r="M29" i="41" a="1"/>
  <c r="M29" i="41" s="1"/>
  <c r="M27" i="41" a="1"/>
  <c r="M27" i="41" s="1"/>
  <c r="AF96" i="41"/>
  <c r="AF95" i="41"/>
  <c r="AF92" i="41"/>
  <c r="AF90" i="41"/>
  <c r="AF87" i="41"/>
  <c r="AF99" i="41"/>
  <c r="AF89" i="41"/>
  <c r="AF91" i="41"/>
  <c r="AF88" i="41"/>
  <c r="AF98" i="41"/>
  <c r="AF97" i="41"/>
  <c r="AF253" i="36"/>
  <c r="AF252" i="36"/>
  <c r="AF251" i="36"/>
  <c r="AH249" i="41"/>
  <c r="AH250" i="41"/>
  <c r="AH252" i="41"/>
  <c r="AH242" i="41"/>
  <c r="AH245" i="41"/>
  <c r="AH246" i="41"/>
  <c r="AH253" i="41"/>
  <c r="AH241" i="41"/>
  <c r="AH244" i="41"/>
  <c r="AH251" i="41"/>
  <c r="AH243" i="41"/>
  <c r="N27" i="41" a="1"/>
  <c r="N27" i="41" s="1"/>
  <c r="N24" i="41" a="1"/>
  <c r="N24" i="41" s="1"/>
  <c r="N20" i="41" a="1"/>
  <c r="N20" i="41" s="1"/>
  <c r="AF115" i="41"/>
  <c r="AF114" i="41"/>
  <c r="AF111" i="41"/>
  <c r="AF118" i="41"/>
  <c r="AF107" i="41"/>
  <c r="AF110" i="41"/>
  <c r="AF106" i="41"/>
  <c r="AF117" i="41"/>
  <c r="AF108" i="41"/>
  <c r="AF116" i="41"/>
  <c r="AF109" i="41"/>
  <c r="AF250" i="41"/>
  <c r="AF249" i="41"/>
  <c r="AF252" i="41"/>
  <c r="AF242" i="41"/>
  <c r="AF246" i="41"/>
  <c r="AF243" i="41"/>
  <c r="AF241" i="41"/>
  <c r="AF245" i="41"/>
  <c r="AF253" i="41"/>
  <c r="AF244" i="41"/>
  <c r="AF251" i="41"/>
  <c r="AH272" i="36"/>
  <c r="AH271" i="36"/>
  <c r="AH270" i="36"/>
  <c r="AF99" i="36"/>
  <c r="AF98" i="36"/>
  <c r="AF97" i="36"/>
  <c r="AF118" i="36"/>
  <c r="AF117" i="36"/>
  <c r="AF116" i="36"/>
  <c r="O30" i="41" a="1"/>
  <c r="O30" i="41" s="1"/>
  <c r="O21" i="41" a="1"/>
  <c r="O21" i="41" s="1"/>
  <c r="O25" i="41" a="1"/>
  <c r="O25" i="41" s="1"/>
  <c r="O29" i="41" a="1"/>
  <c r="O29" i="41" s="1"/>
  <c r="O22" i="41" a="1"/>
  <c r="O22" i="41" s="1"/>
  <c r="O23" i="41" a="1"/>
  <c r="O23" i="41" s="1"/>
  <c r="O27" i="41" a="1"/>
  <c r="O27" i="41" s="1"/>
  <c r="O24" i="41" a="1"/>
  <c r="O24" i="41" s="1"/>
  <c r="O26" i="41" a="1"/>
  <c r="O26" i="41" s="1"/>
  <c r="O20" i="41" a="1"/>
  <c r="O20" i="41" s="1"/>
  <c r="O28" i="41" a="1"/>
  <c r="O28" i="41" s="1"/>
  <c r="O31" i="41" a="1"/>
  <c r="O31" i="41" s="1"/>
  <c r="AH96" i="41"/>
  <c r="AH95" i="41"/>
  <c r="AH90" i="41"/>
  <c r="AH97" i="41"/>
  <c r="AH98" i="41"/>
  <c r="AH99" i="41"/>
  <c r="AH91" i="41"/>
  <c r="AH92" i="41"/>
  <c r="AH88" i="41"/>
  <c r="AH87" i="41"/>
  <c r="AH89" i="41"/>
  <c r="N31" i="41" a="1"/>
  <c r="N31" i="41" s="1"/>
  <c r="N21" i="41" a="1"/>
  <c r="N21" i="41" s="1"/>
  <c r="AF269" i="41"/>
  <c r="AF268" i="41"/>
  <c r="AF261" i="41"/>
  <c r="AF271" i="41"/>
  <c r="AF264" i="41"/>
  <c r="AF272" i="41"/>
  <c r="AF263" i="41"/>
  <c r="AF265" i="41"/>
  <c r="AF262" i="41"/>
  <c r="AF270" i="41"/>
  <c r="AF260" i="41"/>
  <c r="N20" i="32" a="1"/>
  <c r="N20" i="32" s="1"/>
  <c r="O31" i="36" a="1"/>
  <c r="O31" i="36" s="1"/>
  <c r="O28" i="36" a="1"/>
  <c r="O28" i="36" s="1"/>
  <c r="O29" i="36" a="1"/>
  <c r="O29" i="36" s="1"/>
  <c r="O27" i="36" a="1"/>
  <c r="O27" i="36" s="1"/>
  <c r="O24" i="36" a="1"/>
  <c r="O24" i="36" s="1"/>
  <c r="O25" i="36" a="1"/>
  <c r="O25" i="36" s="1"/>
  <c r="O23" i="36" a="1"/>
  <c r="O23" i="36" s="1"/>
  <c r="O20" i="36" a="1"/>
  <c r="O20" i="36" s="1"/>
  <c r="O21" i="36" a="1"/>
  <c r="O21" i="36" s="1"/>
  <c r="O22" i="36" a="1"/>
  <c r="O22" i="36" s="1"/>
  <c r="O30" i="36" a="1"/>
  <c r="O30" i="36" s="1"/>
  <c r="O26" i="36" a="1"/>
  <c r="O26" i="36" s="1"/>
  <c r="M29" i="36" a="1"/>
  <c r="M29" i="36" s="1"/>
  <c r="M30" i="36" a="1"/>
  <c r="M30" i="36" s="1"/>
  <c r="M31" i="36" a="1"/>
  <c r="M31" i="36" s="1"/>
  <c r="M25" i="36" a="1"/>
  <c r="M25" i="36" s="1"/>
  <c r="M26" i="36" a="1"/>
  <c r="M26" i="36" s="1"/>
  <c r="M27" i="36" a="1"/>
  <c r="M27" i="36" s="1"/>
  <c r="M21" i="36" a="1"/>
  <c r="M21" i="36" s="1"/>
  <c r="M22" i="36" a="1"/>
  <c r="M22" i="36" s="1"/>
  <c r="M23" i="36" a="1"/>
  <c r="M23" i="36" s="1"/>
  <c r="M24" i="36" a="1"/>
  <c r="M24" i="36" s="1"/>
  <c r="M20" i="36" a="1"/>
  <c r="M20" i="36" s="1"/>
  <c r="M28" i="36" a="1"/>
  <c r="M28" i="36" s="1"/>
  <c r="N30" i="36" a="1"/>
  <c r="N30" i="36" s="1"/>
  <c r="N31" i="36" a="1"/>
  <c r="N31" i="36" s="1"/>
  <c r="N25" i="36" a="1"/>
  <c r="N25" i="36" s="1"/>
  <c r="N26" i="36" a="1"/>
  <c r="N26" i="36" s="1"/>
  <c r="N27" i="36" a="1"/>
  <c r="N27" i="36" s="1"/>
  <c r="N28" i="36" a="1"/>
  <c r="N28" i="36" s="1"/>
  <c r="N22" i="36" a="1"/>
  <c r="N22" i="36" s="1"/>
  <c r="N23" i="36" a="1"/>
  <c r="N23" i="36" s="1"/>
  <c r="N24" i="36" a="1"/>
  <c r="N24" i="36" s="1"/>
  <c r="N29" i="36" a="1"/>
  <c r="N29" i="36" s="1"/>
  <c r="N20" i="36" a="1"/>
  <c r="N20" i="36" s="1"/>
  <c r="N21" i="36" a="1"/>
  <c r="N21" i="36" s="1"/>
  <c r="O33" i="32" a="1"/>
  <c r="O33" i="32" s="1"/>
  <c r="M35" i="32" a="1"/>
  <c r="M35" i="32" s="1"/>
  <c r="N41" i="32" a="1"/>
  <c r="N41" i="32" s="1"/>
  <c r="AK939" i="37"/>
  <c r="AK1197" i="37"/>
  <c r="AH1186" i="30"/>
  <c r="AI1186" i="30" s="1"/>
  <c r="M33" i="32" a="1"/>
  <c r="M33" i="32" s="1"/>
  <c r="M42" i="32" a="1"/>
  <c r="M42" i="32" s="1"/>
  <c r="M38" i="32" a="1"/>
  <c r="M38" i="32" s="1"/>
  <c r="I14" i="32" s="1"/>
  <c r="M36" i="32" a="1"/>
  <c r="M36" i="32" s="1"/>
  <c r="M32" i="32" a="1"/>
  <c r="M32" i="32" s="1"/>
  <c r="AH112" i="37"/>
  <c r="AI112" i="37" s="1"/>
  <c r="AF113" i="37"/>
  <c r="AL646" i="37"/>
  <c r="AM646" i="37" s="1"/>
  <c r="AJ647" i="37"/>
  <c r="AF1068" i="37"/>
  <c r="AH1067" i="37"/>
  <c r="AI1067" i="37" s="1"/>
  <c r="AL938" i="37"/>
  <c r="AM938" i="37" s="1"/>
  <c r="AJ939" i="37"/>
  <c r="AJ337" i="37"/>
  <c r="AL336" i="37"/>
  <c r="AM336" i="37" s="1"/>
  <c r="AF337" i="37"/>
  <c r="AH336" i="37"/>
  <c r="AI336" i="37" s="1"/>
  <c r="AH938" i="37"/>
  <c r="AI938" i="37" s="1"/>
  <c r="AF939" i="37"/>
  <c r="AL1196" i="37"/>
  <c r="AM1196" i="37" s="1"/>
  <c r="AJ1197" i="37"/>
  <c r="AG1068" i="37"/>
  <c r="AG1069" i="37" s="1"/>
  <c r="AG337" i="37"/>
  <c r="AH1196" i="37"/>
  <c r="AI1196" i="37" s="1"/>
  <c r="AF1197" i="37"/>
  <c r="AF820" i="37"/>
  <c r="AH819" i="37"/>
  <c r="AI819" i="37" s="1"/>
  <c r="AJ113" i="37"/>
  <c r="AL112" i="37"/>
  <c r="AM112" i="37" s="1"/>
  <c r="AG113" i="37"/>
  <c r="AG114" i="37" s="1"/>
  <c r="AK113" i="37"/>
  <c r="AH646" i="37"/>
  <c r="AI646" i="37" s="1"/>
  <c r="AF647" i="37"/>
  <c r="AG648" i="37" s="1"/>
  <c r="AJ820" i="37"/>
  <c r="AL819" i="37"/>
  <c r="AM819" i="37" s="1"/>
  <c r="AK647" i="37"/>
  <c r="AK648" i="37" s="1"/>
  <c r="AK820" i="37"/>
  <c r="AG1197" i="37"/>
  <c r="AF492" i="37"/>
  <c r="AH491" i="37"/>
  <c r="AI491" i="37" s="1"/>
  <c r="AG492" i="37"/>
  <c r="AJ493" i="37"/>
  <c r="AK494" i="37" s="1"/>
  <c r="AL492" i="37"/>
  <c r="AM492" i="37" s="1"/>
  <c r="AG939" i="37"/>
  <c r="AJ1067" i="37"/>
  <c r="AK1068" i="37" s="1"/>
  <c r="AL1066" i="37"/>
  <c r="AM1066" i="37" s="1"/>
  <c r="AK337" i="37"/>
  <c r="O38" i="32" a="1"/>
  <c r="O38" i="32" s="1"/>
  <c r="O35" i="32" a="1"/>
  <c r="O35" i="32" s="1"/>
  <c r="O40" i="32" a="1"/>
  <c r="O40" i="32" s="1"/>
  <c r="AF106" i="36"/>
  <c r="AF115" i="36"/>
  <c r="AF109" i="36"/>
  <c r="AF111" i="36"/>
  <c r="AF108" i="36"/>
  <c r="AF114" i="36"/>
  <c r="AF110" i="36"/>
  <c r="AF107" i="36"/>
  <c r="N23" i="32" a="1"/>
  <c r="N23" i="32" s="1"/>
  <c r="N25" i="32" a="1"/>
  <c r="N25" i="32" s="1"/>
  <c r="N22" i="32" a="1"/>
  <c r="N22" i="32" s="1"/>
  <c r="N37" i="32" a="1"/>
  <c r="N37" i="32" s="1"/>
  <c r="N39" i="32" a="1"/>
  <c r="N39" i="32" s="1"/>
  <c r="N42" i="32" a="1"/>
  <c r="N42" i="32" s="1"/>
  <c r="AH95" i="32"/>
  <c r="AH98" i="32"/>
  <c r="AH99" i="32"/>
  <c r="AH90" i="32"/>
  <c r="AH96" i="32"/>
  <c r="AH97" i="32"/>
  <c r="AH91" i="32"/>
  <c r="AH87" i="32"/>
  <c r="AH88" i="32"/>
  <c r="AH92" i="32"/>
  <c r="AH89" i="32"/>
  <c r="AH268" i="32"/>
  <c r="AH269" i="32"/>
  <c r="AH264" i="32"/>
  <c r="AH263" i="32"/>
  <c r="AH272" i="32"/>
  <c r="AH265" i="32"/>
  <c r="AH261" i="32"/>
  <c r="AH260" i="32"/>
  <c r="AH271" i="32"/>
  <c r="AH262" i="32"/>
  <c r="AH270" i="32"/>
  <c r="O27" i="32" a="1"/>
  <c r="O27" i="32" s="1"/>
  <c r="O24" i="32" a="1"/>
  <c r="O24" i="32" s="1"/>
  <c r="O20" i="32" a="1"/>
  <c r="O20" i="32" s="1"/>
  <c r="O29" i="32" a="1"/>
  <c r="O29" i="32" s="1"/>
  <c r="O26" i="32" a="1"/>
  <c r="O26" i="32" s="1"/>
  <c r="O22" i="32" a="1"/>
  <c r="O22" i="32" s="1"/>
  <c r="O28" i="32" a="1"/>
  <c r="O28" i="32" s="1"/>
  <c r="O21" i="32" a="1"/>
  <c r="O21" i="32" s="1"/>
  <c r="O31" i="32" a="1"/>
  <c r="O31" i="32" s="1"/>
  <c r="O23" i="32" a="1"/>
  <c r="O23" i="32" s="1"/>
  <c r="O25" i="32" a="1"/>
  <c r="O25" i="32" s="1"/>
  <c r="O30" i="32" a="1"/>
  <c r="O30" i="32" s="1"/>
  <c r="AF250" i="32"/>
  <c r="AF249" i="32"/>
  <c r="AF241" i="32"/>
  <c r="AF246" i="32"/>
  <c r="AF252" i="32"/>
  <c r="AF251" i="32"/>
  <c r="AF253" i="32"/>
  <c r="AF245" i="32"/>
  <c r="AF242" i="32"/>
  <c r="AF244" i="32"/>
  <c r="AF243" i="32"/>
  <c r="M35" i="36" a="1"/>
  <c r="M35" i="36" s="1"/>
  <c r="M36" i="36" a="1"/>
  <c r="M36" i="36" s="1"/>
  <c r="M42" i="36" a="1"/>
  <c r="M42" i="36" s="1"/>
  <c r="M33" i="36" a="1"/>
  <c r="M33" i="36" s="1"/>
  <c r="M34" i="36" a="1"/>
  <c r="M34" i="36" s="1"/>
  <c r="M37" i="36" a="1"/>
  <c r="M37" i="36" s="1"/>
  <c r="M41" i="36" a="1"/>
  <c r="M41" i="36" s="1"/>
  <c r="M40" i="36" a="1"/>
  <c r="M40" i="36" s="1"/>
  <c r="M32" i="36" a="1"/>
  <c r="M32" i="36" s="1"/>
  <c r="M38" i="36" a="1"/>
  <c r="M38" i="36" s="1"/>
  <c r="M39" i="36" a="1"/>
  <c r="M39" i="36" s="1"/>
  <c r="M43" i="36" a="1"/>
  <c r="M43" i="36" s="1"/>
  <c r="AF95" i="36"/>
  <c r="AF88" i="36"/>
  <c r="AF91" i="36"/>
  <c r="AF87" i="36"/>
  <c r="AF89" i="36"/>
  <c r="AF96" i="36"/>
  <c r="AF90" i="36"/>
  <c r="AF92" i="36"/>
  <c r="O43" i="32" a="1"/>
  <c r="O43" i="32" s="1"/>
  <c r="O39" i="32" a="1"/>
  <c r="O39" i="32" s="1"/>
  <c r="O34" i="32" a="1"/>
  <c r="O34" i="32" s="1"/>
  <c r="AF265" i="36"/>
  <c r="AF264" i="36"/>
  <c r="AF263" i="36"/>
  <c r="AF268" i="36"/>
  <c r="AF269" i="36"/>
  <c r="AF260" i="36"/>
  <c r="AF261" i="36"/>
  <c r="AF262" i="36"/>
  <c r="N29" i="32" a="1"/>
  <c r="N29" i="32" s="1"/>
  <c r="N28" i="32" a="1"/>
  <c r="N28" i="32" s="1"/>
  <c r="N31" i="32" a="1"/>
  <c r="N31" i="32" s="1"/>
  <c r="N43" i="32" a="1"/>
  <c r="N43" i="32" s="1"/>
  <c r="N33" i="32" a="1"/>
  <c r="N33" i="32" s="1"/>
  <c r="N34" i="32" a="1"/>
  <c r="N34" i="32" s="1"/>
  <c r="AH95" i="36"/>
  <c r="AH96" i="36"/>
  <c r="AH92" i="36"/>
  <c r="AH87" i="36"/>
  <c r="AH90" i="36"/>
  <c r="AH91" i="36"/>
  <c r="AH88" i="36"/>
  <c r="AH89" i="36"/>
  <c r="AH116" i="32"/>
  <c r="AH115" i="32"/>
  <c r="AH118" i="32"/>
  <c r="AH114" i="32"/>
  <c r="AH117" i="32"/>
  <c r="AH106" i="32"/>
  <c r="AH110" i="32"/>
  <c r="AH107" i="32"/>
  <c r="AH111" i="32"/>
  <c r="AH108" i="32"/>
  <c r="AH109" i="32"/>
  <c r="O32" i="32" a="1"/>
  <c r="O32" i="32" s="1"/>
  <c r="O37" i="32" a="1"/>
  <c r="O37" i="32" s="1"/>
  <c r="O36" i="32" a="1"/>
  <c r="O36" i="32" s="1"/>
  <c r="AF269" i="32"/>
  <c r="AF268" i="32"/>
  <c r="AF264" i="32"/>
  <c r="AF271" i="32"/>
  <c r="AF265" i="32"/>
  <c r="AF261" i="32"/>
  <c r="AF262" i="32"/>
  <c r="AF263" i="32"/>
  <c r="AF260" i="32"/>
  <c r="AF270" i="32"/>
  <c r="AF272" i="32"/>
  <c r="N26" i="32" a="1"/>
  <c r="N26" i="32" s="1"/>
  <c r="N27" i="32" a="1"/>
  <c r="N27" i="32" s="1"/>
  <c r="N21" i="32" a="1"/>
  <c r="N21" i="32" s="1"/>
  <c r="N32" i="32" a="1"/>
  <c r="N32" i="32" s="1"/>
  <c r="N38" i="32" a="1"/>
  <c r="N38" i="32" s="1"/>
  <c r="N36" i="32" a="1"/>
  <c r="N36" i="32" s="1"/>
  <c r="AH243" i="36"/>
  <c r="AH242" i="36"/>
  <c r="AH241" i="36"/>
  <c r="AH244" i="36"/>
  <c r="AH246" i="36"/>
  <c r="AH245" i="36"/>
  <c r="AH250" i="36"/>
  <c r="AH249" i="36"/>
  <c r="AH111" i="36"/>
  <c r="AH108" i="36"/>
  <c r="AH110" i="36"/>
  <c r="AH114" i="36"/>
  <c r="AH106" i="36"/>
  <c r="AH109" i="36"/>
  <c r="AH115" i="36"/>
  <c r="AH107" i="36"/>
  <c r="M26" i="32" a="1"/>
  <c r="M26" i="32" s="1"/>
  <c r="I11" i="32" s="1"/>
  <c r="M29" i="32" a="1"/>
  <c r="M29" i="32" s="1"/>
  <c r="M23" i="32" a="1"/>
  <c r="M23" i="32" s="1"/>
  <c r="K10" i="32" s="1"/>
  <c r="M25" i="32" a="1"/>
  <c r="M25" i="32" s="1"/>
  <c r="M27" i="32" a="1"/>
  <c r="M27" i="32" s="1"/>
  <c r="K11" i="32" s="1"/>
  <c r="M20" i="32" a="1"/>
  <c r="M20" i="32" s="1"/>
  <c r="M24" i="32" a="1"/>
  <c r="M24" i="32" s="1"/>
  <c r="M28" i="32" a="1"/>
  <c r="M28" i="32" s="1"/>
  <c r="M30" i="32" a="1"/>
  <c r="M30" i="32" s="1"/>
  <c r="I12" i="32" s="1"/>
  <c r="M31" i="32" a="1"/>
  <c r="M31" i="32" s="1"/>
  <c r="K12" i="32" s="1"/>
  <c r="M21" i="32" a="1"/>
  <c r="M21" i="32" s="1"/>
  <c r="M22" i="32" a="1"/>
  <c r="M22" i="32" s="1"/>
  <c r="I10" i="32" s="1"/>
  <c r="AF249" i="36"/>
  <c r="AF244" i="36"/>
  <c r="AF246" i="36"/>
  <c r="AF245" i="36"/>
  <c r="AF250" i="36"/>
  <c r="AF241" i="36"/>
  <c r="AF242" i="36"/>
  <c r="AF243" i="36"/>
  <c r="N34" i="36" a="1"/>
  <c r="N34" i="36" s="1"/>
  <c r="N37" i="36" a="1"/>
  <c r="N37" i="36" s="1"/>
  <c r="N35" i="36" a="1"/>
  <c r="N35" i="36" s="1"/>
  <c r="N32" i="36" a="1"/>
  <c r="N32" i="36" s="1"/>
  <c r="N41" i="36" a="1"/>
  <c r="N41" i="36" s="1"/>
  <c r="N33" i="36" a="1"/>
  <c r="N33" i="36" s="1"/>
  <c r="N39" i="36" a="1"/>
  <c r="N39" i="36" s="1"/>
  <c r="N43" i="36" a="1"/>
  <c r="N43" i="36" s="1"/>
  <c r="N40" i="36" a="1"/>
  <c r="N40" i="36" s="1"/>
  <c r="N36" i="36" a="1"/>
  <c r="N36" i="36" s="1"/>
  <c r="N42" i="36" a="1"/>
  <c r="N42" i="36" s="1"/>
  <c r="N38" i="36" a="1"/>
  <c r="N38" i="36" s="1"/>
  <c r="AF96" i="32"/>
  <c r="AF88" i="32"/>
  <c r="AF92" i="32"/>
  <c r="AF87" i="32"/>
  <c r="AF89" i="32"/>
  <c r="AF95" i="32"/>
  <c r="AF90" i="32"/>
  <c r="AF98" i="32"/>
  <c r="AF97" i="32"/>
  <c r="AF91" i="32"/>
  <c r="AF99" i="32"/>
  <c r="O32" i="36" a="1"/>
  <c r="O32" i="36" s="1"/>
  <c r="O35" i="36" a="1"/>
  <c r="O35" i="36" s="1"/>
  <c r="O43" i="36" a="1"/>
  <c r="O43" i="36" s="1"/>
  <c r="O40" i="36" a="1"/>
  <c r="O40" i="36" s="1"/>
  <c r="O36" i="36" a="1"/>
  <c r="O36" i="36" s="1"/>
  <c r="O37" i="36" a="1"/>
  <c r="O37" i="36" s="1"/>
  <c r="O38" i="36" a="1"/>
  <c r="O38" i="36" s="1"/>
  <c r="O34" i="36" a="1"/>
  <c r="O34" i="36" s="1"/>
  <c r="O42" i="36" a="1"/>
  <c r="O42" i="36" s="1"/>
  <c r="O33" i="36" a="1"/>
  <c r="O33" i="36" s="1"/>
  <c r="O41" i="36" a="1"/>
  <c r="O41" i="36" s="1"/>
  <c r="O39" i="36" a="1"/>
  <c r="O39" i="36" s="1"/>
  <c r="O41" i="32" a="1"/>
  <c r="O41" i="32" s="1"/>
  <c r="K15" i="32" s="1"/>
  <c r="O42" i="32" a="1"/>
  <c r="O42" i="32" s="1"/>
  <c r="AF115" i="32"/>
  <c r="AF114" i="32"/>
  <c r="AF107" i="32"/>
  <c r="AF111" i="32"/>
  <c r="AF108" i="32"/>
  <c r="AF109" i="32"/>
  <c r="AF106" i="32"/>
  <c r="AF116" i="32"/>
  <c r="AF110" i="32"/>
  <c r="AF117" i="32"/>
  <c r="AF118" i="32"/>
  <c r="N24" i="32" a="1"/>
  <c r="N24" i="32" s="1"/>
  <c r="N30" i="32" a="1"/>
  <c r="N30" i="32" s="1"/>
  <c r="N35" i="32" a="1"/>
  <c r="N35" i="32" s="1"/>
  <c r="N40" i="32" a="1"/>
  <c r="N40" i="32" s="1"/>
  <c r="AH250" i="32"/>
  <c r="AH249" i="32"/>
  <c r="AH242" i="32"/>
  <c r="AH246" i="32"/>
  <c r="AH253" i="32"/>
  <c r="AH241" i="32"/>
  <c r="AH243" i="32"/>
  <c r="AH252" i="32"/>
  <c r="AH244" i="32"/>
  <c r="AH245" i="32"/>
  <c r="AH251" i="32"/>
  <c r="AH263" i="36"/>
  <c r="AH265" i="36"/>
  <c r="AH264" i="36"/>
  <c r="AH261" i="36"/>
  <c r="AH262" i="36"/>
  <c r="AH269" i="36"/>
  <c r="AH268" i="36"/>
  <c r="AH260" i="36"/>
  <c r="AD308" i="30"/>
  <c r="AE308" i="30" s="1"/>
  <c r="Z84" i="30"/>
  <c r="AA84" i="30" s="1"/>
  <c r="AL636" i="30"/>
  <c r="AM636" i="30" s="1"/>
  <c r="AL809" i="30"/>
  <c r="AM809" i="30" s="1"/>
  <c r="Z309" i="30"/>
  <c r="AA309" i="30" s="1"/>
  <c r="AH481" i="30"/>
  <c r="AI481" i="30" s="1"/>
  <c r="AH927" i="30"/>
  <c r="AI927" i="30" s="1"/>
  <c r="AH809" i="30"/>
  <c r="AI809" i="30" s="1"/>
  <c r="AI84" i="30"/>
  <c r="AL83" i="30"/>
  <c r="AM83" i="30" s="1"/>
  <c r="AL309" i="30"/>
  <c r="AM309" i="30" s="1"/>
  <c r="AH309" i="30"/>
  <c r="AI309" i="30" s="1"/>
  <c r="AL481" i="30"/>
  <c r="AM481" i="30" s="1"/>
  <c r="AH636" i="30"/>
  <c r="AI636" i="30" s="1"/>
  <c r="AL928" i="30"/>
  <c r="AM928" i="30" s="1"/>
  <c r="AL1057" i="30"/>
  <c r="AM1057" i="30" s="1"/>
  <c r="AJ1187" i="30"/>
  <c r="AK1187" i="30"/>
  <c r="AF1187" i="30"/>
  <c r="AG1187" i="30"/>
  <c r="AH1057" i="30"/>
  <c r="AI1057" i="30" s="1"/>
  <c r="AG1058" i="30"/>
  <c r="AJ1058" i="30"/>
  <c r="AK1058" i="30"/>
  <c r="AF1058" i="30"/>
  <c r="AG928" i="30"/>
  <c r="AJ929" i="30"/>
  <c r="AF928" i="30"/>
  <c r="AK929" i="30"/>
  <c r="AK810" i="30"/>
  <c r="AF810" i="30"/>
  <c r="AJ810" i="30"/>
  <c r="AG810" i="30"/>
  <c r="AG637" i="30"/>
  <c r="AJ637" i="30"/>
  <c r="AF637" i="30"/>
  <c r="AK637" i="30"/>
  <c r="AF482" i="30"/>
  <c r="AG482" i="30"/>
  <c r="AJ482" i="30"/>
  <c r="AK482" i="30"/>
  <c r="AG85" i="30"/>
  <c r="AC85" i="30"/>
  <c r="Y310" i="30"/>
  <c r="AF310" i="30"/>
  <c r="AB309" i="30"/>
  <c r="AG310" i="30"/>
  <c r="X310" i="30"/>
  <c r="AC309" i="30"/>
  <c r="AK84" i="30"/>
  <c r="AJ310" i="30"/>
  <c r="AK310" i="30"/>
  <c r="X85" i="30"/>
  <c r="AB85" i="30"/>
  <c r="AJ84" i="30"/>
  <c r="Y85" i="30"/>
  <c r="AF85" i="30"/>
  <c r="AG940" i="37" l="1"/>
  <c r="AK1198" i="37"/>
  <c r="AG121" i="41"/>
  <c r="AE121" i="41"/>
  <c r="AE102" i="41"/>
  <c r="AE101" i="41"/>
  <c r="AG120" i="41"/>
  <c r="AG101" i="41"/>
  <c r="AE256" i="41"/>
  <c r="AE120" i="41"/>
  <c r="AG274" i="41"/>
  <c r="AG102" i="41"/>
  <c r="AE255" i="41"/>
  <c r="AG255" i="41"/>
  <c r="AG256" i="41"/>
  <c r="AG275" i="41"/>
  <c r="AE274" i="41"/>
  <c r="AE275" i="41"/>
  <c r="K13" i="32"/>
  <c r="I15" i="32"/>
  <c r="AK338" i="37"/>
  <c r="AG102" i="32"/>
  <c r="AK114" i="37"/>
  <c r="AK821" i="37"/>
  <c r="AJ494" i="37"/>
  <c r="AK495" i="37" s="1"/>
  <c r="AL493" i="37"/>
  <c r="AM493" i="37" s="1"/>
  <c r="AG1198" i="37"/>
  <c r="AJ821" i="37"/>
  <c r="AL820" i="37"/>
  <c r="AM820" i="37" s="1"/>
  <c r="AF821" i="37"/>
  <c r="AH820" i="37"/>
  <c r="AI820" i="37" s="1"/>
  <c r="AG338" i="37"/>
  <c r="AH939" i="37"/>
  <c r="AI939" i="37" s="1"/>
  <c r="AF940" i="37"/>
  <c r="AG941" i="37" s="1"/>
  <c r="AL647" i="37"/>
  <c r="AM647" i="37" s="1"/>
  <c r="AJ648" i="37"/>
  <c r="AF114" i="37"/>
  <c r="AH113" i="37"/>
  <c r="AI113" i="37" s="1"/>
  <c r="AF338" i="37"/>
  <c r="AH337" i="37"/>
  <c r="AI337" i="37" s="1"/>
  <c r="AJ1068" i="37"/>
  <c r="AL1067" i="37"/>
  <c r="AM1067" i="37" s="1"/>
  <c r="AG493" i="37"/>
  <c r="AK822" i="37"/>
  <c r="AH647" i="37"/>
  <c r="AI647" i="37" s="1"/>
  <c r="AF648" i="37"/>
  <c r="AH1197" i="37"/>
  <c r="AI1197" i="37" s="1"/>
  <c r="AF1198" i="37"/>
  <c r="AJ338" i="37"/>
  <c r="AL337" i="37"/>
  <c r="AM337" i="37" s="1"/>
  <c r="AF493" i="37"/>
  <c r="AH492" i="37"/>
  <c r="AI492" i="37" s="1"/>
  <c r="AK649" i="37"/>
  <c r="AJ114" i="37"/>
  <c r="AL113" i="37"/>
  <c r="AM113" i="37" s="1"/>
  <c r="AL1197" i="37"/>
  <c r="AM1197" i="37" s="1"/>
  <c r="AJ1198" i="37"/>
  <c r="AL939" i="37"/>
  <c r="AM939" i="37" s="1"/>
  <c r="AJ940" i="37"/>
  <c r="AF1069" i="37"/>
  <c r="AG1070" i="37" s="1"/>
  <c r="AH1068" i="37"/>
  <c r="AI1068" i="37" s="1"/>
  <c r="AK940" i="37"/>
  <c r="AG821" i="37"/>
  <c r="AG822" i="37" s="1"/>
  <c r="AG274" i="36"/>
  <c r="AE275" i="36"/>
  <c r="AG256" i="36"/>
  <c r="AG101" i="32"/>
  <c r="AE120" i="36"/>
  <c r="Z310" i="30"/>
  <c r="AA310" i="30" s="1"/>
  <c r="AE120" i="32"/>
  <c r="AE121" i="32"/>
  <c r="AE101" i="32"/>
  <c r="AE256" i="36"/>
  <c r="AG121" i="36"/>
  <c r="AE275" i="32"/>
  <c r="AG121" i="32"/>
  <c r="AE274" i="36"/>
  <c r="AE101" i="36"/>
  <c r="AE102" i="36"/>
  <c r="AE256" i="32"/>
  <c r="AG274" i="32"/>
  <c r="AG275" i="36"/>
  <c r="AG256" i="32"/>
  <c r="AE255" i="36"/>
  <c r="AG120" i="36"/>
  <c r="AE274" i="32"/>
  <c r="AG275" i="32"/>
  <c r="AE121" i="36"/>
  <c r="AG255" i="32"/>
  <c r="AE102" i="32"/>
  <c r="AG255" i="36"/>
  <c r="AG120" i="32"/>
  <c r="AG102" i="36"/>
  <c r="AG101" i="36"/>
  <c r="AE255" i="32"/>
  <c r="AD85" i="30"/>
  <c r="AE85" i="30" s="1"/>
  <c r="AD309" i="30"/>
  <c r="AE309" i="30" s="1"/>
  <c r="AL482" i="30"/>
  <c r="AM482" i="30" s="1"/>
  <c r="AH637" i="30"/>
  <c r="AI637" i="30" s="1"/>
  <c r="AL810" i="30"/>
  <c r="AM810" i="30" s="1"/>
  <c r="AH928" i="30"/>
  <c r="AI928" i="30" s="1"/>
  <c r="AL310" i="30"/>
  <c r="AM310" i="30" s="1"/>
  <c r="Z85" i="30"/>
  <c r="AA85" i="30" s="1"/>
  <c r="AL1187" i="30"/>
  <c r="AM1187" i="30" s="1"/>
  <c r="AL84" i="30"/>
  <c r="AM84" i="30" s="1"/>
  <c r="AH310" i="30"/>
  <c r="AI310" i="30" s="1"/>
  <c r="AL637" i="30"/>
  <c r="AM637" i="30" s="1"/>
  <c r="AH810" i="30"/>
  <c r="AI810" i="30" s="1"/>
  <c r="AL929" i="30"/>
  <c r="AM929" i="30" s="1"/>
  <c r="AL1058" i="30"/>
  <c r="AM1058" i="30" s="1"/>
  <c r="AH85" i="30"/>
  <c r="AI85" i="30" s="1"/>
  <c r="AH482" i="30"/>
  <c r="AI482" i="30" s="1"/>
  <c r="AH1187" i="30"/>
  <c r="AI1187" i="30" s="1"/>
  <c r="AH1058" i="30"/>
  <c r="AI1058" i="30" s="1"/>
  <c r="AG1188" i="30"/>
  <c r="AF1188" i="30"/>
  <c r="AK1188" i="30"/>
  <c r="AJ1188" i="30"/>
  <c r="AG1059" i="30"/>
  <c r="AK1059" i="30"/>
  <c r="AF1059" i="30"/>
  <c r="AJ1059" i="30"/>
  <c r="AK930" i="30"/>
  <c r="AF929" i="30"/>
  <c r="AG929" i="30"/>
  <c r="AJ930" i="30"/>
  <c r="AG811" i="30"/>
  <c r="AF811" i="30"/>
  <c r="AJ811" i="30"/>
  <c r="AK811" i="30"/>
  <c r="AK638" i="30"/>
  <c r="AJ638" i="30"/>
  <c r="AF638" i="30"/>
  <c r="AG638" i="30"/>
  <c r="AG483" i="30"/>
  <c r="AJ483" i="30"/>
  <c r="AK483" i="30"/>
  <c r="AF483" i="30"/>
  <c r="Y311" i="30"/>
  <c r="AG86" i="30"/>
  <c r="Y86" i="30"/>
  <c r="AK311" i="30"/>
  <c r="AK85" i="30"/>
  <c r="AC310" i="30"/>
  <c r="X311" i="30"/>
  <c r="AF311" i="30"/>
  <c r="AG311" i="30"/>
  <c r="AB310" i="30"/>
  <c r="AJ311" i="30"/>
  <c r="AF86" i="30"/>
  <c r="AJ85" i="30"/>
  <c r="AB86" i="30"/>
  <c r="X86" i="30"/>
  <c r="AC86" i="30"/>
  <c r="AK115" i="37" l="1"/>
  <c r="AL85" i="30"/>
  <c r="AM85" i="30" s="1"/>
  <c r="AG494" i="37"/>
  <c r="AJ115" i="37"/>
  <c r="AL114" i="37"/>
  <c r="AM114" i="37" s="1"/>
  <c r="AJ339" i="37"/>
  <c r="AL338" i="37"/>
  <c r="AM338" i="37" s="1"/>
  <c r="AH648" i="37"/>
  <c r="AI648" i="37" s="1"/>
  <c r="AF649" i="37"/>
  <c r="AF339" i="37"/>
  <c r="AH338" i="37"/>
  <c r="AI338" i="37" s="1"/>
  <c r="AL648" i="37"/>
  <c r="AM648" i="37" s="1"/>
  <c r="AJ649" i="37"/>
  <c r="AK650" i="37" s="1"/>
  <c r="AG339" i="37"/>
  <c r="AG340" i="37" s="1"/>
  <c r="AJ495" i="37"/>
  <c r="AL494" i="37"/>
  <c r="AM494" i="37" s="1"/>
  <c r="AK941" i="37"/>
  <c r="AJ1069" i="37"/>
  <c r="AL1068" i="37"/>
  <c r="AM1068" i="37" s="1"/>
  <c r="AJ822" i="37"/>
  <c r="AK823" i="37" s="1"/>
  <c r="AL821" i="37"/>
  <c r="AM821" i="37" s="1"/>
  <c r="AK1069" i="37"/>
  <c r="AK1070" i="37" s="1"/>
  <c r="AL940" i="37"/>
  <c r="AM940" i="37" s="1"/>
  <c r="AJ941" i="37"/>
  <c r="AK116" i="37"/>
  <c r="AF115" i="37"/>
  <c r="AH114" i="37"/>
  <c r="AI114" i="37" s="1"/>
  <c r="AG115" i="37"/>
  <c r="AL1198" i="37"/>
  <c r="AM1198" i="37" s="1"/>
  <c r="AJ1199" i="37"/>
  <c r="AF494" i="37"/>
  <c r="AH493" i="37"/>
  <c r="AI493" i="37" s="1"/>
  <c r="AF1070" i="37"/>
  <c r="AH1069" i="37"/>
  <c r="AI1069" i="37" s="1"/>
  <c r="AK339" i="37"/>
  <c r="AK340" i="37" s="1"/>
  <c r="AH1198" i="37"/>
  <c r="AI1198" i="37" s="1"/>
  <c r="AF1199" i="37"/>
  <c r="AG649" i="37"/>
  <c r="AH940" i="37"/>
  <c r="AI940" i="37" s="1"/>
  <c r="AF941" i="37"/>
  <c r="AG942" i="37" s="1"/>
  <c r="AF822" i="37"/>
  <c r="AH821" i="37"/>
  <c r="AI821" i="37" s="1"/>
  <c r="AG1199" i="37"/>
  <c r="AK1199" i="37"/>
  <c r="AK1200" i="37" s="1"/>
  <c r="Z86" i="30"/>
  <c r="AA86" i="30" s="1"/>
  <c r="Z311" i="30"/>
  <c r="AA311" i="30" s="1"/>
  <c r="AL638" i="30"/>
  <c r="AM638" i="30" s="1"/>
  <c r="AH811" i="30"/>
  <c r="AI811" i="30" s="1"/>
  <c r="AH311" i="30"/>
  <c r="AI311" i="30" s="1"/>
  <c r="AH483" i="30"/>
  <c r="AI483" i="30" s="1"/>
  <c r="AL930" i="30"/>
  <c r="AM930" i="30" s="1"/>
  <c r="AH86" i="30"/>
  <c r="AI86" i="30" s="1"/>
  <c r="AL1059" i="30"/>
  <c r="AM1059" i="30" s="1"/>
  <c r="AD310" i="30"/>
  <c r="AE310" i="30" s="1"/>
  <c r="AL1188" i="30"/>
  <c r="AM1188" i="30" s="1"/>
  <c r="AL311" i="30"/>
  <c r="AM311" i="30" s="1"/>
  <c r="AD86" i="30"/>
  <c r="AE86" i="30" s="1"/>
  <c r="AH638" i="30"/>
  <c r="AI638" i="30" s="1"/>
  <c r="AL811" i="30"/>
  <c r="AM811" i="30" s="1"/>
  <c r="AL483" i="30"/>
  <c r="AM483" i="30" s="1"/>
  <c r="AH929" i="30"/>
  <c r="AI929" i="30" s="1"/>
  <c r="AG1189" i="30"/>
  <c r="AH1188" i="30"/>
  <c r="AI1188" i="30" s="1"/>
  <c r="AH1059" i="30"/>
  <c r="AI1059" i="30" s="1"/>
  <c r="AK1189" i="30"/>
  <c r="AJ1189" i="30"/>
  <c r="AF1189" i="30"/>
  <c r="AF1060" i="30"/>
  <c r="AJ1060" i="30"/>
  <c r="AG1060" i="30"/>
  <c r="AK1060" i="30"/>
  <c r="AG930" i="30"/>
  <c r="AK931" i="30"/>
  <c r="AJ931" i="30"/>
  <c r="AF930" i="30"/>
  <c r="AJ812" i="30"/>
  <c r="AF812" i="30"/>
  <c r="AK812" i="30"/>
  <c r="AG812" i="30"/>
  <c r="AK639" i="30"/>
  <c r="AF639" i="30"/>
  <c r="AG639" i="30"/>
  <c r="AJ639" i="30"/>
  <c r="AK484" i="30"/>
  <c r="AG484" i="30"/>
  <c r="AF484" i="30"/>
  <c r="AJ484" i="30"/>
  <c r="AG312" i="30"/>
  <c r="AK86" i="30"/>
  <c r="AK312" i="30"/>
  <c r="AC311" i="30"/>
  <c r="AB311" i="30"/>
  <c r="AJ312" i="30"/>
  <c r="AF312" i="30"/>
  <c r="AB87" i="30"/>
  <c r="AF87" i="30"/>
  <c r="AJ86" i="30"/>
  <c r="AC87" i="30"/>
  <c r="X87" i="30"/>
  <c r="AG87" i="30"/>
  <c r="Y87" i="30"/>
  <c r="AG650" i="37" l="1"/>
  <c r="AG116" i="37"/>
  <c r="AF495" i="37"/>
  <c r="AH494" i="37"/>
  <c r="AI494" i="37" s="1"/>
  <c r="AL941" i="37"/>
  <c r="AM941" i="37" s="1"/>
  <c r="AJ942" i="37"/>
  <c r="AJ1070" i="37"/>
  <c r="AL1069" i="37"/>
  <c r="AM1069" i="37" s="1"/>
  <c r="AJ496" i="37"/>
  <c r="AL495" i="37"/>
  <c r="AM495" i="37" s="1"/>
  <c r="AH941" i="37"/>
  <c r="AI941" i="37" s="1"/>
  <c r="AF942" i="37"/>
  <c r="AG943" i="37" s="1"/>
  <c r="AG1200" i="37"/>
  <c r="AF1071" i="37"/>
  <c r="AH1070" i="37"/>
  <c r="AI1070" i="37" s="1"/>
  <c r="AJ823" i="37"/>
  <c r="AL822" i="37"/>
  <c r="AM822" i="37" s="1"/>
  <c r="AK942" i="37"/>
  <c r="AF340" i="37"/>
  <c r="AG341" i="37" s="1"/>
  <c r="AH339" i="37"/>
  <c r="AI339" i="37" s="1"/>
  <c r="AJ340" i="37"/>
  <c r="AK341" i="37" s="1"/>
  <c r="AL339" i="37"/>
  <c r="AM339" i="37" s="1"/>
  <c r="AF823" i="37"/>
  <c r="AH822" i="37"/>
  <c r="AI822" i="37" s="1"/>
  <c r="AF1200" i="37"/>
  <c r="AH1199" i="37"/>
  <c r="AI1199" i="37" s="1"/>
  <c r="AG1071" i="37"/>
  <c r="AG1072" i="37" s="1"/>
  <c r="AJ1200" i="37"/>
  <c r="AK1201" i="37" s="1"/>
  <c r="AL1199" i="37"/>
  <c r="AM1199" i="37" s="1"/>
  <c r="AF116" i="37"/>
  <c r="AH115" i="37"/>
  <c r="AI115" i="37" s="1"/>
  <c r="AG823" i="37"/>
  <c r="AK496" i="37"/>
  <c r="AK497" i="37" s="1"/>
  <c r="AG495" i="37"/>
  <c r="AG496" i="37" s="1"/>
  <c r="AL649" i="37"/>
  <c r="AM649" i="37" s="1"/>
  <c r="AJ650" i="37"/>
  <c r="AK651" i="37" s="1"/>
  <c r="AH649" i="37"/>
  <c r="AI649" i="37" s="1"/>
  <c r="AF650" i="37"/>
  <c r="AG651" i="37" s="1"/>
  <c r="AK1071" i="37"/>
  <c r="AJ116" i="37"/>
  <c r="AL115" i="37"/>
  <c r="AM115" i="37" s="1"/>
  <c r="AL86" i="30"/>
  <c r="AM86" i="30" s="1"/>
  <c r="AH312" i="30"/>
  <c r="AI312" i="30" s="1"/>
  <c r="AH812" i="30"/>
  <c r="AI812" i="30" s="1"/>
  <c r="AL1060" i="30"/>
  <c r="AM1060" i="30" s="1"/>
  <c r="AL312" i="30"/>
  <c r="AM312" i="30" s="1"/>
  <c r="AH639" i="30"/>
  <c r="AI639" i="30" s="1"/>
  <c r="AD311" i="30"/>
  <c r="AE311" i="30" s="1"/>
  <c r="AL812" i="30"/>
  <c r="AM812" i="30" s="1"/>
  <c r="S54" i="30"/>
  <c r="AB4" i="30"/>
  <c r="AH87" i="30"/>
  <c r="AI87" i="30" s="1"/>
  <c r="Z87" i="30"/>
  <c r="AA87" i="30" s="1"/>
  <c r="AD87" i="30"/>
  <c r="AE87" i="30" s="1"/>
  <c r="AL484" i="30"/>
  <c r="AM484" i="30" s="1"/>
  <c r="AL639" i="30"/>
  <c r="AM639" i="30" s="1"/>
  <c r="AH930" i="30"/>
  <c r="AI930" i="30" s="1"/>
  <c r="AH484" i="30"/>
  <c r="AI484" i="30" s="1"/>
  <c r="AL931" i="30"/>
  <c r="AM931" i="30" s="1"/>
  <c r="AL1189" i="30"/>
  <c r="AM1189" i="30" s="1"/>
  <c r="AH1189" i="30"/>
  <c r="AI1189" i="30" s="1"/>
  <c r="AK1190" i="30"/>
  <c r="AF1190" i="30"/>
  <c r="AG1190" i="30"/>
  <c r="AJ1190" i="30"/>
  <c r="AG1061" i="30"/>
  <c r="AH1060" i="30"/>
  <c r="AI1060" i="30" s="1"/>
  <c r="AK1061" i="30"/>
  <c r="AJ1061" i="30"/>
  <c r="AF1061" i="30"/>
  <c r="AJ932" i="30"/>
  <c r="AK932" i="30"/>
  <c r="AF931" i="30"/>
  <c r="AG931" i="30"/>
  <c r="AK813" i="30"/>
  <c r="AF813" i="30"/>
  <c r="AG813" i="30"/>
  <c r="AJ813" i="30"/>
  <c r="AK640" i="30"/>
  <c r="AG640" i="30"/>
  <c r="AJ640" i="30"/>
  <c r="AF640" i="30"/>
  <c r="AF485" i="30"/>
  <c r="AJ485" i="30"/>
  <c r="AK485" i="30"/>
  <c r="AG485" i="30"/>
  <c r="AC312" i="30"/>
  <c r="AK313" i="30"/>
  <c r="Y88" i="30"/>
  <c r="AF313" i="30"/>
  <c r="AG313" i="30"/>
  <c r="AJ313" i="30"/>
  <c r="AL313" i="30" s="1"/>
  <c r="AB312" i="30"/>
  <c r="AJ87" i="30"/>
  <c r="AF88" i="30"/>
  <c r="X88" i="30"/>
  <c r="AB88" i="30"/>
  <c r="AK87" i="30"/>
  <c r="AG88" i="30"/>
  <c r="AC88" i="30"/>
  <c r="AC221" i="41" l="1"/>
  <c r="AC67" i="41"/>
  <c r="AA221" i="41"/>
  <c r="AA67" i="41"/>
  <c r="AK943" i="37"/>
  <c r="AG824" i="37"/>
  <c r="AJ341" i="37"/>
  <c r="AL340" i="37"/>
  <c r="AM340" i="37" s="1"/>
  <c r="AJ1071" i="37"/>
  <c r="AL1070" i="37"/>
  <c r="AM1070" i="37" s="1"/>
  <c r="AH650" i="37"/>
  <c r="AI650" i="37" s="1"/>
  <c r="AF651" i="37"/>
  <c r="AG652" i="37" s="1"/>
  <c r="AF117" i="37"/>
  <c r="AH116" i="37"/>
  <c r="AI116" i="37" s="1"/>
  <c r="AG117" i="37"/>
  <c r="AG118" i="37" s="1"/>
  <c r="AJ117" i="37"/>
  <c r="AL116" i="37"/>
  <c r="AM116" i="37" s="1"/>
  <c r="AF1072" i="37"/>
  <c r="AG1073" i="37" s="1"/>
  <c r="AH1071" i="37"/>
  <c r="AI1071" i="37" s="1"/>
  <c r="AL942" i="37"/>
  <c r="AM942" i="37" s="1"/>
  <c r="AJ943" i="37"/>
  <c r="AF496" i="37"/>
  <c r="AH495" i="37"/>
  <c r="AI495" i="37" s="1"/>
  <c r="AH942" i="37"/>
  <c r="AI942" i="37" s="1"/>
  <c r="AF943" i="37"/>
  <c r="AK1072" i="37"/>
  <c r="AL650" i="37"/>
  <c r="AM650" i="37" s="1"/>
  <c r="AJ651" i="37"/>
  <c r="AL1200" i="37"/>
  <c r="AM1200" i="37" s="1"/>
  <c r="AJ1201" i="37"/>
  <c r="AK117" i="37"/>
  <c r="AH1200" i="37"/>
  <c r="AI1200" i="37" s="1"/>
  <c r="AF1201" i="37"/>
  <c r="AF824" i="37"/>
  <c r="AG825" i="37" s="1"/>
  <c r="AH823" i="37"/>
  <c r="AI823" i="37" s="1"/>
  <c r="AF341" i="37"/>
  <c r="AG342" i="37" s="1"/>
  <c r="AH340" i="37"/>
  <c r="AI340" i="37" s="1"/>
  <c r="AJ824" i="37"/>
  <c r="AL823" i="37"/>
  <c r="AM823" i="37" s="1"/>
  <c r="AG1201" i="37"/>
  <c r="AJ497" i="37"/>
  <c r="AK498" i="37" s="1"/>
  <c r="AL496" i="37"/>
  <c r="AM496" i="37" s="1"/>
  <c r="AK824" i="37"/>
  <c r="AK825" i="37" s="1"/>
  <c r="AC221" i="32"/>
  <c r="AC221" i="36"/>
  <c r="AC67" i="36"/>
  <c r="AC67" i="32"/>
  <c r="AA221" i="36"/>
  <c r="AA67" i="36"/>
  <c r="AA221" i="32"/>
  <c r="AA67" i="32"/>
  <c r="AM313" i="30"/>
  <c r="AH485" i="30"/>
  <c r="AI485" i="30" s="1"/>
  <c r="AD312" i="30"/>
  <c r="AE312" i="30" s="1"/>
  <c r="AL640" i="30"/>
  <c r="AM640" i="30" s="1"/>
  <c r="AH931" i="30"/>
  <c r="AI931" i="30" s="1"/>
  <c r="AL932" i="30"/>
  <c r="AM932" i="30" s="1"/>
  <c r="AD88" i="30"/>
  <c r="AE88" i="30" s="1"/>
  <c r="AL1061" i="30"/>
  <c r="AM1061" i="30" s="1"/>
  <c r="AL1190" i="30"/>
  <c r="AM1190" i="30" s="1"/>
  <c r="AH88" i="30"/>
  <c r="AI88" i="30" s="1"/>
  <c r="AL87" i="30"/>
  <c r="AM87" i="30" s="1"/>
  <c r="AH313" i="30"/>
  <c r="AI313" i="30" s="1"/>
  <c r="AH640" i="30"/>
  <c r="AI640" i="30" s="1"/>
  <c r="AL813" i="30"/>
  <c r="AM813" i="30" s="1"/>
  <c r="Z88" i="30"/>
  <c r="AA88" i="30" s="1"/>
  <c r="AL485" i="30"/>
  <c r="AM485" i="30" s="1"/>
  <c r="AH813" i="30"/>
  <c r="AI813" i="30" s="1"/>
  <c r="AH1061" i="30"/>
  <c r="AI1061" i="30" s="1"/>
  <c r="AH1190" i="30"/>
  <c r="AI1190" i="30" s="1"/>
  <c r="AG1191" i="30"/>
  <c r="AJ1191" i="30"/>
  <c r="AK1191" i="30"/>
  <c r="AF1191" i="30"/>
  <c r="AK1062" i="30"/>
  <c r="AG1062" i="30"/>
  <c r="AF1062" i="30"/>
  <c r="AJ1062" i="30"/>
  <c r="AK933" i="30"/>
  <c r="AG932" i="30"/>
  <c r="AF932" i="30"/>
  <c r="AJ933" i="30"/>
  <c r="AG814" i="30"/>
  <c r="AK814" i="30"/>
  <c r="AF814" i="30"/>
  <c r="AJ814" i="30"/>
  <c r="AG486" i="30"/>
  <c r="AJ641" i="30"/>
  <c r="AF641" i="30"/>
  <c r="AK641" i="30"/>
  <c r="AG641" i="30"/>
  <c r="AK486" i="30"/>
  <c r="AJ486" i="30"/>
  <c r="AF486" i="30"/>
  <c r="AC89" i="30"/>
  <c r="Y89" i="30"/>
  <c r="AK314" i="30"/>
  <c r="AG89" i="30"/>
  <c r="AG314" i="30"/>
  <c r="AB313" i="30"/>
  <c r="AK88" i="30"/>
  <c r="AJ314" i="30"/>
  <c r="AF314" i="30"/>
  <c r="AC313" i="30"/>
  <c r="AF89" i="30"/>
  <c r="X89" i="30"/>
  <c r="AB89" i="30"/>
  <c r="AD89" i="30" s="1"/>
  <c r="AJ88" i="30"/>
  <c r="AB232" i="36" l="1"/>
  <c r="AB234" i="36"/>
  <c r="AB233" i="36"/>
  <c r="AB77" i="41"/>
  <c r="AB76" i="41"/>
  <c r="AB79" i="41"/>
  <c r="AB69" i="41"/>
  <c r="AB73" i="41"/>
  <c r="AB71" i="41"/>
  <c r="AB70" i="41"/>
  <c r="AB78" i="41"/>
  <c r="AB68" i="41"/>
  <c r="AB72" i="41"/>
  <c r="AB80" i="41"/>
  <c r="AB230" i="41"/>
  <c r="AB231" i="41"/>
  <c r="AB223" i="41"/>
  <c r="AB233" i="41"/>
  <c r="AB234" i="41"/>
  <c r="AB232" i="41"/>
  <c r="AB222" i="41"/>
  <c r="AB227" i="41"/>
  <c r="AB224" i="41"/>
  <c r="AB225" i="41"/>
  <c r="AB226" i="41"/>
  <c r="AD77" i="36"/>
  <c r="AD80" i="36"/>
  <c r="AD79" i="36"/>
  <c r="AD78" i="36"/>
  <c r="AD76" i="41"/>
  <c r="AD77" i="41"/>
  <c r="AD79" i="41"/>
  <c r="AD70" i="41"/>
  <c r="AD71" i="41"/>
  <c r="AD72" i="41"/>
  <c r="AD73" i="41"/>
  <c r="AD80" i="41"/>
  <c r="AD78" i="41"/>
  <c r="AD68" i="41"/>
  <c r="AD69" i="41"/>
  <c r="AB77" i="36"/>
  <c r="AB80" i="36"/>
  <c r="AB79" i="36"/>
  <c r="AB78" i="36"/>
  <c r="AD234" i="36"/>
  <c r="AD233" i="36"/>
  <c r="AD232" i="36"/>
  <c r="AD230" i="41"/>
  <c r="AD231" i="41"/>
  <c r="AD233" i="41"/>
  <c r="AD223" i="41"/>
  <c r="AD227" i="41"/>
  <c r="AD225" i="41"/>
  <c r="AD222" i="41"/>
  <c r="AD234" i="41"/>
  <c r="AD226" i="41"/>
  <c r="AD224" i="41"/>
  <c r="AD232" i="41"/>
  <c r="AG1202" i="37"/>
  <c r="AG1203" i="37" s="1"/>
  <c r="AJ498" i="37"/>
  <c r="AL497" i="37"/>
  <c r="AM497" i="37" s="1"/>
  <c r="AH1201" i="37"/>
  <c r="AI1201" i="37" s="1"/>
  <c r="AF1202" i="37"/>
  <c r="AL1201" i="37"/>
  <c r="AM1201" i="37" s="1"/>
  <c r="AJ1202" i="37"/>
  <c r="AF497" i="37"/>
  <c r="AH496" i="37"/>
  <c r="AI496" i="37" s="1"/>
  <c r="AF1073" i="37"/>
  <c r="AG1074" i="37" s="1"/>
  <c r="AH1072" i="37"/>
  <c r="AI1072" i="37" s="1"/>
  <c r="AK1202" i="37"/>
  <c r="AG497" i="37"/>
  <c r="AJ1072" i="37"/>
  <c r="AL1071" i="37"/>
  <c r="AM1071" i="37" s="1"/>
  <c r="AJ118" i="37"/>
  <c r="AL117" i="37"/>
  <c r="AM117" i="37" s="1"/>
  <c r="AJ825" i="37"/>
  <c r="AL824" i="37"/>
  <c r="AM824" i="37" s="1"/>
  <c r="AF825" i="37"/>
  <c r="AH824" i="37"/>
  <c r="AI824" i="37" s="1"/>
  <c r="AK118" i="37"/>
  <c r="AJ652" i="37"/>
  <c r="AL651" i="37"/>
  <c r="AM651" i="37" s="1"/>
  <c r="AH943" i="37"/>
  <c r="AI943" i="37" s="1"/>
  <c r="AF944" i="37"/>
  <c r="AF118" i="37"/>
  <c r="AG119" i="37" s="1"/>
  <c r="AH117" i="37"/>
  <c r="AI117" i="37" s="1"/>
  <c r="AJ342" i="37"/>
  <c r="AL341" i="37"/>
  <c r="AM341" i="37" s="1"/>
  <c r="AF342" i="37"/>
  <c r="AG343" i="37" s="1"/>
  <c r="AH341" i="37"/>
  <c r="AI341" i="37" s="1"/>
  <c r="AK1073" i="37"/>
  <c r="AK652" i="37"/>
  <c r="AL943" i="37"/>
  <c r="AM943" i="37" s="1"/>
  <c r="AJ944" i="37"/>
  <c r="AK342" i="37"/>
  <c r="AH651" i="37"/>
  <c r="AI651" i="37" s="1"/>
  <c r="AF652" i="37"/>
  <c r="AK944" i="37"/>
  <c r="AG944" i="37"/>
  <c r="AB77" i="32"/>
  <c r="AB76" i="32"/>
  <c r="AB71" i="32"/>
  <c r="AB70" i="32"/>
  <c r="AB80" i="32"/>
  <c r="AB69" i="32"/>
  <c r="AB73" i="32"/>
  <c r="AB79" i="32"/>
  <c r="AB68" i="32"/>
  <c r="AB72" i="32"/>
  <c r="AB78" i="32"/>
  <c r="AD72" i="32"/>
  <c r="AD68" i="32"/>
  <c r="AD78" i="32"/>
  <c r="AD71" i="32"/>
  <c r="AD76" i="32"/>
  <c r="AD77" i="32"/>
  <c r="AD70" i="32"/>
  <c r="AD69" i="32"/>
  <c r="AD80" i="32"/>
  <c r="AD79" i="32"/>
  <c r="AD73" i="32"/>
  <c r="AB231" i="32"/>
  <c r="AB230" i="32"/>
  <c r="AB227" i="32"/>
  <c r="AB223" i="32"/>
  <c r="AB226" i="32"/>
  <c r="AB224" i="32"/>
  <c r="AB233" i="32"/>
  <c r="AB225" i="32"/>
  <c r="AB234" i="32"/>
  <c r="AB222" i="32"/>
  <c r="AB232" i="32"/>
  <c r="AD76" i="36"/>
  <c r="AD71" i="36"/>
  <c r="AD73" i="36"/>
  <c r="AD68" i="36"/>
  <c r="AD69" i="36"/>
  <c r="AD70" i="36"/>
  <c r="AD72" i="36"/>
  <c r="AL314" i="30"/>
  <c r="AM314" i="30" s="1"/>
  <c r="AB76" i="36"/>
  <c r="AB73" i="36"/>
  <c r="AB72" i="36"/>
  <c r="AB70" i="36"/>
  <c r="AB71" i="36"/>
  <c r="AB68" i="36"/>
  <c r="AB69" i="36"/>
  <c r="AD231" i="36"/>
  <c r="AD225" i="36"/>
  <c r="AD227" i="36"/>
  <c r="AD226" i="36"/>
  <c r="AD230" i="36"/>
  <c r="AD223" i="36"/>
  <c r="AD224" i="36"/>
  <c r="AD222" i="36"/>
  <c r="AB230" i="36"/>
  <c r="AB231" i="36"/>
  <c r="AB225" i="36"/>
  <c r="AB227" i="36"/>
  <c r="AB226" i="36"/>
  <c r="AB224" i="36"/>
  <c r="AB223" i="36"/>
  <c r="AB222" i="36"/>
  <c r="AD230" i="32"/>
  <c r="AD231" i="32"/>
  <c r="AD233" i="32"/>
  <c r="AD223" i="32"/>
  <c r="AD225" i="32"/>
  <c r="AD227" i="32"/>
  <c r="AD226" i="32"/>
  <c r="AD224" i="32"/>
  <c r="AD234" i="32"/>
  <c r="AD232" i="32"/>
  <c r="AD222" i="32"/>
  <c r="AH314" i="30"/>
  <c r="AI314" i="30" s="1"/>
  <c r="AE89" i="30"/>
  <c r="Z89" i="30"/>
  <c r="AA89" i="30" s="1"/>
  <c r="AH486" i="30"/>
  <c r="AI486" i="30" s="1"/>
  <c r="AL814" i="30"/>
  <c r="AM814" i="30" s="1"/>
  <c r="AL933" i="30"/>
  <c r="AM933" i="30" s="1"/>
  <c r="AL1062" i="30"/>
  <c r="AM1062" i="30" s="1"/>
  <c r="AL88" i="30"/>
  <c r="AM88" i="30" s="1"/>
  <c r="AL1191" i="30"/>
  <c r="AM1191" i="30" s="1"/>
  <c r="AH89" i="30"/>
  <c r="AI89" i="30" s="1"/>
  <c r="AL486" i="30"/>
  <c r="AM486" i="30" s="1"/>
  <c r="AH641" i="30"/>
  <c r="AI641" i="30" s="1"/>
  <c r="AH814" i="30"/>
  <c r="AI814" i="30" s="1"/>
  <c r="AH932" i="30"/>
  <c r="AI932" i="30" s="1"/>
  <c r="AD313" i="30"/>
  <c r="AE313" i="30" s="1"/>
  <c r="AL641" i="30"/>
  <c r="AM641" i="30" s="1"/>
  <c r="AH1191" i="30"/>
  <c r="AI1191" i="30" s="1"/>
  <c r="AK1192" i="30"/>
  <c r="AF1192" i="30"/>
  <c r="AJ1192" i="30"/>
  <c r="AG1192" i="30"/>
  <c r="AH1062" i="30"/>
  <c r="AI1062" i="30" s="1"/>
  <c r="AK1063" i="30"/>
  <c r="AF1063" i="30"/>
  <c r="AJ1063" i="30"/>
  <c r="AG1063" i="30"/>
  <c r="AK934" i="30"/>
  <c r="AF933" i="30"/>
  <c r="AJ934" i="30"/>
  <c r="AG933" i="30"/>
  <c r="AF815" i="30"/>
  <c r="AJ815" i="30"/>
  <c r="AG815" i="30"/>
  <c r="AK815" i="30"/>
  <c r="AK642" i="30"/>
  <c r="AG642" i="30"/>
  <c r="AF642" i="30"/>
  <c r="AJ642" i="30"/>
  <c r="AF487" i="30"/>
  <c r="AG487" i="30"/>
  <c r="AJ487" i="30"/>
  <c r="AK487" i="30"/>
  <c r="AK315" i="30"/>
  <c r="AC90" i="30"/>
  <c r="Y90" i="30"/>
  <c r="AG315" i="30"/>
  <c r="AC314" i="30"/>
  <c r="AF315" i="30"/>
  <c r="AJ315" i="30"/>
  <c r="AB314" i="30"/>
  <c r="AJ89" i="30"/>
  <c r="AK89" i="30"/>
  <c r="AF90" i="30"/>
  <c r="AB90" i="30"/>
  <c r="AG90" i="30"/>
  <c r="X90" i="30"/>
  <c r="AK945" i="37" l="1"/>
  <c r="AC82" i="41"/>
  <c r="AC83" i="41"/>
  <c r="AC237" i="41"/>
  <c r="AA82" i="41"/>
  <c r="AA83" i="41"/>
  <c r="AC236" i="41"/>
  <c r="AA236" i="41"/>
  <c r="AA237" i="41"/>
  <c r="AC236" i="32"/>
  <c r="AK119" i="37"/>
  <c r="AK343" i="37"/>
  <c r="AK1203" i="37"/>
  <c r="AG945" i="37"/>
  <c r="AJ653" i="37"/>
  <c r="AL652" i="37"/>
  <c r="AM652" i="37" s="1"/>
  <c r="AJ1073" i="37"/>
  <c r="AK1074" i="37" s="1"/>
  <c r="AL1072" i="37"/>
  <c r="AM1072" i="37" s="1"/>
  <c r="AF1074" i="37"/>
  <c r="AH1073" i="37"/>
  <c r="AI1073" i="37" s="1"/>
  <c r="AJ499" i="37"/>
  <c r="AL498" i="37"/>
  <c r="AM498" i="37" s="1"/>
  <c r="AL944" i="37"/>
  <c r="AM944" i="37" s="1"/>
  <c r="AJ945" i="37"/>
  <c r="AK946" i="37" s="1"/>
  <c r="AJ343" i="37"/>
  <c r="AL342" i="37"/>
  <c r="AM342" i="37" s="1"/>
  <c r="AH944" i="37"/>
  <c r="AI944" i="37" s="1"/>
  <c r="AF945" i="37"/>
  <c r="AJ826" i="37"/>
  <c r="AL825" i="37"/>
  <c r="AM825" i="37" s="1"/>
  <c r="AK826" i="37"/>
  <c r="AG498" i="37"/>
  <c r="AH1202" i="37"/>
  <c r="AI1202" i="37" s="1"/>
  <c r="AF1203" i="37"/>
  <c r="AG1204" i="37" s="1"/>
  <c r="AK499" i="37"/>
  <c r="AG946" i="37"/>
  <c r="AF653" i="37"/>
  <c r="AH652" i="37"/>
  <c r="AI652" i="37" s="1"/>
  <c r="AF343" i="37"/>
  <c r="AH342" i="37"/>
  <c r="AI342" i="37" s="1"/>
  <c r="AG653" i="37"/>
  <c r="AG654" i="37" s="1"/>
  <c r="AF498" i="37"/>
  <c r="AH497" i="37"/>
  <c r="AI497" i="37" s="1"/>
  <c r="AK653" i="37"/>
  <c r="AF119" i="37"/>
  <c r="AG120" i="37" s="1"/>
  <c r="AH118" i="37"/>
  <c r="AI118" i="37" s="1"/>
  <c r="AF826" i="37"/>
  <c r="AH825" i="37"/>
  <c r="AI825" i="37" s="1"/>
  <c r="AJ119" i="37"/>
  <c r="AL118" i="37"/>
  <c r="AM118" i="37" s="1"/>
  <c r="AL1202" i="37"/>
  <c r="AM1202" i="37" s="1"/>
  <c r="AJ1203" i="37"/>
  <c r="AG826" i="37"/>
  <c r="AA236" i="36"/>
  <c r="AC237" i="36"/>
  <c r="AC83" i="36"/>
  <c r="AC237" i="32"/>
  <c r="AA83" i="36"/>
  <c r="AC82" i="36"/>
  <c r="AA236" i="32"/>
  <c r="AA237" i="36"/>
  <c r="AC236" i="36"/>
  <c r="AA82" i="36"/>
  <c r="AC83" i="32"/>
  <c r="AA237" i="32"/>
  <c r="AA83" i="32"/>
  <c r="AC82" i="32"/>
  <c r="AA82" i="32"/>
  <c r="AL1192" i="30"/>
  <c r="AM1192" i="30" s="1"/>
  <c r="AD90" i="30"/>
  <c r="AE90" i="30" s="1"/>
  <c r="AD314" i="30"/>
  <c r="AE314" i="30" s="1"/>
  <c r="AL642" i="30"/>
  <c r="AM642" i="30" s="1"/>
  <c r="AH90" i="30"/>
  <c r="AI90" i="30" s="1"/>
  <c r="AL315" i="30"/>
  <c r="AM315" i="30" s="1"/>
  <c r="AL487" i="30"/>
  <c r="AM487" i="30" s="1"/>
  <c r="AH642" i="30"/>
  <c r="AI642" i="30" s="1"/>
  <c r="AL934" i="30"/>
  <c r="AM934" i="30" s="1"/>
  <c r="AL1063" i="30"/>
  <c r="AM1063" i="30" s="1"/>
  <c r="AL815" i="30"/>
  <c r="AM815" i="30" s="1"/>
  <c r="AH933" i="30"/>
  <c r="AI933" i="30" s="1"/>
  <c r="AH315" i="30"/>
  <c r="AI315" i="30" s="1"/>
  <c r="Z90" i="30"/>
  <c r="AA90" i="30" s="1"/>
  <c r="AL89" i="30"/>
  <c r="AM89" i="30" s="1"/>
  <c r="AH487" i="30"/>
  <c r="AI487" i="30" s="1"/>
  <c r="AH815" i="30"/>
  <c r="AI815" i="30" s="1"/>
  <c r="AG1193" i="30"/>
  <c r="AH1192" i="30"/>
  <c r="AI1192" i="30" s="1"/>
  <c r="AF1193" i="30"/>
  <c r="AJ1193" i="30"/>
  <c r="AK1193" i="30"/>
  <c r="AH1063" i="30"/>
  <c r="AI1063" i="30" s="1"/>
  <c r="AG1064" i="30"/>
  <c r="AK1064" i="30"/>
  <c r="AJ1064" i="30"/>
  <c r="AF1064" i="30"/>
  <c r="AG934" i="30"/>
  <c r="AJ935" i="30"/>
  <c r="AK935" i="30"/>
  <c r="AF934" i="30"/>
  <c r="AJ816" i="30"/>
  <c r="AK816" i="30"/>
  <c r="AF816" i="30"/>
  <c r="AG816" i="30"/>
  <c r="AG643" i="30"/>
  <c r="AJ643" i="30"/>
  <c r="AF643" i="30"/>
  <c r="AK643" i="30"/>
  <c r="AG488" i="30"/>
  <c r="AJ488" i="30"/>
  <c r="AK488" i="30"/>
  <c r="AF488" i="30"/>
  <c r="AG316" i="30"/>
  <c r="AC315" i="30"/>
  <c r="AB315" i="30"/>
  <c r="AF316" i="30"/>
  <c r="AG91" i="30"/>
  <c r="AK90" i="30"/>
  <c r="AJ316" i="30"/>
  <c r="AK316" i="30"/>
  <c r="AF91" i="30"/>
  <c r="AB91" i="30"/>
  <c r="AJ90" i="30"/>
  <c r="AC91" i="30"/>
  <c r="AK1204" i="37" l="1"/>
  <c r="AK344" i="37"/>
  <c r="AK500" i="37"/>
  <c r="AG827" i="37"/>
  <c r="AJ120" i="37"/>
  <c r="AL119" i="37"/>
  <c r="AM119" i="37" s="1"/>
  <c r="AF499" i="37"/>
  <c r="AH498" i="37"/>
  <c r="AI498" i="37" s="1"/>
  <c r="AF344" i="37"/>
  <c r="AH343" i="37"/>
  <c r="AI343" i="37" s="1"/>
  <c r="AF1075" i="37"/>
  <c r="AH1074" i="37"/>
  <c r="AI1074" i="37" s="1"/>
  <c r="AG499" i="37"/>
  <c r="AK120" i="37"/>
  <c r="AJ344" i="37"/>
  <c r="AL343" i="37"/>
  <c r="AM343" i="37" s="1"/>
  <c r="AJ827" i="37"/>
  <c r="AL826" i="37"/>
  <c r="AM826" i="37" s="1"/>
  <c r="AL1203" i="37"/>
  <c r="AM1203" i="37" s="1"/>
  <c r="AJ1204" i="37"/>
  <c r="AJ654" i="37"/>
  <c r="AL653" i="37"/>
  <c r="AM653" i="37" s="1"/>
  <c r="AF827" i="37"/>
  <c r="AH826" i="37"/>
  <c r="AI826" i="37" s="1"/>
  <c r="AK654" i="37"/>
  <c r="AF654" i="37"/>
  <c r="AG655" i="37" s="1"/>
  <c r="AH653" i="37"/>
  <c r="AI653" i="37" s="1"/>
  <c r="AK827" i="37"/>
  <c r="AH945" i="37"/>
  <c r="AI945" i="37" s="1"/>
  <c r="AF946" i="37"/>
  <c r="AL945" i="37"/>
  <c r="AM945" i="37" s="1"/>
  <c r="AJ946" i="37"/>
  <c r="AK947" i="37" s="1"/>
  <c r="AJ500" i="37"/>
  <c r="AK501" i="37" s="1"/>
  <c r="AL499" i="37"/>
  <c r="AM499" i="37" s="1"/>
  <c r="AJ1074" i="37"/>
  <c r="AK1075" i="37" s="1"/>
  <c r="AL1073" i="37"/>
  <c r="AM1073" i="37" s="1"/>
  <c r="AF120" i="37"/>
  <c r="AH119" i="37"/>
  <c r="AI119" i="37" s="1"/>
  <c r="AH1203" i="37"/>
  <c r="AI1203" i="37" s="1"/>
  <c r="AF1204" i="37"/>
  <c r="AG1075" i="37"/>
  <c r="AG344" i="37"/>
  <c r="AH91" i="30"/>
  <c r="AI91" i="30" s="1"/>
  <c r="AH316" i="30"/>
  <c r="AI316" i="30" s="1"/>
  <c r="AH488" i="30"/>
  <c r="AI488" i="30" s="1"/>
  <c r="AH934" i="30"/>
  <c r="AI934" i="30" s="1"/>
  <c r="AL90" i="30"/>
  <c r="AM90" i="30" s="1"/>
  <c r="AD315" i="30"/>
  <c r="AE315" i="30" s="1"/>
  <c r="AH643" i="30"/>
  <c r="AI643" i="30" s="1"/>
  <c r="AL1064" i="30"/>
  <c r="AM1064" i="30" s="1"/>
  <c r="AH816" i="30"/>
  <c r="AI816" i="30" s="1"/>
  <c r="AL816" i="30"/>
  <c r="AM816" i="30" s="1"/>
  <c r="AB3" i="30"/>
  <c r="S53" i="30"/>
  <c r="AL316" i="30"/>
  <c r="AM316" i="30" s="1"/>
  <c r="AD91" i="30"/>
  <c r="AE91" i="30" s="1"/>
  <c r="AL488" i="30"/>
  <c r="AM488" i="30" s="1"/>
  <c r="AL643" i="30"/>
  <c r="AM643" i="30" s="1"/>
  <c r="AL935" i="30"/>
  <c r="AM935" i="30" s="1"/>
  <c r="AL1193" i="30"/>
  <c r="AM1193" i="30" s="1"/>
  <c r="AH1193" i="30"/>
  <c r="AI1193" i="30" s="1"/>
  <c r="AK936" i="30"/>
  <c r="AH1064" i="30"/>
  <c r="AI1064" i="30" s="1"/>
  <c r="AK1194" i="30"/>
  <c r="AF1194" i="30"/>
  <c r="AJ1194" i="30"/>
  <c r="AG1194" i="30"/>
  <c r="AK1065" i="30"/>
  <c r="AJ1065" i="30"/>
  <c r="AF1065" i="30"/>
  <c r="AG1065" i="30"/>
  <c r="AJ936" i="30"/>
  <c r="AF935" i="30"/>
  <c r="AG935" i="30"/>
  <c r="AK817" i="30"/>
  <c r="AG817" i="30"/>
  <c r="AJ817" i="30"/>
  <c r="AF817" i="30"/>
  <c r="AK644" i="30"/>
  <c r="AJ644" i="30"/>
  <c r="AF644" i="30"/>
  <c r="AG644" i="30"/>
  <c r="AK489" i="30"/>
  <c r="AF489" i="30"/>
  <c r="AJ489" i="30"/>
  <c r="AG489" i="30"/>
  <c r="AC316" i="30"/>
  <c r="AG317" i="30"/>
  <c r="AK317" i="30"/>
  <c r="AC92" i="30"/>
  <c r="AB316" i="30"/>
  <c r="AF317" i="30"/>
  <c r="AJ317" i="30"/>
  <c r="AJ91" i="30"/>
  <c r="AF92" i="30"/>
  <c r="AB92" i="30"/>
  <c r="AG92" i="30"/>
  <c r="AK91" i="30"/>
  <c r="AG1076" i="37" l="1"/>
  <c r="AK655" i="37"/>
  <c r="AA202" i="41"/>
  <c r="AA48" i="41"/>
  <c r="AC48" i="41"/>
  <c r="AC202" i="41"/>
  <c r="AG345" i="37"/>
  <c r="AG828" i="37"/>
  <c r="AG500" i="37"/>
  <c r="AJ1075" i="37"/>
  <c r="AK1076" i="37" s="1"/>
  <c r="AL1074" i="37"/>
  <c r="AM1074" i="37" s="1"/>
  <c r="AJ655" i="37"/>
  <c r="AL654" i="37"/>
  <c r="AM654" i="37" s="1"/>
  <c r="AJ828" i="37"/>
  <c r="AL827" i="37"/>
  <c r="AM827" i="37" s="1"/>
  <c r="AF1076" i="37"/>
  <c r="AH1075" i="37"/>
  <c r="AI1075" i="37" s="1"/>
  <c r="AF345" i="37"/>
  <c r="AH344" i="37"/>
  <c r="AI344" i="37" s="1"/>
  <c r="AJ121" i="37"/>
  <c r="AL120" i="37"/>
  <c r="AM120" i="37" s="1"/>
  <c r="AH946" i="37"/>
  <c r="AI946" i="37" s="1"/>
  <c r="AF947" i="37"/>
  <c r="AL1204" i="37"/>
  <c r="AM1204" i="37" s="1"/>
  <c r="AJ1205" i="37"/>
  <c r="AG947" i="37"/>
  <c r="AH1204" i="37"/>
  <c r="AI1204" i="37" s="1"/>
  <c r="AF1205" i="37"/>
  <c r="AF121" i="37"/>
  <c r="AH120" i="37"/>
  <c r="AI120" i="37" s="1"/>
  <c r="AJ501" i="37"/>
  <c r="AK502" i="37" s="1"/>
  <c r="AL500" i="37"/>
  <c r="AM500" i="37" s="1"/>
  <c r="AF655" i="37"/>
  <c r="AG656" i="37" s="1"/>
  <c r="AH654" i="37"/>
  <c r="AI654" i="37" s="1"/>
  <c r="AF828" i="37"/>
  <c r="AH827" i="37"/>
  <c r="AI827" i="37" s="1"/>
  <c r="AJ345" i="37"/>
  <c r="AL344" i="37"/>
  <c r="AM344" i="37" s="1"/>
  <c r="AG1205" i="37"/>
  <c r="AK345" i="37"/>
  <c r="AF500" i="37"/>
  <c r="AH499" i="37"/>
  <c r="AI499" i="37" s="1"/>
  <c r="AK1205" i="37"/>
  <c r="AL946" i="37"/>
  <c r="AM946" i="37" s="1"/>
  <c r="AJ947" i="37"/>
  <c r="AK828" i="37"/>
  <c r="AK121" i="37"/>
  <c r="AG121" i="37"/>
  <c r="AG122" i="37" s="1"/>
  <c r="AC202" i="36"/>
  <c r="AC48" i="36"/>
  <c r="AC202" i="32"/>
  <c r="AC48" i="32"/>
  <c r="AA202" i="36"/>
  <c r="AA48" i="36"/>
  <c r="AA202" i="32"/>
  <c r="AA48" i="32"/>
  <c r="AL317" i="30"/>
  <c r="AM317" i="30" s="1"/>
  <c r="AH317" i="30"/>
  <c r="AI317" i="30" s="1"/>
  <c r="AD316" i="30"/>
  <c r="AE316" i="30" s="1"/>
  <c r="AL1065" i="30"/>
  <c r="AM1065" i="30" s="1"/>
  <c r="AL489" i="30"/>
  <c r="AM489" i="30" s="1"/>
  <c r="AH935" i="30"/>
  <c r="AI935" i="30" s="1"/>
  <c r="AH644" i="30"/>
  <c r="AI644" i="30" s="1"/>
  <c r="AL817" i="30"/>
  <c r="AM817" i="30" s="1"/>
  <c r="AL936" i="30"/>
  <c r="AM936" i="30" s="1"/>
  <c r="AH817" i="30"/>
  <c r="AI817" i="30" s="1"/>
  <c r="AL1194" i="30"/>
  <c r="AM1194" i="30" s="1"/>
  <c r="AL91" i="30"/>
  <c r="AM91" i="30" s="1"/>
  <c r="AD92" i="30"/>
  <c r="AE92" i="30" s="1"/>
  <c r="AH489" i="30"/>
  <c r="AI489" i="30" s="1"/>
  <c r="AL644" i="30"/>
  <c r="AM644" i="30" s="1"/>
  <c r="AH92" i="30"/>
  <c r="AI92" i="30" s="1"/>
  <c r="AG1195" i="30"/>
  <c r="AH1194" i="30"/>
  <c r="AI1194" i="30" s="1"/>
  <c r="AJ1195" i="30"/>
  <c r="AK1195" i="30"/>
  <c r="AF1195" i="30"/>
  <c r="AH1065" i="30"/>
  <c r="AI1065" i="30" s="1"/>
  <c r="AF1066" i="30"/>
  <c r="AG1066" i="30"/>
  <c r="AJ1066" i="30"/>
  <c r="AK1066" i="30"/>
  <c r="AK937" i="30"/>
  <c r="AG936" i="30"/>
  <c r="AF936" i="30"/>
  <c r="AJ937" i="30"/>
  <c r="AK818" i="30"/>
  <c r="AG818" i="30"/>
  <c r="AJ818" i="30"/>
  <c r="AF818" i="30"/>
  <c r="AG645" i="30"/>
  <c r="AK645" i="30"/>
  <c r="AF645" i="30"/>
  <c r="AJ645" i="30"/>
  <c r="AG490" i="30"/>
  <c r="AJ490" i="30"/>
  <c r="AK490" i="30"/>
  <c r="AF490" i="30"/>
  <c r="AG318" i="30"/>
  <c r="AG93" i="30"/>
  <c r="AK92" i="30"/>
  <c r="AC93" i="30"/>
  <c r="AJ318" i="30"/>
  <c r="AF318" i="30"/>
  <c r="AB317" i="30"/>
  <c r="AK318" i="30"/>
  <c r="AC317" i="30"/>
  <c r="AJ92" i="30"/>
  <c r="AB93" i="30"/>
  <c r="AF93" i="30"/>
  <c r="AD211" i="41" l="1"/>
  <c r="AD212" i="41"/>
  <c r="AD214" i="41"/>
  <c r="AD204" i="41"/>
  <c r="AD208" i="41"/>
  <c r="AD207" i="41"/>
  <c r="AD206" i="41"/>
  <c r="AD205" i="41"/>
  <c r="AD215" i="41"/>
  <c r="AD213" i="41"/>
  <c r="AD203" i="41"/>
  <c r="AB215" i="36"/>
  <c r="AB214" i="36"/>
  <c r="AB213" i="36"/>
  <c r="AD215" i="36"/>
  <c r="AD213" i="36"/>
  <c r="AD214" i="36"/>
  <c r="AD51" i="41"/>
  <c r="AD57" i="41"/>
  <c r="AD52" i="41"/>
  <c r="AD53" i="41"/>
  <c r="AD49" i="41"/>
  <c r="AD58" i="41"/>
  <c r="AD60" i="41"/>
  <c r="AD54" i="41"/>
  <c r="AD61" i="41"/>
  <c r="AD50" i="41"/>
  <c r="AD59" i="41"/>
  <c r="AB57" i="41"/>
  <c r="AB59" i="41"/>
  <c r="AB50" i="41"/>
  <c r="AB54" i="41"/>
  <c r="AB52" i="41"/>
  <c r="AB58" i="41"/>
  <c r="AB49" i="41"/>
  <c r="AB53" i="41"/>
  <c r="AB61" i="41"/>
  <c r="AB60" i="41"/>
  <c r="AB51" i="41"/>
  <c r="AB212" i="41"/>
  <c r="AB211" i="41"/>
  <c r="AB214" i="41"/>
  <c r="AB204" i="41"/>
  <c r="AB208" i="41"/>
  <c r="AB207" i="41"/>
  <c r="AB205" i="41"/>
  <c r="AB206" i="41"/>
  <c r="AB213" i="41"/>
  <c r="AB215" i="41"/>
  <c r="AB203" i="41"/>
  <c r="AG346" i="37"/>
  <c r="AK829" i="37"/>
  <c r="AK122" i="37"/>
  <c r="AK1206" i="37"/>
  <c r="AK346" i="37"/>
  <c r="AG948" i="37"/>
  <c r="AL947" i="37"/>
  <c r="AM947" i="37" s="1"/>
  <c r="AJ948" i="37"/>
  <c r="AF501" i="37"/>
  <c r="AH500" i="37"/>
  <c r="AI500" i="37" s="1"/>
  <c r="AJ346" i="37"/>
  <c r="AL345" i="37"/>
  <c r="AM345" i="37" s="1"/>
  <c r="AF656" i="37"/>
  <c r="AG657" i="37" s="1"/>
  <c r="AH655" i="37"/>
  <c r="AI655" i="37" s="1"/>
  <c r="AF122" i="37"/>
  <c r="AH121" i="37"/>
  <c r="AI121" i="37" s="1"/>
  <c r="AH947" i="37"/>
  <c r="AI947" i="37" s="1"/>
  <c r="AF948" i="37"/>
  <c r="AG949" i="37" s="1"/>
  <c r="AJ122" i="37"/>
  <c r="AL121" i="37"/>
  <c r="AM121" i="37" s="1"/>
  <c r="AF1077" i="37"/>
  <c r="AH1076" i="37"/>
  <c r="AI1076" i="37" s="1"/>
  <c r="AJ1076" i="37"/>
  <c r="AL1075" i="37"/>
  <c r="AM1075" i="37" s="1"/>
  <c r="AH1205" i="37"/>
  <c r="AI1205" i="37" s="1"/>
  <c r="AF1206" i="37"/>
  <c r="AG501" i="37"/>
  <c r="AJ656" i="37"/>
  <c r="AL655" i="37"/>
  <c r="AM655" i="37" s="1"/>
  <c r="AG1206" i="37"/>
  <c r="AF829" i="37"/>
  <c r="AH828" i="37"/>
  <c r="AI828" i="37" s="1"/>
  <c r="AJ502" i="37"/>
  <c r="AL501" i="37"/>
  <c r="AM501" i="37" s="1"/>
  <c r="AL1205" i="37"/>
  <c r="AM1205" i="37" s="1"/>
  <c r="AJ1206" i="37"/>
  <c r="AK1207" i="37" s="1"/>
  <c r="AG1077" i="37"/>
  <c r="AF346" i="37"/>
  <c r="AH345" i="37"/>
  <c r="AI345" i="37" s="1"/>
  <c r="AK656" i="37"/>
  <c r="AK948" i="37"/>
  <c r="AJ829" i="37"/>
  <c r="AL828" i="37"/>
  <c r="AM828" i="37" s="1"/>
  <c r="AG829" i="37"/>
  <c r="AG830" i="37" s="1"/>
  <c r="AB57" i="32"/>
  <c r="AB58" i="32"/>
  <c r="AB51" i="32"/>
  <c r="AB60" i="32"/>
  <c r="AB50" i="32"/>
  <c r="AB54" i="32"/>
  <c r="AB59" i="32"/>
  <c r="AB49" i="32"/>
  <c r="AB53" i="32"/>
  <c r="AB61" i="32"/>
  <c r="AB52" i="32"/>
  <c r="AD51" i="32"/>
  <c r="AD61" i="32"/>
  <c r="AD60" i="32"/>
  <c r="AD54" i="32"/>
  <c r="AD50" i="32"/>
  <c r="AD53" i="32"/>
  <c r="AD49" i="32"/>
  <c r="AD59" i="32"/>
  <c r="AD52" i="32"/>
  <c r="AD58" i="32"/>
  <c r="AD57" i="32"/>
  <c r="AB212" i="32"/>
  <c r="AB211" i="32"/>
  <c r="AB206" i="32"/>
  <c r="AB208" i="32"/>
  <c r="AB204" i="32"/>
  <c r="AB214" i="32"/>
  <c r="AB203" i="32"/>
  <c r="AB215" i="32"/>
  <c r="AB207" i="32"/>
  <c r="AB205" i="32"/>
  <c r="AB213" i="32"/>
  <c r="AD211" i="32"/>
  <c r="AD212" i="32"/>
  <c r="AD207" i="32"/>
  <c r="AD205" i="32"/>
  <c r="AD215" i="32"/>
  <c r="AD204" i="32"/>
  <c r="AD208" i="32"/>
  <c r="AD206" i="32"/>
  <c r="AD203" i="32"/>
  <c r="AD214" i="32"/>
  <c r="AD213" i="32"/>
  <c r="AB61" i="36"/>
  <c r="AB57" i="36"/>
  <c r="AB51" i="36"/>
  <c r="AB58" i="36"/>
  <c r="AB49" i="36"/>
  <c r="AB53" i="36"/>
  <c r="AB59" i="36"/>
  <c r="AB60" i="36"/>
  <c r="AB52" i="36"/>
  <c r="AB50" i="36"/>
  <c r="AB54" i="36"/>
  <c r="AD58" i="36"/>
  <c r="AD57" i="36"/>
  <c r="AD50" i="36"/>
  <c r="AD52" i="36"/>
  <c r="AD54" i="36"/>
  <c r="AD51" i="36"/>
  <c r="AD59" i="36"/>
  <c r="AD49" i="36"/>
  <c r="AD61" i="36"/>
  <c r="AD53" i="36"/>
  <c r="AD60" i="36"/>
  <c r="AB211" i="36"/>
  <c r="AB212" i="36"/>
  <c r="AB206" i="36"/>
  <c r="AB208" i="36"/>
  <c r="AB207" i="36"/>
  <c r="AB203" i="36"/>
  <c r="AB205" i="36"/>
  <c r="AB204" i="36"/>
  <c r="AD205" i="36"/>
  <c r="AD207" i="36"/>
  <c r="AD208" i="36"/>
  <c r="AD206" i="36"/>
  <c r="AD203" i="36"/>
  <c r="AD204" i="36"/>
  <c r="AD211" i="36"/>
  <c r="AD212" i="36"/>
  <c r="AK1196" i="30"/>
  <c r="AL818" i="30"/>
  <c r="AM818" i="30" s="1"/>
  <c r="AL937" i="30"/>
  <c r="AM937" i="30" s="1"/>
  <c r="AH490" i="30"/>
  <c r="AI490" i="30" s="1"/>
  <c r="AH645" i="30"/>
  <c r="AI645" i="30" s="1"/>
  <c r="AD317" i="30"/>
  <c r="AE317" i="30" s="1"/>
  <c r="AH318" i="30"/>
  <c r="AI318" i="30" s="1"/>
  <c r="AL645" i="30"/>
  <c r="AM645" i="30" s="1"/>
  <c r="AH818" i="30"/>
  <c r="AI818" i="30" s="1"/>
  <c r="AH93" i="30"/>
  <c r="AI93" i="30" s="1"/>
  <c r="AL490" i="30"/>
  <c r="AM490" i="30" s="1"/>
  <c r="AL318" i="30"/>
  <c r="AM318" i="30" s="1"/>
  <c r="AL1195" i="30"/>
  <c r="AM1195" i="30" s="1"/>
  <c r="AH936" i="30"/>
  <c r="AI936" i="30" s="1"/>
  <c r="AL1066" i="30"/>
  <c r="AM1066" i="30" s="1"/>
  <c r="AD93" i="30"/>
  <c r="AE93" i="30" s="1"/>
  <c r="AL92" i="30"/>
  <c r="AM92" i="30" s="1"/>
  <c r="AG1067" i="30"/>
  <c r="AG1196" i="30"/>
  <c r="AH1195" i="30"/>
  <c r="AI1195" i="30" s="1"/>
  <c r="AF1196" i="30"/>
  <c r="AJ1196" i="30"/>
  <c r="AH1066" i="30"/>
  <c r="AI1066" i="30" s="1"/>
  <c r="AK1067" i="30"/>
  <c r="AJ1067" i="30"/>
  <c r="AF1067" i="30"/>
  <c r="AK938" i="30"/>
  <c r="AF937" i="30"/>
  <c r="AJ938" i="30"/>
  <c r="AG937" i="30"/>
  <c r="AJ819" i="30"/>
  <c r="AF819" i="30"/>
  <c r="AK819" i="30"/>
  <c r="AG819" i="30"/>
  <c r="AK646" i="30"/>
  <c r="AF646" i="30"/>
  <c r="AJ646" i="30"/>
  <c r="AG646" i="30"/>
  <c r="AG491" i="30"/>
  <c r="AK491" i="30"/>
  <c r="AF491" i="30"/>
  <c r="AJ491" i="30"/>
  <c r="AG319" i="30"/>
  <c r="AK93" i="30"/>
  <c r="AG94" i="30"/>
  <c r="AC94" i="30"/>
  <c r="AC318" i="30"/>
  <c r="AK319" i="30"/>
  <c r="AB318" i="30"/>
  <c r="AF319" i="30"/>
  <c r="AJ319" i="30"/>
  <c r="AF94" i="30"/>
  <c r="AJ93" i="30"/>
  <c r="AB94" i="30"/>
  <c r="AA217" i="41" l="1"/>
  <c r="AC218" i="41"/>
  <c r="AA64" i="41"/>
  <c r="AC64" i="41"/>
  <c r="AA218" i="41"/>
  <c r="AA63" i="41"/>
  <c r="AC217" i="41"/>
  <c r="P39" i="41" a="1"/>
  <c r="P39" i="41" s="1"/>
  <c r="P42" i="41" a="1"/>
  <c r="P42" i="41" s="1"/>
  <c r="P40" i="41" a="1"/>
  <c r="P40" i="41" s="1"/>
  <c r="P41" i="41" a="1"/>
  <c r="P41" i="41" s="1"/>
  <c r="P43" i="41" a="1"/>
  <c r="P43" i="41" s="1"/>
  <c r="P35" i="41" a="1"/>
  <c r="P35" i="41" s="1"/>
  <c r="AC63" i="41"/>
  <c r="AK949" i="37"/>
  <c r="AG1078" i="37"/>
  <c r="AK347" i="37"/>
  <c r="AG502" i="37"/>
  <c r="AL1196" i="30"/>
  <c r="AM1196" i="30" s="1"/>
  <c r="AC63" i="36"/>
  <c r="AA63" i="32"/>
  <c r="AK657" i="37"/>
  <c r="AJ503" i="37"/>
  <c r="AL502" i="37"/>
  <c r="AM502" i="37" s="1"/>
  <c r="AH1206" i="37"/>
  <c r="AI1206" i="37" s="1"/>
  <c r="AF1207" i="37"/>
  <c r="AJ1077" i="37"/>
  <c r="AL1076" i="37"/>
  <c r="AM1076" i="37" s="1"/>
  <c r="AJ123" i="37"/>
  <c r="AL122" i="37"/>
  <c r="AM122" i="37" s="1"/>
  <c r="AL948" i="37"/>
  <c r="AM948" i="37" s="1"/>
  <c r="AJ949" i="37"/>
  <c r="AK950" i="37" s="1"/>
  <c r="AJ657" i="37"/>
  <c r="AL656" i="37"/>
  <c r="AM656" i="37" s="1"/>
  <c r="AH948" i="37"/>
  <c r="AI948" i="37" s="1"/>
  <c r="AF949" i="37"/>
  <c r="AG950" i="37" s="1"/>
  <c r="AF123" i="37"/>
  <c r="AH122" i="37"/>
  <c r="AI122" i="37" s="1"/>
  <c r="AJ347" i="37"/>
  <c r="AL346" i="37"/>
  <c r="AM346" i="37" s="1"/>
  <c r="AF830" i="37"/>
  <c r="AG831" i="37" s="1"/>
  <c r="AH829" i="37"/>
  <c r="AI829" i="37" s="1"/>
  <c r="AK123" i="37"/>
  <c r="AF1078" i="37"/>
  <c r="AH1077" i="37"/>
  <c r="AI1077" i="37" s="1"/>
  <c r="AG123" i="37"/>
  <c r="AL1206" i="37"/>
  <c r="AM1206" i="37" s="1"/>
  <c r="AJ1207" i="37"/>
  <c r="AJ830" i="37"/>
  <c r="AL829" i="37"/>
  <c r="AM829" i="37" s="1"/>
  <c r="AK503" i="37"/>
  <c r="AF347" i="37"/>
  <c r="AH346" i="37"/>
  <c r="AI346" i="37" s="1"/>
  <c r="AG1207" i="37"/>
  <c r="AG1208" i="37" s="1"/>
  <c r="AK830" i="37"/>
  <c r="AK1077" i="37"/>
  <c r="AK1078" i="37" s="1"/>
  <c r="AF657" i="37"/>
  <c r="AG658" i="37" s="1"/>
  <c r="AH656" i="37"/>
  <c r="AI656" i="37" s="1"/>
  <c r="AF502" i="37"/>
  <c r="AH501" i="37"/>
  <c r="AI501" i="37" s="1"/>
  <c r="AG347" i="37"/>
  <c r="AA217" i="36"/>
  <c r="AC218" i="32"/>
  <c r="AA218" i="32"/>
  <c r="AC64" i="32"/>
  <c r="AC218" i="36"/>
  <c r="AC64" i="36"/>
  <c r="AA64" i="36"/>
  <c r="AC217" i="32"/>
  <c r="AC63" i="32"/>
  <c r="AC217" i="36"/>
  <c r="AA218" i="36"/>
  <c r="AA63" i="36"/>
  <c r="AA217" i="32"/>
  <c r="AA64" i="32"/>
  <c r="AD94" i="30"/>
  <c r="AE94" i="30" s="1"/>
  <c r="AH94" i="30"/>
  <c r="AI94" i="30" s="1"/>
  <c r="AL819" i="30"/>
  <c r="AM819" i="30" s="1"/>
  <c r="AH646" i="30"/>
  <c r="AI646" i="30" s="1"/>
  <c r="AH819" i="30"/>
  <c r="AI819" i="30" s="1"/>
  <c r="AH937" i="30"/>
  <c r="AI937" i="30" s="1"/>
  <c r="AL319" i="30"/>
  <c r="AM319" i="30" s="1"/>
  <c r="AH319" i="30"/>
  <c r="AI319" i="30" s="1"/>
  <c r="AL491" i="30"/>
  <c r="AM491" i="30" s="1"/>
  <c r="AL93" i="30"/>
  <c r="AM93" i="30" s="1"/>
  <c r="AD318" i="30"/>
  <c r="AE318" i="30" s="1"/>
  <c r="AH491" i="30"/>
  <c r="AI491" i="30" s="1"/>
  <c r="AL646" i="30"/>
  <c r="AM646" i="30" s="1"/>
  <c r="AL938" i="30"/>
  <c r="AM938" i="30" s="1"/>
  <c r="AL1067" i="30"/>
  <c r="AM1067" i="30" s="1"/>
  <c r="AG1197" i="30"/>
  <c r="AH1196" i="30"/>
  <c r="AI1196" i="30" s="1"/>
  <c r="AH1067" i="30"/>
  <c r="AI1067" i="30" s="1"/>
  <c r="AF1197" i="30"/>
  <c r="AJ1197" i="30"/>
  <c r="AK1197" i="30"/>
  <c r="AG1068" i="30"/>
  <c r="AJ1068" i="30"/>
  <c r="AF1068" i="30"/>
  <c r="AK1068" i="30"/>
  <c r="AG938" i="30"/>
  <c r="AJ939" i="30"/>
  <c r="AK939" i="30"/>
  <c r="AF938" i="30"/>
  <c r="AK820" i="30"/>
  <c r="AF820" i="30"/>
  <c r="AG820" i="30"/>
  <c r="AJ820" i="30"/>
  <c r="AG647" i="30"/>
  <c r="AJ647" i="30"/>
  <c r="AK647" i="30"/>
  <c r="AF647" i="30"/>
  <c r="AF492" i="30"/>
  <c r="AJ492" i="30"/>
  <c r="AK492" i="30"/>
  <c r="AG492" i="30"/>
  <c r="AG320" i="30"/>
  <c r="AC95" i="30"/>
  <c r="AK94" i="30"/>
  <c r="AC319" i="30"/>
  <c r="AK320" i="30"/>
  <c r="AJ320" i="30"/>
  <c r="AF320" i="30"/>
  <c r="AB319" i="30"/>
  <c r="AF95" i="30"/>
  <c r="AB95" i="30"/>
  <c r="AJ94" i="30"/>
  <c r="AG95" i="30"/>
  <c r="P37" i="41" l="1" a="1"/>
  <c r="P37" i="41" s="1"/>
  <c r="AL94" i="30"/>
  <c r="AK504" i="37"/>
  <c r="P36" i="41" a="1"/>
  <c r="P36" i="41" s="1"/>
  <c r="P38" i="41" a="1"/>
  <c r="P38" i="41" s="1"/>
  <c r="P32" i="41" a="1"/>
  <c r="P32" i="41" s="1"/>
  <c r="P33" i="41" a="1"/>
  <c r="P33" i="41" s="1"/>
  <c r="P34" i="41" a="1"/>
  <c r="P34" i="41" s="1"/>
  <c r="Q32" i="41" a="1"/>
  <c r="Q32" i="41" s="1"/>
  <c r="Q37" i="41" a="1"/>
  <c r="Q37" i="41" s="1"/>
  <c r="Q34" i="41" a="1"/>
  <c r="Q34" i="41" s="1"/>
  <c r="Q41" i="41" a="1"/>
  <c r="Q41" i="41" s="1"/>
  <c r="Q38" i="41" a="1"/>
  <c r="Q38" i="41" s="1"/>
  <c r="Q42" i="41" a="1"/>
  <c r="Q42" i="41" s="1"/>
  <c r="Q33" i="41" a="1"/>
  <c r="Q33" i="41" s="1"/>
  <c r="Q36" i="41" a="1"/>
  <c r="Q36" i="41" s="1"/>
  <c r="Q35" i="41" a="1"/>
  <c r="Q35" i="41" s="1"/>
  <c r="Q43" i="41" a="1"/>
  <c r="Q43" i="41" s="1"/>
  <c r="Q40" i="41" a="1"/>
  <c r="Q40" i="41" s="1"/>
  <c r="Q39" i="41" a="1"/>
  <c r="Q39" i="41" s="1"/>
  <c r="Q20" i="41" a="1"/>
  <c r="Q20" i="41" s="1"/>
  <c r="Q23" i="41" a="1"/>
  <c r="Q23" i="41" s="1"/>
  <c r="Q30" i="41" a="1"/>
  <c r="Q30" i="41" s="1"/>
  <c r="Q29" i="41" a="1"/>
  <c r="Q29" i="41" s="1"/>
  <c r="Q27" i="41" a="1"/>
  <c r="Q27" i="41" s="1"/>
  <c r="Q31" i="41" a="1"/>
  <c r="Q31" i="41" s="1"/>
  <c r="Q22" i="41" a="1"/>
  <c r="Q22" i="41" s="1"/>
  <c r="Q26" i="41" a="1"/>
  <c r="Q26" i="41" s="1"/>
  <c r="Q25" i="41" a="1"/>
  <c r="Q25" i="41" s="1"/>
  <c r="Q21" i="41" a="1"/>
  <c r="Q21" i="41" s="1"/>
  <c r="Q28" i="41" a="1"/>
  <c r="Q28" i="41" s="1"/>
  <c r="Q24" i="41" a="1"/>
  <c r="Q24" i="41" s="1"/>
  <c r="P28" i="41" a="1"/>
  <c r="P28" i="41" s="1"/>
  <c r="P26" i="41" a="1"/>
  <c r="P26" i="41" s="1"/>
  <c r="P23" i="41" a="1"/>
  <c r="P23" i="41" s="1"/>
  <c r="P25" i="41" a="1"/>
  <c r="P25" i="41" s="1"/>
  <c r="P30" i="41" a="1"/>
  <c r="P30" i="41" s="1"/>
  <c r="P24" i="41" a="1"/>
  <c r="P24" i="41" s="1"/>
  <c r="P22" i="41" a="1"/>
  <c r="P22" i="41" s="1"/>
  <c r="P29" i="41" a="1"/>
  <c r="P29" i="41" s="1"/>
  <c r="P31" i="41" a="1"/>
  <c r="P31" i="41" s="1"/>
  <c r="P27" i="41" a="1"/>
  <c r="P27" i="41" s="1"/>
  <c r="P20" i="41" a="1"/>
  <c r="P20" i="41" s="1"/>
  <c r="P21" i="41" a="1"/>
  <c r="P21" i="41" s="1"/>
  <c r="P28" i="36" a="1"/>
  <c r="P28" i="36" s="1"/>
  <c r="P29" i="36" a="1"/>
  <c r="P29" i="36" s="1"/>
  <c r="P30" i="36" a="1"/>
  <c r="P30" i="36" s="1"/>
  <c r="P24" i="36" a="1"/>
  <c r="P24" i="36" s="1"/>
  <c r="P25" i="36" a="1"/>
  <c r="P25" i="36" s="1"/>
  <c r="P26" i="36" a="1"/>
  <c r="P26" i="36" s="1"/>
  <c r="P20" i="36" a="1"/>
  <c r="P20" i="36" s="1"/>
  <c r="P21" i="36" a="1"/>
  <c r="P21" i="36" s="1"/>
  <c r="P22" i="36" a="1"/>
  <c r="P22" i="36" s="1"/>
  <c r="P27" i="36" a="1"/>
  <c r="P27" i="36" s="1"/>
  <c r="P23" i="36" a="1"/>
  <c r="P23" i="36" s="1"/>
  <c r="P31" i="36" a="1"/>
  <c r="P31" i="36" s="1"/>
  <c r="Q29" i="36" a="1"/>
  <c r="Q29" i="36" s="1"/>
  <c r="Q30" i="36" a="1"/>
  <c r="Q30" i="36" s="1"/>
  <c r="Q31" i="36" a="1"/>
  <c r="Q31" i="36" s="1"/>
  <c r="Q25" i="36" a="1"/>
  <c r="Q25" i="36" s="1"/>
  <c r="Q26" i="36" a="1"/>
  <c r="Q26" i="36" s="1"/>
  <c r="Q27" i="36" a="1"/>
  <c r="Q27" i="36" s="1"/>
  <c r="Q21" i="36" a="1"/>
  <c r="Q21" i="36" s="1"/>
  <c r="Q22" i="36" a="1"/>
  <c r="Q22" i="36" s="1"/>
  <c r="Q23" i="36" a="1"/>
  <c r="Q23" i="36" s="1"/>
  <c r="Q20" i="36" a="1"/>
  <c r="Q20" i="36" s="1"/>
  <c r="Q28" i="36" a="1"/>
  <c r="Q28" i="36" s="1"/>
  <c r="Q24" i="36" a="1"/>
  <c r="Q24" i="36" s="1"/>
  <c r="P24" i="32" a="1"/>
  <c r="P24" i="32" s="1"/>
  <c r="AG503" i="37"/>
  <c r="AG504" i="37" s="1"/>
  <c r="AK348" i="37"/>
  <c r="AG124" i="37"/>
  <c r="AK831" i="37"/>
  <c r="AG348" i="37"/>
  <c r="AF124" i="37"/>
  <c r="AH123" i="37"/>
  <c r="AI123" i="37" s="1"/>
  <c r="AJ658" i="37"/>
  <c r="AL657" i="37"/>
  <c r="AM657" i="37" s="1"/>
  <c r="AJ124" i="37"/>
  <c r="AL123" i="37"/>
  <c r="AM123" i="37" s="1"/>
  <c r="AK124" i="37"/>
  <c r="AH949" i="37"/>
  <c r="AI949" i="37" s="1"/>
  <c r="AF950" i="37"/>
  <c r="AG951" i="37" s="1"/>
  <c r="AL949" i="37"/>
  <c r="AM949" i="37" s="1"/>
  <c r="AJ950" i="37"/>
  <c r="AF658" i="37"/>
  <c r="AH657" i="37"/>
  <c r="AI657" i="37" s="1"/>
  <c r="AJ831" i="37"/>
  <c r="AL830" i="37"/>
  <c r="AM830" i="37" s="1"/>
  <c r="AF503" i="37"/>
  <c r="AH502" i="37"/>
  <c r="AI502" i="37" s="1"/>
  <c r="AF348" i="37"/>
  <c r="AH347" i="37"/>
  <c r="AI347" i="37" s="1"/>
  <c r="AL1207" i="37"/>
  <c r="AM1207" i="37" s="1"/>
  <c r="AJ1208" i="37"/>
  <c r="AF1079" i="37"/>
  <c r="AH1078" i="37"/>
  <c r="AI1078" i="37" s="1"/>
  <c r="AJ348" i="37"/>
  <c r="AL347" i="37"/>
  <c r="AM347" i="37" s="1"/>
  <c r="AK658" i="37"/>
  <c r="AJ1078" i="37"/>
  <c r="AL1077" i="37"/>
  <c r="AM1077" i="37" s="1"/>
  <c r="AJ504" i="37"/>
  <c r="AL503" i="37"/>
  <c r="AM503" i="37" s="1"/>
  <c r="AF831" i="37"/>
  <c r="AH830" i="37"/>
  <c r="AI830" i="37" s="1"/>
  <c r="AK1208" i="37"/>
  <c r="AH1207" i="37"/>
  <c r="AI1207" i="37" s="1"/>
  <c r="AF1208" i="37"/>
  <c r="AG1209" i="37" s="1"/>
  <c r="AG1079" i="37"/>
  <c r="AG1080" i="37" s="1"/>
  <c r="P27" i="32" a="1"/>
  <c r="P27" i="32" s="1"/>
  <c r="P31" i="32" a="1"/>
  <c r="P31" i="32" s="1"/>
  <c r="P20" i="32" a="1"/>
  <c r="P20" i="32" s="1"/>
  <c r="Q40" i="32" a="1"/>
  <c r="Q40" i="32" s="1"/>
  <c r="Q33" i="32" a="1"/>
  <c r="Q33" i="32" s="1"/>
  <c r="Q35" i="32" a="1"/>
  <c r="Q35" i="32" s="1"/>
  <c r="Q36" i="32" a="1"/>
  <c r="Q36" i="32" s="1"/>
  <c r="Q43" i="32" a="1"/>
  <c r="Q43" i="32" s="1"/>
  <c r="Q34" i="32" a="1"/>
  <c r="Q34" i="32" s="1"/>
  <c r="Q38" i="32" a="1"/>
  <c r="Q38" i="32" s="1"/>
  <c r="Q42" i="32" a="1"/>
  <c r="Q42" i="32" s="1"/>
  <c r="Q37" i="32" a="1"/>
  <c r="Q37" i="32" s="1"/>
  <c r="Q41" i="32" a="1"/>
  <c r="Q41" i="32" s="1"/>
  <c r="Q39" i="32" a="1"/>
  <c r="Q39" i="32" s="1"/>
  <c r="Q32" i="32" a="1"/>
  <c r="Q32" i="32" s="1"/>
  <c r="P22" i="32" a="1"/>
  <c r="P22" i="32" s="1"/>
  <c r="P26" i="32" a="1"/>
  <c r="P26" i="32" s="1"/>
  <c r="P23" i="32" a="1"/>
  <c r="P23" i="32" s="1"/>
  <c r="Q40" i="36" a="1"/>
  <c r="Q40" i="36" s="1"/>
  <c r="Q36" i="36" a="1"/>
  <c r="Q36" i="36" s="1"/>
  <c r="Q32" i="36" a="1"/>
  <c r="Q32" i="36" s="1"/>
  <c r="Q39" i="36" a="1"/>
  <c r="Q39" i="36" s="1"/>
  <c r="Q34" i="36" a="1"/>
  <c r="Q34" i="36" s="1"/>
  <c r="Q43" i="36" a="1"/>
  <c r="Q43" i="36" s="1"/>
  <c r="Q38" i="36" a="1"/>
  <c r="Q38" i="36" s="1"/>
  <c r="Q42" i="36" a="1"/>
  <c r="Q42" i="36" s="1"/>
  <c r="Q41" i="36" a="1"/>
  <c r="Q41" i="36" s="1"/>
  <c r="Q33" i="36" a="1"/>
  <c r="Q33" i="36" s="1"/>
  <c r="Q37" i="36" a="1"/>
  <c r="Q37" i="36" s="1"/>
  <c r="Q35" i="36" a="1"/>
  <c r="Q35" i="36" s="1"/>
  <c r="P25" i="32" a="1"/>
  <c r="P25" i="32" s="1"/>
  <c r="P21" i="32" a="1"/>
  <c r="P21" i="32" s="1"/>
  <c r="P30" i="32" a="1"/>
  <c r="P30" i="32" s="1"/>
  <c r="P36" i="32" a="1"/>
  <c r="P36" i="32" s="1"/>
  <c r="P40" i="32" a="1"/>
  <c r="P40" i="32" s="1"/>
  <c r="P32" i="32" a="1"/>
  <c r="P32" i="32" s="1"/>
  <c r="P33" i="32" a="1"/>
  <c r="P33" i="32" s="1"/>
  <c r="P42" i="32" a="1"/>
  <c r="P42" i="32" s="1"/>
  <c r="P37" i="32" a="1"/>
  <c r="P37" i="32" s="1"/>
  <c r="P34" i="32" a="1"/>
  <c r="P34" i="32" s="1"/>
  <c r="P43" i="32" a="1"/>
  <c r="P43" i="32" s="1"/>
  <c r="P35" i="32" a="1"/>
  <c r="P35" i="32" s="1"/>
  <c r="P38" i="32" a="1"/>
  <c r="P38" i="32" s="1"/>
  <c r="P41" i="32" a="1"/>
  <c r="P41" i="32" s="1"/>
  <c r="P39" i="32" a="1"/>
  <c r="P39" i="32" s="1"/>
  <c r="Q30" i="32" a="1"/>
  <c r="Q30" i="32" s="1"/>
  <c r="Q28" i="32" a="1"/>
  <c r="Q28" i="32" s="1"/>
  <c r="Q31" i="32" a="1"/>
  <c r="Q31" i="32" s="1"/>
  <c r="Q20" i="32" a="1"/>
  <c r="Q20" i="32" s="1"/>
  <c r="Q22" i="32" a="1"/>
  <c r="Q22" i="32" s="1"/>
  <c r="Q21" i="32" a="1"/>
  <c r="Q21" i="32" s="1"/>
  <c r="Q26" i="32" a="1"/>
  <c r="Q26" i="32" s="1"/>
  <c r="Q27" i="32" a="1"/>
  <c r="Q27" i="32" s="1"/>
  <c r="Q25" i="32" a="1"/>
  <c r="Q25" i="32" s="1"/>
  <c r="Q29" i="32" a="1"/>
  <c r="Q29" i="32" s="1"/>
  <c r="Q24" i="32" a="1"/>
  <c r="Q24" i="32" s="1"/>
  <c r="Q23" i="32" a="1"/>
  <c r="Q23" i="32" s="1"/>
  <c r="P43" i="36" a="1"/>
  <c r="P43" i="36" s="1"/>
  <c r="P38" i="36" a="1"/>
  <c r="P38" i="36" s="1"/>
  <c r="P34" i="36" a="1"/>
  <c r="P34" i="36" s="1"/>
  <c r="P41" i="36" a="1"/>
  <c r="P41" i="36" s="1"/>
  <c r="P33" i="36" a="1"/>
  <c r="P33" i="36" s="1"/>
  <c r="P42" i="36" a="1"/>
  <c r="P42" i="36" s="1"/>
  <c r="P35" i="36" a="1"/>
  <c r="P35" i="36" s="1"/>
  <c r="P37" i="36" a="1"/>
  <c r="P37" i="36" s="1"/>
  <c r="P36" i="36" a="1"/>
  <c r="P36" i="36" s="1"/>
  <c r="P32" i="36" a="1"/>
  <c r="P32" i="36" s="1"/>
  <c r="P40" i="36" a="1"/>
  <c r="P40" i="36" s="1"/>
  <c r="P28" i="32" a="1"/>
  <c r="P28" i="32" s="1"/>
  <c r="P29" i="32" a="1"/>
  <c r="P29" i="32" s="1"/>
  <c r="AD95" i="30"/>
  <c r="AE95" i="30" s="1"/>
  <c r="AD319" i="30"/>
  <c r="AE319" i="30" s="1"/>
  <c r="AH320" i="30"/>
  <c r="AI320" i="30" s="1"/>
  <c r="AL1197" i="30"/>
  <c r="AM1197" i="30" s="1"/>
  <c r="AH95" i="30"/>
  <c r="AI95" i="30" s="1"/>
  <c r="AH492" i="30"/>
  <c r="AI492" i="30" s="1"/>
  <c r="AL320" i="30"/>
  <c r="AM320" i="30" s="1"/>
  <c r="AL492" i="30"/>
  <c r="AM492" i="30" s="1"/>
  <c r="AL647" i="30"/>
  <c r="AM647" i="30" s="1"/>
  <c r="AH820" i="30"/>
  <c r="AI820" i="30" s="1"/>
  <c r="AL939" i="30"/>
  <c r="AM939" i="30" s="1"/>
  <c r="AL1068" i="30"/>
  <c r="AM1068" i="30" s="1"/>
  <c r="AH1197" i="30"/>
  <c r="AI1197" i="30" s="1"/>
  <c r="AM94" i="30"/>
  <c r="AH647" i="30"/>
  <c r="AI647" i="30" s="1"/>
  <c r="AL820" i="30"/>
  <c r="AM820" i="30" s="1"/>
  <c r="AH938" i="30"/>
  <c r="AI938" i="30" s="1"/>
  <c r="AG1198" i="30"/>
  <c r="AK1198" i="30"/>
  <c r="AJ1198" i="30"/>
  <c r="AF1198" i="30"/>
  <c r="AH1068" i="30"/>
  <c r="AI1068" i="30" s="1"/>
  <c r="AK1069" i="30"/>
  <c r="AF1069" i="30"/>
  <c r="AG1069" i="30"/>
  <c r="AJ1069" i="30"/>
  <c r="AK940" i="30"/>
  <c r="AJ940" i="30"/>
  <c r="AF939" i="30"/>
  <c r="AG939" i="30"/>
  <c r="AG821" i="30"/>
  <c r="AF821" i="30"/>
  <c r="AJ821" i="30"/>
  <c r="AK821" i="30"/>
  <c r="AK648" i="30"/>
  <c r="AF648" i="30"/>
  <c r="AJ648" i="30"/>
  <c r="AG648" i="30"/>
  <c r="AG493" i="30"/>
  <c r="AK493" i="30"/>
  <c r="AJ493" i="30"/>
  <c r="AF493" i="30"/>
  <c r="AG321" i="30"/>
  <c r="AG96" i="30"/>
  <c r="AJ321" i="30"/>
  <c r="AB320" i="30"/>
  <c r="AF321" i="30"/>
  <c r="AC320" i="30"/>
  <c r="AK321" i="30"/>
  <c r="AF96" i="30"/>
  <c r="AB96" i="30"/>
  <c r="AC96" i="30"/>
  <c r="AJ95" i="30"/>
  <c r="AK95" i="30"/>
  <c r="AK349" i="37" l="1"/>
  <c r="AK832" i="37"/>
  <c r="AG125" i="37"/>
  <c r="AK659" i="37"/>
  <c r="AG349" i="37"/>
  <c r="AK1209" i="37"/>
  <c r="AJ505" i="37"/>
  <c r="AL504" i="37"/>
  <c r="AM504" i="37" s="1"/>
  <c r="AL1208" i="37"/>
  <c r="AM1208" i="37" s="1"/>
  <c r="AJ1209" i="37"/>
  <c r="AJ832" i="37"/>
  <c r="AL831" i="37"/>
  <c r="AM831" i="37" s="1"/>
  <c r="AL124" i="37"/>
  <c r="AM124" i="37" s="1"/>
  <c r="AJ125" i="37"/>
  <c r="AH1208" i="37"/>
  <c r="AI1208" i="37" s="1"/>
  <c r="AF1209" i="37"/>
  <c r="AG1210" i="37" s="1"/>
  <c r="AF832" i="37"/>
  <c r="AH831" i="37"/>
  <c r="AI831" i="37" s="1"/>
  <c r="AJ349" i="37"/>
  <c r="AK350" i="37" s="1"/>
  <c r="AL348" i="37"/>
  <c r="AM348" i="37" s="1"/>
  <c r="AL950" i="37"/>
  <c r="AM950" i="37" s="1"/>
  <c r="AJ951" i="37"/>
  <c r="AK125" i="37"/>
  <c r="AK951" i="37"/>
  <c r="AF125" i="37"/>
  <c r="AG126" i="37" s="1"/>
  <c r="AH124" i="37"/>
  <c r="AI124" i="37" s="1"/>
  <c r="AJ1079" i="37"/>
  <c r="AL1078" i="37"/>
  <c r="AM1078" i="37" s="1"/>
  <c r="AF504" i="37"/>
  <c r="AG505" i="37" s="1"/>
  <c r="AH503" i="37"/>
  <c r="AI503" i="37" s="1"/>
  <c r="AK1079" i="37"/>
  <c r="AG832" i="37"/>
  <c r="AK1210" i="37"/>
  <c r="AK505" i="37"/>
  <c r="AK506" i="37" s="1"/>
  <c r="AF1080" i="37"/>
  <c r="AH1079" i="37"/>
  <c r="AI1079" i="37" s="1"/>
  <c r="AF349" i="37"/>
  <c r="AH348" i="37"/>
  <c r="AI348" i="37" s="1"/>
  <c r="AF659" i="37"/>
  <c r="AH658" i="37"/>
  <c r="AI658" i="37" s="1"/>
  <c r="AH950" i="37"/>
  <c r="AI950" i="37" s="1"/>
  <c r="AF951" i="37"/>
  <c r="AG952" i="37" s="1"/>
  <c r="AJ659" i="37"/>
  <c r="AK660" i="37" s="1"/>
  <c r="AL658" i="37"/>
  <c r="AM658" i="37" s="1"/>
  <c r="AG659" i="37"/>
  <c r="AH321" i="30"/>
  <c r="AI321" i="30" s="1"/>
  <c r="AL493" i="30"/>
  <c r="AM493" i="30" s="1"/>
  <c r="AH96" i="30"/>
  <c r="AI96" i="30" s="1"/>
  <c r="AD320" i="30"/>
  <c r="AE320" i="30" s="1"/>
  <c r="AH493" i="30"/>
  <c r="AI493" i="30" s="1"/>
  <c r="AL821" i="30"/>
  <c r="AM821" i="30" s="1"/>
  <c r="AH939" i="30"/>
  <c r="AI939" i="30" s="1"/>
  <c r="AL95" i="30"/>
  <c r="AM95" i="30" s="1"/>
  <c r="AL321" i="30"/>
  <c r="AM321" i="30" s="1"/>
  <c r="AL1069" i="30"/>
  <c r="AM1069" i="30" s="1"/>
  <c r="AL648" i="30"/>
  <c r="AM648" i="30" s="1"/>
  <c r="AD96" i="30"/>
  <c r="AE96" i="30" s="1"/>
  <c r="AH648" i="30"/>
  <c r="AI648" i="30" s="1"/>
  <c r="AH821" i="30"/>
  <c r="AI821" i="30" s="1"/>
  <c r="AL940" i="30"/>
  <c r="AM940" i="30" s="1"/>
  <c r="AL1198" i="30"/>
  <c r="AM1198" i="30" s="1"/>
  <c r="AK1199" i="30"/>
  <c r="AG1199" i="30"/>
  <c r="AH1198" i="30"/>
  <c r="AI1198" i="30" s="1"/>
  <c r="AG1070" i="30"/>
  <c r="AF1199" i="30"/>
  <c r="AJ1199" i="30"/>
  <c r="AH1069" i="30"/>
  <c r="AI1069" i="30" s="1"/>
  <c r="AF1070" i="30"/>
  <c r="AJ1070" i="30"/>
  <c r="AK1070" i="30"/>
  <c r="AG940" i="30"/>
  <c r="AK941" i="30"/>
  <c r="AF940" i="30"/>
  <c r="AJ941" i="30"/>
  <c r="AJ822" i="30"/>
  <c r="AK822" i="30"/>
  <c r="AF822" i="30"/>
  <c r="AG822" i="30"/>
  <c r="AG649" i="30"/>
  <c r="AF649" i="30"/>
  <c r="AJ649" i="30"/>
  <c r="AK649" i="30"/>
  <c r="AG494" i="30"/>
  <c r="AF494" i="30"/>
  <c r="AJ494" i="30"/>
  <c r="AK494" i="30"/>
  <c r="AC321" i="30"/>
  <c r="AG322" i="30"/>
  <c r="AK96" i="30"/>
  <c r="AC97" i="30"/>
  <c r="AK322" i="30"/>
  <c r="AB321" i="30"/>
  <c r="AF322" i="30"/>
  <c r="AJ322" i="30"/>
  <c r="AJ96" i="30"/>
  <c r="AB97" i="30"/>
  <c r="AF97" i="30"/>
  <c r="AG97" i="30"/>
  <c r="AK1080" i="37" l="1"/>
  <c r="AG350" i="37"/>
  <c r="AG660" i="37"/>
  <c r="AK952" i="37"/>
  <c r="AG833" i="37"/>
  <c r="AJ126" i="37"/>
  <c r="AL125" i="37"/>
  <c r="AM125" i="37" s="1"/>
  <c r="AJ833" i="37"/>
  <c r="AL832" i="37"/>
  <c r="AM832" i="37" s="1"/>
  <c r="AF505" i="37"/>
  <c r="AG506" i="37" s="1"/>
  <c r="AH504" i="37"/>
  <c r="AI504" i="37" s="1"/>
  <c r="AK126" i="37"/>
  <c r="AF833" i="37"/>
  <c r="AH832" i="37"/>
  <c r="AI832" i="37" s="1"/>
  <c r="AJ506" i="37"/>
  <c r="AL505" i="37"/>
  <c r="AM505" i="37" s="1"/>
  <c r="AJ660" i="37"/>
  <c r="AL659" i="37"/>
  <c r="AM659" i="37" s="1"/>
  <c r="AF660" i="37"/>
  <c r="AG661" i="37" s="1"/>
  <c r="AH659" i="37"/>
  <c r="AI659" i="37" s="1"/>
  <c r="AF1081" i="37"/>
  <c r="AH1080" i="37"/>
  <c r="AI1080" i="37" s="1"/>
  <c r="AL951" i="37"/>
  <c r="AM951" i="37" s="1"/>
  <c r="AJ952" i="37"/>
  <c r="AJ350" i="37"/>
  <c r="AK351" i="37" s="1"/>
  <c r="AL349" i="37"/>
  <c r="AM349" i="37" s="1"/>
  <c r="AH1209" i="37"/>
  <c r="AI1209" i="37" s="1"/>
  <c r="AF1210" i="37"/>
  <c r="AL1209" i="37"/>
  <c r="AM1209" i="37" s="1"/>
  <c r="AJ1210" i="37"/>
  <c r="AK1211" i="37" s="1"/>
  <c r="AK833" i="37"/>
  <c r="AK834" i="37" s="1"/>
  <c r="AF350" i="37"/>
  <c r="AH349" i="37"/>
  <c r="AI349" i="37" s="1"/>
  <c r="AK507" i="37"/>
  <c r="AH951" i="37"/>
  <c r="AI951" i="37" s="1"/>
  <c r="AF952" i="37"/>
  <c r="AG953" i="37" s="1"/>
  <c r="AJ1080" i="37"/>
  <c r="AK1081" i="37" s="1"/>
  <c r="AL1079" i="37"/>
  <c r="AM1079" i="37" s="1"/>
  <c r="AF126" i="37"/>
  <c r="AG127" i="37" s="1"/>
  <c r="AH125" i="37"/>
  <c r="AI125" i="37" s="1"/>
  <c r="AG1081" i="37"/>
  <c r="AG1082" i="37" s="1"/>
  <c r="AH97" i="30"/>
  <c r="AI97" i="30" s="1"/>
  <c r="AD97" i="30"/>
  <c r="AE97" i="30" s="1"/>
  <c r="AL822" i="30"/>
  <c r="AM822" i="30" s="1"/>
  <c r="AH322" i="30"/>
  <c r="AI322" i="30" s="1"/>
  <c r="AL494" i="30"/>
  <c r="AM494" i="30" s="1"/>
  <c r="AL649" i="30"/>
  <c r="AM649" i="30" s="1"/>
  <c r="AH822" i="30"/>
  <c r="AI822" i="30" s="1"/>
  <c r="AL1070" i="30"/>
  <c r="AM1070" i="30" s="1"/>
  <c r="AH940" i="30"/>
  <c r="AI940" i="30" s="1"/>
  <c r="AD321" i="30"/>
  <c r="AE321" i="30" s="1"/>
  <c r="AH494" i="30"/>
  <c r="AI494" i="30" s="1"/>
  <c r="AH649" i="30"/>
  <c r="AI649" i="30" s="1"/>
  <c r="AL96" i="30"/>
  <c r="AM96" i="30" s="1"/>
  <c r="AL322" i="30"/>
  <c r="AM322" i="30" s="1"/>
  <c r="AL941" i="30"/>
  <c r="AM941" i="30" s="1"/>
  <c r="AL1199" i="30"/>
  <c r="AM1199" i="30" s="1"/>
  <c r="AK1200" i="30"/>
  <c r="AH1070" i="30"/>
  <c r="AI1070" i="30" s="1"/>
  <c r="AG1200" i="30"/>
  <c r="AH1199" i="30"/>
  <c r="AI1199" i="30" s="1"/>
  <c r="AJ1200" i="30"/>
  <c r="AF1200" i="30"/>
  <c r="AJ1071" i="30"/>
  <c r="AK1071" i="30"/>
  <c r="AF1071" i="30"/>
  <c r="AG1071" i="30"/>
  <c r="AK942" i="30"/>
  <c r="AF941" i="30"/>
  <c r="AJ942" i="30"/>
  <c r="AG941" i="30"/>
  <c r="AG823" i="30"/>
  <c r="AK823" i="30"/>
  <c r="AF823" i="30"/>
  <c r="AJ823" i="30"/>
  <c r="AG650" i="30"/>
  <c r="AJ650" i="30"/>
  <c r="AK650" i="30"/>
  <c r="AF650" i="30"/>
  <c r="AK495" i="30"/>
  <c r="AF495" i="30"/>
  <c r="AJ495" i="30"/>
  <c r="AG495" i="30"/>
  <c r="AC322" i="30"/>
  <c r="AK97" i="30"/>
  <c r="AC98" i="30"/>
  <c r="AJ323" i="30"/>
  <c r="AF323" i="30"/>
  <c r="AB322" i="30"/>
  <c r="AG98" i="30"/>
  <c r="AK323" i="30"/>
  <c r="AG323" i="30"/>
  <c r="AF98" i="30"/>
  <c r="AJ97" i="30"/>
  <c r="AB98" i="30"/>
  <c r="AL1200" i="30" l="1"/>
  <c r="AM1200" i="30" s="1"/>
  <c r="AK953" i="37"/>
  <c r="AG834" i="37"/>
  <c r="AK127" i="37"/>
  <c r="AJ507" i="37"/>
  <c r="AK508" i="37" s="1"/>
  <c r="AL506" i="37"/>
  <c r="AM506" i="37" s="1"/>
  <c r="AF351" i="37"/>
  <c r="AH350" i="37"/>
  <c r="AI350" i="37" s="1"/>
  <c r="AJ661" i="37"/>
  <c r="AL660" i="37"/>
  <c r="AM660" i="37" s="1"/>
  <c r="AL1210" i="37"/>
  <c r="AM1210" i="37" s="1"/>
  <c r="AJ1211" i="37"/>
  <c r="AF661" i="37"/>
  <c r="AH660" i="37"/>
  <c r="AI660" i="37" s="1"/>
  <c r="AJ834" i="37"/>
  <c r="AK835" i="37" s="1"/>
  <c r="AL833" i="37"/>
  <c r="AM833" i="37" s="1"/>
  <c r="AH952" i="37"/>
  <c r="AI952" i="37" s="1"/>
  <c r="AF953" i="37"/>
  <c r="AH1210" i="37"/>
  <c r="AI1210" i="37" s="1"/>
  <c r="AF1211" i="37"/>
  <c r="AL952" i="37"/>
  <c r="AM952" i="37" s="1"/>
  <c r="AJ953" i="37"/>
  <c r="AF1082" i="37"/>
  <c r="AH1081" i="37"/>
  <c r="AI1081" i="37" s="1"/>
  <c r="AK1212" i="37"/>
  <c r="AJ127" i="37"/>
  <c r="AL126" i="37"/>
  <c r="AM126" i="37" s="1"/>
  <c r="AJ1081" i="37"/>
  <c r="AL1080" i="37"/>
  <c r="AM1080" i="37" s="1"/>
  <c r="AF127" i="37"/>
  <c r="AH126" i="37"/>
  <c r="AI126" i="37" s="1"/>
  <c r="AK661" i="37"/>
  <c r="AJ351" i="37"/>
  <c r="AK352" i="37" s="1"/>
  <c r="AL350" i="37"/>
  <c r="AM350" i="37" s="1"/>
  <c r="AG1211" i="37"/>
  <c r="AF834" i="37"/>
  <c r="AH833" i="37"/>
  <c r="AI833" i="37" s="1"/>
  <c r="AF506" i="37"/>
  <c r="AG507" i="37" s="1"/>
  <c r="AH505" i="37"/>
  <c r="AI505" i="37" s="1"/>
  <c r="AG351" i="37"/>
  <c r="AG352" i="37" s="1"/>
  <c r="AH650" i="30"/>
  <c r="AI650" i="30" s="1"/>
  <c r="AD322" i="30"/>
  <c r="AE322" i="30" s="1"/>
  <c r="AD98" i="30"/>
  <c r="AE98" i="30" s="1"/>
  <c r="AL823" i="30"/>
  <c r="AM823" i="30" s="1"/>
  <c r="AL323" i="30"/>
  <c r="AM323" i="30" s="1"/>
  <c r="AL97" i="30"/>
  <c r="AM97" i="30" s="1"/>
  <c r="AL495" i="30"/>
  <c r="AM495" i="30" s="1"/>
  <c r="AH823" i="30"/>
  <c r="AI823" i="30" s="1"/>
  <c r="AL942" i="30"/>
  <c r="AM942" i="30" s="1"/>
  <c r="AH98" i="30"/>
  <c r="AI98" i="30" s="1"/>
  <c r="AH495" i="30"/>
  <c r="AI495" i="30" s="1"/>
  <c r="AL650" i="30"/>
  <c r="AM650" i="30" s="1"/>
  <c r="AH941" i="30"/>
  <c r="AI941" i="30" s="1"/>
  <c r="AH323" i="30"/>
  <c r="AI323" i="30" s="1"/>
  <c r="AL1071" i="30"/>
  <c r="AM1071" i="30" s="1"/>
  <c r="AG1201" i="30"/>
  <c r="AK1072" i="30"/>
  <c r="AH1200" i="30"/>
  <c r="AI1200" i="30" s="1"/>
  <c r="AK1201" i="30"/>
  <c r="AF1201" i="30"/>
  <c r="AJ1201" i="30"/>
  <c r="AG1072" i="30"/>
  <c r="AH1071" i="30"/>
  <c r="AI1071" i="30" s="1"/>
  <c r="AF1072" i="30"/>
  <c r="AJ1072" i="30"/>
  <c r="AG942" i="30"/>
  <c r="AJ943" i="30"/>
  <c r="AK943" i="30"/>
  <c r="AF942" i="30"/>
  <c r="AG824" i="30"/>
  <c r="AF824" i="30"/>
  <c r="AJ824" i="30"/>
  <c r="AK824" i="30"/>
  <c r="AK651" i="30"/>
  <c r="AF651" i="30"/>
  <c r="AJ651" i="30"/>
  <c r="AG651" i="30"/>
  <c r="AG496" i="30"/>
  <c r="AK496" i="30"/>
  <c r="AJ496" i="30"/>
  <c r="AF496" i="30"/>
  <c r="AG324" i="30"/>
  <c r="AC99" i="30"/>
  <c r="AK98" i="30"/>
  <c r="AG99" i="30"/>
  <c r="AK324" i="30"/>
  <c r="AF324" i="30"/>
  <c r="AB323" i="30"/>
  <c r="AC323" i="30"/>
  <c r="AJ324" i="30"/>
  <c r="AB99" i="30"/>
  <c r="AF99" i="30"/>
  <c r="AJ98" i="30"/>
  <c r="AL98" i="30" l="1"/>
  <c r="AM98" i="30" s="1"/>
  <c r="AK662" i="37"/>
  <c r="AG1212" i="37"/>
  <c r="AL324" i="30"/>
  <c r="AM324" i="30" s="1"/>
  <c r="AJ128" i="37"/>
  <c r="AL127" i="37"/>
  <c r="AM127" i="37" s="1"/>
  <c r="AF1083" i="37"/>
  <c r="AH1082" i="37"/>
  <c r="AI1082" i="37" s="1"/>
  <c r="AF835" i="37"/>
  <c r="AH834" i="37"/>
  <c r="AI834" i="37" s="1"/>
  <c r="AJ1082" i="37"/>
  <c r="AL1081" i="37"/>
  <c r="AM1081" i="37" s="1"/>
  <c r="AL953" i="37"/>
  <c r="AM953" i="37" s="1"/>
  <c r="AJ954" i="37"/>
  <c r="AH953" i="37"/>
  <c r="AI953" i="37" s="1"/>
  <c r="AF954" i="37"/>
  <c r="AJ662" i="37"/>
  <c r="AL661" i="37"/>
  <c r="AM661" i="37" s="1"/>
  <c r="AJ352" i="37"/>
  <c r="AK353" i="37" s="1"/>
  <c r="AL351" i="37"/>
  <c r="AM351" i="37" s="1"/>
  <c r="AK128" i="37"/>
  <c r="AK129" i="37" s="1"/>
  <c r="AF662" i="37"/>
  <c r="AH661" i="37"/>
  <c r="AI661" i="37" s="1"/>
  <c r="AJ508" i="37"/>
  <c r="AL507" i="37"/>
  <c r="AM507" i="37" s="1"/>
  <c r="AK1082" i="37"/>
  <c r="AF507" i="37"/>
  <c r="AH506" i="37"/>
  <c r="AI506" i="37" s="1"/>
  <c r="AF128" i="37"/>
  <c r="AH127" i="37"/>
  <c r="AI127" i="37" s="1"/>
  <c r="AH1211" i="37"/>
  <c r="AI1211" i="37" s="1"/>
  <c r="AF1212" i="37"/>
  <c r="AG835" i="37"/>
  <c r="AG836" i="37" s="1"/>
  <c r="AF352" i="37"/>
  <c r="AG353" i="37" s="1"/>
  <c r="AH351" i="37"/>
  <c r="AI351" i="37" s="1"/>
  <c r="AK954" i="37"/>
  <c r="AK955" i="37" s="1"/>
  <c r="AG662" i="37"/>
  <c r="AJ835" i="37"/>
  <c r="AL834" i="37"/>
  <c r="AM834" i="37" s="1"/>
  <c r="AL1211" i="37"/>
  <c r="AM1211" i="37" s="1"/>
  <c r="AJ1212" i="37"/>
  <c r="AK1213" i="37" s="1"/>
  <c r="AG1083" i="37"/>
  <c r="AG1084" i="37" s="1"/>
  <c r="AG954" i="37"/>
  <c r="AG128" i="37"/>
  <c r="AL943" i="30"/>
  <c r="AM943" i="30" s="1"/>
  <c r="AD99" i="30"/>
  <c r="AE99" i="30" s="1"/>
  <c r="AL1072" i="30"/>
  <c r="AM1072" i="30" s="1"/>
  <c r="AH496" i="30"/>
  <c r="AI496" i="30" s="1"/>
  <c r="AH942" i="30"/>
  <c r="AI942" i="30" s="1"/>
  <c r="AH324" i="30"/>
  <c r="AI324" i="30" s="1"/>
  <c r="AH824" i="30"/>
  <c r="AI824" i="30" s="1"/>
  <c r="AH651" i="30"/>
  <c r="AI651" i="30" s="1"/>
  <c r="AH99" i="30"/>
  <c r="AI99" i="30" s="1"/>
  <c r="AD323" i="30"/>
  <c r="AE323" i="30" s="1"/>
  <c r="AL496" i="30"/>
  <c r="AM496" i="30" s="1"/>
  <c r="AL651" i="30"/>
  <c r="AM651" i="30" s="1"/>
  <c r="AL824" i="30"/>
  <c r="AM824" i="30" s="1"/>
  <c r="AL1201" i="30"/>
  <c r="AM1201" i="30" s="1"/>
  <c r="AK1202" i="30"/>
  <c r="AG1202" i="30"/>
  <c r="AH1201" i="30"/>
  <c r="AI1201" i="30" s="1"/>
  <c r="AH1072" i="30"/>
  <c r="AI1072" i="30" s="1"/>
  <c r="AJ1202" i="30"/>
  <c r="AF1202" i="30"/>
  <c r="AK1073" i="30"/>
  <c r="AF1073" i="30"/>
  <c r="AJ1073" i="30"/>
  <c r="AG1073" i="30"/>
  <c r="AK944" i="30"/>
  <c r="AJ944" i="30"/>
  <c r="AF943" i="30"/>
  <c r="AG943" i="30"/>
  <c r="AJ825" i="30"/>
  <c r="AF825" i="30"/>
  <c r="AK825" i="30"/>
  <c r="AG825" i="30"/>
  <c r="AF652" i="30"/>
  <c r="AG652" i="30"/>
  <c r="AJ652" i="30"/>
  <c r="AK652" i="30"/>
  <c r="AF497" i="30"/>
  <c r="AG497" i="30"/>
  <c r="AJ497" i="30"/>
  <c r="AK497" i="30"/>
  <c r="AG325" i="30"/>
  <c r="AC100" i="30"/>
  <c r="AK99" i="30"/>
  <c r="AJ325" i="30"/>
  <c r="AF325" i="30"/>
  <c r="AK325" i="30"/>
  <c r="AF100" i="30"/>
  <c r="AB100" i="30"/>
  <c r="AG100" i="30"/>
  <c r="AJ99" i="30"/>
  <c r="AL1202" i="30" l="1"/>
  <c r="AM1202" i="30" s="1"/>
  <c r="AG955" i="37"/>
  <c r="AH825" i="30"/>
  <c r="AI825" i="30" s="1"/>
  <c r="AL99" i="30"/>
  <c r="AM99" i="30" s="1"/>
  <c r="AG129" i="37"/>
  <c r="AG663" i="37"/>
  <c r="AH1212" i="37"/>
  <c r="AI1212" i="37" s="1"/>
  <c r="AF1213" i="37"/>
  <c r="AJ509" i="37"/>
  <c r="AL508" i="37"/>
  <c r="AM508" i="37" s="1"/>
  <c r="AF508" i="37"/>
  <c r="AH507" i="37"/>
  <c r="AI507" i="37" s="1"/>
  <c r="AK509" i="37"/>
  <c r="AK510" i="37" s="1"/>
  <c r="AG1213" i="37"/>
  <c r="AJ663" i="37"/>
  <c r="AL662" i="37"/>
  <c r="AM662" i="37" s="1"/>
  <c r="AK663" i="37"/>
  <c r="AL954" i="37"/>
  <c r="AM954" i="37" s="1"/>
  <c r="AJ955" i="37"/>
  <c r="AK956" i="37" s="1"/>
  <c r="AJ1083" i="37"/>
  <c r="AL1082" i="37"/>
  <c r="AM1082" i="37" s="1"/>
  <c r="AJ836" i="37"/>
  <c r="AL835" i="37"/>
  <c r="AM835" i="37" s="1"/>
  <c r="AF353" i="37"/>
  <c r="AH352" i="37"/>
  <c r="AI352" i="37" s="1"/>
  <c r="AK1083" i="37"/>
  <c r="AH954" i="37"/>
  <c r="AI954" i="37" s="1"/>
  <c r="AF955" i="37"/>
  <c r="AG956" i="37" s="1"/>
  <c r="AF1084" i="37"/>
  <c r="AH1083" i="37"/>
  <c r="AI1083" i="37" s="1"/>
  <c r="AG508" i="37"/>
  <c r="AJ129" i="37"/>
  <c r="AK130" i="37" s="1"/>
  <c r="AL128" i="37"/>
  <c r="AM128" i="37" s="1"/>
  <c r="AL1212" i="37"/>
  <c r="AM1212" i="37" s="1"/>
  <c r="AJ1213" i="37"/>
  <c r="AF129" i="37"/>
  <c r="AH128" i="37"/>
  <c r="AI128" i="37" s="1"/>
  <c r="AF663" i="37"/>
  <c r="AH662" i="37"/>
  <c r="AI662" i="37" s="1"/>
  <c r="AJ353" i="37"/>
  <c r="AL352" i="37"/>
  <c r="AM352" i="37" s="1"/>
  <c r="AF836" i="37"/>
  <c r="AG837" i="37" s="1"/>
  <c r="AH835" i="37"/>
  <c r="AI835" i="37" s="1"/>
  <c r="AK836" i="37"/>
  <c r="AH325" i="30"/>
  <c r="AI325" i="30" s="1"/>
  <c r="AL944" i="30"/>
  <c r="AM944" i="30" s="1"/>
  <c r="AG1203" i="30"/>
  <c r="AL825" i="30"/>
  <c r="AM825" i="30" s="1"/>
  <c r="AH652" i="30"/>
  <c r="AI652" i="30" s="1"/>
  <c r="AD100" i="30"/>
  <c r="AE100" i="30" s="1"/>
  <c r="AH100" i="30"/>
  <c r="AI100" i="30" s="1"/>
  <c r="AL497" i="30"/>
  <c r="AM497" i="30" s="1"/>
  <c r="AL652" i="30"/>
  <c r="AM652" i="30" s="1"/>
  <c r="AH943" i="30"/>
  <c r="AI943" i="30" s="1"/>
  <c r="AL1073" i="30"/>
  <c r="AM1073" i="30" s="1"/>
  <c r="AB14" i="30"/>
  <c r="AB24" i="30"/>
  <c r="AH497" i="30"/>
  <c r="AI497" i="30" s="1"/>
  <c r="AL325" i="30"/>
  <c r="AM325" i="30" s="1"/>
  <c r="AH1202" i="30"/>
  <c r="AI1202" i="30" s="1"/>
  <c r="AK1203" i="30"/>
  <c r="AF1203" i="30"/>
  <c r="AJ1203" i="30"/>
  <c r="AG1074" i="30"/>
  <c r="AH1073" i="30"/>
  <c r="AI1073" i="30" s="1"/>
  <c r="AJ1074" i="30"/>
  <c r="AK1074" i="30"/>
  <c r="AF1074" i="30"/>
  <c r="AF944" i="30"/>
  <c r="AG944" i="30"/>
  <c r="AJ945" i="30"/>
  <c r="AK945" i="30"/>
  <c r="AK826" i="30"/>
  <c r="AF826" i="30"/>
  <c r="AG826" i="30"/>
  <c r="AJ826" i="30"/>
  <c r="AG653" i="30"/>
  <c r="AJ653" i="30"/>
  <c r="AK653" i="30"/>
  <c r="AF653" i="30"/>
  <c r="AG498" i="30"/>
  <c r="AK498" i="30"/>
  <c r="AF498" i="30"/>
  <c r="AJ498" i="30"/>
  <c r="AK326" i="30"/>
  <c r="AG326" i="30"/>
  <c r="AG101" i="30"/>
  <c r="AF326" i="30"/>
  <c r="AJ326" i="30"/>
  <c r="AJ100" i="30"/>
  <c r="AF101" i="30"/>
  <c r="AB101" i="30"/>
  <c r="AC101" i="30"/>
  <c r="AK100" i="30"/>
  <c r="AH1074" i="30" l="1"/>
  <c r="AE221" i="41"/>
  <c r="AE67" i="41"/>
  <c r="AG221" i="41"/>
  <c r="AG67" i="41"/>
  <c r="AG1214" i="37"/>
  <c r="AK1084" i="37"/>
  <c r="AK837" i="37"/>
  <c r="AF130" i="37"/>
  <c r="AH129" i="37"/>
  <c r="AI129" i="37" s="1"/>
  <c r="AJ354" i="37"/>
  <c r="AL353" i="37"/>
  <c r="AM353" i="37" s="1"/>
  <c r="AF354" i="37"/>
  <c r="AH353" i="37"/>
  <c r="AI353" i="37" s="1"/>
  <c r="AG509" i="37"/>
  <c r="AG130" i="37"/>
  <c r="AH955" i="37"/>
  <c r="AI955" i="37" s="1"/>
  <c r="AF956" i="37"/>
  <c r="AF837" i="37"/>
  <c r="AG838" i="37" s="1"/>
  <c r="AH836" i="37"/>
  <c r="AI836" i="37" s="1"/>
  <c r="AF664" i="37"/>
  <c r="AH663" i="37"/>
  <c r="AI663" i="37" s="1"/>
  <c r="AG664" i="37"/>
  <c r="AJ130" i="37"/>
  <c r="AK131" i="37" s="1"/>
  <c r="AL129" i="37"/>
  <c r="AM129" i="37" s="1"/>
  <c r="AJ837" i="37"/>
  <c r="AL836" i="37"/>
  <c r="AM836" i="37" s="1"/>
  <c r="AJ1084" i="37"/>
  <c r="AL1083" i="37"/>
  <c r="AM1083" i="37" s="1"/>
  <c r="AK664" i="37"/>
  <c r="AJ510" i="37"/>
  <c r="AL509" i="37"/>
  <c r="AM509" i="37" s="1"/>
  <c r="AK354" i="37"/>
  <c r="AJ664" i="37"/>
  <c r="AL663" i="37"/>
  <c r="AM663" i="37" s="1"/>
  <c r="AF509" i="37"/>
  <c r="AH508" i="37"/>
  <c r="AI508" i="37" s="1"/>
  <c r="AL1213" i="37"/>
  <c r="AM1213" i="37" s="1"/>
  <c r="AJ1214" i="37"/>
  <c r="AG354" i="37"/>
  <c r="AF1085" i="37"/>
  <c r="AH1084" i="37"/>
  <c r="AI1084" i="37" s="1"/>
  <c r="AG1085" i="37"/>
  <c r="AL955" i="37"/>
  <c r="AM955" i="37" s="1"/>
  <c r="AJ956" i="37"/>
  <c r="AK957" i="37" s="1"/>
  <c r="AH1213" i="37"/>
  <c r="AI1213" i="37" s="1"/>
  <c r="AF1214" i="37"/>
  <c r="AG1215" i="37" s="1"/>
  <c r="AK1214" i="37"/>
  <c r="AK1215" i="37" s="1"/>
  <c r="AL326" i="30"/>
  <c r="AM326" i="30" s="1"/>
  <c r="AG221" i="36"/>
  <c r="AG67" i="36"/>
  <c r="AG67" i="32"/>
  <c r="AG221" i="32"/>
  <c r="AH326" i="30"/>
  <c r="AI326" i="30" s="1"/>
  <c r="AL498" i="30"/>
  <c r="AM498" i="30" s="1"/>
  <c r="AE221" i="36"/>
  <c r="AE67" i="36"/>
  <c r="AE221" i="32"/>
  <c r="AE67" i="32"/>
  <c r="AH944" i="30"/>
  <c r="AI944" i="30" s="1"/>
  <c r="AH101" i="30"/>
  <c r="AI101" i="30" s="1"/>
  <c r="AL1203" i="30"/>
  <c r="AM1203" i="30" s="1"/>
  <c r="AD101" i="30"/>
  <c r="AE101" i="30" s="1"/>
  <c r="AH498" i="30"/>
  <c r="AI498" i="30" s="1"/>
  <c r="AL945" i="30"/>
  <c r="AM945" i="30" s="1"/>
  <c r="AH653" i="30"/>
  <c r="AI653" i="30" s="1"/>
  <c r="AL826" i="30"/>
  <c r="AM826" i="30" s="1"/>
  <c r="AL100" i="30"/>
  <c r="AM100" i="30" s="1"/>
  <c r="AL653" i="30"/>
  <c r="AM653" i="30" s="1"/>
  <c r="AH826" i="30"/>
  <c r="AI826" i="30" s="1"/>
  <c r="AG945" i="30"/>
  <c r="AL1074" i="30"/>
  <c r="AM1074" i="30" s="1"/>
  <c r="AK101" i="30"/>
  <c r="AK1204" i="30"/>
  <c r="AG1204" i="30"/>
  <c r="AH1203" i="30"/>
  <c r="AI1203" i="30" s="1"/>
  <c r="AK946" i="30"/>
  <c r="AJ1204" i="30"/>
  <c r="AF1204" i="30"/>
  <c r="AI1074" i="30"/>
  <c r="AK1075" i="30"/>
  <c r="AJ1075" i="30"/>
  <c r="AF1075" i="30"/>
  <c r="AG1075" i="30"/>
  <c r="AJ946" i="30"/>
  <c r="AL946" i="30" s="1"/>
  <c r="AF945" i="30"/>
  <c r="AG827" i="30"/>
  <c r="AF827" i="30"/>
  <c r="AJ827" i="30"/>
  <c r="AK827" i="30"/>
  <c r="AK654" i="30"/>
  <c r="AF654" i="30"/>
  <c r="AJ654" i="30"/>
  <c r="AG654" i="30"/>
  <c r="AF499" i="30"/>
  <c r="AJ499" i="30"/>
  <c r="AK499" i="30"/>
  <c r="AG499" i="30"/>
  <c r="AG102" i="30"/>
  <c r="AK327" i="30"/>
  <c r="AF327" i="30"/>
  <c r="AG327" i="30"/>
  <c r="AC102" i="30"/>
  <c r="AJ327" i="30"/>
  <c r="AF102" i="30"/>
  <c r="AJ101" i="30"/>
  <c r="AB102" i="30"/>
  <c r="AL327" i="30" l="1"/>
  <c r="AL101" i="30"/>
  <c r="AK355" i="37"/>
  <c r="AK1085" i="37"/>
  <c r="AF77" i="36"/>
  <c r="AF80" i="36"/>
  <c r="AF78" i="36"/>
  <c r="AF79" i="36"/>
  <c r="AH77" i="41"/>
  <c r="AH76" i="41"/>
  <c r="AH69" i="41"/>
  <c r="AH73" i="41"/>
  <c r="AH78" i="41"/>
  <c r="AH79" i="41"/>
  <c r="AH80" i="41"/>
  <c r="AH70" i="41"/>
  <c r="AH72" i="41"/>
  <c r="AH68" i="41"/>
  <c r="AH71" i="41"/>
  <c r="AF234" i="36"/>
  <c r="AF233" i="36"/>
  <c r="AF232" i="36"/>
  <c r="AH231" i="41"/>
  <c r="AH230" i="41"/>
  <c r="AH223" i="41"/>
  <c r="AH233" i="41"/>
  <c r="AH222" i="41"/>
  <c r="AH227" i="41"/>
  <c r="AH224" i="41"/>
  <c r="AH234" i="41"/>
  <c r="AH225" i="41"/>
  <c r="AH232" i="41"/>
  <c r="AH226" i="41"/>
  <c r="AH77" i="36"/>
  <c r="AH80" i="36"/>
  <c r="AH79" i="36"/>
  <c r="AH78" i="36"/>
  <c r="AF76" i="41"/>
  <c r="AF77" i="41"/>
  <c r="AF68" i="41"/>
  <c r="AF73" i="41"/>
  <c r="AF80" i="41"/>
  <c r="AF70" i="41"/>
  <c r="AF71" i="41"/>
  <c r="AF69" i="41"/>
  <c r="AF78" i="41"/>
  <c r="AF79" i="41"/>
  <c r="AF72" i="41"/>
  <c r="AH234" i="36"/>
  <c r="AH232" i="36"/>
  <c r="AH233" i="36"/>
  <c r="AF231" i="41"/>
  <c r="AF230" i="41"/>
  <c r="AF233" i="41"/>
  <c r="AF223" i="41"/>
  <c r="AF225" i="41"/>
  <c r="AF234" i="41"/>
  <c r="AF226" i="41"/>
  <c r="AF224" i="41"/>
  <c r="AF232" i="41"/>
  <c r="AF222" i="41"/>
  <c r="AF227" i="41"/>
  <c r="AG131" i="37"/>
  <c r="AG355" i="37"/>
  <c r="AL1204" i="30"/>
  <c r="AM1204" i="30" s="1"/>
  <c r="AG1086" i="37"/>
  <c r="AF510" i="37"/>
  <c r="AH509" i="37"/>
  <c r="AI509" i="37" s="1"/>
  <c r="AH956" i="37"/>
  <c r="AI956" i="37" s="1"/>
  <c r="AF957" i="37"/>
  <c r="AJ511" i="37"/>
  <c r="AL510" i="37"/>
  <c r="AM510" i="37" s="1"/>
  <c r="AJ1085" i="37"/>
  <c r="AL1084" i="37"/>
  <c r="AM1084" i="37" s="1"/>
  <c r="AF665" i="37"/>
  <c r="AH664" i="37"/>
  <c r="AI664" i="37" s="1"/>
  <c r="AF131" i="37"/>
  <c r="AH130" i="37"/>
  <c r="AI130" i="37" s="1"/>
  <c r="AG510" i="37"/>
  <c r="AG511" i="37" s="1"/>
  <c r="AJ355" i="37"/>
  <c r="AK356" i="37" s="1"/>
  <c r="AL354" i="37"/>
  <c r="AM354" i="37" s="1"/>
  <c r="AH1214" i="37"/>
  <c r="AI1214" i="37" s="1"/>
  <c r="AF1215" i="37"/>
  <c r="AG1216" i="37" s="1"/>
  <c r="AL1214" i="37"/>
  <c r="AM1214" i="37" s="1"/>
  <c r="AJ1215" i="37"/>
  <c r="AK1216" i="37" s="1"/>
  <c r="AJ665" i="37"/>
  <c r="AL664" i="37"/>
  <c r="AM664" i="37" s="1"/>
  <c r="AK511" i="37"/>
  <c r="AJ131" i="37"/>
  <c r="AL130" i="37"/>
  <c r="AM130" i="37" s="1"/>
  <c r="AL956" i="37"/>
  <c r="AM956" i="37" s="1"/>
  <c r="AJ957" i="37"/>
  <c r="AF1086" i="37"/>
  <c r="AH1085" i="37"/>
  <c r="AI1085" i="37" s="1"/>
  <c r="AK665" i="37"/>
  <c r="AJ838" i="37"/>
  <c r="AL837" i="37"/>
  <c r="AM837" i="37" s="1"/>
  <c r="AG665" i="37"/>
  <c r="AG666" i="37" s="1"/>
  <c r="AF838" i="37"/>
  <c r="AH837" i="37"/>
  <c r="AI837" i="37" s="1"/>
  <c r="AG132" i="37"/>
  <c r="AF355" i="37"/>
  <c r="AG356" i="37" s="1"/>
  <c r="AH354" i="37"/>
  <c r="AI354" i="37" s="1"/>
  <c r="AK838" i="37"/>
  <c r="AG957" i="37"/>
  <c r="AF70" i="36"/>
  <c r="AF68" i="36"/>
  <c r="AF76" i="36"/>
  <c r="AF69" i="36"/>
  <c r="AF72" i="36"/>
  <c r="AF71" i="36"/>
  <c r="AF73" i="36"/>
  <c r="AF222" i="36"/>
  <c r="AF231" i="36"/>
  <c r="AF223" i="36"/>
  <c r="AF224" i="36"/>
  <c r="AF227" i="36"/>
  <c r="AF226" i="36"/>
  <c r="AF225" i="36"/>
  <c r="AF230" i="36"/>
  <c r="AH79" i="32"/>
  <c r="AH72" i="32"/>
  <c r="AH68" i="32"/>
  <c r="AH78" i="32"/>
  <c r="AH71" i="32"/>
  <c r="AH76" i="32"/>
  <c r="AH70" i="32"/>
  <c r="AH80" i="32"/>
  <c r="AH69" i="32"/>
  <c r="AH77" i="32"/>
  <c r="AH73" i="32"/>
  <c r="AH231" i="32"/>
  <c r="AH230" i="32"/>
  <c r="AH227" i="32"/>
  <c r="AH223" i="32"/>
  <c r="AH233" i="32"/>
  <c r="AH224" i="32"/>
  <c r="AH226" i="32"/>
  <c r="AH225" i="32"/>
  <c r="AH234" i="32"/>
  <c r="AH232" i="32"/>
  <c r="AH222" i="32"/>
  <c r="AF73" i="32"/>
  <c r="AF77" i="32"/>
  <c r="AF69" i="32"/>
  <c r="AF78" i="32"/>
  <c r="AF70" i="32"/>
  <c r="AF79" i="32"/>
  <c r="AF76" i="32"/>
  <c r="AF71" i="32"/>
  <c r="AF68" i="32"/>
  <c r="AF80" i="32"/>
  <c r="AF72" i="32"/>
  <c r="AH76" i="36"/>
  <c r="AH71" i="36"/>
  <c r="AH73" i="36"/>
  <c r="AH68" i="36"/>
  <c r="AH69" i="36"/>
  <c r="AH72" i="36"/>
  <c r="AH70" i="36"/>
  <c r="AL1075" i="30"/>
  <c r="AM1075" i="30" s="1"/>
  <c r="AF230" i="32"/>
  <c r="AF231" i="32"/>
  <c r="AF233" i="32"/>
  <c r="AF225" i="32"/>
  <c r="AF224" i="32"/>
  <c r="AF227" i="32"/>
  <c r="AF226" i="32"/>
  <c r="AF223" i="32"/>
  <c r="AF232" i="32"/>
  <c r="AF222" i="32"/>
  <c r="AF234" i="32"/>
  <c r="AH227" i="36"/>
  <c r="AH226" i="36"/>
  <c r="AH225" i="36"/>
  <c r="AH223" i="36"/>
  <c r="AH230" i="36"/>
  <c r="AH224" i="36"/>
  <c r="AH231" i="36"/>
  <c r="AH222" i="36"/>
  <c r="AL499" i="30"/>
  <c r="AM499" i="30" s="1"/>
  <c r="AH945" i="30"/>
  <c r="AI945" i="30" s="1"/>
  <c r="AH1204" i="30"/>
  <c r="AI1204" i="30" s="1"/>
  <c r="AH499" i="30"/>
  <c r="AI499" i="30" s="1"/>
  <c r="AD102" i="30"/>
  <c r="AE102" i="30" s="1"/>
  <c r="AH102" i="30"/>
  <c r="AI102" i="30" s="1"/>
  <c r="AH327" i="30"/>
  <c r="AI327" i="30" s="1"/>
  <c r="AL654" i="30"/>
  <c r="AM654" i="30" s="1"/>
  <c r="AL827" i="30"/>
  <c r="AM827" i="30" s="1"/>
  <c r="AH654" i="30"/>
  <c r="AI654" i="30" s="1"/>
  <c r="AH827" i="30"/>
  <c r="AI827" i="30" s="1"/>
  <c r="AM946" i="30"/>
  <c r="AM327" i="30"/>
  <c r="AM101" i="30"/>
  <c r="AG1205" i="30"/>
  <c r="AK1205" i="30"/>
  <c r="AF1205" i="30"/>
  <c r="AJ1205" i="30"/>
  <c r="AH1075" i="30"/>
  <c r="AI1075" i="30" s="1"/>
  <c r="AF1076" i="30"/>
  <c r="AG1076" i="30"/>
  <c r="AJ1076" i="30"/>
  <c r="AK1076" i="30"/>
  <c r="AK947" i="30"/>
  <c r="AF946" i="30"/>
  <c r="AJ947" i="30"/>
  <c r="AG946" i="30"/>
  <c r="AJ828" i="30"/>
  <c r="AK828" i="30"/>
  <c r="AF828" i="30"/>
  <c r="AG828" i="30"/>
  <c r="AF655" i="30"/>
  <c r="AG655" i="30"/>
  <c r="AJ655" i="30"/>
  <c r="AK655" i="30"/>
  <c r="AG500" i="30"/>
  <c r="AK500" i="30"/>
  <c r="AJ500" i="30"/>
  <c r="AF500" i="30"/>
  <c r="AG103" i="30"/>
  <c r="AK102" i="30"/>
  <c r="AC103" i="30"/>
  <c r="AG328" i="30"/>
  <c r="AJ328" i="30"/>
  <c r="AK328" i="30"/>
  <c r="AF328" i="30"/>
  <c r="AB103" i="30"/>
  <c r="AD103" i="30" s="1"/>
  <c r="AF103" i="30"/>
  <c r="AJ102" i="30"/>
  <c r="AL102" i="30" l="1"/>
  <c r="AH103" i="30"/>
  <c r="AK839" i="37"/>
  <c r="AK512" i="37"/>
  <c r="AE237" i="41"/>
  <c r="AG236" i="41"/>
  <c r="AE82" i="41"/>
  <c r="AG83" i="41"/>
  <c r="AG82" i="41"/>
  <c r="AE236" i="41"/>
  <c r="AE83" i="41"/>
  <c r="AG237" i="41"/>
  <c r="AG236" i="32"/>
  <c r="AG958" i="37"/>
  <c r="AG1087" i="37"/>
  <c r="AE237" i="32"/>
  <c r="AK666" i="37"/>
  <c r="AF839" i="37"/>
  <c r="AH838" i="37"/>
  <c r="AI838" i="37" s="1"/>
  <c r="AL957" i="37"/>
  <c r="AM957" i="37" s="1"/>
  <c r="AJ958" i="37"/>
  <c r="AJ666" i="37"/>
  <c r="AL665" i="37"/>
  <c r="AM665" i="37" s="1"/>
  <c r="AF132" i="37"/>
  <c r="AG133" i="37" s="1"/>
  <c r="AH131" i="37"/>
  <c r="AI131" i="37" s="1"/>
  <c r="AH957" i="37"/>
  <c r="AI957" i="37" s="1"/>
  <c r="AF958" i="37"/>
  <c r="AF511" i="37"/>
  <c r="AG512" i="37" s="1"/>
  <c r="AH510" i="37"/>
  <c r="AI510" i="37" s="1"/>
  <c r="AJ839" i="37"/>
  <c r="AK840" i="37" s="1"/>
  <c r="AL838" i="37"/>
  <c r="AM838" i="37" s="1"/>
  <c r="AF1087" i="37"/>
  <c r="AH1086" i="37"/>
  <c r="AI1086" i="37" s="1"/>
  <c r="AJ132" i="37"/>
  <c r="AL131" i="37"/>
  <c r="AM131" i="37" s="1"/>
  <c r="AL1215" i="37"/>
  <c r="AM1215" i="37" s="1"/>
  <c r="AJ1216" i="37"/>
  <c r="AK1217" i="37" s="1"/>
  <c r="AK132" i="37"/>
  <c r="AK133" i="37" s="1"/>
  <c r="AG839" i="37"/>
  <c r="AG840" i="37" s="1"/>
  <c r="AJ1086" i="37"/>
  <c r="AL1085" i="37"/>
  <c r="AM1085" i="37" s="1"/>
  <c r="AK1086" i="37"/>
  <c r="AF356" i="37"/>
  <c r="AH355" i="37"/>
  <c r="AI355" i="37" s="1"/>
  <c r="AH1215" i="37"/>
  <c r="AI1215" i="37" s="1"/>
  <c r="AF1216" i="37"/>
  <c r="AG1217" i="37" s="1"/>
  <c r="AJ356" i="37"/>
  <c r="AK357" i="37" s="1"/>
  <c r="AL355" i="37"/>
  <c r="AM355" i="37" s="1"/>
  <c r="AF666" i="37"/>
  <c r="AH665" i="37"/>
  <c r="AI665" i="37" s="1"/>
  <c r="AJ512" i="37"/>
  <c r="AL511" i="37"/>
  <c r="AM511" i="37" s="1"/>
  <c r="AK958" i="37"/>
  <c r="AK959" i="37" s="1"/>
  <c r="AE236" i="36"/>
  <c r="AG83" i="36"/>
  <c r="AE83" i="32"/>
  <c r="AG83" i="32"/>
  <c r="AE82" i="36"/>
  <c r="AG237" i="36"/>
  <c r="AG82" i="36"/>
  <c r="AE237" i="36"/>
  <c r="AG236" i="36"/>
  <c r="AE236" i="32"/>
  <c r="AE82" i="32"/>
  <c r="AG237" i="32"/>
  <c r="AG82" i="32"/>
  <c r="AE83" i="36"/>
  <c r="AH500" i="30"/>
  <c r="AI500" i="30" s="1"/>
  <c r="AL500" i="30"/>
  <c r="AM500" i="30" s="1"/>
  <c r="AL947" i="30"/>
  <c r="AM947" i="30" s="1"/>
  <c r="AL1205" i="30"/>
  <c r="AM1205" i="30" s="1"/>
  <c r="AE103" i="30"/>
  <c r="AL655" i="30"/>
  <c r="AM655" i="30" s="1"/>
  <c r="AH828" i="30"/>
  <c r="AI828" i="30" s="1"/>
  <c r="AL328" i="30"/>
  <c r="AM328" i="30" s="1"/>
  <c r="AH655" i="30"/>
  <c r="AI655" i="30" s="1"/>
  <c r="AL828" i="30"/>
  <c r="AM828" i="30" s="1"/>
  <c r="AI103" i="30"/>
  <c r="AL1076" i="30"/>
  <c r="AM1076" i="30" s="1"/>
  <c r="AH328" i="30"/>
  <c r="AI328" i="30" s="1"/>
  <c r="AH946" i="30"/>
  <c r="AI946" i="30" s="1"/>
  <c r="AM102" i="30"/>
  <c r="AG1077" i="30"/>
  <c r="AK1206" i="30"/>
  <c r="AG1206" i="30"/>
  <c r="AH1205" i="30"/>
  <c r="AI1205" i="30" s="1"/>
  <c r="AJ1206" i="30"/>
  <c r="AF1206" i="30"/>
  <c r="AH1076" i="30"/>
  <c r="AI1076" i="30" s="1"/>
  <c r="AK1077" i="30"/>
  <c r="AJ1077" i="30"/>
  <c r="AF1077" i="30"/>
  <c r="AF947" i="30"/>
  <c r="AG947" i="30"/>
  <c r="AJ948" i="30"/>
  <c r="AK948" i="30"/>
  <c r="AG829" i="30"/>
  <c r="AK829" i="30"/>
  <c r="AF829" i="30"/>
  <c r="AJ829" i="30"/>
  <c r="AG656" i="30"/>
  <c r="AJ656" i="30"/>
  <c r="AK656" i="30"/>
  <c r="AF656" i="30"/>
  <c r="AG501" i="30"/>
  <c r="AF501" i="30"/>
  <c r="AJ501" i="30"/>
  <c r="AK501" i="30"/>
  <c r="AG329" i="30"/>
  <c r="AK103" i="30"/>
  <c r="AC104" i="30"/>
  <c r="AG104" i="30"/>
  <c r="AK329" i="30"/>
  <c r="AF329" i="30"/>
  <c r="AJ329" i="30"/>
  <c r="AJ103" i="30"/>
  <c r="AF104" i="30"/>
  <c r="AB104" i="30"/>
  <c r="AG959" i="37" l="1"/>
  <c r="AK667" i="37"/>
  <c r="AF357" i="37"/>
  <c r="AH356" i="37"/>
  <c r="AI356" i="37" s="1"/>
  <c r="AL958" i="37"/>
  <c r="AM958" i="37" s="1"/>
  <c r="AJ959" i="37"/>
  <c r="AF512" i="37"/>
  <c r="AH511" i="37"/>
  <c r="AI511" i="37" s="1"/>
  <c r="AF133" i="37"/>
  <c r="AG134" i="37" s="1"/>
  <c r="AH132" i="37"/>
  <c r="AI132" i="37" s="1"/>
  <c r="AG357" i="37"/>
  <c r="AG358" i="37" s="1"/>
  <c r="AF667" i="37"/>
  <c r="AH666" i="37"/>
  <c r="AI666" i="37" s="1"/>
  <c r="AF840" i="37"/>
  <c r="AH839" i="37"/>
  <c r="AI839" i="37" s="1"/>
  <c r="AK1087" i="37"/>
  <c r="AG513" i="37"/>
  <c r="AJ513" i="37"/>
  <c r="AL512" i="37"/>
  <c r="AM512" i="37" s="1"/>
  <c r="AJ357" i="37"/>
  <c r="AL356" i="37"/>
  <c r="AM356" i="37" s="1"/>
  <c r="AG667" i="37"/>
  <c r="AJ133" i="37"/>
  <c r="AL132" i="37"/>
  <c r="AM132" i="37" s="1"/>
  <c r="AJ840" i="37"/>
  <c r="AL839" i="37"/>
  <c r="AM839" i="37" s="1"/>
  <c r="AH958" i="37"/>
  <c r="AI958" i="37" s="1"/>
  <c r="AF959" i="37"/>
  <c r="AF1088" i="37"/>
  <c r="AH1087" i="37"/>
  <c r="AI1087" i="37" s="1"/>
  <c r="AH1216" i="37"/>
  <c r="AI1216" i="37" s="1"/>
  <c r="AF1217" i="37"/>
  <c r="AG1218" i="37" s="1"/>
  <c r="AJ1087" i="37"/>
  <c r="AL1086" i="37"/>
  <c r="AM1086" i="37" s="1"/>
  <c r="AL1216" i="37"/>
  <c r="AM1216" i="37" s="1"/>
  <c r="AJ1217" i="37"/>
  <c r="AK841" i="37"/>
  <c r="AJ667" i="37"/>
  <c r="AK668" i="37" s="1"/>
  <c r="AL666" i="37"/>
  <c r="AM666" i="37" s="1"/>
  <c r="AK513" i="37"/>
  <c r="AG1088" i="37"/>
  <c r="AG1089" i="37" s="1"/>
  <c r="AH329" i="30"/>
  <c r="AI329" i="30" s="1"/>
  <c r="AH501" i="30"/>
  <c r="AI501" i="30" s="1"/>
  <c r="AH104" i="30"/>
  <c r="AI104" i="30" s="1"/>
  <c r="AL329" i="30"/>
  <c r="AM329" i="30" s="1"/>
  <c r="AL501" i="30"/>
  <c r="AM501" i="30" s="1"/>
  <c r="AH829" i="30"/>
  <c r="AI829" i="30" s="1"/>
  <c r="AL948" i="30"/>
  <c r="AM948" i="30" s="1"/>
  <c r="AL1077" i="30"/>
  <c r="AM1077" i="30" s="1"/>
  <c r="AL1206" i="30"/>
  <c r="AM1206" i="30" s="1"/>
  <c r="AL656" i="30"/>
  <c r="AM656" i="30" s="1"/>
  <c r="AH947" i="30"/>
  <c r="AI947" i="30" s="1"/>
  <c r="AL103" i="30"/>
  <c r="AM103" i="30" s="1"/>
  <c r="AH656" i="30"/>
  <c r="AI656" i="30" s="1"/>
  <c r="AL829" i="30"/>
  <c r="AM829" i="30" s="1"/>
  <c r="AH1077" i="30"/>
  <c r="AI1077" i="30" s="1"/>
  <c r="AD104" i="30"/>
  <c r="AE104" i="30" s="1"/>
  <c r="AF105" i="30"/>
  <c r="AH1206" i="30"/>
  <c r="AI1206" i="30" s="1"/>
  <c r="AG1207" i="30"/>
  <c r="AK1207" i="30"/>
  <c r="AF1207" i="30"/>
  <c r="AJ1207" i="30"/>
  <c r="AG1078" i="30"/>
  <c r="AJ1078" i="30"/>
  <c r="AF1078" i="30"/>
  <c r="AK1078" i="30"/>
  <c r="AG948" i="30"/>
  <c r="AK949" i="30"/>
  <c r="AF948" i="30"/>
  <c r="AJ949" i="30"/>
  <c r="AG830" i="30"/>
  <c r="AF830" i="30"/>
  <c r="AJ830" i="30"/>
  <c r="AK830" i="30"/>
  <c r="AK657" i="30"/>
  <c r="AG657" i="30"/>
  <c r="AF657" i="30"/>
  <c r="AJ657" i="30"/>
  <c r="AK502" i="30"/>
  <c r="AF502" i="30"/>
  <c r="AJ502" i="30"/>
  <c r="AG502" i="30"/>
  <c r="AK330" i="30"/>
  <c r="AG105" i="30"/>
  <c r="AF330" i="30"/>
  <c r="AG330" i="30"/>
  <c r="AJ330" i="30"/>
  <c r="AJ104" i="30"/>
  <c r="AK104" i="30"/>
  <c r="AG668" i="37" l="1"/>
  <c r="AJ1088" i="37"/>
  <c r="AL1087" i="37"/>
  <c r="AM1087" i="37" s="1"/>
  <c r="AF1089" i="37"/>
  <c r="AH1088" i="37"/>
  <c r="AI1088" i="37" s="1"/>
  <c r="AJ841" i="37"/>
  <c r="AL840" i="37"/>
  <c r="AM840" i="37" s="1"/>
  <c r="AJ514" i="37"/>
  <c r="AL513" i="37"/>
  <c r="AM513" i="37" s="1"/>
  <c r="AL959" i="37"/>
  <c r="AM959" i="37" s="1"/>
  <c r="AJ960" i="37"/>
  <c r="AK514" i="37"/>
  <c r="AK515" i="37" s="1"/>
  <c r="AL1217" i="37"/>
  <c r="AM1217" i="37" s="1"/>
  <c r="AJ1218" i="37"/>
  <c r="AH1217" i="37"/>
  <c r="AI1217" i="37" s="1"/>
  <c r="AF1218" i="37"/>
  <c r="AH959" i="37"/>
  <c r="AI959" i="37" s="1"/>
  <c r="AF960" i="37"/>
  <c r="AF841" i="37"/>
  <c r="AH840" i="37"/>
  <c r="AI840" i="37" s="1"/>
  <c r="AF668" i="37"/>
  <c r="AH667" i="37"/>
  <c r="AI667" i="37" s="1"/>
  <c r="AF134" i="37"/>
  <c r="AG135" i="37" s="1"/>
  <c r="AH133" i="37"/>
  <c r="AI133" i="37" s="1"/>
  <c r="AJ134" i="37"/>
  <c r="AL133" i="37"/>
  <c r="AM133" i="37" s="1"/>
  <c r="AJ358" i="37"/>
  <c r="AL357" i="37"/>
  <c r="AM357" i="37" s="1"/>
  <c r="AK1088" i="37"/>
  <c r="AK1089" i="37" s="1"/>
  <c r="AK960" i="37"/>
  <c r="AK1218" i="37"/>
  <c r="AK1219" i="37" s="1"/>
  <c r="AJ668" i="37"/>
  <c r="AL667" i="37"/>
  <c r="AM667" i="37" s="1"/>
  <c r="AK134" i="37"/>
  <c r="AK358" i="37"/>
  <c r="AG841" i="37"/>
  <c r="AF513" i="37"/>
  <c r="AH512" i="37"/>
  <c r="AI512" i="37" s="1"/>
  <c r="AF358" i="37"/>
  <c r="AG359" i="37" s="1"/>
  <c r="AH357" i="37"/>
  <c r="AI357" i="37" s="1"/>
  <c r="AG960" i="37"/>
  <c r="AG961" i="37" s="1"/>
  <c r="AL330" i="30"/>
  <c r="AM330" i="30" s="1"/>
  <c r="AH330" i="30"/>
  <c r="AI330" i="30" s="1"/>
  <c r="AL830" i="30"/>
  <c r="AM830" i="30" s="1"/>
  <c r="AH502" i="30"/>
  <c r="AI502" i="30" s="1"/>
  <c r="AL1078" i="30"/>
  <c r="AM1078" i="30" s="1"/>
  <c r="AH657" i="30"/>
  <c r="AI657" i="30" s="1"/>
  <c r="AL657" i="30"/>
  <c r="AM657" i="30" s="1"/>
  <c r="AL949" i="30"/>
  <c r="AM949" i="30" s="1"/>
  <c r="AL502" i="30"/>
  <c r="AM502" i="30" s="1"/>
  <c r="AH948" i="30"/>
  <c r="AI948" i="30" s="1"/>
  <c r="AL1207" i="30"/>
  <c r="AM1207" i="30" s="1"/>
  <c r="AB23" i="30"/>
  <c r="AB13" i="30"/>
  <c r="AL104" i="30"/>
  <c r="AM104" i="30" s="1"/>
  <c r="AH830" i="30"/>
  <c r="AI830" i="30" s="1"/>
  <c r="AH105" i="30"/>
  <c r="AI105" i="30" s="1"/>
  <c r="AF106" i="30"/>
  <c r="AK1208" i="30"/>
  <c r="AG1208" i="30"/>
  <c r="AH1207" i="30"/>
  <c r="AI1207" i="30" s="1"/>
  <c r="AF1208" i="30"/>
  <c r="AJ1208" i="30"/>
  <c r="AK1079" i="30"/>
  <c r="AH1078" i="30"/>
  <c r="AI1078" i="30" s="1"/>
  <c r="AF1079" i="30"/>
  <c r="AG1079" i="30"/>
  <c r="AJ1079" i="30"/>
  <c r="AJ950" i="30"/>
  <c r="AK950" i="30"/>
  <c r="AF949" i="30"/>
  <c r="AG949" i="30"/>
  <c r="AK831" i="30"/>
  <c r="AJ831" i="30"/>
  <c r="AF831" i="30"/>
  <c r="AG831" i="30"/>
  <c r="AF658" i="30"/>
  <c r="AJ658" i="30"/>
  <c r="AG658" i="30"/>
  <c r="AK658" i="30"/>
  <c r="AG503" i="30"/>
  <c r="AK503" i="30"/>
  <c r="AJ503" i="30"/>
  <c r="AF503" i="30"/>
  <c r="AG331" i="30"/>
  <c r="AK105" i="30"/>
  <c r="AJ331" i="30"/>
  <c r="AF331" i="30"/>
  <c r="AK331" i="30"/>
  <c r="AJ105" i="30"/>
  <c r="AG106" i="30"/>
  <c r="AL1079" i="30" l="1"/>
  <c r="AM1079" i="30" s="1"/>
  <c r="AL105" i="30"/>
  <c r="AE48" i="41"/>
  <c r="AE202" i="41"/>
  <c r="AG202" i="41"/>
  <c r="AG48" i="41"/>
  <c r="AK961" i="37"/>
  <c r="AL1208" i="30"/>
  <c r="AM1208" i="30" s="1"/>
  <c r="AK135" i="37"/>
  <c r="AK359" i="37"/>
  <c r="AF514" i="37"/>
  <c r="AH513" i="37"/>
  <c r="AI513" i="37" s="1"/>
  <c r="AJ359" i="37"/>
  <c r="AL358" i="37"/>
  <c r="AM358" i="37" s="1"/>
  <c r="AF135" i="37"/>
  <c r="AG136" i="37" s="1"/>
  <c r="AH134" i="37"/>
  <c r="AI134" i="37" s="1"/>
  <c r="AF842" i="37"/>
  <c r="AH841" i="37"/>
  <c r="AI841" i="37" s="1"/>
  <c r="AH1218" i="37"/>
  <c r="AI1218" i="37" s="1"/>
  <c r="AF1219" i="37"/>
  <c r="AJ842" i="37"/>
  <c r="AL841" i="37"/>
  <c r="AM841" i="37" s="1"/>
  <c r="AJ1089" i="37"/>
  <c r="AK1090" i="37" s="1"/>
  <c r="AL1088" i="37"/>
  <c r="AM1088" i="37" s="1"/>
  <c r="AG514" i="37"/>
  <c r="AK842" i="37"/>
  <c r="AG1219" i="37"/>
  <c r="AJ515" i="37"/>
  <c r="AL514" i="37"/>
  <c r="AM514" i="37" s="1"/>
  <c r="AF359" i="37"/>
  <c r="AH358" i="37"/>
  <c r="AI358" i="37" s="1"/>
  <c r="AG842" i="37"/>
  <c r="AJ669" i="37"/>
  <c r="AL668" i="37"/>
  <c r="AM668" i="37" s="1"/>
  <c r="AJ135" i="37"/>
  <c r="AL134" i="37"/>
  <c r="AM134" i="37" s="1"/>
  <c r="AF669" i="37"/>
  <c r="AH668" i="37"/>
  <c r="AI668" i="37" s="1"/>
  <c r="AH960" i="37"/>
  <c r="AI960" i="37" s="1"/>
  <c r="AF961" i="37"/>
  <c r="AL1218" i="37"/>
  <c r="AM1218" i="37" s="1"/>
  <c r="AJ1219" i="37"/>
  <c r="AK1220" i="37" s="1"/>
  <c r="AL960" i="37"/>
  <c r="AM960" i="37" s="1"/>
  <c r="AJ961" i="37"/>
  <c r="AG669" i="37"/>
  <c r="AF1090" i="37"/>
  <c r="AH1089" i="37"/>
  <c r="AI1089" i="37" s="1"/>
  <c r="AG1090" i="37"/>
  <c r="AK669" i="37"/>
  <c r="AK670" i="37" s="1"/>
  <c r="AE202" i="36"/>
  <c r="AE48" i="36"/>
  <c r="AE202" i="32"/>
  <c r="AE48" i="32"/>
  <c r="AG202" i="36"/>
  <c r="AG48" i="36"/>
  <c r="AG202" i="32"/>
  <c r="AG48" i="32"/>
  <c r="AL950" i="30"/>
  <c r="AM950" i="30" s="1"/>
  <c r="AM105" i="30"/>
  <c r="AH658" i="30"/>
  <c r="AI658" i="30" s="1"/>
  <c r="AL331" i="30"/>
  <c r="AM331" i="30" s="1"/>
  <c r="AL503" i="30"/>
  <c r="AM503" i="30" s="1"/>
  <c r="AH831" i="30"/>
  <c r="AI831" i="30" s="1"/>
  <c r="AH949" i="30"/>
  <c r="AI949" i="30" s="1"/>
  <c r="AH331" i="30"/>
  <c r="AI331" i="30" s="1"/>
  <c r="AH503" i="30"/>
  <c r="AI503" i="30" s="1"/>
  <c r="AL658" i="30"/>
  <c r="AM658" i="30" s="1"/>
  <c r="AL831" i="30"/>
  <c r="AM831" i="30" s="1"/>
  <c r="AH106" i="30"/>
  <c r="AI106" i="30" s="1"/>
  <c r="AF107" i="30"/>
  <c r="AH1208" i="30"/>
  <c r="AI1208" i="30" s="1"/>
  <c r="AK1209" i="30"/>
  <c r="AG1209" i="30"/>
  <c r="AH1079" i="30"/>
  <c r="AI1079" i="30" s="1"/>
  <c r="AF1209" i="30"/>
  <c r="AJ1209" i="30"/>
  <c r="AG1080" i="30"/>
  <c r="AF1080" i="30"/>
  <c r="AJ1080" i="30"/>
  <c r="AK1080" i="30"/>
  <c r="AK951" i="30"/>
  <c r="AG950" i="30"/>
  <c r="AJ951" i="30"/>
  <c r="AF950" i="30"/>
  <c r="AF832" i="30"/>
  <c r="AG832" i="30"/>
  <c r="AJ832" i="30"/>
  <c r="AK832" i="30"/>
  <c r="AG659" i="30"/>
  <c r="AK659" i="30"/>
  <c r="AJ659" i="30"/>
  <c r="AF659" i="30"/>
  <c r="AG504" i="30"/>
  <c r="AF504" i="30"/>
  <c r="AJ504" i="30"/>
  <c r="AK504" i="30"/>
  <c r="AK332" i="30"/>
  <c r="AK106" i="30"/>
  <c r="AG107" i="30"/>
  <c r="AF332" i="30"/>
  <c r="AG332" i="30"/>
  <c r="AJ332" i="30"/>
  <c r="AJ106" i="30"/>
  <c r="AG670" i="37" l="1"/>
  <c r="AL106" i="30"/>
  <c r="AG843" i="37"/>
  <c r="AH215" i="36"/>
  <c r="AH214" i="36"/>
  <c r="AH213" i="36"/>
  <c r="AF215" i="36"/>
  <c r="AF214" i="36"/>
  <c r="AF213" i="36"/>
  <c r="AH58" i="41"/>
  <c r="AH49" i="41"/>
  <c r="AH60" i="41"/>
  <c r="AH59" i="41"/>
  <c r="AH61" i="41"/>
  <c r="AH53" i="41"/>
  <c r="AH54" i="41"/>
  <c r="AH51" i="41"/>
  <c r="AH57" i="41"/>
  <c r="AH50" i="41"/>
  <c r="AH52" i="41"/>
  <c r="AH211" i="41"/>
  <c r="AH212" i="41"/>
  <c r="AH204" i="41"/>
  <c r="AH214" i="41"/>
  <c r="AH208" i="41"/>
  <c r="AH206" i="41"/>
  <c r="AH205" i="41"/>
  <c r="AH215" i="41"/>
  <c r="AH203" i="41"/>
  <c r="AH207" i="41"/>
  <c r="AH213" i="41"/>
  <c r="AF211" i="41"/>
  <c r="AF212" i="41"/>
  <c r="AF214" i="41"/>
  <c r="AF204" i="41"/>
  <c r="AF207" i="41"/>
  <c r="AF206" i="41"/>
  <c r="AF205" i="41"/>
  <c r="AF208" i="41"/>
  <c r="AF215" i="41"/>
  <c r="AF213" i="41"/>
  <c r="AF203" i="41"/>
  <c r="AF58" i="41"/>
  <c r="AF57" i="41"/>
  <c r="AF50" i="41"/>
  <c r="AF54" i="41"/>
  <c r="AF51" i="41"/>
  <c r="AF53" i="41"/>
  <c r="AF61" i="41"/>
  <c r="AF49" i="41"/>
  <c r="AF52" i="41"/>
  <c r="AF59" i="41"/>
  <c r="AF60" i="41"/>
  <c r="AK360" i="37"/>
  <c r="AG1220" i="37"/>
  <c r="AK136" i="37"/>
  <c r="AG515" i="37"/>
  <c r="AG1091" i="37"/>
  <c r="AF360" i="37"/>
  <c r="AH359" i="37"/>
  <c r="AI359" i="37" s="1"/>
  <c r="AG360" i="37"/>
  <c r="AJ670" i="37"/>
  <c r="AL669" i="37"/>
  <c r="AM669" i="37" s="1"/>
  <c r="AJ843" i="37"/>
  <c r="AL842" i="37"/>
  <c r="AM842" i="37" s="1"/>
  <c r="AF136" i="37"/>
  <c r="AH135" i="37"/>
  <c r="AI135" i="37" s="1"/>
  <c r="AJ136" i="37"/>
  <c r="AK137" i="37" s="1"/>
  <c r="AL135" i="37"/>
  <c r="AM135" i="37" s="1"/>
  <c r="AJ516" i="37"/>
  <c r="AL515" i="37"/>
  <c r="AM515" i="37" s="1"/>
  <c r="AK516" i="37"/>
  <c r="AF843" i="37"/>
  <c r="AG844" i="37" s="1"/>
  <c r="AH842" i="37"/>
  <c r="AI842" i="37" s="1"/>
  <c r="AJ360" i="37"/>
  <c r="AL359" i="37"/>
  <c r="AM359" i="37" s="1"/>
  <c r="AF515" i="37"/>
  <c r="AH514" i="37"/>
  <c r="AI514" i="37" s="1"/>
  <c r="AK671" i="37"/>
  <c r="AF670" i="37"/>
  <c r="AG671" i="37" s="1"/>
  <c r="AH669" i="37"/>
  <c r="AI669" i="37" s="1"/>
  <c r="AL961" i="37"/>
  <c r="AM961" i="37" s="1"/>
  <c r="AJ962" i="37"/>
  <c r="AH961" i="37"/>
  <c r="AI961" i="37" s="1"/>
  <c r="AF962" i="37"/>
  <c r="AF1091" i="37"/>
  <c r="AH1090" i="37"/>
  <c r="AI1090" i="37" s="1"/>
  <c r="AL1219" i="37"/>
  <c r="AM1219" i="37" s="1"/>
  <c r="AJ1220" i="37"/>
  <c r="AK843" i="37"/>
  <c r="AJ1090" i="37"/>
  <c r="AK1091" i="37" s="1"/>
  <c r="AL1089" i="37"/>
  <c r="AM1089" i="37" s="1"/>
  <c r="AH1219" i="37"/>
  <c r="AI1219" i="37" s="1"/>
  <c r="AF1220" i="37"/>
  <c r="AG1221" i="37" s="1"/>
  <c r="AK962" i="37"/>
  <c r="AG962" i="37"/>
  <c r="AH57" i="32"/>
  <c r="AH58" i="32"/>
  <c r="AH61" i="32"/>
  <c r="AH52" i="32"/>
  <c r="AH49" i="32"/>
  <c r="AH51" i="32"/>
  <c r="AH60" i="32"/>
  <c r="AH50" i="32"/>
  <c r="AH53" i="32"/>
  <c r="AH59" i="32"/>
  <c r="AH54" i="32"/>
  <c r="AF54" i="32"/>
  <c r="AF58" i="32"/>
  <c r="AF52" i="32"/>
  <c r="AF59" i="32"/>
  <c r="AF57" i="32"/>
  <c r="AF49" i="32"/>
  <c r="AF53" i="32"/>
  <c r="AF60" i="32"/>
  <c r="AF50" i="32"/>
  <c r="AF61" i="32"/>
  <c r="AF51" i="32"/>
  <c r="AH211" i="32"/>
  <c r="AH212" i="32"/>
  <c r="AH203" i="32"/>
  <c r="AH215" i="32"/>
  <c r="AH206" i="32"/>
  <c r="AH208" i="32"/>
  <c r="AH214" i="32"/>
  <c r="AH204" i="32"/>
  <c r="AH207" i="32"/>
  <c r="AH205" i="32"/>
  <c r="AH213" i="32"/>
  <c r="AF212" i="32"/>
  <c r="AF211" i="32"/>
  <c r="AF206" i="32"/>
  <c r="AF213" i="32"/>
  <c r="AF208" i="32"/>
  <c r="AF214" i="32"/>
  <c r="AF204" i="32"/>
  <c r="AF207" i="32"/>
  <c r="AF205" i="32"/>
  <c r="AF215" i="32"/>
  <c r="AF203" i="32"/>
  <c r="AH58" i="36"/>
  <c r="AH57" i="36"/>
  <c r="AH60" i="36"/>
  <c r="AH50" i="36"/>
  <c r="AH52" i="36"/>
  <c r="AH59" i="36"/>
  <c r="AH61" i="36"/>
  <c r="AH51" i="36"/>
  <c r="AH54" i="36"/>
  <c r="AH53" i="36"/>
  <c r="AH49" i="36"/>
  <c r="AF58" i="36"/>
  <c r="AF52" i="36"/>
  <c r="AF49" i="36"/>
  <c r="AF53" i="36"/>
  <c r="AF50" i="36"/>
  <c r="AF59" i="36"/>
  <c r="AF54" i="36"/>
  <c r="AF57" i="36"/>
  <c r="AF51" i="36"/>
  <c r="AF60" i="36"/>
  <c r="AF61" i="36"/>
  <c r="AH211" i="36"/>
  <c r="AH212" i="36"/>
  <c r="AH206" i="36"/>
  <c r="AH208" i="36"/>
  <c r="AH203" i="36"/>
  <c r="AH207" i="36"/>
  <c r="AH204" i="36"/>
  <c r="AH205" i="36"/>
  <c r="AF205" i="36"/>
  <c r="AF203" i="36"/>
  <c r="AF204" i="36"/>
  <c r="AF211" i="36"/>
  <c r="AF208" i="36"/>
  <c r="AF206" i="36"/>
  <c r="AF207" i="36"/>
  <c r="AF212" i="36"/>
  <c r="AL659" i="30"/>
  <c r="AM659" i="30" s="1"/>
  <c r="AM106" i="30"/>
  <c r="AH950" i="30"/>
  <c r="AI950" i="30" s="1"/>
  <c r="AL1209" i="30"/>
  <c r="AM1209" i="30" s="1"/>
  <c r="AH332" i="30"/>
  <c r="AI332" i="30" s="1"/>
  <c r="AH659" i="30"/>
  <c r="AI659" i="30" s="1"/>
  <c r="AL951" i="30"/>
  <c r="AM951" i="30" s="1"/>
  <c r="AL1080" i="30"/>
  <c r="AM1080" i="30" s="1"/>
  <c r="AL832" i="30"/>
  <c r="AM832" i="30" s="1"/>
  <c r="AL332" i="30"/>
  <c r="AM332" i="30" s="1"/>
  <c r="AH504" i="30"/>
  <c r="AI504" i="30" s="1"/>
  <c r="AL504" i="30"/>
  <c r="AM504" i="30" s="1"/>
  <c r="AH832" i="30"/>
  <c r="AI832" i="30" s="1"/>
  <c r="AH107" i="30"/>
  <c r="AI107" i="30" s="1"/>
  <c r="AF108" i="30"/>
  <c r="AH1209" i="30"/>
  <c r="AI1209" i="30" s="1"/>
  <c r="AH1080" i="30"/>
  <c r="AI1080" i="30" s="1"/>
  <c r="AF1210" i="30"/>
  <c r="AG1210" i="30"/>
  <c r="AJ1210" i="30"/>
  <c r="AK1210" i="30"/>
  <c r="AG1081" i="30"/>
  <c r="AK1081" i="30"/>
  <c r="AJ1081" i="30"/>
  <c r="AF1081" i="30"/>
  <c r="AF951" i="30"/>
  <c r="AG951" i="30"/>
  <c r="AJ952" i="30"/>
  <c r="AK952" i="30"/>
  <c r="AG833" i="30"/>
  <c r="AJ833" i="30"/>
  <c r="AK833" i="30"/>
  <c r="AF833" i="30"/>
  <c r="AK660" i="30"/>
  <c r="AF660" i="30"/>
  <c r="AJ660" i="30"/>
  <c r="AG660" i="30"/>
  <c r="AK505" i="30"/>
  <c r="AF505" i="30"/>
  <c r="AJ505" i="30"/>
  <c r="AG505" i="30"/>
  <c r="AK333" i="30"/>
  <c r="AG333" i="30"/>
  <c r="AJ333" i="30"/>
  <c r="AF333" i="30"/>
  <c r="AJ107" i="30"/>
  <c r="AK107" i="30"/>
  <c r="AG108" i="30"/>
  <c r="AG64" i="41" l="1"/>
  <c r="AE63" i="41"/>
  <c r="AE217" i="41"/>
  <c r="AG218" i="41"/>
  <c r="AG63" i="41"/>
  <c r="R26" i="41" a="1"/>
  <c r="R26" i="41" s="1"/>
  <c r="R39" i="41" a="1"/>
  <c r="R39" i="41" s="1"/>
  <c r="AE64" i="41"/>
  <c r="R27" i="41" s="1" a="1"/>
  <c r="R27" i="41" s="1"/>
  <c r="AE218" i="41"/>
  <c r="R35" i="41" s="1" a="1"/>
  <c r="R35" i="41" s="1"/>
  <c r="AG217" i="41"/>
  <c r="AE64" i="32"/>
  <c r="AE218" i="32"/>
  <c r="AE64" i="36"/>
  <c r="AE217" i="32"/>
  <c r="AK844" i="37"/>
  <c r="AG963" i="37"/>
  <c r="AF1092" i="37"/>
  <c r="AH1091" i="37"/>
  <c r="AI1091" i="37" s="1"/>
  <c r="AK963" i="37"/>
  <c r="AJ1091" i="37"/>
  <c r="AL1090" i="37"/>
  <c r="AM1090" i="37" s="1"/>
  <c r="AL1220" i="37"/>
  <c r="AM1220" i="37" s="1"/>
  <c r="AJ1221" i="37"/>
  <c r="AH962" i="37"/>
  <c r="AI962" i="37" s="1"/>
  <c r="AF963" i="37"/>
  <c r="AG1092" i="37"/>
  <c r="AG1093" i="37" s="1"/>
  <c r="AK517" i="37"/>
  <c r="AF137" i="37"/>
  <c r="AH136" i="37"/>
  <c r="AI136" i="37" s="1"/>
  <c r="AJ671" i="37"/>
  <c r="AK672" i="37" s="1"/>
  <c r="AL670" i="37"/>
  <c r="AM670" i="37" s="1"/>
  <c r="AF361" i="37"/>
  <c r="AH360" i="37"/>
  <c r="AI360" i="37" s="1"/>
  <c r="AF671" i="37"/>
  <c r="AH670" i="37"/>
  <c r="AI670" i="37" s="1"/>
  <c r="AF516" i="37"/>
  <c r="AH515" i="37"/>
  <c r="AI515" i="37" s="1"/>
  <c r="AF844" i="37"/>
  <c r="AH843" i="37"/>
  <c r="AI843" i="37" s="1"/>
  <c r="AJ517" i="37"/>
  <c r="AL516" i="37"/>
  <c r="AM516" i="37" s="1"/>
  <c r="AH1220" i="37"/>
  <c r="AI1220" i="37" s="1"/>
  <c r="AF1221" i="37"/>
  <c r="AG1222" i="37" s="1"/>
  <c r="AJ361" i="37"/>
  <c r="AL360" i="37"/>
  <c r="AM360" i="37" s="1"/>
  <c r="AK361" i="37"/>
  <c r="AG516" i="37"/>
  <c r="AG137" i="37"/>
  <c r="AL962" i="37"/>
  <c r="AM962" i="37" s="1"/>
  <c r="AJ963" i="37"/>
  <c r="AJ137" i="37"/>
  <c r="AK138" i="37" s="1"/>
  <c r="AL136" i="37"/>
  <c r="AM136" i="37" s="1"/>
  <c r="AJ844" i="37"/>
  <c r="AL843" i="37"/>
  <c r="AM843" i="37" s="1"/>
  <c r="AG361" i="37"/>
  <c r="AK1221" i="37"/>
  <c r="AG217" i="36"/>
  <c r="AG64" i="36"/>
  <c r="AG64" i="32"/>
  <c r="AE218" i="36"/>
  <c r="AE217" i="36"/>
  <c r="AG63" i="36"/>
  <c r="AG218" i="36"/>
  <c r="AE63" i="36"/>
  <c r="AG218" i="32"/>
  <c r="AG217" i="32"/>
  <c r="AE63" i="32"/>
  <c r="AG63" i="32"/>
  <c r="AH333" i="30"/>
  <c r="AI333" i="30" s="1"/>
  <c r="AL505" i="30"/>
  <c r="AM505" i="30" s="1"/>
  <c r="AL333" i="30"/>
  <c r="AM333" i="30" s="1"/>
  <c r="AL660" i="30"/>
  <c r="AM660" i="30" s="1"/>
  <c r="AH1081" i="30"/>
  <c r="AI1081" i="30" s="1"/>
  <c r="AH833" i="30"/>
  <c r="AI833" i="30" s="1"/>
  <c r="AL1081" i="30"/>
  <c r="AM1081" i="30" s="1"/>
  <c r="AL1210" i="30"/>
  <c r="AM1210" i="30" s="1"/>
  <c r="AL952" i="30"/>
  <c r="AM952" i="30" s="1"/>
  <c r="AH505" i="30"/>
  <c r="AI505" i="30" s="1"/>
  <c r="AH660" i="30"/>
  <c r="AI660" i="30" s="1"/>
  <c r="AL833" i="30"/>
  <c r="AM833" i="30" s="1"/>
  <c r="AH108" i="30"/>
  <c r="AI108" i="30" s="1"/>
  <c r="AL107" i="30"/>
  <c r="AM107" i="30" s="1"/>
  <c r="AH951" i="30"/>
  <c r="AI951" i="30" s="1"/>
  <c r="AF109" i="30"/>
  <c r="AH1210" i="30"/>
  <c r="AI1210" i="30" s="1"/>
  <c r="AK1211" i="30"/>
  <c r="AG1211" i="30"/>
  <c r="AJ1211" i="30"/>
  <c r="AF1211" i="30"/>
  <c r="AJ1082" i="30"/>
  <c r="AF1082" i="30"/>
  <c r="AK1082" i="30"/>
  <c r="AG1082" i="30"/>
  <c r="AG952" i="30"/>
  <c r="AK953" i="30"/>
  <c r="AF952" i="30"/>
  <c r="AJ953" i="30"/>
  <c r="AG834" i="30"/>
  <c r="AK834" i="30"/>
  <c r="AF834" i="30"/>
  <c r="AJ834" i="30"/>
  <c r="AG661" i="30"/>
  <c r="AF661" i="30"/>
  <c r="AJ661" i="30"/>
  <c r="AK661" i="30"/>
  <c r="AG506" i="30"/>
  <c r="AJ506" i="30"/>
  <c r="AK506" i="30"/>
  <c r="AF506" i="30"/>
  <c r="AK108" i="30"/>
  <c r="AG109" i="30"/>
  <c r="AF334" i="30"/>
  <c r="AG334" i="30"/>
  <c r="AJ334" i="30"/>
  <c r="AK334" i="30"/>
  <c r="AJ108" i="30"/>
  <c r="S40" i="36" l="1" a="1"/>
  <c r="S40" i="36" s="1"/>
  <c r="R35" i="32" a="1"/>
  <c r="R35" i="32" s="1"/>
  <c r="AG964" i="37"/>
  <c r="R34" i="32" a="1"/>
  <c r="R34" i="32" s="1"/>
  <c r="R41" i="32" a="1"/>
  <c r="R41" i="32" s="1"/>
  <c r="R30" i="41" a="1"/>
  <c r="R30" i="41" s="1"/>
  <c r="R20" i="41" a="1"/>
  <c r="R20" i="41" s="1"/>
  <c r="R32" i="41" a="1"/>
  <c r="R32" i="41" s="1"/>
  <c r="R42" i="41" a="1"/>
  <c r="R42" i="41" s="1"/>
  <c r="R34" i="41" a="1"/>
  <c r="R34" i="41" s="1"/>
  <c r="R40" i="41" a="1"/>
  <c r="R40" i="41" s="1"/>
  <c r="R31" i="41" a="1"/>
  <c r="R31" i="41" s="1"/>
  <c r="R24" i="41" a="1"/>
  <c r="R24" i="41" s="1"/>
  <c r="R22" i="41" a="1"/>
  <c r="R22" i="41" s="1"/>
  <c r="R36" i="41" a="1"/>
  <c r="R36" i="41" s="1"/>
  <c r="R38" i="41" a="1"/>
  <c r="R38" i="41" s="1"/>
  <c r="R43" i="41" a="1"/>
  <c r="R43" i="41" s="1"/>
  <c r="R33" i="41" a="1"/>
  <c r="R33" i="41" s="1"/>
  <c r="R25" i="41" a="1"/>
  <c r="R25" i="41" s="1"/>
  <c r="R23" i="41" a="1"/>
  <c r="R23" i="41" s="1"/>
  <c r="R28" i="41" a="1"/>
  <c r="R28" i="41" s="1"/>
  <c r="S20" i="41" a="1"/>
  <c r="S20" i="41" s="1"/>
  <c r="S21" i="41" a="1"/>
  <c r="S21" i="41" s="1"/>
  <c r="S25" i="41" a="1"/>
  <c r="S25" i="41" s="1"/>
  <c r="S31" i="41" a="1"/>
  <c r="S31" i="41" s="1"/>
  <c r="S22" i="41" a="1"/>
  <c r="S22" i="41" s="1"/>
  <c r="S30" i="41" a="1"/>
  <c r="S30" i="41" s="1"/>
  <c r="S28" i="41" a="1"/>
  <c r="S28" i="41" s="1"/>
  <c r="S27" i="41" a="1"/>
  <c r="S27" i="41" s="1"/>
  <c r="S29" i="41" a="1"/>
  <c r="S29" i="41" s="1"/>
  <c r="S24" i="41" a="1"/>
  <c r="S24" i="41" s="1"/>
  <c r="S23" i="41" a="1"/>
  <c r="S23" i="41" s="1"/>
  <c r="S26" i="41" a="1"/>
  <c r="S26" i="41" s="1"/>
  <c r="S41" i="41" a="1"/>
  <c r="S41" i="41" s="1"/>
  <c r="S35" i="41" a="1"/>
  <c r="S35" i="41" s="1"/>
  <c r="S38" i="41" a="1"/>
  <c r="S38" i="41" s="1"/>
  <c r="S42" i="41" a="1"/>
  <c r="S42" i="41" s="1"/>
  <c r="S39" i="41" a="1"/>
  <c r="S39" i="41" s="1"/>
  <c r="S43" i="41" a="1"/>
  <c r="S43" i="41" s="1"/>
  <c r="S36" i="41" a="1"/>
  <c r="S36" i="41" s="1"/>
  <c r="S33" i="41" a="1"/>
  <c r="S33" i="41" s="1"/>
  <c r="S32" i="41" a="1"/>
  <c r="S32" i="41" s="1"/>
  <c r="S37" i="41" a="1"/>
  <c r="S37" i="41" s="1"/>
  <c r="S40" i="41" a="1"/>
  <c r="S40" i="41" s="1"/>
  <c r="S34" i="41" a="1"/>
  <c r="S34" i="41" s="1"/>
  <c r="R37" i="41" a="1"/>
  <c r="R37" i="41" s="1"/>
  <c r="R41" i="41" a="1"/>
  <c r="R41" i="41" s="1"/>
  <c r="R29" i="41" a="1"/>
  <c r="R29" i="41" s="1"/>
  <c r="R21" i="41" a="1"/>
  <c r="R21" i="41" s="1"/>
  <c r="S31" i="36" a="1"/>
  <c r="S31" i="36" s="1"/>
  <c r="S28" i="36" a="1"/>
  <c r="S28" i="36" s="1"/>
  <c r="S29" i="36" a="1"/>
  <c r="S29" i="36" s="1"/>
  <c r="S27" i="36" a="1"/>
  <c r="S27" i="36" s="1"/>
  <c r="S24" i="36" a="1"/>
  <c r="S24" i="36" s="1"/>
  <c r="S25" i="36" a="1"/>
  <c r="S25" i="36" s="1"/>
  <c r="S23" i="36" a="1"/>
  <c r="S23" i="36" s="1"/>
  <c r="S20" i="36" a="1"/>
  <c r="S20" i="36" s="1"/>
  <c r="S21" i="36" a="1"/>
  <c r="S21" i="36" s="1"/>
  <c r="S30" i="36" a="1"/>
  <c r="S30" i="36" s="1"/>
  <c r="S26" i="36" a="1"/>
  <c r="S26" i="36" s="1"/>
  <c r="S22" i="36" a="1"/>
  <c r="S22" i="36" s="1"/>
  <c r="R30" i="36" a="1"/>
  <c r="R30" i="36" s="1"/>
  <c r="R25" i="36" a="1"/>
  <c r="R25" i="36" s="1"/>
  <c r="R21" i="36" a="1"/>
  <c r="R21" i="36" s="1"/>
  <c r="R26" i="36" a="1"/>
  <c r="R26" i="36" s="1"/>
  <c r="R31" i="36" a="1"/>
  <c r="R31" i="36" s="1"/>
  <c r="R28" i="36" a="1"/>
  <c r="R28" i="36" s="1"/>
  <c r="R22" i="36" a="1"/>
  <c r="R22" i="36" s="1"/>
  <c r="R27" i="36" a="1"/>
  <c r="R27" i="36" s="1"/>
  <c r="R24" i="36" a="1"/>
  <c r="R24" i="36" s="1"/>
  <c r="R20" i="36" a="1"/>
  <c r="R20" i="36" s="1"/>
  <c r="R23" i="36" a="1"/>
  <c r="R23" i="36" s="1"/>
  <c r="R29" i="36" a="1"/>
  <c r="R29" i="36" s="1"/>
  <c r="R39" i="32" a="1"/>
  <c r="R39" i="32" s="1"/>
  <c r="R33" i="32" a="1"/>
  <c r="R33" i="32" s="1"/>
  <c r="R42" i="32" a="1"/>
  <c r="R42" i="32" s="1"/>
  <c r="R37" i="32" a="1"/>
  <c r="R37" i="32" s="1"/>
  <c r="R40" i="32" a="1"/>
  <c r="R40" i="32" s="1"/>
  <c r="R36" i="32" a="1"/>
  <c r="R36" i="32" s="1"/>
  <c r="R38" i="32" a="1"/>
  <c r="R38" i="32" s="1"/>
  <c r="R32" i="32" a="1"/>
  <c r="R32" i="32" s="1"/>
  <c r="R43" i="32" a="1"/>
  <c r="R43" i="32" s="1"/>
  <c r="AK1222" i="37"/>
  <c r="AK362" i="37"/>
  <c r="AJ1092" i="37"/>
  <c r="AL1091" i="37"/>
  <c r="AM1091" i="37" s="1"/>
  <c r="AK1092" i="37"/>
  <c r="AJ845" i="37"/>
  <c r="AL844" i="37"/>
  <c r="AM844" i="37" s="1"/>
  <c r="AK845" i="37"/>
  <c r="AK846" i="37" s="1"/>
  <c r="AJ518" i="37"/>
  <c r="AL517" i="37"/>
  <c r="AM517" i="37" s="1"/>
  <c r="AF517" i="37"/>
  <c r="AH516" i="37"/>
  <c r="AI516" i="37" s="1"/>
  <c r="AF362" i="37"/>
  <c r="AH361" i="37"/>
  <c r="AI361" i="37" s="1"/>
  <c r="AF138" i="37"/>
  <c r="AH137" i="37"/>
  <c r="AI137" i="37" s="1"/>
  <c r="AG362" i="37"/>
  <c r="AG363" i="37" s="1"/>
  <c r="AJ138" i="37"/>
  <c r="AK139" i="37" s="1"/>
  <c r="AL137" i="37"/>
  <c r="AM137" i="37" s="1"/>
  <c r="AG138" i="37"/>
  <c r="AG139" i="37" s="1"/>
  <c r="AJ362" i="37"/>
  <c r="AL361" i="37"/>
  <c r="AM361" i="37" s="1"/>
  <c r="AH1221" i="37"/>
  <c r="AI1221" i="37" s="1"/>
  <c r="AF1222" i="37"/>
  <c r="AK518" i="37"/>
  <c r="AL1221" i="37"/>
  <c r="AM1221" i="37" s="1"/>
  <c r="AJ1222" i="37"/>
  <c r="AK964" i="37"/>
  <c r="AL963" i="37"/>
  <c r="AM963" i="37" s="1"/>
  <c r="AJ964" i="37"/>
  <c r="AG517" i="37"/>
  <c r="AF845" i="37"/>
  <c r="AH844" i="37"/>
  <c r="AI844" i="37" s="1"/>
  <c r="AF672" i="37"/>
  <c r="AH671" i="37"/>
  <c r="AI671" i="37" s="1"/>
  <c r="AJ672" i="37"/>
  <c r="AL671" i="37"/>
  <c r="AM671" i="37" s="1"/>
  <c r="AG672" i="37"/>
  <c r="AH963" i="37"/>
  <c r="AI963" i="37" s="1"/>
  <c r="AF964" i="37"/>
  <c r="AF1093" i="37"/>
  <c r="AG1094" i="37" s="1"/>
  <c r="AH1092" i="37"/>
  <c r="AI1092" i="37" s="1"/>
  <c r="AG845" i="37"/>
  <c r="R34" i="36" a="1"/>
  <c r="R34" i="36" s="1"/>
  <c r="R41" i="36" a="1"/>
  <c r="R41" i="36" s="1"/>
  <c r="R38" i="36" a="1"/>
  <c r="R38" i="36" s="1"/>
  <c r="R37" i="36" a="1"/>
  <c r="R37" i="36" s="1"/>
  <c r="R40" i="36" a="1"/>
  <c r="R40" i="36" s="1"/>
  <c r="R36" i="36" a="1"/>
  <c r="R36" i="36" s="1"/>
  <c r="R32" i="36" a="1"/>
  <c r="R32" i="36" s="1"/>
  <c r="R33" i="36" a="1"/>
  <c r="R33" i="36" s="1"/>
  <c r="R43" i="36" a="1"/>
  <c r="R43" i="36" s="1"/>
  <c r="R35" i="36" a="1"/>
  <c r="R35" i="36" s="1"/>
  <c r="R42" i="36" a="1"/>
  <c r="R42" i="36" s="1"/>
  <c r="R39" i="36" a="1"/>
  <c r="R39" i="36" s="1"/>
  <c r="S31" i="32" a="1"/>
  <c r="S31" i="32" s="1"/>
  <c r="S28" i="32" a="1"/>
  <c r="S28" i="32" s="1"/>
  <c r="S26" i="32" a="1"/>
  <c r="S26" i="32" s="1"/>
  <c r="S25" i="32" a="1"/>
  <c r="S25" i="32" s="1"/>
  <c r="S30" i="32" a="1"/>
  <c r="S30" i="32" s="1"/>
  <c r="S24" i="32" a="1"/>
  <c r="S24" i="32" s="1"/>
  <c r="S29" i="32" a="1"/>
  <c r="S29" i="32" s="1"/>
  <c r="S23" i="32" a="1"/>
  <c r="S23" i="32" s="1"/>
  <c r="S22" i="32" a="1"/>
  <c r="S22" i="32" s="1"/>
  <c r="S20" i="32" a="1"/>
  <c r="S20" i="32" s="1"/>
  <c r="S27" i="32" a="1"/>
  <c r="S27" i="32" s="1"/>
  <c r="S21" i="32" a="1"/>
  <c r="S21" i="32" s="1"/>
  <c r="R27" i="32" a="1"/>
  <c r="R27" i="32" s="1"/>
  <c r="R24" i="32" a="1"/>
  <c r="R24" i="32" s="1"/>
  <c r="R21" i="32" a="1"/>
  <c r="R21" i="32" s="1"/>
  <c r="R22" i="32" a="1"/>
  <c r="R22" i="32" s="1"/>
  <c r="R20" i="32" a="1"/>
  <c r="R20" i="32" s="1"/>
  <c r="R30" i="32" a="1"/>
  <c r="R30" i="32" s="1"/>
  <c r="R26" i="32" a="1"/>
  <c r="R26" i="32" s="1"/>
  <c r="R31" i="32" a="1"/>
  <c r="R31" i="32" s="1"/>
  <c r="R29" i="32" a="1"/>
  <c r="R29" i="32" s="1"/>
  <c r="R28" i="32" a="1"/>
  <c r="R28" i="32" s="1"/>
  <c r="R25" i="32" a="1"/>
  <c r="R25" i="32" s="1"/>
  <c r="R23" i="32" a="1"/>
  <c r="R23" i="32" s="1"/>
  <c r="S35" i="36" a="1"/>
  <c r="S35" i="36" s="1"/>
  <c r="S41" i="36" a="1"/>
  <c r="S41" i="36" s="1"/>
  <c r="S37" i="36" a="1"/>
  <c r="S37" i="36" s="1"/>
  <c r="S32" i="32" a="1"/>
  <c r="S32" i="32" s="1"/>
  <c r="S36" i="32" a="1"/>
  <c r="S36" i="32" s="1"/>
  <c r="S40" i="32" a="1"/>
  <c r="S40" i="32" s="1"/>
  <c r="S34" i="32" a="1"/>
  <c r="S34" i="32" s="1"/>
  <c r="S43" i="32" a="1"/>
  <c r="S43" i="32" s="1"/>
  <c r="S42" i="32" a="1"/>
  <c r="S42" i="32" s="1"/>
  <c r="S35" i="32" a="1"/>
  <c r="S35" i="32" s="1"/>
  <c r="S38" i="32" a="1"/>
  <c r="S38" i="32" s="1"/>
  <c r="S41" i="32" a="1"/>
  <c r="S41" i="32" s="1"/>
  <c r="S39" i="32" a="1"/>
  <c r="S39" i="32" s="1"/>
  <c r="S33" i="32" a="1"/>
  <c r="S33" i="32" s="1"/>
  <c r="S37" i="32" a="1"/>
  <c r="S37" i="32" s="1"/>
  <c r="S32" i="36" a="1"/>
  <c r="S32" i="36" s="1"/>
  <c r="S34" i="36" a="1"/>
  <c r="S34" i="36" s="1"/>
  <c r="S38" i="36" a="1"/>
  <c r="S38" i="36" s="1"/>
  <c r="S33" i="36" a="1"/>
  <c r="S33" i="36" s="1"/>
  <c r="S36" i="36" a="1"/>
  <c r="S36" i="36" s="1"/>
  <c r="S43" i="36" a="1"/>
  <c r="S43" i="36" s="1"/>
  <c r="S42" i="36" a="1"/>
  <c r="S42" i="36" s="1"/>
  <c r="S39" i="36" a="1"/>
  <c r="S39" i="36" s="1"/>
  <c r="AL834" i="30"/>
  <c r="AM834" i="30" s="1"/>
  <c r="AL953" i="30"/>
  <c r="AM953" i="30" s="1"/>
  <c r="AL108" i="30"/>
  <c r="AM108" i="30" s="1"/>
  <c r="AH506" i="30"/>
  <c r="AI506" i="30" s="1"/>
  <c r="AH661" i="30"/>
  <c r="AI661" i="30" s="1"/>
  <c r="AH834" i="30"/>
  <c r="AI834" i="30" s="1"/>
  <c r="AH952" i="30"/>
  <c r="AI952" i="30" s="1"/>
  <c r="AL1211" i="30"/>
  <c r="AM1211" i="30" s="1"/>
  <c r="AH334" i="30"/>
  <c r="AI334" i="30" s="1"/>
  <c r="AL661" i="30"/>
  <c r="AM661" i="30" s="1"/>
  <c r="AH109" i="30"/>
  <c r="AI109" i="30" s="1"/>
  <c r="AL506" i="30"/>
  <c r="AM506" i="30" s="1"/>
  <c r="AL334" i="30"/>
  <c r="AM334" i="30" s="1"/>
  <c r="AL1082" i="30"/>
  <c r="AM1082" i="30" s="1"/>
  <c r="AF110" i="30"/>
  <c r="AH1211" i="30"/>
  <c r="AI1211" i="30" s="1"/>
  <c r="AK1083" i="30"/>
  <c r="AG1212" i="30"/>
  <c r="AJ1212" i="30"/>
  <c r="AF1212" i="30"/>
  <c r="AK1212" i="30"/>
  <c r="AH1082" i="30"/>
  <c r="AI1082" i="30" s="1"/>
  <c r="AF1083" i="30"/>
  <c r="AG1083" i="30"/>
  <c r="AJ1083" i="30"/>
  <c r="AJ954" i="30"/>
  <c r="AK954" i="30"/>
  <c r="AF953" i="30"/>
  <c r="AG953" i="30"/>
  <c r="AK835" i="30"/>
  <c r="AF835" i="30"/>
  <c r="AJ835" i="30"/>
  <c r="AG835" i="30"/>
  <c r="AG662" i="30"/>
  <c r="AJ662" i="30"/>
  <c r="AK662" i="30"/>
  <c r="AF662" i="30"/>
  <c r="AG507" i="30"/>
  <c r="AK507" i="30"/>
  <c r="AF507" i="30"/>
  <c r="AJ507" i="30"/>
  <c r="AG335" i="30"/>
  <c r="AK109" i="30"/>
  <c r="AG110" i="30"/>
  <c r="AK335" i="30"/>
  <c r="AJ335" i="30"/>
  <c r="AF335" i="30"/>
  <c r="AJ109" i="30"/>
  <c r="AL1083" i="30" l="1"/>
  <c r="AM1083" i="30" s="1"/>
  <c r="AG518" i="37"/>
  <c r="AK519" i="37"/>
  <c r="AK363" i="37"/>
  <c r="AK1093" i="37"/>
  <c r="AK965" i="37"/>
  <c r="AG846" i="37"/>
  <c r="AF673" i="37"/>
  <c r="AH672" i="37"/>
  <c r="AI672" i="37" s="1"/>
  <c r="AH1222" i="37"/>
  <c r="AI1222" i="37" s="1"/>
  <c r="AF1223" i="37"/>
  <c r="AL964" i="37"/>
  <c r="AM964" i="37" s="1"/>
  <c r="AJ965" i="37"/>
  <c r="AL1222" i="37"/>
  <c r="AM1222" i="37" s="1"/>
  <c r="AJ1223" i="37"/>
  <c r="AF139" i="37"/>
  <c r="AH138" i="37"/>
  <c r="AI138" i="37" s="1"/>
  <c r="AF518" i="37"/>
  <c r="AG519" i="37" s="1"/>
  <c r="AH517" i="37"/>
  <c r="AI517" i="37" s="1"/>
  <c r="AK1223" i="37"/>
  <c r="AF1094" i="37"/>
  <c r="AG1095" i="37" s="1"/>
  <c r="AH1093" i="37"/>
  <c r="AI1093" i="37" s="1"/>
  <c r="AJ673" i="37"/>
  <c r="AL672" i="37"/>
  <c r="AM672" i="37" s="1"/>
  <c r="AF846" i="37"/>
  <c r="AH845" i="37"/>
  <c r="AI845" i="37" s="1"/>
  <c r="AJ1093" i="37"/>
  <c r="AL1092" i="37"/>
  <c r="AM1092" i="37" s="1"/>
  <c r="AJ139" i="37"/>
  <c r="AL138" i="37"/>
  <c r="AM138" i="37" s="1"/>
  <c r="AH964" i="37"/>
  <c r="AI964" i="37" s="1"/>
  <c r="AF965" i="37"/>
  <c r="AG673" i="37"/>
  <c r="AK673" i="37"/>
  <c r="AG1223" i="37"/>
  <c r="AJ363" i="37"/>
  <c r="AK364" i="37" s="1"/>
  <c r="AL362" i="37"/>
  <c r="AM362" i="37" s="1"/>
  <c r="AF363" i="37"/>
  <c r="AH362" i="37"/>
  <c r="AI362" i="37" s="1"/>
  <c r="AJ519" i="37"/>
  <c r="AK520" i="37" s="1"/>
  <c r="AL518" i="37"/>
  <c r="AM518" i="37" s="1"/>
  <c r="AJ846" i="37"/>
  <c r="AL845" i="37"/>
  <c r="AM845" i="37" s="1"/>
  <c r="AG965" i="37"/>
  <c r="AG966" i="37" s="1"/>
  <c r="AH835" i="30"/>
  <c r="AI835" i="30" s="1"/>
  <c r="AL1212" i="30"/>
  <c r="AM1212" i="30" s="1"/>
  <c r="AH335" i="30"/>
  <c r="AI335" i="30" s="1"/>
  <c r="AL662" i="30"/>
  <c r="AM662" i="30" s="1"/>
  <c r="AL954" i="30"/>
  <c r="AM954" i="30" s="1"/>
  <c r="AL109" i="30"/>
  <c r="AM109" i="30" s="1"/>
  <c r="AH953" i="30"/>
  <c r="AI953" i="30" s="1"/>
  <c r="AH507" i="30"/>
  <c r="AI507" i="30" s="1"/>
  <c r="AL835" i="30"/>
  <c r="AM835" i="30" s="1"/>
  <c r="AH110" i="30"/>
  <c r="AI110" i="30" s="1"/>
  <c r="AL335" i="30"/>
  <c r="AM335" i="30" s="1"/>
  <c r="AL507" i="30"/>
  <c r="AM507" i="30" s="1"/>
  <c r="AH662" i="30"/>
  <c r="AI662" i="30" s="1"/>
  <c r="AF111" i="30"/>
  <c r="AK1213" i="30"/>
  <c r="AH1212" i="30"/>
  <c r="AI1212" i="30" s="1"/>
  <c r="AG1084" i="30"/>
  <c r="AF1213" i="30"/>
  <c r="AG1213" i="30"/>
  <c r="AJ1213" i="30"/>
  <c r="AH1083" i="30"/>
  <c r="AI1083" i="30" s="1"/>
  <c r="AJ1084" i="30"/>
  <c r="AF1084" i="30"/>
  <c r="AK1084" i="30"/>
  <c r="AK955" i="30"/>
  <c r="AG954" i="30"/>
  <c r="AJ955" i="30"/>
  <c r="AF954" i="30"/>
  <c r="AG836" i="30"/>
  <c r="AK836" i="30"/>
  <c r="AJ836" i="30"/>
  <c r="AF836" i="30"/>
  <c r="AK663" i="30"/>
  <c r="AG663" i="30"/>
  <c r="AF663" i="30"/>
  <c r="AJ663" i="30"/>
  <c r="AF508" i="30"/>
  <c r="AJ508" i="30"/>
  <c r="AK508" i="30"/>
  <c r="AG508" i="30"/>
  <c r="AG336" i="30"/>
  <c r="AG111" i="30"/>
  <c r="AK336" i="30"/>
  <c r="AF336" i="30"/>
  <c r="AJ336" i="30"/>
  <c r="AJ110" i="30"/>
  <c r="AK110" i="30"/>
  <c r="AK1094" i="37" l="1"/>
  <c r="AK1224" i="37"/>
  <c r="AK674" i="37"/>
  <c r="AH1223" i="37"/>
  <c r="AI1223" i="37" s="1"/>
  <c r="AF1224" i="37"/>
  <c r="AJ364" i="37"/>
  <c r="AK365" i="37" s="1"/>
  <c r="AL363" i="37"/>
  <c r="AM363" i="37" s="1"/>
  <c r="AG674" i="37"/>
  <c r="AJ140" i="37"/>
  <c r="AL139" i="37"/>
  <c r="AM139" i="37" s="1"/>
  <c r="AF847" i="37"/>
  <c r="AH846" i="37"/>
  <c r="AI846" i="37" s="1"/>
  <c r="AG847" i="37"/>
  <c r="AL965" i="37"/>
  <c r="AM965" i="37" s="1"/>
  <c r="AJ966" i="37"/>
  <c r="AJ847" i="37"/>
  <c r="AL846" i="37"/>
  <c r="AM846" i="37" s="1"/>
  <c r="AF364" i="37"/>
  <c r="AH363" i="37"/>
  <c r="AI363" i="37" s="1"/>
  <c r="AH965" i="37"/>
  <c r="AI965" i="37" s="1"/>
  <c r="AF966" i="37"/>
  <c r="AG967" i="37" s="1"/>
  <c r="AF1095" i="37"/>
  <c r="AH1094" i="37"/>
  <c r="AI1094" i="37" s="1"/>
  <c r="AF140" i="37"/>
  <c r="AH139" i="37"/>
  <c r="AI139" i="37" s="1"/>
  <c r="AK966" i="37"/>
  <c r="AK967" i="37" s="1"/>
  <c r="AJ520" i="37"/>
  <c r="AK521" i="37" s="1"/>
  <c r="AL519" i="37"/>
  <c r="AM519" i="37" s="1"/>
  <c r="AF519" i="37"/>
  <c r="AG520" i="37" s="1"/>
  <c r="AH518" i="37"/>
  <c r="AI518" i="37" s="1"/>
  <c r="AF674" i="37"/>
  <c r="AH673" i="37"/>
  <c r="AI673" i="37" s="1"/>
  <c r="AG364" i="37"/>
  <c r="AG1224" i="37"/>
  <c r="AJ1094" i="37"/>
  <c r="AL1093" i="37"/>
  <c r="AM1093" i="37" s="1"/>
  <c r="AJ674" i="37"/>
  <c r="AK675" i="37" s="1"/>
  <c r="AL673" i="37"/>
  <c r="AM673" i="37" s="1"/>
  <c r="AK140" i="37"/>
  <c r="AK141" i="37" s="1"/>
  <c r="AL1223" i="37"/>
  <c r="AM1223" i="37" s="1"/>
  <c r="AJ1224" i="37"/>
  <c r="AK1225" i="37" s="1"/>
  <c r="AG140" i="37"/>
  <c r="AK847" i="37"/>
  <c r="AL1213" i="30"/>
  <c r="AM1213" i="30" s="1"/>
  <c r="AL336" i="30"/>
  <c r="AM336" i="30" s="1"/>
  <c r="AH508" i="30"/>
  <c r="AI508" i="30" s="1"/>
  <c r="AL110" i="30"/>
  <c r="AM110" i="30" s="1"/>
  <c r="AL508" i="30"/>
  <c r="AM508" i="30" s="1"/>
  <c r="AL1084" i="30"/>
  <c r="AM1084" i="30" s="1"/>
  <c r="AH111" i="30"/>
  <c r="AI111" i="30" s="1"/>
  <c r="AL663" i="30"/>
  <c r="AM663" i="30" s="1"/>
  <c r="AH336" i="30"/>
  <c r="AI336" i="30" s="1"/>
  <c r="AH836" i="30"/>
  <c r="AI836" i="30" s="1"/>
  <c r="AH954" i="30"/>
  <c r="AI954" i="30" s="1"/>
  <c r="AH663" i="30"/>
  <c r="AI663" i="30" s="1"/>
  <c r="AL836" i="30"/>
  <c r="AM836" i="30" s="1"/>
  <c r="AL955" i="30"/>
  <c r="AM955" i="30" s="1"/>
  <c r="AG1214" i="30"/>
  <c r="AF112" i="30"/>
  <c r="AH1213" i="30"/>
  <c r="AI1213" i="30" s="1"/>
  <c r="AJ1214" i="30"/>
  <c r="AF1214" i="30"/>
  <c r="AK1214" i="30"/>
  <c r="AG1085" i="30"/>
  <c r="AH1084" i="30"/>
  <c r="AI1084" i="30" s="1"/>
  <c r="AK1085" i="30"/>
  <c r="AF1085" i="30"/>
  <c r="AJ1085" i="30"/>
  <c r="AL1085" i="30" s="1"/>
  <c r="AM1085" i="30" s="1"/>
  <c r="AF955" i="30"/>
  <c r="AG955" i="30"/>
  <c r="AJ956" i="30"/>
  <c r="AK956" i="30"/>
  <c r="AJ837" i="30"/>
  <c r="AF837" i="30"/>
  <c r="AG837" i="30"/>
  <c r="AK837" i="30"/>
  <c r="AF664" i="30"/>
  <c r="AJ664" i="30"/>
  <c r="AG664" i="30"/>
  <c r="AK664" i="30"/>
  <c r="AG509" i="30"/>
  <c r="AK509" i="30"/>
  <c r="AJ509" i="30"/>
  <c r="AF509" i="30"/>
  <c r="AG337" i="30"/>
  <c r="AG112" i="30"/>
  <c r="AK111" i="30"/>
  <c r="AJ337" i="30"/>
  <c r="AK337" i="30"/>
  <c r="AF337" i="30"/>
  <c r="AJ111" i="30"/>
  <c r="AG141" i="37" l="1"/>
  <c r="AK848" i="37"/>
  <c r="AL966" i="37"/>
  <c r="AM966" i="37" s="1"/>
  <c r="AJ967" i="37"/>
  <c r="AK968" i="37" s="1"/>
  <c r="AF848" i="37"/>
  <c r="AH847" i="37"/>
  <c r="AI847" i="37" s="1"/>
  <c r="AJ365" i="37"/>
  <c r="AL364" i="37"/>
  <c r="AM364" i="37" s="1"/>
  <c r="AJ1095" i="37"/>
  <c r="AL1094" i="37"/>
  <c r="AM1094" i="37" s="1"/>
  <c r="AF675" i="37"/>
  <c r="AH674" i="37"/>
  <c r="AI674" i="37" s="1"/>
  <c r="AF1096" i="37"/>
  <c r="AH1095" i="37"/>
  <c r="AI1095" i="37" s="1"/>
  <c r="AF365" i="37"/>
  <c r="AH364" i="37"/>
  <c r="AI364" i="37" s="1"/>
  <c r="AL1224" i="37"/>
  <c r="AM1224" i="37" s="1"/>
  <c r="AJ1225" i="37"/>
  <c r="AK1226" i="37" s="1"/>
  <c r="AJ675" i="37"/>
  <c r="AL674" i="37"/>
  <c r="AM674" i="37" s="1"/>
  <c r="AG365" i="37"/>
  <c r="AF520" i="37"/>
  <c r="AH519" i="37"/>
  <c r="AI519" i="37" s="1"/>
  <c r="AJ521" i="37"/>
  <c r="AL520" i="37"/>
  <c r="AM520" i="37" s="1"/>
  <c r="AF141" i="37"/>
  <c r="AH140" i="37"/>
  <c r="AI140" i="37" s="1"/>
  <c r="AH966" i="37"/>
  <c r="AI966" i="37" s="1"/>
  <c r="AF967" i="37"/>
  <c r="AG968" i="37" s="1"/>
  <c r="AG848" i="37"/>
  <c r="AJ141" i="37"/>
  <c r="AL140" i="37"/>
  <c r="AM140" i="37" s="1"/>
  <c r="AH1224" i="37"/>
  <c r="AI1224" i="37" s="1"/>
  <c r="AK1095" i="37"/>
  <c r="AG521" i="37"/>
  <c r="AJ848" i="37"/>
  <c r="AL847" i="37"/>
  <c r="AM847" i="37" s="1"/>
  <c r="AG675" i="37"/>
  <c r="AG676" i="37" s="1"/>
  <c r="AG1096" i="37"/>
  <c r="AL337" i="30"/>
  <c r="AM337" i="30" s="1"/>
  <c r="AH509" i="30"/>
  <c r="AI509" i="30" s="1"/>
  <c r="AL111" i="30"/>
  <c r="AM111" i="30" s="1"/>
  <c r="AH337" i="30"/>
  <c r="AI337" i="30" s="1"/>
  <c r="AL664" i="30"/>
  <c r="AM664" i="30" s="1"/>
  <c r="AH837" i="30"/>
  <c r="AI837" i="30" s="1"/>
  <c r="AH664" i="30"/>
  <c r="AI664" i="30" s="1"/>
  <c r="AL837" i="30"/>
  <c r="AM837" i="30" s="1"/>
  <c r="AH955" i="30"/>
  <c r="AI955" i="30" s="1"/>
  <c r="AL1214" i="30"/>
  <c r="AM1214" i="30" s="1"/>
  <c r="AL509" i="30"/>
  <c r="AM509" i="30" s="1"/>
  <c r="AL956" i="30"/>
  <c r="AM956" i="30" s="1"/>
  <c r="AH112" i="30"/>
  <c r="AI112" i="30" s="1"/>
  <c r="AF113" i="30"/>
  <c r="AK838" i="30"/>
  <c r="AG1215" i="30"/>
  <c r="AH1214" i="30"/>
  <c r="AI1214" i="30" s="1"/>
  <c r="AH1085" i="30"/>
  <c r="AI1085" i="30" s="1"/>
  <c r="AK1215" i="30"/>
  <c r="AF1215" i="30"/>
  <c r="AJ1215" i="30"/>
  <c r="AJ1086" i="30"/>
  <c r="AK1086" i="30"/>
  <c r="AF1086" i="30"/>
  <c r="AG1086" i="30"/>
  <c r="AG956" i="30"/>
  <c r="AK957" i="30"/>
  <c r="AF956" i="30"/>
  <c r="AJ957" i="30"/>
  <c r="AG838" i="30"/>
  <c r="AF838" i="30"/>
  <c r="AJ838" i="30"/>
  <c r="AG665" i="30"/>
  <c r="AK665" i="30"/>
  <c r="AJ665" i="30"/>
  <c r="AF665" i="30"/>
  <c r="AF510" i="30"/>
  <c r="AG510" i="30"/>
  <c r="AJ510" i="30"/>
  <c r="AK510" i="30"/>
  <c r="AK112" i="30"/>
  <c r="AK338" i="30"/>
  <c r="AJ338" i="30"/>
  <c r="AF338" i="30"/>
  <c r="AG338" i="30"/>
  <c r="AJ112" i="30"/>
  <c r="AG113" i="30"/>
  <c r="AK1096" i="37" l="1"/>
  <c r="AG366" i="37"/>
  <c r="AG1097" i="37"/>
  <c r="AJ366" i="37"/>
  <c r="AL365" i="37"/>
  <c r="AM365" i="37" s="1"/>
  <c r="AL967" i="37"/>
  <c r="AM967" i="37" s="1"/>
  <c r="AJ968" i="37"/>
  <c r="AK969" i="37" s="1"/>
  <c r="AJ142" i="37"/>
  <c r="AL141" i="37"/>
  <c r="AM141" i="37" s="1"/>
  <c r="AJ676" i="37"/>
  <c r="AL675" i="37"/>
  <c r="AM675" i="37" s="1"/>
  <c r="AF366" i="37"/>
  <c r="AG367" i="37" s="1"/>
  <c r="AH365" i="37"/>
  <c r="AI365" i="37" s="1"/>
  <c r="AJ849" i="37"/>
  <c r="AL848" i="37"/>
  <c r="AM848" i="37" s="1"/>
  <c r="AF142" i="37"/>
  <c r="AH141" i="37"/>
  <c r="AI141" i="37" s="1"/>
  <c r="AF521" i="37"/>
  <c r="AH520" i="37"/>
  <c r="AI520" i="37" s="1"/>
  <c r="AL1225" i="37"/>
  <c r="AM1225" i="37" s="1"/>
  <c r="AJ1226" i="37"/>
  <c r="AK1227" i="37" s="1"/>
  <c r="AK366" i="37"/>
  <c r="AJ1096" i="37"/>
  <c r="AK1097" i="37" s="1"/>
  <c r="AL1095" i="37"/>
  <c r="AM1095" i="37" s="1"/>
  <c r="AK849" i="37"/>
  <c r="AB50" i="37"/>
  <c r="AB40" i="37"/>
  <c r="AH967" i="37"/>
  <c r="AI967" i="37" s="1"/>
  <c r="AF968" i="37"/>
  <c r="AG969" i="37" s="1"/>
  <c r="AF1097" i="37"/>
  <c r="AH1096" i="37"/>
  <c r="AI1096" i="37" s="1"/>
  <c r="AK142" i="37"/>
  <c r="AK676" i="37"/>
  <c r="AJ522" i="37"/>
  <c r="AL521" i="37"/>
  <c r="AM521" i="37" s="1"/>
  <c r="AG142" i="37"/>
  <c r="AF676" i="37"/>
  <c r="AG677" i="37" s="1"/>
  <c r="AH675" i="37"/>
  <c r="AI675" i="37" s="1"/>
  <c r="AH848" i="37"/>
  <c r="AI848" i="37" s="1"/>
  <c r="AK522" i="37"/>
  <c r="AH510" i="30"/>
  <c r="AI510" i="30" s="1"/>
  <c r="AL338" i="30"/>
  <c r="AM338" i="30" s="1"/>
  <c r="AL665" i="30"/>
  <c r="AM665" i="30" s="1"/>
  <c r="AH838" i="30"/>
  <c r="AI838" i="30" s="1"/>
  <c r="AL1215" i="30"/>
  <c r="AM1215" i="30" s="1"/>
  <c r="AL510" i="30"/>
  <c r="AM510" i="30" s="1"/>
  <c r="AL957" i="30"/>
  <c r="AM957" i="30" s="1"/>
  <c r="AL112" i="30"/>
  <c r="AM112" i="30" s="1"/>
  <c r="AL1086" i="30"/>
  <c r="AM1086" i="30" s="1"/>
  <c r="AH113" i="30"/>
  <c r="AI113" i="30" s="1"/>
  <c r="AH338" i="30"/>
  <c r="AI338" i="30" s="1"/>
  <c r="AH665" i="30"/>
  <c r="AI665" i="30" s="1"/>
  <c r="AL838" i="30"/>
  <c r="AM838" i="30" s="1"/>
  <c r="AH956" i="30"/>
  <c r="AI956" i="30" s="1"/>
  <c r="AF114" i="30"/>
  <c r="AH1215" i="30"/>
  <c r="AI1215" i="30" s="1"/>
  <c r="AJ1216" i="30"/>
  <c r="AK1216" i="30"/>
  <c r="AF1216" i="30"/>
  <c r="AG1216" i="30"/>
  <c r="AH1086" i="30"/>
  <c r="AI1086" i="30" s="1"/>
  <c r="AK1087" i="30"/>
  <c r="AF1087" i="30"/>
  <c r="AG1087" i="30"/>
  <c r="AJ1087" i="30"/>
  <c r="AJ958" i="30"/>
  <c r="AK958" i="30"/>
  <c r="AF957" i="30"/>
  <c r="AG957" i="30"/>
  <c r="AG839" i="30"/>
  <c r="AJ839" i="30"/>
  <c r="AK839" i="30"/>
  <c r="AF839" i="30"/>
  <c r="AK666" i="30"/>
  <c r="AF666" i="30"/>
  <c r="AJ666" i="30"/>
  <c r="AG666" i="30"/>
  <c r="AG511" i="30"/>
  <c r="AJ511" i="30"/>
  <c r="AK511" i="30"/>
  <c r="AF511" i="30"/>
  <c r="AG339" i="30"/>
  <c r="AK113" i="30"/>
  <c r="AK339" i="30"/>
  <c r="AG114" i="30"/>
  <c r="AF339" i="30"/>
  <c r="AJ339" i="30"/>
  <c r="AJ113" i="30"/>
  <c r="AK143" i="37" l="1"/>
  <c r="AK850" i="37"/>
  <c r="AH339" i="30"/>
  <c r="AI339" i="30" s="1"/>
  <c r="AL113" i="30"/>
  <c r="AM113" i="30" s="1"/>
  <c r="AK367" i="37"/>
  <c r="AG143" i="37"/>
  <c r="AK677" i="37"/>
  <c r="AF143" i="37"/>
  <c r="AH142" i="37"/>
  <c r="AI142" i="37" s="1"/>
  <c r="AJ677" i="37"/>
  <c r="AL676" i="37"/>
  <c r="AM676" i="37" s="1"/>
  <c r="AL968" i="37"/>
  <c r="AM968" i="37" s="1"/>
  <c r="AJ969" i="37"/>
  <c r="AB47" i="37"/>
  <c r="AB37" i="37"/>
  <c r="AF677" i="37"/>
  <c r="AG678" i="37" s="1"/>
  <c r="AH676" i="37"/>
  <c r="AI676" i="37" s="1"/>
  <c r="AF522" i="37"/>
  <c r="AH521" i="37"/>
  <c r="AI521" i="37" s="1"/>
  <c r="AF367" i="37"/>
  <c r="AH366" i="37"/>
  <c r="AI366" i="37" s="1"/>
  <c r="AJ143" i="37"/>
  <c r="AL142" i="37"/>
  <c r="AM142" i="37" s="1"/>
  <c r="AJ523" i="37"/>
  <c r="AL522" i="37"/>
  <c r="AM522" i="37" s="1"/>
  <c r="AF1098" i="37"/>
  <c r="AH1097" i="37"/>
  <c r="AI1097" i="37" s="1"/>
  <c r="AJ1097" i="37"/>
  <c r="AK1098" i="37" s="1"/>
  <c r="AL1096" i="37"/>
  <c r="AM1096" i="37" s="1"/>
  <c r="AK523" i="37"/>
  <c r="AG144" i="37"/>
  <c r="AH968" i="37"/>
  <c r="AI968" i="37" s="1"/>
  <c r="AF969" i="37"/>
  <c r="AL1226" i="37"/>
  <c r="AM1226" i="37" s="1"/>
  <c r="AJ1227" i="37"/>
  <c r="AJ850" i="37"/>
  <c r="AK851" i="37" s="1"/>
  <c r="AL849" i="37"/>
  <c r="AM849" i="37" s="1"/>
  <c r="AG522" i="37"/>
  <c r="AJ367" i="37"/>
  <c r="AL366" i="37"/>
  <c r="AM366" i="37" s="1"/>
  <c r="AG1098" i="37"/>
  <c r="AH839" i="30"/>
  <c r="AI839" i="30" s="1"/>
  <c r="AL1087" i="30"/>
  <c r="AM1087" i="30" s="1"/>
  <c r="AH511" i="30"/>
  <c r="AI511" i="30" s="1"/>
  <c r="AL1216" i="30"/>
  <c r="AM1216" i="30" s="1"/>
  <c r="AL958" i="30"/>
  <c r="AM958" i="30" s="1"/>
  <c r="AL666" i="30"/>
  <c r="AM666" i="30" s="1"/>
  <c r="AH957" i="30"/>
  <c r="AI957" i="30" s="1"/>
  <c r="AL339" i="30"/>
  <c r="AM339" i="30" s="1"/>
  <c r="AL511" i="30"/>
  <c r="AM511" i="30" s="1"/>
  <c r="AH666" i="30"/>
  <c r="AI666" i="30" s="1"/>
  <c r="AL839" i="30"/>
  <c r="AM839" i="30" s="1"/>
  <c r="AH114" i="30"/>
  <c r="AI114" i="30" s="1"/>
  <c r="AK840" i="30"/>
  <c r="AF115" i="30"/>
  <c r="AK959" i="30"/>
  <c r="AK1217" i="30"/>
  <c r="AH1216" i="30"/>
  <c r="AI1216" i="30" s="1"/>
  <c r="AF1217" i="30"/>
  <c r="AG1217" i="30"/>
  <c r="AJ1217" i="30"/>
  <c r="AH1087" i="30"/>
  <c r="AI1087" i="30" s="1"/>
  <c r="AG1088" i="30"/>
  <c r="AJ1088" i="30"/>
  <c r="AF1088" i="30"/>
  <c r="AK1088" i="30"/>
  <c r="AG958" i="30"/>
  <c r="AJ959" i="30"/>
  <c r="AL959" i="30" s="1"/>
  <c r="AF958" i="30"/>
  <c r="AG840" i="30"/>
  <c r="AF840" i="30"/>
  <c r="AJ840" i="30"/>
  <c r="AF667" i="30"/>
  <c r="AG667" i="30"/>
  <c r="AJ667" i="30"/>
  <c r="AK667" i="30"/>
  <c r="AK512" i="30"/>
  <c r="AF512" i="30"/>
  <c r="AJ512" i="30"/>
  <c r="AG512" i="30"/>
  <c r="AG340" i="30"/>
  <c r="AK340" i="30"/>
  <c r="AK114" i="30"/>
  <c r="AG115" i="30"/>
  <c r="AJ340" i="30"/>
  <c r="AF340" i="30"/>
  <c r="AJ114" i="30"/>
  <c r="AL1217" i="30" l="1"/>
  <c r="AM1217" i="30" s="1"/>
  <c r="AK678" i="37"/>
  <c r="AG523" i="37"/>
  <c r="AG1099" i="37"/>
  <c r="AH340" i="30"/>
  <c r="AI340" i="30" s="1"/>
  <c r="AL114" i="30"/>
  <c r="AM114" i="30" s="1"/>
  <c r="AK524" i="37"/>
  <c r="AJ678" i="37"/>
  <c r="AL677" i="37"/>
  <c r="AM677" i="37" s="1"/>
  <c r="AJ851" i="37"/>
  <c r="AL850" i="37"/>
  <c r="AM850" i="37" s="1"/>
  <c r="AH969" i="37"/>
  <c r="AI969" i="37" s="1"/>
  <c r="AF970" i="37"/>
  <c r="AF1099" i="37"/>
  <c r="AH1098" i="37"/>
  <c r="AI1098" i="37" s="1"/>
  <c r="AJ144" i="37"/>
  <c r="AL143" i="37"/>
  <c r="AM143" i="37" s="1"/>
  <c r="AF523" i="37"/>
  <c r="AH522" i="37"/>
  <c r="AI522" i="37" s="1"/>
  <c r="AL969" i="37"/>
  <c r="AM969" i="37" s="1"/>
  <c r="AJ970" i="37"/>
  <c r="AK970" i="37"/>
  <c r="AJ368" i="37"/>
  <c r="AL367" i="37"/>
  <c r="AM367" i="37" s="1"/>
  <c r="AL1227" i="37"/>
  <c r="AM1227" i="37" s="1"/>
  <c r="AJ1228" i="37"/>
  <c r="AK368" i="37"/>
  <c r="AF678" i="37"/>
  <c r="AH677" i="37"/>
  <c r="AI677" i="37" s="1"/>
  <c r="AK1228" i="37"/>
  <c r="AK1229" i="37" s="1"/>
  <c r="AK852" i="37"/>
  <c r="AK144" i="37"/>
  <c r="AK145" i="37" s="1"/>
  <c r="AJ1098" i="37"/>
  <c r="AL1097" i="37"/>
  <c r="AM1097" i="37" s="1"/>
  <c r="AJ524" i="37"/>
  <c r="AL523" i="37"/>
  <c r="AM523" i="37" s="1"/>
  <c r="AF368" i="37"/>
  <c r="AH367" i="37"/>
  <c r="AI367" i="37" s="1"/>
  <c r="AG368" i="37"/>
  <c r="AF144" i="37"/>
  <c r="AH143" i="37"/>
  <c r="AI143" i="37" s="1"/>
  <c r="AG970" i="37"/>
  <c r="AL840" i="30"/>
  <c r="AM840" i="30" s="1"/>
  <c r="AH512" i="30"/>
  <c r="AI512" i="30" s="1"/>
  <c r="AH958" i="30"/>
  <c r="AI958" i="30" s="1"/>
  <c r="AM959" i="30"/>
  <c r="AL340" i="30"/>
  <c r="AM340" i="30" s="1"/>
  <c r="AH667" i="30"/>
  <c r="AI667" i="30" s="1"/>
  <c r="AL1088" i="30"/>
  <c r="AM1088" i="30" s="1"/>
  <c r="AL512" i="30"/>
  <c r="AM512" i="30" s="1"/>
  <c r="AL667" i="30"/>
  <c r="AM667" i="30" s="1"/>
  <c r="AH840" i="30"/>
  <c r="AI840" i="30" s="1"/>
  <c r="AH115" i="30"/>
  <c r="AI115" i="30" s="1"/>
  <c r="AF116" i="30"/>
  <c r="AG1218" i="30"/>
  <c r="AH1217" i="30"/>
  <c r="AI1217" i="30" s="1"/>
  <c r="AJ1218" i="30"/>
  <c r="AF1218" i="30"/>
  <c r="AK1218" i="30"/>
  <c r="AG1089" i="30"/>
  <c r="AH1088" i="30"/>
  <c r="AI1088" i="30" s="1"/>
  <c r="AK1089" i="30"/>
  <c r="AF1089" i="30"/>
  <c r="AJ1089" i="30"/>
  <c r="AF959" i="30"/>
  <c r="AG959" i="30"/>
  <c r="AJ960" i="30"/>
  <c r="AK960" i="30"/>
  <c r="AK841" i="30"/>
  <c r="AF841" i="30"/>
  <c r="AJ841" i="30"/>
  <c r="AG841" i="30"/>
  <c r="AG668" i="30"/>
  <c r="AJ668" i="30"/>
  <c r="AK668" i="30"/>
  <c r="AF668" i="30"/>
  <c r="AG513" i="30"/>
  <c r="AF513" i="30"/>
  <c r="AJ513" i="30"/>
  <c r="AK513" i="30"/>
  <c r="AK341" i="30"/>
  <c r="AJ341" i="30"/>
  <c r="AF341" i="30"/>
  <c r="AG341" i="30"/>
  <c r="AJ115" i="30"/>
  <c r="AK115" i="30"/>
  <c r="AG116" i="30"/>
  <c r="AG971" i="37" l="1"/>
  <c r="AK369" i="37"/>
  <c r="AK971" i="37"/>
  <c r="AF369" i="37"/>
  <c r="AH368" i="37"/>
  <c r="AI368" i="37" s="1"/>
  <c r="AJ1099" i="37"/>
  <c r="AL1098" i="37"/>
  <c r="AM1098" i="37" s="1"/>
  <c r="AJ369" i="37"/>
  <c r="AK370" i="37" s="1"/>
  <c r="AL368" i="37"/>
  <c r="AM368" i="37" s="1"/>
  <c r="AF145" i="37"/>
  <c r="AH144" i="37"/>
  <c r="AI144" i="37" s="1"/>
  <c r="AF524" i="37"/>
  <c r="AH523" i="37"/>
  <c r="AI523" i="37" s="1"/>
  <c r="AF1100" i="37"/>
  <c r="AH1099" i="37"/>
  <c r="AI1099" i="37" s="1"/>
  <c r="AJ679" i="37"/>
  <c r="AL678" i="37"/>
  <c r="AM678" i="37" s="1"/>
  <c r="AL1228" i="37"/>
  <c r="AM1228" i="37" s="1"/>
  <c r="AJ1229" i="37"/>
  <c r="AK1230" i="37" s="1"/>
  <c r="AG369" i="37"/>
  <c r="AG370" i="37" s="1"/>
  <c r="AJ525" i="37"/>
  <c r="AL524" i="37"/>
  <c r="AM524" i="37" s="1"/>
  <c r="AG524" i="37"/>
  <c r="AL970" i="37"/>
  <c r="AM970" i="37" s="1"/>
  <c r="AJ971" i="37"/>
  <c r="AK972" i="37" s="1"/>
  <c r="AK525" i="37"/>
  <c r="AJ852" i="37"/>
  <c r="AL851" i="37"/>
  <c r="AM851" i="37" s="1"/>
  <c r="AK679" i="37"/>
  <c r="AK680" i="37" s="1"/>
  <c r="AG145" i="37"/>
  <c r="AF679" i="37"/>
  <c r="AH678" i="37"/>
  <c r="AI678" i="37" s="1"/>
  <c r="AJ145" i="37"/>
  <c r="AL144" i="37"/>
  <c r="AM144" i="37" s="1"/>
  <c r="AH970" i="37"/>
  <c r="AI970" i="37" s="1"/>
  <c r="AF971" i="37"/>
  <c r="AH971" i="37" s="1"/>
  <c r="AK1099" i="37"/>
  <c r="AG1100" i="37"/>
  <c r="AG679" i="37"/>
  <c r="AL115" i="30"/>
  <c r="AM115" i="30" s="1"/>
  <c r="AH959" i="30"/>
  <c r="AI959" i="30" s="1"/>
  <c r="AL1089" i="30"/>
  <c r="AM1089" i="30" s="1"/>
  <c r="AL668" i="30"/>
  <c r="AM668" i="30" s="1"/>
  <c r="AL1218" i="30"/>
  <c r="AM1218" i="30" s="1"/>
  <c r="AH341" i="30"/>
  <c r="AI341" i="30" s="1"/>
  <c r="AL513" i="30"/>
  <c r="AM513" i="30" s="1"/>
  <c r="AL841" i="30"/>
  <c r="AM841" i="30" s="1"/>
  <c r="AL960" i="30"/>
  <c r="AM960" i="30" s="1"/>
  <c r="AH668" i="30"/>
  <c r="AI668" i="30" s="1"/>
  <c r="AL341" i="30"/>
  <c r="AM341" i="30" s="1"/>
  <c r="AH513" i="30"/>
  <c r="AI513" i="30" s="1"/>
  <c r="AH841" i="30"/>
  <c r="AI841" i="30" s="1"/>
  <c r="AH116" i="30"/>
  <c r="AI116" i="30" s="1"/>
  <c r="AH1218" i="30"/>
  <c r="AI1218" i="30" s="1"/>
  <c r="AK1219" i="30"/>
  <c r="AF117" i="30"/>
  <c r="AH1089" i="30"/>
  <c r="AI1089" i="30" s="1"/>
  <c r="AJ1219" i="30"/>
  <c r="AF1219" i="30"/>
  <c r="AG1219" i="30"/>
  <c r="AJ1090" i="30"/>
  <c r="AK1090" i="30"/>
  <c r="AF1090" i="30"/>
  <c r="AG1090" i="30"/>
  <c r="AG960" i="30"/>
  <c r="AK961" i="30"/>
  <c r="AF960" i="30"/>
  <c r="AJ961" i="30"/>
  <c r="AG842" i="30"/>
  <c r="AJ842" i="30"/>
  <c r="AK842" i="30"/>
  <c r="AF842" i="30"/>
  <c r="AK669" i="30"/>
  <c r="AF669" i="30"/>
  <c r="AJ669" i="30"/>
  <c r="AG669" i="30"/>
  <c r="AG514" i="30"/>
  <c r="AK514" i="30"/>
  <c r="AJ514" i="30"/>
  <c r="AF514" i="30"/>
  <c r="AG117" i="30"/>
  <c r="AJ342" i="30"/>
  <c r="AK116" i="30"/>
  <c r="AG342" i="30"/>
  <c r="AK342" i="30"/>
  <c r="AF342" i="30"/>
  <c r="AJ116" i="30"/>
  <c r="AL342" i="30" l="1"/>
  <c r="AG146" i="37"/>
  <c r="AG525" i="37"/>
  <c r="AG680" i="37"/>
  <c r="AK1100" i="37"/>
  <c r="AL842" i="30"/>
  <c r="AM842" i="30" s="1"/>
  <c r="AL116" i="30"/>
  <c r="AM116" i="30" s="1"/>
  <c r="AK526" i="37"/>
  <c r="AK527" i="37" s="1"/>
  <c r="AI971" i="37"/>
  <c r="AB48" i="37" s="1"/>
  <c r="AJ146" i="37"/>
  <c r="AL145" i="37"/>
  <c r="AM145" i="37" s="1"/>
  <c r="AL971" i="37"/>
  <c r="AM971" i="37" s="1"/>
  <c r="AJ972" i="37"/>
  <c r="AJ526" i="37"/>
  <c r="AL525" i="37"/>
  <c r="AM525" i="37" s="1"/>
  <c r="AK146" i="37"/>
  <c r="AH1100" i="37"/>
  <c r="AI1100" i="37" s="1"/>
  <c r="AJ370" i="37"/>
  <c r="AL369" i="37"/>
  <c r="AM369" i="37" s="1"/>
  <c r="AJ1100" i="37"/>
  <c r="AK1101" i="37" s="1"/>
  <c r="AL1099" i="37"/>
  <c r="AM1099" i="37" s="1"/>
  <c r="AK371" i="37"/>
  <c r="AF680" i="37"/>
  <c r="AG681" i="37" s="1"/>
  <c r="AH679" i="37"/>
  <c r="AI679" i="37" s="1"/>
  <c r="AJ853" i="37"/>
  <c r="AL852" i="37"/>
  <c r="AM852" i="37" s="1"/>
  <c r="AL1229" i="37"/>
  <c r="AM1229" i="37" s="1"/>
  <c r="AJ1230" i="37"/>
  <c r="AJ680" i="37"/>
  <c r="AL679" i="37"/>
  <c r="AM679" i="37" s="1"/>
  <c r="AF525" i="37"/>
  <c r="AH524" i="37"/>
  <c r="AI524" i="37" s="1"/>
  <c r="AF146" i="37"/>
  <c r="AH145" i="37"/>
  <c r="AI145" i="37" s="1"/>
  <c r="AK853" i="37"/>
  <c r="AF370" i="37"/>
  <c r="AH369" i="37"/>
  <c r="AI369" i="37" s="1"/>
  <c r="AL1219" i="30"/>
  <c r="AM1219" i="30" s="1"/>
  <c r="AH669" i="30"/>
  <c r="AI669" i="30" s="1"/>
  <c r="AH342" i="30"/>
  <c r="AI342" i="30" s="1"/>
  <c r="AL1090" i="30"/>
  <c r="AM1090" i="30" s="1"/>
  <c r="AM342" i="30"/>
  <c r="AH514" i="30"/>
  <c r="AI514" i="30" s="1"/>
  <c r="AH842" i="30"/>
  <c r="AI842" i="30" s="1"/>
  <c r="AL961" i="30"/>
  <c r="AM961" i="30" s="1"/>
  <c r="AH117" i="30"/>
  <c r="AI117" i="30" s="1"/>
  <c r="AL514" i="30"/>
  <c r="AM514" i="30" s="1"/>
  <c r="AL669" i="30"/>
  <c r="AM669" i="30" s="1"/>
  <c r="AH960" i="30"/>
  <c r="AI960" i="30" s="1"/>
  <c r="AG1220" i="30"/>
  <c r="AF118" i="30"/>
  <c r="AH1219" i="30"/>
  <c r="AI1219" i="30" s="1"/>
  <c r="AK1220" i="30"/>
  <c r="AF1220" i="30"/>
  <c r="AJ1220" i="30"/>
  <c r="AH1090" i="30"/>
  <c r="AI1090" i="30" s="1"/>
  <c r="AK1091" i="30"/>
  <c r="AF1091" i="30"/>
  <c r="AG1091" i="30"/>
  <c r="AJ1091" i="30"/>
  <c r="AJ962" i="30"/>
  <c r="AK962" i="30"/>
  <c r="AF961" i="30"/>
  <c r="AG961" i="30"/>
  <c r="AK843" i="30"/>
  <c r="AF843" i="30"/>
  <c r="AJ843" i="30"/>
  <c r="AG843" i="30"/>
  <c r="AG670" i="30"/>
  <c r="AF670" i="30"/>
  <c r="AJ670" i="30"/>
  <c r="AK670" i="30"/>
  <c r="AK515" i="30"/>
  <c r="AF515" i="30"/>
  <c r="AJ515" i="30"/>
  <c r="AG515" i="30"/>
  <c r="AG343" i="30"/>
  <c r="AJ343" i="30"/>
  <c r="AK343" i="30"/>
  <c r="AF343" i="30"/>
  <c r="AJ117" i="30"/>
  <c r="AK117" i="30"/>
  <c r="AG118" i="30"/>
  <c r="AK854" i="37" l="1"/>
  <c r="AB38" i="37"/>
  <c r="AF526" i="37"/>
  <c r="AH525" i="37"/>
  <c r="AI525" i="37" s="1"/>
  <c r="AB49" i="37"/>
  <c r="AB39" i="37"/>
  <c r="AL972" i="37"/>
  <c r="AM972" i="37" s="1"/>
  <c r="AJ973" i="37"/>
  <c r="AJ147" i="37"/>
  <c r="AL146" i="37"/>
  <c r="AM146" i="37" s="1"/>
  <c r="AK147" i="37"/>
  <c r="AG526" i="37"/>
  <c r="AF681" i="37"/>
  <c r="AH680" i="37"/>
  <c r="AI680" i="37" s="1"/>
  <c r="AJ1101" i="37"/>
  <c r="AL1100" i="37"/>
  <c r="AM1100" i="37" s="1"/>
  <c r="AF147" i="37"/>
  <c r="AH146" i="37"/>
  <c r="AI146" i="37" s="1"/>
  <c r="AJ681" i="37"/>
  <c r="AL680" i="37"/>
  <c r="AM680" i="37" s="1"/>
  <c r="AF371" i="37"/>
  <c r="AH370" i="37"/>
  <c r="AI370" i="37" s="1"/>
  <c r="AL1230" i="37"/>
  <c r="AM1230" i="37" s="1"/>
  <c r="AJ1231" i="37"/>
  <c r="AJ854" i="37"/>
  <c r="AL853" i="37"/>
  <c r="AM853" i="37" s="1"/>
  <c r="AG371" i="37"/>
  <c r="AJ371" i="37"/>
  <c r="AK372" i="37" s="1"/>
  <c r="AL370" i="37"/>
  <c r="AM370" i="37" s="1"/>
  <c r="AK681" i="37"/>
  <c r="AK973" i="37"/>
  <c r="AK1231" i="37"/>
  <c r="AJ527" i="37"/>
  <c r="AL526" i="37"/>
  <c r="AM526" i="37" s="1"/>
  <c r="AG147" i="37"/>
  <c r="AH343" i="30"/>
  <c r="AI343" i="30" s="1"/>
  <c r="AL1091" i="30"/>
  <c r="AM1091" i="30" s="1"/>
  <c r="AL515" i="30"/>
  <c r="AM515" i="30" s="1"/>
  <c r="AL843" i="30"/>
  <c r="AM843" i="30" s="1"/>
  <c r="AL1220" i="30"/>
  <c r="AM1220" i="30" s="1"/>
  <c r="AL670" i="30"/>
  <c r="AM670" i="30" s="1"/>
  <c r="AH961" i="30"/>
  <c r="AI961" i="30" s="1"/>
  <c r="AH118" i="30"/>
  <c r="AI118" i="30" s="1"/>
  <c r="AL343" i="30"/>
  <c r="AM343" i="30" s="1"/>
  <c r="AH515" i="30"/>
  <c r="AI515" i="30" s="1"/>
  <c r="AH670" i="30"/>
  <c r="AI670" i="30" s="1"/>
  <c r="AH843" i="30"/>
  <c r="AI843" i="30" s="1"/>
  <c r="AL117" i="30"/>
  <c r="AM117" i="30" s="1"/>
  <c r="AL962" i="30"/>
  <c r="AM962" i="30" s="1"/>
  <c r="AF119" i="30"/>
  <c r="AK1221" i="30"/>
  <c r="AG1221" i="30"/>
  <c r="AH1220" i="30"/>
  <c r="AI1220" i="30" s="1"/>
  <c r="AK1092" i="30"/>
  <c r="AJ1221" i="30"/>
  <c r="AL1221" i="30" s="1"/>
  <c r="AF1221" i="30"/>
  <c r="AG1092" i="30"/>
  <c r="AH1091" i="30"/>
  <c r="AI1091" i="30" s="1"/>
  <c r="AJ1092" i="30"/>
  <c r="AF1092" i="30"/>
  <c r="AK963" i="30"/>
  <c r="AG962" i="30"/>
  <c r="AJ963" i="30"/>
  <c r="AF962" i="30"/>
  <c r="AG844" i="30"/>
  <c r="AF844" i="30"/>
  <c r="AJ844" i="30"/>
  <c r="AK844" i="30"/>
  <c r="AG671" i="30"/>
  <c r="AJ671" i="30"/>
  <c r="AK671" i="30"/>
  <c r="AF671" i="30"/>
  <c r="AG516" i="30"/>
  <c r="AF516" i="30"/>
  <c r="AJ516" i="30"/>
  <c r="AK516" i="30"/>
  <c r="AK344" i="30"/>
  <c r="AK118" i="30"/>
  <c r="AG119" i="30"/>
  <c r="AF344" i="30"/>
  <c r="AJ344" i="30"/>
  <c r="AG344" i="30"/>
  <c r="AJ118" i="30"/>
  <c r="AK682" i="37" l="1"/>
  <c r="AK1232" i="37"/>
  <c r="AK974" i="37"/>
  <c r="AK148" i="37"/>
  <c r="AJ528" i="37"/>
  <c r="AL527" i="37"/>
  <c r="AM527" i="37" s="1"/>
  <c r="AJ855" i="37"/>
  <c r="AL854" i="37"/>
  <c r="AM854" i="37" s="1"/>
  <c r="AF372" i="37"/>
  <c r="AH371" i="37"/>
  <c r="AI371" i="37" s="1"/>
  <c r="AF148" i="37"/>
  <c r="AH147" i="37"/>
  <c r="AI147" i="37" s="1"/>
  <c r="AK855" i="37"/>
  <c r="AG148" i="37"/>
  <c r="AK528" i="37"/>
  <c r="AJ372" i="37"/>
  <c r="AK373" i="37" s="1"/>
  <c r="AL371" i="37"/>
  <c r="AM371" i="37" s="1"/>
  <c r="AL1231" i="37"/>
  <c r="AM1231" i="37" s="1"/>
  <c r="AJ1232" i="37"/>
  <c r="AF682" i="37"/>
  <c r="AH681" i="37"/>
  <c r="AI681" i="37" s="1"/>
  <c r="AJ148" i="37"/>
  <c r="AK149" i="37" s="1"/>
  <c r="AL147" i="37"/>
  <c r="AM147" i="37" s="1"/>
  <c r="AG682" i="37"/>
  <c r="AG683" i="37" s="1"/>
  <c r="AF527" i="37"/>
  <c r="AH526" i="37"/>
  <c r="AI526" i="37" s="1"/>
  <c r="AG372" i="37"/>
  <c r="AJ682" i="37"/>
  <c r="AL681" i="37"/>
  <c r="AM681" i="37" s="1"/>
  <c r="AJ1102" i="37"/>
  <c r="AL1101" i="37"/>
  <c r="AM1101" i="37" s="1"/>
  <c r="AG527" i="37"/>
  <c r="AL973" i="37"/>
  <c r="AM973" i="37" s="1"/>
  <c r="AJ974" i="37"/>
  <c r="AK1102" i="37"/>
  <c r="AH1221" i="30"/>
  <c r="AI1221" i="30" s="1"/>
  <c r="AL344" i="30"/>
  <c r="AM344" i="30" s="1"/>
  <c r="AH344" i="30"/>
  <c r="AI344" i="30" s="1"/>
  <c r="AL118" i="30"/>
  <c r="AM118" i="30" s="1"/>
  <c r="AL1092" i="30"/>
  <c r="AM1092" i="30" s="1"/>
  <c r="AH962" i="30"/>
  <c r="AI962" i="30" s="1"/>
  <c r="AL516" i="30"/>
  <c r="AM516" i="30" s="1"/>
  <c r="AL844" i="30"/>
  <c r="AM844" i="30" s="1"/>
  <c r="AL963" i="30"/>
  <c r="AM963" i="30" s="1"/>
  <c r="AM1221" i="30"/>
  <c r="AH516" i="30"/>
  <c r="AI516" i="30" s="1"/>
  <c r="AL671" i="30"/>
  <c r="AM671" i="30" s="1"/>
  <c r="AH844" i="30"/>
  <c r="AI844" i="30" s="1"/>
  <c r="AH119" i="30"/>
  <c r="AI119" i="30" s="1"/>
  <c r="AH671" i="30"/>
  <c r="AI671" i="30" s="1"/>
  <c r="AG1222" i="30"/>
  <c r="AF120" i="30"/>
  <c r="AK1222" i="30"/>
  <c r="AH1092" i="30"/>
  <c r="AI1092" i="30" s="1"/>
  <c r="AF1222" i="30"/>
  <c r="AJ1222" i="30"/>
  <c r="AJ1093" i="30"/>
  <c r="AF1093" i="30"/>
  <c r="AG1093" i="30"/>
  <c r="AK1093" i="30"/>
  <c r="AF963" i="30"/>
  <c r="AG963" i="30"/>
  <c r="AJ964" i="30"/>
  <c r="AK964" i="30"/>
  <c r="AG845" i="30"/>
  <c r="AK845" i="30"/>
  <c r="AJ845" i="30"/>
  <c r="AF845" i="30"/>
  <c r="AK672" i="30"/>
  <c r="AF672" i="30"/>
  <c r="AJ672" i="30"/>
  <c r="AG672" i="30"/>
  <c r="AG517" i="30"/>
  <c r="AK517" i="30"/>
  <c r="AJ517" i="30"/>
  <c r="AF517" i="30"/>
  <c r="AG120" i="30"/>
  <c r="AG345" i="30"/>
  <c r="AF345" i="30"/>
  <c r="AJ345" i="30"/>
  <c r="AK345" i="30"/>
  <c r="AJ119" i="30"/>
  <c r="AK119" i="30"/>
  <c r="AK683" i="37" l="1"/>
  <c r="AG373" i="37"/>
  <c r="AK529" i="37"/>
  <c r="AK1103" i="37"/>
  <c r="AL1232" i="37"/>
  <c r="AM1232" i="37" s="1"/>
  <c r="AJ1233" i="37"/>
  <c r="AF149" i="37"/>
  <c r="AH148" i="37"/>
  <c r="AI148" i="37" s="1"/>
  <c r="AJ856" i="37"/>
  <c r="AL855" i="37"/>
  <c r="AM855" i="37" s="1"/>
  <c r="AL974" i="37"/>
  <c r="AM974" i="37" s="1"/>
  <c r="AJ975" i="37"/>
  <c r="AJ1103" i="37"/>
  <c r="AL1102" i="37"/>
  <c r="AM1102" i="37" s="1"/>
  <c r="AK975" i="37"/>
  <c r="AJ149" i="37"/>
  <c r="AL148" i="37"/>
  <c r="AM148" i="37" s="1"/>
  <c r="AG149" i="37"/>
  <c r="AK856" i="37"/>
  <c r="AF373" i="37"/>
  <c r="AH372" i="37"/>
  <c r="AI372" i="37" s="1"/>
  <c r="AF528" i="37"/>
  <c r="AH527" i="37"/>
  <c r="AI527" i="37" s="1"/>
  <c r="AK1233" i="37"/>
  <c r="AK1234" i="37" s="1"/>
  <c r="AG528" i="37"/>
  <c r="AJ683" i="37"/>
  <c r="AL682" i="37"/>
  <c r="AM682" i="37" s="1"/>
  <c r="AF683" i="37"/>
  <c r="AH682" i="37"/>
  <c r="AI682" i="37" s="1"/>
  <c r="AJ373" i="37"/>
  <c r="AL372" i="37"/>
  <c r="AM372" i="37" s="1"/>
  <c r="AJ529" i="37"/>
  <c r="AL528" i="37"/>
  <c r="AM528" i="37" s="1"/>
  <c r="AH345" i="30"/>
  <c r="AI345" i="30" s="1"/>
  <c r="AL517" i="30"/>
  <c r="AM517" i="30" s="1"/>
  <c r="AL672" i="30"/>
  <c r="AM672" i="30" s="1"/>
  <c r="AL345" i="30"/>
  <c r="AM345" i="30" s="1"/>
  <c r="AH517" i="30"/>
  <c r="AI517" i="30" s="1"/>
  <c r="AH845" i="30"/>
  <c r="AI845" i="30" s="1"/>
  <c r="AL1222" i="30"/>
  <c r="AM1222" i="30" s="1"/>
  <c r="AL845" i="30"/>
  <c r="AM845" i="30" s="1"/>
  <c r="AL964" i="30"/>
  <c r="AM964" i="30" s="1"/>
  <c r="AH120" i="30"/>
  <c r="AI120" i="30" s="1"/>
  <c r="AL119" i="30"/>
  <c r="AM119" i="30" s="1"/>
  <c r="AH672" i="30"/>
  <c r="AI672" i="30" s="1"/>
  <c r="AH963" i="30"/>
  <c r="AI963" i="30" s="1"/>
  <c r="AL1093" i="30"/>
  <c r="AM1093" i="30" s="1"/>
  <c r="AF121" i="30"/>
  <c r="AK1223" i="30"/>
  <c r="AG1223" i="30"/>
  <c r="AH1222" i="30"/>
  <c r="AI1222" i="30" s="1"/>
  <c r="AJ1223" i="30"/>
  <c r="AF1223" i="30"/>
  <c r="AH1093" i="30"/>
  <c r="AI1093" i="30" s="1"/>
  <c r="AG1094" i="30"/>
  <c r="AK1094" i="30"/>
  <c r="AF1094" i="30"/>
  <c r="AJ1094" i="30"/>
  <c r="AG964" i="30"/>
  <c r="AK965" i="30"/>
  <c r="AF964" i="30"/>
  <c r="AJ965" i="30"/>
  <c r="AG846" i="30"/>
  <c r="AJ846" i="30"/>
  <c r="AF846" i="30"/>
  <c r="AK846" i="30"/>
  <c r="AF673" i="30"/>
  <c r="AG673" i="30"/>
  <c r="AJ673" i="30"/>
  <c r="AK673" i="30"/>
  <c r="AK518" i="30"/>
  <c r="AF518" i="30"/>
  <c r="AJ518" i="30"/>
  <c r="AG518" i="30"/>
  <c r="AG346" i="30"/>
  <c r="AG121" i="30"/>
  <c r="AK120" i="30"/>
  <c r="AK346" i="30"/>
  <c r="AJ346" i="30"/>
  <c r="AF346" i="30"/>
  <c r="AJ120" i="30"/>
  <c r="AG150" i="37" l="1"/>
  <c r="AG529" i="37"/>
  <c r="AJ684" i="37"/>
  <c r="AL683" i="37"/>
  <c r="AM683" i="37" s="1"/>
  <c r="AJ374" i="37"/>
  <c r="AL373" i="37"/>
  <c r="AM373" i="37" s="1"/>
  <c r="AF374" i="37"/>
  <c r="AH373" i="37"/>
  <c r="AI373" i="37" s="1"/>
  <c r="AJ150" i="37"/>
  <c r="AL149" i="37"/>
  <c r="AM149" i="37" s="1"/>
  <c r="AJ1104" i="37"/>
  <c r="AL1103" i="37"/>
  <c r="AM1103" i="37" s="1"/>
  <c r="AJ857" i="37"/>
  <c r="AL856" i="37"/>
  <c r="AM856" i="37" s="1"/>
  <c r="AL1233" i="37"/>
  <c r="AM1233" i="37" s="1"/>
  <c r="AJ1234" i="37"/>
  <c r="AK1235" i="37" s="1"/>
  <c r="AJ530" i="37"/>
  <c r="AL529" i="37"/>
  <c r="AM529" i="37" s="1"/>
  <c r="AF684" i="37"/>
  <c r="AH683" i="37"/>
  <c r="AI683" i="37" s="1"/>
  <c r="AF529" i="37"/>
  <c r="AH528" i="37"/>
  <c r="AI528" i="37" s="1"/>
  <c r="AK857" i="37"/>
  <c r="AK858" i="37" s="1"/>
  <c r="AK150" i="37"/>
  <c r="AK151" i="37" s="1"/>
  <c r="AL975" i="37"/>
  <c r="AM975" i="37" s="1"/>
  <c r="AJ976" i="37"/>
  <c r="AG684" i="37"/>
  <c r="AG685" i="37" s="1"/>
  <c r="AK374" i="37"/>
  <c r="AK375" i="37" s="1"/>
  <c r="AG374" i="37"/>
  <c r="AK976" i="37"/>
  <c r="AF150" i="37"/>
  <c r="AG151" i="37" s="1"/>
  <c r="AH149" i="37"/>
  <c r="AI149" i="37" s="1"/>
  <c r="AK1104" i="37"/>
  <c r="AK530" i="37"/>
  <c r="AK531" i="37" s="1"/>
  <c r="AK684" i="37"/>
  <c r="AK685" i="37" s="1"/>
  <c r="AL120" i="30"/>
  <c r="AM120" i="30" s="1"/>
  <c r="AL346" i="30"/>
  <c r="AM346" i="30" s="1"/>
  <c r="AH673" i="30"/>
  <c r="AI673" i="30" s="1"/>
  <c r="AL1094" i="30"/>
  <c r="AM1094" i="30" s="1"/>
  <c r="AL965" i="30"/>
  <c r="AM965" i="30" s="1"/>
  <c r="AL673" i="30"/>
  <c r="AM673" i="30" s="1"/>
  <c r="AL518" i="30"/>
  <c r="AM518" i="30" s="1"/>
  <c r="AH846" i="30"/>
  <c r="AI846" i="30" s="1"/>
  <c r="AH964" i="30"/>
  <c r="AI964" i="30" s="1"/>
  <c r="AH346" i="30"/>
  <c r="AI346" i="30" s="1"/>
  <c r="AH518" i="30"/>
  <c r="AI518" i="30" s="1"/>
  <c r="AL846" i="30"/>
  <c r="AM846" i="30" s="1"/>
  <c r="AL1223" i="30"/>
  <c r="AM1223" i="30" s="1"/>
  <c r="AH121" i="30"/>
  <c r="AI121" i="30" s="1"/>
  <c r="AF122" i="30"/>
  <c r="AH1223" i="30"/>
  <c r="AI1223" i="30" s="1"/>
  <c r="AG1224" i="30"/>
  <c r="AK1224" i="30"/>
  <c r="AH1094" i="30"/>
  <c r="AI1094" i="30" s="1"/>
  <c r="AF1224" i="30"/>
  <c r="AJ1224" i="30"/>
  <c r="AJ1095" i="30"/>
  <c r="AK1095" i="30"/>
  <c r="AF1095" i="30"/>
  <c r="AG1095" i="30"/>
  <c r="AJ966" i="30"/>
  <c r="AK966" i="30"/>
  <c r="AF965" i="30"/>
  <c r="AG965" i="30"/>
  <c r="AG847" i="30"/>
  <c r="AK847" i="30"/>
  <c r="AF847" i="30"/>
  <c r="AJ847" i="30"/>
  <c r="AG674" i="30"/>
  <c r="AJ674" i="30"/>
  <c r="AK674" i="30"/>
  <c r="AF674" i="30"/>
  <c r="AG519" i="30"/>
  <c r="AF519" i="30"/>
  <c r="AJ519" i="30"/>
  <c r="AK519" i="30"/>
  <c r="AG347" i="30"/>
  <c r="AK121" i="30"/>
  <c r="AG122" i="30"/>
  <c r="AJ347" i="30"/>
  <c r="AK347" i="30"/>
  <c r="AF347" i="30"/>
  <c r="AJ121" i="30"/>
  <c r="AL121" i="30" s="1"/>
  <c r="AK1105" i="37" l="1"/>
  <c r="AG375" i="37"/>
  <c r="AH1224" i="30"/>
  <c r="AI1224" i="30" s="1"/>
  <c r="AH965" i="30"/>
  <c r="AI965" i="30" s="1"/>
  <c r="AM121" i="30"/>
  <c r="AG530" i="37"/>
  <c r="AK977" i="37"/>
  <c r="AF151" i="37"/>
  <c r="AG152" i="37" s="1"/>
  <c r="AH150" i="37"/>
  <c r="AI150" i="37" s="1"/>
  <c r="AJ531" i="37"/>
  <c r="AK532" i="37" s="1"/>
  <c r="AL530" i="37"/>
  <c r="AM530" i="37" s="1"/>
  <c r="AJ858" i="37"/>
  <c r="AK859" i="37" s="1"/>
  <c r="AL857" i="37"/>
  <c r="AM857" i="37" s="1"/>
  <c r="AJ151" i="37"/>
  <c r="AK152" i="37" s="1"/>
  <c r="AL150" i="37"/>
  <c r="AM150" i="37" s="1"/>
  <c r="AJ375" i="37"/>
  <c r="AL374" i="37"/>
  <c r="AM374" i="37" s="1"/>
  <c r="AF530" i="37"/>
  <c r="AH529" i="37"/>
  <c r="AI529" i="37" s="1"/>
  <c r="AL1234" i="37"/>
  <c r="AM1234" i="37" s="1"/>
  <c r="AJ1235" i="37"/>
  <c r="AL976" i="37"/>
  <c r="AM976" i="37" s="1"/>
  <c r="AJ977" i="37"/>
  <c r="AF685" i="37"/>
  <c r="AG686" i="37" s="1"/>
  <c r="AH684" i="37"/>
  <c r="AI684" i="37" s="1"/>
  <c r="AJ1105" i="37"/>
  <c r="AL1104" i="37"/>
  <c r="AM1104" i="37" s="1"/>
  <c r="AF375" i="37"/>
  <c r="AG376" i="37" s="1"/>
  <c r="AH374" i="37"/>
  <c r="AI374" i="37" s="1"/>
  <c r="AJ685" i="37"/>
  <c r="AL684" i="37"/>
  <c r="AM684" i="37" s="1"/>
  <c r="AL519" i="30"/>
  <c r="AM519" i="30" s="1"/>
  <c r="AH847" i="30"/>
  <c r="AI847" i="30" s="1"/>
  <c r="AH347" i="30"/>
  <c r="AI347" i="30" s="1"/>
  <c r="AH519" i="30"/>
  <c r="AI519" i="30" s="1"/>
  <c r="AH122" i="30"/>
  <c r="AI122" i="30" s="1"/>
  <c r="AL674" i="30"/>
  <c r="AM674" i="30" s="1"/>
  <c r="AL966" i="30"/>
  <c r="AM966" i="30" s="1"/>
  <c r="AL1095" i="30"/>
  <c r="AM1095" i="30" s="1"/>
  <c r="AL347" i="30"/>
  <c r="AM347" i="30" s="1"/>
  <c r="AH674" i="30"/>
  <c r="AI674" i="30" s="1"/>
  <c r="AL847" i="30"/>
  <c r="AM847" i="30" s="1"/>
  <c r="AL1224" i="30"/>
  <c r="AM1224" i="30" s="1"/>
  <c r="AF123" i="30"/>
  <c r="AK1225" i="30"/>
  <c r="AJ1225" i="30"/>
  <c r="AH1095" i="30"/>
  <c r="AI1095" i="30" s="1"/>
  <c r="AF1096" i="30"/>
  <c r="AK1096" i="30"/>
  <c r="AG1096" i="30"/>
  <c r="AJ1096" i="30"/>
  <c r="AK967" i="30"/>
  <c r="AG966" i="30"/>
  <c r="AJ967" i="30"/>
  <c r="AF966" i="30"/>
  <c r="AF848" i="30"/>
  <c r="AJ848" i="30"/>
  <c r="AK848" i="30"/>
  <c r="AG848" i="30"/>
  <c r="AF675" i="30"/>
  <c r="AK675" i="30"/>
  <c r="AJ675" i="30"/>
  <c r="AG675" i="30"/>
  <c r="AG520" i="30"/>
  <c r="AJ520" i="30"/>
  <c r="AK520" i="30"/>
  <c r="AF520" i="30"/>
  <c r="AG348" i="30"/>
  <c r="AG123" i="30"/>
  <c r="AJ348" i="30"/>
  <c r="AF348" i="30"/>
  <c r="AK348" i="30"/>
  <c r="AJ122" i="30"/>
  <c r="AK122" i="30"/>
  <c r="AJ686" i="37" l="1"/>
  <c r="AL685" i="37"/>
  <c r="AM685" i="37" s="1"/>
  <c r="AJ1106" i="37"/>
  <c r="AL1105" i="37"/>
  <c r="AM1105" i="37" s="1"/>
  <c r="AJ376" i="37"/>
  <c r="AL375" i="37"/>
  <c r="AM375" i="37" s="1"/>
  <c r="AJ859" i="37"/>
  <c r="AL858" i="37"/>
  <c r="AM858" i="37" s="1"/>
  <c r="AK376" i="37"/>
  <c r="AK377" i="37" s="1"/>
  <c r="AK686" i="37"/>
  <c r="AK687" i="37" s="1"/>
  <c r="AL977" i="37"/>
  <c r="AM977" i="37" s="1"/>
  <c r="AJ978" i="37"/>
  <c r="AL1235" i="37"/>
  <c r="AM1235" i="37" s="1"/>
  <c r="AJ1236" i="37"/>
  <c r="AK978" i="37"/>
  <c r="AF376" i="37"/>
  <c r="AH375" i="37"/>
  <c r="AI375" i="37" s="1"/>
  <c r="AF686" i="37"/>
  <c r="AH685" i="37"/>
  <c r="AI685" i="37" s="1"/>
  <c r="AK1106" i="37"/>
  <c r="AF531" i="37"/>
  <c r="AH530" i="37"/>
  <c r="AI530" i="37" s="1"/>
  <c r="AK1236" i="37"/>
  <c r="AJ152" i="37"/>
  <c r="AK153" i="37" s="1"/>
  <c r="AL151" i="37"/>
  <c r="AM151" i="37" s="1"/>
  <c r="AJ532" i="37"/>
  <c r="AL531" i="37"/>
  <c r="AM531" i="37" s="1"/>
  <c r="AF152" i="37"/>
  <c r="AG153" i="37" s="1"/>
  <c r="AH151" i="37"/>
  <c r="AI151" i="37" s="1"/>
  <c r="AG531" i="37"/>
  <c r="AH520" i="30"/>
  <c r="AI520" i="30" s="1"/>
  <c r="AH348" i="30"/>
  <c r="AI348" i="30" s="1"/>
  <c r="AH966" i="30"/>
  <c r="AI966" i="30" s="1"/>
  <c r="AL675" i="30"/>
  <c r="AM675" i="30" s="1"/>
  <c r="AL1096" i="30"/>
  <c r="AM1096" i="30" s="1"/>
  <c r="AL348" i="30"/>
  <c r="AM348" i="30" s="1"/>
  <c r="AH123" i="30"/>
  <c r="AI123" i="30" s="1"/>
  <c r="AL1225" i="30"/>
  <c r="AM1225" i="30" s="1"/>
  <c r="AL967" i="30"/>
  <c r="AM967" i="30" s="1"/>
  <c r="AL122" i="30"/>
  <c r="AM122" i="30" s="1"/>
  <c r="AL848" i="30"/>
  <c r="AM848" i="30" s="1"/>
  <c r="AL520" i="30"/>
  <c r="AM520" i="30" s="1"/>
  <c r="AB40" i="30"/>
  <c r="AI181" i="41" s="1"/>
  <c r="AB50" i="30"/>
  <c r="AK181" i="41" s="1"/>
  <c r="AH675" i="30"/>
  <c r="AI675" i="30" s="1"/>
  <c r="AH848" i="30"/>
  <c r="AI848" i="30" s="1"/>
  <c r="AF124" i="30"/>
  <c r="AK1226" i="30"/>
  <c r="AJ1226" i="30"/>
  <c r="AK1097" i="30"/>
  <c r="AH1096" i="30"/>
  <c r="AI1096" i="30" s="1"/>
  <c r="AG1097" i="30"/>
  <c r="AJ1097" i="30"/>
  <c r="AF1097" i="30"/>
  <c r="AF967" i="30"/>
  <c r="AG967" i="30"/>
  <c r="AJ968" i="30"/>
  <c r="AK968" i="30"/>
  <c r="AK849" i="30"/>
  <c r="AJ849" i="30"/>
  <c r="AG676" i="30"/>
  <c r="AJ676" i="30"/>
  <c r="AK676" i="30"/>
  <c r="AF676" i="30"/>
  <c r="AK521" i="30"/>
  <c r="AF521" i="30"/>
  <c r="AJ521" i="30"/>
  <c r="AG521" i="30"/>
  <c r="AK349" i="30"/>
  <c r="AG124" i="30"/>
  <c r="AK123" i="30"/>
  <c r="AJ349" i="30"/>
  <c r="AF349" i="30"/>
  <c r="AG349" i="30"/>
  <c r="AJ123" i="30"/>
  <c r="AK335" i="41" l="1"/>
  <c r="AI335" i="41"/>
  <c r="AK1237" i="37"/>
  <c r="AK979" i="37"/>
  <c r="AG532" i="37"/>
  <c r="AJ533" i="37"/>
  <c r="AL532" i="37"/>
  <c r="AM532" i="37" s="1"/>
  <c r="AF687" i="37"/>
  <c r="AH686" i="37"/>
  <c r="AI686" i="37" s="1"/>
  <c r="AL1236" i="37"/>
  <c r="AM1236" i="37" s="1"/>
  <c r="AJ1237" i="37"/>
  <c r="AJ860" i="37"/>
  <c r="AL859" i="37"/>
  <c r="AM859" i="37" s="1"/>
  <c r="AJ1107" i="37"/>
  <c r="AL1106" i="37"/>
  <c r="AM1106" i="37" s="1"/>
  <c r="AF532" i="37"/>
  <c r="AH531" i="37"/>
  <c r="AI531" i="37" s="1"/>
  <c r="AK860" i="37"/>
  <c r="AK861" i="37" s="1"/>
  <c r="AF153" i="37"/>
  <c r="AH152" i="37"/>
  <c r="AI152" i="37" s="1"/>
  <c r="AJ153" i="37"/>
  <c r="AK154" i="37" s="1"/>
  <c r="AL152" i="37"/>
  <c r="AM152" i="37" s="1"/>
  <c r="AK1107" i="37"/>
  <c r="AF377" i="37"/>
  <c r="AH376" i="37"/>
  <c r="AI376" i="37" s="1"/>
  <c r="AL978" i="37"/>
  <c r="AM978" i="37" s="1"/>
  <c r="AJ979" i="37"/>
  <c r="AK980" i="37" s="1"/>
  <c r="AJ377" i="37"/>
  <c r="AK378" i="37" s="1"/>
  <c r="AL376" i="37"/>
  <c r="AM376" i="37" s="1"/>
  <c r="AJ687" i="37"/>
  <c r="AL686" i="37"/>
  <c r="AM686" i="37" s="1"/>
  <c r="AG687" i="37"/>
  <c r="AG688" i="37" s="1"/>
  <c r="AK533" i="37"/>
  <c r="AG377" i="37"/>
  <c r="AK335" i="32"/>
  <c r="AK335" i="36"/>
  <c r="AK181" i="36"/>
  <c r="AK181" i="32"/>
  <c r="AI335" i="36"/>
  <c r="AI181" i="36"/>
  <c r="AI335" i="32"/>
  <c r="AI181" i="32"/>
  <c r="AL1226" i="30"/>
  <c r="AM1226" i="30" s="1"/>
  <c r="AL123" i="30"/>
  <c r="AM123" i="30" s="1"/>
  <c r="AH349" i="30"/>
  <c r="AI349" i="30" s="1"/>
  <c r="AL968" i="30"/>
  <c r="AM968" i="30" s="1"/>
  <c r="AL1097" i="30"/>
  <c r="AM1097" i="30" s="1"/>
  <c r="AL849" i="30"/>
  <c r="AM849" i="30" s="1"/>
  <c r="AB47" i="30"/>
  <c r="AB37" i="30"/>
  <c r="AL349" i="30"/>
  <c r="AM349" i="30" s="1"/>
  <c r="AH676" i="30"/>
  <c r="AI676" i="30" s="1"/>
  <c r="AH124" i="30"/>
  <c r="AI124" i="30" s="1"/>
  <c r="AL521" i="30"/>
  <c r="AM521" i="30" s="1"/>
  <c r="AH967" i="30"/>
  <c r="AI967" i="30" s="1"/>
  <c r="AH521" i="30"/>
  <c r="AI521" i="30" s="1"/>
  <c r="AL676" i="30"/>
  <c r="AM676" i="30" s="1"/>
  <c r="AF125" i="30"/>
  <c r="AK1227" i="30"/>
  <c r="AJ1227" i="30"/>
  <c r="AH1097" i="30"/>
  <c r="AI1097" i="30" s="1"/>
  <c r="AJ1098" i="30"/>
  <c r="AF1098" i="30"/>
  <c r="AK1098" i="30"/>
  <c r="AG1098" i="30"/>
  <c r="AF968" i="30"/>
  <c r="AG968" i="30"/>
  <c r="AK969" i="30"/>
  <c r="AJ969" i="30"/>
  <c r="AK850" i="30"/>
  <c r="AJ850" i="30"/>
  <c r="AK677" i="30"/>
  <c r="AG677" i="30"/>
  <c r="AF677" i="30"/>
  <c r="AJ677" i="30"/>
  <c r="AG522" i="30"/>
  <c r="AJ522" i="30"/>
  <c r="AK522" i="30"/>
  <c r="AF522" i="30"/>
  <c r="AG350" i="30"/>
  <c r="AK350" i="30"/>
  <c r="AJ350" i="30"/>
  <c r="AF350" i="30"/>
  <c r="AJ124" i="30"/>
  <c r="AK124" i="30"/>
  <c r="AG125" i="30"/>
  <c r="AI278" i="41" l="1"/>
  <c r="AI124" i="41"/>
  <c r="AJ190" i="41"/>
  <c r="AJ191" i="41"/>
  <c r="AJ182" i="41"/>
  <c r="AJ183" i="41"/>
  <c r="AJ184" i="41"/>
  <c r="AJ185" i="41"/>
  <c r="AJ186" i="41"/>
  <c r="AJ187" i="41"/>
  <c r="AJ194" i="41"/>
  <c r="AJ192" i="41"/>
  <c r="AJ193" i="41"/>
  <c r="AK278" i="41"/>
  <c r="AK124" i="41"/>
  <c r="AL194" i="36"/>
  <c r="AL193" i="36"/>
  <c r="AL192" i="36"/>
  <c r="AJ345" i="41"/>
  <c r="AJ344" i="41"/>
  <c r="AJ337" i="41"/>
  <c r="AJ347" i="41"/>
  <c r="AJ348" i="41"/>
  <c r="AJ336" i="41"/>
  <c r="AJ341" i="41"/>
  <c r="AJ338" i="41"/>
  <c r="AJ339" i="41"/>
  <c r="AJ340" i="41"/>
  <c r="AJ346" i="41"/>
  <c r="AJ194" i="36"/>
  <c r="AJ193" i="36"/>
  <c r="AJ192" i="36"/>
  <c r="AL347" i="36"/>
  <c r="AL346" i="36"/>
  <c r="AL348" i="36"/>
  <c r="AL191" i="41"/>
  <c r="AL184" i="41"/>
  <c r="AL190" i="41"/>
  <c r="AL187" i="41"/>
  <c r="AL183" i="41"/>
  <c r="AL185" i="41"/>
  <c r="AL182" i="41"/>
  <c r="AL186" i="41"/>
  <c r="AL194" i="41"/>
  <c r="AL193" i="41"/>
  <c r="AL192" i="41"/>
  <c r="AJ348" i="36"/>
  <c r="AJ346" i="36"/>
  <c r="AJ347" i="36"/>
  <c r="AL344" i="41"/>
  <c r="AL345" i="41"/>
  <c r="AL337" i="41"/>
  <c r="AL347" i="41"/>
  <c r="AL341" i="41"/>
  <c r="AL338" i="41"/>
  <c r="AL346" i="41"/>
  <c r="AL339" i="41"/>
  <c r="AL336" i="41"/>
  <c r="AL340" i="41"/>
  <c r="AL348" i="41"/>
  <c r="AK534" i="37"/>
  <c r="AG378" i="37"/>
  <c r="AF378" i="37"/>
  <c r="AH377" i="37"/>
  <c r="AI377" i="37" s="1"/>
  <c r="AJ1108" i="37"/>
  <c r="AL1107" i="37"/>
  <c r="AM1107" i="37" s="1"/>
  <c r="AL1237" i="37"/>
  <c r="AM1237" i="37" s="1"/>
  <c r="AJ1238" i="37"/>
  <c r="AJ688" i="37"/>
  <c r="AL687" i="37"/>
  <c r="AM687" i="37" s="1"/>
  <c r="AL979" i="37"/>
  <c r="AM979" i="37" s="1"/>
  <c r="AJ980" i="37"/>
  <c r="AK981" i="37" s="1"/>
  <c r="AK1108" i="37"/>
  <c r="AF154" i="37"/>
  <c r="AH153" i="37"/>
  <c r="AI153" i="37" s="1"/>
  <c r="AF533" i="37"/>
  <c r="AH532" i="37"/>
  <c r="AI532" i="37" s="1"/>
  <c r="AJ534" i="37"/>
  <c r="AK535" i="37" s="1"/>
  <c r="AL533" i="37"/>
  <c r="AM533" i="37" s="1"/>
  <c r="AJ861" i="37"/>
  <c r="AL860" i="37"/>
  <c r="AM860" i="37" s="1"/>
  <c r="AG533" i="37"/>
  <c r="AG379" i="37"/>
  <c r="AJ378" i="37"/>
  <c r="AL377" i="37"/>
  <c r="AM377" i="37" s="1"/>
  <c r="AJ154" i="37"/>
  <c r="AL153" i="37"/>
  <c r="AM153" i="37" s="1"/>
  <c r="AG154" i="37"/>
  <c r="AK688" i="37"/>
  <c r="AK689" i="37" s="1"/>
  <c r="AF688" i="37"/>
  <c r="AG689" i="37" s="1"/>
  <c r="AH687" i="37"/>
  <c r="AI687" i="37" s="1"/>
  <c r="AK1238" i="37"/>
  <c r="AI278" i="36"/>
  <c r="AI124" i="36"/>
  <c r="AI278" i="32"/>
  <c r="AI124" i="32"/>
  <c r="AJ183" i="32"/>
  <c r="AJ185" i="32"/>
  <c r="AJ187" i="32"/>
  <c r="AJ186" i="32"/>
  <c r="AJ191" i="32"/>
  <c r="AJ182" i="32"/>
  <c r="AJ192" i="32"/>
  <c r="AJ184" i="32"/>
  <c r="AJ193" i="32"/>
  <c r="AJ190" i="32"/>
  <c r="AJ194" i="32"/>
  <c r="AL185" i="32"/>
  <c r="AL190" i="32"/>
  <c r="AL186" i="32"/>
  <c r="AL187" i="32"/>
  <c r="AL182" i="32"/>
  <c r="AL184" i="32"/>
  <c r="AL183" i="32"/>
  <c r="AL192" i="32"/>
  <c r="AL191" i="32"/>
  <c r="AL193" i="32"/>
  <c r="AL194" i="32"/>
  <c r="AK278" i="36"/>
  <c r="AK124" i="36"/>
  <c r="AK278" i="32"/>
  <c r="AK124" i="32"/>
  <c r="AJ344" i="32"/>
  <c r="AJ345" i="32"/>
  <c r="AJ347" i="32"/>
  <c r="AJ337" i="32"/>
  <c r="AJ336" i="32"/>
  <c r="AJ348" i="32"/>
  <c r="AJ341" i="32"/>
  <c r="AJ338" i="32"/>
  <c r="AJ340" i="32"/>
  <c r="AJ339" i="32"/>
  <c r="AJ346" i="32"/>
  <c r="AL185" i="36"/>
  <c r="AL187" i="36"/>
  <c r="AL190" i="36"/>
  <c r="AL186" i="36"/>
  <c r="AL191" i="36"/>
  <c r="AL182" i="36"/>
  <c r="AL184" i="36"/>
  <c r="AL183" i="36"/>
  <c r="AJ191" i="36"/>
  <c r="AJ190" i="36"/>
  <c r="AJ185" i="36"/>
  <c r="AJ187" i="36"/>
  <c r="AJ186" i="36"/>
  <c r="AJ182" i="36"/>
  <c r="AJ184" i="36"/>
  <c r="AJ183" i="36"/>
  <c r="AL345" i="36"/>
  <c r="AL344" i="36"/>
  <c r="AL339" i="36"/>
  <c r="AL341" i="36"/>
  <c r="AL337" i="36"/>
  <c r="AL338" i="36"/>
  <c r="AL336" i="36"/>
  <c r="AL340" i="36"/>
  <c r="AJ339" i="36"/>
  <c r="AJ341" i="36"/>
  <c r="AJ336" i="36"/>
  <c r="AJ338" i="36"/>
  <c r="AJ340" i="36"/>
  <c r="AJ337" i="36"/>
  <c r="AJ344" i="36"/>
  <c r="AJ345" i="36"/>
  <c r="AL345" i="32"/>
  <c r="AL344" i="32"/>
  <c r="AL347" i="32"/>
  <c r="AL339" i="32"/>
  <c r="AL338" i="32"/>
  <c r="AL337" i="32"/>
  <c r="AL341" i="32"/>
  <c r="AL336" i="32"/>
  <c r="AL348" i="32"/>
  <c r="AL340" i="32"/>
  <c r="AL346" i="32"/>
  <c r="AL850" i="30"/>
  <c r="AM850" i="30" s="1"/>
  <c r="AL522" i="30"/>
  <c r="AM522" i="30" s="1"/>
  <c r="AL1227" i="30"/>
  <c r="AM1227" i="30" s="1"/>
  <c r="AL969" i="30"/>
  <c r="AM969" i="30" s="1"/>
  <c r="AL124" i="30"/>
  <c r="AM124" i="30" s="1"/>
  <c r="AH350" i="30"/>
  <c r="AI350" i="30" s="1"/>
  <c r="AH522" i="30"/>
  <c r="AI522" i="30" s="1"/>
  <c r="AL677" i="30"/>
  <c r="AM677" i="30" s="1"/>
  <c r="AL350" i="30"/>
  <c r="AM350" i="30" s="1"/>
  <c r="AH677" i="30"/>
  <c r="AI677" i="30" s="1"/>
  <c r="AH968" i="30"/>
  <c r="AI968" i="30" s="1"/>
  <c r="AL1098" i="30"/>
  <c r="AM1098" i="30" s="1"/>
  <c r="AH125" i="30"/>
  <c r="AI125" i="30" s="1"/>
  <c r="AF126" i="30"/>
  <c r="AK1228" i="30"/>
  <c r="AJ1228" i="30"/>
  <c r="AH1098" i="30"/>
  <c r="AI1098" i="30" s="1"/>
  <c r="AG1099" i="30"/>
  <c r="AK1099" i="30"/>
  <c r="AF1099" i="30"/>
  <c r="AJ1099" i="30"/>
  <c r="AF969" i="30"/>
  <c r="AG969" i="30"/>
  <c r="AJ970" i="30"/>
  <c r="AK970" i="30"/>
  <c r="AK851" i="30"/>
  <c r="AJ851" i="30"/>
  <c r="AF678" i="30"/>
  <c r="AJ678" i="30"/>
  <c r="AK678" i="30"/>
  <c r="AG678" i="30"/>
  <c r="AG523" i="30"/>
  <c r="AK523" i="30"/>
  <c r="AF523" i="30"/>
  <c r="AJ523" i="30"/>
  <c r="AG351" i="30"/>
  <c r="AG126" i="30"/>
  <c r="AK125" i="30"/>
  <c r="AF351" i="30"/>
  <c r="AJ351" i="30"/>
  <c r="AK351" i="30"/>
  <c r="AJ125" i="30"/>
  <c r="AK350" i="41" l="1"/>
  <c r="AL291" i="36"/>
  <c r="AL290" i="36"/>
  <c r="AL289" i="36"/>
  <c r="AK351" i="41"/>
  <c r="AK197" i="41"/>
  <c r="AI350" i="41"/>
  <c r="AJ137" i="36"/>
  <c r="AJ136" i="36"/>
  <c r="AJ135" i="36"/>
  <c r="AL127" i="41"/>
  <c r="AL130" i="41"/>
  <c r="AL126" i="41"/>
  <c r="AL133" i="41"/>
  <c r="AL128" i="41"/>
  <c r="AL125" i="41"/>
  <c r="AL134" i="41"/>
  <c r="AL129" i="41"/>
  <c r="AL136" i="41"/>
  <c r="AL135" i="41"/>
  <c r="AL137" i="41"/>
  <c r="AJ291" i="36"/>
  <c r="AJ289" i="36"/>
  <c r="AJ290" i="36"/>
  <c r="AK196" i="41"/>
  <c r="AL287" i="41"/>
  <c r="AL288" i="41"/>
  <c r="AL290" i="41"/>
  <c r="AL280" i="41"/>
  <c r="AL283" i="41"/>
  <c r="AL291" i="41"/>
  <c r="AL289" i="41"/>
  <c r="AL279" i="41"/>
  <c r="AL282" i="41"/>
  <c r="AL284" i="41"/>
  <c r="AL281" i="41"/>
  <c r="AI197" i="41"/>
  <c r="AJ134" i="41"/>
  <c r="AJ133" i="41"/>
  <c r="AJ135" i="41"/>
  <c r="AJ136" i="41"/>
  <c r="AJ125" i="41"/>
  <c r="AJ129" i="41"/>
  <c r="AJ137" i="41"/>
  <c r="AJ128" i="41"/>
  <c r="AJ126" i="41"/>
  <c r="AJ130" i="41"/>
  <c r="AJ127" i="41"/>
  <c r="AL136" i="36"/>
  <c r="AL135" i="36"/>
  <c r="AL137" i="36"/>
  <c r="AI351" i="41"/>
  <c r="AI196" i="41"/>
  <c r="AJ288" i="41"/>
  <c r="AJ287" i="41"/>
  <c r="AJ290" i="41"/>
  <c r="AJ280" i="41"/>
  <c r="AJ283" i="41"/>
  <c r="AJ281" i="41"/>
  <c r="AJ291" i="41"/>
  <c r="AJ284" i="41"/>
  <c r="AJ282" i="41"/>
  <c r="AJ289" i="41"/>
  <c r="AJ279" i="41"/>
  <c r="AK1239" i="37"/>
  <c r="AG155" i="37"/>
  <c r="AG534" i="37"/>
  <c r="AJ379" i="37"/>
  <c r="AL378" i="37"/>
  <c r="AM378" i="37" s="1"/>
  <c r="AF534" i="37"/>
  <c r="AH533" i="37"/>
  <c r="AI533" i="37" s="1"/>
  <c r="AL980" i="37"/>
  <c r="AM980" i="37" s="1"/>
  <c r="AJ981" i="37"/>
  <c r="AJ1109" i="37"/>
  <c r="AL1108" i="37"/>
  <c r="AM1108" i="37" s="1"/>
  <c r="AL1238" i="37"/>
  <c r="AM1238" i="37" s="1"/>
  <c r="AJ1239" i="37"/>
  <c r="AF689" i="37"/>
  <c r="AH688" i="37"/>
  <c r="AI688" i="37" s="1"/>
  <c r="AJ155" i="37"/>
  <c r="AL154" i="37"/>
  <c r="AM154" i="37" s="1"/>
  <c r="AK379" i="37"/>
  <c r="AJ862" i="37"/>
  <c r="AL861" i="37"/>
  <c r="AM861" i="37" s="1"/>
  <c r="AJ535" i="37"/>
  <c r="AL534" i="37"/>
  <c r="AM534" i="37" s="1"/>
  <c r="AF155" i="37"/>
  <c r="AH154" i="37"/>
  <c r="AI154" i="37" s="1"/>
  <c r="AF379" i="37"/>
  <c r="AH379" i="37" s="1"/>
  <c r="AH378" i="37"/>
  <c r="AI378" i="37" s="1"/>
  <c r="AG690" i="37"/>
  <c r="AK862" i="37"/>
  <c r="AK1109" i="37"/>
  <c r="AK1110" i="37" s="1"/>
  <c r="AJ689" i="37"/>
  <c r="AK690" i="37" s="1"/>
  <c r="AL688" i="37"/>
  <c r="AM688" i="37" s="1"/>
  <c r="AK155" i="37"/>
  <c r="AK197" i="36"/>
  <c r="AK351" i="36"/>
  <c r="AI197" i="36"/>
  <c r="AI196" i="36"/>
  <c r="AK351" i="32"/>
  <c r="AI351" i="36"/>
  <c r="AK196" i="36"/>
  <c r="AL133" i="36"/>
  <c r="AL128" i="36"/>
  <c r="AL130" i="36"/>
  <c r="AL125" i="36"/>
  <c r="AL127" i="36"/>
  <c r="AL126" i="36"/>
  <c r="AL134" i="36"/>
  <c r="AL129" i="36"/>
  <c r="AK196" i="32"/>
  <c r="AJ129" i="32"/>
  <c r="AJ127" i="32"/>
  <c r="AJ125" i="32"/>
  <c r="AJ126" i="32"/>
  <c r="AJ128" i="32"/>
  <c r="AJ130" i="32"/>
  <c r="AJ133" i="32"/>
  <c r="AJ134" i="32"/>
  <c r="AJ135" i="32"/>
  <c r="AJ136" i="32"/>
  <c r="AJ137" i="32"/>
  <c r="AI350" i="32"/>
  <c r="AL279" i="36"/>
  <c r="AL280" i="36"/>
  <c r="AL284" i="36"/>
  <c r="AL282" i="36"/>
  <c r="AL283" i="36"/>
  <c r="AL288" i="36"/>
  <c r="AL281" i="36"/>
  <c r="AL287" i="36"/>
  <c r="AJ287" i="32"/>
  <c r="AJ288" i="32"/>
  <c r="AJ283" i="32"/>
  <c r="AJ289" i="32"/>
  <c r="AJ280" i="32"/>
  <c r="AJ281" i="32"/>
  <c r="AJ284" i="32"/>
  <c r="AJ279" i="32"/>
  <c r="AJ290" i="32"/>
  <c r="AJ291" i="32"/>
  <c r="AJ282" i="32"/>
  <c r="AL129" i="32"/>
  <c r="AL127" i="32"/>
  <c r="AL125" i="32"/>
  <c r="AL133" i="32"/>
  <c r="AL130" i="32"/>
  <c r="AL128" i="32"/>
  <c r="AL126" i="32"/>
  <c r="AL137" i="32"/>
  <c r="AL134" i="32"/>
  <c r="AL135" i="32"/>
  <c r="AL136" i="32"/>
  <c r="AK197" i="32"/>
  <c r="AI196" i="32"/>
  <c r="AJ127" i="36"/>
  <c r="AJ133" i="36"/>
  <c r="AJ130" i="36"/>
  <c r="AJ129" i="36"/>
  <c r="AJ125" i="36"/>
  <c r="AJ134" i="36"/>
  <c r="AJ128" i="36"/>
  <c r="AJ126" i="36"/>
  <c r="AK350" i="32"/>
  <c r="AI350" i="36"/>
  <c r="AK350" i="36"/>
  <c r="AI351" i="32"/>
  <c r="AL287" i="32"/>
  <c r="AL288" i="32"/>
  <c r="AL284" i="32"/>
  <c r="AL283" i="32"/>
  <c r="AL281" i="32"/>
  <c r="AL282" i="32"/>
  <c r="AL290" i="32"/>
  <c r="AL279" i="32"/>
  <c r="AL289" i="32"/>
  <c r="AL280" i="32"/>
  <c r="AL291" i="32"/>
  <c r="AI197" i="32"/>
  <c r="AJ282" i="36"/>
  <c r="AJ284" i="36"/>
  <c r="AJ283" i="36"/>
  <c r="AJ281" i="36"/>
  <c r="AJ287" i="36"/>
  <c r="AJ288" i="36"/>
  <c r="AJ279" i="36"/>
  <c r="AJ280" i="36"/>
  <c r="AL125" i="30"/>
  <c r="AM125" i="30" s="1"/>
  <c r="AL1099" i="30"/>
  <c r="AM1099" i="30" s="1"/>
  <c r="AL678" i="30"/>
  <c r="AM678" i="30" s="1"/>
  <c r="AL851" i="30"/>
  <c r="AM851" i="30" s="1"/>
  <c r="AH351" i="30"/>
  <c r="AI351" i="30" s="1"/>
  <c r="AL523" i="30"/>
  <c r="AM523" i="30" s="1"/>
  <c r="AH523" i="30"/>
  <c r="AI523" i="30" s="1"/>
  <c r="AH969" i="30"/>
  <c r="AI969" i="30" s="1"/>
  <c r="AH126" i="30"/>
  <c r="AI126" i="30" s="1"/>
  <c r="AL351" i="30"/>
  <c r="AM351" i="30" s="1"/>
  <c r="AH678" i="30"/>
  <c r="AI678" i="30" s="1"/>
  <c r="AL970" i="30"/>
  <c r="AM970" i="30" s="1"/>
  <c r="AL1228" i="30"/>
  <c r="AM1228" i="30" s="1"/>
  <c r="AF127" i="30"/>
  <c r="AK1229" i="30"/>
  <c r="AJ1229" i="30"/>
  <c r="AG1100" i="30"/>
  <c r="AH1099" i="30"/>
  <c r="AI1099" i="30" s="1"/>
  <c r="AJ1100" i="30"/>
  <c r="AF1100" i="30"/>
  <c r="AK1100" i="30"/>
  <c r="AK971" i="30"/>
  <c r="AF970" i="30"/>
  <c r="AG970" i="30"/>
  <c r="AJ971" i="30"/>
  <c r="AJ852" i="30"/>
  <c r="AK852" i="30"/>
  <c r="AG679" i="30"/>
  <c r="AK679" i="30"/>
  <c r="AJ679" i="30"/>
  <c r="AF679" i="30"/>
  <c r="AJ524" i="30"/>
  <c r="AK524" i="30"/>
  <c r="AF524" i="30"/>
  <c r="AG524" i="30"/>
  <c r="AG352" i="30"/>
  <c r="AG127" i="30"/>
  <c r="AK352" i="30"/>
  <c r="AJ352" i="30"/>
  <c r="AF352" i="30"/>
  <c r="AJ126" i="30"/>
  <c r="AK126" i="30"/>
  <c r="AI293" i="41" l="1"/>
  <c r="AI294" i="41"/>
  <c r="AK293" i="41"/>
  <c r="AK294" i="41"/>
  <c r="AK140" i="41"/>
  <c r="AK139" i="41"/>
  <c r="AI140" i="41"/>
  <c r="AI139" i="41"/>
  <c r="AK380" i="37"/>
  <c r="AK156" i="37"/>
  <c r="AH534" i="37"/>
  <c r="AI534" i="37" s="1"/>
  <c r="AJ690" i="37"/>
  <c r="AK691" i="37" s="1"/>
  <c r="AL689" i="37"/>
  <c r="AM689" i="37" s="1"/>
  <c r="AF156" i="37"/>
  <c r="AH155" i="37"/>
  <c r="AI155" i="37" s="1"/>
  <c r="AJ863" i="37"/>
  <c r="AL862" i="37"/>
  <c r="AM862" i="37" s="1"/>
  <c r="AF690" i="37"/>
  <c r="AH689" i="37"/>
  <c r="AI689" i="37" s="1"/>
  <c r="AJ1110" i="37"/>
  <c r="AL1109" i="37"/>
  <c r="AM1109" i="37" s="1"/>
  <c r="AJ380" i="37"/>
  <c r="AL379" i="37"/>
  <c r="AM379" i="37" s="1"/>
  <c r="AK863" i="37"/>
  <c r="AK864" i="37" s="1"/>
  <c r="AI379" i="37"/>
  <c r="AL535" i="37"/>
  <c r="AM535" i="37" s="1"/>
  <c r="AJ536" i="37"/>
  <c r="AL1239" i="37"/>
  <c r="AM1239" i="37" s="1"/>
  <c r="AJ1240" i="37"/>
  <c r="AK536" i="37"/>
  <c r="AG156" i="37"/>
  <c r="AJ156" i="37"/>
  <c r="AL155" i="37"/>
  <c r="AM155" i="37" s="1"/>
  <c r="AL981" i="37"/>
  <c r="AM981" i="37" s="1"/>
  <c r="AJ982" i="37"/>
  <c r="AK982" i="37"/>
  <c r="AK1240" i="37"/>
  <c r="AK1241" i="37" s="1"/>
  <c r="AI294" i="36"/>
  <c r="AK140" i="32"/>
  <c r="AK139" i="32"/>
  <c r="AK293" i="36"/>
  <c r="AK139" i="36"/>
  <c r="AI293" i="36"/>
  <c r="AK294" i="32"/>
  <c r="AI294" i="32"/>
  <c r="AI140" i="32"/>
  <c r="AI139" i="36"/>
  <c r="AI293" i="32"/>
  <c r="AI139" i="32"/>
  <c r="AK140" i="36"/>
  <c r="AK293" i="32"/>
  <c r="AI140" i="36"/>
  <c r="AK294" i="36"/>
  <c r="AH352" i="30"/>
  <c r="AI352" i="30" s="1"/>
  <c r="AL352" i="30"/>
  <c r="AM352" i="30" s="1"/>
  <c r="AH679" i="30"/>
  <c r="AI679" i="30" s="1"/>
  <c r="AH970" i="30"/>
  <c r="AI970" i="30" s="1"/>
  <c r="AL679" i="30"/>
  <c r="AM679" i="30" s="1"/>
  <c r="AL524" i="30"/>
  <c r="AM524" i="30" s="1"/>
  <c r="AL1100" i="30"/>
  <c r="AM1100" i="30" s="1"/>
  <c r="AH524" i="30"/>
  <c r="AI524" i="30" s="1"/>
  <c r="AH127" i="30"/>
  <c r="AI127" i="30" s="1"/>
  <c r="AL852" i="30"/>
  <c r="AM852" i="30" s="1"/>
  <c r="AL126" i="30"/>
  <c r="AM126" i="30" s="1"/>
  <c r="AL971" i="30"/>
  <c r="AM971" i="30" s="1"/>
  <c r="AL1229" i="30"/>
  <c r="AM1229" i="30" s="1"/>
  <c r="AF128" i="30"/>
  <c r="AH1100" i="30"/>
  <c r="AI1100" i="30" s="1"/>
  <c r="AJ1230" i="30"/>
  <c r="AK1230" i="30"/>
  <c r="AK1101" i="30"/>
  <c r="AJ1101" i="30"/>
  <c r="AF971" i="30"/>
  <c r="AG971" i="30"/>
  <c r="AJ972" i="30"/>
  <c r="AK972" i="30"/>
  <c r="AK853" i="30"/>
  <c r="AJ853" i="30"/>
  <c r="AF680" i="30"/>
  <c r="AG680" i="30"/>
  <c r="AJ680" i="30"/>
  <c r="AK680" i="30"/>
  <c r="AK525" i="30"/>
  <c r="AF525" i="30"/>
  <c r="AG525" i="30"/>
  <c r="AJ525" i="30"/>
  <c r="AK127" i="30"/>
  <c r="AG128" i="30"/>
  <c r="AJ353" i="30"/>
  <c r="AF353" i="30"/>
  <c r="AK353" i="30"/>
  <c r="AG353" i="30"/>
  <c r="AJ127" i="30"/>
  <c r="AG157" i="37" l="1"/>
  <c r="AK537" i="37"/>
  <c r="AF157" i="37"/>
  <c r="AH156" i="37"/>
  <c r="AI156" i="37" s="1"/>
  <c r="AK983" i="37"/>
  <c r="AJ157" i="37"/>
  <c r="AL156" i="37"/>
  <c r="AM156" i="37" s="1"/>
  <c r="AL1240" i="37"/>
  <c r="AM1240" i="37" s="1"/>
  <c r="AJ1241" i="37"/>
  <c r="AK1242" i="37" s="1"/>
  <c r="AB44" i="37"/>
  <c r="AB34" i="37"/>
  <c r="AJ381" i="37"/>
  <c r="AL380" i="37"/>
  <c r="AM380" i="37" s="1"/>
  <c r="AF691" i="37"/>
  <c r="AH690" i="37"/>
  <c r="AI690" i="37" s="1"/>
  <c r="AG691" i="37"/>
  <c r="AG692" i="37" s="1"/>
  <c r="AL982" i="37"/>
  <c r="AM982" i="37" s="1"/>
  <c r="AJ983" i="37"/>
  <c r="AG158" i="37"/>
  <c r="AK381" i="37"/>
  <c r="AJ864" i="37"/>
  <c r="AK865" i="37" s="1"/>
  <c r="AL863" i="37"/>
  <c r="AM863" i="37" s="1"/>
  <c r="AB45" i="37"/>
  <c r="AB35" i="37"/>
  <c r="AJ537" i="37"/>
  <c r="AK538" i="37" s="1"/>
  <c r="AL536" i="37"/>
  <c r="AM536" i="37" s="1"/>
  <c r="AK157" i="37"/>
  <c r="AK158" i="37" s="1"/>
  <c r="AJ1111" i="37"/>
  <c r="AL1110" i="37"/>
  <c r="AM1110" i="37" s="1"/>
  <c r="AK1111" i="37"/>
  <c r="AK1112" i="37" s="1"/>
  <c r="AJ691" i="37"/>
  <c r="AL690" i="37"/>
  <c r="AM690" i="37" s="1"/>
  <c r="AH353" i="30"/>
  <c r="AI353" i="30" s="1"/>
  <c r="AL525" i="30"/>
  <c r="AM525" i="30" s="1"/>
  <c r="AL127" i="30"/>
  <c r="AM127" i="30" s="1"/>
  <c r="AL353" i="30"/>
  <c r="AM353" i="30" s="1"/>
  <c r="AL680" i="30"/>
  <c r="AM680" i="30" s="1"/>
  <c r="AH971" i="30"/>
  <c r="AI971" i="30" s="1"/>
  <c r="AB48" i="30" s="1"/>
  <c r="AL1230" i="30"/>
  <c r="AM1230" i="30" s="1"/>
  <c r="AL1101" i="30"/>
  <c r="AM1101" i="30" s="1"/>
  <c r="AH525" i="30"/>
  <c r="AI525" i="30" s="1"/>
  <c r="AB39" i="30"/>
  <c r="AB49" i="30"/>
  <c r="AH680" i="30"/>
  <c r="AI680" i="30" s="1"/>
  <c r="AL972" i="30"/>
  <c r="AM972" i="30" s="1"/>
  <c r="AH128" i="30"/>
  <c r="AI128" i="30" s="1"/>
  <c r="AL853" i="30"/>
  <c r="AM853" i="30" s="1"/>
  <c r="AK1231" i="30"/>
  <c r="AK526" i="30"/>
  <c r="AF129" i="30"/>
  <c r="AK973" i="30"/>
  <c r="AJ1231" i="30"/>
  <c r="AK1102" i="30"/>
  <c r="AJ1102" i="30"/>
  <c r="AJ973" i="30"/>
  <c r="AG681" i="30"/>
  <c r="AJ854" i="30"/>
  <c r="AK854" i="30"/>
  <c r="AJ681" i="30"/>
  <c r="AK681" i="30"/>
  <c r="AF681" i="30"/>
  <c r="AG526" i="30"/>
  <c r="AJ526" i="30"/>
  <c r="AF526" i="30"/>
  <c r="AK354" i="30"/>
  <c r="AG129" i="30"/>
  <c r="AK128" i="30"/>
  <c r="AG354" i="30"/>
  <c r="AF354" i="30"/>
  <c r="AJ354" i="30"/>
  <c r="AJ128" i="30"/>
  <c r="AK316" i="41" l="1"/>
  <c r="AK162" i="41"/>
  <c r="AI316" i="41"/>
  <c r="AI162" i="41"/>
  <c r="AK297" i="41"/>
  <c r="AK143" i="41"/>
  <c r="AK984" i="37"/>
  <c r="AL1241" i="37"/>
  <c r="AM1241" i="37" s="1"/>
  <c r="AJ1242" i="37"/>
  <c r="AJ382" i="37"/>
  <c r="AL381" i="37"/>
  <c r="AM381" i="37" s="1"/>
  <c r="AK1243" i="37"/>
  <c r="AF158" i="37"/>
  <c r="AH157" i="37"/>
  <c r="AI157" i="37" s="1"/>
  <c r="AJ538" i="37"/>
  <c r="AK539" i="37" s="1"/>
  <c r="AL537" i="37"/>
  <c r="AM537" i="37" s="1"/>
  <c r="AG159" i="37"/>
  <c r="AJ1112" i="37"/>
  <c r="AL1111" i="37"/>
  <c r="AM1111" i="37" s="1"/>
  <c r="AJ865" i="37"/>
  <c r="AL864" i="37"/>
  <c r="AM864" i="37" s="1"/>
  <c r="AL983" i="37"/>
  <c r="AM983" i="37" s="1"/>
  <c r="AJ984" i="37"/>
  <c r="AK985" i="37" s="1"/>
  <c r="AJ692" i="37"/>
  <c r="AL691" i="37"/>
  <c r="AM691" i="37" s="1"/>
  <c r="AK382" i="37"/>
  <c r="AK383" i="37" s="1"/>
  <c r="AF692" i="37"/>
  <c r="AH691" i="37"/>
  <c r="AI691" i="37" s="1"/>
  <c r="AJ158" i="37"/>
  <c r="AL157" i="37"/>
  <c r="AM157" i="37" s="1"/>
  <c r="AK692" i="37"/>
  <c r="AK316" i="36"/>
  <c r="AK162" i="36"/>
  <c r="AK162" i="32"/>
  <c r="AK316" i="32"/>
  <c r="AI316" i="32"/>
  <c r="AI316" i="36"/>
  <c r="AI162" i="36"/>
  <c r="AI162" i="32"/>
  <c r="AK297" i="36"/>
  <c r="AK143" i="36"/>
  <c r="AK297" i="32"/>
  <c r="AK143" i="32"/>
  <c r="AL973" i="30"/>
  <c r="AM973" i="30" s="1"/>
  <c r="AL1231" i="30"/>
  <c r="AM1231" i="30" s="1"/>
  <c r="AL526" i="30"/>
  <c r="AM526" i="30" s="1"/>
  <c r="AL681" i="30"/>
  <c r="AM681" i="30" s="1"/>
  <c r="AL354" i="30"/>
  <c r="AM354" i="30" s="1"/>
  <c r="AB38" i="30"/>
  <c r="AL1102" i="30"/>
  <c r="AM1102" i="30" s="1"/>
  <c r="AH526" i="30"/>
  <c r="AI526" i="30" s="1"/>
  <c r="AL128" i="30"/>
  <c r="AM128" i="30" s="1"/>
  <c r="AH129" i="30"/>
  <c r="AI129" i="30" s="1"/>
  <c r="AH354" i="30"/>
  <c r="AI354" i="30" s="1"/>
  <c r="AH681" i="30"/>
  <c r="AI681" i="30" s="1"/>
  <c r="AL854" i="30"/>
  <c r="AM854" i="30" s="1"/>
  <c r="AF130" i="30"/>
  <c r="AJ1232" i="30"/>
  <c r="AK1232" i="30"/>
  <c r="AJ1103" i="30"/>
  <c r="AK1103" i="30"/>
  <c r="AJ974" i="30"/>
  <c r="AK974" i="30"/>
  <c r="AK855" i="30"/>
  <c r="AJ855" i="30"/>
  <c r="AK682" i="30"/>
  <c r="AF682" i="30"/>
  <c r="AJ682" i="30"/>
  <c r="AG682" i="30"/>
  <c r="AJ527" i="30"/>
  <c r="AF527" i="30"/>
  <c r="AG527" i="30"/>
  <c r="AK527" i="30"/>
  <c r="AK355" i="30"/>
  <c r="AG355" i="30"/>
  <c r="AJ355" i="30"/>
  <c r="AF355" i="30"/>
  <c r="AJ129" i="30"/>
  <c r="AG130" i="30"/>
  <c r="AK129" i="30"/>
  <c r="AL310" i="36" l="1"/>
  <c r="AL309" i="36"/>
  <c r="AL308" i="36"/>
  <c r="AL329" i="36"/>
  <c r="AL327" i="36"/>
  <c r="AL328" i="36"/>
  <c r="AJ171" i="41"/>
  <c r="AJ172" i="41"/>
  <c r="AJ163" i="41"/>
  <c r="AJ164" i="41"/>
  <c r="AJ165" i="41"/>
  <c r="AJ166" i="41"/>
  <c r="AJ167" i="41"/>
  <c r="AJ168" i="41"/>
  <c r="AJ174" i="41"/>
  <c r="AJ173" i="41"/>
  <c r="AJ175" i="41"/>
  <c r="AJ326" i="41"/>
  <c r="AJ325" i="41"/>
  <c r="AJ328" i="41"/>
  <c r="AJ318" i="41"/>
  <c r="AJ321" i="41"/>
  <c r="AJ320" i="41"/>
  <c r="AJ322" i="41"/>
  <c r="AJ319" i="41"/>
  <c r="AJ329" i="41"/>
  <c r="AJ317" i="41"/>
  <c r="AJ327" i="41"/>
  <c r="AJ175" i="36"/>
  <c r="AJ174" i="36"/>
  <c r="AJ173" i="36"/>
  <c r="AL152" i="41"/>
  <c r="AL153" i="41"/>
  <c r="AL149" i="41"/>
  <c r="AL145" i="41"/>
  <c r="AL148" i="41"/>
  <c r="AL144" i="41"/>
  <c r="AL147" i="41"/>
  <c r="AL146" i="41"/>
  <c r="AL156" i="41"/>
  <c r="AL154" i="41"/>
  <c r="AL155" i="41"/>
  <c r="AL172" i="41"/>
  <c r="AL166" i="41"/>
  <c r="AL165" i="41"/>
  <c r="AL163" i="41"/>
  <c r="AL168" i="41"/>
  <c r="AL167" i="41"/>
  <c r="AL171" i="41"/>
  <c r="AL164" i="41"/>
  <c r="AL173" i="41"/>
  <c r="AL175" i="41"/>
  <c r="AL174" i="41"/>
  <c r="AI297" i="41"/>
  <c r="AI143" i="41"/>
  <c r="AL156" i="36"/>
  <c r="AL155" i="36"/>
  <c r="AL154" i="36"/>
  <c r="AJ329" i="36"/>
  <c r="AJ327" i="36"/>
  <c r="AJ328" i="36"/>
  <c r="AL174" i="36"/>
  <c r="AL175" i="36"/>
  <c r="AL173" i="36"/>
  <c r="AL306" i="41"/>
  <c r="AL307" i="41"/>
  <c r="AL299" i="41"/>
  <c r="AL309" i="41"/>
  <c r="AL303" i="41"/>
  <c r="AL302" i="41"/>
  <c r="AL298" i="41"/>
  <c r="AL300" i="41"/>
  <c r="AL310" i="41"/>
  <c r="AL301" i="41"/>
  <c r="AL308" i="41"/>
  <c r="AL326" i="41"/>
  <c r="AL325" i="41"/>
  <c r="AL318" i="41"/>
  <c r="AL322" i="41"/>
  <c r="AL328" i="41"/>
  <c r="AL329" i="41"/>
  <c r="AL319" i="41"/>
  <c r="AL321" i="41"/>
  <c r="AL320" i="41"/>
  <c r="AL317" i="41"/>
  <c r="AL327" i="41"/>
  <c r="AK693" i="37"/>
  <c r="AJ159" i="37"/>
  <c r="AL158" i="37"/>
  <c r="AM158" i="37" s="1"/>
  <c r="AJ1113" i="37"/>
  <c r="AL1112" i="37"/>
  <c r="AM1112" i="37" s="1"/>
  <c r="AF159" i="37"/>
  <c r="AH158" i="37"/>
  <c r="AI158" i="37" s="1"/>
  <c r="AK1113" i="37"/>
  <c r="AK1114" i="37" s="1"/>
  <c r="AF693" i="37"/>
  <c r="AH692" i="37"/>
  <c r="AI692" i="37" s="1"/>
  <c r="AJ693" i="37"/>
  <c r="AL692" i="37"/>
  <c r="AM692" i="37" s="1"/>
  <c r="AJ866" i="37"/>
  <c r="AL865" i="37"/>
  <c r="AM865" i="37" s="1"/>
  <c r="AJ383" i="37"/>
  <c r="AK384" i="37" s="1"/>
  <c r="AL382" i="37"/>
  <c r="AM382" i="37" s="1"/>
  <c r="AL1242" i="37"/>
  <c r="AM1242" i="37" s="1"/>
  <c r="AJ1243" i="37"/>
  <c r="AK159" i="37"/>
  <c r="AK160" i="37" s="1"/>
  <c r="AJ985" i="37"/>
  <c r="AL984" i="37"/>
  <c r="AM984" i="37" s="1"/>
  <c r="AJ539" i="37"/>
  <c r="AK540" i="37" s="1"/>
  <c r="AL538" i="37"/>
  <c r="AM538" i="37" s="1"/>
  <c r="AK866" i="37"/>
  <c r="AK867" i="37" s="1"/>
  <c r="AG693" i="37"/>
  <c r="AL146" i="32"/>
  <c r="AL152" i="32"/>
  <c r="AL149" i="32"/>
  <c r="AL145" i="32"/>
  <c r="AL148" i="32"/>
  <c r="AL144" i="32"/>
  <c r="AL147" i="32"/>
  <c r="AL156" i="32"/>
  <c r="AL153" i="32"/>
  <c r="AL154" i="32"/>
  <c r="AL155" i="32"/>
  <c r="AJ164" i="32"/>
  <c r="AJ165" i="32"/>
  <c r="AJ163" i="32"/>
  <c r="AJ173" i="32"/>
  <c r="AJ174" i="32"/>
  <c r="AJ175" i="32"/>
  <c r="AJ171" i="32"/>
  <c r="AJ166" i="32"/>
  <c r="AJ168" i="32"/>
  <c r="AJ172" i="32"/>
  <c r="AJ167" i="32"/>
  <c r="AL325" i="32"/>
  <c r="AL326" i="32"/>
  <c r="AL329" i="32"/>
  <c r="AL320" i="32"/>
  <c r="AL318" i="32"/>
  <c r="AL322" i="32"/>
  <c r="AL328" i="32"/>
  <c r="AL321" i="32"/>
  <c r="AL319" i="32"/>
  <c r="AL317" i="32"/>
  <c r="AL327" i="32"/>
  <c r="AL307" i="32"/>
  <c r="AL306" i="32"/>
  <c r="AL298" i="32"/>
  <c r="AL308" i="32"/>
  <c r="AL299" i="32"/>
  <c r="AL301" i="32"/>
  <c r="AL309" i="32"/>
  <c r="AL300" i="32"/>
  <c r="AL303" i="32"/>
  <c r="AL302" i="32"/>
  <c r="AL310" i="32"/>
  <c r="AJ171" i="36"/>
  <c r="AJ166" i="36"/>
  <c r="AJ168" i="36"/>
  <c r="AJ163" i="36"/>
  <c r="AJ165" i="36"/>
  <c r="AJ172" i="36"/>
  <c r="AJ164" i="36"/>
  <c r="AJ167" i="36"/>
  <c r="AL165" i="32"/>
  <c r="AL163" i="32"/>
  <c r="AL167" i="32"/>
  <c r="AL168" i="32"/>
  <c r="AL166" i="32"/>
  <c r="AL164" i="32"/>
  <c r="AL171" i="32"/>
  <c r="AL172" i="32"/>
  <c r="AL175" i="32"/>
  <c r="AL174" i="32"/>
  <c r="AL173" i="32"/>
  <c r="AI297" i="36"/>
  <c r="AI143" i="36"/>
  <c r="AI297" i="32"/>
  <c r="AI143" i="32"/>
  <c r="AL152" i="36"/>
  <c r="AL147" i="36"/>
  <c r="AL149" i="36"/>
  <c r="AL146" i="36"/>
  <c r="AL148" i="36"/>
  <c r="AL144" i="36"/>
  <c r="AL145" i="36"/>
  <c r="AL153" i="36"/>
  <c r="AJ325" i="36"/>
  <c r="AJ326" i="36"/>
  <c r="AJ317" i="36"/>
  <c r="AJ320" i="36"/>
  <c r="AJ321" i="36"/>
  <c r="AJ322" i="36"/>
  <c r="AJ319" i="36"/>
  <c r="AJ318" i="36"/>
  <c r="AL171" i="36"/>
  <c r="AL164" i="36"/>
  <c r="AL172" i="36"/>
  <c r="AL167" i="36"/>
  <c r="AL166" i="36"/>
  <c r="AL168" i="36"/>
  <c r="AL163" i="36"/>
  <c r="AL165" i="36"/>
  <c r="AL306" i="36"/>
  <c r="AL299" i="36"/>
  <c r="AL301" i="36"/>
  <c r="AL303" i="36"/>
  <c r="AL302" i="36"/>
  <c r="AL307" i="36"/>
  <c r="AL298" i="36"/>
  <c r="AL300" i="36"/>
  <c r="AJ326" i="32"/>
  <c r="AJ325" i="32"/>
  <c r="AJ322" i="32"/>
  <c r="AJ328" i="32"/>
  <c r="AJ329" i="32"/>
  <c r="AJ320" i="32"/>
  <c r="AJ321" i="32"/>
  <c r="AJ318" i="32"/>
  <c r="AJ319" i="32"/>
  <c r="AJ327" i="32"/>
  <c r="AJ317" i="32"/>
  <c r="AL320" i="36"/>
  <c r="AL321" i="36"/>
  <c r="AL326" i="36"/>
  <c r="AL319" i="36"/>
  <c r="AL322" i="36"/>
  <c r="AL318" i="36"/>
  <c r="AL317" i="36"/>
  <c r="AL325" i="36"/>
  <c r="AL355" i="30"/>
  <c r="AM355" i="30" s="1"/>
  <c r="AL682" i="30"/>
  <c r="AM682" i="30" s="1"/>
  <c r="AL1103" i="30"/>
  <c r="AM1103" i="30" s="1"/>
  <c r="AH682" i="30"/>
  <c r="AI682" i="30" s="1"/>
  <c r="AK1233" i="30"/>
  <c r="AL527" i="30"/>
  <c r="AM527" i="30" s="1"/>
  <c r="AL974" i="30"/>
  <c r="AM974" i="30" s="1"/>
  <c r="AL1232" i="30"/>
  <c r="AM1232" i="30" s="1"/>
  <c r="AH527" i="30"/>
  <c r="AI527" i="30" s="1"/>
  <c r="AL129" i="30"/>
  <c r="AM129" i="30" s="1"/>
  <c r="AH355" i="30"/>
  <c r="AI355" i="30" s="1"/>
  <c r="AL855" i="30"/>
  <c r="AM855" i="30" s="1"/>
  <c r="AH130" i="30"/>
  <c r="AI130" i="30" s="1"/>
  <c r="AF131" i="30"/>
  <c r="AK975" i="30"/>
  <c r="AJ1233" i="30"/>
  <c r="AK1104" i="30"/>
  <c r="AJ1104" i="30"/>
  <c r="AJ975" i="30"/>
  <c r="AJ856" i="30"/>
  <c r="AK856" i="30"/>
  <c r="AG683" i="30"/>
  <c r="AF683" i="30"/>
  <c r="AJ683" i="30"/>
  <c r="AK683" i="30"/>
  <c r="AK528" i="30"/>
  <c r="AG528" i="30"/>
  <c r="AF528" i="30"/>
  <c r="AJ528" i="30"/>
  <c r="AK356" i="30"/>
  <c r="AK130" i="30"/>
  <c r="AG131" i="30"/>
  <c r="AF356" i="30"/>
  <c r="AJ356" i="30"/>
  <c r="AG356" i="30"/>
  <c r="AJ130" i="30"/>
  <c r="AL1233" i="30" l="1"/>
  <c r="AM1233" i="30" s="1"/>
  <c r="AG694" i="37"/>
  <c r="AK694" i="37"/>
  <c r="AK159" i="41"/>
  <c r="AI331" i="41"/>
  <c r="AJ156" i="36"/>
  <c r="AJ154" i="36"/>
  <c r="AJ155" i="36"/>
  <c r="AJ309" i="36"/>
  <c r="AJ308" i="36"/>
  <c r="AJ310" i="36"/>
  <c r="AK312" i="41"/>
  <c r="AK313" i="41"/>
  <c r="AJ152" i="41"/>
  <c r="AJ153" i="41"/>
  <c r="AJ155" i="41"/>
  <c r="AJ145" i="41"/>
  <c r="AJ149" i="41"/>
  <c r="AJ154" i="41"/>
  <c r="AJ144" i="41"/>
  <c r="AJ148" i="41"/>
  <c r="AJ146" i="41"/>
  <c r="AJ156" i="41"/>
  <c r="AJ147" i="41"/>
  <c r="AK332" i="41"/>
  <c r="AJ306" i="41"/>
  <c r="AJ307" i="41"/>
  <c r="AJ309" i="41"/>
  <c r="AJ299" i="41"/>
  <c r="AJ300" i="41"/>
  <c r="AJ303" i="41"/>
  <c r="AJ298" i="41"/>
  <c r="AJ310" i="41"/>
  <c r="AJ302" i="41"/>
  <c r="AJ301" i="41"/>
  <c r="AJ308" i="41"/>
  <c r="AK178" i="41"/>
  <c r="AK177" i="41"/>
  <c r="AI178" i="41"/>
  <c r="AK331" i="41"/>
  <c r="AK158" i="41"/>
  <c r="AI332" i="41"/>
  <c r="AI177" i="41"/>
  <c r="AK332" i="32"/>
  <c r="AI331" i="32"/>
  <c r="AJ867" i="37"/>
  <c r="AK868" i="37" s="1"/>
  <c r="AL866" i="37"/>
  <c r="AM866" i="37" s="1"/>
  <c r="AF694" i="37"/>
  <c r="AH693" i="37"/>
  <c r="AI693" i="37" s="1"/>
  <c r="AJ1114" i="37"/>
  <c r="AL1113" i="37"/>
  <c r="AM1113" i="37" s="1"/>
  <c r="AJ986" i="37"/>
  <c r="AL985" i="37"/>
  <c r="AM985" i="37" s="1"/>
  <c r="AL539" i="37"/>
  <c r="AM539" i="37" s="1"/>
  <c r="AJ540" i="37"/>
  <c r="AK541" i="37" s="1"/>
  <c r="AJ384" i="37"/>
  <c r="AL383" i="37"/>
  <c r="AM383" i="37" s="1"/>
  <c r="AF160" i="37"/>
  <c r="AH159" i="37"/>
  <c r="AI159" i="37" s="1"/>
  <c r="AG695" i="37"/>
  <c r="AL1243" i="37"/>
  <c r="AM1243" i="37" s="1"/>
  <c r="AJ1244" i="37"/>
  <c r="AK1244" i="37"/>
  <c r="AJ694" i="37"/>
  <c r="AL693" i="37"/>
  <c r="AM693" i="37" s="1"/>
  <c r="AK1115" i="37"/>
  <c r="AG160" i="37"/>
  <c r="AJ160" i="37"/>
  <c r="AL159" i="37"/>
  <c r="AM159" i="37" s="1"/>
  <c r="AK986" i="37"/>
  <c r="AK987" i="37" s="1"/>
  <c r="AK312" i="36"/>
  <c r="AI332" i="36"/>
  <c r="AK332" i="36"/>
  <c r="AK178" i="36"/>
  <c r="AI331" i="36"/>
  <c r="AJ152" i="36"/>
  <c r="AJ149" i="36"/>
  <c r="AJ148" i="36"/>
  <c r="AJ147" i="36"/>
  <c r="AJ146" i="36"/>
  <c r="AJ153" i="36"/>
  <c r="AJ145" i="36"/>
  <c r="AJ144" i="36"/>
  <c r="AI178" i="36"/>
  <c r="AK312" i="32"/>
  <c r="AK331" i="32"/>
  <c r="AI178" i="32"/>
  <c r="AK159" i="32"/>
  <c r="AK331" i="36"/>
  <c r="AJ301" i="36"/>
  <c r="AJ303" i="36"/>
  <c r="AJ299" i="36"/>
  <c r="AJ306" i="36"/>
  <c r="AJ298" i="36"/>
  <c r="AJ300" i="36"/>
  <c r="AJ307" i="36"/>
  <c r="AJ302" i="36"/>
  <c r="AI332" i="32"/>
  <c r="AK177" i="36"/>
  <c r="AK159" i="36"/>
  <c r="AJ152" i="32"/>
  <c r="AJ149" i="32"/>
  <c r="AJ146" i="32"/>
  <c r="AJ153" i="32"/>
  <c r="AJ148" i="32"/>
  <c r="AJ145" i="32"/>
  <c r="AJ144" i="32"/>
  <c r="AJ154" i="32"/>
  <c r="AJ156" i="32"/>
  <c r="AJ147" i="32"/>
  <c r="AJ155" i="32"/>
  <c r="AK313" i="32"/>
  <c r="AI177" i="32"/>
  <c r="AK158" i="32"/>
  <c r="AK313" i="36"/>
  <c r="AK158" i="36"/>
  <c r="AJ306" i="32"/>
  <c r="AJ307" i="32"/>
  <c r="AJ308" i="32"/>
  <c r="AJ309" i="32"/>
  <c r="AJ299" i="32"/>
  <c r="AJ302" i="32"/>
  <c r="AJ301" i="32"/>
  <c r="AJ298" i="32"/>
  <c r="AJ300" i="32"/>
  <c r="AJ303" i="32"/>
  <c r="AJ310" i="32"/>
  <c r="AK178" i="32"/>
  <c r="AK177" i="32"/>
  <c r="AI177" i="36"/>
  <c r="AL356" i="30"/>
  <c r="AM356" i="30" s="1"/>
  <c r="AL683" i="30"/>
  <c r="AM683" i="30" s="1"/>
  <c r="AL856" i="30"/>
  <c r="AM856" i="30" s="1"/>
  <c r="AH683" i="30"/>
  <c r="AI683" i="30" s="1"/>
  <c r="AL130" i="30"/>
  <c r="AM130" i="30" s="1"/>
  <c r="AH528" i="30"/>
  <c r="AI528" i="30" s="1"/>
  <c r="AL1104" i="30"/>
  <c r="AM1104" i="30" s="1"/>
  <c r="AL975" i="30"/>
  <c r="AM975" i="30" s="1"/>
  <c r="AH131" i="30"/>
  <c r="AI131" i="30" s="1"/>
  <c r="AH356" i="30"/>
  <c r="AI356" i="30" s="1"/>
  <c r="AK529" i="30"/>
  <c r="AL528" i="30"/>
  <c r="AM528" i="30" s="1"/>
  <c r="AF132" i="30"/>
  <c r="AJ1234" i="30"/>
  <c r="AK1234" i="30"/>
  <c r="AJ1105" i="30"/>
  <c r="AK1105" i="30"/>
  <c r="AJ976" i="30"/>
  <c r="AK976" i="30"/>
  <c r="AJ857" i="30"/>
  <c r="AK857" i="30"/>
  <c r="AG684" i="30"/>
  <c r="AJ684" i="30"/>
  <c r="AK684" i="30"/>
  <c r="AF684" i="30"/>
  <c r="AJ529" i="30"/>
  <c r="AF529" i="30"/>
  <c r="AG529" i="30"/>
  <c r="AG357" i="30"/>
  <c r="AF357" i="30"/>
  <c r="AJ357" i="30"/>
  <c r="AK357" i="30"/>
  <c r="AJ131" i="30"/>
  <c r="AK131" i="30"/>
  <c r="AG132" i="30"/>
  <c r="AI313" i="41" l="1"/>
  <c r="AI159" i="41"/>
  <c r="AI312" i="41"/>
  <c r="AI158" i="41"/>
  <c r="AL529" i="30"/>
  <c r="AM529" i="30" s="1"/>
  <c r="AG161" i="37"/>
  <c r="AK1245" i="37"/>
  <c r="AJ161" i="37"/>
  <c r="AL160" i="37"/>
  <c r="AM160" i="37" s="1"/>
  <c r="AJ695" i="37"/>
  <c r="AL694" i="37"/>
  <c r="AM694" i="37" s="1"/>
  <c r="AK695" i="37"/>
  <c r="AJ541" i="37"/>
  <c r="AL540" i="37"/>
  <c r="AM540" i="37" s="1"/>
  <c r="AF695" i="37"/>
  <c r="AH694" i="37"/>
  <c r="AI694" i="37" s="1"/>
  <c r="AL1244" i="37"/>
  <c r="AM1244" i="37" s="1"/>
  <c r="AJ1245" i="37"/>
  <c r="AJ385" i="37"/>
  <c r="AL384" i="37"/>
  <c r="AM384" i="37" s="1"/>
  <c r="AJ1115" i="37"/>
  <c r="AL1114" i="37"/>
  <c r="AM1114" i="37" s="1"/>
  <c r="AJ868" i="37"/>
  <c r="AL867" i="37"/>
  <c r="AM867" i="37" s="1"/>
  <c r="AK542" i="37"/>
  <c r="AF161" i="37"/>
  <c r="AH160" i="37"/>
  <c r="AI160" i="37" s="1"/>
  <c r="AK161" i="37"/>
  <c r="AK162" i="37" s="1"/>
  <c r="AJ987" i="37"/>
  <c r="AL986" i="37"/>
  <c r="AM986" i="37" s="1"/>
  <c r="AK385" i="37"/>
  <c r="AK386" i="37" s="1"/>
  <c r="AI312" i="32"/>
  <c r="AI158" i="36"/>
  <c r="AI159" i="32"/>
  <c r="AI313" i="32"/>
  <c r="AI312" i="36"/>
  <c r="AI158" i="32"/>
  <c r="AI313" i="36"/>
  <c r="AI159" i="36"/>
  <c r="AH684" i="30"/>
  <c r="AI684" i="30" s="1"/>
  <c r="AH357" i="30"/>
  <c r="AI357" i="30" s="1"/>
  <c r="AL357" i="30"/>
  <c r="AM357" i="30" s="1"/>
  <c r="AH529" i="30"/>
  <c r="AI529" i="30" s="1"/>
  <c r="AL684" i="30"/>
  <c r="AM684" i="30" s="1"/>
  <c r="AL131" i="30"/>
  <c r="AM131" i="30" s="1"/>
  <c r="AL857" i="30"/>
  <c r="AM857" i="30" s="1"/>
  <c r="AL1105" i="30"/>
  <c r="AM1105" i="30" s="1"/>
  <c r="AL976" i="30"/>
  <c r="AM976" i="30" s="1"/>
  <c r="AL1234" i="30"/>
  <c r="AM1234" i="30" s="1"/>
  <c r="AH132" i="30"/>
  <c r="AI132" i="30" s="1"/>
  <c r="AF133" i="30"/>
  <c r="AK1235" i="30"/>
  <c r="AK977" i="30"/>
  <c r="AK1106" i="30"/>
  <c r="AJ1235" i="30"/>
  <c r="AJ1106" i="30"/>
  <c r="AJ977" i="30"/>
  <c r="AK858" i="30"/>
  <c r="AJ858" i="30"/>
  <c r="AK685" i="30"/>
  <c r="AF685" i="30"/>
  <c r="AJ685" i="30"/>
  <c r="AG685" i="30"/>
  <c r="AG530" i="30"/>
  <c r="AJ530" i="30"/>
  <c r="AF530" i="30"/>
  <c r="AK530" i="30"/>
  <c r="AG133" i="30"/>
  <c r="AK358" i="30"/>
  <c r="AF358" i="30"/>
  <c r="AJ358" i="30"/>
  <c r="AK132" i="30"/>
  <c r="AG358" i="30"/>
  <c r="AJ132" i="30"/>
  <c r="AG162" i="37" l="1"/>
  <c r="AL987" i="37"/>
  <c r="AM987" i="37" s="1"/>
  <c r="AJ988" i="37"/>
  <c r="AL1245" i="37"/>
  <c r="AM1245" i="37" s="1"/>
  <c r="AJ1246" i="37"/>
  <c r="AK1246" i="37"/>
  <c r="AK1247" i="37" s="1"/>
  <c r="AJ1116" i="37"/>
  <c r="AL1115" i="37"/>
  <c r="AM1115" i="37" s="1"/>
  <c r="AJ542" i="37"/>
  <c r="AL541" i="37"/>
  <c r="AM541" i="37" s="1"/>
  <c r="AJ696" i="37"/>
  <c r="AL695" i="37"/>
  <c r="AM695" i="37" s="1"/>
  <c r="AF696" i="37"/>
  <c r="AH695" i="37"/>
  <c r="AI695" i="37" s="1"/>
  <c r="AK1116" i="37"/>
  <c r="AK696" i="37"/>
  <c r="AF162" i="37"/>
  <c r="AG163" i="37" s="1"/>
  <c r="AH161" i="37"/>
  <c r="AI161" i="37" s="1"/>
  <c r="AJ869" i="37"/>
  <c r="AL868" i="37"/>
  <c r="AM868" i="37" s="1"/>
  <c r="AJ386" i="37"/>
  <c r="AK387" i="37" s="1"/>
  <c r="AL385" i="37"/>
  <c r="AM385" i="37" s="1"/>
  <c r="AK988" i="37"/>
  <c r="AK989" i="37" s="1"/>
  <c r="AK869" i="37"/>
  <c r="AK870" i="37" s="1"/>
  <c r="AG696" i="37"/>
  <c r="AJ162" i="37"/>
  <c r="AL161" i="37"/>
  <c r="AM161" i="37" s="1"/>
  <c r="AL977" i="30"/>
  <c r="AM977" i="30" s="1"/>
  <c r="AL858" i="30"/>
  <c r="AM858" i="30" s="1"/>
  <c r="AL1235" i="30"/>
  <c r="AM1235" i="30" s="1"/>
  <c r="AH133" i="30"/>
  <c r="AI133" i="30" s="1"/>
  <c r="AL358" i="30"/>
  <c r="AM358" i="30" s="1"/>
  <c r="AL132" i="30"/>
  <c r="AM132" i="30" s="1"/>
  <c r="AH358" i="30"/>
  <c r="AI358" i="30" s="1"/>
  <c r="AH530" i="30"/>
  <c r="AI530" i="30" s="1"/>
  <c r="AL685" i="30"/>
  <c r="AM685" i="30" s="1"/>
  <c r="AL530" i="30"/>
  <c r="AM530" i="30" s="1"/>
  <c r="AH685" i="30"/>
  <c r="AI685" i="30" s="1"/>
  <c r="AL1106" i="30"/>
  <c r="AM1106" i="30" s="1"/>
  <c r="AF134" i="30"/>
  <c r="AJ1236" i="30"/>
  <c r="AK1236" i="30"/>
  <c r="AJ1107" i="30"/>
  <c r="AK1107" i="30"/>
  <c r="AJ978" i="30"/>
  <c r="AK978" i="30"/>
  <c r="AJ859" i="30"/>
  <c r="AK859" i="30"/>
  <c r="AG686" i="30"/>
  <c r="AK686" i="30"/>
  <c r="AJ686" i="30"/>
  <c r="AF686" i="30"/>
  <c r="AK531" i="30"/>
  <c r="AF531" i="30"/>
  <c r="AG531" i="30"/>
  <c r="AJ531" i="30"/>
  <c r="AK359" i="30"/>
  <c r="AG359" i="30"/>
  <c r="AJ359" i="30"/>
  <c r="AF359" i="30"/>
  <c r="AG134" i="30"/>
  <c r="AJ133" i="30"/>
  <c r="AK133" i="30"/>
  <c r="AJ163" i="37" l="1"/>
  <c r="AL162" i="37"/>
  <c r="AM162" i="37" s="1"/>
  <c r="AK697" i="37"/>
  <c r="AL542" i="37"/>
  <c r="AM542" i="37" s="1"/>
  <c r="AJ543" i="37"/>
  <c r="AK163" i="37"/>
  <c r="AK543" i="37"/>
  <c r="AJ387" i="37"/>
  <c r="AL386" i="37"/>
  <c r="AM386" i="37" s="1"/>
  <c r="AF163" i="37"/>
  <c r="AH162" i="37"/>
  <c r="AI162" i="37" s="1"/>
  <c r="AH696" i="37"/>
  <c r="AI696" i="37" s="1"/>
  <c r="AJ870" i="37"/>
  <c r="AL869" i="37"/>
  <c r="AM869" i="37" s="1"/>
  <c r="AK1117" i="37"/>
  <c r="AL1246" i="37"/>
  <c r="AM1246" i="37" s="1"/>
  <c r="AJ1247" i="37"/>
  <c r="AJ989" i="37"/>
  <c r="AL988" i="37"/>
  <c r="AM988" i="37" s="1"/>
  <c r="AJ697" i="37"/>
  <c r="AL696" i="37"/>
  <c r="AM696" i="37" s="1"/>
  <c r="AJ1117" i="37"/>
  <c r="AL1116" i="37"/>
  <c r="AM1116" i="37" s="1"/>
  <c r="AL1236" i="30"/>
  <c r="AM1236" i="30" s="1"/>
  <c r="AL978" i="30"/>
  <c r="AM978" i="30" s="1"/>
  <c r="AH359" i="30"/>
  <c r="AI359" i="30" s="1"/>
  <c r="AL686" i="30"/>
  <c r="AM686" i="30" s="1"/>
  <c r="AL859" i="30"/>
  <c r="AM859" i="30" s="1"/>
  <c r="AL1107" i="30"/>
  <c r="AM1107" i="30" s="1"/>
  <c r="AL133" i="30"/>
  <c r="AM133" i="30" s="1"/>
  <c r="AH531" i="30"/>
  <c r="AI531" i="30" s="1"/>
  <c r="AL531" i="30"/>
  <c r="AM531" i="30" s="1"/>
  <c r="AH686" i="30"/>
  <c r="AI686" i="30" s="1"/>
  <c r="AH134" i="30"/>
  <c r="AI134" i="30" s="1"/>
  <c r="AL359" i="30"/>
  <c r="AM359" i="30" s="1"/>
  <c r="AF135" i="30"/>
  <c r="AK1237" i="30"/>
  <c r="AK979" i="30"/>
  <c r="AK1108" i="30"/>
  <c r="AJ1237" i="30"/>
  <c r="AJ1108" i="30"/>
  <c r="AJ979" i="30"/>
  <c r="AK860" i="30"/>
  <c r="AJ860" i="30"/>
  <c r="AF687" i="30"/>
  <c r="AG687" i="30"/>
  <c r="AJ687" i="30"/>
  <c r="AK687" i="30"/>
  <c r="AG532" i="30"/>
  <c r="AK532" i="30"/>
  <c r="AJ532" i="30"/>
  <c r="AF532" i="30"/>
  <c r="AK360" i="30"/>
  <c r="AK134" i="30"/>
  <c r="AF360" i="30"/>
  <c r="AG360" i="30"/>
  <c r="AJ360" i="30"/>
  <c r="AJ134" i="30"/>
  <c r="AL134" i="30" s="1"/>
  <c r="AG135" i="30"/>
  <c r="AK544" i="37" l="1"/>
  <c r="AK1118" i="37"/>
  <c r="AB46" i="37"/>
  <c r="AB36" i="37"/>
  <c r="AJ388" i="37"/>
  <c r="AL387" i="37"/>
  <c r="AM387" i="37" s="1"/>
  <c r="AJ1118" i="37"/>
  <c r="AL1117" i="37"/>
  <c r="AM1117" i="37" s="1"/>
  <c r="AJ990" i="37"/>
  <c r="AL989" i="37"/>
  <c r="AM989" i="37" s="1"/>
  <c r="AK698" i="37"/>
  <c r="AJ164" i="37"/>
  <c r="AL163" i="37"/>
  <c r="AM163" i="37" s="1"/>
  <c r="AL1247" i="37"/>
  <c r="AM1247" i="37" s="1"/>
  <c r="AJ1248" i="37"/>
  <c r="AJ871" i="37"/>
  <c r="AL870" i="37"/>
  <c r="AM870" i="37" s="1"/>
  <c r="AF164" i="37"/>
  <c r="AH163" i="37"/>
  <c r="AI163" i="37" s="1"/>
  <c r="AK164" i="37"/>
  <c r="AK165" i="37" s="1"/>
  <c r="AK871" i="37"/>
  <c r="AK872" i="37" s="1"/>
  <c r="AK388" i="37"/>
  <c r="AK389" i="37" s="1"/>
  <c r="AK1119" i="37"/>
  <c r="AJ698" i="37"/>
  <c r="AL697" i="37"/>
  <c r="AM697" i="37" s="1"/>
  <c r="AK990" i="37"/>
  <c r="AK991" i="37" s="1"/>
  <c r="AL543" i="37"/>
  <c r="AM543" i="37" s="1"/>
  <c r="AJ544" i="37"/>
  <c r="AK1248" i="37"/>
  <c r="AK1249" i="37" s="1"/>
  <c r="AG164" i="37"/>
  <c r="AG165" i="37" s="1"/>
  <c r="AL360" i="30"/>
  <c r="AM360" i="30" s="1"/>
  <c r="AH360" i="30"/>
  <c r="AI360" i="30" s="1"/>
  <c r="AL687" i="30"/>
  <c r="AM687" i="30" s="1"/>
  <c r="AM134" i="30"/>
  <c r="AL1108" i="30"/>
  <c r="AM1108" i="30" s="1"/>
  <c r="AL979" i="30"/>
  <c r="AM979" i="30" s="1"/>
  <c r="AH687" i="30"/>
  <c r="AI687" i="30" s="1"/>
  <c r="AH532" i="30"/>
  <c r="AI532" i="30" s="1"/>
  <c r="AL860" i="30"/>
  <c r="AM860" i="30" s="1"/>
  <c r="AL1237" i="30"/>
  <c r="AM1237" i="30" s="1"/>
  <c r="AH135" i="30"/>
  <c r="AI135" i="30" s="1"/>
  <c r="AL532" i="30"/>
  <c r="AM532" i="30" s="1"/>
  <c r="AF136" i="30"/>
  <c r="AJ1238" i="30"/>
  <c r="AK1238" i="30"/>
  <c r="AJ1109" i="30"/>
  <c r="AK1109" i="30"/>
  <c r="AJ980" i="30"/>
  <c r="AK980" i="30"/>
  <c r="AK861" i="30"/>
  <c r="AJ861" i="30"/>
  <c r="AG688" i="30"/>
  <c r="AJ688" i="30"/>
  <c r="AK688" i="30"/>
  <c r="AF688" i="30"/>
  <c r="AJ533" i="30"/>
  <c r="AF533" i="30"/>
  <c r="AG533" i="30"/>
  <c r="AK533" i="30"/>
  <c r="AG361" i="30"/>
  <c r="AK135" i="30"/>
  <c r="AG136" i="30"/>
  <c r="AF361" i="30"/>
  <c r="AJ361" i="30"/>
  <c r="AK361" i="30"/>
  <c r="AJ135" i="30"/>
  <c r="AK699" i="37" l="1"/>
  <c r="AL544" i="37"/>
  <c r="AM544" i="37" s="1"/>
  <c r="AJ545" i="37"/>
  <c r="AJ699" i="37"/>
  <c r="AL698" i="37"/>
  <c r="AM698" i="37" s="1"/>
  <c r="AJ872" i="37"/>
  <c r="AL871" i="37"/>
  <c r="AM871" i="37" s="1"/>
  <c r="AJ165" i="37"/>
  <c r="AK166" i="37" s="1"/>
  <c r="AL164" i="37"/>
  <c r="AM164" i="37" s="1"/>
  <c r="AJ991" i="37"/>
  <c r="AK992" i="37" s="1"/>
  <c r="AL990" i="37"/>
  <c r="AM990" i="37" s="1"/>
  <c r="AJ389" i="37"/>
  <c r="AK390" i="37" s="1"/>
  <c r="AL388" i="37"/>
  <c r="AM388" i="37" s="1"/>
  <c r="AL1248" i="37"/>
  <c r="AM1248" i="37" s="1"/>
  <c r="AJ1249" i="37"/>
  <c r="AK1250" i="37" s="1"/>
  <c r="AK700" i="37"/>
  <c r="AF165" i="37"/>
  <c r="AG166" i="37" s="1"/>
  <c r="AH164" i="37"/>
  <c r="AI164" i="37" s="1"/>
  <c r="AK545" i="37"/>
  <c r="AK546" i="37" s="1"/>
  <c r="AJ1119" i="37"/>
  <c r="AK1120" i="37" s="1"/>
  <c r="AL1118" i="37"/>
  <c r="AM1118" i="37" s="1"/>
  <c r="AL135" i="30"/>
  <c r="AM135" i="30" s="1"/>
  <c r="AL1109" i="30"/>
  <c r="AM1109" i="30" s="1"/>
  <c r="AL361" i="30"/>
  <c r="AM361" i="30" s="1"/>
  <c r="AL533" i="30"/>
  <c r="AM533" i="30" s="1"/>
  <c r="AL1238" i="30"/>
  <c r="AM1238" i="30" s="1"/>
  <c r="AL980" i="30"/>
  <c r="AM980" i="30" s="1"/>
  <c r="AH361" i="30"/>
  <c r="AI361" i="30" s="1"/>
  <c r="AH688" i="30"/>
  <c r="AI688" i="30" s="1"/>
  <c r="AL861" i="30"/>
  <c r="AM861" i="30" s="1"/>
  <c r="AH136" i="30"/>
  <c r="AI136" i="30" s="1"/>
  <c r="AH533" i="30"/>
  <c r="AI533" i="30" s="1"/>
  <c r="AL688" i="30"/>
  <c r="AM688" i="30" s="1"/>
  <c r="AF137" i="30"/>
  <c r="AK1239" i="30"/>
  <c r="AK981" i="30"/>
  <c r="AJ1239" i="30"/>
  <c r="AK1110" i="30"/>
  <c r="AJ1110" i="30"/>
  <c r="AJ981" i="30"/>
  <c r="AJ862" i="30"/>
  <c r="AK862" i="30"/>
  <c r="AK689" i="30"/>
  <c r="AG689" i="30"/>
  <c r="AF689" i="30"/>
  <c r="AJ689" i="30"/>
  <c r="AK534" i="30"/>
  <c r="AG534" i="30"/>
  <c r="AF534" i="30"/>
  <c r="AJ534" i="30"/>
  <c r="AJ362" i="30"/>
  <c r="AF362" i="30"/>
  <c r="AK362" i="30"/>
  <c r="AG362" i="30"/>
  <c r="AJ136" i="30"/>
  <c r="AK136" i="30"/>
  <c r="AG137" i="30"/>
  <c r="AL981" i="30" l="1"/>
  <c r="AM981" i="30" s="1"/>
  <c r="AJ992" i="37"/>
  <c r="AL991" i="37"/>
  <c r="AM991" i="37" s="1"/>
  <c r="AJ873" i="37"/>
  <c r="AL872" i="37"/>
  <c r="AM872" i="37" s="1"/>
  <c r="AL545" i="37"/>
  <c r="AM545" i="37" s="1"/>
  <c r="AJ546" i="37"/>
  <c r="AK547" i="37" s="1"/>
  <c r="AF166" i="37"/>
  <c r="AG167" i="37" s="1"/>
  <c r="AH165" i="37"/>
  <c r="AI165" i="37" s="1"/>
  <c r="AJ1120" i="37"/>
  <c r="AK1121" i="37" s="1"/>
  <c r="AL1119" i="37"/>
  <c r="AM1119" i="37" s="1"/>
  <c r="AJ390" i="37"/>
  <c r="AK391" i="37" s="1"/>
  <c r="AL389" i="37"/>
  <c r="AM389" i="37" s="1"/>
  <c r="AJ166" i="37"/>
  <c r="AL165" i="37"/>
  <c r="AM165" i="37" s="1"/>
  <c r="AL1249" i="37"/>
  <c r="AM1249" i="37" s="1"/>
  <c r="AJ1250" i="37"/>
  <c r="AK1251" i="37" s="1"/>
  <c r="AJ700" i="37"/>
  <c r="AK701" i="37" s="1"/>
  <c r="AL699" i="37"/>
  <c r="AM699" i="37" s="1"/>
  <c r="AK873" i="37"/>
  <c r="AK874" i="37" s="1"/>
  <c r="AH534" i="30"/>
  <c r="AI534" i="30" s="1"/>
  <c r="AH689" i="30"/>
  <c r="AI689" i="30" s="1"/>
  <c r="AL1239" i="30"/>
  <c r="AM1239" i="30" s="1"/>
  <c r="AL862" i="30"/>
  <c r="AM862" i="30" s="1"/>
  <c r="AH362" i="30"/>
  <c r="AI362" i="30" s="1"/>
  <c r="AL1110" i="30"/>
  <c r="AM1110" i="30" s="1"/>
  <c r="AL136" i="30"/>
  <c r="AM136" i="30" s="1"/>
  <c r="AL362" i="30"/>
  <c r="AM362" i="30" s="1"/>
  <c r="AL534" i="30"/>
  <c r="AM534" i="30" s="1"/>
  <c r="AL689" i="30"/>
  <c r="AM689" i="30" s="1"/>
  <c r="AH137" i="30"/>
  <c r="AI137" i="30" s="1"/>
  <c r="AF138" i="30"/>
  <c r="AJ1240" i="30"/>
  <c r="AK1240" i="30"/>
  <c r="AJ1111" i="30"/>
  <c r="AK1111" i="30"/>
  <c r="AJ982" i="30"/>
  <c r="AK982" i="30"/>
  <c r="AK863" i="30"/>
  <c r="AK363" i="30"/>
  <c r="AJ863" i="30"/>
  <c r="AG690" i="30"/>
  <c r="AF690" i="30"/>
  <c r="AJ690" i="30"/>
  <c r="AK690" i="30"/>
  <c r="AJ535" i="30"/>
  <c r="AK535" i="30"/>
  <c r="AG363" i="30"/>
  <c r="AG138" i="30"/>
  <c r="AF363" i="30"/>
  <c r="AJ363" i="30"/>
  <c r="AJ137" i="30"/>
  <c r="AK137" i="30"/>
  <c r="AJ993" i="37" l="1"/>
  <c r="AL992" i="37"/>
  <c r="AM992" i="37" s="1"/>
  <c r="AK993" i="37"/>
  <c r="AK994" i="37" s="1"/>
  <c r="AF167" i="37"/>
  <c r="AH166" i="37"/>
  <c r="AI166" i="37" s="1"/>
  <c r="AJ874" i="37"/>
  <c r="AL873" i="37"/>
  <c r="AM873" i="37" s="1"/>
  <c r="AL1250" i="37"/>
  <c r="AM1250" i="37" s="1"/>
  <c r="AJ1251" i="37"/>
  <c r="AJ167" i="37"/>
  <c r="AL166" i="37"/>
  <c r="AM166" i="37" s="1"/>
  <c r="AJ701" i="37"/>
  <c r="AK702" i="37" s="1"/>
  <c r="AL700" i="37"/>
  <c r="AM700" i="37" s="1"/>
  <c r="AJ391" i="37"/>
  <c r="AK392" i="37" s="1"/>
  <c r="AL390" i="37"/>
  <c r="AM390" i="37" s="1"/>
  <c r="AJ1121" i="37"/>
  <c r="AK1122" i="37" s="1"/>
  <c r="AL1120" i="37"/>
  <c r="AM1120" i="37" s="1"/>
  <c r="AL546" i="37"/>
  <c r="AM546" i="37" s="1"/>
  <c r="AJ547" i="37"/>
  <c r="AK548" i="37" s="1"/>
  <c r="AK167" i="37"/>
  <c r="AH690" i="30"/>
  <c r="AI690" i="30" s="1"/>
  <c r="AL363" i="30"/>
  <c r="AM363" i="30" s="1"/>
  <c r="AB35" i="30"/>
  <c r="AB45" i="30"/>
  <c r="AL863" i="30"/>
  <c r="AM863" i="30" s="1"/>
  <c r="AL1240" i="30"/>
  <c r="AM1240" i="30" s="1"/>
  <c r="AK1112" i="30"/>
  <c r="AL982" i="30"/>
  <c r="AM982" i="30" s="1"/>
  <c r="AL137" i="30"/>
  <c r="AM137" i="30" s="1"/>
  <c r="AL690" i="30"/>
  <c r="AM690" i="30" s="1"/>
  <c r="AH138" i="30"/>
  <c r="AI138" i="30" s="1"/>
  <c r="AL1111" i="30"/>
  <c r="AM1111" i="30" s="1"/>
  <c r="AH363" i="30"/>
  <c r="AI363" i="30" s="1"/>
  <c r="AL535" i="30"/>
  <c r="AM535" i="30" s="1"/>
  <c r="AF139" i="30"/>
  <c r="AK1241" i="30"/>
  <c r="AK983" i="30"/>
  <c r="AJ1241" i="30"/>
  <c r="AJ1112" i="30"/>
  <c r="AJ983" i="30"/>
  <c r="AK864" i="30"/>
  <c r="AJ864" i="30"/>
  <c r="AG691" i="30"/>
  <c r="AK691" i="30"/>
  <c r="AF691" i="30"/>
  <c r="AJ691" i="30"/>
  <c r="AK536" i="30"/>
  <c r="AJ536" i="30"/>
  <c r="AK364" i="30"/>
  <c r="AG139" i="30"/>
  <c r="AF364" i="30"/>
  <c r="AJ364" i="30"/>
  <c r="AG364" i="30"/>
  <c r="AJ138" i="30"/>
  <c r="AK138" i="30"/>
  <c r="AK240" i="41" l="1"/>
  <c r="AK86" i="41"/>
  <c r="AI240" i="41"/>
  <c r="AI86" i="41"/>
  <c r="AJ168" i="37"/>
  <c r="AL167" i="37"/>
  <c r="AM167" i="37" s="1"/>
  <c r="AJ875" i="37"/>
  <c r="AL874" i="37"/>
  <c r="AM874" i="37" s="1"/>
  <c r="AJ1122" i="37"/>
  <c r="AK1123" i="37" s="1"/>
  <c r="AL1121" i="37"/>
  <c r="AM1121" i="37" s="1"/>
  <c r="AL1251" i="37"/>
  <c r="AM1251" i="37" s="1"/>
  <c r="AJ1252" i="37"/>
  <c r="AJ994" i="37"/>
  <c r="AL993" i="37"/>
  <c r="AM993" i="37" s="1"/>
  <c r="AK168" i="37"/>
  <c r="AL547" i="37"/>
  <c r="AM547" i="37" s="1"/>
  <c r="AJ548" i="37"/>
  <c r="AK549" i="37" s="1"/>
  <c r="AJ702" i="37"/>
  <c r="AL701" i="37"/>
  <c r="AM701" i="37" s="1"/>
  <c r="AF168" i="37"/>
  <c r="AH167" i="37"/>
  <c r="AI167" i="37" s="1"/>
  <c r="AG168" i="37"/>
  <c r="AJ392" i="37"/>
  <c r="AL391" i="37"/>
  <c r="AM391" i="37" s="1"/>
  <c r="AK995" i="37"/>
  <c r="AK875" i="37"/>
  <c r="AK876" i="37" s="1"/>
  <c r="AK1252" i="37"/>
  <c r="AK240" i="36"/>
  <c r="AK86" i="36"/>
  <c r="AK86" i="32"/>
  <c r="AK240" i="32"/>
  <c r="AI240" i="36"/>
  <c r="AI86" i="36"/>
  <c r="AI86" i="32"/>
  <c r="AI240" i="32"/>
  <c r="AL691" i="30"/>
  <c r="AM691" i="30" s="1"/>
  <c r="AH364" i="30"/>
  <c r="AI364" i="30" s="1"/>
  <c r="AL1112" i="30"/>
  <c r="AM1112" i="30" s="1"/>
  <c r="AL864" i="30"/>
  <c r="AM864" i="30" s="1"/>
  <c r="AL1241" i="30"/>
  <c r="AM1241" i="30" s="1"/>
  <c r="AH691" i="30"/>
  <c r="AI691" i="30" s="1"/>
  <c r="AL138" i="30"/>
  <c r="AM138" i="30" s="1"/>
  <c r="AL364" i="30"/>
  <c r="AM364" i="30" s="1"/>
  <c r="AL536" i="30"/>
  <c r="AM536" i="30" s="1"/>
  <c r="AL983" i="30"/>
  <c r="AM983" i="30" s="1"/>
  <c r="AH139" i="30"/>
  <c r="AI139" i="30" s="1"/>
  <c r="AF140" i="30"/>
  <c r="AJ1242" i="30"/>
  <c r="AK1242" i="30"/>
  <c r="AJ1113" i="30"/>
  <c r="AK1113" i="30"/>
  <c r="AJ984" i="30"/>
  <c r="AK984" i="30"/>
  <c r="AJ865" i="30"/>
  <c r="AK865" i="30"/>
  <c r="AG692" i="30"/>
  <c r="AF692" i="30"/>
  <c r="AJ692" i="30"/>
  <c r="AK692" i="30"/>
  <c r="AJ537" i="30"/>
  <c r="AK537" i="30"/>
  <c r="AK365" i="30"/>
  <c r="AG140" i="30"/>
  <c r="AG365" i="30"/>
  <c r="AF365" i="30"/>
  <c r="AJ365" i="30"/>
  <c r="AJ139" i="30"/>
  <c r="AK139" i="30"/>
  <c r="AK169" i="37" l="1"/>
  <c r="AJ253" i="36"/>
  <c r="AJ252" i="36"/>
  <c r="AJ251" i="36"/>
  <c r="AL253" i="36"/>
  <c r="AL252" i="36"/>
  <c r="AL251" i="36"/>
  <c r="AJ95" i="41"/>
  <c r="AJ96" i="41"/>
  <c r="AJ90" i="41"/>
  <c r="AJ88" i="41"/>
  <c r="AJ89" i="41"/>
  <c r="AJ91" i="41"/>
  <c r="AJ97" i="41"/>
  <c r="AJ92" i="41"/>
  <c r="AJ87" i="41"/>
  <c r="AJ99" i="41"/>
  <c r="AJ98" i="41"/>
  <c r="AJ250" i="41"/>
  <c r="AJ249" i="41"/>
  <c r="AJ242" i="41"/>
  <c r="AJ252" i="41"/>
  <c r="AJ244" i="41"/>
  <c r="AJ253" i="41"/>
  <c r="AJ245" i="41"/>
  <c r="AJ241" i="41"/>
  <c r="AJ246" i="41"/>
  <c r="AJ243" i="41"/>
  <c r="AJ251" i="41"/>
  <c r="AL95" i="41"/>
  <c r="AL91" i="41"/>
  <c r="AL87" i="41"/>
  <c r="AL96" i="41"/>
  <c r="AL90" i="41"/>
  <c r="AL92" i="41"/>
  <c r="AL89" i="41"/>
  <c r="AL88" i="41"/>
  <c r="AL99" i="41"/>
  <c r="AL98" i="41"/>
  <c r="AL97" i="41"/>
  <c r="AJ98" i="36"/>
  <c r="AJ97" i="36"/>
  <c r="AJ99" i="36"/>
  <c r="AL98" i="36"/>
  <c r="AL99" i="36"/>
  <c r="AL97" i="36"/>
  <c r="AL249" i="41"/>
  <c r="AL250" i="41"/>
  <c r="AL242" i="41"/>
  <c r="AL252" i="41"/>
  <c r="AL243" i="41"/>
  <c r="AL244" i="41"/>
  <c r="AL241" i="41"/>
  <c r="AL245" i="41"/>
  <c r="AL246" i="41"/>
  <c r="AL253" i="41"/>
  <c r="AL251" i="41"/>
  <c r="AK1253" i="37"/>
  <c r="AK1254" i="37" s="1"/>
  <c r="AL1252" i="37"/>
  <c r="AM1252" i="37" s="1"/>
  <c r="AJ1253" i="37"/>
  <c r="AJ169" i="37"/>
  <c r="AL168" i="37"/>
  <c r="AM168" i="37" s="1"/>
  <c r="AG169" i="37"/>
  <c r="AJ703" i="37"/>
  <c r="AL702" i="37"/>
  <c r="AM702" i="37" s="1"/>
  <c r="AJ876" i="37"/>
  <c r="AL875" i="37"/>
  <c r="AM875" i="37" s="1"/>
  <c r="AK703" i="37"/>
  <c r="AF169" i="37"/>
  <c r="AH168" i="37"/>
  <c r="AI168" i="37" s="1"/>
  <c r="AJ393" i="37"/>
  <c r="AL392" i="37"/>
  <c r="AM392" i="37" s="1"/>
  <c r="AK170" i="37"/>
  <c r="AL548" i="37"/>
  <c r="AM548" i="37" s="1"/>
  <c r="AJ549" i="37"/>
  <c r="AJ995" i="37"/>
  <c r="AK996" i="37" s="1"/>
  <c r="AL994" i="37"/>
  <c r="AM994" i="37" s="1"/>
  <c r="AJ1123" i="37"/>
  <c r="AK1124" i="37" s="1"/>
  <c r="AL1122" i="37"/>
  <c r="AM1122" i="37" s="1"/>
  <c r="AK393" i="37"/>
  <c r="AJ250" i="32"/>
  <c r="AJ249" i="32"/>
  <c r="AJ243" i="32"/>
  <c r="AJ244" i="32"/>
  <c r="AJ252" i="32"/>
  <c r="AJ245" i="32"/>
  <c r="AJ242" i="32"/>
  <c r="AJ253" i="32"/>
  <c r="AJ241" i="32"/>
  <c r="AJ246" i="32"/>
  <c r="AJ251" i="32"/>
  <c r="AL249" i="32"/>
  <c r="AL250" i="32"/>
  <c r="AL242" i="32"/>
  <c r="AL244" i="32"/>
  <c r="AL246" i="32"/>
  <c r="AL243" i="32"/>
  <c r="AL253" i="32"/>
  <c r="AL245" i="32"/>
  <c r="AL241" i="32"/>
  <c r="AL252" i="32"/>
  <c r="AL251" i="32"/>
  <c r="AJ89" i="32"/>
  <c r="AJ91" i="32"/>
  <c r="AJ92" i="32"/>
  <c r="AJ90" i="32"/>
  <c r="AJ95" i="32"/>
  <c r="AJ88" i="32"/>
  <c r="AJ96" i="32"/>
  <c r="AJ99" i="32"/>
  <c r="AJ97" i="32"/>
  <c r="AJ87" i="32"/>
  <c r="AJ98" i="32"/>
  <c r="AL95" i="32"/>
  <c r="AL96" i="32"/>
  <c r="AL87" i="32"/>
  <c r="AL99" i="32"/>
  <c r="AL88" i="32"/>
  <c r="AL92" i="32"/>
  <c r="AL91" i="32"/>
  <c r="AL97" i="32"/>
  <c r="AL89" i="32"/>
  <c r="AL90" i="32"/>
  <c r="AL98" i="32"/>
  <c r="AJ95" i="36"/>
  <c r="AJ96" i="36"/>
  <c r="AJ87" i="36"/>
  <c r="AJ88" i="36"/>
  <c r="AJ89" i="36"/>
  <c r="AJ90" i="36"/>
  <c r="AJ92" i="36"/>
  <c r="AJ91" i="36"/>
  <c r="AL88" i="36"/>
  <c r="AL95" i="36"/>
  <c r="AL87" i="36"/>
  <c r="AL89" i="36"/>
  <c r="AL90" i="36"/>
  <c r="AL91" i="36"/>
  <c r="AL92" i="36"/>
  <c r="AL96" i="36"/>
  <c r="AJ250" i="36"/>
  <c r="AJ249" i="36"/>
  <c r="AJ244" i="36"/>
  <c r="AJ246" i="36"/>
  <c r="AJ245" i="36"/>
  <c r="AJ241" i="36"/>
  <c r="AJ242" i="36"/>
  <c r="AJ243" i="36"/>
  <c r="AL250" i="36"/>
  <c r="AL249" i="36"/>
  <c r="AL244" i="36"/>
  <c r="AL245" i="36"/>
  <c r="AL246" i="36"/>
  <c r="AL241" i="36"/>
  <c r="AL242" i="36"/>
  <c r="AL243" i="36"/>
  <c r="AL365" i="30"/>
  <c r="AM365" i="30" s="1"/>
  <c r="AL537" i="30"/>
  <c r="AM537" i="30" s="1"/>
  <c r="AL1242" i="30"/>
  <c r="AM1242" i="30" s="1"/>
  <c r="AL984" i="30"/>
  <c r="AM984" i="30" s="1"/>
  <c r="AL692" i="30"/>
  <c r="AM692" i="30" s="1"/>
  <c r="AL865" i="30"/>
  <c r="AM865" i="30" s="1"/>
  <c r="AL1113" i="30"/>
  <c r="AM1113" i="30" s="1"/>
  <c r="AL139" i="30"/>
  <c r="AM139" i="30" s="1"/>
  <c r="AH140" i="30"/>
  <c r="AI140" i="30" s="1"/>
  <c r="AH365" i="30"/>
  <c r="AI365" i="30" s="1"/>
  <c r="AH692" i="30"/>
  <c r="AI692" i="30" s="1"/>
  <c r="AF141" i="30"/>
  <c r="AK1114" i="30"/>
  <c r="AK1243" i="30"/>
  <c r="AK866" i="30"/>
  <c r="AK985" i="30"/>
  <c r="AJ1243" i="30"/>
  <c r="AJ1114" i="30"/>
  <c r="AJ985" i="30"/>
  <c r="AJ866" i="30"/>
  <c r="AF693" i="30"/>
  <c r="AG693" i="30"/>
  <c r="AK693" i="30"/>
  <c r="AJ693" i="30"/>
  <c r="AK538" i="30"/>
  <c r="AJ538" i="30"/>
  <c r="AG366" i="30"/>
  <c r="AG141" i="30"/>
  <c r="AJ366" i="30"/>
  <c r="AF366" i="30"/>
  <c r="AK140" i="30"/>
  <c r="AK366" i="30"/>
  <c r="AJ140" i="30"/>
  <c r="AK704" i="37" l="1"/>
  <c r="AK255" i="41"/>
  <c r="AK102" i="41"/>
  <c r="AK256" i="41"/>
  <c r="AI256" i="41"/>
  <c r="AK101" i="41"/>
  <c r="AI101" i="41"/>
  <c r="AI102" i="41"/>
  <c r="AI255" i="41"/>
  <c r="AK394" i="37"/>
  <c r="AI101" i="32"/>
  <c r="AI102" i="32"/>
  <c r="AK255" i="32"/>
  <c r="AJ877" i="37"/>
  <c r="AL876" i="37"/>
  <c r="AM876" i="37" s="1"/>
  <c r="AK877" i="37"/>
  <c r="AJ996" i="37"/>
  <c r="AK997" i="37" s="1"/>
  <c r="AL995" i="37"/>
  <c r="AM995" i="37" s="1"/>
  <c r="AF170" i="37"/>
  <c r="AH169" i="37"/>
  <c r="AI169" i="37" s="1"/>
  <c r="AL1253" i="37"/>
  <c r="AM1253" i="37" s="1"/>
  <c r="AJ1254" i="37"/>
  <c r="AK1255" i="37" s="1"/>
  <c r="AJ704" i="37"/>
  <c r="AK705" i="37" s="1"/>
  <c r="AL703" i="37"/>
  <c r="AM703" i="37" s="1"/>
  <c r="AL549" i="37"/>
  <c r="AM549" i="37" s="1"/>
  <c r="AJ550" i="37"/>
  <c r="AJ1124" i="37"/>
  <c r="AL1123" i="37"/>
  <c r="AM1123" i="37" s="1"/>
  <c r="AJ394" i="37"/>
  <c r="AL393" i="37"/>
  <c r="AM393" i="37" s="1"/>
  <c r="AG170" i="37"/>
  <c r="AG171" i="37" s="1"/>
  <c r="AJ170" i="37"/>
  <c r="AK171" i="37" s="1"/>
  <c r="AL169" i="37"/>
  <c r="AM169" i="37" s="1"/>
  <c r="AK550" i="37"/>
  <c r="AK551" i="37" s="1"/>
  <c r="AK256" i="36"/>
  <c r="AI101" i="36"/>
  <c r="AI256" i="36"/>
  <c r="AK101" i="36"/>
  <c r="AK102" i="36"/>
  <c r="AK101" i="32"/>
  <c r="AI255" i="36"/>
  <c r="AI256" i="32"/>
  <c r="AK102" i="32"/>
  <c r="AK256" i="32"/>
  <c r="AK255" i="36"/>
  <c r="AI102" i="36"/>
  <c r="AI255" i="32"/>
  <c r="AH366" i="30"/>
  <c r="AI366" i="30" s="1"/>
  <c r="AL693" i="30"/>
  <c r="AM693" i="30" s="1"/>
  <c r="AL866" i="30"/>
  <c r="AM866" i="30" s="1"/>
  <c r="AL538" i="30"/>
  <c r="AM538" i="30" s="1"/>
  <c r="AL1114" i="30"/>
  <c r="AM1114" i="30" s="1"/>
  <c r="AH141" i="30"/>
  <c r="AI141" i="30" s="1"/>
  <c r="AL985" i="30"/>
  <c r="AM985" i="30" s="1"/>
  <c r="AL140" i="30"/>
  <c r="AM140" i="30" s="1"/>
  <c r="AL366" i="30"/>
  <c r="AM366" i="30" s="1"/>
  <c r="AH693" i="30"/>
  <c r="AI693" i="30" s="1"/>
  <c r="AL1243" i="30"/>
  <c r="AM1243" i="30" s="1"/>
  <c r="AF142" i="30"/>
  <c r="AJ1244" i="30"/>
  <c r="AK1244" i="30"/>
  <c r="AJ1115" i="30"/>
  <c r="AK1115" i="30"/>
  <c r="AJ986" i="30"/>
  <c r="AK986" i="30"/>
  <c r="AJ867" i="30"/>
  <c r="AK867" i="30"/>
  <c r="AG694" i="30"/>
  <c r="AF694" i="30"/>
  <c r="AJ694" i="30"/>
  <c r="AK694" i="30"/>
  <c r="AJ539" i="30"/>
  <c r="AK539" i="30"/>
  <c r="AG367" i="30"/>
  <c r="AK367" i="30"/>
  <c r="AF367" i="30"/>
  <c r="AJ367" i="30"/>
  <c r="AJ141" i="30"/>
  <c r="AK141" i="30"/>
  <c r="AG142" i="30"/>
  <c r="AJ878" i="37" l="1"/>
  <c r="AL877" i="37"/>
  <c r="AM877" i="37" s="1"/>
  <c r="AJ1125" i="37"/>
  <c r="AL1124" i="37"/>
  <c r="AM1124" i="37" s="1"/>
  <c r="AJ705" i="37"/>
  <c r="AL704" i="37"/>
  <c r="AM704" i="37" s="1"/>
  <c r="AK1125" i="37"/>
  <c r="AK1126" i="37" s="1"/>
  <c r="AL550" i="37"/>
  <c r="AM550" i="37" s="1"/>
  <c r="AJ551" i="37"/>
  <c r="AK552" i="37" s="1"/>
  <c r="AJ997" i="37"/>
  <c r="AL996" i="37"/>
  <c r="AM996" i="37" s="1"/>
  <c r="AK878" i="37"/>
  <c r="AJ171" i="37"/>
  <c r="AL170" i="37"/>
  <c r="AM170" i="37" s="1"/>
  <c r="AJ395" i="37"/>
  <c r="AL394" i="37"/>
  <c r="AM394" i="37" s="1"/>
  <c r="AL1254" i="37"/>
  <c r="AM1254" i="37" s="1"/>
  <c r="AJ1255" i="37"/>
  <c r="AK1256" i="37" s="1"/>
  <c r="AF171" i="37"/>
  <c r="AH170" i="37"/>
  <c r="AI170" i="37" s="1"/>
  <c r="AK395" i="37"/>
  <c r="AH367" i="30"/>
  <c r="AI367" i="30" s="1"/>
  <c r="AL141" i="30"/>
  <c r="AM141" i="30" s="1"/>
  <c r="AL694" i="30"/>
  <c r="AM694" i="30" s="1"/>
  <c r="AL867" i="30"/>
  <c r="AM867" i="30" s="1"/>
  <c r="AL1115" i="30"/>
  <c r="AM1115" i="30" s="1"/>
  <c r="AL539" i="30"/>
  <c r="AM539" i="30" s="1"/>
  <c r="AL986" i="30"/>
  <c r="AM986" i="30" s="1"/>
  <c r="AL1244" i="30"/>
  <c r="AM1244" i="30" s="1"/>
  <c r="AK1116" i="30"/>
  <c r="AH142" i="30"/>
  <c r="AI142" i="30" s="1"/>
  <c r="AL367" i="30"/>
  <c r="AM367" i="30" s="1"/>
  <c r="AH694" i="30"/>
  <c r="AI694" i="30" s="1"/>
  <c r="AF143" i="30"/>
  <c r="AK868" i="30"/>
  <c r="AK1245" i="30"/>
  <c r="AJ1245" i="30"/>
  <c r="AJ1116" i="30"/>
  <c r="AK987" i="30"/>
  <c r="AJ987" i="30"/>
  <c r="AJ868" i="30"/>
  <c r="AF695" i="30"/>
  <c r="AG695" i="30"/>
  <c r="AK695" i="30"/>
  <c r="AJ695" i="30"/>
  <c r="AK540" i="30"/>
  <c r="AJ540" i="30"/>
  <c r="AG368" i="30"/>
  <c r="AK368" i="30"/>
  <c r="AK142" i="30"/>
  <c r="AG143" i="30"/>
  <c r="AJ368" i="30"/>
  <c r="AF368" i="30"/>
  <c r="AJ142" i="30"/>
  <c r="AJ998" i="37" l="1"/>
  <c r="AL997" i="37"/>
  <c r="AM997" i="37" s="1"/>
  <c r="AJ706" i="37"/>
  <c r="AL705" i="37"/>
  <c r="AM705" i="37" s="1"/>
  <c r="AJ172" i="37"/>
  <c r="AL171" i="37"/>
  <c r="AM171" i="37" s="1"/>
  <c r="AK706" i="37"/>
  <c r="AK707" i="37" s="1"/>
  <c r="AK1127" i="37"/>
  <c r="AJ879" i="37"/>
  <c r="AL878" i="37"/>
  <c r="AM878" i="37" s="1"/>
  <c r="AK396" i="37"/>
  <c r="AK879" i="37"/>
  <c r="AK880" i="37" s="1"/>
  <c r="AL551" i="37"/>
  <c r="AM551" i="37" s="1"/>
  <c r="AJ552" i="37"/>
  <c r="AJ1126" i="37"/>
  <c r="AL1125" i="37"/>
  <c r="AM1125" i="37" s="1"/>
  <c r="AK998" i="37"/>
  <c r="AK999" i="37" s="1"/>
  <c r="AL1255" i="37"/>
  <c r="AM1255" i="37" s="1"/>
  <c r="AJ1256" i="37"/>
  <c r="AF172" i="37"/>
  <c r="AH171" i="37"/>
  <c r="AI171" i="37" s="1"/>
  <c r="AJ396" i="37"/>
  <c r="AL395" i="37"/>
  <c r="AM395" i="37" s="1"/>
  <c r="AG172" i="37"/>
  <c r="AG173" i="37" s="1"/>
  <c r="AK172" i="37"/>
  <c r="AK173" i="37" s="1"/>
  <c r="AL142" i="30"/>
  <c r="AM142" i="30" s="1"/>
  <c r="AH695" i="30"/>
  <c r="AI695" i="30" s="1"/>
  <c r="AL1116" i="30"/>
  <c r="AM1116" i="30" s="1"/>
  <c r="AH368" i="30"/>
  <c r="AI368" i="30" s="1"/>
  <c r="AL695" i="30"/>
  <c r="AM695" i="30" s="1"/>
  <c r="AL868" i="30"/>
  <c r="AM868" i="30" s="1"/>
  <c r="AL1245" i="30"/>
  <c r="AM1245" i="30" s="1"/>
  <c r="AL987" i="30"/>
  <c r="AM987" i="30" s="1"/>
  <c r="AH143" i="30"/>
  <c r="AI143" i="30" s="1"/>
  <c r="AL368" i="30"/>
  <c r="AM368" i="30" s="1"/>
  <c r="AL540" i="30"/>
  <c r="AM540" i="30" s="1"/>
  <c r="AF144" i="30"/>
  <c r="AJ1246" i="30"/>
  <c r="AK1246" i="30"/>
  <c r="AJ1117" i="30"/>
  <c r="AK1117" i="30"/>
  <c r="AJ988" i="30"/>
  <c r="AK988" i="30"/>
  <c r="AJ869" i="30"/>
  <c r="AK869" i="30"/>
  <c r="AG696" i="30"/>
  <c r="AF696" i="30"/>
  <c r="AJ696" i="30"/>
  <c r="AK696" i="30"/>
  <c r="AJ541" i="30"/>
  <c r="AK541" i="30"/>
  <c r="AG144" i="30"/>
  <c r="AF369" i="30"/>
  <c r="AJ369" i="30"/>
  <c r="AG369" i="30"/>
  <c r="AK369" i="30"/>
  <c r="AJ143" i="30"/>
  <c r="AK143" i="30"/>
  <c r="AL552" i="37" l="1"/>
  <c r="AM552" i="37" s="1"/>
  <c r="AJ553" i="37"/>
  <c r="AK553" i="37"/>
  <c r="AJ880" i="37"/>
  <c r="AK881" i="37" s="1"/>
  <c r="AL879" i="37"/>
  <c r="AM879" i="37" s="1"/>
  <c r="AJ173" i="37"/>
  <c r="AK174" i="37" s="1"/>
  <c r="AL172" i="37"/>
  <c r="AM172" i="37" s="1"/>
  <c r="AJ999" i="37"/>
  <c r="AK1000" i="37" s="1"/>
  <c r="AL998" i="37"/>
  <c r="AM998" i="37" s="1"/>
  <c r="AJ397" i="37"/>
  <c r="AL396" i="37"/>
  <c r="AM396" i="37" s="1"/>
  <c r="AF173" i="37"/>
  <c r="AG174" i="37" s="1"/>
  <c r="AH172" i="37"/>
  <c r="AI172" i="37" s="1"/>
  <c r="AL1256" i="37"/>
  <c r="AM1256" i="37" s="1"/>
  <c r="AJ1257" i="37"/>
  <c r="AJ1127" i="37"/>
  <c r="AK1128" i="37" s="1"/>
  <c r="AL1126" i="37"/>
  <c r="AM1126" i="37" s="1"/>
  <c r="AK397" i="37"/>
  <c r="AJ707" i="37"/>
  <c r="AK708" i="37" s="1"/>
  <c r="AL706" i="37"/>
  <c r="AM706" i="37" s="1"/>
  <c r="AK1257" i="37"/>
  <c r="AL369" i="30"/>
  <c r="AM369" i="30" s="1"/>
  <c r="AH369" i="30"/>
  <c r="AI369" i="30" s="1"/>
  <c r="AH144" i="30"/>
  <c r="AI144" i="30" s="1"/>
  <c r="AL541" i="30"/>
  <c r="AM541" i="30" s="1"/>
  <c r="AL988" i="30"/>
  <c r="AM988" i="30" s="1"/>
  <c r="AL1246" i="30"/>
  <c r="AM1246" i="30" s="1"/>
  <c r="AH696" i="30"/>
  <c r="AI696" i="30" s="1"/>
  <c r="AL143" i="30"/>
  <c r="AM143" i="30" s="1"/>
  <c r="AL696" i="30"/>
  <c r="AM696" i="30" s="1"/>
  <c r="AL869" i="30"/>
  <c r="AM869" i="30" s="1"/>
  <c r="AL1117" i="30"/>
  <c r="AM1117" i="30" s="1"/>
  <c r="AF145" i="30"/>
  <c r="AK989" i="30"/>
  <c r="AK1247" i="30"/>
  <c r="AK1118" i="30"/>
  <c r="AJ1247" i="30"/>
  <c r="AJ1118" i="30"/>
  <c r="AJ989" i="30"/>
  <c r="AK870" i="30"/>
  <c r="AJ870" i="30"/>
  <c r="AK697" i="30"/>
  <c r="AK542" i="30"/>
  <c r="AJ697" i="30"/>
  <c r="AJ542" i="30"/>
  <c r="AK370" i="30"/>
  <c r="AK144" i="30"/>
  <c r="AF370" i="30"/>
  <c r="AG370" i="30"/>
  <c r="AJ370" i="30"/>
  <c r="AG145" i="30"/>
  <c r="AJ144" i="30"/>
  <c r="AK398" i="37" l="1"/>
  <c r="AK1258" i="37"/>
  <c r="AF174" i="37"/>
  <c r="AH173" i="37"/>
  <c r="AI173" i="37" s="1"/>
  <c r="AJ398" i="37"/>
  <c r="AK399" i="37" s="1"/>
  <c r="AL397" i="37"/>
  <c r="AM397" i="37" s="1"/>
  <c r="AJ174" i="37"/>
  <c r="AK175" i="37" s="1"/>
  <c r="AL173" i="37"/>
  <c r="AM173" i="37" s="1"/>
  <c r="AK554" i="37"/>
  <c r="AL553" i="37"/>
  <c r="AM553" i="37" s="1"/>
  <c r="AJ554" i="37"/>
  <c r="AL1257" i="37"/>
  <c r="AM1257" i="37" s="1"/>
  <c r="AJ1258" i="37"/>
  <c r="AJ708" i="37"/>
  <c r="AK709" i="37" s="1"/>
  <c r="AL707" i="37"/>
  <c r="AM707" i="37" s="1"/>
  <c r="AJ1128" i="37"/>
  <c r="AL1127" i="37"/>
  <c r="AM1127" i="37" s="1"/>
  <c r="AJ1000" i="37"/>
  <c r="AL999" i="37"/>
  <c r="AM999" i="37" s="1"/>
  <c r="AJ881" i="37"/>
  <c r="AL880" i="37"/>
  <c r="AM880" i="37" s="1"/>
  <c r="AL370" i="30"/>
  <c r="AM370" i="30" s="1"/>
  <c r="AL542" i="30"/>
  <c r="AM542" i="30" s="1"/>
  <c r="AL1118" i="30"/>
  <c r="AM1118" i="30" s="1"/>
  <c r="AL870" i="30"/>
  <c r="AM870" i="30" s="1"/>
  <c r="AL1247" i="30"/>
  <c r="AM1247" i="30" s="1"/>
  <c r="AB36" i="30"/>
  <c r="AB46" i="30"/>
  <c r="AH145" i="30"/>
  <c r="AI145" i="30" s="1"/>
  <c r="AL144" i="30"/>
  <c r="AM144" i="30" s="1"/>
  <c r="AH370" i="30"/>
  <c r="AI370" i="30" s="1"/>
  <c r="AL989" i="30"/>
  <c r="AM989" i="30" s="1"/>
  <c r="AL697" i="30"/>
  <c r="AM697" i="30" s="1"/>
  <c r="AF146" i="30"/>
  <c r="AJ1248" i="30"/>
  <c r="AK1248" i="30"/>
  <c r="AJ1119" i="30"/>
  <c r="AK1119" i="30"/>
  <c r="AJ990" i="30"/>
  <c r="AK990" i="30"/>
  <c r="AK871" i="30"/>
  <c r="AJ871" i="30"/>
  <c r="AJ698" i="30"/>
  <c r="AK698" i="30"/>
  <c r="AJ543" i="30"/>
  <c r="AK543" i="30"/>
  <c r="AG146" i="30"/>
  <c r="AG371" i="30"/>
  <c r="AJ371" i="30"/>
  <c r="AF371" i="30"/>
  <c r="AK371" i="30"/>
  <c r="AJ145" i="30"/>
  <c r="AK145" i="30"/>
  <c r="AL543" i="30" l="1"/>
  <c r="AM543" i="30" s="1"/>
  <c r="AK259" i="41"/>
  <c r="AK105" i="41"/>
  <c r="AI105" i="41"/>
  <c r="AI259" i="41"/>
  <c r="AJ1001" i="37"/>
  <c r="AL1000" i="37"/>
  <c r="AM1000" i="37" s="1"/>
  <c r="AJ1129" i="37"/>
  <c r="AL1128" i="37"/>
  <c r="AM1128" i="37" s="1"/>
  <c r="AK1129" i="37"/>
  <c r="AJ175" i="37"/>
  <c r="AL174" i="37"/>
  <c r="AM174" i="37" s="1"/>
  <c r="AF175" i="37"/>
  <c r="AH174" i="37"/>
  <c r="AI174" i="37" s="1"/>
  <c r="AL554" i="37"/>
  <c r="AM554" i="37" s="1"/>
  <c r="AJ555" i="37"/>
  <c r="AJ882" i="37"/>
  <c r="AL881" i="37"/>
  <c r="AM881" i="37" s="1"/>
  <c r="AK882" i="37"/>
  <c r="AJ709" i="37"/>
  <c r="AL708" i="37"/>
  <c r="AM708" i="37" s="1"/>
  <c r="AK555" i="37"/>
  <c r="AJ399" i="37"/>
  <c r="AK400" i="37" s="1"/>
  <c r="AL398" i="37"/>
  <c r="AM398" i="37" s="1"/>
  <c r="AK1259" i="37"/>
  <c r="AL1258" i="37"/>
  <c r="AM1258" i="37" s="1"/>
  <c r="AJ1259" i="37"/>
  <c r="AG175" i="37"/>
  <c r="AK1001" i="37"/>
  <c r="AK1002" i="37" s="1"/>
  <c r="AK259" i="36"/>
  <c r="AK105" i="36"/>
  <c r="AK105" i="32"/>
  <c r="AK259" i="32"/>
  <c r="AI259" i="36"/>
  <c r="AI105" i="36"/>
  <c r="AI259" i="32"/>
  <c r="AI105" i="32"/>
  <c r="AL371" i="30"/>
  <c r="AM371" i="30" s="1"/>
  <c r="AL1119" i="30"/>
  <c r="AM1119" i="30" s="1"/>
  <c r="AL145" i="30"/>
  <c r="AM145" i="30" s="1"/>
  <c r="AL990" i="30"/>
  <c r="AM990" i="30" s="1"/>
  <c r="AL1248" i="30"/>
  <c r="AM1248" i="30" s="1"/>
  <c r="AH371" i="30"/>
  <c r="AI371" i="30" s="1"/>
  <c r="AL871" i="30"/>
  <c r="AM871" i="30" s="1"/>
  <c r="AH146" i="30"/>
  <c r="AI146" i="30" s="1"/>
  <c r="AL698" i="30"/>
  <c r="AM698" i="30" s="1"/>
  <c r="AF147" i="30"/>
  <c r="AK1249" i="30"/>
  <c r="AK991" i="30"/>
  <c r="AK1120" i="30"/>
  <c r="AJ1249" i="30"/>
  <c r="AJ1120" i="30"/>
  <c r="AJ991" i="30"/>
  <c r="AK544" i="30"/>
  <c r="AJ872" i="30"/>
  <c r="AK872" i="30"/>
  <c r="AK699" i="30"/>
  <c r="AJ699" i="30"/>
  <c r="AJ544" i="30"/>
  <c r="AG147" i="30"/>
  <c r="AG372" i="30"/>
  <c r="AK372" i="30"/>
  <c r="AK146" i="30"/>
  <c r="AF372" i="30"/>
  <c r="AJ372" i="30"/>
  <c r="AJ146" i="30"/>
  <c r="AJ268" i="41" l="1"/>
  <c r="AJ269" i="41"/>
  <c r="AJ261" i="41"/>
  <c r="AJ264" i="41"/>
  <c r="AJ263" i="41"/>
  <c r="AJ270" i="41"/>
  <c r="AJ271" i="41"/>
  <c r="AJ265" i="41"/>
  <c r="AJ262" i="41"/>
  <c r="AJ272" i="41"/>
  <c r="AJ260" i="41"/>
  <c r="AJ114" i="41"/>
  <c r="AJ115" i="41"/>
  <c r="AJ118" i="41"/>
  <c r="AJ106" i="41"/>
  <c r="AJ110" i="41"/>
  <c r="AJ117" i="41"/>
  <c r="AJ109" i="41"/>
  <c r="AJ111" i="41"/>
  <c r="AJ107" i="41"/>
  <c r="AJ116" i="41"/>
  <c r="AJ108" i="41"/>
  <c r="AJ118" i="36"/>
  <c r="AJ116" i="36"/>
  <c r="AJ117" i="36"/>
  <c r="AL118" i="36"/>
  <c r="AL117" i="36"/>
  <c r="AL116" i="36"/>
  <c r="AL115" i="41"/>
  <c r="AL109" i="41"/>
  <c r="AL108" i="41"/>
  <c r="AL114" i="41"/>
  <c r="AL110" i="41"/>
  <c r="AL111" i="41"/>
  <c r="AL107" i="41"/>
  <c r="AL106" i="41"/>
  <c r="AL118" i="41"/>
  <c r="AL117" i="41"/>
  <c r="AL116" i="41"/>
  <c r="AJ272" i="36"/>
  <c r="AJ271" i="36"/>
  <c r="AJ270" i="36"/>
  <c r="AL272" i="36"/>
  <c r="AL270" i="36"/>
  <c r="AL271" i="36"/>
  <c r="AL268" i="41"/>
  <c r="AL269" i="41"/>
  <c r="AL261" i="41"/>
  <c r="AL271" i="41"/>
  <c r="AL263" i="41"/>
  <c r="AL260" i="41"/>
  <c r="AL264" i="41"/>
  <c r="AL270" i="41"/>
  <c r="AL262" i="41"/>
  <c r="AL265" i="41"/>
  <c r="AL272" i="41"/>
  <c r="AK556" i="37"/>
  <c r="AK557" i="37" s="1"/>
  <c r="AK1130" i="37"/>
  <c r="AJ1130" i="37"/>
  <c r="AL1129" i="37"/>
  <c r="AM1129" i="37" s="1"/>
  <c r="AJ710" i="37"/>
  <c r="AL709" i="37"/>
  <c r="AM709" i="37" s="1"/>
  <c r="AL555" i="37"/>
  <c r="AM555" i="37" s="1"/>
  <c r="AJ556" i="37"/>
  <c r="AK710" i="37"/>
  <c r="AK711" i="37" s="1"/>
  <c r="AJ1002" i="37"/>
  <c r="AK1003" i="37" s="1"/>
  <c r="AL1001" i="37"/>
  <c r="AM1001" i="37" s="1"/>
  <c r="AJ883" i="37"/>
  <c r="AL882" i="37"/>
  <c r="AM882" i="37" s="1"/>
  <c r="AF176" i="37"/>
  <c r="AH175" i="37"/>
  <c r="AI175" i="37" s="1"/>
  <c r="AG176" i="37"/>
  <c r="AL1259" i="37"/>
  <c r="AM1259" i="37" s="1"/>
  <c r="AB60" i="37" s="1"/>
  <c r="AJ400" i="37"/>
  <c r="AL399" i="37"/>
  <c r="AM399" i="37" s="1"/>
  <c r="AK883" i="37"/>
  <c r="AL175" i="37"/>
  <c r="AM175" i="37" s="1"/>
  <c r="AJ176" i="37"/>
  <c r="AK176" i="37"/>
  <c r="AJ108" i="32"/>
  <c r="AJ115" i="32"/>
  <c r="AJ110" i="32"/>
  <c r="AJ107" i="32"/>
  <c r="AJ109" i="32"/>
  <c r="AJ106" i="32"/>
  <c r="AJ111" i="32"/>
  <c r="AJ116" i="32"/>
  <c r="AJ118" i="32"/>
  <c r="AJ114" i="32"/>
  <c r="AJ117" i="32"/>
  <c r="AL268" i="32"/>
  <c r="AL269" i="32"/>
  <c r="AL265" i="32"/>
  <c r="AL263" i="32"/>
  <c r="AL260" i="32"/>
  <c r="AL261" i="32"/>
  <c r="AL264" i="32"/>
  <c r="AL271" i="32"/>
  <c r="AL262" i="32"/>
  <c r="AL270" i="32"/>
  <c r="AL272" i="32"/>
  <c r="AJ269" i="32"/>
  <c r="AJ268" i="32"/>
  <c r="AJ260" i="32"/>
  <c r="AJ261" i="32"/>
  <c r="AJ271" i="32"/>
  <c r="AJ264" i="32"/>
  <c r="AJ263" i="32"/>
  <c r="AJ265" i="32"/>
  <c r="AJ262" i="32"/>
  <c r="AJ272" i="32"/>
  <c r="AJ270" i="32"/>
  <c r="AL109" i="32"/>
  <c r="AL108" i="32"/>
  <c r="AL111" i="32"/>
  <c r="AL107" i="32"/>
  <c r="AL114" i="32"/>
  <c r="AL110" i="32"/>
  <c r="AL106" i="32"/>
  <c r="AL118" i="32"/>
  <c r="AL115" i="32"/>
  <c r="AL116" i="32"/>
  <c r="AL117" i="32"/>
  <c r="AJ110" i="36"/>
  <c r="AJ109" i="36"/>
  <c r="AJ111" i="36"/>
  <c r="AJ107" i="36"/>
  <c r="AJ114" i="36"/>
  <c r="AJ108" i="36"/>
  <c r="AJ106" i="36"/>
  <c r="AJ115" i="36"/>
  <c r="AL114" i="36"/>
  <c r="AL115" i="36"/>
  <c r="AL108" i="36"/>
  <c r="AL107" i="36"/>
  <c r="AL111" i="36"/>
  <c r="AL110" i="36"/>
  <c r="AL106" i="36"/>
  <c r="AL109" i="36"/>
  <c r="AJ269" i="36"/>
  <c r="AJ268" i="36"/>
  <c r="AJ263" i="36"/>
  <c r="AJ265" i="36"/>
  <c r="AJ264" i="36"/>
  <c r="AJ260" i="36"/>
  <c r="AJ261" i="36"/>
  <c r="AJ262" i="36"/>
  <c r="AL263" i="36"/>
  <c r="AL265" i="36"/>
  <c r="AL264" i="36"/>
  <c r="AL269" i="36"/>
  <c r="AL268" i="36"/>
  <c r="AL260" i="36"/>
  <c r="AL261" i="36"/>
  <c r="AL262" i="36"/>
  <c r="AL991" i="30"/>
  <c r="AM991" i="30" s="1"/>
  <c r="AL146" i="30"/>
  <c r="AM146" i="30" s="1"/>
  <c r="AL372" i="30"/>
  <c r="AM372" i="30" s="1"/>
  <c r="AH372" i="30"/>
  <c r="AI372" i="30" s="1"/>
  <c r="AL1120" i="30"/>
  <c r="AM1120" i="30" s="1"/>
  <c r="AL544" i="30"/>
  <c r="AM544" i="30" s="1"/>
  <c r="AL872" i="30"/>
  <c r="AM872" i="30" s="1"/>
  <c r="AL1249" i="30"/>
  <c r="AM1249" i="30" s="1"/>
  <c r="AH147" i="30"/>
  <c r="AI147" i="30" s="1"/>
  <c r="AL699" i="30"/>
  <c r="AM699" i="30" s="1"/>
  <c r="AF148" i="30"/>
  <c r="AK873" i="30"/>
  <c r="AJ1250" i="30"/>
  <c r="AK1250" i="30"/>
  <c r="AJ1121" i="30"/>
  <c r="AK1121" i="30"/>
  <c r="AJ992" i="30"/>
  <c r="AK992" i="30"/>
  <c r="AJ873" i="30"/>
  <c r="AJ700" i="30"/>
  <c r="AK700" i="30"/>
  <c r="AJ545" i="30"/>
  <c r="AK545" i="30"/>
  <c r="AK373" i="30"/>
  <c r="AG373" i="30"/>
  <c r="AG148" i="30"/>
  <c r="AK147" i="30"/>
  <c r="AJ373" i="30"/>
  <c r="AF373" i="30"/>
  <c r="AJ147" i="30"/>
  <c r="AK884" i="37" l="1"/>
  <c r="AK274" i="41"/>
  <c r="AI120" i="41"/>
  <c r="AK121" i="41"/>
  <c r="AK275" i="41"/>
  <c r="AK120" i="41"/>
  <c r="AI121" i="41"/>
  <c r="AI274" i="41"/>
  <c r="AI275" i="41"/>
  <c r="AI274" i="32"/>
  <c r="AL176" i="37"/>
  <c r="AM176" i="37" s="1"/>
  <c r="AJ177" i="37"/>
  <c r="AJ401" i="37"/>
  <c r="AL400" i="37"/>
  <c r="AM400" i="37" s="1"/>
  <c r="AL556" i="37"/>
  <c r="AM556" i="37" s="1"/>
  <c r="AJ557" i="37"/>
  <c r="AK558" i="37" s="1"/>
  <c r="AJ1003" i="37"/>
  <c r="AK1004" i="37" s="1"/>
  <c r="AL1002" i="37"/>
  <c r="AM1002" i="37" s="1"/>
  <c r="AJ1131" i="37"/>
  <c r="AL1130" i="37"/>
  <c r="AM1130" i="37" s="1"/>
  <c r="AH176" i="37"/>
  <c r="AI176" i="37" s="1"/>
  <c r="AK177" i="37"/>
  <c r="AK401" i="37"/>
  <c r="AJ884" i="37"/>
  <c r="AL883" i="37"/>
  <c r="AM883" i="37" s="1"/>
  <c r="AJ711" i="37"/>
  <c r="AK712" i="37" s="1"/>
  <c r="AL710" i="37"/>
  <c r="AM710" i="37" s="1"/>
  <c r="AK1131" i="37"/>
  <c r="AK1132" i="37" s="1"/>
  <c r="AI274" i="36"/>
  <c r="AI121" i="36"/>
  <c r="AK274" i="32"/>
  <c r="AI121" i="32"/>
  <c r="AK274" i="36"/>
  <c r="AK121" i="36"/>
  <c r="AI120" i="36"/>
  <c r="AK120" i="36"/>
  <c r="AI275" i="32"/>
  <c r="AI120" i="32"/>
  <c r="AK275" i="36"/>
  <c r="AI275" i="36"/>
  <c r="AK120" i="32"/>
  <c r="AK121" i="32"/>
  <c r="AK275" i="32"/>
  <c r="AH373" i="30"/>
  <c r="AI373" i="30" s="1"/>
  <c r="AL373" i="30"/>
  <c r="AM373" i="30" s="1"/>
  <c r="AL873" i="30"/>
  <c r="AM873" i="30" s="1"/>
  <c r="AL1121" i="30"/>
  <c r="AM1121" i="30" s="1"/>
  <c r="AH148" i="30"/>
  <c r="AI148" i="30" s="1"/>
  <c r="AL147" i="30"/>
  <c r="AM147" i="30" s="1"/>
  <c r="AL545" i="30"/>
  <c r="AM545" i="30" s="1"/>
  <c r="AJ993" i="30"/>
  <c r="AJ994" i="30" s="1"/>
  <c r="AL992" i="30"/>
  <c r="AM992" i="30" s="1"/>
  <c r="AL1250" i="30"/>
  <c r="AM1250" i="30" s="1"/>
  <c r="AL700" i="30"/>
  <c r="AM700" i="30" s="1"/>
  <c r="AK1251" i="30"/>
  <c r="AK993" i="30"/>
  <c r="AK1122" i="30"/>
  <c r="AJ1251" i="30"/>
  <c r="AJ1122" i="30"/>
  <c r="AJ874" i="30"/>
  <c r="AK874" i="30"/>
  <c r="AK701" i="30"/>
  <c r="AK546" i="30"/>
  <c r="AJ701" i="30"/>
  <c r="AJ546" i="30"/>
  <c r="AG374" i="30"/>
  <c r="AG149" i="30"/>
  <c r="AJ374" i="30"/>
  <c r="AF374" i="30"/>
  <c r="AK374" i="30"/>
  <c r="AJ148" i="30"/>
  <c r="AK148" i="30"/>
  <c r="AF149" i="30"/>
  <c r="AK178" i="37" l="1"/>
  <c r="AK402" i="37"/>
  <c r="AJ1132" i="37"/>
  <c r="AL1131" i="37"/>
  <c r="AM1131" i="37" s="1"/>
  <c r="AK1133" i="37"/>
  <c r="AJ885" i="37"/>
  <c r="AL884" i="37"/>
  <c r="AM884" i="37" s="1"/>
  <c r="AL557" i="37"/>
  <c r="AM557" i="37" s="1"/>
  <c r="AJ558" i="37"/>
  <c r="AJ402" i="37"/>
  <c r="AL401" i="37"/>
  <c r="AM401" i="37" s="1"/>
  <c r="AJ712" i="37"/>
  <c r="AL711" i="37"/>
  <c r="AM711" i="37" s="1"/>
  <c r="AB43" i="37"/>
  <c r="AB33" i="37"/>
  <c r="AJ1004" i="37"/>
  <c r="AL1003" i="37"/>
  <c r="AM1003" i="37" s="1"/>
  <c r="AL177" i="37"/>
  <c r="AM177" i="37" s="1"/>
  <c r="AJ178" i="37"/>
  <c r="AK885" i="37"/>
  <c r="AK559" i="37"/>
  <c r="AL1122" i="30"/>
  <c r="AM1122" i="30" s="1"/>
  <c r="AH149" i="30"/>
  <c r="AI149" i="30" s="1"/>
  <c r="AL546" i="30"/>
  <c r="AM546" i="30" s="1"/>
  <c r="AL1251" i="30"/>
  <c r="AM1251" i="30" s="1"/>
  <c r="AL374" i="30"/>
  <c r="AM374" i="30" s="1"/>
  <c r="AL701" i="30"/>
  <c r="AM701" i="30" s="1"/>
  <c r="AL874" i="30"/>
  <c r="AM874" i="30" s="1"/>
  <c r="AH374" i="30"/>
  <c r="AI374" i="30" s="1"/>
  <c r="AL148" i="30"/>
  <c r="AM148" i="30" s="1"/>
  <c r="AL993" i="30"/>
  <c r="AM993" i="30" s="1"/>
  <c r="AK994" i="30"/>
  <c r="AL994" i="30" s="1"/>
  <c r="AJ1252" i="30"/>
  <c r="AK1252" i="30"/>
  <c r="AJ1123" i="30"/>
  <c r="AK1123" i="30"/>
  <c r="AJ995" i="30"/>
  <c r="AK875" i="30"/>
  <c r="AJ875" i="30"/>
  <c r="AJ702" i="30"/>
  <c r="AK702" i="30"/>
  <c r="AJ547" i="30"/>
  <c r="AK547" i="30"/>
  <c r="AG375" i="30"/>
  <c r="AG150" i="30"/>
  <c r="AK149" i="30"/>
  <c r="AK375" i="30"/>
  <c r="AJ375" i="30"/>
  <c r="AF375" i="30"/>
  <c r="AJ149" i="30"/>
  <c r="AF150" i="30"/>
  <c r="AK403" i="37" l="1"/>
  <c r="AL885" i="37"/>
  <c r="AM885" i="37" s="1"/>
  <c r="AB57" i="37" s="1"/>
  <c r="AJ1005" i="37"/>
  <c r="AL1004" i="37"/>
  <c r="AM1004" i="37" s="1"/>
  <c r="AJ179" i="37"/>
  <c r="AL178" i="37"/>
  <c r="AM178" i="37" s="1"/>
  <c r="AJ403" i="37"/>
  <c r="AL402" i="37"/>
  <c r="AM402" i="37" s="1"/>
  <c r="AJ1133" i="37"/>
  <c r="AK1134" i="37" s="1"/>
  <c r="AL1132" i="37"/>
  <c r="AM1132" i="37" s="1"/>
  <c r="AL558" i="37"/>
  <c r="AM558" i="37" s="1"/>
  <c r="AJ559" i="37"/>
  <c r="AK179" i="37"/>
  <c r="AJ713" i="37"/>
  <c r="AL712" i="37"/>
  <c r="AM712" i="37" s="1"/>
  <c r="AK1005" i="37"/>
  <c r="AK713" i="37"/>
  <c r="AH375" i="30"/>
  <c r="AI375" i="30" s="1"/>
  <c r="AL547" i="30"/>
  <c r="AM547" i="30" s="1"/>
  <c r="AL1123" i="30"/>
  <c r="AM1123" i="30" s="1"/>
  <c r="AK995" i="30"/>
  <c r="AL995" i="30" s="1"/>
  <c r="AL375" i="30"/>
  <c r="AM375" i="30" s="1"/>
  <c r="AM994" i="30"/>
  <c r="AL149" i="30"/>
  <c r="AM149" i="30" s="1"/>
  <c r="AL1252" i="30"/>
  <c r="AM1252" i="30" s="1"/>
  <c r="AH150" i="30"/>
  <c r="AI150" i="30" s="1"/>
  <c r="AL875" i="30"/>
  <c r="AM875" i="30" s="1"/>
  <c r="AL702" i="30"/>
  <c r="AM702" i="30" s="1"/>
  <c r="AK1253" i="30"/>
  <c r="AK1124" i="30"/>
  <c r="AJ1253" i="30"/>
  <c r="AJ1124" i="30"/>
  <c r="AJ996" i="30"/>
  <c r="AJ876" i="30"/>
  <c r="AK876" i="30"/>
  <c r="AK703" i="30"/>
  <c r="AK548" i="30"/>
  <c r="AJ703" i="30"/>
  <c r="AJ548" i="30"/>
  <c r="AG376" i="30"/>
  <c r="AG151" i="30"/>
  <c r="AK150" i="30"/>
  <c r="AF376" i="30"/>
  <c r="AJ376" i="30"/>
  <c r="AK376" i="30"/>
  <c r="AF151" i="30"/>
  <c r="AJ150" i="30"/>
  <c r="AK1006" i="37" l="1"/>
  <c r="AJ404" i="37"/>
  <c r="AL403" i="37"/>
  <c r="AM403" i="37" s="1"/>
  <c r="AL559" i="37"/>
  <c r="AM559" i="37" s="1"/>
  <c r="AJ560" i="37"/>
  <c r="AJ180" i="37"/>
  <c r="AL179" i="37"/>
  <c r="AM179" i="37" s="1"/>
  <c r="AK714" i="37"/>
  <c r="AK180" i="37"/>
  <c r="AK404" i="37"/>
  <c r="AK405" i="37" s="1"/>
  <c r="AJ1006" i="37"/>
  <c r="AL1005" i="37"/>
  <c r="AM1005" i="37" s="1"/>
  <c r="AJ714" i="37"/>
  <c r="AL713" i="37"/>
  <c r="AM713" i="37" s="1"/>
  <c r="AK1007" i="37"/>
  <c r="AJ1134" i="37"/>
  <c r="AL1133" i="37"/>
  <c r="AM1133" i="37" s="1"/>
  <c r="AK560" i="37"/>
  <c r="AK561" i="37" s="1"/>
  <c r="AL150" i="30"/>
  <c r="AM150" i="30" s="1"/>
  <c r="AH376" i="30"/>
  <c r="AI376" i="30" s="1"/>
  <c r="AL548" i="30"/>
  <c r="AM548" i="30" s="1"/>
  <c r="AL1253" i="30"/>
  <c r="AM1253" i="30" s="1"/>
  <c r="AH151" i="30"/>
  <c r="AI151" i="30" s="1"/>
  <c r="AK996" i="30"/>
  <c r="AL996" i="30" s="1"/>
  <c r="AL703" i="30"/>
  <c r="AM703" i="30" s="1"/>
  <c r="AL376" i="30"/>
  <c r="AM376" i="30" s="1"/>
  <c r="AL1124" i="30"/>
  <c r="AM1124" i="30" s="1"/>
  <c r="AM995" i="30"/>
  <c r="AL876" i="30"/>
  <c r="AM876" i="30" s="1"/>
  <c r="AJ1254" i="30"/>
  <c r="AK1254" i="30"/>
  <c r="AJ1125" i="30"/>
  <c r="AK1125" i="30"/>
  <c r="AJ997" i="30"/>
  <c r="AK877" i="30"/>
  <c r="AJ877" i="30"/>
  <c r="AJ704" i="30"/>
  <c r="AK704" i="30"/>
  <c r="AJ549" i="30"/>
  <c r="AK549" i="30"/>
  <c r="AG377" i="30"/>
  <c r="AK151" i="30"/>
  <c r="AG152" i="30"/>
  <c r="AK377" i="30"/>
  <c r="AF377" i="30"/>
  <c r="AJ377" i="30"/>
  <c r="AJ151" i="30"/>
  <c r="AF152" i="30"/>
  <c r="AK997" i="30" l="1"/>
  <c r="AL997" i="30" s="1"/>
  <c r="AM997" i="30" s="1"/>
  <c r="AK181" i="37"/>
  <c r="AJ1135" i="37"/>
  <c r="AL1134" i="37"/>
  <c r="AM1134" i="37" s="1"/>
  <c r="AL560" i="37"/>
  <c r="AM560" i="37" s="1"/>
  <c r="AJ561" i="37"/>
  <c r="AK562" i="37" s="1"/>
  <c r="AK1135" i="37"/>
  <c r="AK1136" i="37" s="1"/>
  <c r="AK715" i="37"/>
  <c r="AJ1007" i="37"/>
  <c r="AL1006" i="37"/>
  <c r="AM1006" i="37" s="1"/>
  <c r="AJ715" i="37"/>
  <c r="AL714" i="37"/>
  <c r="AM714" i="37" s="1"/>
  <c r="AL180" i="37"/>
  <c r="AM180" i="37" s="1"/>
  <c r="AJ181" i="37"/>
  <c r="AJ405" i="37"/>
  <c r="AK406" i="37" s="1"/>
  <c r="AL404" i="37"/>
  <c r="AM404" i="37" s="1"/>
  <c r="AH377" i="30"/>
  <c r="AI377" i="30" s="1"/>
  <c r="AL377" i="30"/>
  <c r="AM377" i="30" s="1"/>
  <c r="AM996" i="30"/>
  <c r="AL151" i="30"/>
  <c r="AM151" i="30" s="1"/>
  <c r="AL549" i="30"/>
  <c r="AM549" i="30" s="1"/>
  <c r="AL1125" i="30"/>
  <c r="AM1125" i="30" s="1"/>
  <c r="AL1254" i="30"/>
  <c r="AM1254" i="30" s="1"/>
  <c r="AH152" i="30"/>
  <c r="AI152" i="30" s="1"/>
  <c r="AL877" i="30"/>
  <c r="AM877" i="30" s="1"/>
  <c r="AL704" i="30"/>
  <c r="AM704" i="30" s="1"/>
  <c r="AK1255" i="30"/>
  <c r="AK1126" i="30"/>
  <c r="AJ1255" i="30"/>
  <c r="AJ1126" i="30"/>
  <c r="AJ998" i="30"/>
  <c r="AJ878" i="30"/>
  <c r="AK878" i="30"/>
  <c r="AK550" i="30"/>
  <c r="AK705" i="30"/>
  <c r="AJ705" i="30"/>
  <c r="AJ550" i="30"/>
  <c r="AG378" i="30"/>
  <c r="AG153" i="30"/>
  <c r="AF378" i="30"/>
  <c r="AJ378" i="30"/>
  <c r="AK378" i="30"/>
  <c r="AF153" i="30"/>
  <c r="AJ152" i="30"/>
  <c r="AK152" i="30"/>
  <c r="AK998" i="30" l="1"/>
  <c r="AJ182" i="37"/>
  <c r="AL181" i="37"/>
  <c r="AM181" i="37" s="1"/>
  <c r="AJ716" i="37"/>
  <c r="AL715" i="37"/>
  <c r="AM715" i="37" s="1"/>
  <c r="AK716" i="37"/>
  <c r="AK182" i="37"/>
  <c r="AK183" i="37" s="1"/>
  <c r="AJ1008" i="37"/>
  <c r="AL1007" i="37"/>
  <c r="AM1007" i="37" s="1"/>
  <c r="AJ406" i="37"/>
  <c r="AK407" i="37" s="1"/>
  <c r="AL405" i="37"/>
  <c r="AM405" i="37" s="1"/>
  <c r="AK1008" i="37"/>
  <c r="AL561" i="37"/>
  <c r="AM561" i="37" s="1"/>
  <c r="AJ562" i="37"/>
  <c r="AJ1136" i="37"/>
  <c r="AK1137" i="37" s="1"/>
  <c r="AL1135" i="37"/>
  <c r="AM1135" i="37" s="1"/>
  <c r="AL378" i="30"/>
  <c r="AM378" i="30" s="1"/>
  <c r="AL550" i="30"/>
  <c r="AM550" i="30" s="1"/>
  <c r="AL1255" i="30"/>
  <c r="AM1255" i="30" s="1"/>
  <c r="AH378" i="30"/>
  <c r="AI378" i="30" s="1"/>
  <c r="AH153" i="30"/>
  <c r="AI153" i="30" s="1"/>
  <c r="AL998" i="30"/>
  <c r="AM998" i="30" s="1"/>
  <c r="AL152" i="30"/>
  <c r="AM152" i="30" s="1"/>
  <c r="AL705" i="30"/>
  <c r="AM705" i="30" s="1"/>
  <c r="AL878" i="30"/>
  <c r="AM878" i="30" s="1"/>
  <c r="AL1126" i="30"/>
  <c r="AM1126" i="30" s="1"/>
  <c r="AJ1256" i="30"/>
  <c r="AK1256" i="30"/>
  <c r="AJ1127" i="30"/>
  <c r="AK1127" i="30"/>
  <c r="AJ999" i="30"/>
  <c r="AK999" i="30"/>
  <c r="AK879" i="30"/>
  <c r="AJ879" i="30"/>
  <c r="AJ706" i="30"/>
  <c r="AK706" i="30"/>
  <c r="AJ551" i="30"/>
  <c r="AK551" i="30"/>
  <c r="AK379" i="30"/>
  <c r="AF379" i="30"/>
  <c r="AJ379" i="30"/>
  <c r="AK153" i="30"/>
  <c r="AG379" i="30"/>
  <c r="AJ153" i="30"/>
  <c r="AF154" i="30"/>
  <c r="AG154" i="30"/>
  <c r="AL562" i="37" l="1"/>
  <c r="AM562" i="37" s="1"/>
  <c r="AJ563" i="37"/>
  <c r="AK563" i="37"/>
  <c r="AJ717" i="37"/>
  <c r="AL716" i="37"/>
  <c r="AM716" i="37" s="1"/>
  <c r="AK1009" i="37"/>
  <c r="AJ407" i="37"/>
  <c r="AL406" i="37"/>
  <c r="AM406" i="37" s="1"/>
  <c r="AJ1009" i="37"/>
  <c r="AL1008" i="37"/>
  <c r="AM1008" i="37" s="1"/>
  <c r="AJ1137" i="37"/>
  <c r="AL1136" i="37"/>
  <c r="AM1136" i="37" s="1"/>
  <c r="AK717" i="37"/>
  <c r="AK718" i="37" s="1"/>
  <c r="AJ183" i="37"/>
  <c r="AL182" i="37"/>
  <c r="AM182" i="37" s="1"/>
  <c r="AL379" i="30"/>
  <c r="AM379" i="30" s="1"/>
  <c r="AL551" i="30"/>
  <c r="AM551" i="30" s="1"/>
  <c r="AL1127" i="30"/>
  <c r="AM1127" i="30" s="1"/>
  <c r="AH154" i="30"/>
  <c r="AI154" i="30" s="1"/>
  <c r="AL153" i="30"/>
  <c r="AM153" i="30" s="1"/>
  <c r="AH379" i="30"/>
  <c r="AI379" i="30" s="1"/>
  <c r="AL706" i="30"/>
  <c r="AM706" i="30" s="1"/>
  <c r="AL1256" i="30"/>
  <c r="AM1256" i="30" s="1"/>
  <c r="AL879" i="30"/>
  <c r="AM879" i="30" s="1"/>
  <c r="AL999" i="30"/>
  <c r="AM999" i="30" s="1"/>
  <c r="AK1257" i="30"/>
  <c r="AK1000" i="30"/>
  <c r="AJ1257" i="30"/>
  <c r="AK1128" i="30"/>
  <c r="AJ1128" i="30"/>
  <c r="AJ1000" i="30"/>
  <c r="AJ880" i="30"/>
  <c r="AK880" i="30"/>
  <c r="AK552" i="30"/>
  <c r="AK707" i="30"/>
  <c r="AJ707" i="30"/>
  <c r="AJ552" i="30"/>
  <c r="AK380" i="30"/>
  <c r="AK154" i="30"/>
  <c r="AJ380" i="30"/>
  <c r="AF155" i="30"/>
  <c r="AG155" i="30"/>
  <c r="AJ154" i="30"/>
  <c r="AL154" i="30" s="1"/>
  <c r="AL1000" i="30" l="1"/>
  <c r="AM1000" i="30" s="1"/>
  <c r="AL183" i="37"/>
  <c r="AM183" i="37" s="1"/>
  <c r="AJ184" i="37"/>
  <c r="AJ1010" i="37"/>
  <c r="AL1009" i="37"/>
  <c r="AM1009" i="37" s="1"/>
  <c r="AK1010" i="37"/>
  <c r="AL563" i="37"/>
  <c r="AM563" i="37" s="1"/>
  <c r="AJ564" i="37"/>
  <c r="AJ1138" i="37"/>
  <c r="AL1137" i="37"/>
  <c r="AM1137" i="37" s="1"/>
  <c r="AJ408" i="37"/>
  <c r="AL407" i="37"/>
  <c r="AM407" i="37" s="1"/>
  <c r="AJ718" i="37"/>
  <c r="AL717" i="37"/>
  <c r="AM717" i="37" s="1"/>
  <c r="AK408" i="37"/>
  <c r="AK184" i="37"/>
  <c r="AK185" i="37" s="1"/>
  <c r="AK564" i="37"/>
  <c r="AK1138" i="37"/>
  <c r="AL380" i="30"/>
  <c r="AM380" i="30" s="1"/>
  <c r="AL1257" i="30"/>
  <c r="AM1257" i="30" s="1"/>
  <c r="AL880" i="30"/>
  <c r="AM880" i="30" s="1"/>
  <c r="AL1128" i="30"/>
  <c r="AM1128" i="30" s="1"/>
  <c r="AH155" i="30"/>
  <c r="AI155" i="30" s="1"/>
  <c r="AL552" i="30"/>
  <c r="AM552" i="30" s="1"/>
  <c r="AM154" i="30"/>
  <c r="AB44" i="30"/>
  <c r="AB34" i="30"/>
  <c r="AL707" i="30"/>
  <c r="AM707" i="30" s="1"/>
  <c r="AJ1258" i="30"/>
  <c r="AK1258" i="30"/>
  <c r="AJ1129" i="30"/>
  <c r="AK1129" i="30"/>
  <c r="AJ1001" i="30"/>
  <c r="AK1001" i="30"/>
  <c r="AK881" i="30"/>
  <c r="AJ881" i="30"/>
  <c r="AL881" i="30" s="1"/>
  <c r="AJ708" i="30"/>
  <c r="AK708" i="30"/>
  <c r="AJ553" i="30"/>
  <c r="AK553" i="30"/>
  <c r="AJ381" i="30"/>
  <c r="AK381" i="30"/>
  <c r="AJ155" i="30"/>
  <c r="AG156" i="30"/>
  <c r="AF156" i="30"/>
  <c r="AK155" i="30"/>
  <c r="AK1139" i="37" l="1"/>
  <c r="AI221" i="41"/>
  <c r="AI67" i="41"/>
  <c r="AK221" i="41"/>
  <c r="AK67" i="41"/>
  <c r="AK409" i="37"/>
  <c r="AK565" i="37"/>
  <c r="AK566" i="37" s="1"/>
  <c r="AJ719" i="37"/>
  <c r="AL718" i="37"/>
  <c r="AM718" i="37" s="1"/>
  <c r="AL564" i="37"/>
  <c r="AM564" i="37" s="1"/>
  <c r="AJ565" i="37"/>
  <c r="AJ1011" i="37"/>
  <c r="AL1010" i="37"/>
  <c r="AM1010" i="37" s="1"/>
  <c r="AJ1139" i="37"/>
  <c r="AL1138" i="37"/>
  <c r="AM1138" i="37" s="1"/>
  <c r="AJ409" i="37"/>
  <c r="AK410" i="37" s="1"/>
  <c r="AL408" i="37"/>
  <c r="AM408" i="37" s="1"/>
  <c r="AK719" i="37"/>
  <c r="AK720" i="37" s="1"/>
  <c r="AK1011" i="37"/>
  <c r="AL184" i="37"/>
  <c r="AM184" i="37" s="1"/>
  <c r="AJ185" i="37"/>
  <c r="AK186" i="37" s="1"/>
  <c r="AI221" i="36"/>
  <c r="AI67" i="36"/>
  <c r="AI221" i="32"/>
  <c r="AI67" i="32"/>
  <c r="AK221" i="36"/>
  <c r="AK67" i="36"/>
  <c r="AK221" i="32"/>
  <c r="AK67" i="32"/>
  <c r="AM881" i="30"/>
  <c r="AL155" i="30"/>
  <c r="AM155" i="30" s="1"/>
  <c r="AL553" i="30"/>
  <c r="AM553" i="30" s="1"/>
  <c r="AL1129" i="30"/>
  <c r="AM1129" i="30" s="1"/>
  <c r="AH156" i="30"/>
  <c r="AI156" i="30" s="1"/>
  <c r="AL381" i="30"/>
  <c r="AM381" i="30" s="1"/>
  <c r="AL1001" i="30"/>
  <c r="AM1001" i="30" s="1"/>
  <c r="AL1258" i="30"/>
  <c r="AM1258" i="30" s="1"/>
  <c r="AL708" i="30"/>
  <c r="AM708" i="30" s="1"/>
  <c r="AK1002" i="30"/>
  <c r="AK1259" i="30"/>
  <c r="AJ1259" i="30"/>
  <c r="AK1130" i="30"/>
  <c r="AJ1130" i="30"/>
  <c r="AJ1002" i="30"/>
  <c r="AJ882" i="30"/>
  <c r="AK882" i="30"/>
  <c r="AK709" i="30"/>
  <c r="AK554" i="30"/>
  <c r="AJ709" i="30"/>
  <c r="AJ554" i="30"/>
  <c r="AK156" i="30"/>
  <c r="AJ382" i="30"/>
  <c r="AK382" i="30"/>
  <c r="AJ156" i="30"/>
  <c r="AF157" i="30"/>
  <c r="AG157" i="30"/>
  <c r="AK1012" i="37" l="1"/>
  <c r="AL77" i="36"/>
  <c r="AL80" i="36"/>
  <c r="AL78" i="36"/>
  <c r="AL79" i="36"/>
  <c r="AJ77" i="36"/>
  <c r="AJ80" i="36"/>
  <c r="AJ79" i="36"/>
  <c r="AJ78" i="36"/>
  <c r="AL73" i="41"/>
  <c r="AL69" i="41"/>
  <c r="AL76" i="41"/>
  <c r="AL72" i="41"/>
  <c r="AL68" i="41"/>
  <c r="AL77" i="41"/>
  <c r="AL71" i="41"/>
  <c r="AL70" i="41"/>
  <c r="AL78" i="41"/>
  <c r="AL80" i="41"/>
  <c r="AL79" i="41"/>
  <c r="AL234" i="36"/>
  <c r="AL233" i="36"/>
  <c r="AL232" i="36"/>
  <c r="AJ234" i="36"/>
  <c r="AJ233" i="36"/>
  <c r="AJ232" i="36"/>
  <c r="AL230" i="41"/>
  <c r="AL231" i="41"/>
  <c r="AL233" i="41"/>
  <c r="AL223" i="41"/>
  <c r="AL227" i="41"/>
  <c r="AL224" i="41"/>
  <c r="AL222" i="41"/>
  <c r="AL225" i="41"/>
  <c r="AL226" i="41"/>
  <c r="AL232" i="41"/>
  <c r="AL234" i="41"/>
  <c r="AJ76" i="41"/>
  <c r="AJ77" i="41"/>
  <c r="AJ80" i="41"/>
  <c r="AJ70" i="41"/>
  <c r="AJ78" i="41"/>
  <c r="AJ68" i="41"/>
  <c r="AJ72" i="41"/>
  <c r="AJ79" i="41"/>
  <c r="AJ69" i="41"/>
  <c r="AJ73" i="41"/>
  <c r="AJ71" i="41"/>
  <c r="AJ231" i="41"/>
  <c r="AJ230" i="41"/>
  <c r="AJ233" i="41"/>
  <c r="AJ223" i="41"/>
  <c r="AJ234" i="41"/>
  <c r="AJ232" i="41"/>
  <c r="AJ227" i="41"/>
  <c r="AJ226" i="41"/>
  <c r="AJ224" i="41"/>
  <c r="AJ222" i="41"/>
  <c r="AJ225" i="41"/>
  <c r="AJ1012" i="37"/>
  <c r="AL1011" i="37"/>
  <c r="AM1011" i="37" s="1"/>
  <c r="AJ720" i="37"/>
  <c r="AK721" i="37" s="1"/>
  <c r="AL719" i="37"/>
  <c r="AM719" i="37" s="1"/>
  <c r="AL185" i="37"/>
  <c r="AM185" i="37" s="1"/>
  <c r="AJ186" i="37"/>
  <c r="AJ410" i="37"/>
  <c r="AL409" i="37"/>
  <c r="AM409" i="37" s="1"/>
  <c r="AJ1140" i="37"/>
  <c r="AL1139" i="37"/>
  <c r="AM1139" i="37" s="1"/>
  <c r="AL565" i="37"/>
  <c r="AM565" i="37" s="1"/>
  <c r="AJ566" i="37"/>
  <c r="AK567" i="37" s="1"/>
  <c r="AK1140" i="37"/>
  <c r="AK1141" i="37" s="1"/>
  <c r="AL70" i="32"/>
  <c r="AL80" i="32"/>
  <c r="AL73" i="32"/>
  <c r="AL69" i="32"/>
  <c r="AL79" i="32"/>
  <c r="AL68" i="32"/>
  <c r="AL76" i="32"/>
  <c r="AL72" i="32"/>
  <c r="AL78" i="32"/>
  <c r="AL77" i="32"/>
  <c r="AL71" i="32"/>
  <c r="AJ72" i="32"/>
  <c r="AJ70" i="32"/>
  <c r="AJ68" i="32"/>
  <c r="AJ79" i="32"/>
  <c r="AJ76" i="32"/>
  <c r="AJ73" i="32"/>
  <c r="AJ71" i="32"/>
  <c r="AJ69" i="32"/>
  <c r="AJ77" i="32"/>
  <c r="AJ78" i="32"/>
  <c r="AJ80" i="32"/>
  <c r="AL230" i="32"/>
  <c r="AL231" i="32"/>
  <c r="AL225" i="32"/>
  <c r="AL227" i="32"/>
  <c r="AL223" i="32"/>
  <c r="AL233" i="32"/>
  <c r="AL226" i="32"/>
  <c r="AL224" i="32"/>
  <c r="AL234" i="32"/>
  <c r="AL222" i="32"/>
  <c r="AL232" i="32"/>
  <c r="AJ231" i="32"/>
  <c r="AJ230" i="32"/>
  <c r="AJ226" i="32"/>
  <c r="AJ223" i="32"/>
  <c r="AJ233" i="32"/>
  <c r="AJ227" i="32"/>
  <c r="AJ225" i="32"/>
  <c r="AJ224" i="32"/>
  <c r="AJ234" i="32"/>
  <c r="AJ232" i="32"/>
  <c r="AJ222" i="32"/>
  <c r="AL70" i="36"/>
  <c r="AL68" i="36"/>
  <c r="AL76" i="36"/>
  <c r="AL69" i="36"/>
  <c r="AL71" i="36"/>
  <c r="AL73" i="36"/>
  <c r="AL72" i="36"/>
  <c r="AJ76" i="36"/>
  <c r="AJ68" i="36"/>
  <c r="AJ69" i="36"/>
  <c r="AJ70" i="36"/>
  <c r="AJ72" i="36"/>
  <c r="AJ71" i="36"/>
  <c r="AJ73" i="36"/>
  <c r="AL230" i="36"/>
  <c r="AL225" i="36"/>
  <c r="AL227" i="36"/>
  <c r="AL231" i="36"/>
  <c r="AL222" i="36"/>
  <c r="AL223" i="36"/>
  <c r="AL224" i="36"/>
  <c r="AL226" i="36"/>
  <c r="AJ231" i="36"/>
  <c r="AJ222" i="36"/>
  <c r="AJ223" i="36"/>
  <c r="AJ224" i="36"/>
  <c r="AJ226" i="36"/>
  <c r="AJ227" i="36"/>
  <c r="AJ225" i="36"/>
  <c r="AJ230" i="36"/>
  <c r="AL1259" i="30"/>
  <c r="AM1259" i="30" s="1"/>
  <c r="AB60" i="30" s="1"/>
  <c r="AH157" i="30"/>
  <c r="AI157" i="30" s="1"/>
  <c r="AL156" i="30"/>
  <c r="AM156" i="30" s="1"/>
  <c r="AL554" i="30"/>
  <c r="AM554" i="30" s="1"/>
  <c r="AL882" i="30"/>
  <c r="AM882" i="30" s="1"/>
  <c r="AL382" i="30"/>
  <c r="AM382" i="30" s="1"/>
  <c r="AL1002" i="30"/>
  <c r="AM1002" i="30" s="1"/>
  <c r="AL1130" i="30"/>
  <c r="AM1130" i="30" s="1"/>
  <c r="AL709" i="30"/>
  <c r="AM709" i="30" s="1"/>
  <c r="AJ1131" i="30"/>
  <c r="AK1131" i="30"/>
  <c r="AJ1003" i="30"/>
  <c r="AK1003" i="30"/>
  <c r="AK883" i="30"/>
  <c r="AJ883" i="30"/>
  <c r="AK710" i="30"/>
  <c r="AJ710" i="30"/>
  <c r="AJ555" i="30"/>
  <c r="AK555" i="30"/>
  <c r="AK383" i="30"/>
  <c r="AK157" i="30"/>
  <c r="AJ383" i="30"/>
  <c r="AF158" i="30"/>
  <c r="AG158" i="30"/>
  <c r="AJ157" i="30"/>
  <c r="AI83" i="41" l="1"/>
  <c r="AK83" i="41"/>
  <c r="AI236" i="41"/>
  <c r="AK236" i="41"/>
  <c r="AI237" i="41"/>
  <c r="AO335" i="41"/>
  <c r="AO181" i="41"/>
  <c r="AM335" i="41"/>
  <c r="AM181" i="41"/>
  <c r="AI82" i="41"/>
  <c r="AK237" i="41"/>
  <c r="AK82" i="41"/>
  <c r="AI236" i="32"/>
  <c r="AJ187" i="37"/>
  <c r="AL186" i="37"/>
  <c r="AM186" i="37" s="1"/>
  <c r="AJ411" i="37"/>
  <c r="AL410" i="37"/>
  <c r="AM410" i="37" s="1"/>
  <c r="AJ1013" i="37"/>
  <c r="AL1012" i="37"/>
  <c r="AM1012" i="37" s="1"/>
  <c r="AJ1141" i="37"/>
  <c r="AK1142" i="37" s="1"/>
  <c r="AL1140" i="37"/>
  <c r="AM1140" i="37" s="1"/>
  <c r="AJ721" i="37"/>
  <c r="AL720" i="37"/>
  <c r="AM720" i="37" s="1"/>
  <c r="AK411" i="37"/>
  <c r="AK412" i="37" s="1"/>
  <c r="AL566" i="37"/>
  <c r="AM566" i="37" s="1"/>
  <c r="AJ567" i="37"/>
  <c r="AK187" i="37"/>
  <c r="AK188" i="37" s="1"/>
  <c r="AK1013" i="37"/>
  <c r="AK237" i="36"/>
  <c r="AK237" i="32"/>
  <c r="AI82" i="32"/>
  <c r="AK82" i="32"/>
  <c r="AI236" i="36"/>
  <c r="AI82" i="36"/>
  <c r="AK83" i="36"/>
  <c r="AK236" i="32"/>
  <c r="AK83" i="32"/>
  <c r="AI83" i="32"/>
  <c r="AK82" i="36"/>
  <c r="AO335" i="36"/>
  <c r="AO181" i="36"/>
  <c r="AM335" i="36"/>
  <c r="AM181" i="36"/>
  <c r="AO335" i="32"/>
  <c r="AO181" i="32"/>
  <c r="AM181" i="32"/>
  <c r="AM335" i="32"/>
  <c r="AI237" i="36"/>
  <c r="AK236" i="36"/>
  <c r="AI83" i="36"/>
  <c r="AI237" i="32"/>
  <c r="AL157" i="30"/>
  <c r="AM157" i="30" s="1"/>
  <c r="AL710" i="30"/>
  <c r="AM710" i="30" s="1"/>
  <c r="AL883" i="30"/>
  <c r="AM883" i="30" s="1"/>
  <c r="AL1003" i="30"/>
  <c r="AM1003" i="30" s="1"/>
  <c r="AH158" i="30"/>
  <c r="AI158" i="30" s="1"/>
  <c r="AL383" i="30"/>
  <c r="AM383" i="30" s="1"/>
  <c r="AL555" i="30"/>
  <c r="AM555" i="30" s="1"/>
  <c r="AL1131" i="30"/>
  <c r="AM1131" i="30" s="1"/>
  <c r="AK1004" i="30"/>
  <c r="AK1132" i="30"/>
  <c r="AJ1132" i="30"/>
  <c r="AJ1004" i="30"/>
  <c r="AK884" i="30"/>
  <c r="AJ884" i="30"/>
  <c r="AJ711" i="30"/>
  <c r="AK711" i="30"/>
  <c r="AK556" i="30"/>
  <c r="AJ556" i="30"/>
  <c r="AJ384" i="30"/>
  <c r="AK384" i="30"/>
  <c r="AG159" i="30"/>
  <c r="AJ158" i="30"/>
  <c r="AK158" i="30"/>
  <c r="AF159" i="30"/>
  <c r="AN193" i="36" l="1"/>
  <c r="AN192" i="36"/>
  <c r="AN194" i="36"/>
  <c r="AP193" i="41"/>
  <c r="AP192" i="41"/>
  <c r="AP191" i="41"/>
  <c r="AP194" i="41"/>
  <c r="AP190" i="41"/>
  <c r="AP184" i="41"/>
  <c r="AP187" i="41"/>
  <c r="AP186" i="41"/>
  <c r="AP182" i="41"/>
  <c r="AP185" i="41"/>
  <c r="AP183" i="41"/>
  <c r="AN348" i="36"/>
  <c r="AN347" i="36"/>
  <c r="AN346" i="36"/>
  <c r="AP345" i="41"/>
  <c r="AP344" i="41"/>
  <c r="AP347" i="41"/>
  <c r="AP337" i="41"/>
  <c r="AP341" i="41"/>
  <c r="AP336" i="41"/>
  <c r="AP340" i="41"/>
  <c r="AP339" i="41"/>
  <c r="AP346" i="41"/>
  <c r="AP338" i="41"/>
  <c r="AP348" i="41"/>
  <c r="AP194" i="36"/>
  <c r="AP193" i="36"/>
  <c r="AP192" i="36"/>
  <c r="AN190" i="41"/>
  <c r="AN191" i="41"/>
  <c r="AN186" i="41"/>
  <c r="AN187" i="41"/>
  <c r="AN192" i="41"/>
  <c r="AN184" i="41"/>
  <c r="AN185" i="41"/>
  <c r="AN182" i="41"/>
  <c r="AN183" i="41"/>
  <c r="AN193" i="41"/>
  <c r="AN194" i="41"/>
  <c r="AP347" i="36"/>
  <c r="AP346" i="36"/>
  <c r="AP348" i="36"/>
  <c r="AN345" i="41"/>
  <c r="AN344" i="41"/>
  <c r="AN347" i="41"/>
  <c r="AN337" i="41"/>
  <c r="AN341" i="41"/>
  <c r="AN346" i="41"/>
  <c r="AN340" i="41"/>
  <c r="AN339" i="41"/>
  <c r="AN348" i="41"/>
  <c r="AN338" i="41"/>
  <c r="AN336" i="41"/>
  <c r="AJ412" i="37"/>
  <c r="AK413" i="37" s="1"/>
  <c r="AL411" i="37"/>
  <c r="AM411" i="37" s="1"/>
  <c r="AL567" i="37"/>
  <c r="AM567" i="37" s="1"/>
  <c r="AJ568" i="37"/>
  <c r="AJ722" i="37"/>
  <c r="AL721" i="37"/>
  <c r="AM721" i="37" s="1"/>
  <c r="AJ1014" i="37"/>
  <c r="AL1013" i="37"/>
  <c r="AM1013" i="37" s="1"/>
  <c r="AK1014" i="37"/>
  <c r="AJ1142" i="37"/>
  <c r="AL1141" i="37"/>
  <c r="AM1141" i="37" s="1"/>
  <c r="AK722" i="37"/>
  <c r="AK723" i="37" s="1"/>
  <c r="AJ188" i="37"/>
  <c r="AL187" i="37"/>
  <c r="AM187" i="37" s="1"/>
  <c r="AK1143" i="37"/>
  <c r="AK568" i="37"/>
  <c r="AP344" i="32"/>
  <c r="AP345" i="32"/>
  <c r="AP336" i="32"/>
  <c r="AP348" i="32"/>
  <c r="AP341" i="32"/>
  <c r="AP347" i="32"/>
  <c r="AP337" i="32"/>
  <c r="AP338" i="32"/>
  <c r="AP340" i="32"/>
  <c r="AP339" i="32"/>
  <c r="AP346" i="32"/>
  <c r="AP345" i="36"/>
  <c r="AP344" i="36"/>
  <c r="AP339" i="36"/>
  <c r="AP341" i="36"/>
  <c r="AP340" i="36"/>
  <c r="AP336" i="36"/>
  <c r="AP338" i="36"/>
  <c r="AP337" i="36"/>
  <c r="AN345" i="32"/>
  <c r="AN344" i="32"/>
  <c r="AN341" i="32"/>
  <c r="AN339" i="32"/>
  <c r="AN347" i="32"/>
  <c r="AN336" i="32"/>
  <c r="AN338" i="32"/>
  <c r="AN340" i="32"/>
  <c r="AN346" i="32"/>
  <c r="AN348" i="32"/>
  <c r="AN337" i="32"/>
  <c r="AN185" i="36"/>
  <c r="AN182" i="36"/>
  <c r="AN190" i="36"/>
  <c r="AN187" i="36"/>
  <c r="AN186" i="36"/>
  <c r="AN183" i="36"/>
  <c r="AN184" i="36"/>
  <c r="AN191" i="36"/>
  <c r="AN191" i="32"/>
  <c r="AN190" i="32"/>
  <c r="AN193" i="32"/>
  <c r="AN183" i="32"/>
  <c r="AN192" i="32"/>
  <c r="AN194" i="32"/>
  <c r="AN182" i="32"/>
  <c r="AN186" i="32"/>
  <c r="AN187" i="32"/>
  <c r="AN185" i="32"/>
  <c r="AN184" i="32"/>
  <c r="AN345" i="36"/>
  <c r="AN339" i="36"/>
  <c r="AN341" i="36"/>
  <c r="AN340" i="36"/>
  <c r="AN336" i="36"/>
  <c r="AN338" i="36"/>
  <c r="AN337" i="36"/>
  <c r="AN344" i="36"/>
  <c r="AP194" i="32"/>
  <c r="AP191" i="32"/>
  <c r="AP192" i="32"/>
  <c r="AP193" i="32"/>
  <c r="AP187" i="32"/>
  <c r="AP182" i="32"/>
  <c r="AP186" i="32"/>
  <c r="AP190" i="32"/>
  <c r="AP184" i="32"/>
  <c r="AP185" i="32"/>
  <c r="AP183" i="32"/>
  <c r="AP182" i="36"/>
  <c r="AP191" i="36"/>
  <c r="AP187" i="36"/>
  <c r="AP185" i="36"/>
  <c r="AP186" i="36"/>
  <c r="AP190" i="36"/>
  <c r="AP184" i="36"/>
  <c r="AP183" i="36"/>
  <c r="AL158" i="30"/>
  <c r="AM158" i="30" s="1"/>
  <c r="AH159" i="30"/>
  <c r="AI159" i="30" s="1"/>
  <c r="AL1004" i="30"/>
  <c r="AM1004" i="30" s="1"/>
  <c r="AL556" i="30"/>
  <c r="AM556" i="30" s="1"/>
  <c r="AL884" i="30"/>
  <c r="AM884" i="30" s="1"/>
  <c r="AL384" i="30"/>
  <c r="AM384" i="30" s="1"/>
  <c r="AL1132" i="30"/>
  <c r="AM1132" i="30" s="1"/>
  <c r="AL711" i="30"/>
  <c r="AM711" i="30" s="1"/>
  <c r="AJ1133" i="30"/>
  <c r="AK1133" i="30"/>
  <c r="AJ1005" i="30"/>
  <c r="AK1005" i="30"/>
  <c r="AK885" i="30"/>
  <c r="AJ885" i="30"/>
  <c r="AK712" i="30"/>
  <c r="AJ712" i="30"/>
  <c r="AJ557" i="30"/>
  <c r="AK557" i="30"/>
  <c r="AK385" i="30"/>
  <c r="AJ385" i="30"/>
  <c r="AJ159" i="30"/>
  <c r="AF160" i="30"/>
  <c r="AK159" i="30"/>
  <c r="AG160" i="30"/>
  <c r="AL1014" i="37" l="1"/>
  <c r="AM1014" i="37" s="1"/>
  <c r="AB58" i="37" s="1"/>
  <c r="AM196" i="41"/>
  <c r="AO197" i="41"/>
  <c r="AM350" i="41"/>
  <c r="AM197" i="41"/>
  <c r="AO196" i="41"/>
  <c r="AO350" i="41"/>
  <c r="AM351" i="41"/>
  <c r="AO351" i="41"/>
  <c r="AK569" i="37"/>
  <c r="AL188" i="37"/>
  <c r="AM188" i="37" s="1"/>
  <c r="AJ189" i="37"/>
  <c r="AK189" i="37"/>
  <c r="AJ1143" i="37"/>
  <c r="AL1143" i="37" s="1"/>
  <c r="AL1142" i="37"/>
  <c r="AM1142" i="37" s="1"/>
  <c r="AJ723" i="37"/>
  <c r="AK724" i="37" s="1"/>
  <c r="AL722" i="37"/>
  <c r="AM722" i="37" s="1"/>
  <c r="AL568" i="37"/>
  <c r="AM568" i="37" s="1"/>
  <c r="AJ569" i="37"/>
  <c r="AJ413" i="37"/>
  <c r="AL412" i="37"/>
  <c r="AM412" i="37" s="1"/>
  <c r="AO351" i="36"/>
  <c r="AO197" i="36"/>
  <c r="AO350" i="36"/>
  <c r="AO196" i="32"/>
  <c r="AM197" i="32"/>
  <c r="AM350" i="32"/>
  <c r="AM196" i="32"/>
  <c r="AM197" i="36"/>
  <c r="AM196" i="36"/>
  <c r="AO351" i="32"/>
  <c r="AO350" i="32"/>
  <c r="AO196" i="36"/>
  <c r="AM350" i="36"/>
  <c r="AO197" i="32"/>
  <c r="AM351" i="36"/>
  <c r="AM351" i="32"/>
  <c r="AL385" i="30"/>
  <c r="AM385" i="30" s="1"/>
  <c r="AL712" i="30"/>
  <c r="AM712" i="30" s="1"/>
  <c r="AL885" i="30"/>
  <c r="AM885" i="30" s="1"/>
  <c r="AB57" i="30" s="1"/>
  <c r="AH160" i="30"/>
  <c r="AI160" i="30" s="1"/>
  <c r="AL159" i="30"/>
  <c r="AM159" i="30" s="1"/>
  <c r="AL557" i="30"/>
  <c r="AM557" i="30" s="1"/>
  <c r="AL1133" i="30"/>
  <c r="AM1133" i="30" s="1"/>
  <c r="AL1005" i="30"/>
  <c r="AM1005" i="30" s="1"/>
  <c r="AK1134" i="30"/>
  <c r="AJ1134" i="30"/>
  <c r="AK1006" i="30"/>
  <c r="AJ1006" i="30"/>
  <c r="AK558" i="30"/>
  <c r="AJ713" i="30"/>
  <c r="AK713" i="30"/>
  <c r="AJ558" i="30"/>
  <c r="AK160" i="30"/>
  <c r="AJ386" i="30"/>
  <c r="AK386" i="30"/>
  <c r="AF161" i="30"/>
  <c r="AG161" i="30"/>
  <c r="AJ160" i="30"/>
  <c r="AO278" i="41" l="1"/>
  <c r="AO124" i="41"/>
  <c r="AM278" i="41"/>
  <c r="AM124" i="41"/>
  <c r="AK190" i="37"/>
  <c r="AM1143" i="37"/>
  <c r="AB59" i="37" s="1"/>
  <c r="AJ414" i="37"/>
  <c r="AL413" i="37"/>
  <c r="AM413" i="37" s="1"/>
  <c r="AL569" i="37"/>
  <c r="AM569" i="37" s="1"/>
  <c r="AJ570" i="37"/>
  <c r="AJ724" i="37"/>
  <c r="AL723" i="37"/>
  <c r="AM723" i="37" s="1"/>
  <c r="AK570" i="37"/>
  <c r="AK414" i="37"/>
  <c r="AJ190" i="37"/>
  <c r="AL189" i="37"/>
  <c r="AM189" i="37" s="1"/>
  <c r="AM278" i="36"/>
  <c r="AM124" i="36"/>
  <c r="AO278" i="36"/>
  <c r="AO124" i="36"/>
  <c r="AO278" i="32"/>
  <c r="AO124" i="32"/>
  <c r="AM278" i="32"/>
  <c r="AM124" i="32"/>
  <c r="AL160" i="30"/>
  <c r="AM160" i="30" s="1"/>
  <c r="AL386" i="30"/>
  <c r="AM386" i="30" s="1"/>
  <c r="AL1134" i="30"/>
  <c r="AM1134" i="30" s="1"/>
  <c r="AH161" i="30"/>
  <c r="AI161" i="30" s="1"/>
  <c r="AL558" i="30"/>
  <c r="AM558" i="30" s="1"/>
  <c r="AL1006" i="30"/>
  <c r="AM1006" i="30" s="1"/>
  <c r="AL713" i="30"/>
  <c r="AM713" i="30" s="1"/>
  <c r="AJ1135" i="30"/>
  <c r="AK1135" i="30"/>
  <c r="AJ1007" i="30"/>
  <c r="AK1007" i="30"/>
  <c r="AK714" i="30"/>
  <c r="AJ714" i="30"/>
  <c r="AJ559" i="30"/>
  <c r="AK559" i="30"/>
  <c r="AK387" i="30"/>
  <c r="AG162" i="30"/>
  <c r="AJ387" i="30"/>
  <c r="AJ161" i="30"/>
  <c r="AF162" i="30"/>
  <c r="AK161" i="30"/>
  <c r="AP137" i="36" l="1"/>
  <c r="AP136" i="36"/>
  <c r="AP135" i="36"/>
  <c r="AN133" i="41"/>
  <c r="AN134" i="41"/>
  <c r="AN130" i="41"/>
  <c r="AN129" i="41"/>
  <c r="AN126" i="41"/>
  <c r="AN137" i="41"/>
  <c r="AN128" i="41"/>
  <c r="AN125" i="41"/>
  <c r="AN135" i="41"/>
  <c r="AN136" i="41"/>
  <c r="AN127" i="41"/>
  <c r="AP291" i="36"/>
  <c r="AP289" i="36"/>
  <c r="AP290" i="36"/>
  <c r="AN288" i="41"/>
  <c r="AN287" i="41"/>
  <c r="AN290" i="41"/>
  <c r="AN280" i="41"/>
  <c r="AN279" i="41"/>
  <c r="AN281" i="41"/>
  <c r="AN284" i="41"/>
  <c r="AN283" i="41"/>
  <c r="AN291" i="41"/>
  <c r="AN289" i="41"/>
  <c r="AN282" i="41"/>
  <c r="AN137" i="36"/>
  <c r="AN136" i="36"/>
  <c r="AN135" i="36"/>
  <c r="AP135" i="41"/>
  <c r="AP133" i="41"/>
  <c r="AP134" i="41"/>
  <c r="AP137" i="41"/>
  <c r="AP136" i="41"/>
  <c r="AP128" i="41"/>
  <c r="AP126" i="41"/>
  <c r="AP130" i="41"/>
  <c r="AP125" i="41"/>
  <c r="AP127" i="41"/>
  <c r="AP129" i="41"/>
  <c r="AN291" i="36"/>
  <c r="AN290" i="36"/>
  <c r="AN289" i="36"/>
  <c r="AP287" i="41"/>
  <c r="AP288" i="41"/>
  <c r="AP290" i="41"/>
  <c r="AP280" i="41"/>
  <c r="AP283" i="41"/>
  <c r="AP282" i="41"/>
  <c r="AP279" i="41"/>
  <c r="AP284" i="41"/>
  <c r="AP281" i="41"/>
  <c r="AP291" i="41"/>
  <c r="AP289" i="41"/>
  <c r="AK571" i="37"/>
  <c r="AK191" i="37"/>
  <c r="AK415" i="37"/>
  <c r="AJ415" i="37"/>
  <c r="AL414" i="37"/>
  <c r="AM414" i="37" s="1"/>
  <c r="AJ191" i="37"/>
  <c r="AL190" i="37"/>
  <c r="AM190" i="37" s="1"/>
  <c r="AJ725" i="37"/>
  <c r="AL724" i="37"/>
  <c r="AM724" i="37" s="1"/>
  <c r="AL570" i="37"/>
  <c r="AM570" i="37" s="1"/>
  <c r="AJ571" i="37"/>
  <c r="AK725" i="37"/>
  <c r="AK726" i="37" s="1"/>
  <c r="AN136" i="32"/>
  <c r="AN133" i="32"/>
  <c r="AN137" i="32"/>
  <c r="AN135" i="32"/>
  <c r="AN134" i="32"/>
  <c r="AN127" i="32"/>
  <c r="AN128" i="32"/>
  <c r="AN129" i="32"/>
  <c r="AN125" i="32"/>
  <c r="AN126" i="32"/>
  <c r="AN130" i="32"/>
  <c r="AP133" i="36"/>
  <c r="AP134" i="36"/>
  <c r="AP128" i="36"/>
  <c r="AP127" i="36"/>
  <c r="AP126" i="36"/>
  <c r="AP130" i="36"/>
  <c r="AP129" i="36"/>
  <c r="AP125" i="36"/>
  <c r="AN287" i="32"/>
  <c r="AN288" i="32"/>
  <c r="AN283" i="32"/>
  <c r="AN280" i="32"/>
  <c r="AN289" i="32"/>
  <c r="AN282" i="32"/>
  <c r="AN284" i="32"/>
  <c r="AN279" i="32"/>
  <c r="AN281" i="32"/>
  <c r="AN290" i="32"/>
  <c r="AN291" i="32"/>
  <c r="AP287" i="36"/>
  <c r="AP282" i="36"/>
  <c r="AP284" i="36"/>
  <c r="AP283" i="36"/>
  <c r="AP280" i="36"/>
  <c r="AP281" i="36"/>
  <c r="AP288" i="36"/>
  <c r="AP279" i="36"/>
  <c r="AP137" i="32"/>
  <c r="AP135" i="32"/>
  <c r="AP133" i="32"/>
  <c r="AP136" i="32"/>
  <c r="AP134" i="32"/>
  <c r="AP128" i="32"/>
  <c r="AP125" i="32"/>
  <c r="AP129" i="32"/>
  <c r="AP126" i="32"/>
  <c r="AP130" i="32"/>
  <c r="AP127" i="32"/>
  <c r="AN133" i="36"/>
  <c r="AN134" i="36"/>
  <c r="AN128" i="36"/>
  <c r="AN125" i="36"/>
  <c r="AN129" i="36"/>
  <c r="AN127" i="36"/>
  <c r="AN126" i="36"/>
  <c r="AN130" i="36"/>
  <c r="AP288" i="32"/>
  <c r="AP287" i="32"/>
  <c r="AP283" i="32"/>
  <c r="AP280" i="32"/>
  <c r="AP281" i="32"/>
  <c r="AP279" i="32"/>
  <c r="AP289" i="32"/>
  <c r="AP284" i="32"/>
  <c r="AP290" i="32"/>
  <c r="AP282" i="32"/>
  <c r="AP291" i="32"/>
  <c r="AN279" i="36"/>
  <c r="AN288" i="36"/>
  <c r="AN280" i="36"/>
  <c r="AN282" i="36"/>
  <c r="AN284" i="36"/>
  <c r="AN283" i="36"/>
  <c r="AN287" i="36"/>
  <c r="AN281" i="36"/>
  <c r="AH162" i="30"/>
  <c r="AI162" i="30" s="1"/>
  <c r="AL1135" i="30"/>
  <c r="AM1135" i="30" s="1"/>
  <c r="AL161" i="30"/>
  <c r="AM161" i="30" s="1"/>
  <c r="AL387" i="30"/>
  <c r="AM387" i="30" s="1"/>
  <c r="AL559" i="30"/>
  <c r="AM559" i="30" s="1"/>
  <c r="AL1007" i="30"/>
  <c r="AM1007" i="30" s="1"/>
  <c r="AL714" i="30"/>
  <c r="AM714" i="30" s="1"/>
  <c r="AK1008" i="30"/>
  <c r="AK1136" i="30"/>
  <c r="AJ1136" i="30"/>
  <c r="AJ1008" i="30"/>
  <c r="AK560" i="30"/>
  <c r="AJ715" i="30"/>
  <c r="AK715" i="30"/>
  <c r="AJ560" i="30"/>
  <c r="AK162" i="30"/>
  <c r="AJ388" i="30"/>
  <c r="AK388" i="30"/>
  <c r="AF163" i="30"/>
  <c r="AJ162" i="30"/>
  <c r="AG163" i="30"/>
  <c r="AL162" i="30" l="1"/>
  <c r="AM162" i="30" s="1"/>
  <c r="AK572" i="37"/>
  <c r="AM294" i="41"/>
  <c r="AO293" i="41"/>
  <c r="AO139" i="41"/>
  <c r="AM140" i="41"/>
  <c r="AM139" i="41"/>
  <c r="AO140" i="41"/>
  <c r="AM293" i="41"/>
  <c r="AO294" i="41"/>
  <c r="AM293" i="32"/>
  <c r="AM294" i="32"/>
  <c r="AJ192" i="37"/>
  <c r="AL191" i="37"/>
  <c r="AM191" i="37" s="1"/>
  <c r="AK192" i="37"/>
  <c r="AJ572" i="37"/>
  <c r="AL571" i="37"/>
  <c r="AM571" i="37" s="1"/>
  <c r="AJ726" i="37"/>
  <c r="AL725" i="37"/>
  <c r="AM725" i="37" s="1"/>
  <c r="AJ416" i="37"/>
  <c r="AL415" i="37"/>
  <c r="AM415" i="37" s="1"/>
  <c r="AK416" i="37"/>
  <c r="AO139" i="36"/>
  <c r="AM139" i="36"/>
  <c r="AO140" i="36"/>
  <c r="AM140" i="32"/>
  <c r="AO293" i="32"/>
  <c r="AO293" i="36"/>
  <c r="AO139" i="32"/>
  <c r="AO294" i="36"/>
  <c r="AM293" i="36"/>
  <c r="AO294" i="32"/>
  <c r="AM294" i="36"/>
  <c r="AM140" i="36"/>
  <c r="AO140" i="32"/>
  <c r="AM139" i="32"/>
  <c r="AH163" i="30"/>
  <c r="AI163" i="30" s="1"/>
  <c r="AL560" i="30"/>
  <c r="AM560" i="30" s="1"/>
  <c r="AL1008" i="30"/>
  <c r="AM1008" i="30" s="1"/>
  <c r="AL1136" i="30"/>
  <c r="AM1136" i="30" s="1"/>
  <c r="AL388" i="30"/>
  <c r="AM388" i="30" s="1"/>
  <c r="AL715" i="30"/>
  <c r="AM715" i="30" s="1"/>
  <c r="AJ1137" i="30"/>
  <c r="AK1137" i="30"/>
  <c r="AJ1009" i="30"/>
  <c r="AK1009" i="30"/>
  <c r="AK716" i="30"/>
  <c r="AJ716" i="30"/>
  <c r="AJ561" i="30"/>
  <c r="AK561" i="30"/>
  <c r="AK389" i="30"/>
  <c r="AG164" i="30"/>
  <c r="AJ389" i="30"/>
  <c r="AJ163" i="30"/>
  <c r="AL163" i="30" s="1"/>
  <c r="AF164" i="30"/>
  <c r="AK163" i="30"/>
  <c r="AK193" i="37" l="1"/>
  <c r="AK417" i="37"/>
  <c r="AJ727" i="37"/>
  <c r="AL726" i="37"/>
  <c r="AM726" i="37" s="1"/>
  <c r="AJ417" i="37"/>
  <c r="AL416" i="37"/>
  <c r="AM416" i="37" s="1"/>
  <c r="AJ573" i="37"/>
  <c r="AL572" i="37"/>
  <c r="AM572" i="37" s="1"/>
  <c r="AL192" i="37"/>
  <c r="AM192" i="37" s="1"/>
  <c r="AJ193" i="37"/>
  <c r="AK194" i="37" s="1"/>
  <c r="AK727" i="37"/>
  <c r="AK728" i="37" s="1"/>
  <c r="AK573" i="37"/>
  <c r="AK574" i="37" s="1"/>
  <c r="AK562" i="30"/>
  <c r="AL389" i="30"/>
  <c r="AM389" i="30" s="1"/>
  <c r="AL716" i="30"/>
  <c r="AM716" i="30" s="1"/>
  <c r="AM163" i="30"/>
  <c r="AL561" i="30"/>
  <c r="AM561" i="30" s="1"/>
  <c r="AL1009" i="30"/>
  <c r="AM1009" i="30" s="1"/>
  <c r="AH164" i="30"/>
  <c r="AI164" i="30" s="1"/>
  <c r="AL1137" i="30"/>
  <c r="AM1137" i="30" s="1"/>
  <c r="AK1138" i="30"/>
  <c r="AK1010" i="30"/>
  <c r="AJ1138" i="30"/>
  <c r="AJ1010" i="30"/>
  <c r="AJ717" i="30"/>
  <c r="AK717" i="30"/>
  <c r="AJ562" i="30"/>
  <c r="AK390" i="30"/>
  <c r="AK164" i="30"/>
  <c r="AJ390" i="30"/>
  <c r="AJ164" i="30"/>
  <c r="AF165" i="30"/>
  <c r="AG165" i="30"/>
  <c r="AL562" i="30" l="1"/>
  <c r="AM562" i="30" s="1"/>
  <c r="AL164" i="30"/>
  <c r="AM164" i="30" s="1"/>
  <c r="AJ574" i="37"/>
  <c r="AL573" i="37"/>
  <c r="AM573" i="37" s="1"/>
  <c r="AJ194" i="37"/>
  <c r="AL193" i="37"/>
  <c r="AM193" i="37" s="1"/>
  <c r="AJ728" i="37"/>
  <c r="AK729" i="37" s="1"/>
  <c r="AL727" i="37"/>
  <c r="AM727" i="37" s="1"/>
  <c r="AK195" i="37"/>
  <c r="AJ418" i="37"/>
  <c r="AL417" i="37"/>
  <c r="AM417" i="37" s="1"/>
  <c r="AK418" i="37"/>
  <c r="AH165" i="30"/>
  <c r="AI165" i="30" s="1"/>
  <c r="AL1010" i="30"/>
  <c r="AM1010" i="30" s="1"/>
  <c r="AL1138" i="30"/>
  <c r="AM1138" i="30" s="1"/>
  <c r="AL390" i="30"/>
  <c r="AM390" i="30" s="1"/>
  <c r="AL717" i="30"/>
  <c r="AM717" i="30" s="1"/>
  <c r="AJ1139" i="30"/>
  <c r="AJ1140" i="30" s="1"/>
  <c r="AK1139" i="30"/>
  <c r="AJ1011" i="30"/>
  <c r="AJ1012" i="30" s="1"/>
  <c r="AK1011" i="30"/>
  <c r="AK718" i="30"/>
  <c r="AJ718" i="30"/>
  <c r="AJ563" i="30"/>
  <c r="AK563" i="30"/>
  <c r="AK165" i="30"/>
  <c r="AG166" i="30"/>
  <c r="AJ391" i="30"/>
  <c r="AK391" i="30"/>
  <c r="AF166" i="30"/>
  <c r="AJ165" i="30"/>
  <c r="AK419" i="37" l="1"/>
  <c r="AJ575" i="37"/>
  <c r="AL574" i="37"/>
  <c r="AM574" i="37" s="1"/>
  <c r="AJ729" i="37"/>
  <c r="AL728" i="37"/>
  <c r="AM728" i="37" s="1"/>
  <c r="AL418" i="37"/>
  <c r="AM418" i="37" s="1"/>
  <c r="AJ419" i="37"/>
  <c r="AJ195" i="37"/>
  <c r="AL194" i="37"/>
  <c r="AM194" i="37" s="1"/>
  <c r="AK575" i="37"/>
  <c r="AK576" i="37" s="1"/>
  <c r="AK1012" i="30"/>
  <c r="AK1013" i="30" s="1"/>
  <c r="AJ1141" i="30"/>
  <c r="AK1140" i="30"/>
  <c r="AK1141" i="30" s="1"/>
  <c r="AJ1013" i="30"/>
  <c r="AL165" i="30"/>
  <c r="AM165" i="30" s="1"/>
  <c r="AL718" i="30"/>
  <c r="AM718" i="30" s="1"/>
  <c r="AL391" i="30"/>
  <c r="AM391" i="30" s="1"/>
  <c r="AL563" i="30"/>
  <c r="AM563" i="30" s="1"/>
  <c r="AL1011" i="30"/>
  <c r="AM1011" i="30" s="1"/>
  <c r="AH166" i="30"/>
  <c r="AI166" i="30" s="1"/>
  <c r="AL1139" i="30"/>
  <c r="AM1139" i="30" s="1"/>
  <c r="AK564" i="30"/>
  <c r="AJ719" i="30"/>
  <c r="AK719" i="30"/>
  <c r="AJ564" i="30"/>
  <c r="AK392" i="30"/>
  <c r="AJ392" i="30"/>
  <c r="AF167" i="30"/>
  <c r="AJ166" i="30"/>
  <c r="AG167" i="30"/>
  <c r="AK166" i="30"/>
  <c r="AK1014" i="30" l="1"/>
  <c r="AL1012" i="30"/>
  <c r="AM1012" i="30" s="1"/>
  <c r="AK1142" i="30"/>
  <c r="AL419" i="37"/>
  <c r="AM419" i="37" s="1"/>
  <c r="AJ420" i="37"/>
  <c r="AK420" i="37"/>
  <c r="AJ576" i="37"/>
  <c r="AL575" i="37"/>
  <c r="AM575" i="37" s="1"/>
  <c r="AL195" i="37"/>
  <c r="AM195" i="37" s="1"/>
  <c r="AJ196" i="37"/>
  <c r="AK196" i="37"/>
  <c r="AJ730" i="37"/>
  <c r="AL729" i="37"/>
  <c r="AM729" i="37" s="1"/>
  <c r="AK730" i="37"/>
  <c r="AL1141" i="30"/>
  <c r="AJ1142" i="30"/>
  <c r="AL1140" i="30"/>
  <c r="AM1140" i="30" s="1"/>
  <c r="AH167" i="30"/>
  <c r="AI167" i="30" s="1"/>
  <c r="AL1013" i="30"/>
  <c r="AJ1014" i="30"/>
  <c r="AL166" i="30"/>
  <c r="AM166" i="30" s="1"/>
  <c r="AL564" i="30"/>
  <c r="AM564" i="30" s="1"/>
  <c r="AL392" i="30"/>
  <c r="AM392" i="30" s="1"/>
  <c r="AL719" i="30"/>
  <c r="AM719" i="30" s="1"/>
  <c r="AK720" i="30"/>
  <c r="AJ720" i="30"/>
  <c r="AJ565" i="30"/>
  <c r="AK565" i="30"/>
  <c r="AG168" i="30"/>
  <c r="AK393" i="30"/>
  <c r="AK167" i="30"/>
  <c r="AJ393" i="30"/>
  <c r="AF168" i="30"/>
  <c r="AH168" i="30" s="1"/>
  <c r="AJ167" i="30"/>
  <c r="AK421" i="37" l="1"/>
  <c r="AL1014" i="30"/>
  <c r="AJ731" i="37"/>
  <c r="AL730" i="37"/>
  <c r="AM730" i="37" s="1"/>
  <c r="AK731" i="37"/>
  <c r="AK732" i="37" s="1"/>
  <c r="AL196" i="37"/>
  <c r="AM196" i="37" s="1"/>
  <c r="AJ197" i="37"/>
  <c r="AJ421" i="37"/>
  <c r="AL420" i="37"/>
  <c r="AM420" i="37" s="1"/>
  <c r="AK197" i="37"/>
  <c r="AK198" i="37" s="1"/>
  <c r="AJ577" i="37"/>
  <c r="AL576" i="37"/>
  <c r="AM576" i="37" s="1"/>
  <c r="AK577" i="37"/>
  <c r="AI168" i="30"/>
  <c r="AM1013" i="30"/>
  <c r="AM1141" i="30"/>
  <c r="AL1142" i="30"/>
  <c r="AJ1143" i="30"/>
  <c r="AK1143" i="30"/>
  <c r="AL167" i="30"/>
  <c r="AM167" i="30" s="1"/>
  <c r="AL720" i="30"/>
  <c r="AM720" i="30" s="1"/>
  <c r="AL393" i="30"/>
  <c r="AM393" i="30" s="1"/>
  <c r="AL565" i="30"/>
  <c r="AM565" i="30" s="1"/>
  <c r="AK566" i="30"/>
  <c r="AJ721" i="30"/>
  <c r="AK721" i="30"/>
  <c r="AJ566" i="30"/>
  <c r="AG169" i="30"/>
  <c r="AK168" i="30"/>
  <c r="AJ394" i="30"/>
  <c r="AK394" i="30"/>
  <c r="AJ168" i="30"/>
  <c r="AF169" i="30"/>
  <c r="AK578" i="37" l="1"/>
  <c r="AM1142" i="30"/>
  <c r="AM1014" i="30"/>
  <c r="AB58" i="30" s="1"/>
  <c r="AM297" i="36" s="1"/>
  <c r="AJ422" i="37"/>
  <c r="AL421" i="37"/>
  <c r="AM421" i="37" s="1"/>
  <c r="AJ578" i="37"/>
  <c r="AL577" i="37"/>
  <c r="AM577" i="37" s="1"/>
  <c r="AK422" i="37"/>
  <c r="AK423" i="37" s="1"/>
  <c r="AJ198" i="37"/>
  <c r="AK199" i="37" s="1"/>
  <c r="AL197" i="37"/>
  <c r="AM197" i="37" s="1"/>
  <c r="AJ732" i="37"/>
  <c r="AK733" i="37" s="1"/>
  <c r="AL731" i="37"/>
  <c r="AM731" i="37" s="1"/>
  <c r="AL1143" i="30"/>
  <c r="AM1143" i="30" s="1"/>
  <c r="AB59" i="30" s="1"/>
  <c r="AH169" i="30"/>
  <c r="AI169" i="30" s="1"/>
  <c r="AL566" i="30"/>
  <c r="AM566" i="30" s="1"/>
  <c r="AL168" i="30"/>
  <c r="AM168" i="30" s="1"/>
  <c r="AL394" i="30"/>
  <c r="AM394" i="30" s="1"/>
  <c r="AL721" i="30"/>
  <c r="AM721" i="30" s="1"/>
  <c r="AK722" i="30"/>
  <c r="AJ722" i="30"/>
  <c r="AJ567" i="30"/>
  <c r="AK567" i="30"/>
  <c r="AK169" i="30"/>
  <c r="AG170" i="30"/>
  <c r="AK395" i="30"/>
  <c r="AJ395" i="30"/>
  <c r="AF170" i="30"/>
  <c r="AJ169" i="30"/>
  <c r="AN310" i="36" l="1"/>
  <c r="AN308" i="36"/>
  <c r="AN309" i="36"/>
  <c r="AM143" i="32"/>
  <c r="AN144" i="32" s="1"/>
  <c r="AM316" i="41"/>
  <c r="AM162" i="41"/>
  <c r="AO162" i="41"/>
  <c r="AO316" i="41"/>
  <c r="AM143" i="36"/>
  <c r="AN153" i="36" s="1"/>
  <c r="AO297" i="41"/>
  <c r="AO143" i="41"/>
  <c r="AM297" i="41"/>
  <c r="AM143" i="41"/>
  <c r="AO143" i="32"/>
  <c r="AO143" i="36"/>
  <c r="AM297" i="32"/>
  <c r="AN306" i="32" s="1"/>
  <c r="AO297" i="36"/>
  <c r="AO297" i="32"/>
  <c r="AP306" i="32" s="1"/>
  <c r="AJ733" i="37"/>
  <c r="AL732" i="37"/>
  <c r="AM732" i="37" s="1"/>
  <c r="AL422" i="37"/>
  <c r="AM422" i="37" s="1"/>
  <c r="AJ423" i="37"/>
  <c r="AK424" i="37" s="1"/>
  <c r="AJ199" i="37"/>
  <c r="AL198" i="37"/>
  <c r="AM198" i="37" s="1"/>
  <c r="AJ579" i="37"/>
  <c r="AL578" i="37"/>
  <c r="AM578" i="37" s="1"/>
  <c r="AK579" i="37"/>
  <c r="AP298" i="32"/>
  <c r="AP308" i="32"/>
  <c r="AP299" i="32"/>
  <c r="AP309" i="32"/>
  <c r="AP302" i="32"/>
  <c r="AP301" i="32"/>
  <c r="AP300" i="32"/>
  <c r="AP303" i="32"/>
  <c r="AN144" i="36"/>
  <c r="AN145" i="36"/>
  <c r="AN146" i="36"/>
  <c r="AN152" i="32"/>
  <c r="AN307" i="36"/>
  <c r="AN301" i="36"/>
  <c r="AN302" i="36"/>
  <c r="AN298" i="36"/>
  <c r="AN300" i="36"/>
  <c r="AN306" i="36"/>
  <c r="AN303" i="36"/>
  <c r="AN299" i="36"/>
  <c r="AP153" i="32"/>
  <c r="AP156" i="32"/>
  <c r="AP155" i="32"/>
  <c r="AP152" i="32"/>
  <c r="AP154" i="32"/>
  <c r="AP147" i="32"/>
  <c r="AP144" i="32"/>
  <c r="AP148" i="32"/>
  <c r="AP145" i="32"/>
  <c r="AP149" i="32"/>
  <c r="AP146" i="32"/>
  <c r="AP152" i="36"/>
  <c r="AP153" i="36"/>
  <c r="AP147" i="36"/>
  <c r="AP149" i="36"/>
  <c r="AP144" i="36"/>
  <c r="AP145" i="36"/>
  <c r="AP148" i="36"/>
  <c r="AP146" i="36"/>
  <c r="AM316" i="36"/>
  <c r="AM162" i="36"/>
  <c r="AO316" i="32"/>
  <c r="AM316" i="32"/>
  <c r="AO316" i="36"/>
  <c r="AO162" i="36"/>
  <c r="AO162" i="32"/>
  <c r="AM162" i="32"/>
  <c r="AN308" i="32"/>
  <c r="AP306" i="36"/>
  <c r="AP307" i="36"/>
  <c r="AP303" i="36"/>
  <c r="AP302" i="36"/>
  <c r="AP299" i="36"/>
  <c r="AP300" i="36"/>
  <c r="AP298" i="36"/>
  <c r="AP301" i="36"/>
  <c r="AL395" i="30"/>
  <c r="AM395" i="30" s="1"/>
  <c r="AH170" i="30"/>
  <c r="AI170" i="30" s="1"/>
  <c r="AL567" i="30"/>
  <c r="AM567" i="30" s="1"/>
  <c r="AL169" i="30"/>
  <c r="AM169" i="30" s="1"/>
  <c r="AL722" i="30"/>
  <c r="AM722" i="30" s="1"/>
  <c r="AK568" i="30"/>
  <c r="AJ723" i="30"/>
  <c r="AK723" i="30"/>
  <c r="AJ568" i="30"/>
  <c r="AG171" i="30"/>
  <c r="AK396" i="30"/>
  <c r="AJ396" i="30"/>
  <c r="AF171" i="30"/>
  <c r="AJ170" i="30"/>
  <c r="AK170" i="30"/>
  <c r="AN148" i="36" l="1"/>
  <c r="AP307" i="32"/>
  <c r="AN149" i="36"/>
  <c r="AN147" i="36"/>
  <c r="AP310" i="32"/>
  <c r="AO313" i="32" s="1"/>
  <c r="AH171" i="30"/>
  <c r="AI171" i="30" s="1"/>
  <c r="AN152" i="36"/>
  <c r="AN156" i="32"/>
  <c r="AN154" i="32"/>
  <c r="AN302" i="32"/>
  <c r="AN310" i="32"/>
  <c r="AN298" i="32"/>
  <c r="AN309" i="32"/>
  <c r="AN147" i="32"/>
  <c r="AN153" i="32"/>
  <c r="AN148" i="32"/>
  <c r="AP156" i="36"/>
  <c r="AP155" i="36"/>
  <c r="AP154" i="36"/>
  <c r="AP156" i="41"/>
  <c r="AP155" i="41"/>
  <c r="AP154" i="41"/>
  <c r="AP153" i="41"/>
  <c r="AP152" i="41"/>
  <c r="AP146" i="41"/>
  <c r="AP147" i="41"/>
  <c r="AP149" i="41"/>
  <c r="AP145" i="41"/>
  <c r="AP148" i="41"/>
  <c r="AP144" i="41"/>
  <c r="AP174" i="41"/>
  <c r="AP173" i="41"/>
  <c r="AP171" i="41"/>
  <c r="AP172" i="41"/>
  <c r="AP175" i="41"/>
  <c r="AP163" i="41"/>
  <c r="AP167" i="41"/>
  <c r="AP168" i="41"/>
  <c r="AP165" i="41"/>
  <c r="AP166" i="41"/>
  <c r="AP164" i="41"/>
  <c r="AN307" i="41"/>
  <c r="AN306" i="41"/>
  <c r="AN309" i="41"/>
  <c r="AN299" i="41"/>
  <c r="AN300" i="41"/>
  <c r="AN303" i="41"/>
  <c r="AN308" i="41"/>
  <c r="AN298" i="41"/>
  <c r="AN301" i="41"/>
  <c r="AN302" i="41"/>
  <c r="AN310" i="41"/>
  <c r="AN299" i="32"/>
  <c r="AN301" i="32"/>
  <c r="AN307" i="32"/>
  <c r="AP175" i="36"/>
  <c r="AP174" i="36"/>
  <c r="AP173" i="36"/>
  <c r="AN175" i="36"/>
  <c r="AN174" i="36"/>
  <c r="AN173" i="36"/>
  <c r="AN146" i="32"/>
  <c r="AN149" i="32"/>
  <c r="AP307" i="41"/>
  <c r="AP306" i="41"/>
  <c r="AP309" i="41"/>
  <c r="AP299" i="41"/>
  <c r="AP301" i="41"/>
  <c r="AP302" i="41"/>
  <c r="AP310" i="41"/>
  <c r="AP308" i="41"/>
  <c r="AP303" i="41"/>
  <c r="AP300" i="41"/>
  <c r="AP298" i="41"/>
  <c r="AN172" i="41"/>
  <c r="AN171" i="41"/>
  <c r="AN165" i="41"/>
  <c r="AN163" i="41"/>
  <c r="AN167" i="41"/>
  <c r="AN168" i="41"/>
  <c r="AN164" i="41"/>
  <c r="AN173" i="41"/>
  <c r="AN174" i="41"/>
  <c r="AN175" i="41"/>
  <c r="AN166" i="41"/>
  <c r="AP325" i="41"/>
  <c r="AP326" i="41"/>
  <c r="AP318" i="41"/>
  <c r="AP329" i="41"/>
  <c r="AP327" i="41"/>
  <c r="AP328" i="41"/>
  <c r="AP322" i="41"/>
  <c r="AP321" i="41"/>
  <c r="AP320" i="41"/>
  <c r="AP319" i="41"/>
  <c r="AP317" i="41"/>
  <c r="AN303" i="32"/>
  <c r="AN300" i="32"/>
  <c r="AP329" i="36"/>
  <c r="AP327" i="36"/>
  <c r="AP328" i="36"/>
  <c r="AN329" i="36"/>
  <c r="AN328" i="36"/>
  <c r="AN327" i="36"/>
  <c r="AN155" i="32"/>
  <c r="AN145" i="32"/>
  <c r="AP310" i="36"/>
  <c r="AP309" i="36"/>
  <c r="AP308" i="36"/>
  <c r="AN153" i="41"/>
  <c r="AN152" i="41"/>
  <c r="AN156" i="41"/>
  <c r="AN149" i="41"/>
  <c r="AN144" i="41"/>
  <c r="AN145" i="41"/>
  <c r="AN154" i="41"/>
  <c r="AN155" i="41"/>
  <c r="AN148" i="41"/>
  <c r="AN146" i="41"/>
  <c r="AN147" i="41"/>
  <c r="AN155" i="36"/>
  <c r="AN154" i="36"/>
  <c r="AN156" i="36"/>
  <c r="AN326" i="41"/>
  <c r="AN325" i="41"/>
  <c r="AN318" i="41"/>
  <c r="AN329" i="41"/>
  <c r="AN328" i="41"/>
  <c r="AN321" i="41"/>
  <c r="AN320" i="41"/>
  <c r="AN322" i="41"/>
  <c r="AN319" i="41"/>
  <c r="AN317" i="41"/>
  <c r="AN327" i="41"/>
  <c r="AL568" i="30"/>
  <c r="AM568" i="30" s="1"/>
  <c r="AO159" i="32"/>
  <c r="AM313" i="36"/>
  <c r="AK580" i="37"/>
  <c r="AL199" i="37"/>
  <c r="AM199" i="37" s="1"/>
  <c r="AJ200" i="37"/>
  <c r="AJ734" i="37"/>
  <c r="AL733" i="37"/>
  <c r="AM733" i="37" s="1"/>
  <c r="AJ580" i="37"/>
  <c r="AL579" i="37"/>
  <c r="AM579" i="37" s="1"/>
  <c r="AL423" i="37"/>
  <c r="AM423" i="37" s="1"/>
  <c r="AJ424" i="37"/>
  <c r="AK425" i="37" s="1"/>
  <c r="AK200" i="37"/>
  <c r="AK734" i="37"/>
  <c r="AP171" i="36"/>
  <c r="AP172" i="36"/>
  <c r="AP167" i="36"/>
  <c r="AP166" i="36"/>
  <c r="AP163" i="36"/>
  <c r="AP165" i="36"/>
  <c r="AP164" i="36"/>
  <c r="AP168" i="36"/>
  <c r="AN171" i="36"/>
  <c r="AN166" i="36"/>
  <c r="AN172" i="36"/>
  <c r="AN168" i="36"/>
  <c r="AN163" i="36"/>
  <c r="AN165" i="36"/>
  <c r="AN167" i="36"/>
  <c r="AN164" i="36"/>
  <c r="AP326" i="36"/>
  <c r="AP325" i="36"/>
  <c r="AP322" i="36"/>
  <c r="AP320" i="36"/>
  <c r="AP318" i="36"/>
  <c r="AP317" i="36"/>
  <c r="AP321" i="36"/>
  <c r="AP319" i="36"/>
  <c r="AN320" i="36"/>
  <c r="AN322" i="36"/>
  <c r="AN321" i="36"/>
  <c r="AN319" i="36"/>
  <c r="AN318" i="36"/>
  <c r="AN325" i="36"/>
  <c r="AN317" i="36"/>
  <c r="AN326" i="36"/>
  <c r="AO158" i="32"/>
  <c r="AM312" i="36"/>
  <c r="AO312" i="32"/>
  <c r="AN172" i="32"/>
  <c r="AN163" i="32"/>
  <c r="AN174" i="32"/>
  <c r="AN164" i="32"/>
  <c r="AN171" i="32"/>
  <c r="AN167" i="32"/>
  <c r="AN166" i="32"/>
  <c r="AN175" i="32"/>
  <c r="AN165" i="32"/>
  <c r="AN173" i="32"/>
  <c r="AN168" i="32"/>
  <c r="AN325" i="32"/>
  <c r="AN326" i="32"/>
  <c r="AN328" i="32"/>
  <c r="AN320" i="32"/>
  <c r="AN318" i="32"/>
  <c r="AN322" i="32"/>
  <c r="AN319" i="32"/>
  <c r="AN321" i="32"/>
  <c r="AN329" i="32"/>
  <c r="AN327" i="32"/>
  <c r="AN317" i="32"/>
  <c r="AP175" i="32"/>
  <c r="AP171" i="32"/>
  <c r="AP173" i="32"/>
  <c r="AP167" i="32"/>
  <c r="AP174" i="32"/>
  <c r="AP163" i="32"/>
  <c r="AP172" i="32"/>
  <c r="AP164" i="32"/>
  <c r="AP166" i="32"/>
  <c r="AP168" i="32"/>
  <c r="AP165" i="32"/>
  <c r="AP325" i="32"/>
  <c r="AP326" i="32"/>
  <c r="AP319" i="32"/>
  <c r="AP320" i="32"/>
  <c r="AP329" i="32"/>
  <c r="AP322" i="32"/>
  <c r="AP321" i="32"/>
  <c r="AP328" i="32"/>
  <c r="AP318" i="32"/>
  <c r="AP317" i="32"/>
  <c r="AP327" i="32"/>
  <c r="AL396" i="30"/>
  <c r="AM396" i="30" s="1"/>
  <c r="AL170" i="30"/>
  <c r="AM170" i="30" s="1"/>
  <c r="AL723" i="30"/>
  <c r="AM723" i="30" s="1"/>
  <c r="AK724" i="30"/>
  <c r="AJ724" i="30"/>
  <c r="AJ569" i="30"/>
  <c r="AK569" i="30"/>
  <c r="AK171" i="30"/>
  <c r="AJ397" i="30"/>
  <c r="AK397" i="30"/>
  <c r="AJ171" i="30"/>
  <c r="AF172" i="30"/>
  <c r="AG172" i="30"/>
  <c r="AM158" i="36" l="1"/>
  <c r="AO312" i="36"/>
  <c r="AM158" i="32"/>
  <c r="AO158" i="36"/>
  <c r="AO158" i="41"/>
  <c r="AM312" i="32"/>
  <c r="AM159" i="36"/>
  <c r="AM177" i="41"/>
  <c r="AM313" i="32"/>
  <c r="AO159" i="36"/>
  <c r="AM331" i="41"/>
  <c r="AM332" i="41"/>
  <c r="AM159" i="32"/>
  <c r="AO312" i="41"/>
  <c r="AO313" i="36"/>
  <c r="AO177" i="41"/>
  <c r="AM178" i="41"/>
  <c r="AM312" i="41"/>
  <c r="AM313" i="41"/>
  <c r="AO178" i="41"/>
  <c r="AO331" i="41"/>
  <c r="AO332" i="41"/>
  <c r="AO159" i="41"/>
  <c r="AM158" i="41"/>
  <c r="AM159" i="41"/>
  <c r="AO313" i="41"/>
  <c r="AO332" i="32"/>
  <c r="AO178" i="32"/>
  <c r="AK201" i="37"/>
  <c r="AK735" i="37"/>
  <c r="AJ581" i="37"/>
  <c r="AL580" i="37"/>
  <c r="AM580" i="37" s="1"/>
  <c r="AL200" i="37"/>
  <c r="AM200" i="37" s="1"/>
  <c r="AJ201" i="37"/>
  <c r="AJ425" i="37"/>
  <c r="AL424" i="37"/>
  <c r="AM424" i="37" s="1"/>
  <c r="AJ735" i="37"/>
  <c r="AL734" i="37"/>
  <c r="AM734" i="37" s="1"/>
  <c r="AK581" i="37"/>
  <c r="AK582" i="37" s="1"/>
  <c r="AM332" i="32"/>
  <c r="AO178" i="36"/>
  <c r="AM331" i="36"/>
  <c r="AO332" i="36"/>
  <c r="AM178" i="32"/>
  <c r="AO177" i="32"/>
  <c r="AM332" i="36"/>
  <c r="AO331" i="36"/>
  <c r="AM177" i="36"/>
  <c r="AO331" i="32"/>
  <c r="AM331" i="32"/>
  <c r="AM177" i="32"/>
  <c r="AM178" i="36"/>
  <c r="AO177" i="36"/>
  <c r="AL171" i="30"/>
  <c r="AM171" i="30" s="1"/>
  <c r="AH172" i="30"/>
  <c r="AI172" i="30" s="1"/>
  <c r="AL569" i="30"/>
  <c r="AM569" i="30" s="1"/>
  <c r="AL397" i="30"/>
  <c r="AM397" i="30" s="1"/>
  <c r="AL724" i="30"/>
  <c r="AM724" i="30" s="1"/>
  <c r="AJ725" i="30"/>
  <c r="AK725" i="30"/>
  <c r="AK570" i="30"/>
  <c r="AJ570" i="30"/>
  <c r="AK398" i="30"/>
  <c r="AG173" i="30"/>
  <c r="AJ398" i="30"/>
  <c r="AJ172" i="30"/>
  <c r="AF173" i="30"/>
  <c r="AK172" i="30"/>
  <c r="AK736" i="37" l="1"/>
  <c r="AJ582" i="37"/>
  <c r="AL581" i="37"/>
  <c r="AM581" i="37" s="1"/>
  <c r="AK583" i="37"/>
  <c r="AL425" i="37"/>
  <c r="AM425" i="37" s="1"/>
  <c r="AJ426" i="37"/>
  <c r="AJ736" i="37"/>
  <c r="AL735" i="37"/>
  <c r="AM735" i="37" s="1"/>
  <c r="AJ202" i="37"/>
  <c r="AL201" i="37"/>
  <c r="AM201" i="37" s="1"/>
  <c r="AK202" i="37"/>
  <c r="AK426" i="37"/>
  <c r="AL570" i="30"/>
  <c r="AM570" i="30" s="1"/>
  <c r="AH173" i="30"/>
  <c r="AI173" i="30" s="1"/>
  <c r="AL725" i="30"/>
  <c r="AM725" i="30" s="1"/>
  <c r="AL172" i="30"/>
  <c r="AM172" i="30" s="1"/>
  <c r="AL398" i="30"/>
  <c r="AM398" i="30" s="1"/>
  <c r="AK726" i="30"/>
  <c r="AJ726" i="30"/>
  <c r="AL726" i="30" s="1"/>
  <c r="AJ571" i="30"/>
  <c r="AK571" i="30"/>
  <c r="AK399" i="30"/>
  <c r="AK173" i="30"/>
  <c r="AJ399" i="30"/>
  <c r="AF174" i="30"/>
  <c r="AJ173" i="30"/>
  <c r="AG174" i="30"/>
  <c r="AK427" i="37" l="1"/>
  <c r="AK203" i="37"/>
  <c r="AJ427" i="37"/>
  <c r="AL426" i="37"/>
  <c r="AM426" i="37" s="1"/>
  <c r="AJ583" i="37"/>
  <c r="AL582" i="37"/>
  <c r="AM582" i="37" s="1"/>
  <c r="AK428" i="37"/>
  <c r="AJ737" i="37"/>
  <c r="AL736" i="37"/>
  <c r="AM736" i="37" s="1"/>
  <c r="AJ203" i="37"/>
  <c r="AL202" i="37"/>
  <c r="AM202" i="37" s="1"/>
  <c r="AK737" i="37"/>
  <c r="AK738" i="37" s="1"/>
  <c r="AM726" i="30"/>
  <c r="AL173" i="30"/>
  <c r="AM173" i="30" s="1"/>
  <c r="AH174" i="30"/>
  <c r="AI174" i="30" s="1"/>
  <c r="AL399" i="30"/>
  <c r="AM399" i="30" s="1"/>
  <c r="AL571" i="30"/>
  <c r="AM571" i="30" s="1"/>
  <c r="AK572" i="30"/>
  <c r="AJ727" i="30"/>
  <c r="AK727" i="30"/>
  <c r="AJ572" i="30"/>
  <c r="AG175" i="30"/>
  <c r="AJ400" i="30"/>
  <c r="AK400" i="30"/>
  <c r="AF175" i="30"/>
  <c r="AJ174" i="30"/>
  <c r="AK174" i="30"/>
  <c r="AJ738" i="37" l="1"/>
  <c r="AL737" i="37"/>
  <c r="AM737" i="37" s="1"/>
  <c r="AJ584" i="37"/>
  <c r="AL583" i="37"/>
  <c r="AM583" i="37" s="1"/>
  <c r="AK584" i="37"/>
  <c r="AL203" i="37"/>
  <c r="AM203" i="37" s="1"/>
  <c r="AJ204" i="37"/>
  <c r="AL427" i="37"/>
  <c r="AM427" i="37" s="1"/>
  <c r="AJ428" i="37"/>
  <c r="AK204" i="37"/>
  <c r="AL400" i="30"/>
  <c r="AM400" i="30" s="1"/>
  <c r="AL727" i="30"/>
  <c r="AM727" i="30" s="1"/>
  <c r="AL174" i="30"/>
  <c r="AM174" i="30" s="1"/>
  <c r="AH175" i="30"/>
  <c r="AI175" i="30" s="1"/>
  <c r="AL572" i="30"/>
  <c r="AM572" i="30" s="1"/>
  <c r="AK728" i="30"/>
  <c r="AJ728" i="30"/>
  <c r="AJ573" i="30"/>
  <c r="AK573" i="30"/>
  <c r="AG176" i="30"/>
  <c r="AK175" i="30"/>
  <c r="AK401" i="30"/>
  <c r="AJ401" i="30"/>
  <c r="AJ175" i="30"/>
  <c r="AF176" i="30"/>
  <c r="AK205" i="37" l="1"/>
  <c r="AL204" i="37"/>
  <c r="AM204" i="37" s="1"/>
  <c r="AJ205" i="37"/>
  <c r="AJ585" i="37"/>
  <c r="AL584" i="37"/>
  <c r="AM584" i="37" s="1"/>
  <c r="AJ429" i="37"/>
  <c r="AL428" i="37"/>
  <c r="AM428" i="37" s="1"/>
  <c r="AK585" i="37"/>
  <c r="AK586" i="37" s="1"/>
  <c r="AJ739" i="37"/>
  <c r="AL738" i="37"/>
  <c r="AM738" i="37" s="1"/>
  <c r="AK429" i="37"/>
  <c r="AK739" i="37"/>
  <c r="AL175" i="30"/>
  <c r="AM175" i="30" s="1"/>
  <c r="AL401" i="30"/>
  <c r="AM401" i="30" s="1"/>
  <c r="AL573" i="30"/>
  <c r="AM573" i="30" s="1"/>
  <c r="AH176" i="30"/>
  <c r="AI176" i="30" s="1"/>
  <c r="AL728" i="30"/>
  <c r="AM728" i="30" s="1"/>
  <c r="AK574" i="30"/>
  <c r="AJ729" i="30"/>
  <c r="AK729" i="30"/>
  <c r="AJ574" i="30"/>
  <c r="AK176" i="30"/>
  <c r="AJ402" i="30"/>
  <c r="AK402" i="30"/>
  <c r="AJ176" i="30"/>
  <c r="AL429" i="37" l="1"/>
  <c r="AM429" i="37" s="1"/>
  <c r="AJ430" i="37"/>
  <c r="AK740" i="37"/>
  <c r="AJ586" i="37"/>
  <c r="AL585" i="37"/>
  <c r="AM585" i="37" s="1"/>
  <c r="AK430" i="37"/>
  <c r="AJ206" i="37"/>
  <c r="AL205" i="37"/>
  <c r="AM205" i="37" s="1"/>
  <c r="AJ740" i="37"/>
  <c r="AL739" i="37"/>
  <c r="AM739" i="37" s="1"/>
  <c r="AK206" i="37"/>
  <c r="AK207" i="37" s="1"/>
  <c r="AL176" i="30"/>
  <c r="AM176" i="30" s="1"/>
  <c r="AL574" i="30"/>
  <c r="AM574" i="30" s="1"/>
  <c r="AB43" i="30"/>
  <c r="AB33" i="30"/>
  <c r="AL402" i="30"/>
  <c r="AM402" i="30" s="1"/>
  <c r="AL729" i="30"/>
  <c r="AM729" i="30" s="1"/>
  <c r="AK730" i="30"/>
  <c r="AJ730" i="30"/>
  <c r="AJ575" i="30"/>
  <c r="AK575" i="30"/>
  <c r="AK177" i="30"/>
  <c r="AK403" i="30"/>
  <c r="AJ403" i="30"/>
  <c r="AJ177" i="30"/>
  <c r="AL177" i="30" l="1"/>
  <c r="AM177" i="30" s="1"/>
  <c r="AI202" i="41"/>
  <c r="AI48" i="41"/>
  <c r="AK48" i="41"/>
  <c r="AK202" i="41"/>
  <c r="AK431" i="37"/>
  <c r="AJ587" i="37"/>
  <c r="AL586" i="37"/>
  <c r="AM586" i="37" s="1"/>
  <c r="AK741" i="37"/>
  <c r="AJ207" i="37"/>
  <c r="AL206" i="37"/>
  <c r="AM206" i="37" s="1"/>
  <c r="AK587" i="37"/>
  <c r="AK588" i="37" s="1"/>
  <c r="AJ741" i="37"/>
  <c r="AL740" i="37"/>
  <c r="AM740" i="37" s="1"/>
  <c r="AJ431" i="37"/>
  <c r="AL430" i="37"/>
  <c r="AM430" i="37" s="1"/>
  <c r="AI202" i="36"/>
  <c r="AI48" i="36"/>
  <c r="AI202" i="32"/>
  <c r="AI48" i="32"/>
  <c r="AK202" i="36"/>
  <c r="AK48" i="36"/>
  <c r="AK202" i="32"/>
  <c r="AK48" i="32"/>
  <c r="AL730" i="30"/>
  <c r="AM730" i="30" s="1"/>
  <c r="AL403" i="30"/>
  <c r="AM403" i="30" s="1"/>
  <c r="AL575" i="30"/>
  <c r="AM575" i="30" s="1"/>
  <c r="AJ731" i="30"/>
  <c r="AK731" i="30"/>
  <c r="AK576" i="30"/>
  <c r="AJ576" i="30"/>
  <c r="AJ404" i="30"/>
  <c r="AK404" i="30"/>
  <c r="AJ178" i="30"/>
  <c r="AK178" i="30"/>
  <c r="AL212" i="41" l="1"/>
  <c r="AL211" i="41"/>
  <c r="AL214" i="41"/>
  <c r="AL204" i="41"/>
  <c r="AL215" i="41"/>
  <c r="AL207" i="41"/>
  <c r="AL203" i="41"/>
  <c r="AL206" i="41"/>
  <c r="AL205" i="41"/>
  <c r="AL213" i="41"/>
  <c r="AL208" i="41"/>
  <c r="AL51" i="41"/>
  <c r="AL52" i="41"/>
  <c r="AL53" i="41"/>
  <c r="AL54" i="41"/>
  <c r="AL59" i="41"/>
  <c r="AL58" i="41"/>
  <c r="AL50" i="41"/>
  <c r="AL57" i="41"/>
  <c r="AL60" i="41"/>
  <c r="AL61" i="41"/>
  <c r="AL49" i="41"/>
  <c r="AJ57" i="41"/>
  <c r="AJ53" i="41"/>
  <c r="AJ50" i="41"/>
  <c r="AJ49" i="41"/>
  <c r="AJ52" i="41"/>
  <c r="AJ54" i="41"/>
  <c r="AJ51" i="41"/>
  <c r="AJ60" i="41"/>
  <c r="AJ61" i="41"/>
  <c r="AJ59" i="41"/>
  <c r="AJ58" i="41"/>
  <c r="AL215" i="36"/>
  <c r="AL214" i="36"/>
  <c r="AL213" i="36"/>
  <c r="AJ215" i="36"/>
  <c r="AJ214" i="36"/>
  <c r="AJ213" i="36"/>
  <c r="AJ212" i="41"/>
  <c r="AJ211" i="41"/>
  <c r="AJ214" i="41"/>
  <c r="AJ204" i="41"/>
  <c r="AJ213" i="41"/>
  <c r="AJ208" i="41"/>
  <c r="AJ203" i="41"/>
  <c r="AJ207" i="41"/>
  <c r="AJ206" i="41"/>
  <c r="AJ205" i="41"/>
  <c r="AJ215" i="41"/>
  <c r="AK742" i="37"/>
  <c r="AL431" i="37"/>
  <c r="AM431" i="37" s="1"/>
  <c r="AJ432" i="37"/>
  <c r="AK432" i="37"/>
  <c r="AL207" i="37"/>
  <c r="AM207" i="37" s="1"/>
  <c r="AJ208" i="37"/>
  <c r="AJ742" i="37"/>
  <c r="AL741" i="37"/>
  <c r="AM741" i="37" s="1"/>
  <c r="AK208" i="37"/>
  <c r="AJ588" i="37"/>
  <c r="AK589" i="37" s="1"/>
  <c r="AL587" i="37"/>
  <c r="AM587" i="37" s="1"/>
  <c r="AL51" i="32"/>
  <c r="AL54" i="32"/>
  <c r="AL50" i="32"/>
  <c r="AL59" i="32"/>
  <c r="AL58" i="32"/>
  <c r="AL53" i="32"/>
  <c r="AL49" i="32"/>
  <c r="AL57" i="32"/>
  <c r="AL60" i="32"/>
  <c r="AL52" i="32"/>
  <c r="AL61" i="32"/>
  <c r="AJ53" i="32"/>
  <c r="AJ50" i="32"/>
  <c r="AJ58" i="32"/>
  <c r="AJ61" i="32"/>
  <c r="AJ59" i="32"/>
  <c r="AJ52" i="32"/>
  <c r="AJ51" i="32"/>
  <c r="AJ49" i="32"/>
  <c r="AJ60" i="32"/>
  <c r="AJ57" i="32"/>
  <c r="AJ54" i="32"/>
  <c r="AL212" i="32"/>
  <c r="AL211" i="32"/>
  <c r="AL208" i="32"/>
  <c r="AL215" i="32"/>
  <c r="AL204" i="32"/>
  <c r="AL207" i="32"/>
  <c r="AL205" i="32"/>
  <c r="AL214" i="32"/>
  <c r="AL203" i="32"/>
  <c r="AL206" i="32"/>
  <c r="AL213" i="32"/>
  <c r="AJ212" i="32"/>
  <c r="AJ211" i="32"/>
  <c r="AJ206" i="32"/>
  <c r="AJ203" i="32"/>
  <c r="AJ214" i="32"/>
  <c r="AJ213" i="32"/>
  <c r="AJ204" i="32"/>
  <c r="AJ208" i="32"/>
  <c r="AJ205" i="32"/>
  <c r="AJ215" i="32"/>
  <c r="AJ207" i="32"/>
  <c r="AL57" i="36"/>
  <c r="AL58" i="36"/>
  <c r="AL50" i="36"/>
  <c r="AL52" i="36"/>
  <c r="AL54" i="36"/>
  <c r="AL60" i="36"/>
  <c r="AL59" i="36"/>
  <c r="AL49" i="36"/>
  <c r="AL61" i="36"/>
  <c r="AL53" i="36"/>
  <c r="AL51" i="36"/>
  <c r="AJ57" i="36"/>
  <c r="AJ58" i="36"/>
  <c r="AJ52" i="36"/>
  <c r="AJ49" i="36"/>
  <c r="AJ53" i="36"/>
  <c r="AJ54" i="36"/>
  <c r="AJ60" i="36"/>
  <c r="AJ59" i="36"/>
  <c r="AJ51" i="36"/>
  <c r="AJ50" i="36"/>
  <c r="AJ61" i="36"/>
  <c r="AL205" i="36"/>
  <c r="AL206" i="36"/>
  <c r="AL208" i="36"/>
  <c r="AL207" i="36"/>
  <c r="AL212" i="36"/>
  <c r="AL203" i="36"/>
  <c r="AL204" i="36"/>
  <c r="AL211" i="36"/>
  <c r="AJ204" i="36"/>
  <c r="AJ212" i="36"/>
  <c r="AJ205" i="36"/>
  <c r="AJ203" i="36"/>
  <c r="AJ211" i="36"/>
  <c r="AJ207" i="36"/>
  <c r="AJ206" i="36"/>
  <c r="AJ208" i="36"/>
  <c r="AL178" i="30"/>
  <c r="AM178" i="30" s="1"/>
  <c r="AL404" i="30"/>
  <c r="AM404" i="30" s="1"/>
  <c r="AL576" i="30"/>
  <c r="AM576" i="30" s="1"/>
  <c r="AL731" i="30"/>
  <c r="AM731" i="30" s="1"/>
  <c r="AK732" i="30"/>
  <c r="AJ732" i="30"/>
  <c r="AJ577" i="30"/>
  <c r="AK577" i="30"/>
  <c r="AK405" i="30"/>
  <c r="AK179" i="30"/>
  <c r="AJ405" i="30"/>
  <c r="AJ179" i="30"/>
  <c r="AI64" i="41" l="1"/>
  <c r="AK218" i="41"/>
  <c r="AI218" i="41"/>
  <c r="AK217" i="41"/>
  <c r="AI217" i="41"/>
  <c r="AI63" i="41"/>
  <c r="AK63" i="41"/>
  <c r="AK64" i="41"/>
  <c r="AK217" i="32"/>
  <c r="U32" i="32" s="1" a="1"/>
  <c r="U32" i="32" s="1"/>
  <c r="AK218" i="32"/>
  <c r="AI63" i="32"/>
  <c r="AK63" i="32"/>
  <c r="AK64" i="32"/>
  <c r="AK433" i="37"/>
  <c r="AK209" i="37"/>
  <c r="AJ743" i="37"/>
  <c r="AL742" i="37"/>
  <c r="AM742" i="37" s="1"/>
  <c r="AK743" i="37"/>
  <c r="AJ589" i="37"/>
  <c r="AL588" i="37"/>
  <c r="AM588" i="37" s="1"/>
  <c r="AL208" i="37"/>
  <c r="AM208" i="37" s="1"/>
  <c r="AJ209" i="37"/>
  <c r="AK590" i="37"/>
  <c r="AJ433" i="37"/>
  <c r="AK434" i="37" s="1"/>
  <c r="AL432" i="37"/>
  <c r="AM432" i="37" s="1"/>
  <c r="AI63" i="36"/>
  <c r="AK218" i="36"/>
  <c r="AK64" i="36"/>
  <c r="AK217" i="36"/>
  <c r="AI64" i="36"/>
  <c r="AK63" i="36"/>
  <c r="AI218" i="32"/>
  <c r="U30" i="32" a="1"/>
  <c r="U30" i="32" s="1"/>
  <c r="AI218" i="36"/>
  <c r="AI217" i="36"/>
  <c r="AI217" i="32"/>
  <c r="AI64" i="32"/>
  <c r="AL179" i="30"/>
  <c r="AM179" i="30" s="1"/>
  <c r="AL405" i="30"/>
  <c r="AM405" i="30" s="1"/>
  <c r="AL732" i="30"/>
  <c r="AM732" i="30" s="1"/>
  <c r="AL577" i="30"/>
  <c r="AM577" i="30" s="1"/>
  <c r="AK578" i="30"/>
  <c r="AJ733" i="30"/>
  <c r="AK733" i="30"/>
  <c r="AJ578" i="30"/>
  <c r="AK180" i="30"/>
  <c r="AJ406" i="30"/>
  <c r="AK406" i="30"/>
  <c r="AJ180" i="30"/>
  <c r="AK210" i="37" l="1"/>
  <c r="T43" i="41" a="1"/>
  <c r="T43" i="41" s="1"/>
  <c r="T39" i="41" a="1"/>
  <c r="T39" i="41" s="1"/>
  <c r="T35" i="41" a="1"/>
  <c r="T35" i="41" s="1"/>
  <c r="T40" i="41" a="1"/>
  <c r="T40" i="41" s="1"/>
  <c r="T37" i="41" a="1"/>
  <c r="T37" i="41" s="1"/>
  <c r="T41" i="41" a="1"/>
  <c r="T41" i="41" s="1"/>
  <c r="T36" i="41" a="1"/>
  <c r="T36" i="41" s="1"/>
  <c r="T38" i="41" a="1"/>
  <c r="T38" i="41" s="1"/>
  <c r="T32" i="41" a="1"/>
  <c r="T32" i="41" s="1"/>
  <c r="T33" i="41" a="1"/>
  <c r="T33" i="41" s="1"/>
  <c r="T42" i="41" a="1"/>
  <c r="T42" i="41" s="1"/>
  <c r="T34" i="41" a="1"/>
  <c r="T34" i="41" s="1"/>
  <c r="U35" i="41" a="1"/>
  <c r="U35" i="41" s="1"/>
  <c r="U39" i="41" a="1"/>
  <c r="U39" i="41" s="1"/>
  <c r="U36" i="41" a="1"/>
  <c r="U36" i="41" s="1"/>
  <c r="U37" i="41" a="1"/>
  <c r="U37" i="41" s="1"/>
  <c r="U38" i="41" a="1"/>
  <c r="U38" i="41" s="1"/>
  <c r="U42" i="41" a="1"/>
  <c r="U42" i="41" s="1"/>
  <c r="U41" i="41" a="1"/>
  <c r="U41" i="41" s="1"/>
  <c r="U40" i="41" a="1"/>
  <c r="U40" i="41" s="1"/>
  <c r="U34" i="41" a="1"/>
  <c r="U34" i="41" s="1"/>
  <c r="U43" i="41" a="1"/>
  <c r="U43" i="41" s="1"/>
  <c r="U33" i="41" a="1"/>
  <c r="U33" i="41" s="1"/>
  <c r="U32" i="41" a="1"/>
  <c r="U32" i="41" s="1"/>
  <c r="U27" i="41" a="1"/>
  <c r="U27" i="41" s="1"/>
  <c r="U24" i="41" a="1"/>
  <c r="U24" i="41" s="1"/>
  <c r="U23" i="41" a="1"/>
  <c r="U23" i="41" s="1"/>
  <c r="U31" i="41" a="1"/>
  <c r="U31" i="41" s="1"/>
  <c r="U22" i="41" a="1"/>
  <c r="U22" i="41" s="1"/>
  <c r="U29" i="41" a="1"/>
  <c r="U29" i="41" s="1"/>
  <c r="U25" i="41" a="1"/>
  <c r="U25" i="41" s="1"/>
  <c r="U20" i="41" a="1"/>
  <c r="U20" i="41" s="1"/>
  <c r="U30" i="41" a="1"/>
  <c r="U30" i="41" s="1"/>
  <c r="U21" i="41" a="1"/>
  <c r="U21" i="41" s="1"/>
  <c r="U26" i="41" a="1"/>
  <c r="U26" i="41" s="1"/>
  <c r="U28" i="41" a="1"/>
  <c r="U28" i="41" s="1"/>
  <c r="T21" i="41" a="1"/>
  <c r="T21" i="41" s="1"/>
  <c r="T27" i="41" a="1"/>
  <c r="T27" i="41" s="1"/>
  <c r="T29" i="41" a="1"/>
  <c r="T29" i="41" s="1"/>
  <c r="T31" i="41" a="1"/>
  <c r="T31" i="41" s="1"/>
  <c r="T30" i="41" a="1"/>
  <c r="T30" i="41" s="1"/>
  <c r="T22" i="41" a="1"/>
  <c r="T22" i="41" s="1"/>
  <c r="T26" i="41" a="1"/>
  <c r="T26" i="41" s="1"/>
  <c r="T24" i="41" a="1"/>
  <c r="T24" i="41" s="1"/>
  <c r="T23" i="41" a="1"/>
  <c r="T23" i="41" s="1"/>
  <c r="T25" i="41" a="1"/>
  <c r="T25" i="41" s="1"/>
  <c r="T20" i="41" a="1"/>
  <c r="T20" i="41" s="1"/>
  <c r="T28" i="41" a="1"/>
  <c r="T28" i="41" s="1"/>
  <c r="U29" i="36" a="1"/>
  <c r="U29" i="36" s="1"/>
  <c r="U30" i="36" a="1"/>
  <c r="U30" i="36" s="1"/>
  <c r="U31" i="36" a="1"/>
  <c r="U31" i="36" s="1"/>
  <c r="U25" i="36" a="1"/>
  <c r="U25" i="36" s="1"/>
  <c r="U26" i="36" a="1"/>
  <c r="U26" i="36" s="1"/>
  <c r="U27" i="36" a="1"/>
  <c r="U27" i="36" s="1"/>
  <c r="U21" i="36" a="1"/>
  <c r="U21" i="36" s="1"/>
  <c r="U22" i="36" a="1"/>
  <c r="U22" i="36" s="1"/>
  <c r="U23" i="36" a="1"/>
  <c r="U23" i="36" s="1"/>
  <c r="U28" i="36" a="1"/>
  <c r="U28" i="36" s="1"/>
  <c r="U24" i="36" a="1"/>
  <c r="U24" i="36" s="1"/>
  <c r="U20" i="36" a="1"/>
  <c r="U20" i="36" s="1"/>
  <c r="U41" i="36" a="1"/>
  <c r="U41" i="36" s="1"/>
  <c r="U43" i="36" a="1"/>
  <c r="U43" i="36" s="1"/>
  <c r="U33" i="36" a="1"/>
  <c r="U33" i="36" s="1"/>
  <c r="U37" i="36" a="1"/>
  <c r="U37" i="36" s="1"/>
  <c r="U35" i="36" a="1"/>
  <c r="U35" i="36" s="1"/>
  <c r="U39" i="36" a="1"/>
  <c r="U39" i="36" s="1"/>
  <c r="T35" i="36" a="1"/>
  <c r="T35" i="36" s="1"/>
  <c r="T41" i="36" a="1"/>
  <c r="T41" i="36" s="1"/>
  <c r="T37" i="36" a="1"/>
  <c r="T37" i="36" s="1"/>
  <c r="T33" i="36" a="1"/>
  <c r="T33" i="36" s="1"/>
  <c r="T43" i="36" a="1"/>
  <c r="T43" i="36" s="1"/>
  <c r="T39" i="36" a="1"/>
  <c r="T39" i="36" s="1"/>
  <c r="T28" i="36" a="1"/>
  <c r="T28" i="36" s="1"/>
  <c r="T29" i="36" a="1"/>
  <c r="T29" i="36" s="1"/>
  <c r="T30" i="36" a="1"/>
  <c r="T30" i="36" s="1"/>
  <c r="T24" i="36" a="1"/>
  <c r="T24" i="36" s="1"/>
  <c r="T25" i="36" a="1"/>
  <c r="T25" i="36" s="1"/>
  <c r="T26" i="36" a="1"/>
  <c r="T26" i="36" s="1"/>
  <c r="T20" i="36" a="1"/>
  <c r="T20" i="36" s="1"/>
  <c r="T21" i="36" a="1"/>
  <c r="T21" i="36" s="1"/>
  <c r="T22" i="36" a="1"/>
  <c r="T22" i="36" s="1"/>
  <c r="T23" i="36" a="1"/>
  <c r="T23" i="36" s="1"/>
  <c r="T31" i="36" a="1"/>
  <c r="T31" i="36" s="1"/>
  <c r="T27" i="36" a="1"/>
  <c r="T27" i="36" s="1"/>
  <c r="U42" i="32" a="1"/>
  <c r="U42" i="32" s="1"/>
  <c r="U34" i="32" a="1"/>
  <c r="U34" i="32" s="1"/>
  <c r="U38" i="32" a="1"/>
  <c r="U38" i="32" s="1"/>
  <c r="U36" i="32" a="1"/>
  <c r="U36" i="32" s="1"/>
  <c r="U40" i="32" a="1"/>
  <c r="U40" i="32" s="1"/>
  <c r="T28" i="32" a="1"/>
  <c r="T28" i="32" s="1"/>
  <c r="T29" i="32" a="1"/>
  <c r="T29" i="32" s="1"/>
  <c r="T21" i="32" a="1"/>
  <c r="T21" i="32" s="1"/>
  <c r="T31" i="32" a="1"/>
  <c r="T31" i="32" s="1"/>
  <c r="T27" i="32" a="1"/>
  <c r="T27" i="32" s="1"/>
  <c r="T23" i="32" a="1"/>
  <c r="T23" i="32" s="1"/>
  <c r="T25" i="32" a="1"/>
  <c r="T25" i="32" s="1"/>
  <c r="U25" i="32" a="1"/>
  <c r="U25" i="32" s="1"/>
  <c r="U27" i="32" a="1"/>
  <c r="U27" i="32" s="1"/>
  <c r="U31" i="32" a="1"/>
  <c r="U31" i="32" s="1"/>
  <c r="U23" i="32" a="1"/>
  <c r="U23" i="32" s="1"/>
  <c r="U29" i="32" a="1"/>
  <c r="U29" i="32" s="1"/>
  <c r="U21" i="32" a="1"/>
  <c r="U21" i="32" s="1"/>
  <c r="T43" i="32" a="1"/>
  <c r="T43" i="32" s="1"/>
  <c r="T35" i="32" a="1"/>
  <c r="T35" i="32" s="1"/>
  <c r="T37" i="32" a="1"/>
  <c r="T37" i="32" s="1"/>
  <c r="T41" i="32" a="1"/>
  <c r="T41" i="32" s="1"/>
  <c r="T33" i="32" a="1"/>
  <c r="T33" i="32" s="1"/>
  <c r="T39" i="32" a="1"/>
  <c r="T39" i="32" s="1"/>
  <c r="U35" i="32" a="1"/>
  <c r="U35" i="32" s="1"/>
  <c r="U39" i="32" a="1"/>
  <c r="U39" i="32" s="1"/>
  <c r="U33" i="32" a="1"/>
  <c r="U33" i="32" s="1"/>
  <c r="U43" i="32" a="1"/>
  <c r="U43" i="32" s="1"/>
  <c r="U37" i="32" a="1"/>
  <c r="U37" i="32" s="1"/>
  <c r="U41" i="32" a="1"/>
  <c r="U41" i="32" s="1"/>
  <c r="U34" i="36" a="1"/>
  <c r="U34" i="36" s="1"/>
  <c r="U24" i="32" a="1"/>
  <c r="U24" i="32" s="1"/>
  <c r="U22" i="32" a="1"/>
  <c r="U22" i="32" s="1"/>
  <c r="U20" i="32" a="1"/>
  <c r="U20" i="32" s="1"/>
  <c r="U28" i="32" a="1"/>
  <c r="U28" i="32" s="1"/>
  <c r="U26" i="32" a="1"/>
  <c r="U26" i="32" s="1"/>
  <c r="AK744" i="37"/>
  <c r="AJ590" i="37"/>
  <c r="AK591" i="37" s="1"/>
  <c r="AL589" i="37"/>
  <c r="AM589" i="37" s="1"/>
  <c r="AL433" i="37"/>
  <c r="AM433" i="37" s="1"/>
  <c r="AJ434" i="37"/>
  <c r="AK435" i="37" s="1"/>
  <c r="AJ210" i="37"/>
  <c r="AK211" i="37" s="1"/>
  <c r="AL209" i="37"/>
  <c r="AM209" i="37" s="1"/>
  <c r="AK745" i="37"/>
  <c r="AJ744" i="37"/>
  <c r="AL743" i="37"/>
  <c r="AM743" i="37" s="1"/>
  <c r="U42" i="36" a="1"/>
  <c r="U42" i="36" s="1"/>
  <c r="U38" i="36" a="1"/>
  <c r="U38" i="36" s="1"/>
  <c r="U32" i="36" a="1"/>
  <c r="U32" i="36" s="1"/>
  <c r="U36" i="36" a="1"/>
  <c r="U36" i="36" s="1"/>
  <c r="U40" i="36" a="1"/>
  <c r="U40" i="36" s="1"/>
  <c r="T26" i="32" a="1"/>
  <c r="T26" i="32" s="1"/>
  <c r="T42" i="36" a="1"/>
  <c r="T42" i="36" s="1"/>
  <c r="T36" i="36" a="1"/>
  <c r="T36" i="36" s="1"/>
  <c r="T40" i="36" a="1"/>
  <c r="T40" i="36" s="1"/>
  <c r="T34" i="36" a="1"/>
  <c r="T34" i="36" s="1"/>
  <c r="T32" i="36" a="1"/>
  <c r="T32" i="36" s="1"/>
  <c r="T38" i="36" a="1"/>
  <c r="T38" i="36" s="1"/>
  <c r="T22" i="32" a="1"/>
  <c r="T22" i="32" s="1"/>
  <c r="T24" i="32" a="1"/>
  <c r="T24" i="32" s="1"/>
  <c r="T20" i="32" a="1"/>
  <c r="T20" i="32" s="1"/>
  <c r="T36" i="32" a="1"/>
  <c r="T36" i="32" s="1"/>
  <c r="T34" i="32" a="1"/>
  <c r="T34" i="32" s="1"/>
  <c r="T38" i="32" a="1"/>
  <c r="T38" i="32" s="1"/>
  <c r="T40" i="32" a="1"/>
  <c r="T40" i="32" s="1"/>
  <c r="T42" i="32" a="1"/>
  <c r="T42" i="32" s="1"/>
  <c r="T32" i="32" a="1"/>
  <c r="T32" i="32" s="1"/>
  <c r="T30" i="32" a="1"/>
  <c r="T30" i="32" s="1"/>
  <c r="AL578" i="30"/>
  <c r="AM578" i="30" s="1"/>
  <c r="AL180" i="30"/>
  <c r="AM180" i="30" s="1"/>
  <c r="AL406" i="30"/>
  <c r="AM406" i="30" s="1"/>
  <c r="AL733" i="30"/>
  <c r="AM733" i="30" s="1"/>
  <c r="AK734" i="30"/>
  <c r="AJ734" i="30"/>
  <c r="AJ579" i="30"/>
  <c r="AK579" i="30"/>
  <c r="AK407" i="30"/>
  <c r="AK181" i="30"/>
  <c r="AJ407" i="30"/>
  <c r="AJ181" i="30"/>
  <c r="AJ745" i="37" l="1"/>
  <c r="AK746" i="37" s="1"/>
  <c r="AL744" i="37"/>
  <c r="AM744" i="37" s="1"/>
  <c r="AJ211" i="37"/>
  <c r="AL210" i="37"/>
  <c r="AM210" i="37" s="1"/>
  <c r="AJ435" i="37"/>
  <c r="AL434" i="37"/>
  <c r="AM434" i="37" s="1"/>
  <c r="AJ591" i="37"/>
  <c r="AL590" i="37"/>
  <c r="AM590" i="37" s="1"/>
  <c r="AL407" i="30"/>
  <c r="AM407" i="30" s="1"/>
  <c r="AL181" i="30"/>
  <c r="AM181" i="30" s="1"/>
  <c r="AL734" i="30"/>
  <c r="AM734" i="30" s="1"/>
  <c r="AL579" i="30"/>
  <c r="AM579" i="30" s="1"/>
  <c r="AK580" i="30"/>
  <c r="AJ735" i="30"/>
  <c r="AK735" i="30"/>
  <c r="AJ580" i="30"/>
  <c r="AK182" i="30"/>
  <c r="AJ408" i="30"/>
  <c r="AK408" i="30"/>
  <c r="AJ182" i="30"/>
  <c r="AL435" i="37" l="1"/>
  <c r="AM435" i="37" s="1"/>
  <c r="AJ436" i="37"/>
  <c r="AL211" i="37"/>
  <c r="AM211" i="37" s="1"/>
  <c r="AJ212" i="37"/>
  <c r="AJ592" i="37"/>
  <c r="AL591" i="37"/>
  <c r="AM591" i="37" s="1"/>
  <c r="AK212" i="37"/>
  <c r="AK592" i="37"/>
  <c r="AJ746" i="37"/>
  <c r="AK747" i="37" s="1"/>
  <c r="AL745" i="37"/>
  <c r="AM745" i="37" s="1"/>
  <c r="AK436" i="37"/>
  <c r="AL182" i="30"/>
  <c r="AM182" i="30" s="1"/>
  <c r="AL580" i="30"/>
  <c r="AM580" i="30" s="1"/>
  <c r="AL408" i="30"/>
  <c r="AM408" i="30" s="1"/>
  <c r="AL735" i="30"/>
  <c r="AM735" i="30" s="1"/>
  <c r="AK736" i="30"/>
  <c r="AJ736" i="30"/>
  <c r="AJ581" i="30"/>
  <c r="AK581" i="30"/>
  <c r="AK409" i="30"/>
  <c r="AJ409" i="30"/>
  <c r="AJ183" i="30"/>
  <c r="AK183" i="30"/>
  <c r="AK437" i="37" l="1"/>
  <c r="AK213" i="37"/>
  <c r="AK593" i="37"/>
  <c r="AJ593" i="37"/>
  <c r="AL592" i="37"/>
  <c r="AM592" i="37" s="1"/>
  <c r="AL212" i="37"/>
  <c r="AM212" i="37" s="1"/>
  <c r="AJ213" i="37"/>
  <c r="AK214" i="37" s="1"/>
  <c r="AJ437" i="37"/>
  <c r="AL436" i="37"/>
  <c r="AM436" i="37" s="1"/>
  <c r="AJ747" i="37"/>
  <c r="AL746" i="37"/>
  <c r="AM746" i="37" s="1"/>
  <c r="AL409" i="30"/>
  <c r="AM409" i="30" s="1"/>
  <c r="AL736" i="30"/>
  <c r="AM736" i="30" s="1"/>
  <c r="AL183" i="30"/>
  <c r="AM183" i="30" s="1"/>
  <c r="AL581" i="30"/>
  <c r="AM581" i="30" s="1"/>
  <c r="AK582" i="30"/>
  <c r="AJ737" i="30"/>
  <c r="AK737" i="30"/>
  <c r="AJ582" i="30"/>
  <c r="AJ410" i="30"/>
  <c r="AK410" i="30"/>
  <c r="AK184" i="30"/>
  <c r="AJ184" i="30"/>
  <c r="AL593" i="37" l="1"/>
  <c r="AM593" i="37" s="1"/>
  <c r="AB55" i="37" s="1"/>
  <c r="AL437" i="37"/>
  <c r="AM437" i="37" s="1"/>
  <c r="AJ438" i="37"/>
  <c r="AJ214" i="37"/>
  <c r="AL213" i="37"/>
  <c r="AM213" i="37" s="1"/>
  <c r="AJ748" i="37"/>
  <c r="AL747" i="37"/>
  <c r="AM747" i="37" s="1"/>
  <c r="AK438" i="37"/>
  <c r="AK748" i="37"/>
  <c r="AL410" i="30"/>
  <c r="AM410" i="30" s="1"/>
  <c r="AL184" i="30"/>
  <c r="AM184" i="30" s="1"/>
  <c r="AL582" i="30"/>
  <c r="AM582" i="30" s="1"/>
  <c r="AL737" i="30"/>
  <c r="AM737" i="30" s="1"/>
  <c r="AK738" i="30"/>
  <c r="AJ738" i="30"/>
  <c r="AJ583" i="30"/>
  <c r="AK583" i="30"/>
  <c r="AK411" i="30"/>
  <c r="AK185" i="30"/>
  <c r="AJ411" i="30"/>
  <c r="AJ185" i="30"/>
  <c r="AK749" i="37" l="1"/>
  <c r="AL438" i="37"/>
  <c r="AM438" i="37" s="1"/>
  <c r="AB54" i="37" s="1"/>
  <c r="AJ749" i="37"/>
  <c r="AK750" i="37" s="1"/>
  <c r="AL748" i="37"/>
  <c r="AM748" i="37" s="1"/>
  <c r="AJ215" i="37"/>
  <c r="AL214" i="37"/>
  <c r="AM214" i="37" s="1"/>
  <c r="AK215" i="37"/>
  <c r="AK216" i="37" s="1"/>
  <c r="AL185" i="30"/>
  <c r="AM185" i="30" s="1"/>
  <c r="AL738" i="30"/>
  <c r="AM738" i="30" s="1"/>
  <c r="AL411" i="30"/>
  <c r="AM411" i="30" s="1"/>
  <c r="AL583" i="30"/>
  <c r="AM583" i="30" s="1"/>
  <c r="AJ739" i="30"/>
  <c r="AK739" i="30"/>
  <c r="AK584" i="30"/>
  <c r="AJ584" i="30"/>
  <c r="AK412" i="30"/>
  <c r="AK186" i="30"/>
  <c r="AJ412" i="30"/>
  <c r="AJ186" i="30"/>
  <c r="AL215" i="37" l="1"/>
  <c r="AM215" i="37" s="1"/>
  <c r="AJ216" i="37"/>
  <c r="AJ750" i="37"/>
  <c r="AL749" i="37"/>
  <c r="AM749" i="37" s="1"/>
  <c r="AL186" i="30"/>
  <c r="AM186" i="30" s="1"/>
  <c r="AL584" i="30"/>
  <c r="AM584" i="30" s="1"/>
  <c r="AL412" i="30"/>
  <c r="AM412" i="30" s="1"/>
  <c r="AL739" i="30"/>
  <c r="AM739" i="30" s="1"/>
  <c r="AK740" i="30"/>
  <c r="AJ740" i="30"/>
  <c r="AJ585" i="30"/>
  <c r="AK585" i="30"/>
  <c r="AK187" i="30"/>
  <c r="AJ413" i="30"/>
  <c r="AK413" i="30"/>
  <c r="AJ187" i="30"/>
  <c r="AL216" i="37" l="1"/>
  <c r="AM216" i="37" s="1"/>
  <c r="AJ217" i="37"/>
  <c r="AK217" i="37"/>
  <c r="AJ751" i="37"/>
  <c r="AL750" i="37"/>
  <c r="AM750" i="37" s="1"/>
  <c r="AK751" i="37"/>
  <c r="AL187" i="30"/>
  <c r="AM187" i="30" s="1"/>
  <c r="AL413" i="30"/>
  <c r="AM413" i="30" s="1"/>
  <c r="AL740" i="30"/>
  <c r="AM740" i="30" s="1"/>
  <c r="AL585" i="30"/>
  <c r="AM585" i="30" s="1"/>
  <c r="AK586" i="30"/>
  <c r="AJ741" i="30"/>
  <c r="AK741" i="30"/>
  <c r="AJ586" i="30"/>
  <c r="AK414" i="30"/>
  <c r="AJ414" i="30"/>
  <c r="AJ188" i="30"/>
  <c r="AK188" i="30"/>
  <c r="AK218" i="37" l="1"/>
  <c r="AJ752" i="37"/>
  <c r="AL751" i="37"/>
  <c r="AM751" i="37" s="1"/>
  <c r="AK752" i="37"/>
  <c r="AK753" i="37" s="1"/>
  <c r="AJ218" i="37"/>
  <c r="AL217" i="37"/>
  <c r="AM217" i="37" s="1"/>
  <c r="AL586" i="30"/>
  <c r="AM586" i="30" s="1"/>
  <c r="AL414" i="30"/>
  <c r="AM414" i="30" s="1"/>
  <c r="AL188" i="30"/>
  <c r="AM188" i="30" s="1"/>
  <c r="AL741" i="30"/>
  <c r="AM741" i="30" s="1"/>
  <c r="AK742" i="30"/>
  <c r="AJ742" i="30"/>
  <c r="AJ587" i="30"/>
  <c r="AK587" i="30"/>
  <c r="AK189" i="30"/>
  <c r="AJ415" i="30"/>
  <c r="AK415" i="30"/>
  <c r="AJ189" i="30"/>
  <c r="AJ753" i="37" l="1"/>
  <c r="AL752" i="37"/>
  <c r="AM752" i="37" s="1"/>
  <c r="AJ219" i="37"/>
  <c r="AL218" i="37"/>
  <c r="AM218" i="37" s="1"/>
  <c r="AK219" i="37"/>
  <c r="AL587" i="30"/>
  <c r="AM587" i="30" s="1"/>
  <c r="AL742" i="30"/>
  <c r="AM742" i="30" s="1"/>
  <c r="AL415" i="30"/>
  <c r="AM415" i="30" s="1"/>
  <c r="AL189" i="30"/>
  <c r="AM189" i="30" s="1"/>
  <c r="AK588" i="30"/>
  <c r="AJ743" i="30"/>
  <c r="AK743" i="30"/>
  <c r="AJ588" i="30"/>
  <c r="AK190" i="30"/>
  <c r="AJ416" i="30"/>
  <c r="AK416" i="30"/>
  <c r="AJ190" i="30"/>
  <c r="AL219" i="37" l="1"/>
  <c r="AM219" i="37" s="1"/>
  <c r="AJ220" i="37"/>
  <c r="AK220" i="37"/>
  <c r="AK221" i="37" s="1"/>
  <c r="AJ754" i="37"/>
  <c r="AL753" i="37"/>
  <c r="AM753" i="37" s="1"/>
  <c r="AK754" i="37"/>
  <c r="AL416" i="30"/>
  <c r="AM416" i="30" s="1"/>
  <c r="AL743" i="30"/>
  <c r="AM743" i="30" s="1"/>
  <c r="AL190" i="30"/>
  <c r="AM190" i="30" s="1"/>
  <c r="AL588" i="30"/>
  <c r="AM588" i="30" s="1"/>
  <c r="AK744" i="30"/>
  <c r="AJ744" i="30"/>
  <c r="AJ589" i="30"/>
  <c r="AK589" i="30"/>
  <c r="AK191" i="30"/>
  <c r="AK417" i="30"/>
  <c r="AJ417" i="30"/>
  <c r="AJ191" i="30"/>
  <c r="AK755" i="37" l="1"/>
  <c r="AJ755" i="37"/>
  <c r="AK756" i="37" s="1"/>
  <c r="AL754" i="37"/>
  <c r="AM754" i="37" s="1"/>
  <c r="AL220" i="37"/>
  <c r="AM220" i="37" s="1"/>
  <c r="AJ221" i="37"/>
  <c r="AL191" i="30"/>
  <c r="AM191" i="30" s="1"/>
  <c r="AL417" i="30"/>
  <c r="AM417" i="30" s="1"/>
  <c r="AL744" i="30"/>
  <c r="AM744" i="30" s="1"/>
  <c r="AL589" i="30"/>
  <c r="AM589" i="30" s="1"/>
  <c r="AK590" i="30"/>
  <c r="AJ745" i="30"/>
  <c r="AK745" i="30"/>
  <c r="AJ590" i="30"/>
  <c r="AJ418" i="30"/>
  <c r="AK418" i="30"/>
  <c r="AJ192" i="30"/>
  <c r="AK192" i="30"/>
  <c r="AL590" i="30" l="1"/>
  <c r="AM590" i="30" s="1"/>
  <c r="AJ222" i="37"/>
  <c r="AL221" i="37"/>
  <c r="AM221" i="37" s="1"/>
  <c r="AK222" i="37"/>
  <c r="AJ756" i="37"/>
  <c r="AK757" i="37" s="1"/>
  <c r="AL755" i="37"/>
  <c r="AM755" i="37" s="1"/>
  <c r="AL192" i="30"/>
  <c r="AM192" i="30" s="1"/>
  <c r="AL418" i="30"/>
  <c r="AM418" i="30" s="1"/>
  <c r="AL745" i="30"/>
  <c r="AM745" i="30" s="1"/>
  <c r="AK746" i="30"/>
  <c r="AJ746" i="30"/>
  <c r="AJ591" i="30"/>
  <c r="AK591" i="30"/>
  <c r="AK419" i="30"/>
  <c r="AK193" i="30"/>
  <c r="AJ419" i="30"/>
  <c r="AL419" i="30" s="1"/>
  <c r="AJ193" i="30"/>
  <c r="AK223" i="37" l="1"/>
  <c r="AL193" i="30"/>
  <c r="AM193" i="30" s="1"/>
  <c r="AJ757" i="37"/>
  <c r="AL756" i="37"/>
  <c r="AM756" i="37" s="1"/>
  <c r="AJ223" i="37"/>
  <c r="AL222" i="37"/>
  <c r="AM222" i="37" s="1"/>
  <c r="AL746" i="30"/>
  <c r="AM746" i="30" s="1"/>
  <c r="AM419" i="30"/>
  <c r="AL591" i="30"/>
  <c r="AM591" i="30" s="1"/>
  <c r="AK592" i="30"/>
  <c r="AJ747" i="30"/>
  <c r="AK747" i="30"/>
  <c r="AJ592" i="30"/>
  <c r="AJ420" i="30"/>
  <c r="AK420" i="30"/>
  <c r="AJ194" i="30"/>
  <c r="AK194" i="30"/>
  <c r="AJ758" i="37" l="1"/>
  <c r="AL757" i="37"/>
  <c r="AM757" i="37" s="1"/>
  <c r="AK758" i="37"/>
  <c r="AL223" i="37"/>
  <c r="AM223" i="37" s="1"/>
  <c r="AJ224" i="37"/>
  <c r="AK224" i="37"/>
  <c r="AK225" i="37" s="1"/>
  <c r="AL592" i="30"/>
  <c r="AM592" i="30" s="1"/>
  <c r="AL194" i="30"/>
  <c r="AM194" i="30" s="1"/>
  <c r="AL420" i="30"/>
  <c r="AM420" i="30" s="1"/>
  <c r="AJ748" i="30"/>
  <c r="AJ749" i="30" s="1"/>
  <c r="AL747" i="30"/>
  <c r="AM747" i="30" s="1"/>
  <c r="AK748" i="30"/>
  <c r="AJ593" i="30"/>
  <c r="AK593" i="30"/>
  <c r="AK421" i="30"/>
  <c r="AK195" i="30"/>
  <c r="AJ421" i="30"/>
  <c r="AJ195" i="30"/>
  <c r="AK759" i="37" l="1"/>
  <c r="AL224" i="37"/>
  <c r="AM224" i="37" s="1"/>
  <c r="AJ225" i="37"/>
  <c r="AJ759" i="37"/>
  <c r="AL758" i="37"/>
  <c r="AM758" i="37" s="1"/>
  <c r="AL195" i="30"/>
  <c r="AM195" i="30" s="1"/>
  <c r="AK749" i="30"/>
  <c r="AL749" i="30" s="1"/>
  <c r="AL421" i="30"/>
  <c r="AM421" i="30" s="1"/>
  <c r="AL593" i="30"/>
  <c r="AM593" i="30" s="1"/>
  <c r="AB55" i="30" s="1"/>
  <c r="AL748" i="30"/>
  <c r="AM748" i="30" s="1"/>
  <c r="AJ750" i="30"/>
  <c r="AK196" i="30"/>
  <c r="AJ422" i="30"/>
  <c r="AK422" i="30"/>
  <c r="AJ196" i="30"/>
  <c r="AM240" i="41" l="1"/>
  <c r="AM86" i="41"/>
  <c r="AO240" i="41"/>
  <c r="AO86" i="41"/>
  <c r="AJ226" i="37"/>
  <c r="AL225" i="37"/>
  <c r="AM225" i="37" s="1"/>
  <c r="AK226" i="37"/>
  <c r="AK227" i="37" s="1"/>
  <c r="AJ760" i="37"/>
  <c r="AL759" i="37"/>
  <c r="AM759" i="37" s="1"/>
  <c r="AK760" i="37"/>
  <c r="AM240" i="36"/>
  <c r="AM86" i="36"/>
  <c r="AO240" i="32"/>
  <c r="AO240" i="36"/>
  <c r="AO86" i="36"/>
  <c r="AM240" i="32"/>
  <c r="AO86" i="32"/>
  <c r="AM86" i="32"/>
  <c r="AK750" i="30"/>
  <c r="AL750" i="30" s="1"/>
  <c r="AM749" i="30"/>
  <c r="AL422" i="30"/>
  <c r="AM422" i="30" s="1"/>
  <c r="AL196" i="30"/>
  <c r="AM196" i="30" s="1"/>
  <c r="AJ751" i="30"/>
  <c r="AK423" i="30"/>
  <c r="AJ423" i="30"/>
  <c r="AJ197" i="30"/>
  <c r="AK197" i="30"/>
  <c r="AN99" i="36" l="1"/>
  <c r="AN98" i="36"/>
  <c r="AN97" i="36"/>
  <c r="AP99" i="41"/>
  <c r="AP98" i="41"/>
  <c r="AP96" i="41"/>
  <c r="AP95" i="41"/>
  <c r="AP97" i="41"/>
  <c r="AP89" i="41"/>
  <c r="AP92" i="41"/>
  <c r="AP87" i="41"/>
  <c r="AP90" i="41"/>
  <c r="AP88" i="41"/>
  <c r="AP91" i="41"/>
  <c r="AP99" i="36"/>
  <c r="AP98" i="36"/>
  <c r="AP97" i="36"/>
  <c r="AN252" i="36"/>
  <c r="AN251" i="36"/>
  <c r="AN253" i="36"/>
  <c r="AP249" i="41"/>
  <c r="AP250" i="41"/>
  <c r="AP242" i="41"/>
  <c r="AP252" i="41"/>
  <c r="AP244" i="41"/>
  <c r="AP245" i="41"/>
  <c r="AP243" i="41"/>
  <c r="AP246" i="41"/>
  <c r="AP253" i="41"/>
  <c r="AP241" i="41"/>
  <c r="AP251" i="41"/>
  <c r="AP252" i="36"/>
  <c r="AP253" i="36"/>
  <c r="AP251" i="36"/>
  <c r="AN96" i="41"/>
  <c r="AN95" i="41"/>
  <c r="AN92" i="41"/>
  <c r="AN98" i="41"/>
  <c r="AN91" i="41"/>
  <c r="AN89" i="41"/>
  <c r="AN97" i="41"/>
  <c r="AN87" i="41"/>
  <c r="AN88" i="41"/>
  <c r="AN90" i="41"/>
  <c r="AN99" i="41"/>
  <c r="AN249" i="41"/>
  <c r="AN250" i="41"/>
  <c r="AN242" i="41"/>
  <c r="AN252" i="41"/>
  <c r="AN244" i="41"/>
  <c r="AN245" i="41"/>
  <c r="AN251" i="41"/>
  <c r="AN243" i="41"/>
  <c r="AN246" i="41"/>
  <c r="AN253" i="41"/>
  <c r="AN241" i="41"/>
  <c r="AL423" i="30"/>
  <c r="AM423" i="30" s="1"/>
  <c r="AK761" i="37"/>
  <c r="AJ761" i="37"/>
  <c r="AL760" i="37"/>
  <c r="AM760" i="37" s="1"/>
  <c r="AJ227" i="37"/>
  <c r="AK228" i="37" s="1"/>
  <c r="AL226" i="37"/>
  <c r="AM226" i="37" s="1"/>
  <c r="AN95" i="32"/>
  <c r="AN96" i="32"/>
  <c r="AN98" i="32"/>
  <c r="AN87" i="32"/>
  <c r="AN97" i="32"/>
  <c r="AN91" i="32"/>
  <c r="AN88" i="32"/>
  <c r="AN92" i="32"/>
  <c r="AN89" i="32"/>
  <c r="AN99" i="32"/>
  <c r="AN90" i="32"/>
  <c r="AP241" i="36"/>
  <c r="AP243" i="36"/>
  <c r="AP244" i="36"/>
  <c r="AP245" i="36"/>
  <c r="AP246" i="36"/>
  <c r="AP250" i="36"/>
  <c r="AP249" i="36"/>
  <c r="AP242" i="36"/>
  <c r="AP250" i="32"/>
  <c r="AP249" i="32"/>
  <c r="AP243" i="32"/>
  <c r="AP242" i="32"/>
  <c r="AP252" i="32"/>
  <c r="AP244" i="32"/>
  <c r="AP241" i="32"/>
  <c r="AP253" i="32"/>
  <c r="AP245" i="32"/>
  <c r="AP246" i="32"/>
  <c r="AP251" i="32"/>
  <c r="AP95" i="32"/>
  <c r="AP99" i="32"/>
  <c r="AP89" i="32"/>
  <c r="AP87" i="32"/>
  <c r="AP98" i="32"/>
  <c r="AP97" i="32"/>
  <c r="AP90" i="32"/>
  <c r="AP96" i="32"/>
  <c r="AP91" i="32"/>
  <c r="AP88" i="32"/>
  <c r="AP92" i="32"/>
  <c r="AN250" i="32"/>
  <c r="AN249" i="32"/>
  <c r="AN241" i="32"/>
  <c r="AN244" i="32"/>
  <c r="AN253" i="32"/>
  <c r="AN245" i="32"/>
  <c r="AN246" i="32"/>
  <c r="AN242" i="32"/>
  <c r="AN243" i="32"/>
  <c r="AN252" i="32"/>
  <c r="AN251" i="32"/>
  <c r="AN88" i="36"/>
  <c r="AN95" i="36"/>
  <c r="AN91" i="36"/>
  <c r="AN89" i="36"/>
  <c r="AN87" i="36"/>
  <c r="AN90" i="36"/>
  <c r="AN96" i="36"/>
  <c r="AN92" i="36"/>
  <c r="AP96" i="36"/>
  <c r="AP95" i="36"/>
  <c r="AP90" i="36"/>
  <c r="AP91" i="36"/>
  <c r="AP92" i="36"/>
  <c r="AP87" i="36"/>
  <c r="AP88" i="36"/>
  <c r="AP89" i="36"/>
  <c r="AN242" i="36"/>
  <c r="AN241" i="36"/>
  <c r="AN243" i="36"/>
  <c r="AN249" i="36"/>
  <c r="AN244" i="36"/>
  <c r="AN245" i="36"/>
  <c r="AN250" i="36"/>
  <c r="AN246" i="36"/>
  <c r="AK751" i="30"/>
  <c r="AK752" i="30" s="1"/>
  <c r="AM750" i="30"/>
  <c r="AL197" i="30"/>
  <c r="AM197" i="30" s="1"/>
  <c r="AJ752" i="30"/>
  <c r="AK424" i="30"/>
  <c r="AJ424" i="30"/>
  <c r="AK198" i="30"/>
  <c r="AJ198" i="30"/>
  <c r="AO101" i="41" l="1"/>
  <c r="AM102" i="41"/>
  <c r="AO256" i="41"/>
  <c r="AM101" i="41"/>
  <c r="AM255" i="41"/>
  <c r="AM256" i="41"/>
  <c r="AO255" i="41"/>
  <c r="AO102" i="41"/>
  <c r="AL751" i="30"/>
  <c r="AM751" i="30" s="1"/>
  <c r="AO101" i="32"/>
  <c r="AO102" i="36"/>
  <c r="AM256" i="32"/>
  <c r="AM101" i="32"/>
  <c r="AJ762" i="37"/>
  <c r="AL761" i="37"/>
  <c r="AM761" i="37" s="1"/>
  <c r="AL227" i="37"/>
  <c r="AM227" i="37" s="1"/>
  <c r="AJ228" i="37"/>
  <c r="AK229" i="37" s="1"/>
  <c r="AK762" i="37"/>
  <c r="AK763" i="37" s="1"/>
  <c r="AO255" i="32"/>
  <c r="AM102" i="36"/>
  <c r="AO255" i="36"/>
  <c r="AM255" i="36"/>
  <c r="AM101" i="36"/>
  <c r="AM255" i="32"/>
  <c r="AO102" i="32"/>
  <c r="AM102" i="32"/>
  <c r="AM256" i="36"/>
  <c r="AO101" i="36"/>
  <c r="AO256" i="32"/>
  <c r="AO256" i="36"/>
  <c r="AL424" i="30"/>
  <c r="AM424" i="30" s="1"/>
  <c r="AL198" i="30"/>
  <c r="AM198" i="30" s="1"/>
  <c r="AL752" i="30"/>
  <c r="AK753" i="30"/>
  <c r="AJ753" i="30"/>
  <c r="AK425" i="30"/>
  <c r="AK199" i="30"/>
  <c r="AJ425" i="30"/>
  <c r="AJ199" i="30"/>
  <c r="AM752" i="30" l="1"/>
  <c r="AL228" i="37"/>
  <c r="AM228" i="37" s="1"/>
  <c r="AJ229" i="37"/>
  <c r="AJ763" i="37"/>
  <c r="AK764" i="37" s="1"/>
  <c r="AL762" i="37"/>
  <c r="AM762" i="37" s="1"/>
  <c r="AL753" i="30"/>
  <c r="AM753" i="30" s="1"/>
  <c r="AL199" i="30"/>
  <c r="AM199" i="30" s="1"/>
  <c r="AL425" i="30"/>
  <c r="AM425" i="30" s="1"/>
  <c r="AJ754" i="30"/>
  <c r="AK754" i="30"/>
  <c r="AK426" i="30"/>
  <c r="AJ426" i="30"/>
  <c r="AJ200" i="30"/>
  <c r="AK200" i="30"/>
  <c r="AJ230" i="37" l="1"/>
  <c r="AL229" i="37"/>
  <c r="AM229" i="37" s="1"/>
  <c r="AJ764" i="37"/>
  <c r="AL763" i="37"/>
  <c r="AM763" i="37" s="1"/>
  <c r="AK230" i="37"/>
  <c r="AK231" i="37" s="1"/>
  <c r="AL426" i="30"/>
  <c r="AM426" i="30" s="1"/>
  <c r="AL200" i="30"/>
  <c r="AM200" i="30" s="1"/>
  <c r="AL754" i="30"/>
  <c r="AM754" i="30" s="1"/>
  <c r="AK755" i="30"/>
  <c r="AJ755" i="30"/>
  <c r="AJ427" i="30"/>
  <c r="AK427" i="30"/>
  <c r="AJ201" i="30"/>
  <c r="AK201" i="30"/>
  <c r="AJ766" i="37" l="1"/>
  <c r="AJ765" i="37"/>
  <c r="AL764" i="37"/>
  <c r="AM764" i="37" s="1"/>
  <c r="AK765" i="37"/>
  <c r="AK766" i="37" s="1"/>
  <c r="AJ231" i="37"/>
  <c r="AL230" i="37"/>
  <c r="AM230" i="37" s="1"/>
  <c r="AL201" i="30"/>
  <c r="AM201" i="30" s="1"/>
  <c r="AL427" i="30"/>
  <c r="AM427" i="30" s="1"/>
  <c r="AL755" i="30"/>
  <c r="AM755" i="30" s="1"/>
  <c r="AJ756" i="30"/>
  <c r="AK756" i="30"/>
  <c r="AK428" i="30"/>
  <c r="AJ428" i="30"/>
  <c r="AK202" i="30"/>
  <c r="AJ202" i="30"/>
  <c r="AL765" i="37" l="1"/>
  <c r="AM765" i="37" s="1"/>
  <c r="AL231" i="37"/>
  <c r="AM231" i="37" s="1"/>
  <c r="AJ232" i="37"/>
  <c r="AL766" i="37"/>
  <c r="AK232" i="37"/>
  <c r="AL202" i="30"/>
  <c r="AM202" i="30" s="1"/>
  <c r="AL428" i="30"/>
  <c r="AM428" i="30" s="1"/>
  <c r="AL756" i="30"/>
  <c r="AM756" i="30" s="1"/>
  <c r="AK757" i="30"/>
  <c r="AJ757" i="30"/>
  <c r="AK429" i="30"/>
  <c r="AJ429" i="30"/>
  <c r="AJ203" i="30"/>
  <c r="AK203" i="30"/>
  <c r="AM766" i="37" l="1"/>
  <c r="AB56" i="37" s="1"/>
  <c r="AL232" i="37"/>
  <c r="AM232" i="37" s="1"/>
  <c r="AJ233" i="37"/>
  <c r="AK233" i="37"/>
  <c r="AL429" i="30"/>
  <c r="AM429" i="30" s="1"/>
  <c r="AL757" i="30"/>
  <c r="AM757" i="30" s="1"/>
  <c r="AL203" i="30"/>
  <c r="AM203" i="30" s="1"/>
  <c r="AJ758" i="30"/>
  <c r="AK758" i="30"/>
  <c r="AK430" i="30"/>
  <c r="AK204" i="30"/>
  <c r="AJ430" i="30"/>
  <c r="AJ204" i="30"/>
  <c r="AK234" i="37" l="1"/>
  <c r="AJ234" i="37"/>
  <c r="AL233" i="37"/>
  <c r="AM233" i="37" s="1"/>
  <c r="AL430" i="30"/>
  <c r="AM430" i="30" s="1"/>
  <c r="AL204" i="30"/>
  <c r="AM204" i="30" s="1"/>
  <c r="AJ759" i="30"/>
  <c r="AJ760" i="30" s="1"/>
  <c r="AL758" i="30"/>
  <c r="AM758" i="30" s="1"/>
  <c r="AK759" i="30"/>
  <c r="AK205" i="30"/>
  <c r="AJ431" i="30"/>
  <c r="AK431" i="30"/>
  <c r="AJ205" i="30"/>
  <c r="AJ235" i="37" l="1"/>
  <c r="AL234" i="37"/>
  <c r="AM234" i="37" s="1"/>
  <c r="AK235" i="37"/>
  <c r="AK236" i="37" s="1"/>
  <c r="AL205" i="30"/>
  <c r="AM205" i="30" s="1"/>
  <c r="AL431" i="30"/>
  <c r="AM431" i="30" s="1"/>
  <c r="AK760" i="30"/>
  <c r="AL760" i="30" s="1"/>
  <c r="AL759" i="30"/>
  <c r="AM759" i="30" s="1"/>
  <c r="AJ761" i="30"/>
  <c r="AK432" i="30"/>
  <c r="AJ432" i="30"/>
  <c r="AJ206" i="30"/>
  <c r="AK206" i="30"/>
  <c r="AL235" i="37" l="1"/>
  <c r="AM235" i="37" s="1"/>
  <c r="AJ236" i="37"/>
  <c r="AL432" i="30"/>
  <c r="AM432" i="30" s="1"/>
  <c r="AL206" i="30"/>
  <c r="AM206" i="30" s="1"/>
  <c r="AK761" i="30"/>
  <c r="AL761" i="30" s="1"/>
  <c r="AM760" i="30"/>
  <c r="AJ762" i="30"/>
  <c r="AK207" i="30"/>
  <c r="AJ433" i="30"/>
  <c r="AK433" i="30"/>
  <c r="AJ207" i="30"/>
  <c r="AL236" i="37" l="1"/>
  <c r="AM236" i="37" s="1"/>
  <c r="AJ237" i="37"/>
  <c r="AK237" i="37"/>
  <c r="AK762" i="30"/>
  <c r="AK763" i="30" s="1"/>
  <c r="AL433" i="30"/>
  <c r="AM433" i="30" s="1"/>
  <c r="AM761" i="30"/>
  <c r="AL207" i="30"/>
  <c r="AM207" i="30" s="1"/>
  <c r="AJ763" i="30"/>
  <c r="AK434" i="30"/>
  <c r="AJ434" i="30"/>
  <c r="AJ208" i="30"/>
  <c r="AK208" i="30"/>
  <c r="AL762" i="30" l="1"/>
  <c r="AM762" i="30" s="1"/>
  <c r="AL208" i="30"/>
  <c r="AM208" i="30" s="1"/>
  <c r="AK238" i="37"/>
  <c r="AJ238" i="37"/>
  <c r="AL237" i="37"/>
  <c r="AM237" i="37" s="1"/>
  <c r="AL434" i="30"/>
  <c r="AM434" i="30" s="1"/>
  <c r="AL763" i="30"/>
  <c r="AK764" i="30"/>
  <c r="AJ764" i="30"/>
  <c r="AJ765" i="30" s="1"/>
  <c r="AK209" i="30"/>
  <c r="AJ435" i="30"/>
  <c r="AK435" i="30"/>
  <c r="AJ209" i="30"/>
  <c r="AM763" i="30" l="1"/>
  <c r="AJ239" i="37"/>
  <c r="AL238" i="37"/>
  <c r="AM238" i="37" s="1"/>
  <c r="AK239" i="37"/>
  <c r="AK765" i="30"/>
  <c r="AK766" i="30" s="1"/>
  <c r="AL435" i="30"/>
  <c r="AM435" i="30" s="1"/>
  <c r="AL209" i="30"/>
  <c r="AM209" i="30" s="1"/>
  <c r="AJ766" i="30"/>
  <c r="AL764" i="30"/>
  <c r="AM764" i="30" s="1"/>
  <c r="AK436" i="30"/>
  <c r="AK210" i="30"/>
  <c r="AJ436" i="30"/>
  <c r="AJ210" i="30"/>
  <c r="AK240" i="37" l="1"/>
  <c r="AL239" i="37"/>
  <c r="AM239" i="37" s="1"/>
  <c r="AJ240" i="37"/>
  <c r="AL210" i="30"/>
  <c r="AM210" i="30" s="1"/>
  <c r="AL766" i="30"/>
  <c r="AL765" i="30"/>
  <c r="AM765" i="30" s="1"/>
  <c r="AL436" i="30"/>
  <c r="AM436" i="30" s="1"/>
  <c r="AK211" i="30"/>
  <c r="AJ437" i="30"/>
  <c r="AK437" i="30"/>
  <c r="AJ211" i="30"/>
  <c r="AL240" i="37" l="1"/>
  <c r="AM240" i="37" s="1"/>
  <c r="AJ241" i="37"/>
  <c r="AK241" i="37"/>
  <c r="AK242" i="37" s="1"/>
  <c r="AL211" i="30"/>
  <c r="AM211" i="30" s="1"/>
  <c r="AM766" i="30"/>
  <c r="AB56" i="30" s="1"/>
  <c r="AL437" i="30"/>
  <c r="AM437" i="30" s="1"/>
  <c r="AK438" i="30"/>
  <c r="AJ438" i="30"/>
  <c r="AJ212" i="30"/>
  <c r="AK212" i="30"/>
  <c r="AO259" i="41" l="1"/>
  <c r="AO105" i="41"/>
  <c r="AM259" i="41"/>
  <c r="AM105" i="41"/>
  <c r="AJ242" i="37"/>
  <c r="AL241" i="37"/>
  <c r="AM241" i="37" s="1"/>
  <c r="AO259" i="36"/>
  <c r="AO105" i="36"/>
  <c r="AM259" i="36"/>
  <c r="AM105" i="36"/>
  <c r="AO105" i="32"/>
  <c r="AO259" i="32"/>
  <c r="AM105" i="32"/>
  <c r="AM259" i="32"/>
  <c r="AL212" i="30"/>
  <c r="AM212" i="30" s="1"/>
  <c r="AL438" i="30"/>
  <c r="AM438" i="30" s="1"/>
  <c r="AB54" i="30" s="1"/>
  <c r="AK213" i="30"/>
  <c r="AJ213" i="30"/>
  <c r="AM221" i="41" l="1"/>
  <c r="AM67" i="41"/>
  <c r="AO221" i="41"/>
  <c r="AO67" i="41"/>
  <c r="AP118" i="36"/>
  <c r="AP117" i="36"/>
  <c r="AP116" i="36"/>
  <c r="AN115" i="41"/>
  <c r="AN114" i="41"/>
  <c r="AN117" i="41"/>
  <c r="AN110" i="41"/>
  <c r="AN108" i="41"/>
  <c r="AN106" i="41"/>
  <c r="AN111" i="41"/>
  <c r="AN109" i="41"/>
  <c r="AN116" i="41"/>
  <c r="AN107" i="41"/>
  <c r="AN118" i="41"/>
  <c r="AP272" i="36"/>
  <c r="AP271" i="36"/>
  <c r="AP270" i="36"/>
  <c r="AN269" i="41"/>
  <c r="AN268" i="41"/>
  <c r="AN261" i="41"/>
  <c r="AN271" i="41"/>
  <c r="AN264" i="41"/>
  <c r="AN265" i="41"/>
  <c r="AN272" i="41"/>
  <c r="AN270" i="41"/>
  <c r="AN263" i="41"/>
  <c r="AN260" i="41"/>
  <c r="AN262" i="41"/>
  <c r="AN117" i="36"/>
  <c r="AN116" i="36"/>
  <c r="AN118" i="36"/>
  <c r="AP117" i="41"/>
  <c r="AP116" i="41"/>
  <c r="AP114" i="41"/>
  <c r="AP118" i="41"/>
  <c r="AP115" i="41"/>
  <c r="AP108" i="41"/>
  <c r="AP107" i="41"/>
  <c r="AP106" i="41"/>
  <c r="AP109" i="41"/>
  <c r="AP111" i="41"/>
  <c r="AP110" i="41"/>
  <c r="AN272" i="36"/>
  <c r="AN271" i="36"/>
  <c r="AN270" i="36"/>
  <c r="AP269" i="41"/>
  <c r="AP268" i="41"/>
  <c r="AP261" i="41"/>
  <c r="AP271" i="41"/>
  <c r="AP270" i="41"/>
  <c r="AP272" i="41"/>
  <c r="AP264" i="41"/>
  <c r="AP263" i="41"/>
  <c r="AP265" i="41"/>
  <c r="AP262" i="41"/>
  <c r="AP260" i="41"/>
  <c r="AJ243" i="37"/>
  <c r="AL242" i="37"/>
  <c r="AM242" i="37" s="1"/>
  <c r="AK243" i="37"/>
  <c r="AN269" i="32"/>
  <c r="AN268" i="32"/>
  <c r="AN261" i="32"/>
  <c r="AN260" i="32"/>
  <c r="AN262" i="32"/>
  <c r="AN271" i="32"/>
  <c r="AN264" i="32"/>
  <c r="AN263" i="32"/>
  <c r="AN265" i="32"/>
  <c r="AN270" i="32"/>
  <c r="AN272" i="32"/>
  <c r="AN114" i="36"/>
  <c r="AN106" i="36"/>
  <c r="AN111" i="36"/>
  <c r="AN108" i="36"/>
  <c r="AN115" i="36"/>
  <c r="AN110" i="36"/>
  <c r="AN107" i="36"/>
  <c r="AN109" i="36"/>
  <c r="AN115" i="32"/>
  <c r="AN117" i="32"/>
  <c r="AN106" i="32"/>
  <c r="AN110" i="32"/>
  <c r="AN116" i="32"/>
  <c r="AN107" i="32"/>
  <c r="AN111" i="32"/>
  <c r="AN118" i="32"/>
  <c r="AN108" i="32"/>
  <c r="AN109" i="32"/>
  <c r="AN114" i="32"/>
  <c r="AN261" i="36"/>
  <c r="AN260" i="36"/>
  <c r="AN262" i="36"/>
  <c r="AN263" i="36"/>
  <c r="AN265" i="36"/>
  <c r="AN264" i="36"/>
  <c r="AN268" i="36"/>
  <c r="AN269" i="36"/>
  <c r="AO221" i="36"/>
  <c r="AO67" i="36"/>
  <c r="AM221" i="36"/>
  <c r="AM67" i="36"/>
  <c r="AM221" i="32"/>
  <c r="AO67" i="32"/>
  <c r="AM67" i="32"/>
  <c r="AO221" i="32"/>
  <c r="AP269" i="32"/>
  <c r="AP268" i="32"/>
  <c r="AP260" i="32"/>
  <c r="AP263" i="32"/>
  <c r="AP264" i="32"/>
  <c r="AP262" i="32"/>
  <c r="AP271" i="32"/>
  <c r="AP265" i="32"/>
  <c r="AP261" i="32"/>
  <c r="AP270" i="32"/>
  <c r="AP272" i="32"/>
  <c r="AP108" i="36"/>
  <c r="AP109" i="36"/>
  <c r="AP114" i="36"/>
  <c r="AP115" i="36"/>
  <c r="AP111" i="36"/>
  <c r="AP107" i="36"/>
  <c r="AP106" i="36"/>
  <c r="AP110" i="36"/>
  <c r="AP115" i="32"/>
  <c r="AP114" i="32"/>
  <c r="AP118" i="32"/>
  <c r="AP117" i="32"/>
  <c r="AP116" i="32"/>
  <c r="AP109" i="32"/>
  <c r="AP106" i="32"/>
  <c r="AP110" i="32"/>
  <c r="AP107" i="32"/>
  <c r="AP111" i="32"/>
  <c r="AP108" i="32"/>
  <c r="AP265" i="36"/>
  <c r="AP263" i="36"/>
  <c r="AP264" i="36"/>
  <c r="AP268" i="36"/>
  <c r="AP269" i="36"/>
  <c r="AP262" i="36"/>
  <c r="AP260" i="36"/>
  <c r="AP261" i="36"/>
  <c r="AL213" i="30"/>
  <c r="AM213" i="30" s="1"/>
  <c r="AK214" i="30"/>
  <c r="AJ214" i="30"/>
  <c r="AO120" i="41" l="1"/>
  <c r="AM274" i="41"/>
  <c r="AN234" i="36"/>
  <c r="AN233" i="36"/>
  <c r="AN232" i="36"/>
  <c r="AO274" i="41"/>
  <c r="AO275" i="41"/>
  <c r="AM275" i="41"/>
  <c r="AP77" i="41"/>
  <c r="AP80" i="41"/>
  <c r="AP79" i="41"/>
  <c r="AP78" i="41"/>
  <c r="AP76" i="41"/>
  <c r="AP68" i="41"/>
  <c r="AP72" i="41"/>
  <c r="AP70" i="41"/>
  <c r="AP73" i="41"/>
  <c r="AP69" i="41"/>
  <c r="AP71" i="41"/>
  <c r="AP77" i="36"/>
  <c r="AP80" i="36"/>
  <c r="AP79" i="36"/>
  <c r="AP78" i="36"/>
  <c r="AP230" i="41"/>
  <c r="AP231" i="41"/>
  <c r="AP223" i="41"/>
  <c r="AP233" i="41"/>
  <c r="AP222" i="41"/>
  <c r="AP224" i="41"/>
  <c r="AP226" i="41"/>
  <c r="AP227" i="41"/>
  <c r="AP225" i="41"/>
  <c r="AP234" i="41"/>
  <c r="AP232" i="41"/>
  <c r="AP234" i="36"/>
  <c r="AP233" i="36"/>
  <c r="AP232" i="36"/>
  <c r="AO121" i="41"/>
  <c r="AN76" i="41"/>
  <c r="AN77" i="41"/>
  <c r="AN72" i="41"/>
  <c r="AN79" i="41"/>
  <c r="AN80" i="41"/>
  <c r="AN68" i="41"/>
  <c r="AN71" i="41"/>
  <c r="AN69" i="41"/>
  <c r="AN73" i="41"/>
  <c r="AN78" i="41"/>
  <c r="AN70" i="41"/>
  <c r="AN77" i="36"/>
  <c r="AN80" i="36"/>
  <c r="AN79" i="36"/>
  <c r="AN78" i="36"/>
  <c r="AM121" i="41"/>
  <c r="AM120" i="41"/>
  <c r="AN231" i="41"/>
  <c r="AN230" i="41"/>
  <c r="AN233" i="41"/>
  <c r="AN223" i="41"/>
  <c r="AN226" i="41"/>
  <c r="AN227" i="41"/>
  <c r="AN225" i="41"/>
  <c r="AN232" i="41"/>
  <c r="AN222" i="41"/>
  <c r="AN224" i="41"/>
  <c r="AN234" i="41"/>
  <c r="AK244" i="37"/>
  <c r="AL243" i="37"/>
  <c r="AM243" i="37" s="1"/>
  <c r="AJ244" i="37"/>
  <c r="AO121" i="32"/>
  <c r="AO120" i="36"/>
  <c r="AO274" i="36"/>
  <c r="AP231" i="32"/>
  <c r="AP230" i="32"/>
  <c r="AP224" i="32"/>
  <c r="AP223" i="32"/>
  <c r="AP225" i="32"/>
  <c r="AP226" i="32"/>
  <c r="AP234" i="32"/>
  <c r="AP227" i="32"/>
  <c r="AP233" i="32"/>
  <c r="AP222" i="32"/>
  <c r="AP232" i="32"/>
  <c r="AN73" i="36"/>
  <c r="AN71" i="36"/>
  <c r="AN69" i="36"/>
  <c r="AN76" i="36"/>
  <c r="AN68" i="36"/>
  <c r="AN70" i="36"/>
  <c r="AN72" i="36"/>
  <c r="AM121" i="32"/>
  <c r="AM120" i="36"/>
  <c r="AM274" i="32"/>
  <c r="AO274" i="32"/>
  <c r="AN73" i="32"/>
  <c r="AN80" i="32"/>
  <c r="AN68" i="32"/>
  <c r="AN72" i="32"/>
  <c r="AN77" i="32"/>
  <c r="AN69" i="32"/>
  <c r="AN78" i="32"/>
  <c r="AN70" i="32"/>
  <c r="AN79" i="32"/>
  <c r="AN71" i="32"/>
  <c r="AN76" i="32"/>
  <c r="AN223" i="36"/>
  <c r="AN224" i="36"/>
  <c r="AN231" i="36"/>
  <c r="AN222" i="36"/>
  <c r="AN225" i="36"/>
  <c r="AN227" i="36"/>
  <c r="AN226" i="36"/>
  <c r="AN230" i="36"/>
  <c r="AM274" i="36"/>
  <c r="AM275" i="32"/>
  <c r="AO121" i="36"/>
  <c r="AP76" i="32"/>
  <c r="AP77" i="32"/>
  <c r="AP70" i="32"/>
  <c r="AP80" i="32"/>
  <c r="AP73" i="32"/>
  <c r="AP69" i="32"/>
  <c r="AP79" i="32"/>
  <c r="AP68" i="32"/>
  <c r="AP78" i="32"/>
  <c r="AP72" i="32"/>
  <c r="AP71" i="32"/>
  <c r="AP76" i="36"/>
  <c r="AP73" i="36"/>
  <c r="AP72" i="36"/>
  <c r="AP68" i="36"/>
  <c r="AP69" i="36"/>
  <c r="AP70" i="36"/>
  <c r="AP71" i="36"/>
  <c r="AM275" i="36"/>
  <c r="AO275" i="36"/>
  <c r="AO120" i="32"/>
  <c r="AO275" i="32"/>
  <c r="AN230" i="32"/>
  <c r="AN231" i="32"/>
  <c r="AN225" i="32"/>
  <c r="AN233" i="32"/>
  <c r="AN224" i="32"/>
  <c r="AN227" i="32"/>
  <c r="AN223" i="32"/>
  <c r="AN226" i="32"/>
  <c r="AN222" i="32"/>
  <c r="AN234" i="32"/>
  <c r="AN232" i="32"/>
  <c r="AP227" i="36"/>
  <c r="AP225" i="36"/>
  <c r="AP230" i="36"/>
  <c r="AP222" i="36"/>
  <c r="AP223" i="36"/>
  <c r="AP226" i="36"/>
  <c r="AP224" i="36"/>
  <c r="AP231" i="36"/>
  <c r="AM120" i="32"/>
  <c r="AM121" i="36"/>
  <c r="AL214" i="30"/>
  <c r="AM214" i="30" s="1"/>
  <c r="AK215" i="30"/>
  <c r="AJ215" i="30"/>
  <c r="AM83" i="41" l="1"/>
  <c r="AM236" i="41"/>
  <c r="AO83" i="41"/>
  <c r="AO237" i="41"/>
  <c r="AO82" i="41"/>
  <c r="AM82" i="41"/>
  <c r="AO236" i="41"/>
  <c r="AM237" i="41"/>
  <c r="AO236" i="32"/>
  <c r="AM237" i="32"/>
  <c r="AL244" i="37"/>
  <c r="AM244" i="37" s="1"/>
  <c r="AJ245" i="37"/>
  <c r="AK245" i="37"/>
  <c r="AM236" i="32"/>
  <c r="AO82" i="36"/>
  <c r="AM237" i="36"/>
  <c r="AM83" i="36"/>
  <c r="AO237" i="36"/>
  <c r="AO83" i="36"/>
  <c r="AO82" i="32"/>
  <c r="AM236" i="36"/>
  <c r="AO83" i="32"/>
  <c r="AM82" i="32"/>
  <c r="AO236" i="36"/>
  <c r="AM83" i="32"/>
  <c r="AM82" i="36"/>
  <c r="AO237" i="32"/>
  <c r="AL215" i="30"/>
  <c r="AM215" i="30" s="1"/>
  <c r="AJ216" i="30"/>
  <c r="AK216" i="30"/>
  <c r="AK246" i="37" l="1"/>
  <c r="AJ246" i="37"/>
  <c r="AL245" i="37"/>
  <c r="AM245" i="37" s="1"/>
  <c r="AL216" i="30"/>
  <c r="AM216" i="30" s="1"/>
  <c r="AK217" i="30"/>
  <c r="AJ217" i="30"/>
  <c r="AJ247" i="37" l="1"/>
  <c r="AL246" i="37"/>
  <c r="AM246" i="37" s="1"/>
  <c r="AK247" i="37"/>
  <c r="AK248" i="37" s="1"/>
  <c r="AL217" i="30"/>
  <c r="AM217" i="30" s="1"/>
  <c r="AK218" i="30"/>
  <c r="AJ218" i="30"/>
  <c r="AL247" i="37" l="1"/>
  <c r="AM247" i="37" s="1"/>
  <c r="AJ248" i="37"/>
  <c r="AL218" i="30"/>
  <c r="AM218" i="30" s="1"/>
  <c r="AK219" i="30"/>
  <c r="AJ219" i="30"/>
  <c r="AL248" i="37" l="1"/>
  <c r="AM248" i="37" s="1"/>
  <c r="AJ249" i="37"/>
  <c r="AK249" i="37"/>
  <c r="AK250" i="37" s="1"/>
  <c r="AL219" i="30"/>
  <c r="AM219" i="30" s="1"/>
  <c r="AJ220" i="30"/>
  <c r="AK220" i="30"/>
  <c r="AJ250" i="37" l="1"/>
  <c r="AL249" i="37"/>
  <c r="AM249" i="37" s="1"/>
  <c r="AL220" i="30"/>
  <c r="AM220" i="30" s="1"/>
  <c r="AK221" i="30"/>
  <c r="AJ221" i="30"/>
  <c r="AJ251" i="37" l="1"/>
  <c r="AL250" i="37"/>
  <c r="AM250" i="37" s="1"/>
  <c r="AK251" i="37"/>
  <c r="AK252" i="37" s="1"/>
  <c r="AL221" i="30"/>
  <c r="AM221" i="30" s="1"/>
  <c r="AJ222" i="30"/>
  <c r="AK222" i="30"/>
  <c r="AL251" i="37" l="1"/>
  <c r="AM251" i="37" s="1"/>
  <c r="AJ252" i="37"/>
  <c r="AL222" i="30"/>
  <c r="AM222" i="30" s="1"/>
  <c r="AK223" i="30"/>
  <c r="AJ223" i="30"/>
  <c r="AL252" i="37" l="1"/>
  <c r="AM252" i="37" s="1"/>
  <c r="AJ253" i="37"/>
  <c r="AK253" i="37"/>
  <c r="AL223" i="30"/>
  <c r="AM223" i="30" s="1"/>
  <c r="AJ224" i="30"/>
  <c r="AK224" i="30"/>
  <c r="AK254" i="37" l="1"/>
  <c r="AJ254" i="37"/>
  <c r="AL253" i="37"/>
  <c r="AM253" i="37" s="1"/>
  <c r="AL224" i="30"/>
  <c r="AM224" i="30" s="1"/>
  <c r="AK225" i="30"/>
  <c r="AJ225" i="30"/>
  <c r="AJ255" i="37" l="1"/>
  <c r="AL254" i="37"/>
  <c r="AM254" i="37" s="1"/>
  <c r="AK255" i="37"/>
  <c r="AL225" i="30"/>
  <c r="AM225" i="30" s="1"/>
  <c r="AK226" i="30"/>
  <c r="AJ226" i="30"/>
  <c r="AK256" i="37" l="1"/>
  <c r="AL255" i="37"/>
  <c r="AM255" i="37" s="1"/>
  <c r="AJ256" i="37"/>
  <c r="AL226" i="30"/>
  <c r="AM226" i="30" s="1"/>
  <c r="AJ227" i="30"/>
  <c r="AK227" i="30"/>
  <c r="AL256" i="37" l="1"/>
  <c r="AM256" i="37" s="1"/>
  <c r="AJ257" i="37"/>
  <c r="AK257" i="37"/>
  <c r="AK258" i="37" s="1"/>
  <c r="AL227" i="30"/>
  <c r="AM227" i="30" s="1"/>
  <c r="AK228" i="30"/>
  <c r="AJ228" i="30"/>
  <c r="AJ258" i="37" l="1"/>
  <c r="AL257" i="37"/>
  <c r="AM257" i="37" s="1"/>
  <c r="AL228" i="30"/>
  <c r="AM228" i="30" s="1"/>
  <c r="AK229" i="30"/>
  <c r="AJ229" i="30"/>
  <c r="AJ259" i="37" l="1"/>
  <c r="AL258" i="37"/>
  <c r="AM258" i="37" s="1"/>
  <c r="AK259" i="37"/>
  <c r="AL229" i="30"/>
  <c r="AM229" i="30" s="1"/>
  <c r="AJ230" i="30"/>
  <c r="AK230" i="30"/>
  <c r="AK260" i="37" l="1"/>
  <c r="AL259" i="37"/>
  <c r="AM259" i="37" s="1"/>
  <c r="AJ260" i="37"/>
  <c r="AL230" i="30"/>
  <c r="AM230" i="30" s="1"/>
  <c r="AK231" i="30"/>
  <c r="AJ231" i="30"/>
  <c r="AL260" i="37" l="1"/>
  <c r="AM260" i="37" s="1"/>
  <c r="AJ261" i="37"/>
  <c r="AK261" i="37"/>
  <c r="AK262" i="37" s="1"/>
  <c r="AL231" i="30"/>
  <c r="AM231" i="30" s="1"/>
  <c r="AJ232" i="30"/>
  <c r="AK232" i="30"/>
  <c r="AJ262" i="37" l="1"/>
  <c r="AL261" i="37"/>
  <c r="AM261" i="37" s="1"/>
  <c r="AL232" i="30"/>
  <c r="AM232" i="30" s="1"/>
  <c r="AJ233" i="30"/>
  <c r="AK233" i="30"/>
  <c r="AJ263" i="37" l="1"/>
  <c r="AL262" i="37"/>
  <c r="AM262" i="37" s="1"/>
  <c r="AK263" i="37"/>
  <c r="AK264" i="37" s="1"/>
  <c r="AL233" i="30"/>
  <c r="AM233" i="30" s="1"/>
  <c r="AK234" i="30"/>
  <c r="AJ234" i="30"/>
  <c r="AL263" i="37" l="1"/>
  <c r="AM263" i="37" s="1"/>
  <c r="AJ264" i="37"/>
  <c r="AL234" i="30"/>
  <c r="AM234" i="30" s="1"/>
  <c r="AJ235" i="30"/>
  <c r="AK235" i="30"/>
  <c r="AL264" i="37" l="1"/>
  <c r="AM264" i="37" s="1"/>
  <c r="AJ265" i="37"/>
  <c r="AK265" i="37"/>
  <c r="AK266" i="37" s="1"/>
  <c r="AL235" i="30"/>
  <c r="AM235" i="30" s="1"/>
  <c r="AJ236" i="30"/>
  <c r="AK236" i="30"/>
  <c r="AJ266" i="37" l="1"/>
  <c r="AL265" i="37"/>
  <c r="AM265" i="37" s="1"/>
  <c r="AL236" i="30"/>
  <c r="AM236" i="30" s="1"/>
  <c r="AK237" i="30"/>
  <c r="AJ237" i="30"/>
  <c r="AJ267" i="37" l="1"/>
  <c r="AL266" i="37"/>
  <c r="AM266" i="37" s="1"/>
  <c r="AK267" i="37"/>
  <c r="AL237" i="30"/>
  <c r="AM237" i="30" s="1"/>
  <c r="AK238" i="30"/>
  <c r="AJ238" i="30"/>
  <c r="AK268" i="37" l="1"/>
  <c r="AL267" i="37"/>
  <c r="AM267" i="37" s="1"/>
  <c r="AJ268" i="37"/>
  <c r="AL238" i="30"/>
  <c r="AM238" i="30" s="1"/>
  <c r="AJ239" i="30"/>
  <c r="AK239" i="30"/>
  <c r="AL268" i="37" l="1"/>
  <c r="AM268" i="37" s="1"/>
  <c r="AJ269" i="37"/>
  <c r="AK269" i="37"/>
  <c r="AK270" i="37" s="1"/>
  <c r="AL239" i="30"/>
  <c r="AM239" i="30" s="1"/>
  <c r="AK240" i="30"/>
  <c r="AJ240" i="30"/>
  <c r="AJ270" i="37" l="1"/>
  <c r="AL269" i="37"/>
  <c r="AM269" i="37" s="1"/>
  <c r="AL240" i="30"/>
  <c r="AM240" i="30" s="1"/>
  <c r="AK241" i="30"/>
  <c r="AJ241" i="30"/>
  <c r="AJ271" i="37" l="1"/>
  <c r="AL270" i="37"/>
  <c r="AM270" i="37" s="1"/>
  <c r="AK271" i="37"/>
  <c r="AK272" i="37" s="1"/>
  <c r="AL241" i="30"/>
  <c r="AM241" i="30" s="1"/>
  <c r="AJ242" i="30"/>
  <c r="AK242" i="30"/>
  <c r="AL271" i="37" l="1"/>
  <c r="AM271" i="37" s="1"/>
  <c r="AJ272" i="37"/>
  <c r="AL242" i="30"/>
  <c r="AM242" i="30" s="1"/>
  <c r="AK243" i="30"/>
  <c r="AJ243" i="30"/>
  <c r="AL272" i="37" l="1"/>
  <c r="AM272" i="37" s="1"/>
  <c r="AJ273" i="37"/>
  <c r="AK273" i="37"/>
  <c r="AL243" i="30"/>
  <c r="AM243" i="30" s="1"/>
  <c r="AK244" i="30"/>
  <c r="AJ244" i="30"/>
  <c r="AJ274" i="37" l="1"/>
  <c r="AL273" i="37"/>
  <c r="AM273" i="37" s="1"/>
  <c r="AK274" i="37"/>
  <c r="AL244" i="30"/>
  <c r="AM244" i="30" s="1"/>
  <c r="AJ245" i="30"/>
  <c r="AK245" i="30"/>
  <c r="AK275" i="37" l="1"/>
  <c r="AJ275" i="37"/>
  <c r="AL274" i="37"/>
  <c r="AM274" i="37" s="1"/>
  <c r="AL245" i="30"/>
  <c r="AM245" i="30" s="1"/>
  <c r="AK246" i="30"/>
  <c r="AJ246" i="30"/>
  <c r="AL275" i="37" l="1"/>
  <c r="AM275" i="37" s="1"/>
  <c r="AJ276" i="37"/>
  <c r="AK276" i="37"/>
  <c r="AK277" i="37" s="1"/>
  <c r="AL246" i="30"/>
  <c r="AM246" i="30" s="1"/>
  <c r="AK247" i="30"/>
  <c r="AJ247" i="30"/>
  <c r="AL276" i="37" l="1"/>
  <c r="AM276" i="37" s="1"/>
  <c r="AJ277" i="37"/>
  <c r="AL247" i="30"/>
  <c r="AM247" i="30" s="1"/>
  <c r="AJ248" i="30"/>
  <c r="AK248" i="30"/>
  <c r="AJ278" i="37" l="1"/>
  <c r="AL277" i="37"/>
  <c r="AM277" i="37" s="1"/>
  <c r="AK278" i="37"/>
  <c r="AL248" i="30"/>
  <c r="AM248" i="30" s="1"/>
  <c r="AK249" i="30"/>
  <c r="AJ249" i="30"/>
  <c r="AK279" i="37" l="1"/>
  <c r="AJ279" i="37"/>
  <c r="AL278" i="37"/>
  <c r="AM278" i="37" s="1"/>
  <c r="AL249" i="30"/>
  <c r="AM249" i="30" s="1"/>
  <c r="AJ250" i="30"/>
  <c r="AK250" i="30"/>
  <c r="AJ280" i="37" l="1"/>
  <c r="AL279" i="37"/>
  <c r="AM279" i="37" s="1"/>
  <c r="AK280" i="37"/>
  <c r="AK281" i="37" s="1"/>
  <c r="AL250" i="30"/>
  <c r="AM250" i="30" s="1"/>
  <c r="AK251" i="30"/>
  <c r="AJ251" i="30"/>
  <c r="AJ281" i="37" l="1"/>
  <c r="AL280" i="37"/>
  <c r="AM280" i="37" s="1"/>
  <c r="AL251" i="30"/>
  <c r="AM251" i="30" s="1"/>
  <c r="AK252" i="30"/>
  <c r="AJ252" i="30"/>
  <c r="AJ282" i="37" l="1"/>
  <c r="AL281" i="37"/>
  <c r="AM281" i="37" s="1"/>
  <c r="AK282" i="37"/>
  <c r="AL252" i="30"/>
  <c r="AM252" i="30" s="1"/>
  <c r="AJ253" i="30"/>
  <c r="AK253" i="30"/>
  <c r="AK283" i="37" l="1"/>
  <c r="AL282" i="37"/>
  <c r="AM282" i="37" s="1"/>
  <c r="AJ283" i="37"/>
  <c r="AL253" i="30"/>
  <c r="AM253" i="30" s="1"/>
  <c r="AK254" i="30"/>
  <c r="AJ254" i="30"/>
  <c r="AL283" i="37" l="1"/>
  <c r="AM283" i="37" s="1"/>
  <c r="AB53" i="37" s="1"/>
  <c r="AL254" i="30"/>
  <c r="AM254" i="30" s="1"/>
  <c r="AK255" i="30"/>
  <c r="AJ255" i="30"/>
  <c r="AL255" i="30" l="1"/>
  <c r="AM255" i="30" s="1"/>
  <c r="AJ256" i="30"/>
  <c r="AK256" i="30"/>
  <c r="AL256" i="30" l="1"/>
  <c r="AM256" i="30" s="1"/>
  <c r="AJ257" i="30"/>
  <c r="AK257" i="30"/>
  <c r="AL257" i="30" l="1"/>
  <c r="AM257" i="30" s="1"/>
  <c r="AK258" i="30"/>
  <c r="AJ258" i="30"/>
  <c r="AL258" i="30" l="1"/>
  <c r="AM258" i="30" s="1"/>
  <c r="AK259" i="30"/>
  <c r="AJ259" i="30"/>
  <c r="AL259" i="30" l="1"/>
  <c r="AM259" i="30" s="1"/>
  <c r="AJ260" i="30"/>
  <c r="AK260" i="30"/>
  <c r="AL260" i="30" l="1"/>
  <c r="AM260" i="30" s="1"/>
  <c r="AJ261" i="30"/>
  <c r="AK261" i="30"/>
  <c r="AL261" i="30" l="1"/>
  <c r="AM261" i="30" s="1"/>
  <c r="AK262" i="30"/>
  <c r="AJ262" i="30"/>
  <c r="AL262" i="30" l="1"/>
  <c r="AM262" i="30" s="1"/>
  <c r="AK263" i="30"/>
  <c r="AJ263" i="30"/>
  <c r="AL263" i="30" l="1"/>
  <c r="AM263" i="30" s="1"/>
  <c r="AJ264" i="30"/>
  <c r="AK264" i="30"/>
  <c r="AL264" i="30" l="1"/>
  <c r="AM264" i="30" s="1"/>
  <c r="AK265" i="30"/>
  <c r="AJ265" i="30"/>
  <c r="AL265" i="30" l="1"/>
  <c r="AM265" i="30" s="1"/>
  <c r="AJ266" i="30"/>
  <c r="AK266" i="30"/>
  <c r="AL266" i="30" l="1"/>
  <c r="AM266" i="30" s="1"/>
  <c r="AK267" i="30"/>
  <c r="AJ267" i="30"/>
  <c r="AL267" i="30" l="1"/>
  <c r="AM267" i="30" s="1"/>
  <c r="AJ268" i="30"/>
  <c r="AK268" i="30"/>
  <c r="AL268" i="30" l="1"/>
  <c r="AM268" i="30" s="1"/>
  <c r="AK269" i="30"/>
  <c r="AJ269" i="30"/>
  <c r="AL269" i="30" l="1"/>
  <c r="AM269" i="30" s="1"/>
  <c r="AK270" i="30"/>
  <c r="AJ270" i="30"/>
  <c r="AL270" i="30" l="1"/>
  <c r="AM270" i="30" s="1"/>
  <c r="AJ271" i="30"/>
  <c r="AK271" i="30"/>
  <c r="AL271" i="30" l="1"/>
  <c r="AM271" i="30" s="1"/>
  <c r="AJ272" i="30"/>
  <c r="AK272" i="30"/>
  <c r="AL272" i="30" l="1"/>
  <c r="AM272" i="30" s="1"/>
  <c r="AK273" i="30"/>
  <c r="AJ273" i="30"/>
  <c r="AL273" i="30" l="1"/>
  <c r="AM273" i="30" s="1"/>
  <c r="AK274" i="30"/>
  <c r="AJ274" i="30"/>
  <c r="AL274" i="30" l="1"/>
  <c r="AM274" i="30" s="1"/>
  <c r="AJ275" i="30"/>
  <c r="AK275" i="30"/>
  <c r="AL275" i="30" l="1"/>
  <c r="AM275" i="30" s="1"/>
  <c r="AK276" i="30"/>
  <c r="AJ276" i="30"/>
  <c r="AL276" i="30" l="1"/>
  <c r="AM276" i="30" s="1"/>
  <c r="AK277" i="30"/>
  <c r="AJ277" i="30"/>
  <c r="AL277" i="30" l="1"/>
  <c r="AM277" i="30" s="1"/>
  <c r="AJ278" i="30"/>
  <c r="AK278" i="30"/>
  <c r="AL278" i="30" l="1"/>
  <c r="AM278" i="30" s="1"/>
  <c r="AK279" i="30"/>
  <c r="AJ279" i="30"/>
  <c r="AL279" i="30" l="1"/>
  <c r="AM279" i="30" s="1"/>
  <c r="AK280" i="30"/>
  <c r="AJ280" i="30"/>
  <c r="AL280" i="30" l="1"/>
  <c r="AM280" i="30" s="1"/>
  <c r="AK281" i="30"/>
  <c r="AJ281" i="30"/>
  <c r="AL281" i="30" l="1"/>
  <c r="AM281" i="30" s="1"/>
  <c r="AK282" i="30"/>
  <c r="AJ282" i="30"/>
  <c r="AL282" i="30" l="1"/>
  <c r="AM282" i="30" s="1"/>
  <c r="AJ283" i="30"/>
  <c r="AK283" i="30"/>
  <c r="AL283" i="30" l="1"/>
  <c r="AM283" i="30" s="1"/>
  <c r="AB53" i="30" s="1"/>
  <c r="AO202" i="41" l="1"/>
  <c r="AM202" i="41"/>
  <c r="AO48" i="41"/>
  <c r="AM48" i="41"/>
  <c r="AM202" i="36"/>
  <c r="AM48" i="36"/>
  <c r="AO202" i="36"/>
  <c r="AO48" i="36"/>
  <c r="AO202" i="32"/>
  <c r="AM48" i="32"/>
  <c r="AO48" i="32"/>
  <c r="AM202" i="32"/>
  <c r="AR120" i="35"/>
  <c r="U52" i="35"/>
  <c r="D52" i="35" s="1"/>
  <c r="F52" i="35" s="1"/>
  <c r="U42" i="35"/>
  <c r="D42" i="35" s="1"/>
  <c r="F42" i="35" s="1"/>
  <c r="U25" i="35"/>
  <c r="D25" i="35" s="1"/>
  <c r="F25" i="35" s="1"/>
  <c r="U54" i="35"/>
  <c r="D54" i="35" s="1"/>
  <c r="F54" i="35" s="1"/>
  <c r="U44" i="35"/>
  <c r="D44" i="35" s="1"/>
  <c r="F44" i="35" s="1"/>
  <c r="U29" i="35"/>
  <c r="D29" i="35" s="1"/>
  <c r="F29" i="35" s="1"/>
  <c r="U56" i="35"/>
  <c r="D56" i="35" s="1"/>
  <c r="F56" i="35" s="1"/>
  <c r="U40" i="35"/>
  <c r="D40" i="35" s="1"/>
  <c r="F40" i="35" s="1"/>
  <c r="U34" i="35"/>
  <c r="D34" i="35" s="1"/>
  <c r="F34" i="35" s="1"/>
  <c r="U27" i="35"/>
  <c r="D27" i="35" s="1"/>
  <c r="F27" i="35" s="1"/>
  <c r="U46" i="35"/>
  <c r="D46" i="35" s="1"/>
  <c r="F46" i="35" s="1"/>
  <c r="U58" i="35"/>
  <c r="D58" i="35" s="1"/>
  <c r="F58" i="35" s="1"/>
  <c r="U60" i="35"/>
  <c r="D60" i="35" s="1"/>
  <c r="F60" i="35" s="1"/>
  <c r="U36" i="35"/>
  <c r="D36" i="35" s="1"/>
  <c r="F36" i="35" s="1"/>
  <c r="U50" i="35"/>
  <c r="D50" i="35" s="1"/>
  <c r="F50" i="35" s="1"/>
  <c r="U48" i="35"/>
  <c r="D48" i="35" s="1"/>
  <c r="F48" i="35" s="1"/>
  <c r="AG32" i="35"/>
  <c r="D32" i="35" s="1"/>
  <c r="F32" i="35" s="1"/>
  <c r="U62" i="35"/>
  <c r="D62" i="35" s="1"/>
  <c r="F62" i="35" s="1"/>
  <c r="U31" i="35"/>
  <c r="D31" i="35" s="1"/>
  <c r="F31" i="35" s="1"/>
  <c r="U38" i="35"/>
  <c r="D38" i="35" s="1"/>
  <c r="F38" i="35" s="1"/>
  <c r="U21" i="35"/>
  <c r="D21" i="35" s="1"/>
  <c r="F21" i="35" s="1"/>
  <c r="U19" i="35"/>
  <c r="D19" i="35" s="1"/>
  <c r="F19" i="35" s="1"/>
  <c r="AN58" i="41" l="1"/>
  <c r="AN61" i="41"/>
  <c r="AN57" i="41"/>
  <c r="AN60" i="41"/>
  <c r="AN59" i="41"/>
  <c r="AN49" i="41"/>
  <c r="AN53" i="41"/>
  <c r="AN54" i="41"/>
  <c r="AN51" i="41"/>
  <c r="AN50" i="41"/>
  <c r="AN52" i="41"/>
  <c r="AP215" i="36"/>
  <c r="AP214" i="36"/>
  <c r="AP213" i="36"/>
  <c r="AP57" i="41"/>
  <c r="AP58" i="41"/>
  <c r="AP61" i="41"/>
  <c r="AP59" i="41"/>
  <c r="AP50" i="41"/>
  <c r="AP51" i="41"/>
  <c r="AP52" i="41"/>
  <c r="AP49" i="41"/>
  <c r="AP53" i="41"/>
  <c r="AP54" i="41"/>
  <c r="AP60" i="41"/>
  <c r="AN211" i="41"/>
  <c r="AN212" i="41"/>
  <c r="AN204" i="41"/>
  <c r="AN214" i="41"/>
  <c r="AN208" i="41"/>
  <c r="AN215" i="41"/>
  <c r="AN213" i="41"/>
  <c r="AN207" i="41"/>
  <c r="AN206" i="41"/>
  <c r="AN203" i="41"/>
  <c r="AN205" i="41"/>
  <c r="AN215" i="36"/>
  <c r="AN214" i="36"/>
  <c r="AN213" i="36"/>
  <c r="AP211" i="41"/>
  <c r="AP212" i="41"/>
  <c r="AP204" i="41"/>
  <c r="AP214" i="41"/>
  <c r="AP207" i="41"/>
  <c r="AP213" i="41"/>
  <c r="AP208" i="41"/>
  <c r="AP206" i="41"/>
  <c r="AP205" i="41"/>
  <c r="AP215" i="41"/>
  <c r="AP203" i="41"/>
  <c r="E50" i="35"/>
  <c r="AR50" i="35" s="1"/>
  <c r="E46" i="35"/>
  <c r="AR46" i="35" s="1"/>
  <c r="E56" i="35"/>
  <c r="AR56" i="35" s="1"/>
  <c r="E62" i="35"/>
  <c r="AR62" i="35" s="1"/>
  <c r="E36" i="35"/>
  <c r="AR36" i="35" s="1"/>
  <c r="E42" i="35"/>
  <c r="AR42" i="35" s="1"/>
  <c r="E32" i="35"/>
  <c r="AR32" i="35" s="1"/>
  <c r="E60" i="35"/>
  <c r="AR60" i="35" s="1"/>
  <c r="E34" i="35"/>
  <c r="AR34" i="35" s="1"/>
  <c r="E44" i="35"/>
  <c r="AR44" i="35" s="1"/>
  <c r="E52" i="35"/>
  <c r="AR52" i="35" s="1"/>
  <c r="E38" i="35"/>
  <c r="AR38" i="35" s="1"/>
  <c r="E48" i="35"/>
  <c r="AR48" i="35" s="1"/>
  <c r="E58" i="35"/>
  <c r="AR58" i="35" s="1"/>
  <c r="E40" i="35"/>
  <c r="AR40" i="35" s="1"/>
  <c r="E54" i="35"/>
  <c r="AR54" i="35" s="1"/>
  <c r="E21" i="35"/>
  <c r="AR21" i="35" s="1"/>
  <c r="E31" i="35"/>
  <c r="AR31" i="35" s="1"/>
  <c r="E25" i="35"/>
  <c r="AR25" i="35" s="1"/>
  <c r="E19" i="35"/>
  <c r="E27" i="35"/>
  <c r="AR27" i="35" s="1"/>
  <c r="E29" i="35"/>
  <c r="AR29" i="35" s="1"/>
  <c r="AN212" i="32"/>
  <c r="AN211" i="32"/>
  <c r="AN206" i="32"/>
  <c r="AN208" i="32"/>
  <c r="AN204" i="32"/>
  <c r="AN205" i="32"/>
  <c r="AN215" i="32"/>
  <c r="AN207" i="32"/>
  <c r="AN214" i="32"/>
  <c r="AN203" i="32"/>
  <c r="AN213" i="32"/>
  <c r="AP58" i="36"/>
  <c r="AP57" i="36"/>
  <c r="AP60" i="36"/>
  <c r="AP50" i="36"/>
  <c r="AP52" i="36"/>
  <c r="AP54" i="36"/>
  <c r="AP61" i="36"/>
  <c r="AP51" i="36"/>
  <c r="AP49" i="36"/>
  <c r="AP53" i="36"/>
  <c r="AP59" i="36"/>
  <c r="AP57" i="32"/>
  <c r="AP58" i="32"/>
  <c r="AP51" i="32"/>
  <c r="AP61" i="32"/>
  <c r="AP54" i="32"/>
  <c r="AP60" i="32"/>
  <c r="AP59" i="32"/>
  <c r="AP50" i="32"/>
  <c r="AP52" i="32"/>
  <c r="AP53" i="32"/>
  <c r="AP49" i="32"/>
  <c r="AP211" i="36"/>
  <c r="AP212" i="36"/>
  <c r="AP208" i="36"/>
  <c r="AP207" i="36"/>
  <c r="AP203" i="36"/>
  <c r="AP206" i="36"/>
  <c r="AP205" i="36"/>
  <c r="AP204" i="36"/>
  <c r="AN54" i="32"/>
  <c r="AN61" i="32"/>
  <c r="AN51" i="32"/>
  <c r="AN58" i="32"/>
  <c r="AN52" i="32"/>
  <c r="AN59" i="32"/>
  <c r="AN57" i="32"/>
  <c r="AN49" i="32"/>
  <c r="AN53" i="32"/>
  <c r="AN60" i="32"/>
  <c r="AN50" i="32"/>
  <c r="AN53" i="36"/>
  <c r="AN58" i="36"/>
  <c r="AN51" i="36"/>
  <c r="AN49" i="36"/>
  <c r="AN57" i="36"/>
  <c r="AN60" i="36"/>
  <c r="AN52" i="36"/>
  <c r="AN50" i="36"/>
  <c r="AN61" i="36"/>
  <c r="AN59" i="36"/>
  <c r="AN54" i="36"/>
  <c r="AP211" i="32"/>
  <c r="AP212" i="32"/>
  <c r="AP205" i="32"/>
  <c r="AP215" i="32"/>
  <c r="AP207" i="32"/>
  <c r="AP203" i="32"/>
  <c r="AP214" i="32"/>
  <c r="AP206" i="32"/>
  <c r="AP204" i="32"/>
  <c r="AP208" i="32"/>
  <c r="AP213" i="32"/>
  <c r="AN203" i="36"/>
  <c r="AN204" i="36"/>
  <c r="AN205" i="36"/>
  <c r="AN211" i="36"/>
  <c r="AN206" i="36"/>
  <c r="AN208" i="36"/>
  <c r="AN207" i="36"/>
  <c r="AN212" i="36"/>
  <c r="AR137" i="35"/>
  <c r="AR146" i="35"/>
  <c r="AR122" i="35"/>
  <c r="AR130" i="35"/>
  <c r="AR141" i="35"/>
  <c r="AR129" i="35"/>
  <c r="AR136" i="35"/>
  <c r="AR142" i="35"/>
  <c r="AR144" i="35"/>
  <c r="AR138" i="35"/>
  <c r="AR134" i="35"/>
  <c r="AR121" i="35"/>
  <c r="AR133" i="35"/>
  <c r="AR126" i="35"/>
  <c r="AR145" i="35"/>
  <c r="AR125" i="35"/>
  <c r="AR124" i="35"/>
  <c r="AR140" i="35"/>
  <c r="AR128" i="35"/>
  <c r="AR132" i="35"/>
  <c r="AR117" i="35"/>
  <c r="AR101" i="35"/>
  <c r="AR73" i="35"/>
  <c r="AR114" i="35"/>
  <c r="AR113" i="35"/>
  <c r="AR97" i="35"/>
  <c r="AR98" i="35"/>
  <c r="AR69" i="35"/>
  <c r="AR85" i="35"/>
  <c r="AR80" i="35"/>
  <c r="AR106" i="35"/>
  <c r="AR93" i="35"/>
  <c r="AR102" i="35"/>
  <c r="AR109" i="35"/>
  <c r="AR104" i="35"/>
  <c r="AR74" i="35"/>
  <c r="AR100" i="35"/>
  <c r="AR77" i="35"/>
  <c r="AR81" i="35"/>
  <c r="AR116" i="35"/>
  <c r="AR86" i="35"/>
  <c r="AR118" i="35"/>
  <c r="AR84" i="35"/>
  <c r="AR89" i="35"/>
  <c r="AR108" i="35"/>
  <c r="AR90" i="35"/>
  <c r="AR88" i="35"/>
  <c r="AR110" i="35"/>
  <c r="AR78" i="35"/>
  <c r="AR68" i="35"/>
  <c r="AR72" i="35"/>
  <c r="AR112" i="35"/>
  <c r="AR105" i="35"/>
  <c r="AR92" i="35"/>
  <c r="AR76" i="35"/>
  <c r="AR96" i="35"/>
  <c r="AR70" i="35"/>
  <c r="AR82" i="35"/>
  <c r="AR94" i="35"/>
  <c r="X68" i="35" l="1"/>
  <c r="X124" i="35"/>
  <c r="X76" i="35"/>
  <c r="X84" i="35"/>
  <c r="X121" i="35"/>
  <c r="X107" i="35"/>
  <c r="AB67" i="35"/>
  <c r="AB71" i="35"/>
  <c r="X80" i="35"/>
  <c r="X72" i="35"/>
  <c r="X117" i="35"/>
  <c r="X112" i="35"/>
  <c r="X111" i="35"/>
  <c r="X110" i="35"/>
  <c r="X116" i="35"/>
  <c r="AB83" i="35"/>
  <c r="G83" i="35" s="1"/>
  <c r="X70" i="35"/>
  <c r="X74" i="35"/>
  <c r="X82" i="35"/>
  <c r="X86" i="35"/>
  <c r="X78" i="35"/>
  <c r="X122" i="35"/>
  <c r="X125" i="35"/>
  <c r="T123" i="35"/>
  <c r="G123" i="35" s="1"/>
  <c r="T87" i="35"/>
  <c r="G87" i="35" s="1"/>
  <c r="T107" i="35"/>
  <c r="T111" i="35"/>
  <c r="T91" i="35"/>
  <c r="G91" i="35" s="1"/>
  <c r="T119" i="35"/>
  <c r="G119" i="35" s="1"/>
  <c r="T115" i="35"/>
  <c r="G115" i="35" s="1"/>
  <c r="T71" i="35"/>
  <c r="T67" i="35"/>
  <c r="AB111" i="35"/>
  <c r="X77" i="35"/>
  <c r="X85" i="35"/>
  <c r="X114" i="35"/>
  <c r="AB107" i="35"/>
  <c r="X81" i="35"/>
  <c r="X69" i="35"/>
  <c r="X73" i="35"/>
  <c r="AB75" i="35"/>
  <c r="G75" i="35" s="1"/>
  <c r="AB79" i="35"/>
  <c r="G79" i="35" s="1"/>
  <c r="AO64" i="41"/>
  <c r="AO217" i="41"/>
  <c r="AO63" i="41"/>
  <c r="AM64" i="41"/>
  <c r="AM218" i="41"/>
  <c r="AM217" i="41"/>
  <c r="AO218" i="41"/>
  <c r="AM63" i="41"/>
  <c r="AR19" i="35"/>
  <c r="AO218" i="36"/>
  <c r="AO218" i="32"/>
  <c r="AM64" i="32"/>
  <c r="AO63" i="32"/>
  <c r="AM217" i="32"/>
  <c r="AM64" i="36"/>
  <c r="AM63" i="36"/>
  <c r="AO64" i="36"/>
  <c r="AO217" i="32"/>
  <c r="AM63" i="32"/>
  <c r="AO63" i="36"/>
  <c r="AM218" i="36"/>
  <c r="AO217" i="36"/>
  <c r="AM217" i="36"/>
  <c r="AO64" i="32"/>
  <c r="AM218" i="32"/>
  <c r="T68" i="35"/>
  <c r="T76" i="35"/>
  <c r="T84" i="35"/>
  <c r="T92" i="35"/>
  <c r="G92" i="35" s="1"/>
  <c r="I92" i="35" s="1"/>
  <c r="T100" i="35"/>
  <c r="G100" i="35" s="1"/>
  <c r="I100" i="35" s="1"/>
  <c r="T108" i="35"/>
  <c r="G108" i="35" s="1"/>
  <c r="I108" i="35" s="1"/>
  <c r="T116" i="35"/>
  <c r="T124" i="35"/>
  <c r="T132" i="35"/>
  <c r="G132" i="35" s="1"/>
  <c r="I132" i="35" s="1"/>
  <c r="T140" i="35"/>
  <c r="G140" i="35" s="1"/>
  <c r="I140" i="35" s="1"/>
  <c r="T69" i="35"/>
  <c r="T85" i="35"/>
  <c r="T101" i="35"/>
  <c r="G101" i="35" s="1"/>
  <c r="I101" i="35" s="1"/>
  <c r="T117" i="35"/>
  <c r="T133" i="35"/>
  <c r="G133" i="35" s="1"/>
  <c r="I133" i="35" s="1"/>
  <c r="T74" i="35"/>
  <c r="T98" i="35"/>
  <c r="G98" i="35" s="1"/>
  <c r="I98" i="35" s="1"/>
  <c r="T122" i="35"/>
  <c r="T146" i="35"/>
  <c r="G146" i="35" s="1"/>
  <c r="I146" i="35" s="1"/>
  <c r="T113" i="35"/>
  <c r="G113" i="35" s="1"/>
  <c r="I113" i="35" s="1"/>
  <c r="T70" i="35"/>
  <c r="T78" i="35"/>
  <c r="T86" i="35"/>
  <c r="T94" i="35"/>
  <c r="G94" i="35" s="1"/>
  <c r="I94" i="35" s="1"/>
  <c r="T102" i="35"/>
  <c r="G102" i="35" s="1"/>
  <c r="I102" i="35" s="1"/>
  <c r="T110" i="35"/>
  <c r="T118" i="35"/>
  <c r="G118" i="35" s="1"/>
  <c r="I118" i="35" s="1"/>
  <c r="T126" i="35"/>
  <c r="G126" i="35" s="1"/>
  <c r="I126" i="35" s="1"/>
  <c r="T134" i="35"/>
  <c r="G134" i="35" s="1"/>
  <c r="I134" i="35" s="1"/>
  <c r="T142" i="35"/>
  <c r="G142" i="35" s="1"/>
  <c r="I142" i="35" s="1"/>
  <c r="T73" i="35"/>
  <c r="T89" i="35"/>
  <c r="G89" i="35" s="1"/>
  <c r="I89" i="35" s="1"/>
  <c r="T105" i="35"/>
  <c r="G105" i="35" s="1"/>
  <c r="I105" i="35" s="1"/>
  <c r="T121" i="35"/>
  <c r="T137" i="35"/>
  <c r="G137" i="35" s="1"/>
  <c r="I137" i="35" s="1"/>
  <c r="T82" i="35"/>
  <c r="T106" i="35"/>
  <c r="G106" i="35" s="1"/>
  <c r="I106" i="35" s="1"/>
  <c r="T130" i="35"/>
  <c r="G130" i="35" s="1"/>
  <c r="I130" i="35" s="1"/>
  <c r="T81" i="35"/>
  <c r="T129" i="35"/>
  <c r="G129" i="35" s="1"/>
  <c r="I129" i="35" s="1"/>
  <c r="T72" i="35"/>
  <c r="T80" i="35"/>
  <c r="T88" i="35"/>
  <c r="G88" i="35" s="1"/>
  <c r="I88" i="35" s="1"/>
  <c r="T96" i="35"/>
  <c r="G96" i="35" s="1"/>
  <c r="I96" i="35" s="1"/>
  <c r="T104" i="35"/>
  <c r="G104" i="35" s="1"/>
  <c r="I104" i="35" s="1"/>
  <c r="T112" i="35"/>
  <c r="T120" i="35"/>
  <c r="G120" i="35" s="1"/>
  <c r="I120" i="35" s="1"/>
  <c r="T128" i="35"/>
  <c r="G128" i="35" s="1"/>
  <c r="I128" i="35" s="1"/>
  <c r="T136" i="35"/>
  <c r="G136" i="35" s="1"/>
  <c r="I136" i="35" s="1"/>
  <c r="T144" i="35"/>
  <c r="G144" i="35" s="1"/>
  <c r="I144" i="35" s="1"/>
  <c r="T77" i="35"/>
  <c r="T93" i="35"/>
  <c r="G93" i="35" s="1"/>
  <c r="I93" i="35" s="1"/>
  <c r="T109" i="35"/>
  <c r="G109" i="35" s="1"/>
  <c r="I109" i="35" s="1"/>
  <c r="T125" i="35"/>
  <c r="T141" i="35"/>
  <c r="G141" i="35" s="1"/>
  <c r="I141" i="35" s="1"/>
  <c r="T90" i="35"/>
  <c r="G90" i="35" s="1"/>
  <c r="I90" i="35" s="1"/>
  <c r="T114" i="35"/>
  <c r="T138" i="35"/>
  <c r="G138" i="35" s="1"/>
  <c r="I138" i="35" s="1"/>
  <c r="T97" i="35"/>
  <c r="G97" i="35" s="1"/>
  <c r="I97" i="35" s="1"/>
  <c r="T145" i="35"/>
  <c r="G145" i="35" s="1"/>
  <c r="I145" i="35" s="1"/>
  <c r="G121" i="35" l="1"/>
  <c r="I121" i="35" s="1"/>
  <c r="W21" i="41" a="1"/>
  <c r="W21" i="41" s="1"/>
  <c r="G110" i="35"/>
  <c r="I110" i="35" s="1"/>
  <c r="G124" i="35"/>
  <c r="I124" i="35" s="1"/>
  <c r="G116" i="35"/>
  <c r="I116" i="35" s="1"/>
  <c r="G68" i="35"/>
  <c r="I68" i="35" s="1"/>
  <c r="G122" i="35"/>
  <c r="I122" i="35" s="1"/>
  <c r="G69" i="35"/>
  <c r="I69" i="35" s="1"/>
  <c r="G80" i="35"/>
  <c r="I80" i="35" s="1"/>
  <c r="G125" i="35"/>
  <c r="I125" i="35" s="1"/>
  <c r="G70" i="35"/>
  <c r="I70" i="35" s="1"/>
  <c r="W31" i="41" a="1"/>
  <c r="W31" i="41" s="1"/>
  <c r="W34" i="41" a="1"/>
  <c r="W34" i="41" s="1"/>
  <c r="G74" i="35"/>
  <c r="I74" i="35" s="1"/>
  <c r="G77" i="35"/>
  <c r="I77" i="35" s="1"/>
  <c r="G81" i="35"/>
  <c r="I81" i="35" s="1"/>
  <c r="G72" i="35"/>
  <c r="I72" i="35" s="1"/>
  <c r="G107" i="35"/>
  <c r="I107" i="35" s="1"/>
  <c r="G78" i="35"/>
  <c r="I78" i="35" s="1"/>
  <c r="G82" i="35"/>
  <c r="I82" i="35" s="1"/>
  <c r="G85" i="35"/>
  <c r="I85" i="35" s="1"/>
  <c r="G67" i="35"/>
  <c r="I67" i="35" s="1"/>
  <c r="G117" i="35"/>
  <c r="I117" i="35" s="1"/>
  <c r="G76" i="35"/>
  <c r="I76" i="35" s="1"/>
  <c r="G111" i="35"/>
  <c r="I111" i="35" s="1"/>
  <c r="G73" i="35"/>
  <c r="I73" i="35" s="1"/>
  <c r="G86" i="35"/>
  <c r="I86" i="35" s="1"/>
  <c r="G84" i="35"/>
  <c r="I84" i="35" s="1"/>
  <c r="G71" i="35"/>
  <c r="I71" i="35" s="1"/>
  <c r="G112" i="35"/>
  <c r="I112" i="35" s="1"/>
  <c r="G114" i="35"/>
  <c r="I114" i="35" s="1"/>
  <c r="I83" i="35"/>
  <c r="H83" i="35"/>
  <c r="I115" i="35"/>
  <c r="H115" i="35"/>
  <c r="I119" i="35"/>
  <c r="H119" i="35"/>
  <c r="I87" i="35"/>
  <c r="H87" i="35"/>
  <c r="I91" i="35"/>
  <c r="H91" i="35"/>
  <c r="I123" i="35"/>
  <c r="H123" i="35"/>
  <c r="I79" i="35"/>
  <c r="H79" i="35"/>
  <c r="I75" i="35"/>
  <c r="H75" i="35"/>
  <c r="W26" i="41" a="1"/>
  <c r="W26" i="41" s="1"/>
  <c r="W27" i="41" a="1"/>
  <c r="W27" i="41" s="1"/>
  <c r="W23" i="41" a="1"/>
  <c r="W23" i="41" s="1"/>
  <c r="W22" i="41" a="1"/>
  <c r="W22" i="41" s="1"/>
  <c r="W25" i="41" a="1"/>
  <c r="W25" i="41" s="1"/>
  <c r="W20" i="41" a="1"/>
  <c r="W20" i="41" s="1"/>
  <c r="W24" i="41" a="1"/>
  <c r="W24" i="41" s="1"/>
  <c r="W28" i="41" a="1"/>
  <c r="W28" i="41" s="1"/>
  <c r="W29" i="41" a="1"/>
  <c r="W29" i="41" s="1"/>
  <c r="W30" i="41" a="1"/>
  <c r="W30" i="41" s="1"/>
  <c r="V21" i="41" a="1"/>
  <c r="V21" i="41" s="1"/>
  <c r="V20" i="41" a="1"/>
  <c r="V20" i="41" s="1"/>
  <c r="V27" i="41" a="1"/>
  <c r="V27" i="41" s="1"/>
  <c r="V25" i="41" a="1"/>
  <c r="V25" i="41" s="1"/>
  <c r="V30" i="41" a="1"/>
  <c r="V30" i="41" s="1"/>
  <c r="V31" i="41" a="1"/>
  <c r="V31" i="41" s="1"/>
  <c r="V23" i="41" a="1"/>
  <c r="V23" i="41" s="1"/>
  <c r="V24" i="41" a="1"/>
  <c r="V24" i="41" s="1"/>
  <c r="V26" i="41" a="1"/>
  <c r="V26" i="41" s="1"/>
  <c r="V28" i="41" a="1"/>
  <c r="V28" i="41" s="1"/>
  <c r="V29" i="41" a="1"/>
  <c r="V29" i="41" s="1"/>
  <c r="V22" i="41" a="1"/>
  <c r="V22" i="41" s="1"/>
  <c r="W32" i="41" a="1"/>
  <c r="W32" i="41" s="1"/>
  <c r="W41" i="41" a="1"/>
  <c r="W41" i="41" s="1"/>
  <c r="W39" i="41" a="1"/>
  <c r="W39" i="41" s="1"/>
  <c r="W40" i="41" a="1"/>
  <c r="W40" i="41" s="1"/>
  <c r="W37" i="41" a="1"/>
  <c r="W37" i="41" s="1"/>
  <c r="W33" i="41" a="1"/>
  <c r="W33" i="41" s="1"/>
  <c r="W43" i="41" a="1"/>
  <c r="W43" i="41" s="1"/>
  <c r="W38" i="41" a="1"/>
  <c r="W38" i="41" s="1"/>
  <c r="W35" i="41" a="1"/>
  <c r="W35" i="41" s="1"/>
  <c r="V33" i="41" a="1"/>
  <c r="V33" i="41" s="1"/>
  <c r="V40" i="41" a="1"/>
  <c r="V40" i="41" s="1"/>
  <c r="V32" i="41" a="1"/>
  <c r="V32" i="41" s="1"/>
  <c r="V37" i="41" a="1"/>
  <c r="V37" i="41" s="1"/>
  <c r="V38" i="41" a="1"/>
  <c r="V38" i="41" s="1"/>
  <c r="V42" i="41" a="1"/>
  <c r="V42" i="41" s="1"/>
  <c r="V36" i="41" a="1"/>
  <c r="V36" i="41" s="1"/>
  <c r="V41" i="41" a="1"/>
  <c r="V41" i="41" s="1"/>
  <c r="V43" i="41" a="1"/>
  <c r="V43" i="41" s="1"/>
  <c r="V35" i="41" a="1"/>
  <c r="V35" i="41" s="1"/>
  <c r="V34" i="41" a="1"/>
  <c r="V34" i="41" s="1"/>
  <c r="V39" i="41" a="1"/>
  <c r="V39" i="41" s="1"/>
  <c r="W36" i="41" a="1"/>
  <c r="W36" i="41" s="1"/>
  <c r="W42" i="41" a="1"/>
  <c r="W42" i="41" s="1"/>
  <c r="H146" i="35"/>
  <c r="H130" i="35"/>
  <c r="H142" i="35"/>
  <c r="H140" i="35"/>
  <c r="H108" i="35"/>
  <c r="H141" i="35"/>
  <c r="H88" i="35"/>
  <c r="H138" i="35"/>
  <c r="H109" i="35"/>
  <c r="H136" i="35"/>
  <c r="H104" i="35"/>
  <c r="H106" i="35"/>
  <c r="H105" i="35"/>
  <c r="H134" i="35"/>
  <c r="H102" i="35"/>
  <c r="H98" i="35"/>
  <c r="H101" i="35"/>
  <c r="H132" i="35"/>
  <c r="H100" i="35"/>
  <c r="H97" i="35"/>
  <c r="H120" i="35"/>
  <c r="H137" i="35"/>
  <c r="H118" i="35"/>
  <c r="H133" i="35"/>
  <c r="H144" i="35"/>
  <c r="H145" i="35"/>
  <c r="H90" i="35"/>
  <c r="H93" i="35"/>
  <c r="H128" i="35"/>
  <c r="H96" i="35"/>
  <c r="H129" i="35"/>
  <c r="H89" i="35"/>
  <c r="H126" i="35"/>
  <c r="H94" i="35"/>
  <c r="H113" i="35"/>
  <c r="H92" i="35"/>
  <c r="W31" i="36" a="1"/>
  <c r="W31" i="36" s="1"/>
  <c r="W28" i="36" a="1"/>
  <c r="W28" i="36" s="1"/>
  <c r="W29" i="36" a="1"/>
  <c r="W29" i="36" s="1"/>
  <c r="W27" i="36" a="1"/>
  <c r="W27" i="36" s="1"/>
  <c r="W24" i="36" a="1"/>
  <c r="W24" i="36" s="1"/>
  <c r="W25" i="36" a="1"/>
  <c r="W25" i="36" s="1"/>
  <c r="W23" i="36" a="1"/>
  <c r="W23" i="36" s="1"/>
  <c r="W20" i="36" a="1"/>
  <c r="W20" i="36" s="1"/>
  <c r="W21" i="36" a="1"/>
  <c r="W21" i="36" s="1"/>
  <c r="W26" i="36" a="1"/>
  <c r="W26" i="36" s="1"/>
  <c r="W22" i="36" a="1"/>
  <c r="W22" i="36" s="1"/>
  <c r="W30" i="36" a="1"/>
  <c r="W30" i="36" s="1"/>
  <c r="V30" i="36" a="1"/>
  <c r="V30" i="36" s="1"/>
  <c r="V31" i="36" a="1"/>
  <c r="V31" i="36" s="1"/>
  <c r="V28" i="36" a="1"/>
  <c r="V28" i="36" s="1"/>
  <c r="V26" i="36" a="1"/>
  <c r="V26" i="36" s="1"/>
  <c r="V27" i="36" a="1"/>
  <c r="V27" i="36" s="1"/>
  <c r="V24" i="36" a="1"/>
  <c r="V24" i="36" s="1"/>
  <c r="V22" i="36" a="1"/>
  <c r="V22" i="36" s="1"/>
  <c r="V23" i="36" a="1"/>
  <c r="V23" i="36" s="1"/>
  <c r="V20" i="36" a="1"/>
  <c r="V20" i="36" s="1"/>
  <c r="V21" i="36" a="1"/>
  <c r="V21" i="36" s="1"/>
  <c r="V29" i="36" a="1"/>
  <c r="V29" i="36" s="1"/>
  <c r="V25" i="36" a="1"/>
  <c r="V25" i="36" s="1"/>
  <c r="W21" i="32" a="1"/>
  <c r="W21" i="32" s="1"/>
  <c r="W20" i="32" a="1"/>
  <c r="W20" i="32" s="1"/>
  <c r="W26" i="32" a="1"/>
  <c r="W26" i="32" s="1"/>
  <c r="W23" i="32" a="1"/>
  <c r="W23" i="32" s="1"/>
  <c r="W24" i="32" a="1"/>
  <c r="W24" i="32" s="1"/>
  <c r="W31" i="32" a="1"/>
  <c r="W31" i="32" s="1"/>
  <c r="W29" i="32" a="1"/>
  <c r="W29" i="32" s="1"/>
  <c r="W28" i="32" a="1"/>
  <c r="W28" i="32" s="1"/>
  <c r="W30" i="32" a="1"/>
  <c r="W30" i="32" s="1"/>
  <c r="W27" i="32" a="1"/>
  <c r="W27" i="32" s="1"/>
  <c r="W22" i="32" a="1"/>
  <c r="W22" i="32" s="1"/>
  <c r="V41" i="32" a="1"/>
  <c r="V41" i="32" s="1"/>
  <c r="V36" i="32" a="1"/>
  <c r="V36" i="32" s="1"/>
  <c r="V42" i="36" a="1"/>
  <c r="V42" i="36" s="1"/>
  <c r="V41" i="36" a="1"/>
  <c r="V41" i="36" s="1"/>
  <c r="V32" i="36" a="1"/>
  <c r="V32" i="36" s="1"/>
  <c r="V33" i="36" a="1"/>
  <c r="V33" i="36" s="1"/>
  <c r="V39" i="36" a="1"/>
  <c r="V39" i="36" s="1"/>
  <c r="V40" i="36" a="1"/>
  <c r="V40" i="36" s="1"/>
  <c r="V37" i="36" a="1"/>
  <c r="V37" i="36" s="1"/>
  <c r="V43" i="36" a="1"/>
  <c r="V43" i="36" s="1"/>
  <c r="V34" i="36" a="1"/>
  <c r="V34" i="36" s="1"/>
  <c r="V38" i="36" a="1"/>
  <c r="V38" i="36" s="1"/>
  <c r="V36" i="36" a="1"/>
  <c r="V36" i="36" s="1"/>
  <c r="V35" i="36" a="1"/>
  <c r="V35" i="36" s="1"/>
  <c r="V43" i="32" a="1"/>
  <c r="V43" i="32" s="1"/>
  <c r="V40" i="32" a="1"/>
  <c r="V40" i="32" s="1"/>
  <c r="V32" i="32" a="1"/>
  <c r="V32" i="32" s="1"/>
  <c r="V33" i="32" a="1"/>
  <c r="V33" i="32" s="1"/>
  <c r="W43" i="36" a="1"/>
  <c r="W43" i="36" s="1"/>
  <c r="W38" i="36" a="1"/>
  <c r="W38" i="36" s="1"/>
  <c r="W36" i="36" a="1"/>
  <c r="W36" i="36" s="1"/>
  <c r="W40" i="36" a="1"/>
  <c r="W40" i="36" s="1"/>
  <c r="W42" i="36" a="1"/>
  <c r="W42" i="36" s="1"/>
  <c r="W33" i="36" a="1"/>
  <c r="W33" i="36" s="1"/>
  <c r="W39" i="36" a="1"/>
  <c r="W39" i="36" s="1"/>
  <c r="W41" i="36" a="1"/>
  <c r="W41" i="36" s="1"/>
  <c r="W35" i="36" a="1"/>
  <c r="W35" i="36" s="1"/>
  <c r="W37" i="36" a="1"/>
  <c r="W37" i="36" s="1"/>
  <c r="W34" i="36" a="1"/>
  <c r="W34" i="36" s="1"/>
  <c r="W32" i="36" a="1"/>
  <c r="W32" i="36" s="1"/>
  <c r="V35" i="32" a="1"/>
  <c r="V35" i="32" s="1"/>
  <c r="V42" i="32" a="1"/>
  <c r="V42" i="32" s="1"/>
  <c r="V37" i="32" a="1"/>
  <c r="V37" i="32" s="1"/>
  <c r="V39" i="32" a="1"/>
  <c r="V39" i="32" s="1"/>
  <c r="V34" i="32" a="1"/>
  <c r="V34" i="32" s="1"/>
  <c r="V31" i="32" a="1"/>
  <c r="V31" i="32" s="1"/>
  <c r="V30" i="32" a="1"/>
  <c r="V30" i="32" s="1"/>
  <c r="V27" i="32" a="1"/>
  <c r="V27" i="32" s="1"/>
  <c r="V26" i="32" a="1"/>
  <c r="V26" i="32" s="1"/>
  <c r="V29" i="32" a="1"/>
  <c r="V29" i="32" s="1"/>
  <c r="V20" i="32" a="1"/>
  <c r="V20" i="32" s="1"/>
  <c r="V23" i="32" a="1"/>
  <c r="V23" i="32" s="1"/>
  <c r="V25" i="32" a="1"/>
  <c r="V25" i="32" s="1"/>
  <c r="V22" i="32" a="1"/>
  <c r="V22" i="32" s="1"/>
  <c r="V21" i="32" a="1"/>
  <c r="V21" i="32" s="1"/>
  <c r="V24" i="32" a="1"/>
  <c r="V24" i="32" s="1"/>
  <c r="V28" i="32" a="1"/>
  <c r="V28" i="32" s="1"/>
  <c r="V38" i="32" a="1"/>
  <c r="V38" i="32" s="1"/>
  <c r="W39" i="32" a="1"/>
  <c r="W39" i="32" s="1"/>
  <c r="W43" i="32" a="1"/>
  <c r="W43" i="32" s="1"/>
  <c r="W38" i="32" a="1"/>
  <c r="W38" i="32" s="1"/>
  <c r="W41" i="32" a="1"/>
  <c r="W41" i="32" s="1"/>
  <c r="W37" i="32" a="1"/>
  <c r="W37" i="32" s="1"/>
  <c r="W35" i="32" a="1"/>
  <c r="W35" i="32" s="1"/>
  <c r="W32" i="32" a="1"/>
  <c r="W32" i="32" s="1"/>
  <c r="W33" i="32" a="1"/>
  <c r="W33" i="32" s="1"/>
  <c r="W34" i="32" a="1"/>
  <c r="W34" i="32" s="1"/>
  <c r="W40" i="32" a="1"/>
  <c r="W40" i="32" s="1"/>
  <c r="W42" i="32" a="1"/>
  <c r="W42" i="32" s="1"/>
  <c r="W36" i="32" a="1"/>
  <c r="W36" i="32" s="1"/>
  <c r="AR17" i="35"/>
  <c r="H121" i="35" l="1"/>
  <c r="H110" i="35"/>
  <c r="H124" i="35"/>
  <c r="H116" i="35"/>
  <c r="H68" i="35"/>
  <c r="H80" i="35"/>
  <c r="H70" i="35"/>
  <c r="H122" i="35"/>
  <c r="H76" i="35"/>
  <c r="H125" i="35"/>
  <c r="H69" i="35"/>
  <c r="H77" i="35"/>
  <c r="H74" i="35"/>
  <c r="H107" i="35"/>
  <c r="H78" i="35"/>
  <c r="H82" i="35"/>
  <c r="H84" i="35"/>
  <c r="H117" i="35"/>
  <c r="H72" i="35"/>
  <c r="H111" i="35"/>
  <c r="H85" i="35"/>
  <c r="H81" i="35"/>
  <c r="H73" i="35"/>
  <c r="H67" i="35"/>
  <c r="H112" i="35"/>
  <c r="H114" i="35"/>
  <c r="H86" i="35"/>
  <c r="H71" i="35"/>
  <c r="AR14" i="35"/>
  <c r="AF32" i="35" s="1"/>
  <c r="G32" i="35" l="1"/>
  <c r="I32" i="35" s="1"/>
  <c r="T25" i="35"/>
  <c r="T34" i="35"/>
  <c r="T50" i="35"/>
  <c r="T40" i="35"/>
  <c r="T27" i="35"/>
  <c r="T56" i="35"/>
  <c r="T31" i="35"/>
  <c r="T52" i="35"/>
  <c r="T42" i="35"/>
  <c r="T60" i="35"/>
  <c r="T21" i="35"/>
  <c r="T46" i="35"/>
  <c r="T19" i="35"/>
  <c r="T29" i="35"/>
  <c r="T38" i="35"/>
  <c r="T54" i="35"/>
  <c r="T48" i="35"/>
  <c r="T17" i="35"/>
  <c r="T58" i="35"/>
  <c r="T36" i="35"/>
  <c r="T14" i="35"/>
  <c r="T62" i="35"/>
  <c r="T44" i="35"/>
  <c r="H32" i="35" l="1"/>
  <c r="G62" i="35"/>
  <c r="I62" i="35" s="1"/>
  <c r="G17" i="35"/>
  <c r="I17" i="35" s="1"/>
  <c r="G29" i="35"/>
  <c r="I29" i="35" s="1"/>
  <c r="G60" i="35"/>
  <c r="I60" i="35" s="1"/>
  <c r="G56" i="35"/>
  <c r="I56" i="35" s="1"/>
  <c r="G34" i="35"/>
  <c r="I34" i="35" s="1"/>
  <c r="G48" i="35"/>
  <c r="I48" i="35" s="1"/>
  <c r="G42" i="35"/>
  <c r="I42" i="35" s="1"/>
  <c r="G25" i="35"/>
  <c r="I25" i="35" s="1"/>
  <c r="G36" i="35"/>
  <c r="I36" i="35" s="1"/>
  <c r="G54" i="35"/>
  <c r="I54" i="35" s="1"/>
  <c r="G46" i="35"/>
  <c r="I46" i="35" s="1"/>
  <c r="G52" i="35"/>
  <c r="I52" i="35" s="1"/>
  <c r="G40" i="35"/>
  <c r="I40" i="35" s="1"/>
  <c r="G14" i="35"/>
  <c r="I14" i="35" s="1"/>
  <c r="G19" i="35"/>
  <c r="I19" i="35" s="1"/>
  <c r="G27" i="35"/>
  <c r="I27" i="35" s="1"/>
  <c r="G44" i="35"/>
  <c r="I44" i="35" s="1"/>
  <c r="G58" i="35"/>
  <c r="I58" i="35" s="1"/>
  <c r="G38" i="35"/>
  <c r="I38" i="35" s="1"/>
  <c r="G21" i="35"/>
  <c r="I21" i="35" s="1"/>
  <c r="G31" i="35"/>
  <c r="I31" i="35" s="1"/>
  <c r="G50" i="35"/>
  <c r="I50" i="35" s="1"/>
  <c r="H19" i="35" l="1"/>
  <c r="H42" i="35"/>
  <c r="H50" i="35"/>
  <c r="H58" i="35"/>
  <c r="H14" i="35"/>
  <c r="H54" i="35"/>
  <c r="H48" i="35"/>
  <c r="H29" i="35"/>
  <c r="H38" i="35"/>
  <c r="H46" i="35"/>
  <c r="H31" i="35"/>
  <c r="H44" i="35"/>
  <c r="H40" i="35"/>
  <c r="H36" i="35"/>
  <c r="H34" i="35"/>
  <c r="H17" i="35"/>
  <c r="H60" i="35"/>
  <c r="H21" i="35"/>
  <c r="H27" i="35"/>
  <c r="H52" i="35"/>
  <c r="H25" i="35"/>
  <c r="H56" i="35"/>
  <c r="H62" i="35"/>
</calcChain>
</file>

<file path=xl/sharedStrings.xml><?xml version="1.0" encoding="utf-8"?>
<sst xmlns="http://schemas.openxmlformats.org/spreadsheetml/2006/main" count="9393" uniqueCount="1900">
  <si>
    <t>레이크바</t>
    <phoneticPr fontId="2" type="noConversion"/>
  </si>
  <si>
    <t>흑요석</t>
    <phoneticPr fontId="2" type="noConversion"/>
  </si>
  <si>
    <t>메드리닉 수도원</t>
    <phoneticPr fontId="2" type="noConversion"/>
  </si>
  <si>
    <t>격전의 평야</t>
    <phoneticPr fontId="2" type="noConversion"/>
  </si>
  <si>
    <t>빌브린 숲</t>
    <phoneticPr fontId="2" type="noConversion"/>
  </si>
  <si>
    <t>송사리</t>
    <phoneticPr fontId="2" type="noConversion"/>
  </si>
  <si>
    <t>시클리드</t>
    <phoneticPr fontId="2" type="noConversion"/>
  </si>
  <si>
    <t>삼색 진주</t>
    <phoneticPr fontId="2" type="noConversion"/>
  </si>
  <si>
    <t>베르닐 황금 잉어</t>
    <phoneticPr fontId="2" type="noConversion"/>
  </si>
  <si>
    <t>디오리카 평원</t>
    <phoneticPr fontId="2" type="noConversion"/>
  </si>
  <si>
    <t>배꽃나무 자생지</t>
    <phoneticPr fontId="2" type="noConversion"/>
  </si>
  <si>
    <t>흑장미 교회당</t>
    <phoneticPr fontId="2" type="noConversion"/>
  </si>
  <si>
    <t>보레아 영지</t>
    <phoneticPr fontId="2" type="noConversion"/>
  </si>
  <si>
    <t>해무리 언덕</t>
    <phoneticPr fontId="2" type="noConversion"/>
  </si>
  <si>
    <t>라이아 단구</t>
    <phoneticPr fontId="2" type="noConversion"/>
  </si>
  <si>
    <t>크로커니스 해변</t>
    <phoneticPr fontId="2" type="noConversion"/>
  </si>
  <si>
    <t>바다향기 숲</t>
    <phoneticPr fontId="2" type="noConversion"/>
  </si>
  <si>
    <t>성큼바위 숲</t>
    <phoneticPr fontId="2" type="noConversion"/>
  </si>
  <si>
    <t>침묵하는 거인의 숲</t>
    <phoneticPr fontId="2" type="noConversion"/>
  </si>
  <si>
    <t>등나무 언덕</t>
    <phoneticPr fontId="2" type="noConversion"/>
  </si>
  <si>
    <t>델파이 현</t>
    <phoneticPr fontId="2" type="noConversion"/>
  </si>
  <si>
    <t>토토이크</t>
    <phoneticPr fontId="2" type="noConversion"/>
  </si>
  <si>
    <t>루테란
서부</t>
    <phoneticPr fontId="2" type="noConversion"/>
  </si>
  <si>
    <t>루테란
동부</t>
    <phoneticPr fontId="2" type="noConversion"/>
  </si>
  <si>
    <t>소리의 숲</t>
    <phoneticPr fontId="2" type="noConversion"/>
  </si>
  <si>
    <t>황혼의 연무</t>
    <phoneticPr fontId="2" type="noConversion"/>
  </si>
  <si>
    <t>거울 계곡</t>
    <phoneticPr fontId="2" type="noConversion"/>
  </si>
  <si>
    <t>메마른 통로</t>
    <phoneticPr fontId="2" type="noConversion"/>
  </si>
  <si>
    <t>바람결 구릉지</t>
    <phoneticPr fontId="2" type="noConversion"/>
  </si>
  <si>
    <t>갈라진 땅</t>
    <phoneticPr fontId="2" type="noConversion"/>
  </si>
  <si>
    <t>네벨호른</t>
    <phoneticPr fontId="2" type="noConversion"/>
  </si>
  <si>
    <t>리제 폭포</t>
    <phoneticPr fontId="2" type="noConversion"/>
  </si>
  <si>
    <t>토트리치</t>
    <phoneticPr fontId="2" type="noConversion"/>
  </si>
  <si>
    <t>크로나 항구</t>
    <phoneticPr fontId="2" type="noConversion"/>
  </si>
  <si>
    <t>파르나 숲</t>
    <phoneticPr fontId="2" type="noConversion"/>
  </si>
  <si>
    <t>베르닐 삼림</t>
    <phoneticPr fontId="2" type="noConversion"/>
  </si>
  <si>
    <t>페스나르 고원</t>
    <phoneticPr fontId="2" type="noConversion"/>
  </si>
  <si>
    <t>얼어붙은 바다</t>
    <phoneticPr fontId="2" type="noConversion"/>
  </si>
  <si>
    <t>칼날바람 언덕</t>
    <phoneticPr fontId="2" type="noConversion"/>
  </si>
  <si>
    <t>서리감옥 고원</t>
    <phoneticPr fontId="2" type="noConversion"/>
  </si>
  <si>
    <t>은빛물결 호수</t>
    <phoneticPr fontId="2" type="noConversion"/>
  </si>
  <si>
    <t>유리연꽃 호수</t>
    <phoneticPr fontId="2" type="noConversion"/>
  </si>
  <si>
    <t>바람향기 언덕</t>
    <phoneticPr fontId="2" type="noConversion"/>
  </si>
  <si>
    <t>파괴된 제나일</t>
    <phoneticPr fontId="2" type="noConversion"/>
  </si>
  <si>
    <t>엘조윈의 그늘</t>
    <phoneticPr fontId="2" type="noConversion"/>
  </si>
  <si>
    <t>시작의 땅</t>
    <phoneticPr fontId="2" type="noConversion"/>
  </si>
  <si>
    <t>미완의 정원</t>
    <phoneticPr fontId="2" type="noConversion"/>
  </si>
  <si>
    <t>검은모루 작업장</t>
    <phoneticPr fontId="2" type="noConversion"/>
  </si>
  <si>
    <t>무쇠망치 작업장</t>
    <phoneticPr fontId="2" type="noConversion"/>
  </si>
  <si>
    <t>기약의 땅</t>
    <phoneticPr fontId="2" type="noConversion"/>
  </si>
  <si>
    <t>이름 없는 협곡</t>
    <phoneticPr fontId="2" type="noConversion"/>
  </si>
  <si>
    <t>그늘진 절벽</t>
    <phoneticPr fontId="2" type="noConversion"/>
  </si>
  <si>
    <t>울부짖는 늪지대</t>
    <phoneticPr fontId="2" type="noConversion"/>
  </si>
  <si>
    <t>얕은 바닷길</t>
    <phoneticPr fontId="2" type="noConversion"/>
  </si>
  <si>
    <t>볕모래 해변</t>
    <phoneticPr fontId="2" type="noConversion"/>
  </si>
  <si>
    <t>티카티카 군락지</t>
    <phoneticPr fontId="2" type="noConversion"/>
  </si>
  <si>
    <t>비밀의 숲</t>
    <phoneticPr fontId="2" type="noConversion"/>
  </si>
  <si>
    <t>오르비스 섬</t>
    <phoneticPr fontId="2" type="noConversion"/>
  </si>
  <si>
    <t>메르시아</t>
    <phoneticPr fontId="2" type="noConversion"/>
  </si>
  <si>
    <t>노토스 섬</t>
    <phoneticPr fontId="2" type="noConversion"/>
  </si>
  <si>
    <t>판다 푸푸 섬</t>
    <phoneticPr fontId="2" type="noConversion"/>
  </si>
  <si>
    <t>애니츠</t>
    <phoneticPr fontId="2" type="noConversion"/>
  </si>
  <si>
    <t>아르데타인</t>
    <phoneticPr fontId="2" type="noConversion"/>
  </si>
  <si>
    <t>베른 북부</t>
    <phoneticPr fontId="2" type="noConversion"/>
  </si>
  <si>
    <t>슈샤이어</t>
    <phoneticPr fontId="2" type="noConversion"/>
  </si>
  <si>
    <t>로헨델</t>
    <phoneticPr fontId="2" type="noConversion"/>
  </si>
  <si>
    <t>욘</t>
    <phoneticPr fontId="2" type="noConversion"/>
  </si>
  <si>
    <t>페이튼</t>
    <phoneticPr fontId="2" type="noConversion"/>
  </si>
  <si>
    <t>파푸니카</t>
    <phoneticPr fontId="2" type="noConversion"/>
  </si>
  <si>
    <t>구리 광석</t>
    <phoneticPr fontId="2" type="noConversion"/>
  </si>
  <si>
    <t>광대 버섯</t>
    <phoneticPr fontId="2" type="noConversion"/>
  </si>
  <si>
    <t>개나리 버섯</t>
    <phoneticPr fontId="2" type="noConversion"/>
  </si>
  <si>
    <t>노을꽃</t>
    <phoneticPr fontId="2" type="noConversion"/>
  </si>
  <si>
    <t>몽유꽃</t>
    <phoneticPr fontId="2" type="noConversion"/>
  </si>
  <si>
    <t>나래꽃</t>
    <phoneticPr fontId="2" type="noConversion"/>
  </si>
  <si>
    <t>사철꽃</t>
    <phoneticPr fontId="2" type="noConversion"/>
  </si>
  <si>
    <t>주근깨 버섯</t>
    <phoneticPr fontId="2" type="noConversion"/>
  </si>
  <si>
    <t>참새 버섯</t>
    <phoneticPr fontId="2" type="noConversion"/>
  </si>
  <si>
    <t>홍선화</t>
    <phoneticPr fontId="2" type="noConversion"/>
  </si>
  <si>
    <t>갈색 진주</t>
    <phoneticPr fontId="2" type="noConversion"/>
  </si>
  <si>
    <t>데마소니</t>
    <phoneticPr fontId="2" type="noConversion"/>
  </si>
  <si>
    <t>오레하 황금 잉어</t>
    <phoneticPr fontId="2" type="noConversion"/>
  </si>
  <si>
    <t>벌목</t>
    <phoneticPr fontId="2" type="noConversion"/>
  </si>
  <si>
    <t>채집</t>
    <phoneticPr fontId="2" type="noConversion"/>
  </si>
  <si>
    <t>낚시</t>
    <phoneticPr fontId="2" type="noConversion"/>
  </si>
  <si>
    <t>수렵</t>
    <phoneticPr fontId="2" type="noConversion"/>
  </si>
  <si>
    <t>채광</t>
    <phoneticPr fontId="2" type="noConversion"/>
  </si>
  <si>
    <t>고고학</t>
    <phoneticPr fontId="2" type="noConversion"/>
  </si>
  <si>
    <t>유물흔적</t>
    <phoneticPr fontId="2" type="noConversion"/>
  </si>
  <si>
    <t>갈기파도 항구</t>
    <phoneticPr fontId="2" type="noConversion"/>
  </si>
  <si>
    <t>아네모네</t>
    <phoneticPr fontId="2" type="noConversion"/>
  </si>
  <si>
    <t>먹구름 진주</t>
    <phoneticPr fontId="2" type="noConversion"/>
  </si>
  <si>
    <t>항구도시 창천</t>
    <phoneticPr fontId="2" type="noConversion"/>
  </si>
  <si>
    <t>피콕</t>
    <phoneticPr fontId="2" type="noConversion"/>
  </si>
  <si>
    <t>검은 진주</t>
    <phoneticPr fontId="2" type="noConversion"/>
  </si>
  <si>
    <t>오스카</t>
    <phoneticPr fontId="2" type="noConversion"/>
  </si>
  <si>
    <t>얼룩 진주</t>
    <phoneticPr fontId="2" type="noConversion"/>
  </si>
  <si>
    <t>리겐스 마을</t>
    <phoneticPr fontId="2" type="noConversion"/>
  </si>
  <si>
    <t>머무른 시간의 호수</t>
  </si>
  <si>
    <t>카인즈 나무</t>
    <phoneticPr fontId="2" type="noConversion"/>
  </si>
  <si>
    <t>칼다르 황금 잉어</t>
    <phoneticPr fontId="2" type="noConversion"/>
  </si>
  <si>
    <t>타오름 넝쿨</t>
    <phoneticPr fontId="2" type="noConversion"/>
  </si>
  <si>
    <t>요정 버섯</t>
    <phoneticPr fontId="2" type="noConversion"/>
  </si>
  <si>
    <t>감람석</t>
    <phoneticPr fontId="2" type="noConversion"/>
  </si>
  <si>
    <t>날쎈 노을빛 토끼</t>
    <phoneticPr fontId="2" type="noConversion"/>
  </si>
  <si>
    <t>로이에 나무</t>
    <phoneticPr fontId="2" type="noConversion"/>
  </si>
  <si>
    <t>황금물결 섬</t>
    <phoneticPr fontId="2" type="noConversion"/>
  </si>
  <si>
    <t>황금 시대의 유물</t>
    <phoneticPr fontId="2" type="noConversion"/>
  </si>
  <si>
    <t>메테오라</t>
    <phoneticPr fontId="2" type="noConversion"/>
  </si>
  <si>
    <t>금광석</t>
    <phoneticPr fontId="2" type="noConversion"/>
  </si>
  <si>
    <t>고립된 영원의 섬</t>
    <phoneticPr fontId="2" type="noConversion"/>
  </si>
  <si>
    <t>푸르시안 캐투스</t>
    <phoneticPr fontId="2" type="noConversion"/>
  </si>
  <si>
    <t>몽환의 섬</t>
    <phoneticPr fontId="2" type="noConversion"/>
  </si>
  <si>
    <t>니헬타로프의 상념</t>
    <phoneticPr fontId="2" type="noConversion"/>
  </si>
  <si>
    <t>석류석</t>
    <phoneticPr fontId="2" type="noConversion"/>
  </si>
  <si>
    <t>푸른 바람의 섬</t>
    <phoneticPr fontId="2" type="noConversion"/>
  </si>
  <si>
    <t>베이프 나무</t>
    <phoneticPr fontId="2" type="noConversion"/>
  </si>
  <si>
    <t>작은 홍선화</t>
    <phoneticPr fontId="2" type="noConversion"/>
  </si>
  <si>
    <t>작은 노을꽃</t>
    <phoneticPr fontId="2" type="noConversion"/>
  </si>
  <si>
    <t>작은 나래꽃</t>
    <phoneticPr fontId="2" type="noConversion"/>
  </si>
  <si>
    <t>작은 몽유꽃</t>
    <phoneticPr fontId="2" type="noConversion"/>
  </si>
  <si>
    <t>작은 사철꽃</t>
    <phoneticPr fontId="2" type="noConversion"/>
  </si>
  <si>
    <t>작은 참새 버섯</t>
    <phoneticPr fontId="2" type="noConversion"/>
  </si>
  <si>
    <t>작은 주근깨 버섯</t>
    <phoneticPr fontId="2" type="noConversion"/>
  </si>
  <si>
    <t>만개한 몽유꽃</t>
    <phoneticPr fontId="2" type="noConversion"/>
  </si>
  <si>
    <t>큰 참새 버섯</t>
    <phoneticPr fontId="2" type="noConversion"/>
  </si>
  <si>
    <t>큰 개나리 버섯</t>
    <phoneticPr fontId="2" type="noConversion"/>
  </si>
  <si>
    <t>만개한 노을꽃</t>
    <phoneticPr fontId="2" type="noConversion"/>
  </si>
  <si>
    <t>만개한 나래꽃</t>
    <phoneticPr fontId="2" type="noConversion"/>
  </si>
  <si>
    <t>만개한 홍선화</t>
    <phoneticPr fontId="2" type="noConversion"/>
  </si>
  <si>
    <t>큰 주근깨 버섯</t>
    <phoneticPr fontId="2" type="noConversion"/>
  </si>
  <si>
    <t>만개한 사철꽃</t>
    <phoneticPr fontId="2" type="noConversion"/>
  </si>
  <si>
    <t>큰 광대 버섯</t>
    <phoneticPr fontId="2" type="noConversion"/>
  </si>
  <si>
    <t>통나무</t>
    <phoneticPr fontId="2" type="noConversion"/>
  </si>
  <si>
    <t>아르보 목재</t>
    <phoneticPr fontId="2" type="noConversion"/>
  </si>
  <si>
    <t>카일즈 목재</t>
    <phoneticPr fontId="2" type="noConversion"/>
  </si>
  <si>
    <t>테트라 목재</t>
    <phoneticPr fontId="2" type="noConversion"/>
  </si>
  <si>
    <t>팰가든 목재</t>
    <phoneticPr fontId="2" type="noConversion"/>
  </si>
  <si>
    <t>타롤 목재</t>
    <phoneticPr fontId="2" type="noConversion"/>
  </si>
  <si>
    <t>베르닐 원목</t>
    <phoneticPr fontId="2" type="noConversion"/>
  </si>
  <si>
    <t>칼다르 원목</t>
    <phoneticPr fontId="2" type="noConversion"/>
  </si>
  <si>
    <t>오레하 원목</t>
    <phoneticPr fontId="2" type="noConversion"/>
  </si>
  <si>
    <t>산화철</t>
    <phoneticPr fontId="2" type="noConversion"/>
  </si>
  <si>
    <t>황동</t>
    <phoneticPr fontId="2" type="noConversion"/>
  </si>
  <si>
    <t>구리</t>
    <phoneticPr fontId="2" type="noConversion"/>
  </si>
  <si>
    <t>철</t>
    <phoneticPr fontId="2" type="noConversion"/>
  </si>
  <si>
    <t>은</t>
    <phoneticPr fontId="2" type="noConversion"/>
  </si>
  <si>
    <t>베르닐 공작석</t>
    <phoneticPr fontId="2" type="noConversion"/>
  </si>
  <si>
    <t>칼다르 공작석</t>
    <phoneticPr fontId="2" type="noConversion"/>
  </si>
  <si>
    <t>오레하 공작석</t>
    <phoneticPr fontId="2" type="noConversion"/>
  </si>
  <si>
    <t>날고기</t>
    <phoneticPr fontId="2" type="noConversion"/>
  </si>
  <si>
    <t>먹구름 토끼 고기</t>
    <phoneticPr fontId="2" type="noConversion"/>
  </si>
  <si>
    <t>얼룩 토끼 고기</t>
    <phoneticPr fontId="2" type="noConversion"/>
  </si>
  <si>
    <t>갈색 토끼 고기</t>
    <phoneticPr fontId="2" type="noConversion"/>
  </si>
  <si>
    <t>삼색 토끼 고기</t>
    <phoneticPr fontId="2" type="noConversion"/>
  </si>
  <si>
    <t>검은 토끼 고기</t>
    <phoneticPr fontId="2" type="noConversion"/>
  </si>
  <si>
    <t>빛나는 가죽</t>
    <phoneticPr fontId="2" type="noConversion"/>
  </si>
  <si>
    <t>검은 토끼 가죽</t>
    <phoneticPr fontId="2" type="noConversion"/>
  </si>
  <si>
    <t>먹구름 토끼 가죽</t>
    <phoneticPr fontId="2" type="noConversion"/>
  </si>
  <si>
    <t>갈색 토끼 가죽</t>
    <phoneticPr fontId="2" type="noConversion"/>
  </si>
  <si>
    <t>얼룩 토끼 가죽</t>
    <phoneticPr fontId="2" type="noConversion"/>
  </si>
  <si>
    <t>베르닐 특수 생고기</t>
    <phoneticPr fontId="2" type="noConversion"/>
  </si>
  <si>
    <t>칼다르 특수 생고기</t>
    <phoneticPr fontId="2" type="noConversion"/>
  </si>
  <si>
    <t>오레하 특수 생고기</t>
    <phoneticPr fontId="2" type="noConversion"/>
  </si>
  <si>
    <t>고대의 잔재</t>
    <phoneticPr fontId="2" type="noConversion"/>
  </si>
  <si>
    <t>낡은 유물</t>
    <phoneticPr fontId="2" type="noConversion"/>
  </si>
  <si>
    <t>찢어진 고문서</t>
    <phoneticPr fontId="2" type="noConversion"/>
  </si>
  <si>
    <t>희미한 양피지</t>
    <phoneticPr fontId="2" type="noConversion"/>
  </si>
  <si>
    <t>희귀한 파편</t>
    <phoneticPr fontId="2" type="noConversion"/>
  </si>
  <si>
    <t>조각난 문양</t>
    <phoneticPr fontId="2" type="noConversion"/>
  </si>
  <si>
    <t>베르닐 고대 석판</t>
    <phoneticPr fontId="2" type="noConversion"/>
  </si>
  <si>
    <t>칼다르 고대 석판</t>
    <phoneticPr fontId="2" type="noConversion"/>
  </si>
  <si>
    <t>오레하 고대 석판</t>
    <phoneticPr fontId="2" type="noConversion"/>
  </si>
  <si>
    <t>재료</t>
    <phoneticPr fontId="2" type="noConversion"/>
  </si>
  <si>
    <t>생활 기술</t>
    <phoneticPr fontId="2" type="noConversion"/>
  </si>
  <si>
    <t>기댓값</t>
    <phoneticPr fontId="2" type="noConversion"/>
  </si>
  <si>
    <t>채집(30)</t>
  </si>
  <si>
    <t>벌목(45)</t>
  </si>
  <si>
    <t>채광(35)</t>
  </si>
  <si>
    <t>수렵(84)</t>
  </si>
  <si>
    <t>낚시(44)</t>
  </si>
  <si>
    <t>고고학(62)</t>
    <phoneticPr fontId="2" type="noConversion"/>
  </si>
  <si>
    <t>작은 개나리 버섯</t>
    <phoneticPr fontId="2" type="noConversion"/>
  </si>
  <si>
    <t>작은 광대 버섯</t>
    <phoneticPr fontId="2" type="noConversion"/>
  </si>
  <si>
    <t>삼색 토끼 가죽</t>
    <phoneticPr fontId="2" type="noConversion"/>
  </si>
  <si>
    <t>대항해</t>
    <phoneticPr fontId="2" type="noConversion"/>
  </si>
  <si>
    <t>대륙</t>
    <phoneticPr fontId="2" type="noConversion"/>
  </si>
  <si>
    <t>지역</t>
    <phoneticPr fontId="2" type="noConversion"/>
  </si>
  <si>
    <t>기술</t>
    <phoneticPr fontId="2" type="noConversion"/>
  </si>
  <si>
    <t>이그렉시온</t>
    <phoneticPr fontId="2" type="noConversion"/>
  </si>
  <si>
    <t>명예의 돌파석</t>
    <phoneticPr fontId="2" type="noConversion"/>
  </si>
  <si>
    <t>파괴석 결정</t>
  </si>
  <si>
    <t>수호석 결정</t>
  </si>
  <si>
    <t>달 1단계</t>
  </si>
  <si>
    <t>중갑 나크라세나</t>
    <phoneticPr fontId="2" type="noConversion"/>
  </si>
  <si>
    <t>흑야의 요호</t>
    <phoneticPr fontId="2" type="noConversion"/>
  </si>
  <si>
    <t>벨가누스</t>
    <phoneticPr fontId="2" type="noConversion"/>
  </si>
  <si>
    <t>명예의 돌파석+</t>
    <phoneticPr fontId="2" type="noConversion"/>
  </si>
  <si>
    <t>별 1단계</t>
  </si>
  <si>
    <t>별 2단계</t>
  </si>
  <si>
    <t>달 2단계</t>
  </si>
  <si>
    <t>달 3단계</t>
  </si>
  <si>
    <t>골드</t>
    <phoneticPr fontId="2" type="noConversion"/>
  </si>
  <si>
    <t>수호석</t>
    <phoneticPr fontId="2" type="noConversion"/>
  </si>
  <si>
    <t>파괴석</t>
    <phoneticPr fontId="2" type="noConversion"/>
  </si>
  <si>
    <t>수호석 결정</t>
    <phoneticPr fontId="2" type="noConversion"/>
  </si>
  <si>
    <t>파괴석 결정</t>
    <phoneticPr fontId="2" type="noConversion"/>
  </si>
  <si>
    <t>도전 레이드</t>
    <phoneticPr fontId="2" type="noConversion"/>
  </si>
  <si>
    <t>4인 경매</t>
    <phoneticPr fontId="2" type="noConversion"/>
  </si>
  <si>
    <t>8인 경매</t>
    <phoneticPr fontId="2" type="noConversion"/>
  </si>
  <si>
    <t>12인 경매</t>
  </si>
  <si>
    <t>16인 경매</t>
  </si>
  <si>
    <t>30인 경매</t>
  </si>
  <si>
    <t>손익 분기점</t>
    <phoneticPr fontId="2" type="noConversion"/>
  </si>
  <si>
    <t>No.</t>
  </si>
  <si>
    <t>기에나</t>
  </si>
  <si>
    <t>리베하임</t>
  </si>
  <si>
    <t>호감도</t>
  </si>
  <si>
    <t>판다 푸푸 섬</t>
  </si>
  <si>
    <t>토토 실버 섬</t>
  </si>
  <si>
    <t>검은 이빨 주둔지</t>
  </si>
  <si>
    <t>하얀 파도 섬</t>
  </si>
  <si>
    <t>프로키온</t>
  </si>
  <si>
    <t>히프노스의 눈</t>
  </si>
  <si>
    <t>포모나 섬</t>
  </si>
  <si>
    <t>퀘스트</t>
  </si>
  <si>
    <t>√</t>
  </si>
  <si>
    <t>거북섬</t>
  </si>
  <si>
    <t>부서진 빙하의 섬</t>
  </si>
  <si>
    <t>비키니 아일랜드</t>
  </si>
  <si>
    <t>별빛 등대의 섬</t>
  </si>
  <si>
    <t>고요의 섬</t>
  </si>
  <si>
    <t>회상의 섬</t>
  </si>
  <si>
    <t>얼음 미로의 섬</t>
  </si>
  <si>
    <t>휴양지 그라비스</t>
  </si>
  <si>
    <t>꿈꾸는 갈매기 섬</t>
  </si>
  <si>
    <t>안개의 섬</t>
  </si>
  <si>
    <t>PvP</t>
  </si>
  <si>
    <t>왜곡된 차원의 섬</t>
  </si>
  <si>
    <t>몬테섬</t>
  </si>
  <si>
    <t>희망의 섬</t>
  </si>
  <si>
    <t>나루니 섬</t>
  </si>
  <si>
    <t>도망자들의 마을</t>
  </si>
  <si>
    <t>노토스 섬</t>
  </si>
  <si>
    <t>클럽 아비뉴</t>
  </si>
  <si>
    <t>토토피아</t>
  </si>
  <si>
    <t>몽환의 섬</t>
  </si>
  <si>
    <t>로팡섬</t>
  </si>
  <si>
    <t>아트로포스</t>
  </si>
  <si>
    <t>해상낙원 페이토</t>
  </si>
  <si>
    <t>하모니 섬</t>
  </si>
  <si>
    <t>잠자는 노래의 섬</t>
  </si>
  <si>
    <t>시간</t>
  </si>
  <si>
    <t>갈망의 섬</t>
  </si>
  <si>
    <t>포르투나</t>
  </si>
  <si>
    <t>거대 버섯섬</t>
  </si>
  <si>
    <t>두키섬</t>
  </si>
  <si>
    <t>슬라임 아일랜드</t>
  </si>
  <si>
    <t>칼트헤르츠</t>
  </si>
  <si>
    <t>해바라기의 섬</t>
  </si>
  <si>
    <t>무법자 섬</t>
  </si>
  <si>
    <t>작은 행운의 섬</t>
  </si>
  <si>
    <t>우거진 갈대의 섬</t>
  </si>
  <si>
    <t>해적 마을 아틀라스</t>
  </si>
  <si>
    <t>자유의 섬</t>
  </si>
  <si>
    <t>고블린 섬</t>
  </si>
  <si>
    <t>에스텔라</t>
  </si>
  <si>
    <t>황금 물결 섬</t>
  </si>
  <si>
    <t>알라케르</t>
  </si>
  <si>
    <t>환각의 섬</t>
  </si>
  <si>
    <t>신월의 섬</t>
  </si>
  <si>
    <t>잊혀진 자들의 도시</t>
  </si>
  <si>
    <t>지혜의 섬</t>
  </si>
  <si>
    <t>볼라르 섬</t>
  </si>
  <si>
    <t>메데이아</t>
  </si>
  <si>
    <t>기회의 섬</t>
  </si>
  <si>
    <t>아르곤</t>
  </si>
  <si>
    <t>고요한 안식의 섬</t>
  </si>
  <si>
    <t>그릇된 욕망의 섬</t>
  </si>
  <si>
    <t>그림자의 섬</t>
  </si>
  <si>
    <t>오르비스</t>
  </si>
  <si>
    <t>스피다 섬</t>
  </si>
  <si>
    <t>얼음과 불의 섬</t>
  </si>
  <si>
    <t>격류의 섬</t>
  </si>
  <si>
    <t>알트아이젠</t>
  </si>
  <si>
    <t>에라스모의 섬</t>
  </si>
  <si>
    <t>에버그레이스의 둥지</t>
  </si>
  <si>
    <t>세월의 섬</t>
  </si>
  <si>
    <t>미지의섬</t>
  </si>
  <si>
    <t>발푸르기스</t>
  </si>
  <si>
    <t>비밀기지 X-301</t>
  </si>
  <si>
    <t>포르페</t>
  </si>
  <si>
    <t>고립된 영원의 섬</t>
  </si>
  <si>
    <t>카마인의 주둔지</t>
  </si>
  <si>
    <t>니헬타로프의 상념</t>
  </si>
  <si>
    <t>짙은 안개 능선</t>
  </si>
  <si>
    <t>혹한의 안식처</t>
  </si>
  <si>
    <t>황혼의 섬</t>
  </si>
  <si>
    <t>메르시아</t>
  </si>
  <si>
    <t>기약의 섬</t>
  </si>
  <si>
    <t>블루홀 섬</t>
  </si>
  <si>
    <t>메테오라</t>
  </si>
  <si>
    <t>죽음의 협곡</t>
  </si>
  <si>
    <t>지고의 섬</t>
  </si>
  <si>
    <t>붐블링 아일랜드</t>
  </si>
  <si>
    <t>메투스 제도</t>
  </si>
  <si>
    <t>태초의 섬</t>
  </si>
  <si>
    <t>환영 나비의 섬</t>
  </si>
  <si>
    <t>기에나</t>
    <phoneticPr fontId="2" type="noConversion"/>
  </si>
  <si>
    <t>외로운 섬 오페르</t>
    <phoneticPr fontId="2" type="noConversion"/>
  </si>
  <si>
    <t>체크</t>
    <phoneticPr fontId="2" type="noConversion"/>
  </si>
  <si>
    <t>프로키온</t>
    <phoneticPr fontId="2" type="noConversion"/>
  </si>
  <si>
    <t>바다의 요람 페르마타</t>
    <phoneticPr fontId="2" type="noConversion"/>
  </si>
  <si>
    <t>수라도</t>
    <phoneticPr fontId="2" type="noConversion"/>
  </si>
  <si>
    <t>무릉도원</t>
    <phoneticPr fontId="2" type="noConversion"/>
  </si>
  <si>
    <t>보상</t>
    <phoneticPr fontId="2" type="noConversion"/>
  </si>
  <si>
    <t>No.</t>
    <phoneticPr fontId="2" type="noConversion"/>
  </si>
  <si>
    <t>섬</t>
    <phoneticPr fontId="2" type="noConversion"/>
  </si>
  <si>
    <t>방법</t>
    <phoneticPr fontId="2" type="noConversion"/>
  </si>
  <si>
    <t>검붉은 대지의 상흔</t>
    <phoneticPr fontId="2" type="noConversion"/>
  </si>
  <si>
    <t>메마른 절규의 땅</t>
    <phoneticPr fontId="2" type="noConversion"/>
  </si>
  <si>
    <t>비고</t>
    <phoneticPr fontId="2" type="noConversion"/>
  </si>
  <si>
    <t>퀘스트</t>
    <phoneticPr fontId="2" type="noConversion"/>
  </si>
  <si>
    <t>속삭이는 작은 섬</t>
    <phoneticPr fontId="2" type="noConversion"/>
  </si>
  <si>
    <t>호감도</t>
    <phoneticPr fontId="2" type="noConversion"/>
  </si>
  <si>
    <t>신뢰</t>
    <phoneticPr fontId="2" type="noConversion"/>
  </si>
  <si>
    <t>활성화 성향</t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</si>
  <si>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헨리</t>
    </r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</si>
  <si>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푸푸</t>
    </r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</si>
  <si>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토토장로</t>
    </r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</si>
  <si>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표류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소녀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엠마</t>
    </r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</si>
  <si>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푸른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눈의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칼버서스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</si>
  <si>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니나브</t>
    </r>
    <r>
      <rPr>
        <sz val="9"/>
        <color rgb="FF000000"/>
        <rFont val="Arial"/>
        <family val="3"/>
      </rPr>
      <t xml:space="preserve"> / </t>
    </r>
    <r>
      <rPr>
        <sz val="9"/>
        <color rgb="FF000000"/>
        <rFont val="맑은 고딕"/>
        <family val="3"/>
        <charset val="129"/>
      </rPr>
      <t>활성화 성향 180+, 퀘스트 성향 301+, 대화 성향 지성 360+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</si>
  <si>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검은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3"/>
        <charset val="129"/>
      </rPr>
      <t>이빨</t>
    </r>
    <r>
      <rPr>
        <sz val="9"/>
        <color rgb="FF000000"/>
        <rFont val="Arial"/>
        <family val="3"/>
      </rPr>
      <t xml:space="preserve"> / </t>
    </r>
    <r>
      <rPr>
        <sz val="9"/>
        <color rgb="FF000000"/>
        <rFont val="맑은 고딕"/>
        <family val="3"/>
        <charset val="129"/>
      </rPr>
      <t>칼바서스 우호이기에 칼바서스 공략 후 올릴 것</t>
    </r>
    <phoneticPr fontId="2" type="noConversion"/>
  </si>
  <si>
    <t>[보라퀘] 해상마을 페이토 선행 퀘스트 존재 / 노래 고요의 엘리지 휙득</t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</si>
  <si>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보라퀘</t>
    </r>
    <r>
      <rPr>
        <sz val="9"/>
        <color rgb="FF000000"/>
        <rFont val="Arial"/>
        <family val="2"/>
      </rPr>
      <t>] 슈테른</t>
    </r>
    <r>
      <rPr>
        <sz val="9"/>
        <color rgb="FF000000"/>
        <rFont val="맑은 고딕"/>
        <family val="2"/>
        <charset val="129"/>
      </rPr>
      <t xml:space="preserve"> 7시 선행 퀘스트 존재</t>
    </r>
    <phoneticPr fontId="2" type="noConversion"/>
  </si>
  <si>
    <r>
      <t>[월드퀘</t>
    </r>
    <r>
      <rPr>
        <sz val="9"/>
        <color rgb="FF000000"/>
        <rFont val="맑은 고딕"/>
        <family val="2"/>
        <charset val="129"/>
      </rPr>
      <t>] 스토리 진행 시 휙득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</si>
  <si>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보라퀘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입구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근처의</t>
    </r>
    <r>
      <rPr>
        <sz val="9"/>
        <color rgb="FF000000"/>
        <rFont val="Arial"/>
        <family val="2"/>
      </rPr>
      <t xml:space="preserve"> G</t>
    </r>
    <r>
      <rPr>
        <sz val="9"/>
        <color rgb="FF000000"/>
        <rFont val="맑은 고딕"/>
        <family val="2"/>
        <charset val="129"/>
      </rPr>
      <t>키가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활성화되는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나무에게서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퀘스트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시작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</si>
  <si>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보라퀘</t>
    </r>
    <r>
      <rPr>
        <sz val="9"/>
        <color rgb="FF000000"/>
        <rFont val="맑은 고딕"/>
        <family val="2"/>
        <charset val="129"/>
      </rPr>
      <t>] 흑등고래의 기름 필요 / 기름은 벨리타 '신뢰', 노토스 평판 60, 고래 관측 3中1 택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</si>
  <si>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일반퀘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동선은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입구</t>
    </r>
    <r>
      <rPr>
        <sz val="9"/>
        <color rgb="FF000000"/>
        <rFont val="Arial"/>
        <family val="2"/>
      </rPr>
      <t xml:space="preserve"> - 1</t>
    </r>
    <r>
      <rPr>
        <sz val="9"/>
        <color rgb="FF000000"/>
        <rFont val="맑은 고딕"/>
        <family val="2"/>
        <charset val="129"/>
      </rPr>
      <t>시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중간길</t>
    </r>
    <r>
      <rPr>
        <sz val="9"/>
        <color rgb="FF000000"/>
        <rFont val="Arial"/>
        <family val="2"/>
      </rPr>
      <t xml:space="preserve"> - 10</t>
    </r>
    <r>
      <rPr>
        <sz val="9"/>
        <color rgb="FF000000"/>
        <rFont val="맑은 고딕"/>
        <family val="2"/>
        <charset val="129"/>
      </rPr>
      <t>시</t>
    </r>
    <phoneticPr fontId="2" type="noConversion"/>
  </si>
  <si>
    <r>
      <t>[일반퀘</t>
    </r>
    <r>
      <rPr>
        <sz val="9"/>
        <color rgb="FF000000"/>
        <rFont val="맑은 고딕"/>
        <family val="2"/>
        <charset val="129"/>
      </rPr>
      <t>] 비키니 아일랜드 연계 퀘스트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</si>
  <si>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노래 '숲의 미뉴에트', 감정표현 '할라할라' 필요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</si>
  <si>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필드에서 쪽지 6개 획득 필요 / 항구 아래, 필드 남동쪽(2개), 나방, 큰거미, 나무 드랍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</si>
  <si>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시즌2 큐브 비전 확인 안됨</t>
    </r>
    <phoneticPr fontId="2" type="noConversion"/>
  </si>
  <si>
    <t>모험섬</t>
    <phoneticPr fontId="2" type="noConversion"/>
  </si>
  <si>
    <t>PvP</t>
    <phoneticPr fontId="2" type="noConversion"/>
  </si>
  <si>
    <t>사냥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</si>
  <si>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맑은 고딕"/>
        <family val="2"/>
        <charset val="129"/>
      </rPr>
      <t>] 크리스틴 혹은 에르제베트</t>
    </r>
    <r>
      <rPr>
        <sz val="9"/>
        <color rgb="FF000000"/>
        <rFont val="Arial"/>
        <family val="2"/>
      </rPr>
      <t xml:space="preserve"> / </t>
    </r>
    <r>
      <rPr>
        <sz val="9"/>
        <color rgb="FF000000"/>
        <rFont val="맑은 고딕"/>
        <family val="2"/>
        <charset val="129"/>
      </rPr>
      <t>부캐로 본캐가 선택하지 않은 NPC 호감도 개방 가능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</si>
  <si>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아드린느 처치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</si>
  <si>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수신 아포라스 처치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</si>
  <si>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이야르 카야 처치</t>
    </r>
    <phoneticPr fontId="2" type="noConversion"/>
  </si>
  <si>
    <t>시간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</si>
  <si>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일반퀘</t>
    </r>
    <r>
      <rPr>
        <sz val="9"/>
        <color rgb="FF000000"/>
        <rFont val="맑은 고딕"/>
        <family val="2"/>
        <charset val="129"/>
      </rPr>
      <t>] 경쟁 퀘스트 보상 '선혈의 조각' 100개 → 퀘스트 아이템 '선혈의 도전장' 교환</t>
    </r>
    <phoneticPr fontId="2" type="noConversion"/>
  </si>
  <si>
    <t>기타</t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</si>
  <si>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각성 퀘스트 진행 후 히든 퀘스트 완료 시 획득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</si>
  <si>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각성 퀘스트 진행 중 획득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</si>
  <si>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신뢰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3"/>
        <charset val="129"/>
      </rPr>
      <t>마리</t>
    </r>
    <r>
      <rPr>
        <sz val="9"/>
        <color rgb="FF000000"/>
        <rFont val="Arial"/>
        <family val="2"/>
      </rPr>
      <t xml:space="preserve"> / </t>
    </r>
    <r>
      <rPr>
        <sz val="9"/>
        <color rgb="FF000000"/>
        <rFont val="맑은 고딕"/>
        <family val="2"/>
        <charset val="129"/>
      </rPr>
      <t>입장권 다 쓰기 전에 던전 내부에 모코코 9개, 업적 2개 할 것</t>
    </r>
    <phoneticPr fontId="2" type="noConversion"/>
  </si>
  <si>
    <r>
      <t>[경쟁퀘</t>
    </r>
    <r>
      <rPr>
        <sz val="9"/>
        <color rgb="FF000000"/>
        <rFont val="맑은 고딕"/>
        <family val="2"/>
        <charset val="129"/>
      </rPr>
      <t>] 경쟁 퀘스트 클리어 시 얻을 수 있는 '몬테섬 참가상'에서 획득</t>
    </r>
    <phoneticPr fontId="2" type="noConversion"/>
  </si>
  <si>
    <t>[던전] 잠입 미션 성공 후 던전 클리어</t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</si>
  <si>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던전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2"/>
        <charset val="129"/>
      </rPr>
      <t>클리어</t>
    </r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</si>
  <si>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던전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섬</t>
    </r>
    <r>
      <rPr>
        <sz val="9"/>
        <color rgb="FF000000"/>
        <rFont val="맑은 고딕"/>
        <family val="2"/>
        <charset val="129"/>
      </rPr>
      <t xml:space="preserve"> 11시 퀘스트로 입장권 수급 / 던전 내부 '실험체 타르마쿰' 처치 시 획득</t>
    </r>
    <phoneticPr fontId="2" type="noConversion"/>
  </si>
  <si>
    <r>
      <rPr>
        <sz val="9"/>
        <color rgb="FF000000"/>
        <rFont val="Arial"/>
        <family val="2"/>
      </rPr>
      <t>[</t>
    </r>
    <r>
      <rPr>
        <sz val="9"/>
        <color rgb="FF000000"/>
        <rFont val="맑은 고딕"/>
        <family val="2"/>
        <charset val="129"/>
      </rPr>
      <t>협동퀘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닭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변신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상태로</t>
    </r>
    <r>
      <rPr>
        <sz val="9"/>
        <color rgb="FF000000"/>
        <rFont val="Arial"/>
        <family val="2"/>
      </rPr>
      <t xml:space="preserve"> '</t>
    </r>
    <r>
      <rPr>
        <sz val="9"/>
        <color rgb="FF000000"/>
        <rFont val="맑은 고딕"/>
        <family val="2"/>
        <charset val="129"/>
      </rPr>
      <t>바투아크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진</t>
    </r>
    <r>
      <rPr>
        <sz val="9"/>
        <color rgb="FF000000"/>
        <rFont val="Arial"/>
        <family val="2"/>
      </rPr>
      <t xml:space="preserve">' </t>
    </r>
    <r>
      <rPr>
        <sz val="9"/>
        <color rgb="FF000000"/>
        <rFont val="맑은 고딕"/>
        <family val="2"/>
        <charset val="129"/>
      </rPr>
      <t>처치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</si>
  <si>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보스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협동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퀘스트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보스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처치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획득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</si>
  <si>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낚시 → 요술 항아리 → 사브나크 처치 / 보스 항아리는 다른 항아리와 설명이 다름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</si>
  <si>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에라스모 처치 시</t>
    </r>
    <r>
      <rPr>
        <sz val="9"/>
        <color rgb="FF000000"/>
        <rFont val="Arial"/>
        <family val="2"/>
      </rPr>
      <t xml:space="preserve"> / </t>
    </r>
    <r>
      <rPr>
        <sz val="9"/>
        <color rgb="FF000000"/>
        <rFont val="맑은 고딕"/>
        <family val="2"/>
        <charset val="129"/>
      </rPr>
      <t>공명의 노래 필요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</si>
  <si>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솔 그랑데 처치 시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</si>
  <si>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아우리온 처치 시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</si>
  <si>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브리아레오스 처치 시</t>
    </r>
    <phoneticPr fontId="2" type="noConversion"/>
  </si>
  <si>
    <r>
      <t xml:space="preserve">[보스] </t>
    </r>
    <r>
      <rPr>
        <sz val="9"/>
        <color rgb="FF000000"/>
        <rFont val="맑은 고딕"/>
        <family val="2"/>
        <charset val="129"/>
      </rPr>
      <t>채광을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통해</t>
    </r>
    <r>
      <rPr>
        <sz val="9"/>
        <color rgb="FF000000"/>
        <rFont val="Arial"/>
        <family val="2"/>
      </rPr>
      <t xml:space="preserve"> 5</t>
    </r>
    <r>
      <rPr>
        <sz val="9"/>
        <color rgb="FF000000"/>
        <rFont val="맑은 고딕"/>
        <family val="2"/>
        <charset val="129"/>
      </rPr>
      <t>개의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알을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등장하는</t>
    </r>
    <r>
      <rPr>
        <sz val="9"/>
        <color rgb="FF000000"/>
        <rFont val="Arial"/>
        <family val="2"/>
      </rPr>
      <t xml:space="preserve"> '</t>
    </r>
    <r>
      <rPr>
        <sz val="9"/>
        <color rgb="FF000000"/>
        <rFont val="맑은 고딕"/>
        <family val="2"/>
        <charset val="129"/>
      </rPr>
      <t>고르카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그로스</t>
    </r>
    <r>
      <rPr>
        <sz val="9"/>
        <color rgb="FF000000"/>
        <rFont val="Arial"/>
        <family val="2"/>
      </rPr>
      <t xml:space="preserve">' </t>
    </r>
    <r>
      <rPr>
        <sz val="9"/>
        <color rgb="FF000000"/>
        <rFont val="맑은 고딕"/>
        <family val="2"/>
        <charset val="129"/>
      </rPr>
      <t>처치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시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</si>
  <si>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강림하신 호박신 처치 시</t>
    </r>
    <phoneticPr fontId="2" type="noConversion"/>
  </si>
  <si>
    <t>그림자달 시장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</si>
  <si>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에포나</t>
    </r>
    <r>
      <rPr>
        <sz val="9"/>
        <color rgb="FF000000"/>
        <rFont val="맑은 고딕"/>
        <family val="2"/>
        <charset val="129"/>
      </rPr>
      <t>] 에포나 보상 주화를 섬 가운데 분수대에 던져서 나오는 주머니에서 휙득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</si>
  <si>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타워 오브 쉐도우 24층 클리어 시 휙득하는 '그림자의 각인'으로 교환</t>
    </r>
    <phoneticPr fontId="2" type="noConversion"/>
  </si>
  <si>
    <r>
      <t>[경쟁퀘</t>
    </r>
    <r>
      <rPr>
        <sz val="9"/>
        <color rgb="FF000000"/>
        <rFont val="맑은 고딕"/>
        <family val="2"/>
        <charset val="129"/>
      </rPr>
      <t>] 보상 재화 60개로 구매하는 비밀지도에서 휙득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</si>
  <si>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협동퀘 마지막 보스에서 휙득</t>
    </r>
    <phoneticPr fontId="2" type="noConversion"/>
  </si>
  <si>
    <r>
      <t>[경쟁퀘</t>
    </r>
    <r>
      <rPr>
        <sz val="9"/>
        <color rgb="FF000000"/>
        <rFont val="맑은 고딕"/>
        <family val="2"/>
        <charset val="129"/>
      </rPr>
      <t>] 참가상 '메데이아의 선물'에서 휙득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</si>
  <si>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경쟁퀘</t>
    </r>
    <r>
      <rPr>
        <sz val="9"/>
        <color rgb="FF000000"/>
        <rFont val="맑은 고딕"/>
        <family val="2"/>
        <charset val="129"/>
      </rPr>
      <t>] 참가상 '강태공의 주머니'에서 휙득</t>
    </r>
    <phoneticPr fontId="2" type="noConversion"/>
  </si>
  <si>
    <r>
      <t>[협동퀘</t>
    </r>
    <r>
      <rPr>
        <sz val="9"/>
        <color rgb="FF000000"/>
        <rFont val="맑은 고딕"/>
        <family val="2"/>
        <charset val="129"/>
      </rPr>
      <t>] 악어 2마리 처치 후 '볼라르의 비밀 상자'에서 휙득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</si>
  <si>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경쟁퀘</t>
    </r>
    <r>
      <rPr>
        <sz val="9"/>
        <color rgb="FF000000"/>
        <rFont val="맑은 고딕"/>
        <family val="2"/>
        <charset val="129"/>
      </rPr>
      <t>] 묘비로 광기 5스택 후 상자 개봉 or 참가상</t>
    </r>
    <r>
      <rPr>
        <sz val="9"/>
        <color rgb="FF000000"/>
        <rFont val="Arial"/>
        <family val="2"/>
      </rPr>
      <t xml:space="preserve"> '</t>
    </r>
    <r>
      <rPr>
        <sz val="9"/>
        <color rgb="FF000000"/>
        <rFont val="맑은 고딕"/>
        <family val="2"/>
        <charset val="129"/>
      </rPr>
      <t>환각의 섬 전리품'에서 휙득</t>
    </r>
    <phoneticPr fontId="2" type="noConversion"/>
  </si>
  <si>
    <t>분류</t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</si>
  <si>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골든 치킹 처치</t>
    </r>
    <phoneticPr fontId="2" type="noConversion"/>
  </si>
  <si>
    <r>
      <t>[일반퀘</t>
    </r>
    <r>
      <rPr>
        <sz val="9"/>
        <color rgb="FF000000"/>
        <rFont val="맑은 고딕"/>
        <family val="2"/>
        <charset val="129"/>
      </rPr>
      <t>] 에포나 5회, 다람쥐 히든퀘, 무곡 협동퀘, 엿듣기 업적, 정령 잡기 업적 5종 후 퀘 생성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</si>
  <si>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보라퀘</t>
    </r>
    <r>
      <rPr>
        <sz val="9"/>
        <color rgb="FF000000"/>
        <rFont val="맑은 고딕"/>
        <family val="2"/>
        <charset val="129"/>
      </rPr>
      <t>] 고블린 섬의 고비우스 24세 호감도 보통 2단계, 호감도 퀘스트 완료 시 입장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가능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</si>
  <si>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보라퀘</t>
    </r>
    <r>
      <rPr>
        <sz val="9"/>
        <color rgb="FF000000"/>
        <rFont val="맑은 고딕"/>
        <family val="2"/>
        <charset val="129"/>
      </rPr>
      <t xml:space="preserve">] </t>
    </r>
    <r>
      <rPr>
        <sz val="9"/>
        <color rgb="FF000000"/>
        <rFont val="Arial"/>
        <family val="2"/>
      </rPr>
      <t>맵의</t>
    </r>
    <r>
      <rPr>
        <sz val="9"/>
        <color rgb="FF000000"/>
        <rFont val="맑은 고딕"/>
        <family val="2"/>
        <charset val="129"/>
      </rPr>
      <t xml:space="preserve"> 3시에 나루니가 많이 모이는 장소가 있다</t>
    </r>
    <phoneticPr fontId="2" type="noConversion"/>
  </si>
  <si>
    <r>
      <t>[에포나</t>
    </r>
    <r>
      <rPr>
        <sz val="9"/>
        <color rgb="FF000000"/>
        <rFont val="맑은 고딕"/>
        <family val="2"/>
        <charset val="129"/>
      </rPr>
      <t>] 보라퀘 완료 시 에포나 개방, 에포나 평판 보상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</si>
  <si>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에포나 평판 3단계 진입 시 보라퀘 수락 가능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</si>
  <si>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보라퀘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에포나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평판</t>
    </r>
    <r>
      <rPr>
        <sz val="9"/>
        <color rgb="FF000000"/>
        <rFont val="Arial"/>
        <family val="2"/>
      </rPr>
      <t xml:space="preserve"> 3</t>
    </r>
    <r>
      <rPr>
        <sz val="9"/>
        <color rgb="FF000000"/>
        <rFont val="맑은 고딕"/>
        <family val="2"/>
        <charset val="129"/>
      </rPr>
      <t>단계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진입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보라퀘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수락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가능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</si>
  <si>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에포나</t>
    </r>
    <r>
      <rPr>
        <sz val="9"/>
        <color rgb="FF000000"/>
        <rFont val="맑은 고딕"/>
        <family val="2"/>
        <charset val="129"/>
      </rPr>
      <t>] 에포나 2단계 평판 보상 / 리트의 시집은 루테란 성에서 구매 가능, 총 17개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필요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</si>
  <si>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보라퀘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3"/>
        <charset val="129"/>
      </rPr>
      <t>해적주화</t>
    </r>
    <r>
      <rPr>
        <sz val="9"/>
        <color rgb="FF000000"/>
        <rFont val="맑은 고딕"/>
        <family val="2"/>
        <charset val="129"/>
      </rPr>
      <t xml:space="preserve"> 50개 필요</t>
    </r>
    <phoneticPr fontId="2" type="noConversion"/>
  </si>
  <si>
    <t>[기타] '놀이꾼 잭팟상인'에게 해적주화로 구매 / 하루 1회 제한이나 부캐릭으로 중복 구매 가능</t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</si>
  <si>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기타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얼음</t>
    </r>
    <r>
      <rPr>
        <sz val="9"/>
        <color rgb="FF000000"/>
        <rFont val="맑은 고딕"/>
        <family val="2"/>
        <charset val="129"/>
      </rPr>
      <t xml:space="preserve"> 석상의 체력을 0으로 만들 시 / 후라이팬 혹은 모든 장비를 벗고 주먹질</t>
    </r>
    <phoneticPr fontId="2" type="noConversion"/>
  </si>
  <si>
    <t>[기타] 고블린 금화 3개로 교환하는 '고블린 판도라'에서 휙득 / 에포나 하면 재화를 효율적으로 수급</t>
    <phoneticPr fontId="2" type="noConversion"/>
  </si>
  <si>
    <t>[기타] 별똥별 줍기</t>
    <phoneticPr fontId="2" type="noConversion"/>
  </si>
  <si>
    <t>[기타] 난파물 개봉 시</t>
    <phoneticPr fontId="2" type="noConversion"/>
  </si>
  <si>
    <t>[기타] 수렵으로 '결정 섞인 비늘' 20개로 교환하는 비밀지도에서 확률 or 60개로 확정 휙득</t>
    <phoneticPr fontId="2" type="noConversion"/>
  </si>
  <si>
    <t>[기타] 낚시를 통해 열쇠 휙득 후 상자 개봉 시 / 반드시 비밀 낚시터에서 낚시를 해야하는건 아니다</t>
    <phoneticPr fontId="2" type="noConversion"/>
  </si>
  <si>
    <t>[기타] 거인의 심장 3개 보상에서 휙득</t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</si>
  <si>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섬</t>
    </r>
    <r>
      <rPr>
        <sz val="9"/>
        <color rgb="FF000000"/>
        <rFont val="맑은 고딕"/>
        <family val="2"/>
        <charset val="129"/>
      </rPr>
      <t xml:space="preserve"> 1시 방향 비밀스러운 로사에게 해적주화 60,000개로 교환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</si>
  <si>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7시</t>
    </r>
    <r>
      <rPr>
        <sz val="9"/>
        <color rgb="FF000000"/>
        <rFont val="맑은 고딕"/>
        <family val="2"/>
        <charset val="129"/>
      </rPr>
      <t>, 5시, 중앙, 1시에 등장하는 암상인에게 해적주화 60,000개로 교환</t>
    </r>
    <phoneticPr fontId="2" type="noConversion"/>
  </si>
  <si>
    <r>
      <t>[경쟁퀘</t>
    </r>
    <r>
      <rPr>
        <sz val="9"/>
        <color rgb="FF000000"/>
        <rFont val="맑은 고딕"/>
        <family val="2"/>
        <charset val="129"/>
      </rPr>
      <t>] 참가상 주머니 or 보물상자 오픈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</si>
  <si>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2시간</t>
    </r>
    <r>
      <rPr>
        <sz val="9"/>
        <color rgb="FF000000"/>
        <rFont val="맑은 고딕"/>
        <family val="2"/>
        <charset val="129"/>
      </rPr>
      <t xml:space="preserve"> 간격으로 젠되는 떠돌이 상인에게 '작은 행운의 상자' 구매 후 오픈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</si>
  <si>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3군데에서</t>
    </r>
    <r>
      <rPr>
        <sz val="9"/>
        <color rgb="FF000000"/>
        <rFont val="맑은 고딕"/>
        <family val="2"/>
        <charset val="129"/>
      </rPr>
      <t xml:space="preserve"> 생성되는 보물상자 오픈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</si>
  <si>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위대한</t>
    </r>
    <r>
      <rPr>
        <sz val="9"/>
        <color rgb="FF000000"/>
        <rFont val="맑은 고딕"/>
        <family val="2"/>
        <charset val="129"/>
      </rPr>
      <t xml:space="preserve"> 미술품 10개 보상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</si>
  <si>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노예</t>
    </r>
    <r>
      <rPr>
        <sz val="9"/>
        <color rgb="FF000000"/>
        <rFont val="맑은 고딕"/>
        <family val="2"/>
        <charset val="129"/>
      </rPr>
      <t xml:space="preserve"> 해방 시 '보답의 상자', '풀려난 노예의 주머니'에서 휙득</t>
    </r>
    <phoneticPr fontId="2" type="noConversion"/>
  </si>
  <si>
    <r>
      <t>[엘리트</t>
    </r>
    <r>
      <rPr>
        <sz val="9"/>
        <color rgb="FF000000"/>
        <rFont val="맑은 고딕"/>
        <family val="2"/>
        <charset val="129"/>
      </rPr>
      <t>] 골든벨 슬라임 처치</t>
    </r>
    <phoneticPr fontId="2" type="noConversion"/>
  </si>
  <si>
    <r>
      <t>[행운</t>
    </r>
    <r>
      <rPr>
        <sz val="9"/>
        <color rgb="FF000000"/>
        <rFont val="맑은 고딕"/>
        <family val="2"/>
        <charset val="129"/>
      </rPr>
      <t>] 두키왕 처치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</si>
  <si>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거대</t>
    </r>
    <r>
      <rPr>
        <sz val="9"/>
        <color rgb="FF000000"/>
        <rFont val="맑은 고딕"/>
        <family val="2"/>
        <charset val="129"/>
      </rPr>
      <t xml:space="preserve"> 버섯 벌목 시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</si>
  <si>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기타</t>
    </r>
    <r>
      <rPr>
        <sz val="9"/>
        <color rgb="FF000000"/>
        <rFont val="Arial"/>
        <family val="2"/>
      </rPr>
      <t>] 항아리</t>
    </r>
    <r>
      <rPr>
        <sz val="9"/>
        <color rgb="FF000000"/>
        <rFont val="맑은 고딕"/>
        <family val="2"/>
        <charset val="129"/>
      </rPr>
      <t xml:space="preserve"> 부수기</t>
    </r>
    <phoneticPr fontId="2" type="noConversion"/>
  </si>
  <si>
    <r>
      <t>[협동퀘</t>
    </r>
    <r>
      <rPr>
        <sz val="9"/>
        <color rgb="FF000000"/>
        <rFont val="맑은 고딕"/>
        <family val="2"/>
        <charset val="129"/>
      </rPr>
      <t>] 참가상 '잠자는 노래의 상자'에서 휙득</t>
    </r>
    <phoneticPr fontId="2" type="noConversion"/>
  </si>
  <si>
    <r>
      <t>[협동퀘</t>
    </r>
    <r>
      <rPr>
        <sz val="9"/>
        <color rgb="FF000000"/>
        <rFont val="맑은 고딕"/>
        <family val="2"/>
        <charset val="129"/>
      </rPr>
      <t>] 참가상 '소리의 상자'에서 휙득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</si>
  <si>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에포나 의뢰 완료 시 보라 퀘스트 수락 가능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</si>
  <si>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 에포나 6회 완료 시 보라 퀘스트 수락 가능</t>
    </r>
    <phoneticPr fontId="2" type="noConversion"/>
  </si>
  <si>
    <t>지스브로이</t>
    <phoneticPr fontId="2" type="noConversion"/>
  </si>
  <si>
    <t>푸른 바람의 섬</t>
    <phoneticPr fontId="2" type="noConversion"/>
  </si>
  <si>
    <t>두키 주식회사</t>
    <phoneticPr fontId="2" type="noConversion"/>
  </si>
  <si>
    <r>
      <t>[일반퀘</t>
    </r>
    <r>
      <rPr>
        <sz val="9"/>
        <color rgb="FF000000"/>
        <rFont val="맑은 고딕"/>
        <family val="2"/>
        <charset val="129"/>
      </rPr>
      <t>] 5일간 연계 퀘스트 완료 시 / 두키칼리버 2개 필요, 두키섬에서 휙득 가능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</si>
  <si>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일반퀘</t>
    </r>
    <r>
      <rPr>
        <sz val="9"/>
        <color rgb="FF000000"/>
        <rFont val="맑은 고딕"/>
        <family val="2"/>
        <charset val="129"/>
      </rPr>
      <t>] 작은 말, 큰 말 히든 퀘스트 모두 완료 시</t>
    </r>
    <phoneticPr fontId="2" type="noConversion"/>
  </si>
  <si>
    <r>
      <t>[엘리트</t>
    </r>
    <r>
      <rPr>
        <sz val="9"/>
        <color rgb="FF000000"/>
        <rFont val="맑은 고딕"/>
        <family val="2"/>
        <charset val="129"/>
      </rPr>
      <t>] 느린 거북이의 부선상 처치 시 세티노의 비밀 가방 휙득 후 오픈</t>
    </r>
    <phoneticPr fontId="2" type="noConversion"/>
  </si>
  <si>
    <t>상급 능력치 물약</t>
    <phoneticPr fontId="2" type="noConversion"/>
  </si>
  <si>
    <t>감정표현 : 위협</t>
    <phoneticPr fontId="2" type="noConversion"/>
  </si>
  <si>
    <t>상급 스킬 포인트 물약</t>
    <phoneticPr fontId="2" type="noConversion"/>
  </si>
  <si>
    <t>탈 것 : 황금이끼 거북</t>
    <phoneticPr fontId="2" type="noConversion"/>
  </si>
  <si>
    <t>위대한 미술품 #3</t>
  </si>
  <si>
    <t>위대한 미술품 #3</t>
    <phoneticPr fontId="2" type="noConversion"/>
  </si>
  <si>
    <t>감정표현 : 파도의 춤</t>
    <phoneticPr fontId="2" type="noConversion"/>
  </si>
  <si>
    <r>
      <t>[룬</t>
    </r>
    <r>
      <rPr>
        <sz val="9"/>
        <color rgb="FF000000"/>
        <rFont val="맑은 고딕"/>
        <family val="2"/>
        <charset val="129"/>
      </rPr>
      <t>] 수호</t>
    </r>
    <phoneticPr fontId="2" type="noConversion"/>
  </si>
  <si>
    <t>[호감도] 기에나의 가호</t>
    <phoneticPr fontId="2" type="noConversion"/>
  </si>
  <si>
    <t>위대한 미술품 #22</t>
    <phoneticPr fontId="2" type="noConversion"/>
  </si>
  <si>
    <t>[모험물] 비밀지도</t>
    <phoneticPr fontId="2" type="noConversion"/>
  </si>
  <si>
    <t>위대한 미술품 #38</t>
    <phoneticPr fontId="2" type="noConversion"/>
  </si>
  <si>
    <t>선박스킨: 토토이크 아롱거북</t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</si>
  <si>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모험물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2"/>
        <charset val="129"/>
      </rPr>
      <t>비밀지도</t>
    </r>
    <phoneticPr fontId="2" type="noConversion"/>
  </si>
  <si>
    <t>[영지] 설치물 : 프로키온 석상</t>
    <phoneticPr fontId="2" type="noConversion"/>
  </si>
  <si>
    <t>[영지] 설치물 : 조화의 여신상</t>
    <phoneticPr fontId="2" type="noConversion"/>
  </si>
  <si>
    <t>[재료] 고급 원목 나침반</t>
    <phoneticPr fontId="2" type="noConversion"/>
  </si>
  <si>
    <t>[재료] 영롱한 아쿠아마린</t>
    <phoneticPr fontId="2" type="noConversion"/>
  </si>
  <si>
    <t>[재료] 물결의 아쿠아마린</t>
    <phoneticPr fontId="2" type="noConversion"/>
  </si>
  <si>
    <t>[재료] 파도의 아쿠아마린</t>
    <phoneticPr fontId="2" type="noConversion"/>
  </si>
  <si>
    <t>감정표현 : 뽐내기</t>
    <phoneticPr fontId="2" type="noConversion"/>
  </si>
  <si>
    <t>고급 카드 팩</t>
    <phoneticPr fontId="2" type="noConversion"/>
  </si>
  <si>
    <t>체력 증가 물약</t>
    <phoneticPr fontId="2" type="noConversion"/>
  </si>
  <si>
    <t>해바라기 섬의 마음</t>
    <phoneticPr fontId="2" type="noConversion"/>
  </si>
  <si>
    <t>능력치 증가 물약</t>
    <phoneticPr fontId="2" type="noConversion"/>
  </si>
  <si>
    <t>희귀 카드 팩</t>
    <phoneticPr fontId="2" type="noConversion"/>
  </si>
  <si>
    <t>태초의 조각</t>
    <phoneticPr fontId="2" type="noConversion"/>
  </si>
  <si>
    <t>영웅 카드 팩</t>
    <phoneticPr fontId="2" type="noConversion"/>
  </si>
  <si>
    <t>칭호 "미술품 애호가"</t>
    <phoneticPr fontId="2" type="noConversion"/>
  </si>
  <si>
    <t>[재료 카드] 영혼의 잎사귀</t>
    <phoneticPr fontId="2" type="noConversion"/>
  </si>
  <si>
    <t>[재료 카드] 영겁의 정수</t>
    <phoneticPr fontId="2" type="noConversion"/>
  </si>
  <si>
    <t>[골드] 위대한 미술가의 보화상자</t>
    <phoneticPr fontId="2" type="noConversion"/>
  </si>
  <si>
    <t>[골드] 위대한 미술가의 보화 상자</t>
    <phoneticPr fontId="2" type="noConversion"/>
  </si>
  <si>
    <r>
      <rPr>
        <sz val="9"/>
        <color rgb="FF000000"/>
        <rFont val="Arial"/>
        <family val="3"/>
      </rPr>
      <t>[</t>
    </r>
    <r>
      <rPr>
        <sz val="9"/>
        <color rgb="FF000000"/>
        <rFont val="맑은 고딕"/>
        <family val="3"/>
        <charset val="129"/>
      </rPr>
      <t>골드</t>
    </r>
    <r>
      <rPr>
        <sz val="9"/>
        <color rgb="FF000000"/>
        <rFont val="Arial"/>
        <family val="3"/>
      </rPr>
      <t xml:space="preserve">] </t>
    </r>
    <r>
      <rPr>
        <sz val="9"/>
        <color rgb="FF000000"/>
        <rFont val="맑은 고딕"/>
        <family val="3"/>
        <charset val="129"/>
      </rPr>
      <t>위대한</t>
    </r>
    <r>
      <rPr>
        <sz val="9"/>
        <color rgb="FF000000"/>
        <rFont val="맑은 고딕"/>
        <family val="2"/>
        <charset val="129"/>
      </rPr>
      <t xml:space="preserve"> 미술가의 보화 상자</t>
    </r>
    <phoneticPr fontId="2" type="noConversion"/>
  </si>
  <si>
    <t>[재료 카드] 메닐리크의 서</t>
    <phoneticPr fontId="2" type="noConversion"/>
  </si>
  <si>
    <t>[룬] 단죄</t>
    <phoneticPr fontId="2" type="noConversion"/>
  </si>
  <si>
    <t>[영지] 설치물 : 푸른 언덕</t>
    <phoneticPr fontId="2" type="noConversion"/>
  </si>
  <si>
    <t>[영지] 설치물 : 풍등이 빛나는 밤에</t>
    <phoneticPr fontId="2" type="noConversion"/>
  </si>
  <si>
    <r>
      <t>[영지</t>
    </r>
    <r>
      <rPr>
        <sz val="9"/>
        <color rgb="FF000000"/>
        <rFont val="맑은 고딕"/>
        <family val="2"/>
        <charset val="129"/>
      </rPr>
      <t>] 설치물 : 여신의 가호</t>
    </r>
    <phoneticPr fontId="2" type="noConversion"/>
  </si>
  <si>
    <r>
      <t>[룬</t>
    </r>
    <r>
      <rPr>
        <sz val="9"/>
        <color rgb="FF000000"/>
        <rFont val="맑은 고딕"/>
        <family val="2"/>
        <charset val="129"/>
      </rPr>
      <t>] 심판</t>
    </r>
    <phoneticPr fontId="2" type="noConversion"/>
  </si>
  <si>
    <t>위대한 인생의 걸장</t>
    <phoneticPr fontId="2" type="noConversion"/>
  </si>
  <si>
    <t>[전설] 웨이 카드</t>
    <phoneticPr fontId="2" type="noConversion"/>
  </si>
  <si>
    <t>[전설] 가디언 루 카드</t>
    <phoneticPr fontId="2" type="noConversion"/>
  </si>
  <si>
    <t>목록</t>
    <phoneticPr fontId="2" type="noConversion"/>
  </si>
  <si>
    <t>지성 증가 물약</t>
    <phoneticPr fontId="2" type="noConversion"/>
  </si>
  <si>
    <t>[퀘스트] 공명하는 거인의 심장</t>
    <phoneticPr fontId="2" type="noConversion"/>
  </si>
  <si>
    <t>스킬 포인트 물약</t>
    <phoneticPr fontId="2" type="noConversion"/>
  </si>
  <si>
    <t>[룬] 풍요</t>
    <phoneticPr fontId="2" type="noConversion"/>
  </si>
  <si>
    <t>변신 : 토토이끼</t>
    <phoneticPr fontId="2" type="noConversion"/>
  </si>
  <si>
    <t>위대한 미술품 #21</t>
  </si>
  <si>
    <t>위대한 미술품 #21</t>
    <phoneticPr fontId="2" type="noConversion"/>
  </si>
  <si>
    <t>위대한 미술품 #33</t>
  </si>
  <si>
    <t>위대한 미술품 #33</t>
    <phoneticPr fontId="2" type="noConversion"/>
  </si>
  <si>
    <t>[룬] 집중</t>
    <phoneticPr fontId="2" type="noConversion"/>
  </si>
  <si>
    <t>[퀘스트] 다시금 공명하는 거인의 심장</t>
    <phoneticPr fontId="2" type="noConversion"/>
  </si>
  <si>
    <t>거인의 비밀 상자</t>
    <phoneticPr fontId="2" type="noConversion"/>
  </si>
  <si>
    <t>[희귀] 토토마 카드</t>
    <phoneticPr fontId="2" type="noConversion"/>
  </si>
  <si>
    <t>친절 증가 물약</t>
    <phoneticPr fontId="2" type="noConversion"/>
  </si>
  <si>
    <t>영지선원지원서 : 치카치카</t>
    <phoneticPr fontId="2" type="noConversion"/>
  </si>
  <si>
    <t>선원지원서: 코코리코</t>
    <phoneticPr fontId="2" type="noConversion"/>
  </si>
  <si>
    <t>[영웅] 모카모카 카드</t>
    <phoneticPr fontId="2" type="noConversion"/>
  </si>
  <si>
    <t>[퀘스트] 낙원의 기사 자격증</t>
    <phoneticPr fontId="2" type="noConversion"/>
  </si>
  <si>
    <t>프뉴마 설계도</t>
    <phoneticPr fontId="2" type="noConversion"/>
  </si>
  <si>
    <t>영지선원지원서 : 무코무코</t>
    <phoneticPr fontId="2" type="noConversion"/>
  </si>
  <si>
    <t>[호감도] 수줍은 바람꽃가루</t>
    <phoneticPr fontId="2" type="noConversion"/>
  </si>
  <si>
    <t>선원지원서: 포이포이</t>
    <phoneticPr fontId="2" type="noConversion"/>
  </si>
  <si>
    <t>칭호 "모코코 사냥꾼"</t>
    <phoneticPr fontId="2" type="noConversion"/>
  </si>
  <si>
    <t>[영지] 설치물 : 모코코 씨앗 기념비</t>
    <phoneticPr fontId="2" type="noConversion"/>
  </si>
  <si>
    <t>변신 : 창조의 알</t>
    <phoneticPr fontId="2" type="noConversion"/>
  </si>
  <si>
    <t>영지선원지원서 : 다정한 파루루</t>
    <phoneticPr fontId="2" type="noConversion"/>
  </si>
  <si>
    <t>벽지 : 모코코 마을</t>
    <phoneticPr fontId="2" type="noConversion"/>
  </si>
  <si>
    <t>위대한 미술품 #32</t>
    <phoneticPr fontId="2" type="noConversion"/>
  </si>
  <si>
    <t>선박스킨 : 블루밍 프뉴마</t>
    <phoneticPr fontId="2" type="noConversion"/>
  </si>
  <si>
    <t>선원지원서: 나리나리</t>
    <phoneticPr fontId="2" type="noConversion"/>
  </si>
  <si>
    <t>칭호 "기분좋은 향기"</t>
    <phoneticPr fontId="2" type="noConversion"/>
  </si>
  <si>
    <t>위대한 미술품 #44</t>
    <phoneticPr fontId="2" type="noConversion"/>
  </si>
  <si>
    <t>변신 : 모코코 씨앗</t>
    <phoneticPr fontId="2" type="noConversion"/>
  </si>
  <si>
    <t>[실링] 모험가의 재화 상자</t>
    <phoneticPr fontId="2" type="noConversion"/>
  </si>
  <si>
    <t>선원지원서: 미카엘</t>
    <phoneticPr fontId="2" type="noConversion"/>
  </si>
  <si>
    <t>모험가의 재화 상자</t>
    <phoneticPr fontId="2" type="noConversion"/>
  </si>
  <si>
    <t>선원지원서: 벤더빌</t>
    <phoneticPr fontId="2" type="noConversion"/>
  </si>
  <si>
    <t>선원지원서: 셜리</t>
    <phoneticPr fontId="2" type="noConversion"/>
  </si>
  <si>
    <t>선원지원서: 은광</t>
    <phoneticPr fontId="2" type="noConversion"/>
  </si>
  <si>
    <t>칭호 "일등 항해사"</t>
    <phoneticPr fontId="2" type="noConversion"/>
  </si>
  <si>
    <t>변신 : 갈매기</t>
    <phoneticPr fontId="2" type="noConversion"/>
  </si>
  <si>
    <t>[해적주화] 크림스네일의 빛나는 동전</t>
    <phoneticPr fontId="2" type="noConversion"/>
  </si>
  <si>
    <t>선원지원서: 에드워드</t>
    <phoneticPr fontId="2" type="noConversion"/>
  </si>
  <si>
    <t>위대한 미술품 #23</t>
  </si>
  <si>
    <t>위대한 미술품 #23</t>
    <phoneticPr fontId="2" type="noConversion"/>
  </si>
  <si>
    <t>칭호 "서풍의 지휘자"</t>
    <phoneticPr fontId="2" type="noConversion"/>
  </si>
  <si>
    <t>위대한 미술품 #39</t>
  </si>
  <si>
    <t>위대한 미술품 #39</t>
    <phoneticPr fontId="2" type="noConversion"/>
  </si>
  <si>
    <t>심연의 눈물*2</t>
    <phoneticPr fontId="2" type="noConversion"/>
  </si>
  <si>
    <t>심연의 눈물*1</t>
    <phoneticPr fontId="2" type="noConversion"/>
  </si>
  <si>
    <t>위대한 미술품</t>
    <phoneticPr fontId="2" type="noConversion"/>
  </si>
  <si>
    <t>거인의 심장</t>
    <phoneticPr fontId="2" type="noConversion"/>
  </si>
  <si>
    <r>
      <t>기분</t>
    </r>
    <r>
      <rPr>
        <b/>
        <sz val="9"/>
        <rFont val="맑은 고딕"/>
        <family val="2"/>
        <charset val="129"/>
      </rPr>
      <t xml:space="preserve"> 좋은 향기가 솔솔 피어난다</t>
    </r>
    <phoneticPr fontId="2" type="noConversion"/>
  </si>
  <si>
    <t>모험물</t>
    <phoneticPr fontId="2" type="noConversion"/>
  </si>
  <si>
    <t>오르페우스의 별</t>
    <phoneticPr fontId="2" type="noConversion"/>
  </si>
  <si>
    <t>세계수의 잎</t>
    <phoneticPr fontId="2" type="noConversion"/>
  </si>
  <si>
    <r>
      <rPr>
        <b/>
        <sz val="9"/>
        <rFont val="맑은 고딕"/>
        <family val="3"/>
        <charset val="129"/>
      </rPr>
      <t>섬의</t>
    </r>
    <r>
      <rPr>
        <b/>
        <sz val="9"/>
        <rFont val="맑은 고딕"/>
        <family val="2"/>
        <charset val="129"/>
      </rPr>
      <t xml:space="preserve"> 마음</t>
    </r>
    <phoneticPr fontId="2" type="noConversion"/>
  </si>
  <si>
    <t>[던전] 필요 성향 담력 200+ / 무서우면 설정에서 밝기 100으로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</si>
  <si>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에포나</t>
    </r>
    <r>
      <rPr>
        <sz val="9"/>
        <color rgb="FF000000"/>
        <rFont val="Arial"/>
        <family val="2"/>
      </rPr>
      <t xml:space="preserve">] </t>
    </r>
    <r>
      <rPr>
        <sz val="9"/>
        <color rgb="FF000000"/>
        <rFont val="맑은 고딕"/>
        <family val="3"/>
        <charset val="129"/>
      </rPr>
      <t>에포나</t>
    </r>
    <r>
      <rPr>
        <sz val="9"/>
        <color rgb="FF000000"/>
        <rFont val="맑은 고딕"/>
        <family val="2"/>
        <charset val="129"/>
      </rPr>
      <t xml:space="preserve"> 3단계 완료 보상</t>
    </r>
    <r>
      <rPr>
        <sz val="9"/>
        <color rgb="FF000000"/>
        <rFont val="Arial"/>
        <family val="2"/>
      </rPr>
      <t xml:space="preserve"> / 1</t>
    </r>
    <r>
      <rPr>
        <sz val="9"/>
        <color rgb="FF000000"/>
        <rFont val="맑은 고딕"/>
        <family val="2"/>
        <charset val="129"/>
      </rPr>
      <t>시간 간격으로 협동 퀘스트가 열린다</t>
    </r>
    <phoneticPr fontId="2" type="noConversion"/>
  </si>
  <si>
    <t>탈 것 : 하얀 동글 풍뎅이</t>
    <phoneticPr fontId="2" type="noConversion"/>
  </si>
  <si>
    <t>모코코의 프라이팬</t>
    <phoneticPr fontId="2" type="noConversion"/>
  </si>
  <si>
    <t>[장난감] 영롱한 기운</t>
    <phoneticPr fontId="2" type="noConversion"/>
  </si>
  <si>
    <t>최상급 체력 증가 물약</t>
    <phoneticPr fontId="2" type="noConversion"/>
  </si>
  <si>
    <t>[룬] 정화</t>
    <phoneticPr fontId="2" type="noConversion"/>
  </si>
  <si>
    <t>[전설] 진저웨일 카드</t>
    <phoneticPr fontId="2" type="noConversion"/>
  </si>
  <si>
    <t>최상급 능력치 증가 물약</t>
    <phoneticPr fontId="2" type="noConversion"/>
  </si>
  <si>
    <t>비프로스트의 열쇠</t>
    <phoneticPr fontId="2" type="noConversion"/>
  </si>
  <si>
    <t>[전설] 데런 아만 카드</t>
    <phoneticPr fontId="2" type="noConversion"/>
  </si>
  <si>
    <t>칭호 "아크라시아 순례자"</t>
    <phoneticPr fontId="2" type="noConversion"/>
  </si>
  <si>
    <t>[영지] 설치물 : 이그네아</t>
    <phoneticPr fontId="2" type="noConversion"/>
  </si>
  <si>
    <t>탈 것 : 황금 테르페이온</t>
    <phoneticPr fontId="2" type="noConversion"/>
  </si>
  <si>
    <t>숙련 전체 생활 경험치 물약*5</t>
    <phoneticPr fontId="2" type="noConversion"/>
  </si>
  <si>
    <t>은은한 원석 부적</t>
    <phoneticPr fontId="2" type="noConversion"/>
  </si>
  <si>
    <t>숙련가용 제작 키드*5</t>
    <phoneticPr fontId="2" type="noConversion"/>
  </si>
  <si>
    <t>위대한 미술품 #11</t>
  </si>
  <si>
    <t>위대한 미술품 #11</t>
    <phoneticPr fontId="2" type="noConversion"/>
  </si>
  <si>
    <t>변신 : 토끼</t>
    <phoneticPr fontId="2" type="noConversion"/>
  </si>
  <si>
    <t>은은한 시트린</t>
    <phoneticPr fontId="2" type="noConversion"/>
  </si>
  <si>
    <t>칭호 "생활의 달인"</t>
    <phoneticPr fontId="2" type="noConversion"/>
  </si>
  <si>
    <t>침묵의 시트린</t>
    <phoneticPr fontId="2" type="noConversion"/>
  </si>
  <si>
    <t>변신 : 채집물</t>
    <phoneticPr fontId="2" type="noConversion"/>
  </si>
  <si>
    <t>[영지] 설치물 : 세계수의 잎</t>
    <phoneticPr fontId="2" type="noConversion"/>
  </si>
  <si>
    <t>변신 : 생선</t>
    <phoneticPr fontId="2" type="noConversion"/>
  </si>
  <si>
    <t>고요한 시트린</t>
    <phoneticPr fontId="2" type="noConversion"/>
  </si>
  <si>
    <t>[룬] 압도</t>
    <phoneticPr fontId="2" type="noConversion"/>
  </si>
  <si>
    <t>상급 능력치 증가 물약</t>
    <phoneticPr fontId="2" type="noConversion"/>
  </si>
  <si>
    <t>?</t>
    <phoneticPr fontId="2" type="noConversion"/>
  </si>
  <si>
    <t>지혜의 섬 - 흩어진 다섯 형제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</si>
  <si>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보스] 슈샤이어 → 머무른 시간의 호수 → 타르실라</t>
    </r>
    <phoneticPr fontId="2" type="noConversion"/>
  </si>
  <si>
    <t>교환</t>
    <phoneticPr fontId="2" type="noConversion"/>
  </si>
  <si>
    <t>타워</t>
    <phoneticPr fontId="2" type="noConversion"/>
  </si>
  <si>
    <t>에포나 평판</t>
    <phoneticPr fontId="2" type="noConversion"/>
  </si>
  <si>
    <t>지혜의 섬 - 열다섯 번째 심장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</si>
  <si>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우호] 트리시온 → 베아트리스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</si>
  <si>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애정</t>
    </r>
    <r>
      <rPr>
        <sz val="9"/>
        <color rgb="FF000000"/>
        <rFont val="Arial"/>
        <family val="3"/>
      </rPr>
      <t xml:space="preserve">] 슈테른 → </t>
    </r>
    <r>
      <rPr>
        <sz val="9"/>
        <color rgb="FF000000"/>
        <rFont val="맑은 고딕"/>
        <family val="3"/>
        <charset val="129"/>
      </rPr>
      <t>샤샤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</si>
  <si>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맑은 고딕"/>
        <family val="2"/>
        <charset val="129"/>
      </rPr>
      <t>] 속삭이는 작은 섬 → 니나브</t>
    </r>
    <phoneticPr fontId="2" type="noConversion"/>
  </si>
  <si>
    <t>해적마을 아틀라스 → 암거래 상인 → 해적 주화 33,000개</t>
    <phoneticPr fontId="2" type="noConversion"/>
  </si>
  <si>
    <t>검은이빨 주둔지 → 항해사 로사 → 기에나의 주화 3,340개</t>
    <phoneticPr fontId="2" type="noConversion"/>
  </si>
  <si>
    <t>두키 섬 - 두키왕을 잡아라</t>
    <phoneticPr fontId="2" type="noConversion"/>
  </si>
  <si>
    <t>자유의 섬 → 검은 이빨 → 기에나의 주화 4,000개</t>
    <phoneticPr fontId="2" type="noConversion"/>
  </si>
  <si>
    <t>[신리] 히프노스의 눈 → 푸른 눈의 칼바서스</t>
    <phoneticPr fontId="2" type="noConversion"/>
  </si>
  <si>
    <t>타워 오브 쉐도우</t>
    <phoneticPr fontId="2" type="noConversion"/>
  </si>
  <si>
    <t>타워 오브 페이트</t>
    <phoneticPr fontId="2" type="noConversion"/>
  </si>
  <si>
    <t>푸른 바람의 섬 - 초원의 벌레</t>
    <phoneticPr fontId="2" type="noConversion"/>
  </si>
  <si>
    <t>그림자달 시장 - 마음을 쥔 정령</t>
    <phoneticPr fontId="2" type="noConversion"/>
  </si>
  <si>
    <t>첫 번째 거인의 심장</t>
    <phoneticPr fontId="2" type="noConversion"/>
  </si>
  <si>
    <t>두 번째 거인의 심장</t>
    <phoneticPr fontId="2" type="noConversion"/>
  </si>
  <si>
    <t>세 번째 거인의 심장</t>
    <phoneticPr fontId="2" type="noConversion"/>
  </si>
  <si>
    <t>네 번째 거인의 심장</t>
    <phoneticPr fontId="2" type="noConversion"/>
  </si>
  <si>
    <t>다섯 번째 거인의 심장</t>
    <phoneticPr fontId="2" type="noConversion"/>
  </si>
  <si>
    <t>여섯 번째 거인의 심장</t>
    <phoneticPr fontId="2" type="noConversion"/>
  </si>
  <si>
    <t>일곱 번째 거인의 심장</t>
    <phoneticPr fontId="2" type="noConversion"/>
  </si>
  <si>
    <t>여덟 번째 거인의 심장</t>
    <phoneticPr fontId="2" type="noConversion"/>
  </si>
  <si>
    <t>아홉 번째 거인의 심장</t>
    <phoneticPr fontId="2" type="noConversion"/>
  </si>
  <si>
    <t>열 번째 거인의 심장</t>
    <phoneticPr fontId="2" type="noConversion"/>
  </si>
  <si>
    <t>열한 번째 거인의 심장</t>
    <phoneticPr fontId="2" type="noConversion"/>
  </si>
  <si>
    <t>열두 번째 거인의 심장</t>
    <phoneticPr fontId="2" type="noConversion"/>
  </si>
  <si>
    <t>열세 번째 거인의 심장</t>
    <phoneticPr fontId="2" type="noConversion"/>
  </si>
  <si>
    <t>열네 번째 거인의 심장</t>
    <phoneticPr fontId="2" type="noConversion"/>
  </si>
  <si>
    <t>열다섯 번째 거인의 심장</t>
    <phoneticPr fontId="2" type="noConversion"/>
  </si>
  <si>
    <t>심장</t>
    <phoneticPr fontId="2" type="noConversion"/>
  </si>
  <si>
    <t>미술품</t>
    <phoneticPr fontId="2" type="noConversion"/>
  </si>
  <si>
    <t>위대한 미술품 #1</t>
    <phoneticPr fontId="2" type="noConversion"/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</si>
  <si>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</t>
    </r>
    <phoneticPr fontId="2" type="noConversion"/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</si>
  <si>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</si>
  <si>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#5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</si>
  <si>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#6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</si>
  <si>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#7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</si>
  <si>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#8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</si>
  <si>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#9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</si>
  <si>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#10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</si>
  <si>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#12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</si>
  <si>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#13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</si>
  <si>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#14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</si>
  <si>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#15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</si>
  <si>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#16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</si>
  <si>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#17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</si>
  <si>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#18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</si>
  <si>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#19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</si>
  <si>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#20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</si>
  <si>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#22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</si>
  <si>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#24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</si>
  <si>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#25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</si>
  <si>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#26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</si>
  <si>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#27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</si>
  <si>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#28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</si>
  <si>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#29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</si>
  <si>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#30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</si>
  <si>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#31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</si>
  <si>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#32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</si>
  <si>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#34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</si>
  <si>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#35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</si>
  <si>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#36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</si>
  <si>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#37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</si>
  <si>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#38</t>
    </r>
    <r>
      <rPr>
        <sz val="11"/>
        <color theme="1"/>
        <rFont val="맑은 고딕"/>
        <family val="2"/>
        <charset val="129"/>
        <scheme val="minor"/>
      </rPr>
      <t/>
    </r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</si>
  <si>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#40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</si>
  <si>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#41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</si>
  <si>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#42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</si>
  <si>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#43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</si>
  <si>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#44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</si>
  <si>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#45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</si>
  <si>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#46</t>
    </r>
    <r>
      <rPr>
        <sz val="11"/>
        <color theme="1"/>
        <rFont val="맑은 고딕"/>
        <family val="2"/>
        <charset val="129"/>
        <scheme val="minor"/>
      </rPr>
      <t/>
    </r>
  </si>
  <si>
    <t>위대한 미술품 #47</t>
  </si>
  <si>
    <r>
      <rPr>
        <sz val="9"/>
        <color rgb="FF000000"/>
        <rFont val="맑은 고딕"/>
        <family val="2"/>
        <charset val="129"/>
      </rPr>
      <t>위대한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미술품</t>
    </r>
    <r>
      <rPr>
        <sz val="9"/>
        <color rgb="FF000000"/>
        <rFont val="Arial"/>
        <family val="2"/>
      </rPr>
      <t xml:space="preserve"> #48</t>
    </r>
    <r>
      <rPr>
        <sz val="11"/>
        <color theme="1"/>
        <rFont val="맑은 고딕"/>
        <family val="2"/>
        <charset val="129"/>
        <scheme val="minor"/>
      </rPr>
      <t/>
    </r>
  </si>
  <si>
    <t>수집품</t>
    <phoneticPr fontId="2" type="noConversion"/>
  </si>
  <si>
    <t>모험의 서</t>
    <phoneticPr fontId="2" type="noConversion"/>
  </si>
  <si>
    <t>큐브</t>
    <phoneticPr fontId="2" type="noConversion"/>
  </si>
  <si>
    <t>보스러시</t>
    <phoneticPr fontId="2" type="noConversion"/>
  </si>
  <si>
    <t>비밀던전</t>
    <phoneticPr fontId="2" type="noConversion"/>
  </si>
  <si>
    <t>해바라기 섬 - 그림자에 갇힌 예술가</t>
    <phoneticPr fontId="2" type="noConversion"/>
  </si>
  <si>
    <r>
      <t>섬의</t>
    </r>
    <r>
      <rPr>
        <sz val="9"/>
        <color rgb="FF000000"/>
        <rFont val="맑은 고딕"/>
        <family val="3"/>
        <charset val="129"/>
      </rPr>
      <t xml:space="preserve"> 마음 30개</t>
    </r>
    <phoneticPr fontId="2" type="noConversion"/>
  </si>
  <si>
    <t>루테란 동부 50%</t>
    <phoneticPr fontId="2" type="noConversion"/>
  </si>
  <si>
    <t>토토이크 50%</t>
    <phoneticPr fontId="2" type="noConversion"/>
  </si>
  <si>
    <t>애니츠 50%</t>
    <phoneticPr fontId="2" type="noConversion"/>
  </si>
  <si>
    <t>베른 북부 50%</t>
    <phoneticPr fontId="2" type="noConversion"/>
  </si>
  <si>
    <t>슈샤이어 40%</t>
    <phoneticPr fontId="2" type="noConversion"/>
  </si>
  <si>
    <t>오즈혼 구릉지 - 저주받은 유적</t>
    <phoneticPr fontId="2" type="noConversion"/>
  </si>
  <si>
    <r>
      <rPr>
        <sz val="9"/>
        <color rgb="FF000000"/>
        <rFont val="맑은 고딕"/>
        <family val="2"/>
        <charset val="129"/>
      </rPr>
      <t>갈기파도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항구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항구의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운영을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책임진다</t>
    </r>
    <phoneticPr fontId="2" type="noConversion"/>
  </si>
  <si>
    <t>세계수의 잎 24개</t>
    <phoneticPr fontId="2" type="noConversion"/>
  </si>
  <si>
    <t>원정대 영지 → 일레인 → 토벌의 인장 4375개</t>
    <phoneticPr fontId="2" type="noConversion"/>
  </si>
  <si>
    <r>
      <rPr>
        <sz val="9"/>
        <color rgb="FF000000"/>
        <rFont val="맑은 고딕"/>
        <family val="2"/>
        <charset val="129"/>
      </rPr>
      <t>검은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이빨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주둔지</t>
    </r>
    <r>
      <rPr>
        <sz val="9"/>
        <color rgb="FF000000"/>
        <rFont val="Arial"/>
        <family val="2"/>
      </rPr>
      <t xml:space="preserve"> → </t>
    </r>
    <r>
      <rPr>
        <sz val="9"/>
        <color rgb="FF000000"/>
        <rFont val="맑은 고딕"/>
        <family val="2"/>
        <charset val="129"/>
      </rPr>
      <t>항해사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로사</t>
    </r>
    <r>
      <rPr>
        <sz val="9"/>
        <color rgb="FF000000"/>
        <rFont val="Arial"/>
        <family val="2"/>
      </rPr>
      <t xml:space="preserve"> → </t>
    </r>
    <r>
      <rPr>
        <sz val="9"/>
        <color rgb="FF000000"/>
        <rFont val="맑은 고딕"/>
        <family val="2"/>
        <charset val="129"/>
      </rPr>
      <t>기에나의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주화</t>
    </r>
    <r>
      <rPr>
        <sz val="9"/>
        <color rgb="FF000000"/>
        <rFont val="Arial"/>
        <family val="2"/>
      </rPr>
      <t xml:space="preserve"> 3600</t>
    </r>
    <r>
      <rPr>
        <sz val="9"/>
        <color rgb="FF000000"/>
        <rFont val="맑은 고딕"/>
        <family val="2"/>
        <charset val="129"/>
      </rPr>
      <t>개</t>
    </r>
    <phoneticPr fontId="2" type="noConversion"/>
  </si>
  <si>
    <r>
      <t>아픈</t>
    </r>
    <r>
      <rPr>
        <sz val="9"/>
        <color rgb="FF000000"/>
        <rFont val="맑은 고딕"/>
        <family val="2"/>
        <charset val="129"/>
      </rPr>
      <t xml:space="preserve"> 만큼 성숙해진다</t>
    </r>
    <phoneticPr fontId="2" type="noConversion"/>
  </si>
  <si>
    <t>큐브 황금방 상자 오픈 / 디멘션 노말 이상</t>
    <phoneticPr fontId="2" type="noConversion"/>
  </si>
  <si>
    <t>큐브 황금방 상자 오픈 / 큐브 노말 이상</t>
    <phoneticPr fontId="2" type="noConversion"/>
  </si>
  <si>
    <t>큐브 황금방 상자 오픈 / 큐브 하드 이상</t>
    <phoneticPr fontId="2" type="noConversion"/>
  </si>
  <si>
    <t>큐브 황금방 상자 오픈 / 엘리트 큐브 노말 이상</t>
    <phoneticPr fontId="2" type="noConversion"/>
  </si>
  <si>
    <t>큐브 황금방 상자 오픈 / 엘리트 큐브 하드 이상</t>
    <phoneticPr fontId="2" type="noConversion"/>
  </si>
  <si>
    <r>
      <rPr>
        <sz val="9"/>
        <color rgb="FF000000"/>
        <rFont val="맑은 고딕"/>
        <family val="2"/>
        <charset val="129"/>
      </rPr>
      <t>칼트헤르츠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노예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해방</t>
    </r>
    <phoneticPr fontId="2" type="noConversion"/>
  </si>
  <si>
    <r>
      <rPr>
        <sz val="9"/>
        <color rgb="FF000000"/>
        <rFont val="맑은 고딕"/>
        <family val="2"/>
        <charset val="129"/>
      </rPr>
      <t>자유의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섬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고고학자의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부탁</t>
    </r>
    <phoneticPr fontId="2" type="noConversion"/>
  </si>
  <si>
    <t>거인의 심장 9개</t>
    <phoneticPr fontId="2" type="noConversion"/>
  </si>
  <si>
    <t>섬의 마음 55개</t>
    <phoneticPr fontId="2" type="noConversion"/>
  </si>
  <si>
    <t>모험물 30개</t>
    <phoneticPr fontId="2" type="noConversion"/>
  </si>
  <si>
    <t>베른 신형 탐사선 / 정각 로헨델 출발, ~30분 서해 섬 어딘가</t>
    <phoneticPr fontId="2" type="noConversion"/>
  </si>
  <si>
    <r>
      <rPr>
        <sz val="9"/>
        <color rgb="FF000000"/>
        <rFont val="맑은 고딕"/>
        <family val="2"/>
        <charset val="129"/>
      </rPr>
      <t>페르마타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페르마타의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진정한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매니저</t>
    </r>
    <phoneticPr fontId="2" type="noConversion"/>
  </si>
  <si>
    <r>
      <t>[신뢰</t>
    </r>
    <r>
      <rPr>
        <sz val="9"/>
        <color rgb="FF000000"/>
        <rFont val="맑은 고딕"/>
        <family val="2"/>
        <charset val="129"/>
      </rPr>
      <t>] 히프노스의 눈 - 푸른 눈의 칼바서스</t>
    </r>
    <phoneticPr fontId="2" type="noConversion"/>
  </si>
  <si>
    <t>로헨델 40%</t>
    <phoneticPr fontId="2" type="noConversion"/>
  </si>
  <si>
    <t>욘 40%</t>
    <phoneticPr fontId="2" type="noConversion"/>
  </si>
  <si>
    <t>모코코 씨앗 950개</t>
    <phoneticPr fontId="2" type="noConversion"/>
  </si>
  <si>
    <t>거인의 심장 11개</t>
    <phoneticPr fontId="2" type="noConversion"/>
  </si>
  <si>
    <t>아트로포스 → 검은 상인 → 해적주화 30,000개 / 섬 5시 숨겨진 공간</t>
    <phoneticPr fontId="2" type="noConversion"/>
  </si>
  <si>
    <t>모험의 서 페이튼 40%</t>
    <phoneticPr fontId="2" type="noConversion"/>
  </si>
  <si>
    <t>섬의 마음 75개</t>
    <phoneticPr fontId="2" type="noConversion"/>
  </si>
  <si>
    <t>모험물 38개</t>
    <phoneticPr fontId="2" type="noConversion"/>
  </si>
  <si>
    <t>모코코 씨앗 1150개</t>
    <phoneticPr fontId="2" type="noConversion"/>
  </si>
  <si>
    <r>
      <rPr>
        <sz val="9"/>
        <color rgb="FF000000"/>
        <rFont val="맑은 고딕"/>
        <family val="2"/>
        <charset val="129"/>
      </rPr>
      <t>별모래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해변</t>
    </r>
    <r>
      <rPr>
        <sz val="9"/>
        <color rgb="FF000000"/>
        <rFont val="Arial"/>
        <family val="2"/>
      </rPr>
      <t xml:space="preserve"> - </t>
    </r>
    <r>
      <rPr>
        <sz val="9"/>
        <color rgb="FF000000"/>
        <rFont val="맑은 고딕"/>
        <family val="2"/>
        <charset val="129"/>
      </rPr>
      <t>노곤노곤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온천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아르바이트</t>
    </r>
    <phoneticPr fontId="2" type="noConversion"/>
  </si>
  <si>
    <r>
      <t>유물</t>
    </r>
    <r>
      <rPr>
        <sz val="9"/>
        <color rgb="FF000000"/>
        <rFont val="맑은 고딕"/>
        <family val="2"/>
        <charset val="129"/>
      </rPr>
      <t xml:space="preserve"> 보물지도에서 휙득 추측</t>
    </r>
    <phoneticPr fontId="2" type="noConversion"/>
  </si>
  <si>
    <r>
      <rPr>
        <sz val="9"/>
        <color rgb="FF000000"/>
        <rFont val="맑은 고딕"/>
        <family val="2"/>
        <charset val="129"/>
      </rPr>
      <t>유물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보물지도에서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휙득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추측</t>
    </r>
    <phoneticPr fontId="2" type="noConversion"/>
  </si>
  <si>
    <t>유물 보물지도에서 휙득 추측</t>
    <phoneticPr fontId="2" type="noConversion"/>
  </si>
  <si>
    <t>파푸니카 40%</t>
    <phoneticPr fontId="2" type="noConversion"/>
  </si>
  <si>
    <r>
      <t>별빛</t>
    </r>
    <r>
      <rPr>
        <sz val="9"/>
        <color rgb="FF000000"/>
        <rFont val="맑은 고딕"/>
        <family val="2"/>
        <charset val="129"/>
      </rPr>
      <t xml:space="preserve"> 등대의 섬 → 프랭크 → 기에나의 주화 3,600개</t>
    </r>
    <phoneticPr fontId="2" type="noConversion"/>
  </si>
  <si>
    <t>개수</t>
    <phoneticPr fontId="2" type="noConversion"/>
  </si>
  <si>
    <t>아르테미스</t>
    <phoneticPr fontId="2" type="noConversion"/>
  </si>
  <si>
    <t>레온하트</t>
    <phoneticPr fontId="2" type="noConversion"/>
  </si>
  <si>
    <t>로그힐</t>
    <phoneticPr fontId="2" type="noConversion"/>
  </si>
  <si>
    <t>안게모스 산 기슭</t>
    <phoneticPr fontId="2" type="noConversion"/>
  </si>
  <si>
    <t>국경지대</t>
    <phoneticPr fontId="2" type="noConversion"/>
  </si>
  <si>
    <t>던전</t>
    <phoneticPr fontId="2" type="noConversion"/>
  </si>
  <si>
    <t>독발톱 도굴단 동굴</t>
    <phoneticPr fontId="2" type="noConversion"/>
  </si>
  <si>
    <t>아길로스의 머리</t>
    <phoneticPr fontId="2" type="noConversion"/>
  </si>
  <si>
    <t>아길로스의 꼬리</t>
    <phoneticPr fontId="2" type="noConversion"/>
  </si>
  <si>
    <t>유디아</t>
    <phoneticPr fontId="2" type="noConversion"/>
  </si>
  <si>
    <t>살란드 구릉지</t>
    <phoneticPr fontId="2" type="noConversion"/>
  </si>
  <si>
    <t>오즈혼 구릉지</t>
    <phoneticPr fontId="2" type="noConversion"/>
  </si>
  <si>
    <t>모라이 유적</t>
    <phoneticPr fontId="2" type="noConversion"/>
  </si>
  <si>
    <t>사피라 동굴</t>
    <phoneticPr fontId="2" type="noConversion"/>
  </si>
  <si>
    <t>루테란 서부</t>
    <phoneticPr fontId="2" type="noConversion"/>
  </si>
  <si>
    <t>자고라스 산</t>
    <phoneticPr fontId="2" type="noConversion"/>
  </si>
  <si>
    <t>레이크바</t>
    <phoneticPr fontId="2" type="noConversion"/>
  </si>
  <si>
    <t>메드리닉 수도원</t>
    <phoneticPr fontId="2" type="noConversion"/>
  </si>
  <si>
    <t>빌브린 숲</t>
    <phoneticPr fontId="2" type="noConversion"/>
  </si>
  <si>
    <t>격전의 평야</t>
    <phoneticPr fontId="2" type="noConversion"/>
  </si>
  <si>
    <r>
      <t>광휘의</t>
    </r>
    <r>
      <rPr>
        <sz val="9"/>
        <color rgb="FF000000"/>
        <rFont val="맑은 고딕"/>
        <family val="2"/>
        <charset val="129"/>
      </rPr>
      <t xml:space="preserve"> 능선</t>
    </r>
    <phoneticPr fontId="2" type="noConversion"/>
  </si>
  <si>
    <t>회색 망치 광산</t>
    <phoneticPr fontId="2" type="noConversion"/>
  </si>
  <si>
    <t>루테란 동부</t>
    <phoneticPr fontId="2" type="noConversion"/>
  </si>
  <si>
    <t>루테란 성</t>
    <phoneticPr fontId="2" type="noConversion"/>
  </si>
  <si>
    <t>디오리카 평원</t>
    <phoneticPr fontId="2" type="noConversion"/>
  </si>
  <si>
    <t>해무리 언덕</t>
    <phoneticPr fontId="2" type="noConversion"/>
  </si>
  <si>
    <t>배꽃나무 자생지</t>
    <phoneticPr fontId="2" type="noConversion"/>
  </si>
  <si>
    <t>흑장미 교회당</t>
    <phoneticPr fontId="2" type="noConversion"/>
  </si>
  <si>
    <t>교회당 지하</t>
    <phoneticPr fontId="2" type="noConversion"/>
  </si>
  <si>
    <t>라이아 단구</t>
    <phoneticPr fontId="2" type="noConversion"/>
  </si>
  <si>
    <t>보레아 영지</t>
    <phoneticPr fontId="2" type="noConversion"/>
  </si>
  <si>
    <t>갈기파도 항구</t>
    <phoneticPr fontId="2" type="noConversion"/>
  </si>
  <si>
    <t>크로커니스 해변</t>
    <phoneticPr fontId="2" type="noConversion"/>
  </si>
  <si>
    <t>라스트라 숲</t>
    <phoneticPr fontId="2" type="noConversion"/>
  </si>
  <si>
    <t>크라잉 스톰</t>
    <phoneticPr fontId="2" type="noConversion"/>
  </si>
  <si>
    <t>애니츠</t>
    <phoneticPr fontId="2" type="noConversion"/>
  </si>
  <si>
    <t>항구도시 창천</t>
    <phoneticPr fontId="2" type="noConversion"/>
  </si>
  <si>
    <t>델파이 현</t>
    <phoneticPr fontId="2" type="noConversion"/>
  </si>
  <si>
    <t>등나무 언덕</t>
    <phoneticPr fontId="2" type="noConversion"/>
  </si>
  <si>
    <t>소리의 숲</t>
    <phoneticPr fontId="2" type="noConversion"/>
  </si>
  <si>
    <t>황혼의 연무</t>
    <phoneticPr fontId="2" type="noConversion"/>
  </si>
  <si>
    <t>거울 계곡</t>
    <phoneticPr fontId="2" type="noConversion"/>
  </si>
  <si>
    <t>만월의 고택</t>
    <phoneticPr fontId="2" type="noConversion"/>
  </si>
  <si>
    <t>연의 결계</t>
    <phoneticPr fontId="2" type="noConversion"/>
  </si>
  <si>
    <t>적의 결계</t>
    <phoneticPr fontId="2" type="noConversion"/>
  </si>
  <si>
    <t>사령의 동굴</t>
    <phoneticPr fontId="2" type="noConversion"/>
  </si>
  <si>
    <t>삶과 죽음의 경계</t>
    <phoneticPr fontId="2" type="noConversion"/>
  </si>
  <si>
    <t>아르데타인</t>
    <phoneticPr fontId="2" type="noConversion"/>
  </si>
  <si>
    <t>슈테른</t>
    <phoneticPr fontId="2" type="noConversion"/>
  </si>
  <si>
    <t>토트리치</t>
    <phoneticPr fontId="2" type="noConversion"/>
  </si>
  <si>
    <t>메마른 통로</t>
    <phoneticPr fontId="2" type="noConversion"/>
  </si>
  <si>
    <t>갈라진 땅</t>
    <phoneticPr fontId="2" type="noConversion"/>
  </si>
  <si>
    <t>네벨호른</t>
    <phoneticPr fontId="2" type="noConversion"/>
  </si>
  <si>
    <t>바람결 구릉지</t>
    <phoneticPr fontId="2" type="noConversion"/>
  </si>
  <si>
    <t>리제 폭포</t>
    <phoneticPr fontId="2" type="noConversion"/>
  </si>
  <si>
    <t>붉은 모래 사막</t>
    <phoneticPr fontId="2" type="noConversion"/>
  </si>
  <si>
    <t>전투 개미 둥지</t>
    <phoneticPr fontId="2" type="noConversion"/>
  </si>
  <si>
    <t>아이히만의 연구기지</t>
    <phoneticPr fontId="2" type="noConversion"/>
  </si>
  <si>
    <t>에어가이츠</t>
    <phoneticPr fontId="2" type="noConversion"/>
  </si>
  <si>
    <t>크라테르의 심장</t>
    <phoneticPr fontId="2" type="noConversion"/>
  </si>
  <si>
    <t>베른 북부</t>
    <phoneticPr fontId="2" type="noConversion"/>
  </si>
  <si>
    <t>크로나 항구</t>
    <phoneticPr fontId="2" type="noConversion"/>
  </si>
  <si>
    <t>베른 성</t>
    <phoneticPr fontId="2" type="noConversion"/>
  </si>
  <si>
    <t>라니아 마을</t>
    <phoneticPr fontId="2" type="noConversion"/>
  </si>
  <si>
    <t>파르나 숲</t>
    <phoneticPr fontId="2" type="noConversion"/>
  </si>
  <si>
    <t>페스나르 고원</t>
    <phoneticPr fontId="2" type="noConversion"/>
  </si>
  <si>
    <t>베르닐 삼림</t>
    <phoneticPr fontId="2" type="noConversion"/>
  </si>
  <si>
    <t>발란카르 산맥</t>
    <phoneticPr fontId="2" type="noConversion"/>
  </si>
  <si>
    <t>고대 유적 엘베리아</t>
    <phoneticPr fontId="2" type="noConversion"/>
  </si>
  <si>
    <t>고르곤의 둥지</t>
    <phoneticPr fontId="2" type="noConversion"/>
  </si>
  <si>
    <t>슈샤이어</t>
    <phoneticPr fontId="2" type="noConversion"/>
  </si>
  <si>
    <t>리겐스 마을</t>
    <phoneticPr fontId="2" type="noConversion"/>
  </si>
  <si>
    <t>칼날바람 언덕</t>
    <phoneticPr fontId="2" type="noConversion"/>
  </si>
  <si>
    <t>서리감옥 고원</t>
    <phoneticPr fontId="2" type="noConversion"/>
  </si>
  <si>
    <t>얼어붙은 바다</t>
    <phoneticPr fontId="2" type="noConversion"/>
  </si>
  <si>
    <t>머무른 시간의 호수</t>
    <phoneticPr fontId="2" type="noConversion"/>
  </si>
  <si>
    <t>얼음나비 절벽</t>
    <phoneticPr fontId="2" type="noConversion"/>
  </si>
  <si>
    <t>서클사이드</t>
    <phoneticPr fontId="2" type="noConversion"/>
  </si>
  <si>
    <t>바에단의 은신처</t>
    <phoneticPr fontId="2" type="noConversion"/>
  </si>
  <si>
    <t>거울의 미궁</t>
    <phoneticPr fontId="2" type="noConversion"/>
  </si>
  <si>
    <t>로헨델</t>
    <phoneticPr fontId="2" type="noConversion"/>
  </si>
  <si>
    <t>은빛물결 호수</t>
    <phoneticPr fontId="2" type="noConversion"/>
  </si>
  <si>
    <t>로아룬</t>
    <phoneticPr fontId="2" type="noConversion"/>
  </si>
  <si>
    <t>유리연꽃 호수</t>
    <phoneticPr fontId="2" type="noConversion"/>
  </si>
  <si>
    <t>바람향기 언덕</t>
    <phoneticPr fontId="2" type="noConversion"/>
  </si>
  <si>
    <t>파괴된 제나일</t>
    <phoneticPr fontId="2" type="noConversion"/>
  </si>
  <si>
    <t>엘조윈의 그늘</t>
    <phoneticPr fontId="2" type="noConversion"/>
  </si>
  <si>
    <t>정령의 땅</t>
    <phoneticPr fontId="2" type="noConversion"/>
  </si>
  <si>
    <t>몽환의 궁전</t>
    <phoneticPr fontId="2" type="noConversion"/>
  </si>
  <si>
    <t>욘</t>
    <phoneticPr fontId="2" type="noConversion"/>
  </si>
  <si>
    <t>시작의 땅</t>
    <phoneticPr fontId="2" type="noConversion"/>
  </si>
  <si>
    <t>위대한 성</t>
    <phoneticPr fontId="2" type="noConversion"/>
  </si>
  <si>
    <t>미완의 정원</t>
    <phoneticPr fontId="2" type="noConversion"/>
  </si>
  <si>
    <t>검은모루 작업장</t>
    <phoneticPr fontId="2" type="noConversion"/>
  </si>
  <si>
    <t>무쇠망치 작업장</t>
    <phoneticPr fontId="2" type="noConversion"/>
  </si>
  <si>
    <t>기약의 땅</t>
    <phoneticPr fontId="2" type="noConversion"/>
  </si>
  <si>
    <t>기막힌 양조장</t>
    <phoneticPr fontId="2" type="noConversion"/>
  </si>
  <si>
    <t>오만의 방주</t>
    <phoneticPr fontId="2" type="noConversion"/>
  </si>
  <si>
    <t>페이튼</t>
    <phoneticPr fontId="2" type="noConversion"/>
  </si>
  <si>
    <t>이름 없는 협곡</t>
    <phoneticPr fontId="2" type="noConversion"/>
  </si>
  <si>
    <t>칼라자 마을</t>
    <phoneticPr fontId="2" type="noConversion"/>
  </si>
  <si>
    <t>울부짖는 늪지대</t>
    <phoneticPr fontId="2" type="noConversion"/>
  </si>
  <si>
    <t>그늘진 절벽</t>
    <phoneticPr fontId="2" type="noConversion"/>
  </si>
  <si>
    <r>
      <t>붉은</t>
    </r>
    <r>
      <rPr>
        <sz val="9"/>
        <color rgb="FF000000"/>
        <rFont val="맑은 고딕"/>
        <family val="2"/>
        <charset val="129"/>
      </rPr>
      <t xml:space="preserve"> 달의 흔적</t>
    </r>
    <phoneticPr fontId="2" type="noConversion"/>
  </si>
  <si>
    <t>폐허가 된 고성</t>
    <phoneticPr fontId="2" type="noConversion"/>
  </si>
  <si>
    <r>
      <t>죄악의</t>
    </r>
    <r>
      <rPr>
        <sz val="9"/>
        <color rgb="FF000000"/>
        <rFont val="맑은 고딕"/>
        <family val="2"/>
        <charset val="129"/>
      </rPr>
      <t xml:space="preserve"> 고성</t>
    </r>
    <phoneticPr fontId="2" type="noConversion"/>
  </si>
  <si>
    <t>파푸니카</t>
    <phoneticPr fontId="2" type="noConversion"/>
  </si>
  <si>
    <t>얕은 바닷길</t>
    <phoneticPr fontId="2" type="noConversion"/>
  </si>
  <si>
    <t>니아 마을</t>
    <phoneticPr fontId="2" type="noConversion"/>
  </si>
  <si>
    <t>볕모래 해변</t>
    <phoneticPr fontId="2" type="noConversion"/>
  </si>
  <si>
    <t>나스카 온천</t>
    <phoneticPr fontId="2" type="noConversion"/>
  </si>
  <si>
    <t>티카티카 군락지</t>
    <phoneticPr fontId="2" type="noConversion"/>
  </si>
  <si>
    <t>비밀의 숲</t>
    <phoneticPr fontId="2" type="noConversion"/>
  </si>
  <si>
    <t>오레하의 우물</t>
    <phoneticPr fontId="2" type="noConversion"/>
  </si>
  <si>
    <t>모코코 버섯</t>
    <phoneticPr fontId="2" type="noConversion"/>
  </si>
  <si>
    <t>라마</t>
    <phoneticPr fontId="2" type="noConversion"/>
  </si>
  <si>
    <t>붉은 바다 거북</t>
    <phoneticPr fontId="2" type="noConversion"/>
  </si>
  <si>
    <t>스타더스트</t>
    <phoneticPr fontId="2" type="noConversion"/>
  </si>
  <si>
    <t>바다꽃</t>
    <phoneticPr fontId="2" type="noConversion"/>
  </si>
  <si>
    <t>스타후르츠</t>
    <phoneticPr fontId="2" type="noConversion"/>
  </si>
  <si>
    <t>용과</t>
    <phoneticPr fontId="2" type="noConversion"/>
  </si>
  <si>
    <t>맨드릴</t>
    <phoneticPr fontId="2" type="noConversion"/>
  </si>
  <si>
    <t>유령 도마뱀</t>
    <phoneticPr fontId="2" type="noConversion"/>
  </si>
  <si>
    <t>오색 앵무새</t>
    <phoneticPr fontId="2" type="noConversion"/>
  </si>
  <si>
    <t>바람의 석판</t>
    <phoneticPr fontId="2" type="noConversion"/>
  </si>
  <si>
    <t>반달 가면</t>
    <phoneticPr fontId="2" type="noConversion"/>
  </si>
  <si>
    <t>고대 지팡이</t>
    <phoneticPr fontId="2" type="noConversion"/>
  </si>
  <si>
    <t>고대 금화</t>
    <phoneticPr fontId="2" type="noConversion"/>
  </si>
  <si>
    <t>잊혀진 호수</t>
    <phoneticPr fontId="2" type="noConversion"/>
  </si>
  <si>
    <t>크래바스</t>
    <phoneticPr fontId="2" type="noConversion"/>
  </si>
  <si>
    <t>불타는 얼음</t>
    <phoneticPr fontId="2" type="noConversion"/>
  </si>
  <si>
    <t>고인돌</t>
    <phoneticPr fontId="2" type="noConversion"/>
  </si>
  <si>
    <t>마법진</t>
    <phoneticPr fontId="2" type="noConversion"/>
  </si>
  <si>
    <t>난파선 잔해</t>
    <phoneticPr fontId="2" type="noConversion"/>
  </si>
  <si>
    <t>참돌고래</t>
    <phoneticPr fontId="2" type="noConversion"/>
  </si>
  <si>
    <t>극지 맘모스</t>
    <phoneticPr fontId="2" type="noConversion"/>
  </si>
  <si>
    <t>붉은낙타</t>
    <phoneticPr fontId="2" type="noConversion"/>
  </si>
  <si>
    <t>유니콘</t>
    <phoneticPr fontId="2" type="noConversion"/>
  </si>
  <si>
    <t>유령 가오리</t>
    <phoneticPr fontId="2" type="noConversion"/>
  </si>
  <si>
    <t>세이렌</t>
    <phoneticPr fontId="2" type="noConversion"/>
  </si>
  <si>
    <t>달의 탑</t>
    <phoneticPr fontId="2" type="noConversion"/>
  </si>
  <si>
    <t>신의 창</t>
    <phoneticPr fontId="2" type="noConversion"/>
  </si>
  <si>
    <t>기에나 석상</t>
    <phoneticPr fontId="2" type="noConversion"/>
  </si>
  <si>
    <t>오로라</t>
    <phoneticPr fontId="2" type="noConversion"/>
  </si>
  <si>
    <t>소용돌이</t>
    <phoneticPr fontId="2" type="noConversion"/>
  </si>
  <si>
    <t>침묵하는 섬</t>
    <phoneticPr fontId="2" type="noConversion"/>
  </si>
  <si>
    <t>토토이끼 배</t>
    <phoneticPr fontId="2" type="noConversion"/>
  </si>
  <si>
    <t>북해의 눈</t>
    <phoneticPr fontId="2" type="noConversion"/>
  </si>
  <si>
    <t>남해의 눈</t>
    <phoneticPr fontId="2" type="noConversion"/>
  </si>
  <si>
    <t>죽은자의 눈</t>
    <phoneticPr fontId="2" type="noConversion"/>
  </si>
  <si>
    <t>의문의 상자</t>
    <phoneticPr fontId="2" type="noConversion"/>
  </si>
  <si>
    <t>해적의 의족</t>
    <phoneticPr fontId="2" type="noConversion"/>
  </si>
  <si>
    <t>해적의 깃발</t>
    <phoneticPr fontId="2" type="noConversion"/>
  </si>
  <si>
    <t>헤스티아호</t>
    <phoneticPr fontId="2" type="noConversion"/>
  </si>
  <si>
    <t>환영 나비</t>
    <phoneticPr fontId="2" type="noConversion"/>
  </si>
  <si>
    <t>대왕 조개</t>
    <phoneticPr fontId="2" type="noConversion"/>
  </si>
  <si>
    <t>천 덮인 선수상</t>
    <phoneticPr fontId="2" type="noConversion"/>
  </si>
  <si>
    <t>여인의 얼음 조각상</t>
    <phoneticPr fontId="2" type="noConversion"/>
  </si>
  <si>
    <t>모험의 서</t>
    <phoneticPr fontId="2" type="noConversion"/>
  </si>
  <si>
    <t>교환</t>
    <phoneticPr fontId="2" type="noConversion"/>
  </si>
  <si>
    <r>
      <rPr>
        <sz val="9"/>
        <color rgb="FF000000"/>
        <rFont val="맑은 고딕"/>
        <family val="3"/>
        <charset val="129"/>
      </rPr>
      <t>모험의</t>
    </r>
    <r>
      <rPr>
        <sz val="9"/>
        <color rgb="FF000000"/>
        <rFont val="Arial"/>
        <family val="3"/>
      </rPr>
      <t xml:space="preserve"> </t>
    </r>
    <r>
      <rPr>
        <sz val="9"/>
        <color rgb="FF000000"/>
        <rFont val="맑은 고딕"/>
        <family val="3"/>
        <charset val="129"/>
      </rPr>
      <t>서</t>
    </r>
    <phoneticPr fontId="2" type="noConversion"/>
  </si>
  <si>
    <t>?</t>
    <phoneticPr fontId="2" type="noConversion"/>
  </si>
  <si>
    <t>호감도</t>
    <phoneticPr fontId="2" type="noConversion"/>
  </si>
  <si>
    <t>토토이크 70%</t>
    <phoneticPr fontId="2" type="noConversion"/>
  </si>
  <si>
    <t>파푸니카 60%</t>
    <phoneticPr fontId="2" type="noConversion"/>
  </si>
  <si>
    <t>애니츠 70%</t>
    <phoneticPr fontId="2" type="noConversion"/>
  </si>
  <si>
    <t>욘 60%</t>
    <phoneticPr fontId="2" type="noConversion"/>
  </si>
  <si>
    <t>로헨델 50%</t>
    <phoneticPr fontId="2" type="noConversion"/>
  </si>
  <si>
    <r>
      <t>[영지</t>
    </r>
    <r>
      <rPr>
        <sz val="9"/>
        <color rgb="FF000000"/>
        <rFont val="맑은 고딕"/>
        <family val="2"/>
        <charset val="129"/>
      </rPr>
      <t>] 프라우케 → 승리의 인장 → 11,400개</t>
    </r>
    <phoneticPr fontId="2" type="noConversion"/>
  </si>
  <si>
    <r>
      <t>[신뢰</t>
    </r>
    <r>
      <rPr>
        <sz val="9"/>
        <color rgb="FF000000"/>
        <rFont val="맑은 고딕"/>
        <family val="2"/>
        <charset val="129"/>
      </rPr>
      <t>] 파푸니카 - 자하라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</si>
  <si>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신뢰</t>
    </r>
    <r>
      <rPr>
        <sz val="9"/>
        <color rgb="FF000000"/>
        <rFont val="Arial"/>
        <family val="2"/>
      </rPr>
      <t xml:space="preserve">] 파푸니카 - </t>
    </r>
    <r>
      <rPr>
        <sz val="9"/>
        <color rgb="FF000000"/>
        <rFont val="맑은 고딕"/>
        <family val="2"/>
        <charset val="129"/>
      </rPr>
      <t>리루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</si>
  <si>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신뢰</t>
    </r>
    <r>
      <rPr>
        <sz val="9"/>
        <color rgb="FF000000"/>
        <rFont val="Arial"/>
        <family val="2"/>
      </rPr>
      <t>] 루테란</t>
    </r>
    <r>
      <rPr>
        <sz val="9"/>
        <color rgb="FF000000"/>
        <rFont val="맑은 고딕"/>
        <family val="2"/>
        <charset val="129"/>
      </rPr>
      <t xml:space="preserve"> 서부 - 장인 우르르</t>
    </r>
    <phoneticPr fontId="2" type="noConversion"/>
  </si>
  <si>
    <r>
      <t>[</t>
    </r>
    <r>
      <rPr>
        <sz val="9"/>
        <color rgb="FF000000"/>
        <rFont val="맑은 고딕"/>
        <family val="2"/>
        <charset val="129"/>
      </rPr>
      <t>신뢰</t>
    </r>
    <r>
      <rPr>
        <sz val="9"/>
        <color rgb="FF000000"/>
        <rFont val="Arial"/>
        <family val="2"/>
      </rPr>
      <t>] 부서진</t>
    </r>
    <r>
      <rPr>
        <sz val="9"/>
        <color rgb="FF000000"/>
        <rFont val="맑은 고딕"/>
        <family val="2"/>
        <charset val="129"/>
      </rPr>
      <t xml:space="preserve"> 빙하의 섬 - 샐리</t>
    </r>
    <phoneticPr fontId="2" type="noConversion"/>
  </si>
  <si>
    <r>
      <t>[우호</t>
    </r>
    <r>
      <rPr>
        <sz val="9"/>
        <color rgb="FF000000"/>
        <rFont val="맑은 고딕"/>
        <family val="2"/>
        <charset val="129"/>
      </rPr>
      <t>] 루테란 동부 - 실리안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</si>
  <si>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신뢰</t>
    </r>
    <r>
      <rPr>
        <sz val="9"/>
        <color rgb="FF000000"/>
        <rFont val="맑은 고딕"/>
        <family val="2"/>
        <charset val="129"/>
      </rPr>
      <t>] 아르데타인 - 용병 세이라</t>
    </r>
    <phoneticPr fontId="2" type="noConversion"/>
  </si>
  <si>
    <r>
      <t>[신뢰</t>
    </r>
    <r>
      <rPr>
        <sz val="9"/>
        <color rgb="FF000000"/>
        <rFont val="맑은 고딕"/>
        <family val="2"/>
        <charset val="129"/>
      </rPr>
      <t>] 아르테미스 - 네리아</t>
    </r>
    <phoneticPr fontId="2" type="noConversion"/>
  </si>
  <si>
    <r>
      <t>아르데타인</t>
    </r>
    <r>
      <rPr>
        <sz val="9"/>
        <color rgb="FF000000"/>
        <rFont val="맑은 고딕"/>
        <family val="2"/>
        <charset val="129"/>
      </rPr>
      <t xml:space="preserve"> 항구 → 작살아귀 헌팅 길드선 → 기에나 주화 3,340개</t>
    </r>
    <phoneticPr fontId="2" type="noConversion"/>
  </si>
  <si>
    <r>
      <t>베른</t>
    </r>
    <r>
      <rPr>
        <sz val="9"/>
        <color rgb="FF000000"/>
        <rFont val="맑은 고딕"/>
        <family val="2"/>
        <charset val="129"/>
      </rPr>
      <t xml:space="preserve"> 북부 항구 → 작살아귀 헌팅 길드선 → 기에나 주화 6,680개</t>
    </r>
    <phoneticPr fontId="2" type="noConversion"/>
  </si>
  <si>
    <r>
      <t>슈샤이어</t>
    </r>
    <r>
      <rPr>
        <sz val="9"/>
        <color rgb="FF000000"/>
        <rFont val="맑은 고딕"/>
        <family val="2"/>
        <charset val="129"/>
      </rPr>
      <t xml:space="preserve"> 60%</t>
    </r>
    <phoneticPr fontId="2" type="noConversion"/>
  </si>
  <si>
    <t>아르테타인 60%</t>
    <phoneticPr fontId="2" type="noConversion"/>
  </si>
  <si>
    <r>
      <t>[신뢰</t>
    </r>
    <r>
      <rPr>
        <sz val="9"/>
        <color rgb="FF000000"/>
        <rFont val="맑은 고딕"/>
        <family val="2"/>
        <charset val="129"/>
      </rPr>
      <t>] 해상 낙원 페이토 - 타냐벤텀</t>
    </r>
    <phoneticPr fontId="2" type="noConversion"/>
  </si>
  <si>
    <r>
      <t>[가이드</t>
    </r>
    <r>
      <rPr>
        <sz val="9"/>
        <color rgb="FF000000"/>
        <rFont val="맑은 고딕"/>
        <family val="2"/>
        <charset val="129"/>
      </rPr>
      <t>] 대항해 - 모험물</t>
    </r>
    <phoneticPr fontId="2" type="noConversion"/>
  </si>
  <si>
    <t>페이튼 50%</t>
    <phoneticPr fontId="2" type="noConversion"/>
  </si>
  <si>
    <t>루테란 항구 → 작살아귀 헌팅 길드선 → 기에나 주화 3,340개</t>
    <phoneticPr fontId="2" type="noConversion"/>
  </si>
  <si>
    <t>애니츠 항구 → 작살아귀 헌팅 길드선 → 기에나 주화 3,340개</t>
    <phoneticPr fontId="2" type="noConversion"/>
  </si>
  <si>
    <t>슈샤이어 항구 → 작살아귀 헌팅 길드선 → 기에나 주화 6,680개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</si>
  <si>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경쟁퀘</t>
    </r>
    <r>
      <rPr>
        <sz val="9"/>
        <color rgb="FF000000"/>
        <rFont val="맑은 고딕"/>
        <family val="2"/>
        <charset val="129"/>
      </rPr>
      <t>] 참가상 '환각의 섬 전리품'에서 휙득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</si>
  <si>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죽음의 협곡 - 수신 아포라스 처치</t>
    </r>
    <phoneticPr fontId="2" type="noConversion"/>
  </si>
  <si>
    <r>
      <rPr>
        <sz val="9"/>
        <color rgb="FF000000"/>
        <rFont val="Arial"/>
        <family val="2"/>
      </rPr>
      <t>[</t>
    </r>
    <r>
      <rPr>
        <sz val="9"/>
        <color rgb="FF000000"/>
        <rFont val="맑은 고딕"/>
        <family val="2"/>
        <charset val="129"/>
      </rPr>
      <t>협동퀘</t>
    </r>
    <r>
      <rPr>
        <sz val="9"/>
        <color rgb="FF000000"/>
        <rFont val="Arial"/>
        <family val="2"/>
      </rPr>
      <t>] 포르페</t>
    </r>
    <r>
      <rPr>
        <sz val="9"/>
        <color rgb="FF000000"/>
        <rFont val="맑은 고딕"/>
        <family val="2"/>
        <charset val="129"/>
      </rPr>
      <t xml:space="preserve"> - 닭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변신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상태로</t>
    </r>
    <r>
      <rPr>
        <sz val="9"/>
        <color rgb="FF000000"/>
        <rFont val="Arial"/>
        <family val="2"/>
      </rPr>
      <t xml:space="preserve"> '</t>
    </r>
    <r>
      <rPr>
        <sz val="9"/>
        <color rgb="FF000000"/>
        <rFont val="맑은 고딕"/>
        <family val="2"/>
        <charset val="129"/>
      </rPr>
      <t>바투아크</t>
    </r>
    <r>
      <rPr>
        <sz val="9"/>
        <color rgb="FF000000"/>
        <rFont val="Arial"/>
        <family val="2"/>
      </rPr>
      <t xml:space="preserve"> </t>
    </r>
    <r>
      <rPr>
        <sz val="9"/>
        <color rgb="FF000000"/>
        <rFont val="맑은 고딕"/>
        <family val="2"/>
        <charset val="129"/>
      </rPr>
      <t>진</t>
    </r>
    <r>
      <rPr>
        <sz val="9"/>
        <color rgb="FF000000"/>
        <rFont val="Arial"/>
        <family val="2"/>
      </rPr>
      <t xml:space="preserve">' </t>
    </r>
    <r>
      <rPr>
        <sz val="9"/>
        <color rgb="FF000000"/>
        <rFont val="맑은 고딕"/>
        <family val="2"/>
        <charset val="129"/>
      </rPr>
      <t>처치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</si>
  <si>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환영 나비 섬 - 아드린느 처치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</si>
  <si>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얼음과 불의 섬 - 브리아레오스 처치 시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</si>
  <si>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보스</t>
    </r>
    <r>
      <rPr>
        <sz val="9"/>
        <color rgb="FF000000"/>
        <rFont val="맑은 고딕"/>
        <family val="2"/>
        <charset val="129"/>
      </rPr>
      <t>] 알트하이젠 - 솔 그랑데 처치 시</t>
    </r>
    <phoneticPr fontId="2" type="noConversion"/>
  </si>
  <si>
    <t>섬의 마음 65개</t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</si>
  <si>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무쇠망치 작업장 - 티파니 처치</t>
    </r>
    <phoneticPr fontId="2" type="noConversion"/>
  </si>
  <si>
    <t>섬의 마음 85개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</si>
  <si>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기타</t>
    </r>
    <r>
      <rPr>
        <sz val="9"/>
        <color rgb="FF000000"/>
        <rFont val="맑은 고딕"/>
        <family val="2"/>
        <charset val="129"/>
      </rPr>
      <t>]</t>
    </r>
    <r>
      <rPr>
        <sz val="9"/>
        <color rgb="FF000000"/>
        <rFont val="Arial"/>
        <family val="2"/>
      </rPr>
      <t xml:space="preserve"> 복숭아</t>
    </r>
    <r>
      <rPr>
        <sz val="9"/>
        <color rgb="FF000000"/>
        <rFont val="맑은 고딕"/>
        <family val="2"/>
        <charset val="129"/>
      </rPr>
      <t xml:space="preserve"> 5,600개로 교환</t>
    </r>
    <phoneticPr fontId="2" type="noConversion"/>
  </si>
  <si>
    <t>아르테미스 아그네아의 징표</t>
    <phoneticPr fontId="2" type="noConversion"/>
  </si>
  <si>
    <t>유디아 아그네아의 징표</t>
    <phoneticPr fontId="2" type="noConversion"/>
  </si>
  <si>
    <t>루테란 서부 아그네아의 징표</t>
    <phoneticPr fontId="2" type="noConversion"/>
  </si>
  <si>
    <t>루테란 동부 아그네아의 징표</t>
    <phoneticPr fontId="2" type="noConversion"/>
  </si>
  <si>
    <t>토토이크 아그네아의 징표</t>
    <phoneticPr fontId="2" type="noConversion"/>
  </si>
  <si>
    <t>애니츠 아그네아의 징표</t>
    <phoneticPr fontId="2" type="noConversion"/>
  </si>
  <si>
    <t>아르데타인 아그네아의 징표</t>
    <phoneticPr fontId="2" type="noConversion"/>
  </si>
  <si>
    <t>베른 북부 아그네아의 징표</t>
    <phoneticPr fontId="2" type="noConversion"/>
  </si>
  <si>
    <t>슈샤이어 아그네아의 징표</t>
    <phoneticPr fontId="2" type="noConversion"/>
  </si>
  <si>
    <t>욘 아그네아의 징표</t>
    <phoneticPr fontId="2" type="noConversion"/>
  </si>
  <si>
    <t>페이튼 아그네아의 징표</t>
    <phoneticPr fontId="2" type="noConversion"/>
  </si>
  <si>
    <t>파푸니카 아그네아의 징표</t>
    <phoneticPr fontId="2" type="noConversion"/>
  </si>
  <si>
    <t>로헨델 아그네아의 징표</t>
    <phoneticPr fontId="2" type="noConversion"/>
  </si>
  <si>
    <t>수집품</t>
    <phoneticPr fontId="2" type="noConversion"/>
  </si>
  <si>
    <t>요리</t>
    <phoneticPr fontId="2" type="noConversion"/>
  </si>
  <si>
    <t>몬스터</t>
    <phoneticPr fontId="2" type="noConversion"/>
  </si>
  <si>
    <t>오르페우스의 별 #1</t>
    <phoneticPr fontId="2" type="noConversion"/>
  </si>
  <si>
    <t>오르페우스의 별 #2</t>
  </si>
  <si>
    <t>오르페우스의 별 #3</t>
  </si>
  <si>
    <t>오르페우스의 별 #4</t>
  </si>
  <si>
    <t>오르페우스의 별 #5</t>
  </si>
  <si>
    <t>오르페우스의 별 #6</t>
  </si>
  <si>
    <r>
      <t>[보스</t>
    </r>
    <r>
      <rPr>
        <sz val="9"/>
        <color rgb="FF000000"/>
        <rFont val="맑은 고딕"/>
        <family val="3"/>
        <charset val="129"/>
      </rPr>
      <t>] 티카티카 군락지 - 모아케</t>
    </r>
    <phoneticPr fontId="2" type="noConversion"/>
  </si>
  <si>
    <r>
      <t>[일반퀘</t>
    </r>
    <r>
      <rPr>
        <sz val="9"/>
        <color rgb="FF000000"/>
        <rFont val="맑은 고딕"/>
        <family val="3"/>
        <charset val="129"/>
      </rPr>
      <t>] 니아 마을 - 흔적으로 남은 빛</t>
    </r>
    <phoneticPr fontId="2" type="noConversion"/>
  </si>
  <si>
    <r>
      <t>파푸니카</t>
    </r>
    <r>
      <rPr>
        <sz val="9"/>
        <color rgb="FF000000"/>
        <rFont val="맑은 고딕"/>
        <family val="3"/>
        <charset val="129"/>
      </rPr>
      <t xml:space="preserve"> - 정화 의식</t>
    </r>
    <phoneticPr fontId="2" type="noConversion"/>
  </si>
  <si>
    <r>
      <rPr>
        <sz val="9"/>
        <color rgb="FF000000"/>
        <rFont val="맑은 고딕"/>
        <family val="3"/>
        <charset val="129"/>
      </rPr>
      <t>파푸니카 → 작살아귀 헌팅 길드선</t>
    </r>
    <r>
      <rPr>
        <sz val="9"/>
        <color rgb="FF000000"/>
        <rFont val="Arial"/>
        <family val="3"/>
      </rPr>
      <t xml:space="preserve"> </t>
    </r>
    <r>
      <rPr>
        <sz val="9"/>
        <color rgb="FF000000"/>
        <rFont val="Arial"/>
        <family val="3"/>
        <charset val="1"/>
      </rPr>
      <t>→</t>
    </r>
    <r>
      <rPr>
        <sz val="9"/>
        <color rgb="FF000000"/>
        <rFont val="Arial"/>
        <family val="3"/>
      </rPr>
      <t xml:space="preserve"> </t>
    </r>
    <r>
      <rPr>
        <sz val="9"/>
        <color rgb="FF000000"/>
        <rFont val="맑은 고딕"/>
        <family val="3"/>
        <charset val="129"/>
      </rPr>
      <t>태양의 주화 8,000개</t>
    </r>
    <phoneticPr fontId="2" type="noConversion"/>
  </si>
  <si>
    <t>세계수의 잎 #1</t>
    <phoneticPr fontId="2" type="noConversion"/>
  </si>
  <si>
    <t>세계수의 잎 #2</t>
  </si>
  <si>
    <t>세계수의 잎 #3</t>
  </si>
  <si>
    <t>세계수의 잎 #4</t>
  </si>
  <si>
    <t>세계수의 잎 #5</t>
  </si>
  <si>
    <t>세계수의 잎 #6</t>
  </si>
  <si>
    <t>세계수의 잎 #7</t>
  </si>
  <si>
    <t>세계수의 잎 #8</t>
  </si>
  <si>
    <t>세계수의 잎 #9</t>
  </si>
  <si>
    <t>세계수의 잎 #10</t>
  </si>
  <si>
    <t>세계수의 잎 #11</t>
  </si>
  <si>
    <t>세계수의 잎 #12</t>
  </si>
  <si>
    <t>세계수의 잎 #13</t>
  </si>
  <si>
    <t>세계수의 잎 #14</t>
  </si>
  <si>
    <t>세계수의 잎 #15</t>
  </si>
  <si>
    <t>세계수의 잎 #16</t>
  </si>
  <si>
    <t>세계수의 잎 #17</t>
  </si>
  <si>
    <t>세계수의 잎 #18</t>
  </si>
  <si>
    <t>세계수의 잎 #19</t>
  </si>
  <si>
    <t>세계수의 잎 #20</t>
  </si>
  <si>
    <t>세계수의 잎 #21</t>
  </si>
  <si>
    <t>세계수의 잎 #22</t>
  </si>
  <si>
    <t>세계수의 잎 #23</t>
  </si>
  <si>
    <t>세계수의 잎 #24</t>
  </si>
  <si>
    <t>세계수의 잎 #25</t>
  </si>
  <si>
    <t>세계수의 잎 #26</t>
  </si>
  <si>
    <t>세계수의 잎 #27</t>
  </si>
  <si>
    <t>세계수의 잎 #28</t>
  </si>
  <si>
    <t>세계수의 잎 #29</t>
  </si>
  <si>
    <t>세계수의 잎 #30</t>
  </si>
  <si>
    <t>세계수의 잎 #31</t>
  </si>
  <si>
    <t>세계수의 잎 #32</t>
  </si>
  <si>
    <t>세계수의 잎 #33</t>
  </si>
  <si>
    <t>세계수의 잎 #34</t>
  </si>
  <si>
    <t>세계수의 잎 #35</t>
  </si>
  <si>
    <t>세계수의 잎 #36</t>
  </si>
  <si>
    <t>세계수의 잎 #37</t>
  </si>
  <si>
    <t>세계수의 잎 #38</t>
  </si>
  <si>
    <t>세계수의 잎 #39</t>
  </si>
  <si>
    <t>세계수의 잎 #40</t>
  </si>
  <si>
    <t>세계수의 잎 #41</t>
  </si>
  <si>
    <t>세계수의 잎 #42</t>
  </si>
  <si>
    <t>세계수의 잎 #43</t>
  </si>
  <si>
    <t>세계수의 잎 #44</t>
  </si>
  <si>
    <t>세계수의 잎 #45</t>
  </si>
  <si>
    <t>세계수의 잎 #46</t>
  </si>
  <si>
    <t>세계수의 잎 #47</t>
  </si>
  <si>
    <t>세계수의 잎 #48</t>
  </si>
  <si>
    <t>세계수의 잎 #49</t>
  </si>
  <si>
    <t>세계수의 잎 #50</t>
  </si>
  <si>
    <t>세계수의 잎 #51</t>
  </si>
  <si>
    <t>세계수의 잎 #52</t>
  </si>
  <si>
    <t>세계수의 잎 #53</t>
  </si>
  <si>
    <t>세계수의 잎 #54</t>
  </si>
  <si>
    <t>세계수의 잎 #55</t>
  </si>
  <si>
    <t>세계수의 잎 #56</t>
  </si>
  <si>
    <t>세계수의 잎 #57</t>
  </si>
  <si>
    <t>세계수의 잎 #58</t>
  </si>
  <si>
    <t>세계수의 잎 #59</t>
  </si>
  <si>
    <t>세계수의 잎 #60</t>
  </si>
  <si>
    <t>세계수의 잎 #61</t>
  </si>
  <si>
    <t>세계수의 잎 #62</t>
  </si>
  <si>
    <t>세계수의 잎 #63</t>
  </si>
  <si>
    <t>세계수의 잎 #64</t>
  </si>
  <si>
    <t>세계수의 잎 #65</t>
  </si>
  <si>
    <t>세계수의 잎 #66</t>
  </si>
  <si>
    <t>세계수의 잎 #67</t>
  </si>
  <si>
    <t>세계수의 잎 #68</t>
  </si>
  <si>
    <t>세계수의 잎 #69</t>
  </si>
  <si>
    <t>세계수의 잎 #70</t>
  </si>
  <si>
    <t>세계수의 잎 #71</t>
  </si>
  <si>
    <t>세계수의 잎 #72</t>
  </si>
  <si>
    <t>세계수의 잎 #73</t>
  </si>
  <si>
    <t>증표</t>
    <phoneticPr fontId="2" type="noConversion"/>
  </si>
  <si>
    <t>잎</t>
    <phoneticPr fontId="2" type="noConversion"/>
  </si>
  <si>
    <t>별</t>
    <phoneticPr fontId="2" type="noConversion"/>
  </si>
  <si>
    <t>퀘스트</t>
    <phoneticPr fontId="2" type="noConversion"/>
  </si>
  <si>
    <t>채집</t>
    <phoneticPr fontId="2" type="noConversion"/>
  </si>
  <si>
    <t>벌목</t>
    <phoneticPr fontId="2" type="noConversion"/>
  </si>
  <si>
    <t>채광</t>
    <phoneticPr fontId="2" type="noConversion"/>
  </si>
  <si>
    <t>수렵</t>
    <phoneticPr fontId="2" type="noConversion"/>
  </si>
  <si>
    <t>낚시</t>
    <phoneticPr fontId="2" type="noConversion"/>
  </si>
  <si>
    <t>고고학</t>
    <phoneticPr fontId="2" type="noConversion"/>
  </si>
  <si>
    <r>
      <t>[가이드</t>
    </r>
    <r>
      <rPr>
        <sz val="9"/>
        <color rgb="FF000000"/>
        <rFont val="맑은 고딕"/>
        <family val="3"/>
        <charset val="129"/>
      </rPr>
      <t>] 즐거운 생활 수집품 모으기</t>
    </r>
    <phoneticPr fontId="2" type="noConversion"/>
  </si>
  <si>
    <t>남은 것</t>
    <phoneticPr fontId="2" type="noConversion"/>
  </si>
  <si>
    <t>이야기</t>
    <phoneticPr fontId="2" type="noConversion"/>
  </si>
  <si>
    <t>24, 25</t>
    <phoneticPr fontId="2" type="noConversion"/>
  </si>
  <si>
    <t>예상 판매가</t>
    <phoneticPr fontId="2" type="noConversion"/>
  </si>
  <si>
    <t>입찰 한계점</t>
    <phoneticPr fontId="2" type="noConversion"/>
  </si>
  <si>
    <t>최대 이익점</t>
    <phoneticPr fontId="2" type="noConversion"/>
  </si>
  <si>
    <t>1. 손익 분기점으로 입찰 후 낙찰 → 판매금 = 분배금</t>
    <phoneticPr fontId="2" type="noConversion"/>
  </si>
  <si>
    <t>수입</t>
    <phoneticPr fontId="2" type="noConversion"/>
  </si>
  <si>
    <t>경매</t>
    <phoneticPr fontId="2" type="noConversion"/>
  </si>
  <si>
    <t>아그네아의 징표</t>
    <phoneticPr fontId="2" type="noConversion"/>
  </si>
  <si>
    <t>태양의 회랑 노말 이상</t>
    <phoneticPr fontId="2" type="noConversion"/>
  </si>
  <si>
    <t>침묵의 회랑 하드 이상</t>
    <phoneticPr fontId="2" type="noConversion"/>
  </si>
  <si>
    <t>침묵의 회랑 노말 이상</t>
    <phoneticPr fontId="2" type="noConversion"/>
  </si>
  <si>
    <t>시련의 회랑 하드 이상</t>
    <phoneticPr fontId="2" type="noConversion"/>
  </si>
  <si>
    <t>시련의 회랑 노말 이상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</si>
  <si>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보라퀘</t>
    </r>
    <r>
      <rPr>
        <sz val="9"/>
        <color rgb="FF000000"/>
        <rFont val="맑은 고딕"/>
        <family val="2"/>
        <charset val="129"/>
      </rPr>
      <t>] 클리어 보상 '보석 산호'로 대도시 명품상인에서 탈 것 구매 가능</t>
    </r>
    <phoneticPr fontId="2" type="noConversion"/>
  </si>
  <si>
    <r>
      <t>[보라퀘</t>
    </r>
    <r>
      <rPr>
        <sz val="9"/>
        <color rgb="FF000000"/>
        <rFont val="맑은 고딕"/>
        <family val="2"/>
        <charset val="129"/>
      </rPr>
      <t>]</t>
    </r>
    <phoneticPr fontId="2" type="noConversion"/>
  </si>
  <si>
    <t>[신뢰] 니아 마을 → 니아</t>
    <phoneticPr fontId="2" type="noConversion"/>
  </si>
  <si>
    <t>탄식의 정원 - 망가진 스텔라</t>
    <phoneticPr fontId="2" type="noConversion"/>
  </si>
  <si>
    <t>필보</t>
  </si>
  <si>
    <t>필보</t>
    <phoneticPr fontId="2" type="noConversion"/>
  </si>
  <si>
    <t>뷰P</t>
  </si>
  <si>
    <t>은총</t>
    <phoneticPr fontId="2" type="noConversion"/>
  </si>
  <si>
    <t>가호</t>
    <phoneticPr fontId="2" type="noConversion"/>
  </si>
  <si>
    <t>없음</t>
    <phoneticPr fontId="2" type="noConversion"/>
  </si>
  <si>
    <t>확률</t>
    <phoneticPr fontId="2" type="noConversion"/>
  </si>
  <si>
    <t>장기</t>
    <phoneticPr fontId="2" type="noConversion"/>
  </si>
  <si>
    <t>누적</t>
    <phoneticPr fontId="2" type="noConversion"/>
  </si>
  <si>
    <t>9, 10, 11</t>
    <phoneticPr fontId="2" type="noConversion"/>
  </si>
  <si>
    <t>12, 13, 14</t>
    <phoneticPr fontId="2" type="noConversion"/>
  </si>
  <si>
    <t>15, 16, 17</t>
    <phoneticPr fontId="2" type="noConversion"/>
  </si>
  <si>
    <t>18, 19</t>
    <phoneticPr fontId="2" type="noConversion"/>
  </si>
  <si>
    <t>20, 21</t>
    <phoneticPr fontId="2" type="noConversion"/>
  </si>
  <si>
    <t>22, 23</t>
    <phoneticPr fontId="2" type="noConversion"/>
  </si>
  <si>
    <t>7단계</t>
    <phoneticPr fontId="2" type="noConversion"/>
  </si>
  <si>
    <t>8단계</t>
  </si>
  <si>
    <t>9단계</t>
  </si>
  <si>
    <t>10단계</t>
  </si>
  <si>
    <t>11단계</t>
  </si>
  <si>
    <t>12단계</t>
  </si>
  <si>
    <t>13단계</t>
  </si>
  <si>
    <t>14단계</t>
  </si>
  <si>
    <t>15단계</t>
  </si>
  <si>
    <t>16단계</t>
  </si>
  <si>
    <t>17단계</t>
  </si>
  <si>
    <t>18단계</t>
  </si>
  <si>
    <t>19단계</t>
  </si>
  <si>
    <t>20단계</t>
  </si>
  <si>
    <t>21단계</t>
  </si>
  <si>
    <t>22단계</t>
  </si>
  <si>
    <t>23단계</t>
  </si>
  <si>
    <t>24단계</t>
  </si>
  <si>
    <t>25단계</t>
  </si>
  <si>
    <t>무기</t>
    <phoneticPr fontId="2" type="noConversion"/>
  </si>
  <si>
    <t>축복</t>
    <phoneticPr fontId="2" type="noConversion"/>
  </si>
  <si>
    <t>방어구</t>
    <phoneticPr fontId="2" type="noConversion"/>
  </si>
  <si>
    <t>거래소/없음</t>
    <phoneticPr fontId="2" type="noConversion"/>
  </si>
  <si>
    <t>거래소/은총</t>
    <phoneticPr fontId="2" type="noConversion"/>
  </si>
  <si>
    <t>가격</t>
    <phoneticPr fontId="2" type="noConversion"/>
  </si>
  <si>
    <t>파편(소)</t>
  </si>
  <si>
    <t>돌파석</t>
  </si>
  <si>
    <t>오레하</t>
  </si>
  <si>
    <t>-</t>
    <phoneticPr fontId="2" type="noConversion"/>
  </si>
  <si>
    <t>8단계</t>
    <phoneticPr fontId="2" type="noConversion"/>
  </si>
  <si>
    <t>9단계</t>
    <phoneticPr fontId="2" type="noConversion"/>
  </si>
  <si>
    <t>10단계</t>
    <phoneticPr fontId="2" type="noConversion"/>
  </si>
  <si>
    <t>11단계</t>
    <phoneticPr fontId="2" type="noConversion"/>
  </si>
  <si>
    <t>12단계</t>
    <phoneticPr fontId="2" type="noConversion"/>
  </si>
  <si>
    <t>13단계</t>
    <phoneticPr fontId="2" type="noConversion"/>
  </si>
  <si>
    <t>14단계</t>
    <phoneticPr fontId="2" type="noConversion"/>
  </si>
  <si>
    <t>15단계</t>
    <phoneticPr fontId="2" type="noConversion"/>
  </si>
  <si>
    <t>16단계</t>
    <phoneticPr fontId="2" type="noConversion"/>
  </si>
  <si>
    <t>17단계</t>
    <phoneticPr fontId="2" type="noConversion"/>
  </si>
  <si>
    <t>18단계</t>
    <phoneticPr fontId="2" type="noConversion"/>
  </si>
  <si>
    <t>19단계</t>
    <phoneticPr fontId="2" type="noConversion"/>
  </si>
  <si>
    <t>20단계</t>
    <phoneticPr fontId="2" type="noConversion"/>
  </si>
  <si>
    <t>21단계</t>
    <phoneticPr fontId="2" type="noConversion"/>
  </si>
  <si>
    <t>22단계</t>
    <phoneticPr fontId="2" type="noConversion"/>
  </si>
  <si>
    <t>23단계</t>
    <phoneticPr fontId="2" type="noConversion"/>
  </si>
  <si>
    <t>24단계</t>
    <phoneticPr fontId="2" type="noConversion"/>
  </si>
  <si>
    <t>25단계</t>
    <phoneticPr fontId="2" type="noConversion"/>
  </si>
  <si>
    <t>태양의 은총</t>
    <phoneticPr fontId="2" type="noConversion"/>
  </si>
  <si>
    <t>태양의 축복</t>
    <phoneticPr fontId="2" type="noConversion"/>
  </si>
  <si>
    <t>태양의 가호</t>
    <phoneticPr fontId="2" type="noConversion"/>
  </si>
  <si>
    <t>명예의 파편(소)</t>
    <phoneticPr fontId="2" type="noConversion"/>
  </si>
  <si>
    <t>파괴석 결정*10</t>
    <phoneticPr fontId="2" type="noConversion"/>
  </si>
  <si>
    <t>수호석 결정*10</t>
    <phoneticPr fontId="2" type="noConversion"/>
  </si>
  <si>
    <r>
      <t>[영지</t>
    </r>
    <r>
      <rPr>
        <sz val="9"/>
        <color rgb="FF000000"/>
        <rFont val="맑은 고딕"/>
        <family val="3"/>
        <charset val="129"/>
      </rPr>
      <t>] 투루 → 모험의 인장 11,400개</t>
    </r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</si>
  <si>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영지] 덕현 → 토벌의 인장 12,000개</t>
    </r>
    <phoneticPr fontId="2" type="noConversion"/>
  </si>
  <si>
    <t>생명의 돌파석++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</si>
  <si>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보라퀘</t>
    </r>
    <r>
      <rPr>
        <sz val="9"/>
        <color rgb="FF000000"/>
        <rFont val="맑은 고딕"/>
        <family val="2"/>
        <charset val="129"/>
      </rPr>
      <t>] 에포나 3회 완료 시 보라퀘 수락 가능</t>
    </r>
    <phoneticPr fontId="2" type="noConversion"/>
  </si>
  <si>
    <t>재료</t>
  </si>
  <si>
    <t>참새 버섯</t>
  </si>
  <si>
    <t>주근깨 버섯</t>
  </si>
  <si>
    <t>%</t>
  </si>
  <si>
    <t>Price</t>
  </si>
  <si>
    <t>Price</t>
    <phoneticPr fontId="2" type="noConversion"/>
  </si>
  <si>
    <t>흑요석(1)</t>
  </si>
  <si>
    <t>흑요석(1)</t>
    <phoneticPr fontId="2" type="noConversion"/>
  </si>
  <si>
    <t>흑요석(2)</t>
  </si>
  <si>
    <t>흑요석(2)</t>
    <phoneticPr fontId="2" type="noConversion"/>
  </si>
  <si>
    <t>카일즈 나무(1)</t>
  </si>
  <si>
    <t>테트라 나무(1)</t>
  </si>
  <si>
    <t>팰가든 나무(1)</t>
  </si>
  <si>
    <t>팰가든 나무(1)</t>
    <phoneticPr fontId="2" type="noConversion"/>
  </si>
  <si>
    <t>타롤 나무(1)</t>
  </si>
  <si>
    <t>타롤 나무(1)</t>
    <phoneticPr fontId="2" type="noConversion"/>
  </si>
  <si>
    <t>아르보 나무(1)</t>
  </si>
  <si>
    <t>카일즈 나무(2)</t>
  </si>
  <si>
    <t>테트라 나무(2)</t>
  </si>
  <si>
    <t>팰가든 나무(2)</t>
  </si>
  <si>
    <t>팰가든 나무(2)</t>
    <phoneticPr fontId="2" type="noConversion"/>
  </si>
  <si>
    <t>타롤 나무(2)</t>
  </si>
  <si>
    <t>타롤 나무(2)</t>
    <phoneticPr fontId="2" type="noConversion"/>
  </si>
  <si>
    <t>아르보 나무(2)</t>
  </si>
  <si>
    <t>팰가든 나무(3)</t>
    <phoneticPr fontId="2" type="noConversion"/>
  </si>
  <si>
    <t>타롤 나무(3)</t>
    <phoneticPr fontId="2" type="noConversion"/>
  </si>
  <si>
    <t>흑요석(3)</t>
    <phoneticPr fontId="2" type="noConversion"/>
  </si>
  <si>
    <t>먹구름 토끼(1)</t>
  </si>
  <si>
    <t>먹구름 토끼(1)</t>
    <phoneticPr fontId="2" type="noConversion"/>
  </si>
  <si>
    <t>갈색 토끼(1)</t>
  </si>
  <si>
    <t>갈색 토끼(1)</t>
    <phoneticPr fontId="2" type="noConversion"/>
  </si>
  <si>
    <t>얼룩 토끼(1)</t>
  </si>
  <si>
    <t>얼룩 토끼(1)</t>
    <phoneticPr fontId="2" type="noConversion"/>
  </si>
  <si>
    <t>검은 토끼(1)</t>
  </si>
  <si>
    <t>검은 토끼(1)</t>
    <phoneticPr fontId="2" type="noConversion"/>
  </si>
  <si>
    <t>먹구름 토끼(2)</t>
  </si>
  <si>
    <t>먹구름 토끼(2)</t>
    <phoneticPr fontId="2" type="noConversion"/>
  </si>
  <si>
    <t>갈색 토끼(2)</t>
  </si>
  <si>
    <t>갈색 토끼(2)</t>
    <phoneticPr fontId="2" type="noConversion"/>
  </si>
  <si>
    <t>얼룩 토끼(2)</t>
  </si>
  <si>
    <t>얼룩 토끼(2)</t>
    <phoneticPr fontId="2" type="noConversion"/>
  </si>
  <si>
    <t>검은 토끼(2)</t>
  </si>
  <si>
    <t>검은 토끼(2)</t>
    <phoneticPr fontId="2" type="noConversion"/>
  </si>
  <si>
    <t>먹구름 토끼(3)</t>
    <phoneticPr fontId="2" type="noConversion"/>
  </si>
  <si>
    <t>갈색 토끼(3)</t>
    <phoneticPr fontId="2" type="noConversion"/>
  </si>
  <si>
    <t>얼룩 토끼(3)</t>
    <phoneticPr fontId="2" type="noConversion"/>
  </si>
  <si>
    <t>검은 토끼(3)</t>
    <phoneticPr fontId="2" type="noConversion"/>
  </si>
  <si>
    <t>철 광석(1)</t>
  </si>
  <si>
    <t>철 광석(2)</t>
  </si>
  <si>
    <t>철 광석(3)</t>
  </si>
  <si>
    <t>은 광석(1)</t>
  </si>
  <si>
    <t>은 광석(2)</t>
  </si>
  <si>
    <t>은 광석(3)</t>
  </si>
  <si>
    <t>구리 광석(1)</t>
  </si>
  <si>
    <t>구리 광석(2)</t>
  </si>
  <si>
    <t>구리 광석(3)</t>
  </si>
  <si>
    <t>퐁퐁 토끼(1)</t>
  </si>
  <si>
    <t>퐁퐁 토끼(2)</t>
  </si>
  <si>
    <t>퐁퐁 토끼(3)</t>
  </si>
  <si>
    <t>황동석(2)</t>
  </si>
  <si>
    <t>황동석(1)</t>
  </si>
  <si>
    <t>황동석(3)</t>
  </si>
  <si>
    <t xml:space="preserve">황동석(1) </t>
  </si>
  <si>
    <t>아르보 나무(3)</t>
    <phoneticPr fontId="2" type="noConversion"/>
  </si>
  <si>
    <t>카일즈 나무(3)</t>
    <phoneticPr fontId="2" type="noConversion"/>
  </si>
  <si>
    <t>펠가든 나무(3)</t>
    <phoneticPr fontId="2" type="noConversion"/>
  </si>
  <si>
    <t>철 광석(3)</t>
    <phoneticPr fontId="2" type="noConversion"/>
  </si>
  <si>
    <t>구리 광석(3)</t>
    <phoneticPr fontId="2" type="noConversion"/>
  </si>
  <si>
    <t>은 광석(3)</t>
    <phoneticPr fontId="2" type="noConversion"/>
  </si>
  <si>
    <t>황동석(3)</t>
    <phoneticPr fontId="2" type="noConversion"/>
  </si>
  <si>
    <t>채집</t>
    <phoneticPr fontId="2" type="noConversion"/>
  </si>
  <si>
    <t>벌목</t>
    <phoneticPr fontId="2" type="noConversion"/>
  </si>
  <si>
    <t>채광</t>
    <phoneticPr fontId="2" type="noConversion"/>
  </si>
  <si>
    <t>수렵</t>
    <phoneticPr fontId="2" type="noConversion"/>
  </si>
  <si>
    <t>낚시</t>
    <phoneticPr fontId="2" type="noConversion"/>
  </si>
  <si>
    <t>고고학</t>
    <phoneticPr fontId="2" type="noConversion"/>
  </si>
  <si>
    <t>기대값</t>
    <phoneticPr fontId="2" type="noConversion"/>
  </si>
  <si>
    <t>%</t>
    <phoneticPr fontId="2" type="noConversion"/>
  </si>
  <si>
    <t>카일즈 나무(1)</t>
    <phoneticPr fontId="2" type="noConversion"/>
  </si>
  <si>
    <t>테트라 나무(1)</t>
    <phoneticPr fontId="2" type="noConversion"/>
  </si>
  <si>
    <t>아르보 나무(1)</t>
    <phoneticPr fontId="2" type="noConversion"/>
  </si>
  <si>
    <t>카일즈 나무(2)</t>
    <phoneticPr fontId="2" type="noConversion"/>
  </si>
  <si>
    <t>테트라 나무(2)</t>
    <phoneticPr fontId="2" type="noConversion"/>
  </si>
  <si>
    <t>아르보 나무(2)</t>
    <phoneticPr fontId="2" type="noConversion"/>
  </si>
  <si>
    <t>테트라 나무(3)</t>
    <phoneticPr fontId="2" type="noConversion"/>
  </si>
  <si>
    <t>삼색 토끼(1)</t>
    <phoneticPr fontId="2" type="noConversion"/>
  </si>
  <si>
    <t>삼색 토끼(2)</t>
    <phoneticPr fontId="2" type="noConversion"/>
  </si>
  <si>
    <t>삼색 토끼(3)</t>
    <phoneticPr fontId="2" type="noConversion"/>
  </si>
  <si>
    <t>합계</t>
    <phoneticPr fontId="2" type="noConversion"/>
  </si>
  <si>
    <t>1순위 지역</t>
    <phoneticPr fontId="2" type="noConversion"/>
  </si>
  <si>
    <t>2순위 지역</t>
    <phoneticPr fontId="2" type="noConversion"/>
  </si>
  <si>
    <t>3순위 지역</t>
    <phoneticPr fontId="2" type="noConversion"/>
  </si>
  <si>
    <t>본인 생활 레벨에 맞는 드랍률을 기록-계산해서 입력하면 된다</t>
    <phoneticPr fontId="2" type="noConversion"/>
  </si>
  <si>
    <t>회복약</t>
    <phoneticPr fontId="2" type="noConversion"/>
  </si>
  <si>
    <t>재료1</t>
    <phoneticPr fontId="2" type="noConversion"/>
  </si>
  <si>
    <t>재료2</t>
    <phoneticPr fontId="2" type="noConversion"/>
  </si>
  <si>
    <t>재료3</t>
    <phoneticPr fontId="2" type="noConversion"/>
  </si>
  <si>
    <t>재료4</t>
    <phoneticPr fontId="2" type="noConversion"/>
  </si>
  <si>
    <t>재료5</t>
    <phoneticPr fontId="2" type="noConversion"/>
  </si>
  <si>
    <t>고급 회복약</t>
    <phoneticPr fontId="2" type="noConversion"/>
  </si>
  <si>
    <t>정령의 회복약</t>
    <phoneticPr fontId="2" type="noConversion"/>
  </si>
  <si>
    <t>빛나는 정령의 회복약</t>
    <phoneticPr fontId="2" type="noConversion"/>
  </si>
  <si>
    <t>각성 물약</t>
    <phoneticPr fontId="2" type="noConversion"/>
  </si>
  <si>
    <t>만능 물약</t>
    <phoneticPr fontId="2" type="noConversion"/>
  </si>
  <si>
    <t>빛나는 만능 물약</t>
    <phoneticPr fontId="2" type="noConversion"/>
  </si>
  <si>
    <t>보호 물약</t>
    <phoneticPr fontId="2" type="noConversion"/>
  </si>
  <si>
    <t>빛나는 보호 물약</t>
    <phoneticPr fontId="2" type="noConversion"/>
  </si>
  <si>
    <t>천둥 물약</t>
    <phoneticPr fontId="2" type="noConversion"/>
  </si>
  <si>
    <t>빛나는 천둥 물약</t>
    <phoneticPr fontId="2" type="noConversion"/>
  </si>
  <si>
    <t>거래소 가격</t>
    <phoneticPr fontId="2" type="noConversion"/>
  </si>
  <si>
    <t>아드로핀 물약</t>
    <phoneticPr fontId="2" type="noConversion"/>
  </si>
  <si>
    <t>시간 정지 물약</t>
    <phoneticPr fontId="2" type="noConversion"/>
  </si>
  <si>
    <t>제작 비용</t>
    <phoneticPr fontId="2" type="noConversion"/>
  </si>
  <si>
    <t>차이</t>
    <phoneticPr fontId="2" type="noConversion"/>
  </si>
  <si>
    <t>성스로운 폭탄</t>
    <phoneticPr fontId="2" type="noConversion"/>
  </si>
  <si>
    <t>빛나는 성스로운 폭탄</t>
    <phoneticPr fontId="2" type="noConversion"/>
  </si>
  <si>
    <t>부식 폭탄</t>
    <phoneticPr fontId="2" type="noConversion"/>
  </si>
  <si>
    <t>빛나는 부식 폭탄</t>
    <phoneticPr fontId="2" type="noConversion"/>
  </si>
  <si>
    <t>수면 폭탄</t>
    <phoneticPr fontId="2" type="noConversion"/>
  </si>
  <si>
    <t>빛나는 수면 폭탄</t>
    <phoneticPr fontId="2" type="noConversion"/>
  </si>
  <si>
    <t>파괴 폭탄</t>
    <phoneticPr fontId="2" type="noConversion"/>
  </si>
  <si>
    <t>빛나는 파괴 폭탄</t>
    <phoneticPr fontId="2" type="noConversion"/>
  </si>
  <si>
    <t>페로몬 폭탄</t>
    <phoneticPr fontId="2" type="noConversion"/>
  </si>
  <si>
    <t>섬광 수류탄</t>
    <phoneticPr fontId="2" type="noConversion"/>
  </si>
  <si>
    <t>빛나는 섬광 수류탄</t>
    <phoneticPr fontId="2" type="noConversion"/>
  </si>
  <si>
    <t>화염 수류탄</t>
    <phoneticPr fontId="2" type="noConversion"/>
  </si>
  <si>
    <t>빛나는 화염 수류탄</t>
    <phoneticPr fontId="2" type="noConversion"/>
  </si>
  <si>
    <t>냉기 수류탄</t>
    <phoneticPr fontId="2" type="noConversion"/>
  </si>
  <si>
    <t>빛나는 냉기 수류탄</t>
    <phoneticPr fontId="2" type="noConversion"/>
  </si>
  <si>
    <t>빛나는 전기 수류탄</t>
    <phoneticPr fontId="2" type="noConversion"/>
  </si>
  <si>
    <t>암흑 수류탄</t>
    <phoneticPr fontId="2" type="noConversion"/>
  </si>
  <si>
    <t>빛나는 암흑 수류탄</t>
    <phoneticPr fontId="2" type="noConversion"/>
  </si>
  <si>
    <t>회오리 수류탄</t>
    <phoneticPr fontId="2" type="noConversion"/>
  </si>
  <si>
    <t>빛나는 회오리 수류탄</t>
    <phoneticPr fontId="2" type="noConversion"/>
  </si>
  <si>
    <t>점토 수류탄</t>
    <phoneticPr fontId="2" type="noConversion"/>
  </si>
  <si>
    <t>빛나는 점토 수류탄</t>
    <phoneticPr fontId="2" type="noConversion"/>
  </si>
  <si>
    <t>위장 로브</t>
    <phoneticPr fontId="2" type="noConversion"/>
  </si>
  <si>
    <t>빛나는 위장 로브</t>
    <phoneticPr fontId="2" type="noConversion"/>
  </si>
  <si>
    <t>은신 로브</t>
    <phoneticPr fontId="2" type="noConversion"/>
  </si>
  <si>
    <t>빛나는 은신 로브</t>
    <phoneticPr fontId="2" type="noConversion"/>
  </si>
  <si>
    <t>신속 로브</t>
    <phoneticPr fontId="2" type="noConversion"/>
  </si>
  <si>
    <t>빛나는 신속 로브</t>
    <phoneticPr fontId="2" type="noConversion"/>
  </si>
  <si>
    <t>빛나는 신호탄</t>
    <phoneticPr fontId="2" type="noConversion"/>
  </si>
  <si>
    <t>도발 허수아비</t>
    <phoneticPr fontId="2" type="noConversion"/>
  </si>
  <si>
    <t>빛나는 도발 허수아비</t>
    <phoneticPr fontId="2" type="noConversion"/>
  </si>
  <si>
    <t>모닥불</t>
    <phoneticPr fontId="2" type="noConversion"/>
  </si>
  <si>
    <t>빛나는 모닥불</t>
    <phoneticPr fontId="2" type="noConversion"/>
  </si>
  <si>
    <t>진군의 깃발</t>
    <phoneticPr fontId="2" type="noConversion"/>
  </si>
  <si>
    <t>빛나는 진군의 깃발</t>
    <phoneticPr fontId="2" type="noConversion"/>
  </si>
  <si>
    <t>성스로운 부적</t>
    <phoneticPr fontId="2" type="noConversion"/>
  </si>
  <si>
    <t>빛나는 성스로운 부적</t>
    <phoneticPr fontId="2" type="noConversion"/>
  </si>
  <si>
    <t>루테란의 나팔</t>
    <phoneticPr fontId="2" type="noConversion"/>
  </si>
  <si>
    <t>정비소 이동 포탈 주문서</t>
    <phoneticPr fontId="2" type="noConversion"/>
  </si>
  <si>
    <t>제작 아이템</t>
    <phoneticPr fontId="2" type="noConversion"/>
  </si>
  <si>
    <t>장인의 스튜</t>
    <phoneticPr fontId="2" type="noConversion"/>
  </si>
  <si>
    <t>장인의 매콤한 스튜</t>
    <phoneticPr fontId="2" type="noConversion"/>
  </si>
  <si>
    <t>장인의 달콤한 스튜</t>
    <phoneticPr fontId="2" type="noConversion"/>
  </si>
  <si>
    <t>장인의 짭짤한 스튜</t>
    <phoneticPr fontId="2" type="noConversion"/>
  </si>
  <si>
    <t>장인의 모둠 스튜</t>
    <phoneticPr fontId="2" type="noConversion"/>
  </si>
  <si>
    <t>장인의 매콤한 모둠 스튜</t>
    <phoneticPr fontId="2" type="noConversion"/>
  </si>
  <si>
    <t>장인의 달콤한 모둠 스튜</t>
    <phoneticPr fontId="2" type="noConversion"/>
  </si>
  <si>
    <t>장인의 짭짤한 모둠 스튜</t>
    <phoneticPr fontId="2" type="noConversion"/>
  </si>
  <si>
    <t>달인의 스튜</t>
    <phoneticPr fontId="2" type="noConversion"/>
  </si>
  <si>
    <t>달인의 매콤한 스튜</t>
    <phoneticPr fontId="2" type="noConversion"/>
  </si>
  <si>
    <t>달인의 달콤한 스튜</t>
    <phoneticPr fontId="2" type="noConversion"/>
  </si>
  <si>
    <t>달인의 짭짤한 스튜</t>
    <phoneticPr fontId="2" type="noConversion"/>
  </si>
  <si>
    <t>달인의 모둠 스튜</t>
    <phoneticPr fontId="2" type="noConversion"/>
  </si>
  <si>
    <t>달인의 매콤한 모둠 스튜</t>
    <phoneticPr fontId="2" type="noConversion"/>
  </si>
  <si>
    <t>달인의 달콤한 모둠 스튜</t>
    <phoneticPr fontId="2" type="noConversion"/>
  </si>
  <si>
    <t>달인의 짭짤한 모둠 스튜</t>
    <phoneticPr fontId="2" type="noConversion"/>
  </si>
  <si>
    <t>명인의 스튜</t>
    <phoneticPr fontId="2" type="noConversion"/>
  </si>
  <si>
    <t>명인의 매콤한 스튜</t>
    <phoneticPr fontId="2" type="noConversion"/>
  </si>
  <si>
    <t>명인의 달콤한 스튜</t>
    <phoneticPr fontId="2" type="noConversion"/>
  </si>
  <si>
    <t>명인의 짭짤한 스튜</t>
    <phoneticPr fontId="2" type="noConversion"/>
  </si>
  <si>
    <t>장인의 오믈렛</t>
    <phoneticPr fontId="2" type="noConversion"/>
  </si>
  <si>
    <t>장인의 부드러운 오믈렛</t>
    <phoneticPr fontId="2" type="noConversion"/>
  </si>
  <si>
    <t>장인의 촉촉한 오믈렛</t>
    <phoneticPr fontId="2" type="noConversion"/>
  </si>
  <si>
    <t>장인의 전통 오믈렛</t>
    <phoneticPr fontId="2" type="noConversion"/>
  </si>
  <si>
    <t>장인의 폭신한 전통 오믈렛</t>
    <phoneticPr fontId="2" type="noConversion"/>
  </si>
  <si>
    <t>장인의 부드러운 전통 오믈렛</t>
    <phoneticPr fontId="2" type="noConversion"/>
  </si>
  <si>
    <t>장인의 촉촉한 전통 오믈렛</t>
    <phoneticPr fontId="2" type="noConversion"/>
  </si>
  <si>
    <t>달인의 오믈렛</t>
    <phoneticPr fontId="2" type="noConversion"/>
  </si>
  <si>
    <t>달인의 폭신한 오믈렛</t>
    <phoneticPr fontId="2" type="noConversion"/>
  </si>
  <si>
    <t>달인의 부드러운 오믈렛</t>
    <phoneticPr fontId="2" type="noConversion"/>
  </si>
  <si>
    <t>달인의 촉촉한 오믈렛</t>
    <phoneticPr fontId="2" type="noConversion"/>
  </si>
  <si>
    <t>달인의 전통 오믈렛</t>
    <phoneticPr fontId="2" type="noConversion"/>
  </si>
  <si>
    <t>달인의 폭신한 전통 오믈렛</t>
    <phoneticPr fontId="2" type="noConversion"/>
  </si>
  <si>
    <t>달인의 부드러운 전통 오믈렛</t>
    <phoneticPr fontId="2" type="noConversion"/>
  </si>
  <si>
    <t>달인의 촉촉한 전통 오믈렛</t>
    <phoneticPr fontId="2" type="noConversion"/>
  </si>
  <si>
    <t>명인의 오믈렛</t>
    <phoneticPr fontId="2" type="noConversion"/>
  </si>
  <si>
    <t>명인의 폭신한 오믈렛</t>
    <phoneticPr fontId="2" type="noConversion"/>
  </si>
  <si>
    <t>명인의 부드러운 오믈렛</t>
    <phoneticPr fontId="2" type="noConversion"/>
  </si>
  <si>
    <t>명인의 촉촉한 오믈렛</t>
    <phoneticPr fontId="2" type="noConversion"/>
  </si>
  <si>
    <t>장인의 꼬치구이</t>
    <phoneticPr fontId="2" type="noConversion"/>
  </si>
  <si>
    <t>장인의 노릇한 꼬치구이</t>
    <phoneticPr fontId="2" type="noConversion"/>
  </si>
  <si>
    <t>장인의 바삭한 꼬치구이</t>
    <phoneticPr fontId="2" type="noConversion"/>
  </si>
  <si>
    <t>장인의 쫄깃한 꼬치구이</t>
    <phoneticPr fontId="2" type="noConversion"/>
  </si>
  <si>
    <t>장인의 양념 꼬치구이</t>
    <phoneticPr fontId="2" type="noConversion"/>
  </si>
  <si>
    <t>장인의 노릇한 양념 꼬치구이</t>
    <phoneticPr fontId="2" type="noConversion"/>
  </si>
  <si>
    <t>장인의 바삭한 양념 꼬치구이</t>
    <phoneticPr fontId="2" type="noConversion"/>
  </si>
  <si>
    <t>장인의 쫄깃한 양념 꼬치구이</t>
    <phoneticPr fontId="2" type="noConversion"/>
  </si>
  <si>
    <t>달인의 꼬치구이</t>
    <phoneticPr fontId="2" type="noConversion"/>
  </si>
  <si>
    <t>달인의 노릇한 꼬치구이</t>
    <phoneticPr fontId="2" type="noConversion"/>
  </si>
  <si>
    <t>달인의 바삭한 꼬치구이</t>
    <phoneticPr fontId="2" type="noConversion"/>
  </si>
  <si>
    <t>달인의 쫄깃한 꼬치구이</t>
    <phoneticPr fontId="2" type="noConversion"/>
  </si>
  <si>
    <t>달인의 양념 꼬치구이</t>
    <phoneticPr fontId="2" type="noConversion"/>
  </si>
  <si>
    <t>달인의 노릇한 양념 꼬치구이</t>
    <phoneticPr fontId="2" type="noConversion"/>
  </si>
  <si>
    <t>달인의 바삭한 양념 꼬치구이</t>
    <phoneticPr fontId="2" type="noConversion"/>
  </si>
  <si>
    <t>달인의 쫄깃한 양념 꼬치구이</t>
    <phoneticPr fontId="2" type="noConversion"/>
  </si>
  <si>
    <t>명인의 꼬치구이</t>
    <phoneticPr fontId="2" type="noConversion"/>
  </si>
  <si>
    <t>명인의 노릇한 꼬치구이</t>
    <phoneticPr fontId="2" type="noConversion"/>
  </si>
  <si>
    <t>명인의 바삭한 꼬치구이</t>
    <phoneticPr fontId="2" type="noConversion"/>
  </si>
  <si>
    <t>명인의 쫄깃한 꼬치구이</t>
    <phoneticPr fontId="2" type="noConversion"/>
  </si>
  <si>
    <t>장인의 스테이크</t>
    <phoneticPr fontId="2" type="noConversion"/>
  </si>
  <si>
    <t>장인의 마늘 스테이크</t>
    <phoneticPr fontId="2" type="noConversion"/>
  </si>
  <si>
    <t>장인의 버터 스테이크</t>
    <phoneticPr fontId="2" type="noConversion"/>
  </si>
  <si>
    <t>장인의 허브 스테이크</t>
    <phoneticPr fontId="2" type="noConversion"/>
  </si>
  <si>
    <t>장인의 스테이크 정식</t>
    <phoneticPr fontId="2" type="noConversion"/>
  </si>
  <si>
    <t>장인의 마늘 스테이크 정식</t>
    <phoneticPr fontId="2" type="noConversion"/>
  </si>
  <si>
    <t>장인의 버터 스테이크 정식</t>
    <phoneticPr fontId="2" type="noConversion"/>
  </si>
  <si>
    <t>장인의 허브 스테이크 정식</t>
    <phoneticPr fontId="2" type="noConversion"/>
  </si>
  <si>
    <t>달인의 스테이크</t>
    <phoneticPr fontId="2" type="noConversion"/>
  </si>
  <si>
    <t>달인의 마늘 스테이크</t>
    <phoneticPr fontId="2" type="noConversion"/>
  </si>
  <si>
    <t>달인의 버터 스테이크</t>
    <phoneticPr fontId="2" type="noConversion"/>
  </si>
  <si>
    <t>달인의 허브 스테이크</t>
    <phoneticPr fontId="2" type="noConversion"/>
  </si>
  <si>
    <t>달인의 스테이크 정식</t>
    <phoneticPr fontId="2" type="noConversion"/>
  </si>
  <si>
    <t>달인의 마늘 스테이크 정식</t>
    <phoneticPr fontId="2" type="noConversion"/>
  </si>
  <si>
    <t>달인의 버터 스테이크 정식</t>
    <phoneticPr fontId="2" type="noConversion"/>
  </si>
  <si>
    <t>달인의 허브 스테이크 정식</t>
    <phoneticPr fontId="2" type="noConversion"/>
  </si>
  <si>
    <t>명인의 스테이크</t>
    <phoneticPr fontId="2" type="noConversion"/>
  </si>
  <si>
    <t>명인의 마늘 스테이크</t>
    <phoneticPr fontId="2" type="noConversion"/>
  </si>
  <si>
    <t>명인의 버터 스테이크</t>
    <phoneticPr fontId="2" type="noConversion"/>
  </si>
  <si>
    <t>명인의 허브 스테이크</t>
    <phoneticPr fontId="2" type="noConversion"/>
  </si>
  <si>
    <t>하급 베르닐 융화 재료</t>
    <phoneticPr fontId="2" type="noConversion"/>
  </si>
  <si>
    <t>중급 베르닐 융화 재료</t>
    <phoneticPr fontId="2" type="noConversion"/>
  </si>
  <si>
    <t>상급 베르닐 융화 재료</t>
    <phoneticPr fontId="2" type="noConversion"/>
  </si>
  <si>
    <t>미확인 탄생의 돌</t>
    <phoneticPr fontId="2" type="noConversion"/>
  </si>
  <si>
    <t>미확인 뛰어난 탄생의 돌</t>
    <phoneticPr fontId="2" type="noConversion"/>
  </si>
  <si>
    <t>미확인 강력한 탄생의 돌</t>
    <phoneticPr fontId="2" type="noConversion"/>
  </si>
  <si>
    <t>미확인 고고한 탄생의 돌</t>
    <phoneticPr fontId="2" type="noConversion"/>
  </si>
  <si>
    <t>미확인 뛰어난 정진의 돌</t>
    <phoneticPr fontId="2" type="noConversion"/>
  </si>
  <si>
    <t>미확인 강력한 정진의 돌</t>
    <phoneticPr fontId="2" type="noConversion"/>
  </si>
  <si>
    <t>미확인 고고한 정진의 돌</t>
    <phoneticPr fontId="2" type="noConversion"/>
  </si>
  <si>
    <t>루테란 고고학 유적 지도</t>
    <phoneticPr fontId="2" type="noConversion"/>
  </si>
  <si>
    <t>아르데타인 고고학 유적 지도</t>
    <phoneticPr fontId="2" type="noConversion"/>
  </si>
  <si>
    <t>베른 북부 고고학 유적 지도</t>
    <phoneticPr fontId="2" type="noConversion"/>
  </si>
  <si>
    <t>로헨델 고고학 유적 지도</t>
    <phoneticPr fontId="2" type="noConversion"/>
  </si>
  <si>
    <t>욘 고고학 유적 지도</t>
    <phoneticPr fontId="2" type="noConversion"/>
  </si>
  <si>
    <t>페이튼 고고학 유적 지도</t>
    <phoneticPr fontId="2" type="noConversion"/>
  </si>
  <si>
    <t>파푸니카 고고학 유적 지도</t>
    <phoneticPr fontId="2" type="noConversion"/>
  </si>
  <si>
    <t>아이템 설명</t>
    <phoneticPr fontId="2" type="noConversion"/>
  </si>
  <si>
    <t>단위</t>
    <phoneticPr fontId="2" type="noConversion"/>
  </si>
  <si>
    <t>30% 회복</t>
    <phoneticPr fontId="2" type="noConversion"/>
  </si>
  <si>
    <t>45% 회복</t>
    <phoneticPr fontId="2" type="noConversion"/>
  </si>
  <si>
    <t>60% 회복</t>
    <phoneticPr fontId="2" type="noConversion"/>
  </si>
  <si>
    <t>60% 회복, 9개 장착</t>
    <phoneticPr fontId="2" type="noConversion"/>
  </si>
  <si>
    <t>수수료</t>
    <phoneticPr fontId="2" type="noConversion"/>
  </si>
  <si>
    <t>아이덴티티 100%</t>
    <phoneticPr fontId="2" type="noConversion"/>
  </si>
  <si>
    <t>100% 디버프 제거</t>
    <phoneticPr fontId="2" type="noConversion"/>
  </si>
  <si>
    <t>100% 디버프 제거, 2초 면역</t>
    <phoneticPr fontId="2" type="noConversion"/>
  </si>
  <si>
    <t>15% 쉴드, 8초</t>
    <phoneticPr fontId="2" type="noConversion"/>
  </si>
  <si>
    <t>25% 쉴드, 8초</t>
    <phoneticPr fontId="2" type="noConversion"/>
  </si>
  <si>
    <t>20초 동안 1초 간격 낙뢰</t>
    <phoneticPr fontId="2" type="noConversion"/>
  </si>
  <si>
    <t>24초 동안 1초 간격 낙뢰</t>
    <phoneticPr fontId="2" type="noConversion"/>
  </si>
  <si>
    <t>생명력 -25%, 공격력 +30%, 이공속 +20%</t>
    <phoneticPr fontId="2" type="noConversion"/>
  </si>
  <si>
    <t>3초 무적</t>
    <phoneticPr fontId="2" type="noConversion"/>
  </si>
  <si>
    <t>행동불가 디버프 제거</t>
    <phoneticPr fontId="2" type="noConversion"/>
  </si>
  <si>
    <t>행동불가 디버프 제거, 2초 면역</t>
    <phoneticPr fontId="2" type="noConversion"/>
  </si>
  <si>
    <t>20초 동안 부위파괴 +1</t>
    <phoneticPr fontId="2" type="noConversion"/>
  </si>
  <si>
    <t>25초 동안 부위파괴 +1</t>
    <phoneticPr fontId="2" type="noConversion"/>
  </si>
  <si>
    <t>12초 수면</t>
    <phoneticPr fontId="2" type="noConversion"/>
  </si>
  <si>
    <t>16초 수면</t>
    <phoneticPr fontId="2" type="noConversion"/>
  </si>
  <si>
    <t>부위 파괴: 레벨3</t>
    <phoneticPr fontId="2" type="noConversion"/>
  </si>
  <si>
    <t>부위 파괴: 레벨4</t>
    <phoneticPr fontId="2" type="noConversion"/>
  </si>
  <si>
    <t>30초간 지역 이동 롤백</t>
    <phoneticPr fontId="2" type="noConversion"/>
  </si>
  <si>
    <t>4초 기절, 무력화: 중상</t>
    <phoneticPr fontId="2" type="noConversion"/>
  </si>
  <si>
    <t>4초 기절, 무력화: 상</t>
    <phoneticPr fontId="2" type="noConversion"/>
  </si>
  <si>
    <t>10초 동안 0.5초 간격 피해, 무력화: 중상</t>
    <phoneticPr fontId="2" type="noConversion"/>
  </si>
  <si>
    <t>15초 동안 0.5초 간격 피해, 무력화: 중상</t>
    <phoneticPr fontId="2" type="noConversion"/>
  </si>
  <si>
    <t>4초 동결, 무력화: 중상</t>
    <phoneticPr fontId="2" type="noConversion"/>
  </si>
  <si>
    <t>6초 동결, 무력화: 중상</t>
    <phoneticPr fontId="2" type="noConversion"/>
  </si>
  <si>
    <t>6초 동안 2초 간격 낙뢰, 무력화: 중상</t>
    <phoneticPr fontId="2" type="noConversion"/>
  </si>
  <si>
    <t>8초 동안 2초 간격 낙뢰, 무력화: 중상</t>
    <phoneticPr fontId="2" type="noConversion"/>
  </si>
  <si>
    <t>20초 동안 방어력 20% 감소, 무력화: 하</t>
    <phoneticPr fontId="2" type="noConversion"/>
  </si>
  <si>
    <t>25초 동안 방어력 20% 감소, 무력화: 하</t>
    <phoneticPr fontId="2" type="noConversion"/>
  </si>
  <si>
    <t>무력화: 상</t>
    <phoneticPr fontId="2" type="noConversion"/>
  </si>
  <si>
    <t>무력화: 상, 부위파괴: 레벨1</t>
    <phoneticPr fontId="2" type="noConversion"/>
  </si>
  <si>
    <t>20초 동안 이속 40% 감소, 무력화: 상</t>
    <phoneticPr fontId="2" type="noConversion"/>
  </si>
  <si>
    <t>20초 동안 이속 60% 감소, 무력화: 상</t>
    <phoneticPr fontId="2" type="noConversion"/>
  </si>
  <si>
    <t>횟수</t>
    <phoneticPr fontId="2" type="noConversion"/>
  </si>
  <si>
    <t>데미지</t>
    <phoneticPr fontId="2" type="noConversion"/>
  </si>
  <si>
    <t>Dmage</t>
    <phoneticPr fontId="2" type="noConversion"/>
  </si>
  <si>
    <t>10초 몬스터에게 위장</t>
    <phoneticPr fontId="2" type="noConversion"/>
  </si>
  <si>
    <t>10초 몬스터에게 위장, 통과</t>
    <phoneticPr fontId="2" type="noConversion"/>
  </si>
  <si>
    <t>10초 은신</t>
    <phoneticPr fontId="2" type="noConversion"/>
  </si>
  <si>
    <t>10초 은신, 이속 +10%</t>
    <phoneticPr fontId="2" type="noConversion"/>
  </si>
  <si>
    <t>12초 이속 +40%</t>
    <phoneticPr fontId="2" type="noConversion"/>
  </si>
  <si>
    <t>12초 이속 +40%, 이속 감소 효과 면역</t>
    <phoneticPr fontId="2" type="noConversion"/>
  </si>
  <si>
    <t>지속시간 60초</t>
    <phoneticPr fontId="2" type="noConversion"/>
  </si>
  <si>
    <t>10초 간격 3회 5초간 도발</t>
    <phoneticPr fontId="2" type="noConversion"/>
  </si>
  <si>
    <t>10초 간격 4회 5초간 도발</t>
    <phoneticPr fontId="2" type="noConversion"/>
  </si>
  <si>
    <t>30초 동안 생명력 회복</t>
    <phoneticPr fontId="2" type="noConversion"/>
  </si>
  <si>
    <t>40초 동안 생명력 회복</t>
    <phoneticPr fontId="2" type="noConversion"/>
  </si>
  <si>
    <t>20초 동안 이속 +20%</t>
    <phoneticPr fontId="2" type="noConversion"/>
  </si>
  <si>
    <t>25초 동안 이속 +20%</t>
    <phoneticPr fontId="2" type="noConversion"/>
  </si>
  <si>
    <t>파티원 디버프 -1</t>
    <phoneticPr fontId="2" type="noConversion"/>
  </si>
  <si>
    <t>파티원 디버프 -1, 2초 면역</t>
    <phoneticPr fontId="2" type="noConversion"/>
  </si>
  <si>
    <t>30초 동안 루테란 병사 소환</t>
    <phoneticPr fontId="2" type="noConversion"/>
  </si>
  <si>
    <t>시작 위치로 귀환</t>
    <phoneticPr fontId="2" type="noConversion"/>
  </si>
  <si>
    <t>전기 수류탄</t>
    <phoneticPr fontId="2" type="noConversion"/>
  </si>
  <si>
    <t>성스러운 폭탄</t>
    <phoneticPr fontId="2" type="noConversion"/>
  </si>
  <si>
    <t>신호탄</t>
    <phoneticPr fontId="2" type="noConversion"/>
  </si>
  <si>
    <t>공방(Lv)</t>
    <phoneticPr fontId="2" type="noConversion"/>
  </si>
  <si>
    <t>작은 참새 버섯</t>
  </si>
  <si>
    <t>작은 주근깨 버섯</t>
  </si>
  <si>
    <t>작은 개나리 버섯</t>
  </si>
  <si>
    <t>작은 광대 버섯</t>
  </si>
  <si>
    <t>큰 주근깨 버섯</t>
  </si>
  <si>
    <t>큰 개나리 버섯</t>
  </si>
  <si>
    <t>큰 광대 버섯</t>
  </si>
  <si>
    <t>시간(s)</t>
    <phoneticPr fontId="2" type="noConversion"/>
  </si>
  <si>
    <t>활동력</t>
    <phoneticPr fontId="2" type="noConversion"/>
  </si>
  <si>
    <t>잔여 활동력</t>
    <phoneticPr fontId="2" type="noConversion"/>
  </si>
  <si>
    <t>예상 수입</t>
  </si>
  <si>
    <t>예상 수입</t>
    <phoneticPr fontId="2" type="noConversion"/>
  </si>
  <si>
    <t>[배템] 시간 감소%</t>
    <phoneticPr fontId="2" type="noConversion"/>
  </si>
  <si>
    <t>[배템] 활동력 감소%</t>
    <phoneticPr fontId="2" type="noConversion"/>
  </si>
  <si>
    <t>[배템] 수수료 감소%</t>
    <phoneticPr fontId="2" type="noConversion"/>
  </si>
  <si>
    <t>[요리] 시간 감소%</t>
  </si>
  <si>
    <t>[요리] 활동력 감소%</t>
  </si>
  <si>
    <t>[요리] 수수료 감소%</t>
  </si>
  <si>
    <t>은</t>
  </si>
  <si>
    <t>철</t>
  </si>
  <si>
    <t>황동</t>
  </si>
  <si>
    <t>카오스 던전</t>
    <phoneticPr fontId="2" type="noConversion"/>
  </si>
  <si>
    <t>가디언 토벌</t>
    <phoneticPr fontId="2" type="noConversion"/>
  </si>
  <si>
    <t>무기 공격력 +12</t>
    <phoneticPr fontId="2" type="noConversion"/>
  </si>
  <si>
    <t>무기 공격력 +16</t>
    <phoneticPr fontId="2" type="noConversion"/>
  </si>
  <si>
    <t>무기 공격력 +24</t>
    <phoneticPr fontId="2" type="noConversion"/>
  </si>
  <si>
    <t>무기 공격력 +36</t>
    <phoneticPr fontId="2" type="noConversion"/>
  </si>
  <si>
    <t>무기 공격력 +48</t>
    <phoneticPr fontId="2" type="noConversion"/>
  </si>
  <si>
    <t>민첩 +48</t>
    <phoneticPr fontId="2" type="noConversion"/>
  </si>
  <si>
    <t>민첩 +64</t>
    <phoneticPr fontId="2" type="noConversion"/>
  </si>
  <si>
    <t>민첩 +96</t>
    <phoneticPr fontId="2" type="noConversion"/>
  </si>
  <si>
    <t>민첩 +144</t>
    <phoneticPr fontId="2" type="noConversion"/>
  </si>
  <si>
    <t>민첩 +192</t>
    <phoneticPr fontId="2" type="noConversion"/>
  </si>
  <si>
    <t>힘 +48</t>
  </si>
  <si>
    <t>힘 +64</t>
  </si>
  <si>
    <t>힘 +96</t>
  </si>
  <si>
    <t>힘 +144</t>
  </si>
  <si>
    <t>힘 +192</t>
  </si>
  <si>
    <t>지능 +48</t>
  </si>
  <si>
    <t>지능 +64</t>
  </si>
  <si>
    <t>지능 +96</t>
  </si>
  <si>
    <t>지능 +144</t>
  </si>
  <si>
    <t>지능 +192</t>
  </si>
  <si>
    <t>무기 공격력 +15 / 체력, 생명력+</t>
    <phoneticPr fontId="2" type="noConversion"/>
  </si>
  <si>
    <t>무기 공격력 +20 / 체력, 생명력+</t>
    <phoneticPr fontId="2" type="noConversion"/>
  </si>
  <si>
    <t>무기 공격력 +30 / 체력, 생명력+</t>
    <phoneticPr fontId="2" type="noConversion"/>
  </si>
  <si>
    <t>무기 공격력 +40 / 체력, 생명력+</t>
    <phoneticPr fontId="2" type="noConversion"/>
  </si>
  <si>
    <t>무기 공격력 +60 / 체력, 생명력+</t>
    <phoneticPr fontId="2" type="noConversion"/>
  </si>
  <si>
    <t>민첩 +60 / 체력, 생명력+</t>
    <phoneticPr fontId="2" type="noConversion"/>
  </si>
  <si>
    <t>민첩 +80 / 체력, 생명력+</t>
    <phoneticPr fontId="2" type="noConversion"/>
  </si>
  <si>
    <t>민첩 +120 / 체력, 생명력+</t>
    <phoneticPr fontId="2" type="noConversion"/>
  </si>
  <si>
    <t>민첩 +160 / 체력, 생명력+</t>
    <phoneticPr fontId="2" type="noConversion"/>
  </si>
  <si>
    <t>민첩 +240 / 체력, 생명력+</t>
    <phoneticPr fontId="2" type="noConversion"/>
  </si>
  <si>
    <t>지능 +60 / 체력, 생명력+</t>
    <phoneticPr fontId="2" type="noConversion"/>
  </si>
  <si>
    <t>지능 +80 / 체력, 생명력+</t>
    <phoneticPr fontId="2" type="noConversion"/>
  </si>
  <si>
    <t>지능 +120 / 체력, 생명력+</t>
    <phoneticPr fontId="2" type="noConversion"/>
  </si>
  <si>
    <t>지능 +160 / 체력, 생명력+</t>
    <phoneticPr fontId="2" type="noConversion"/>
  </si>
  <si>
    <t>지능 +240 / 체력, 생명력+</t>
    <phoneticPr fontId="2" type="noConversion"/>
  </si>
  <si>
    <t>힘 +60 / 체력, 생명력+</t>
    <phoneticPr fontId="2" type="noConversion"/>
  </si>
  <si>
    <t>힘 +80 / 체력, 생명력+</t>
    <phoneticPr fontId="2" type="noConversion"/>
  </si>
  <si>
    <t>힘 +120 / 체력, 생명력+</t>
    <phoneticPr fontId="2" type="noConversion"/>
  </si>
  <si>
    <t>힘 +160 / 체력, 생명력+</t>
    <phoneticPr fontId="2" type="noConversion"/>
  </si>
  <si>
    <t>힘 +240 / 체력, 생명력+</t>
    <phoneticPr fontId="2" type="noConversion"/>
  </si>
  <si>
    <t>무기 공격력 +15 / 물리 방어력, 마법 방어력+</t>
    <phoneticPr fontId="2" type="noConversion"/>
  </si>
  <si>
    <t>무기 공격력 +20 / 물리 방어력, 마법 방어력+</t>
    <phoneticPr fontId="2" type="noConversion"/>
  </si>
  <si>
    <t>무기 공격력 +30 / 물리 방어력, 마법 방어력+</t>
    <phoneticPr fontId="2" type="noConversion"/>
  </si>
  <si>
    <t>무기 공격력 +40 / 물리 방어력, 마법 방어력+</t>
    <phoneticPr fontId="2" type="noConversion"/>
  </si>
  <si>
    <t>무기 공격력 +60 / 물리 방어력, 마법 방어력+</t>
    <phoneticPr fontId="2" type="noConversion"/>
  </si>
  <si>
    <t>민첩 +60 / 물리 방어력, 마법 방어력+</t>
    <phoneticPr fontId="2" type="noConversion"/>
  </si>
  <si>
    <t>민첩 +80 / 물리 방어력, 마법 방어력+</t>
    <phoneticPr fontId="2" type="noConversion"/>
  </si>
  <si>
    <t>민첩 +120 / 물리 방어력, 마법 방어력+</t>
    <phoneticPr fontId="2" type="noConversion"/>
  </si>
  <si>
    <t>민첩 +160 / 물리 방어력, 마법 방어력+</t>
    <phoneticPr fontId="2" type="noConversion"/>
  </si>
  <si>
    <t>민첩 +240 / 물리 방어력, 마법 방어력+</t>
    <phoneticPr fontId="2" type="noConversion"/>
  </si>
  <si>
    <t>지능 +60 / 물리 방어력, 마법 방어력+</t>
    <phoneticPr fontId="2" type="noConversion"/>
  </si>
  <si>
    <t>지능 +80 / 물리 방어력, 마법 방어력+</t>
    <phoneticPr fontId="2" type="noConversion"/>
  </si>
  <si>
    <t>지능 +120 / 물리 방어력, 마법 방어력+</t>
    <phoneticPr fontId="2" type="noConversion"/>
  </si>
  <si>
    <t>지능 +160 / 물리 방어력, 마법 방어력+</t>
    <phoneticPr fontId="2" type="noConversion"/>
  </si>
  <si>
    <t>지능 +240 / 물리 방어력, 마법 방어력+</t>
    <phoneticPr fontId="2" type="noConversion"/>
  </si>
  <si>
    <t>힘 +60 / 물리 방어력, 마법 방어력+</t>
    <phoneticPr fontId="2" type="noConversion"/>
  </si>
  <si>
    <t>힘 +80 / 물리 방어력, 마법 방어력+</t>
    <phoneticPr fontId="2" type="noConversion"/>
  </si>
  <si>
    <t>힘 +120 / 물리 방어력, 마법 방어력+</t>
    <phoneticPr fontId="2" type="noConversion"/>
  </si>
  <si>
    <t>힘 +160 / 물리 방어력, 마법 방어력+</t>
    <phoneticPr fontId="2" type="noConversion"/>
  </si>
  <si>
    <t>힘 +240 / 물리 방어력, 마법 방어력+</t>
    <phoneticPr fontId="2" type="noConversion"/>
  </si>
  <si>
    <t>힘 +120 / 최대 마나 20%+</t>
    <phoneticPr fontId="2" type="noConversion"/>
  </si>
  <si>
    <t>무기 공격력 +15 / 최대 마나 20%+</t>
    <phoneticPr fontId="2" type="noConversion"/>
  </si>
  <si>
    <t>무기 공격력 +20 / 최대 마나 20%+</t>
    <phoneticPr fontId="2" type="noConversion"/>
  </si>
  <si>
    <t>무기 공격력 +30 / 최대 마나 20%+</t>
    <phoneticPr fontId="2" type="noConversion"/>
  </si>
  <si>
    <t>무기 공격력 +40 / 최대 마나 20%+</t>
    <phoneticPr fontId="2" type="noConversion"/>
  </si>
  <si>
    <t>민첩 +60 / 최대 마나 20%+</t>
    <phoneticPr fontId="2" type="noConversion"/>
  </si>
  <si>
    <t>무기 공격력 +60 / 최대 마나 20%+</t>
    <phoneticPr fontId="2" type="noConversion"/>
  </si>
  <si>
    <t>민첩 +80 / 최대 마나 20%+</t>
    <phoneticPr fontId="2" type="noConversion"/>
  </si>
  <si>
    <t>민첩 +120 / 최대 마나 20%+</t>
    <phoneticPr fontId="2" type="noConversion"/>
  </si>
  <si>
    <t>민첩 +160 / 최대 마나 20%+</t>
    <phoneticPr fontId="2" type="noConversion"/>
  </si>
  <si>
    <t>민첩 +240 / 최대 마나 20%+</t>
    <phoneticPr fontId="2" type="noConversion"/>
  </si>
  <si>
    <t>지능 +60 / 최대 마나 20%+</t>
    <phoneticPr fontId="2" type="noConversion"/>
  </si>
  <si>
    <t>지능 +80 / 최대 마나 20%+</t>
    <phoneticPr fontId="2" type="noConversion"/>
  </si>
  <si>
    <t>지능 +120 / 최대 마나 20%+</t>
    <phoneticPr fontId="2" type="noConversion"/>
  </si>
  <si>
    <t>지능 +160 / 최대 마나 20%+</t>
    <phoneticPr fontId="2" type="noConversion"/>
  </si>
  <si>
    <t>지능 +240 / 최대 마나 20%+</t>
    <phoneticPr fontId="2" type="noConversion"/>
  </si>
  <si>
    <t>힘 +60 / 최대 마나 20%+</t>
    <phoneticPr fontId="2" type="noConversion"/>
  </si>
  <si>
    <t>힘 +80 / 최대 마나 20%+</t>
    <phoneticPr fontId="2" type="noConversion"/>
  </si>
  <si>
    <t>힘 +160 / 최대 마나 20%+</t>
    <phoneticPr fontId="2" type="noConversion"/>
  </si>
  <si>
    <t>힘 +240 / 최대 마나 20%+</t>
    <phoneticPr fontId="2" type="noConversion"/>
  </si>
  <si>
    <t>제작 비용</t>
  </si>
  <si>
    <t>차이</t>
  </si>
  <si>
    <t>장인의 폭신한 오믈렛</t>
  </si>
  <si>
    <t>잔여 생명의 기운</t>
    <phoneticPr fontId="2" type="noConversion"/>
  </si>
  <si>
    <t>칼다르 공작석</t>
  </si>
  <si>
    <t>오레하 공작석</t>
  </si>
  <si>
    <t>칼다르 원목</t>
  </si>
  <si>
    <t>오레하 원목</t>
  </si>
  <si>
    <t>하급 칼다르 융화 재료</t>
    <phoneticPr fontId="2" type="noConversion"/>
  </si>
  <si>
    <t>중급 칼다르 융화 재료</t>
    <phoneticPr fontId="2" type="noConversion"/>
  </si>
  <si>
    <t>상급 칼다르 융화 재료</t>
    <phoneticPr fontId="2" type="noConversion"/>
  </si>
  <si>
    <t>하급 오레하 융화 재료</t>
    <phoneticPr fontId="2" type="noConversion"/>
  </si>
  <si>
    <t>중급 오레하 융화 재료</t>
    <phoneticPr fontId="2" type="noConversion"/>
  </si>
  <si>
    <t>상급 오레하 융화 재료</t>
    <phoneticPr fontId="2" type="noConversion"/>
  </si>
  <si>
    <t>미확인 정진의 돌</t>
    <phoneticPr fontId="2" type="noConversion"/>
  </si>
  <si>
    <t>미확인 비상의 돌</t>
    <phoneticPr fontId="2" type="noConversion"/>
  </si>
  <si>
    <t>미확인 뛰어난 비상의 돌</t>
    <phoneticPr fontId="2" type="noConversion"/>
  </si>
  <si>
    <t>미확인 강력한 비상의 돌</t>
    <phoneticPr fontId="2" type="noConversion"/>
  </si>
  <si>
    <t>미확인 고고한 비상의 돌</t>
    <phoneticPr fontId="2" type="noConversion"/>
  </si>
  <si>
    <t>티어1 강화 재료</t>
    <phoneticPr fontId="2" type="noConversion"/>
  </si>
  <si>
    <t>티어2 강화 재료</t>
    <phoneticPr fontId="2" type="noConversion"/>
  </si>
  <si>
    <t>티어3 강화 재료</t>
    <phoneticPr fontId="2" type="noConversion"/>
  </si>
  <si>
    <t>티어1 어빌리티 스톤</t>
    <phoneticPr fontId="2" type="noConversion"/>
  </si>
  <si>
    <t>티어2 어빌리티 스톤</t>
    <phoneticPr fontId="2" type="noConversion"/>
  </si>
  <si>
    <t>티어3 어빌리티 스톤</t>
    <phoneticPr fontId="2" type="noConversion"/>
  </si>
  <si>
    <t>[특수] 시간 감소%</t>
    <phoneticPr fontId="2" type="noConversion"/>
  </si>
  <si>
    <t>지속시간 30초</t>
    <phoneticPr fontId="2" type="noConversion"/>
  </si>
  <si>
    <t>일반 선박 부품 재료</t>
    <phoneticPr fontId="2" type="noConversion"/>
  </si>
  <si>
    <t>고급 선박 부품 재료</t>
    <phoneticPr fontId="2" type="noConversion"/>
  </si>
  <si>
    <t>희귀 선박 부품 재료</t>
    <phoneticPr fontId="2" type="noConversion"/>
  </si>
  <si>
    <t>영웅  선박 부품 재료</t>
    <phoneticPr fontId="2" type="noConversion"/>
  </si>
  <si>
    <t>항해 재료</t>
    <phoneticPr fontId="2" type="noConversion"/>
  </si>
  <si>
    <t>[특수] 활동력 감소%</t>
    <phoneticPr fontId="2" type="noConversion"/>
  </si>
  <si>
    <t>[특수] 수수료 감소%</t>
    <phoneticPr fontId="2" type="noConversion"/>
  </si>
  <si>
    <r>
      <t>[보스] 추오</t>
    </r>
    <r>
      <rPr>
        <sz val="9"/>
        <color rgb="FF000000"/>
        <rFont val="맑은 고딕"/>
        <family val="2"/>
        <charset val="129"/>
      </rPr>
      <t xml:space="preserve"> 처치 시</t>
    </r>
    <phoneticPr fontId="2" type="noConversion"/>
  </si>
  <si>
    <t>프로키온</t>
    <phoneticPr fontId="2" type="noConversion"/>
  </si>
  <si>
    <r>
      <t>비탄의</t>
    </r>
    <r>
      <rPr>
        <sz val="9"/>
        <color rgb="FF000000"/>
        <rFont val="맑은 고딕"/>
        <family val="2"/>
        <charset val="129"/>
      </rPr>
      <t xml:space="preserve"> 섬</t>
    </r>
    <phoneticPr fontId="2" type="noConversion"/>
  </si>
  <si>
    <t>사냥</t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</si>
  <si>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망가진 스텔라 처치 시</t>
    </r>
    <phoneticPr fontId="2" type="noConversion"/>
  </si>
  <si>
    <t>비탄의 섬</t>
    <phoneticPr fontId="2" type="noConversion"/>
  </si>
  <si>
    <r>
      <t>[</t>
    </r>
    <r>
      <rPr>
        <sz val="9"/>
        <color rgb="FF000000"/>
        <rFont val="맑은 고딕"/>
        <family val="3"/>
        <charset val="129"/>
      </rPr>
      <t>영지] 아스티엘 → 승리의 인장 11,400개</t>
    </r>
    <phoneticPr fontId="2" type="noConversion"/>
  </si>
  <si>
    <r>
      <t>[영지</t>
    </r>
    <r>
      <rPr>
        <sz val="9"/>
        <color rgb="FF000000"/>
        <rFont val="맑은 고딕"/>
        <family val="2"/>
        <charset val="129"/>
      </rPr>
      <t>] 플로르 → 승리의 인장 10,800개</t>
    </r>
    <phoneticPr fontId="2" type="noConversion"/>
  </si>
  <si>
    <t>항해</t>
    <phoneticPr fontId="2" type="noConversion"/>
  </si>
  <si>
    <r>
      <t>조화의</t>
    </r>
    <r>
      <rPr>
        <sz val="9"/>
        <color rgb="FF000000"/>
        <rFont val="맑은 고딕"/>
        <family val="2"/>
        <charset val="129"/>
      </rPr>
      <t xml:space="preserve"> 관문 → [전설지도]난파선</t>
    </r>
    <phoneticPr fontId="2" type="noConversion"/>
  </si>
  <si>
    <r>
      <t>[보스</t>
    </r>
    <r>
      <rPr>
        <sz val="9"/>
        <color rgb="FF000000"/>
        <rFont val="맑은 고딕"/>
        <family val="2"/>
        <charset val="129"/>
      </rPr>
      <t>] 알라케르 - 황금치킹 처치</t>
    </r>
    <phoneticPr fontId="2" type="noConversion"/>
  </si>
  <si>
    <r>
      <rPr>
        <sz val="9"/>
        <color rgb="FF000000"/>
        <rFont val="맑은 고딕"/>
        <family val="3"/>
        <charset val="129"/>
      </rPr>
      <t>조화의</t>
    </r>
    <r>
      <rPr>
        <sz val="9"/>
        <color rgb="FF000000"/>
        <rFont val="맑은 고딕"/>
        <family val="2"/>
        <charset val="129"/>
      </rPr>
      <t xml:space="preserve"> 관문 → [영웅지도]난파선</t>
    </r>
    <phoneticPr fontId="2" type="noConversion"/>
  </si>
  <si>
    <t>은총</t>
  </si>
  <si>
    <t>축복</t>
  </si>
  <si>
    <t>축복</t>
    <phoneticPr fontId="2" type="noConversion"/>
  </si>
  <si>
    <t>가호</t>
  </si>
  <si>
    <t>가호</t>
    <phoneticPr fontId="2" type="noConversion"/>
  </si>
  <si>
    <t>축복+가호</t>
    <phoneticPr fontId="2" type="noConversion"/>
  </si>
  <si>
    <t>은+축+가</t>
    <phoneticPr fontId="2" type="noConversion"/>
  </si>
  <si>
    <t>24, 25</t>
    <phoneticPr fontId="2" type="noConversion"/>
  </si>
  <si>
    <t>강화 단계</t>
    <phoneticPr fontId="2" type="noConversion"/>
  </si>
  <si>
    <t>추가 재료</t>
    <phoneticPr fontId="2" type="noConversion"/>
  </si>
  <si>
    <t>상승 확률</t>
    <phoneticPr fontId="2" type="noConversion"/>
  </si>
  <si>
    <t>최대 개수</t>
    <phoneticPr fontId="2" type="noConversion"/>
  </si>
  <si>
    <t>장기백</t>
    <phoneticPr fontId="2" type="noConversion"/>
  </si>
  <si>
    <t>기본 확률</t>
    <phoneticPr fontId="2" type="noConversion"/>
  </si>
  <si>
    <t>은총+축복</t>
    <phoneticPr fontId="2" type="noConversion"/>
  </si>
  <si>
    <t>은총+가호</t>
    <phoneticPr fontId="2" type="noConversion"/>
  </si>
  <si>
    <t>추가 확률</t>
    <phoneticPr fontId="2" type="noConversion"/>
  </si>
  <si>
    <t>시행 횟수</t>
    <phoneticPr fontId="2" type="noConversion"/>
  </si>
  <si>
    <t>은총+축복+가호</t>
    <phoneticPr fontId="2" type="noConversion"/>
  </si>
  <si>
    <t>은총+가호</t>
    <phoneticPr fontId="2" type="noConversion"/>
  </si>
  <si>
    <t>축복+가호</t>
    <phoneticPr fontId="2" type="noConversion"/>
  </si>
  <si>
    <t>페이튼 영웅지도에서 휙득 제보</t>
    <phoneticPr fontId="2" type="noConversion"/>
  </si>
  <si>
    <t>거래소/은+축+가</t>
    <phoneticPr fontId="2" type="noConversion"/>
  </si>
  <si>
    <t>거래소/축복</t>
    <phoneticPr fontId="2" type="noConversion"/>
  </si>
  <si>
    <t>거래소/가호</t>
    <phoneticPr fontId="2" type="noConversion"/>
  </si>
  <si>
    <t>거래소/은총+축복</t>
    <phoneticPr fontId="2" type="noConversion"/>
  </si>
  <si>
    <t>거래소/은총+가호</t>
    <phoneticPr fontId="2" type="noConversion"/>
  </si>
  <si>
    <t>거래소/축복+가호</t>
    <phoneticPr fontId="2" type="noConversion"/>
  </si>
  <si>
    <t>명예의 돌파석++</t>
    <phoneticPr fontId="2" type="noConversion"/>
  </si>
  <si>
    <t>하급 오레하 융화 재료</t>
  </si>
  <si>
    <t>중급 오레하 융화 재료</t>
  </si>
  <si>
    <t>상급 오레하 융화 재료</t>
  </si>
  <si>
    <t>1순위. 무기/거래소</t>
    <phoneticPr fontId="2" type="noConversion"/>
  </si>
  <si>
    <t>1순위. 방어구/거래소</t>
    <phoneticPr fontId="2" type="noConversion"/>
  </si>
  <si>
    <t>1순위. 무기/최저가</t>
    <phoneticPr fontId="2" type="noConversion"/>
  </si>
  <si>
    <t>1순위. 방어구/최저가</t>
    <phoneticPr fontId="2" type="noConversion"/>
  </si>
  <si>
    <t>2순위. 무기/거래소</t>
  </si>
  <si>
    <t>2순위. 방어구/거래소</t>
  </si>
  <si>
    <t>2순위. 무기/최저가</t>
  </si>
  <si>
    <t>2순위. 방어구/최저가</t>
  </si>
  <si>
    <t>3순위. 무기/최저가</t>
  </si>
  <si>
    <t>3순위. 방어구/최저가</t>
  </si>
  <si>
    <t>3순위. 무기/거래소</t>
  </si>
  <si>
    <t>3순위. 방어구/거래소</t>
  </si>
  <si>
    <t>기댓값</t>
  </si>
  <si>
    <t>은+축</t>
    <phoneticPr fontId="2" type="noConversion"/>
  </si>
  <si>
    <t>은+가</t>
    <phoneticPr fontId="2" type="noConversion"/>
  </si>
  <si>
    <t>축+가</t>
    <phoneticPr fontId="2" type="noConversion"/>
  </si>
  <si>
    <t>추천 구입처</t>
    <phoneticPr fontId="2" type="noConversion"/>
  </si>
  <si>
    <t>추천 재련 방식</t>
  </si>
  <si>
    <t>추천 재련 방식</t>
    <phoneticPr fontId="2" type="noConversion"/>
  </si>
  <si>
    <t>기대 비용</t>
    <phoneticPr fontId="2" type="noConversion"/>
  </si>
  <si>
    <t>즐거운 강화</t>
    <phoneticPr fontId="2" type="noConversion"/>
  </si>
  <si>
    <t>2티어</t>
    <phoneticPr fontId="2" type="noConversion"/>
  </si>
  <si>
    <t>1티어</t>
    <phoneticPr fontId="2" type="noConversion"/>
  </si>
  <si>
    <t>공통</t>
    <phoneticPr fontId="2" type="noConversion"/>
  </si>
  <si>
    <t>행복 쇼핑</t>
    <phoneticPr fontId="2" type="noConversion"/>
  </si>
  <si>
    <t>거래소 구입 / 1순위</t>
    <phoneticPr fontId="2" type="noConversion"/>
  </si>
  <si>
    <t>거래소 구입 / 2순위</t>
    <phoneticPr fontId="2" type="noConversion"/>
  </si>
  <si>
    <t>거래소 구입 / 3순위</t>
    <phoneticPr fontId="2" type="noConversion"/>
  </si>
  <si>
    <t>최저가 구입 / 2순위</t>
    <phoneticPr fontId="2" type="noConversion"/>
  </si>
  <si>
    <t>최저가 구입 / 3순위</t>
    <phoneticPr fontId="2" type="noConversion"/>
  </si>
  <si>
    <t>최저가 구입 / 1순위</t>
    <phoneticPr fontId="2" type="noConversion"/>
  </si>
  <si>
    <t>생명의 돌파석</t>
  </si>
  <si>
    <t>생명의 돌파석+</t>
  </si>
  <si>
    <t>생명의 돌파석++</t>
  </si>
  <si>
    <t>생명의 파편(소)</t>
  </si>
  <si>
    <t>하급 칼다르 융화 재료</t>
  </si>
  <si>
    <t>중급 칼다르 융화 재료</t>
  </si>
  <si>
    <t>상급 칼다르 융화 재료</t>
  </si>
  <si>
    <t>칼다르</t>
  </si>
  <si>
    <t>돌파석</t>
    <phoneticPr fontId="2" type="noConversion"/>
  </si>
  <si>
    <t>칼다르</t>
    <phoneticPr fontId="2" type="noConversion"/>
  </si>
  <si>
    <t xml:space="preserve">  강화 단계</t>
    <phoneticPr fontId="2" type="noConversion"/>
  </si>
  <si>
    <t>페이튼</t>
    <phoneticPr fontId="2" type="noConversion"/>
  </si>
  <si>
    <t>파푸니카</t>
    <phoneticPr fontId="2" type="noConversion"/>
  </si>
  <si>
    <t>희귀</t>
    <phoneticPr fontId="2" type="noConversion"/>
  </si>
  <si>
    <t>영웅</t>
    <phoneticPr fontId="2" type="noConversion"/>
  </si>
  <si>
    <t>전설</t>
    <phoneticPr fontId="2" type="noConversion"/>
  </si>
  <si>
    <t>달의 은총</t>
    <phoneticPr fontId="2" type="noConversion"/>
  </si>
  <si>
    <t>달의 축복</t>
    <phoneticPr fontId="2" type="noConversion"/>
  </si>
  <si>
    <t>달의 가호</t>
    <phoneticPr fontId="2" type="noConversion"/>
  </si>
  <si>
    <t>파편(대)</t>
    <phoneticPr fontId="2" type="noConversion"/>
  </si>
  <si>
    <t>파편(중)</t>
    <phoneticPr fontId="2" type="noConversion"/>
  </si>
  <si>
    <t>파편(소)</t>
    <phoneticPr fontId="2" type="noConversion"/>
  </si>
  <si>
    <t>태양의 은총</t>
  </si>
  <si>
    <t>태양의 축복</t>
  </si>
  <si>
    <t>태양의 가호</t>
  </si>
  <si>
    <t>태양의 축복</t>
    <phoneticPr fontId="2" type="noConversion"/>
  </si>
  <si>
    <t>카오스게이트</t>
    <phoneticPr fontId="2" type="noConversion"/>
  </si>
  <si>
    <t>드랍템1</t>
    <phoneticPr fontId="2" type="noConversion"/>
  </si>
  <si>
    <t>드랍템2</t>
    <phoneticPr fontId="2" type="noConversion"/>
  </si>
  <si>
    <t>드랍템3</t>
    <phoneticPr fontId="2" type="noConversion"/>
  </si>
  <si>
    <t>드랍템4</t>
    <phoneticPr fontId="2" type="noConversion"/>
  </si>
  <si>
    <t>확률</t>
    <phoneticPr fontId="2" type="noConversion"/>
  </si>
  <si>
    <t>최저가</t>
    <phoneticPr fontId="2" type="noConversion"/>
  </si>
  <si>
    <t>강화 단계:</t>
    <phoneticPr fontId="2" type="noConversion"/>
  </si>
  <si>
    <t>수호석*10</t>
    <phoneticPr fontId="2" type="noConversion"/>
  </si>
  <si>
    <t>파괴석*10</t>
    <phoneticPr fontId="2" type="noConversion"/>
  </si>
  <si>
    <t>생명의 파편(소)</t>
    <phoneticPr fontId="2" type="noConversion"/>
  </si>
  <si>
    <t>"마리" 시트의 "크리스탈 환전 비용"과 "거래소"에</t>
    <phoneticPr fontId="2" type="noConversion"/>
  </si>
  <si>
    <t>가격을 입력하면 나머지는 자동 계산 된다.</t>
    <phoneticPr fontId="2" type="noConversion"/>
  </si>
  <si>
    <t>2. 최대 이익점으로 입찰 후 낙찰 → 판매금 &gt; 분배금</t>
  </si>
  <si>
    <t>3. 최대 이익점으로 입찰, 누군가 1회 입찰 후 낙찰 → 3번 분배금 = 2번의 판매금 &gt; 2번의 분배금</t>
  </si>
  <si>
    <t>4. 입찰 한계점으로 입찰 후 낙찰 → 4번 판매금 &gt; 1~3번 판매금or분배금</t>
  </si>
  <si>
    <t>현금</t>
    <phoneticPr fontId="2" type="noConversion"/>
  </si>
  <si>
    <t>에포나 즉시 완료권 [50개]</t>
    <phoneticPr fontId="2" type="noConversion"/>
  </si>
  <si>
    <t>펫</t>
    <phoneticPr fontId="2" type="noConversion"/>
  </si>
  <si>
    <t>탈 것</t>
    <phoneticPr fontId="2" type="noConversion"/>
  </si>
  <si>
    <t>블루 크리스탈</t>
    <phoneticPr fontId="2" type="noConversion"/>
  </si>
  <si>
    <t>로얄 크리스탈</t>
    <phoneticPr fontId="2" type="noConversion"/>
  </si>
  <si>
    <t>에포나 즉시 완료권 [10개]</t>
    <phoneticPr fontId="2" type="noConversion"/>
  </si>
  <si>
    <t>크리스탈</t>
    <phoneticPr fontId="2" type="noConversion"/>
  </si>
  <si>
    <t>1크리스탈</t>
    <phoneticPr fontId="2" type="noConversion"/>
  </si>
  <si>
    <t>거래소</t>
    <phoneticPr fontId="2" type="noConversion"/>
  </si>
  <si>
    <t>필요 수량</t>
    <phoneticPr fontId="2" type="noConversion"/>
  </si>
  <si>
    <t>3티어</t>
    <phoneticPr fontId="2" type="noConversion"/>
  </si>
  <si>
    <t>니나브의 축복 [30일]</t>
    <phoneticPr fontId="2" type="noConversion"/>
  </si>
  <si>
    <t>니나브의 축복 [14일]</t>
    <phoneticPr fontId="2" type="noConversion"/>
  </si>
  <si>
    <t>니나브의 축복 [7일]</t>
    <phoneticPr fontId="2" type="noConversion"/>
  </si>
  <si>
    <t>베아트리스의 축복 [30일]</t>
    <phoneticPr fontId="2" type="noConversion"/>
  </si>
  <si>
    <t>베아트리스의 축복 [14일]</t>
    <phoneticPr fontId="2" type="noConversion"/>
  </si>
  <si>
    <t>베아트리스의 축복 [7일]</t>
    <phoneticPr fontId="2" type="noConversion"/>
  </si>
  <si>
    <t>부활의 깃털 [100개]</t>
    <phoneticPr fontId="2" type="noConversion"/>
  </si>
  <si>
    <t>부활의 깃털 [10개]</t>
    <phoneticPr fontId="2" type="noConversion"/>
  </si>
  <si>
    <t>아크투르스의 서 : 무기</t>
    <phoneticPr fontId="2" type="noConversion"/>
  </si>
  <si>
    <t>아크투르스의 서 : 방어구</t>
    <phoneticPr fontId="2" type="noConversion"/>
  </si>
  <si>
    <t>아크투르스의 의지 : 무기</t>
    <phoneticPr fontId="2" type="noConversion"/>
  </si>
  <si>
    <t>아크투르스의 의지 : 방어구</t>
    <phoneticPr fontId="2" type="noConversion"/>
  </si>
  <si>
    <t>아크투르스의 권능 : 무기</t>
    <phoneticPr fontId="2" type="noConversion"/>
  </si>
  <si>
    <t>아크투르스의 권능 : 방어구</t>
    <phoneticPr fontId="2" type="noConversion"/>
  </si>
  <si>
    <t>별의 은총</t>
  </si>
  <si>
    <t>별의 축복</t>
  </si>
  <si>
    <t>별의 가호</t>
  </si>
  <si>
    <t>수호석 조각*10</t>
    <phoneticPr fontId="2" type="noConversion"/>
  </si>
  <si>
    <t>파괴석 조각*10</t>
    <phoneticPr fontId="2" type="noConversion"/>
  </si>
  <si>
    <t>조화의 돌파석</t>
  </si>
  <si>
    <t>조화의 돌파석+</t>
  </si>
  <si>
    <t>조화의 돌파석++</t>
  </si>
  <si>
    <t>조화의 파편(소)</t>
  </si>
  <si>
    <t>하급 베르닐 융화 재료</t>
  </si>
  <si>
    <t>중급 베르닐 융화 재료</t>
  </si>
  <si>
    <t>상급 베르닐 융화 재료</t>
  </si>
  <si>
    <t>크라테르의 서 : 무기</t>
    <phoneticPr fontId="2" type="noConversion"/>
  </si>
  <si>
    <t>크라테르의 서 : 방어구</t>
    <phoneticPr fontId="2" type="noConversion"/>
  </si>
  <si>
    <t>크라테르의 지혜 : 무기</t>
    <phoneticPr fontId="2" type="noConversion"/>
  </si>
  <si>
    <t>크라테르의 지혜 : 방어구</t>
    <phoneticPr fontId="2" type="noConversion"/>
  </si>
  <si>
    <t>크라테르의 권능 : 무기</t>
    <phoneticPr fontId="2" type="noConversion"/>
  </si>
  <si>
    <t>크라테르의 권능 : 방어구</t>
    <phoneticPr fontId="2" type="noConversion"/>
  </si>
  <si>
    <t>회복 배템(회복)</t>
    <phoneticPr fontId="2" type="noConversion"/>
  </si>
  <si>
    <t>회복 배템(고회)</t>
    <phoneticPr fontId="2" type="noConversion"/>
  </si>
  <si>
    <t>회복 배템(정가)</t>
    <phoneticPr fontId="2" type="noConversion"/>
  </si>
  <si>
    <t>공격 배템(*5)</t>
    <phoneticPr fontId="2" type="noConversion"/>
  </si>
  <si>
    <t>공격 배템(*6)</t>
    <phoneticPr fontId="2" type="noConversion"/>
  </si>
  <si>
    <t>기능성 배템(*1)</t>
    <phoneticPr fontId="2" type="noConversion"/>
  </si>
  <si>
    <t>기능성 배템(*3)</t>
    <phoneticPr fontId="2" type="noConversion"/>
  </si>
  <si>
    <t>기능성 배템(*4)</t>
    <phoneticPr fontId="2" type="noConversion"/>
  </si>
  <si>
    <t>요즈의 항아리 [10개]</t>
  </si>
  <si>
    <t>리패키징 키트 [30개]</t>
  </si>
  <si>
    <t>요즈의 항아리 [1개]</t>
    <phoneticPr fontId="2" type="noConversion"/>
  </si>
  <si>
    <t>리패키징 키트 [1개]</t>
    <phoneticPr fontId="2" type="noConversion"/>
  </si>
  <si>
    <t>개당/골드</t>
    <phoneticPr fontId="2" type="noConversion"/>
  </si>
  <si>
    <t>환산/골드</t>
    <phoneticPr fontId="2" type="noConversion"/>
  </si>
  <si>
    <t>베른 패스권</t>
    <phoneticPr fontId="2" type="noConversion"/>
  </si>
  <si>
    <t>~로헨델 패스권</t>
    <phoneticPr fontId="2" type="noConversion"/>
  </si>
  <si>
    <t>~욘 패스권</t>
    <phoneticPr fontId="2" type="noConversion"/>
  </si>
  <si>
    <t>~페이튼 패스권</t>
    <phoneticPr fontId="2" type="noConversion"/>
  </si>
  <si>
    <t>크리스탈 [3,600개]</t>
    <phoneticPr fontId="2" type="noConversion"/>
  </si>
  <si>
    <t>주간 크리스탈 5% [2,100개]</t>
    <phoneticPr fontId="2" type="noConversion"/>
  </si>
  <si>
    <t>월간 크리스탈 10% [3,960개]</t>
    <phoneticPr fontId="2" type="noConversion"/>
  </si>
  <si>
    <t>비율</t>
    <phoneticPr fontId="2" type="noConversion"/>
  </si>
  <si>
    <t>5만원 문상</t>
    <phoneticPr fontId="2" type="noConversion"/>
  </si>
  <si>
    <t>크-골</t>
    <phoneticPr fontId="2" type="noConversion"/>
  </si>
  <si>
    <t>골-원</t>
    <phoneticPr fontId="2" type="noConversion"/>
  </si>
  <si>
    <t>필요 골드</t>
    <phoneticPr fontId="2" type="noConversion"/>
  </si>
  <si>
    <t>비고</t>
    <phoneticPr fontId="2" type="noConversion"/>
  </si>
  <si>
    <t>화폐 거래소 크리스탈 구매</t>
    <phoneticPr fontId="2" type="noConversion"/>
  </si>
  <si>
    <t>↓골드 현금화 &amp; 문상 구매</t>
    <phoneticPr fontId="2" type="noConversion"/>
  </si>
  <si>
    <t>로얄 크리스탈</t>
    <phoneticPr fontId="2" type="noConversion"/>
  </si>
  <si>
    <t>골드 구매</t>
    <phoneticPr fontId="2" type="noConversion"/>
  </si>
  <si>
    <t>골드 구매(문상)</t>
    <phoneticPr fontId="2" type="noConversion"/>
  </si>
  <si>
    <t>구성품</t>
    <phoneticPr fontId="2" type="noConversion"/>
  </si>
  <si>
    <t>[한정] 대 해적시대 패키지</t>
    <phoneticPr fontId="2" type="noConversion"/>
  </si>
  <si>
    <t>크리스탈, 아바타, 펫</t>
    <phoneticPr fontId="2" type="noConversion"/>
  </si>
  <si>
    <t>[한정] T3 돌파 패키지</t>
    <phoneticPr fontId="2" type="noConversion"/>
  </si>
  <si>
    <t>크리스탈, 돌파석, 파편, 융화 재료</t>
    <phoneticPr fontId="2" type="noConversion"/>
  </si>
  <si>
    <t>[한정] 카드 보석 대박 패키지</t>
    <phoneticPr fontId="2" type="noConversion"/>
  </si>
  <si>
    <t>크리스탈, 보석+@</t>
    <phoneticPr fontId="2" type="noConversion"/>
  </si>
  <si>
    <t>[한정] T2 재련 보조 패키지</t>
    <phoneticPr fontId="2" type="noConversion"/>
  </si>
  <si>
    <t>크리스탈, 숨결, 파편, 융화 재료</t>
    <phoneticPr fontId="2" type="noConversion"/>
  </si>
  <si>
    <t>[월간] T3 성장 지원 상자</t>
    <phoneticPr fontId="2" type="noConversion"/>
  </si>
  <si>
    <t>숨결, 돌파석</t>
    <phoneticPr fontId="2" type="noConversion"/>
  </si>
  <si>
    <t>[월간] T2 성장 지원 상자</t>
    <phoneticPr fontId="2" type="noConversion"/>
  </si>
  <si>
    <t>수호석, 파괴석, 파편, 돌파석</t>
    <phoneticPr fontId="2" type="noConversion"/>
  </si>
  <si>
    <t>[계절한정] 시즌2 스타트팩S</t>
    <phoneticPr fontId="2" type="noConversion"/>
  </si>
  <si>
    <t>크리스탈 정가+@</t>
    <phoneticPr fontId="2" type="noConversion"/>
  </si>
  <si>
    <t>[계절한정] 시즌2 스타트팩H</t>
    <phoneticPr fontId="2" type="noConversion"/>
  </si>
  <si>
    <t>[한정] 제련 익스프레스-T3</t>
    <phoneticPr fontId="2" type="noConversion"/>
  </si>
  <si>
    <t>수호석, 파괴석, 파편</t>
    <phoneticPr fontId="2" type="noConversion"/>
  </si>
  <si>
    <t>[한정] 제련 익스프레스-T2</t>
    <phoneticPr fontId="2" type="noConversion"/>
  </si>
  <si>
    <t>현금</t>
    <phoneticPr fontId="2" type="noConversion"/>
  </si>
  <si>
    <t>현금(할인)</t>
    <phoneticPr fontId="2" type="noConversion"/>
  </si>
  <si>
    <t>골드</t>
    <phoneticPr fontId="2" type="noConversion"/>
  </si>
  <si>
    <t>골드(할인)</t>
  </si>
  <si>
    <t>+</t>
    <phoneticPr fontId="2" type="noConversion"/>
  </si>
  <si>
    <t>해적 앵무새 펫 거래소 가격이 6,100골드
해적왕 아바타 거래소 가격이 13,300골드
둘 다 안 쓰고 거래소에 팔고, 수수료 떼여도 4,000골 이득</t>
    <phoneticPr fontId="2" type="noConversion"/>
  </si>
  <si>
    <t>수량</t>
    <phoneticPr fontId="2" type="noConversion"/>
  </si>
  <si>
    <t>기준점</t>
    <phoneticPr fontId="2" type="noConversion"/>
  </si>
  <si>
    <t>해적 앵무새 펫</t>
    <phoneticPr fontId="2" type="noConversion"/>
  </si>
  <si>
    <t>해적왕 아바타</t>
    <phoneticPr fontId="2" type="noConversion"/>
  </si>
  <si>
    <t>크리스탈(월간+10%)</t>
    <phoneticPr fontId="2" type="noConversion"/>
  </si>
  <si>
    <t>++</t>
    <phoneticPr fontId="2" type="noConversion"/>
  </si>
  <si>
    <t>돌파석을 마리에서 사는게 압도적으로 싼데,
마리에서 사는 싼 값으로 계산해도 이득
문제는 577개나 되는 하급 오레하를 다 쓰지 못하고,
1370을 찍고 계승 했는데 중급 오레하를 쓰게 되면 효율↓</t>
    <phoneticPr fontId="2" type="noConversion"/>
  </si>
  <si>
    <t>명예의 파편(소)</t>
    <phoneticPr fontId="2" type="noConversion"/>
  </si>
  <si>
    <t>-</t>
    <phoneticPr fontId="2" type="noConversion"/>
  </si>
  <si>
    <t>흑우</t>
    <phoneticPr fontId="2" type="noConversion"/>
  </si>
  <si>
    <t>T3 보석 상자</t>
    <phoneticPr fontId="2" type="noConversion"/>
  </si>
  <si>
    <t>전설~희귀 카드 팩</t>
    <phoneticPr fontId="2" type="noConversion"/>
  </si>
  <si>
    <t>전체 카드 팩</t>
    <phoneticPr fontId="2" type="noConversion"/>
  </si>
  <si>
    <t>고대의 백금화</t>
    <phoneticPr fontId="2" type="noConversion"/>
  </si>
  <si>
    <t>달의 은총</t>
    <phoneticPr fontId="2" type="noConversion"/>
  </si>
  <si>
    <t>달의 축복</t>
    <phoneticPr fontId="2" type="noConversion"/>
  </si>
  <si>
    <t>달의 가호</t>
    <phoneticPr fontId="2" type="noConversion"/>
  </si>
  <si>
    <t>생명의 파편(소)</t>
    <phoneticPr fontId="2" type="noConversion"/>
  </si>
  <si>
    <t>상급 칼다르 융화</t>
    <phoneticPr fontId="2" type="noConversion"/>
  </si>
  <si>
    <t>재련 재료 최저 구매가 기준
3T 시트와 연관 지어서 생각 해보면 마리에서 사는 돌파석
으로는 본인이 욕심내는 재련 속도를 못 따라간다 싶으면
사고, 그게 아니면 마리에서 돌파석만 사서 하는게 이득</t>
    <phoneticPr fontId="2" type="noConversion"/>
  </si>
  <si>
    <t>태양의 은총</t>
    <phoneticPr fontId="2" type="noConversion"/>
  </si>
  <si>
    <t>태양의 축복</t>
    <phoneticPr fontId="2" type="noConversion"/>
  </si>
  <si>
    <t>태양의 가호</t>
    <phoneticPr fontId="2" type="noConversion"/>
  </si>
  <si>
    <t>생명의 돌파석++</t>
    <phoneticPr fontId="2" type="noConversion"/>
  </si>
  <si>
    <t>파괴석</t>
    <phoneticPr fontId="2" type="noConversion"/>
  </si>
  <si>
    <t>수호석</t>
    <phoneticPr fontId="2" type="noConversion"/>
  </si>
  <si>
    <t>재련 재료 최저 구매가 기준
크리스탈 뺀 나머지를 5,000원에 산다고 생각하면 개이득</t>
    <phoneticPr fontId="2" type="noConversion"/>
  </si>
  <si>
    <t>니나브의 축복 7일</t>
    <phoneticPr fontId="2" type="noConversion"/>
  </si>
  <si>
    <t>전설~영웅 카드 팩</t>
    <phoneticPr fontId="2" type="noConversion"/>
  </si>
  <si>
    <t>벽지 : 니아 마을</t>
    <phoneticPr fontId="2" type="noConversion"/>
  </si>
  <si>
    <t>+++</t>
    <phoneticPr fontId="2" type="noConversion"/>
  </si>
  <si>
    <t>재련 재료 최저 구매가 기준
크리스탈 뺀 나머지를 3,000원에 산다고 생각하면 개이득</t>
    <phoneticPr fontId="2" type="noConversion"/>
  </si>
  <si>
    <t>베아트리스의 축복 7일</t>
    <phoneticPr fontId="2" type="noConversion"/>
  </si>
  <si>
    <t>펫: 토토악마 선택 상자</t>
    <phoneticPr fontId="2" type="noConversion"/>
  </si>
  <si>
    <t>호감도 스타트 상자</t>
    <phoneticPr fontId="2" type="noConversion"/>
  </si>
  <si>
    <t>재련 재료 최저 구매가 기준
거래소에서 파괴석 결정을 사는 경우에만 구매할 것</t>
    <phoneticPr fontId="2" type="noConversion"/>
  </si>
  <si>
    <t>파괴석 결정</t>
    <phoneticPr fontId="2" type="noConversion"/>
  </si>
  <si>
    <t>수호석 결정</t>
    <phoneticPr fontId="2" type="noConversion"/>
  </si>
  <si>
    <t>재련 재료 최저 구매가 기준
거래소에서 생명의 파편(소)를 사는 경우에만 구매할 것</t>
    <phoneticPr fontId="2" type="noConversion"/>
  </si>
  <si>
    <t>최저가/없음</t>
    <phoneticPr fontId="2" type="noConversion"/>
  </si>
  <si>
    <t>최저가/은총</t>
    <phoneticPr fontId="2" type="noConversion"/>
  </si>
  <si>
    <t>최저가/축복</t>
    <phoneticPr fontId="2" type="noConversion"/>
  </si>
  <si>
    <t>최저가/가호</t>
    <phoneticPr fontId="2" type="noConversion"/>
  </si>
  <si>
    <t>최저가/은총+축복</t>
    <phoneticPr fontId="2" type="noConversion"/>
  </si>
  <si>
    <t>최저가/은총+가호</t>
    <phoneticPr fontId="2" type="noConversion"/>
  </si>
  <si>
    <t>최저가/축복+가호</t>
    <phoneticPr fontId="2" type="noConversion"/>
  </si>
  <si>
    <t>최저가/은+축+가</t>
    <phoneticPr fontId="2" type="noConversion"/>
  </si>
  <si>
    <t>재련 재료 최저 구매가 기준
2T 시트랑 연관 지어서 생각 해보면 2T는 은총, 축복, 가호 안 쓰고 재련하는게 이득이기에 사면 흑우</t>
    <phoneticPr fontId="2" type="noConversion"/>
  </si>
  <si>
    <t>행복 쇼핑</t>
    <phoneticPr fontId="2" type="noConversion"/>
  </si>
  <si>
    <t>1레벨 보석</t>
  </si>
  <si>
    <t>1레벨 보석</t>
    <phoneticPr fontId="2" type="noConversion"/>
  </si>
  <si>
    <t>2레벨</t>
    <phoneticPr fontId="2" type="noConversion"/>
  </si>
  <si>
    <t>2레벨 보석</t>
    <phoneticPr fontId="2" type="noConversion"/>
  </si>
  <si>
    <t>3레벨 보석</t>
  </si>
  <si>
    <t>4레벨 보석</t>
  </si>
  <si>
    <t>5레벨 보석</t>
  </si>
  <si>
    <t>6레벨 보석</t>
  </si>
  <si>
    <t>7레벨 보석</t>
  </si>
  <si>
    <t>8레벨 보석</t>
  </si>
  <si>
    <t>9레벨 보석</t>
  </si>
  <si>
    <t>10레벨 보석</t>
  </si>
  <si>
    <t>1레벨</t>
    <phoneticPr fontId="2" type="noConversion"/>
  </si>
  <si>
    <t>3레벨</t>
    <phoneticPr fontId="2" type="noConversion"/>
  </si>
  <si>
    <t>n인 경매</t>
    <phoneticPr fontId="2" type="noConversion"/>
  </si>
  <si>
    <t>3T 보석상자</t>
    <phoneticPr fontId="2" type="noConversion"/>
  </si>
  <si>
    <t>드랍템5</t>
    <phoneticPr fontId="2" type="noConversion"/>
  </si>
  <si>
    <t>확률</t>
    <phoneticPr fontId="2" type="noConversion"/>
  </si>
  <si>
    <t>거래소 가격과 생명의 기운을 입력하고,</t>
    <phoneticPr fontId="2" type="noConversion"/>
  </si>
  <si>
    <t>"생활" 시트의 "Price"에 입력하면, "제작 비용"이 계산된다.</t>
    <phoneticPr fontId="2" type="noConversion"/>
  </si>
  <si>
    <t>"제작" 시트의 활동력 및 거래소 가격에 입력하면, 예상 수입이 계산된다.</t>
    <phoneticPr fontId="2" type="noConversion"/>
  </si>
  <si>
    <t>예상 골드</t>
    <phoneticPr fontId="2" type="noConversion"/>
  </si>
  <si>
    <t>돌파석+</t>
  </si>
  <si>
    <t>돌파석+</t>
    <phoneticPr fontId="2" type="noConversion"/>
  </si>
  <si>
    <t>돌파석++</t>
  </si>
  <si>
    <t>명예의 돌파석</t>
    <phoneticPr fontId="2" type="noConversion"/>
  </si>
  <si>
    <t>명예의 돌파석+</t>
    <phoneticPr fontId="2" type="noConversion"/>
  </si>
  <si>
    <t>명예의 돌파석++</t>
    <phoneticPr fontId="2" type="noConversion"/>
  </si>
  <si>
    <t>생명의 돌파석</t>
    <phoneticPr fontId="2" type="noConversion"/>
  </si>
  <si>
    <t>생명의 돌파석+</t>
    <phoneticPr fontId="2" type="noConversion"/>
  </si>
  <si>
    <t>생명의 돌파석++</t>
    <phoneticPr fontId="2" type="noConversion"/>
  </si>
  <si>
    <t>환전 비용</t>
    <phoneticPr fontId="2" type="noConversion"/>
  </si>
  <si>
    <t>크리스탈</t>
    <phoneticPr fontId="2" type="noConversion"/>
  </si>
  <si>
    <t>골드</t>
    <phoneticPr fontId="2" type="noConversion"/>
  </si>
  <si>
    <t>캐릭1</t>
    <phoneticPr fontId="2" type="noConversion"/>
  </si>
  <si>
    <t>도전 어비스</t>
    <phoneticPr fontId="2" type="noConversion"/>
  </si>
  <si>
    <t>캐릭2</t>
    <phoneticPr fontId="2" type="noConversion"/>
  </si>
  <si>
    <t>캐릭3</t>
  </si>
  <si>
    <t>캐릭4</t>
  </si>
  <si>
    <t>캐릭5</t>
  </si>
  <si>
    <t>캐릭6</t>
  </si>
  <si>
    <t>캐릭7</t>
    <phoneticPr fontId="2" type="noConversion"/>
  </si>
  <si>
    <t>캐릭8</t>
    <phoneticPr fontId="2" type="noConversion"/>
  </si>
  <si>
    <t>캐릭9</t>
  </si>
  <si>
    <t>캐릭10</t>
  </si>
  <si>
    <t>캐릭11</t>
  </si>
  <si>
    <t>캐릭12</t>
  </si>
  <si>
    <t>캐릭13</t>
    <phoneticPr fontId="2" type="noConversion"/>
  </si>
  <si>
    <t>캐릭14</t>
    <phoneticPr fontId="2" type="noConversion"/>
  </si>
  <si>
    <t>캐릭15</t>
  </si>
  <si>
    <t>캐릭16</t>
  </si>
  <si>
    <t>캐릭17</t>
  </si>
  <si>
    <t>캐릭18</t>
  </si>
  <si>
    <t>휴식</t>
    <phoneticPr fontId="2" type="noConversion"/>
  </si>
  <si>
    <t>x</t>
    <phoneticPr fontId="2" type="noConversion"/>
  </si>
  <si>
    <t>o</t>
    <phoneticPr fontId="2" type="noConversion"/>
  </si>
  <si>
    <t>수확 수</t>
    <phoneticPr fontId="2" type="noConversion"/>
  </si>
  <si>
    <t>카던 수확 수</t>
    <phoneticPr fontId="2" type="noConversion"/>
  </si>
  <si>
    <t>카오스 던전 &amp; 도전 어비스</t>
    <phoneticPr fontId="2" type="noConversion"/>
  </si>
  <si>
    <t>잔여량</t>
    <phoneticPr fontId="2" type="noConversion"/>
  </si>
  <si>
    <t>수입/w</t>
    <phoneticPr fontId="2" type="noConversion"/>
  </si>
  <si>
    <t>지출/w</t>
    <phoneticPr fontId="2" type="noConversion"/>
  </si>
  <si>
    <t>결산</t>
    <phoneticPr fontId="2" type="noConversion"/>
  </si>
  <si>
    <t>조화의 파편</t>
    <phoneticPr fontId="2" type="noConversion"/>
  </si>
  <si>
    <t>생명의 파편</t>
    <phoneticPr fontId="2" type="noConversion"/>
  </si>
  <si>
    <t>비상의 돌</t>
    <phoneticPr fontId="2" type="noConversion"/>
  </si>
  <si>
    <t>비상의 돌+</t>
    <phoneticPr fontId="2" type="noConversion"/>
  </si>
  <si>
    <t>시간의 목걸이</t>
    <phoneticPr fontId="2" type="noConversion"/>
  </si>
  <si>
    <t>시간의 귀걸이</t>
    <phoneticPr fontId="2" type="noConversion"/>
  </si>
  <si>
    <t>시간의 반지</t>
    <phoneticPr fontId="2" type="noConversion"/>
  </si>
  <si>
    <t>공간의 귀걸이</t>
    <phoneticPr fontId="2" type="noConversion"/>
  </si>
  <si>
    <t>공간의 반지</t>
    <phoneticPr fontId="2" type="noConversion"/>
  </si>
  <si>
    <t>시간의 목걸이+</t>
    <phoneticPr fontId="2" type="noConversion"/>
  </si>
  <si>
    <t>시간의 귀걸이+</t>
    <phoneticPr fontId="2" type="noConversion"/>
  </si>
  <si>
    <t>시간의 반지+</t>
    <phoneticPr fontId="2" type="noConversion"/>
  </si>
  <si>
    <t>공간의 귀걸이+</t>
    <phoneticPr fontId="2" type="noConversion"/>
  </si>
  <si>
    <t>공간의 반지+</t>
    <phoneticPr fontId="2" type="noConversion"/>
  </si>
  <si>
    <t>보석 상자</t>
    <phoneticPr fontId="2" type="noConversion"/>
  </si>
  <si>
    <t>고급 직업 각인</t>
    <phoneticPr fontId="2" type="noConversion"/>
  </si>
  <si>
    <t>희귀 직업 각인</t>
    <phoneticPr fontId="2" type="noConversion"/>
  </si>
  <si>
    <t>영웅 직업 각인</t>
    <phoneticPr fontId="2" type="noConversion"/>
  </si>
  <si>
    <t>고급 전투 각인</t>
    <phoneticPr fontId="2" type="noConversion"/>
  </si>
  <si>
    <t>희귀 전투 각인</t>
    <phoneticPr fontId="2" type="noConversion"/>
  </si>
  <si>
    <t>영웅 전투 각인</t>
    <phoneticPr fontId="2" type="noConversion"/>
  </si>
  <si>
    <t>돌파석+</t>
    <phoneticPr fontId="2" type="noConversion"/>
  </si>
  <si>
    <t>태양 3단계</t>
    <phoneticPr fontId="2" type="noConversion"/>
  </si>
  <si>
    <t>태양 2단계</t>
    <phoneticPr fontId="2" type="noConversion"/>
  </si>
  <si>
    <t>태양 1단계</t>
    <phoneticPr fontId="2" type="noConversion"/>
  </si>
  <si>
    <t>프로키온</t>
    <phoneticPr fontId="2" type="noConversion"/>
  </si>
  <si>
    <t>환죽도</t>
    <phoneticPr fontId="2" type="noConversion"/>
  </si>
  <si>
    <t>이스테르</t>
    <phoneticPr fontId="2" type="noConversion"/>
  </si>
  <si>
    <t>기에나</t>
    <phoneticPr fontId="2" type="noConversion"/>
  </si>
  <si>
    <t>쿵덕쿵 아일랜드</t>
    <phoneticPr fontId="2" type="noConversion"/>
  </si>
  <si>
    <t>모험섬</t>
    <phoneticPr fontId="2" type="noConversion"/>
  </si>
  <si>
    <t>오레하 공작석</t>
    <phoneticPr fontId="2" type="noConversion"/>
  </si>
  <si>
    <t>2+1 패키지 [6000개]</t>
    <phoneticPr fontId="2" type="noConversion"/>
  </si>
  <si>
    <t>기능성 배템(*2)</t>
    <phoneticPr fontId="2" type="noConversion"/>
  </si>
  <si>
    <t>크리스탈 럭키상자 [3,600개]</t>
    <phoneticPr fontId="2" type="noConversion"/>
  </si>
  <si>
    <t>명예의 돌파석</t>
  </si>
  <si>
    <t>데스칼루다</t>
    <phoneticPr fontId="2" type="noConversion"/>
  </si>
  <si>
    <t>쿤켈라니움</t>
    <phoneticPr fontId="2" type="noConversion"/>
  </si>
  <si>
    <t>칼 엘리고스</t>
    <phoneticPr fontId="2" type="noConversion"/>
  </si>
  <si>
    <t>하누마탄</t>
    <phoneticPr fontId="2" type="noConversion"/>
  </si>
  <si>
    <t>합계</t>
  </si>
  <si>
    <t>레벨 1325~</t>
    <phoneticPr fontId="2" type="noConversion"/>
  </si>
  <si>
    <t>레벨 1355~</t>
    <phoneticPr fontId="2" type="noConversion"/>
  </si>
  <si>
    <t>레벨 1385~</t>
    <phoneticPr fontId="2" type="noConversion"/>
  </si>
  <si>
    <t>레벨 1415~</t>
    <phoneticPr fontId="2" type="noConversion"/>
  </si>
  <si>
    <t>타락 1단계</t>
    <phoneticPr fontId="2" type="noConversion"/>
  </si>
  <si>
    <t>타락 2단계</t>
    <phoneticPr fontId="2" type="noConversion"/>
  </si>
  <si>
    <t>타락 3단계</t>
    <phoneticPr fontId="2" type="noConversion"/>
  </si>
  <si>
    <t>[주간] T3 보조 패키지</t>
    <phoneticPr fontId="2" type="noConversion"/>
  </si>
  <si>
    <t>성장 &amp; 미션 패키지 [2,600개]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</si>
</sst>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0.0"/>
    <numFmt numFmtId="177" formatCode="0.0%"/>
    <numFmt numFmtId="178" formatCode="0.000"/>
    <numFmt numFmtId="179" formatCode="0.000%"/>
    <numFmt numFmtId="180" formatCode="0.00_ "/>
    <numFmt numFmtId="181" formatCode="0.000_);[Red]\(0.000\)"/>
    <numFmt numFmtId="182" formatCode="[Blue]\+00.00;[Red]\-00.00;[Green]00.00"/>
    <numFmt numFmtId="183" formatCode="0.00_);[Red]\(0.00\)"/>
    <numFmt numFmtId="184" formatCode="0.0_ "/>
    <numFmt numFmtId="185" formatCode="#,##0_);[Red]\(#,##0\)"/>
    <numFmt numFmtId="186" formatCode="0_);[Red]\(0\)"/>
    <numFmt numFmtId="187" formatCode="#,##0.0_);[Red]\(#,##0.0\)"/>
  </numFmts>
  <fonts count="47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sz val="9"/>
      <color rgb="FF00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rgb="FF000000"/>
      <name val="Arial"/>
      <family val="2"/>
    </font>
    <font>
      <b/>
      <sz val="9"/>
      <name val="맑은 고딕"/>
      <family val="2"/>
      <charset val="129"/>
    </font>
    <font>
      <b/>
      <sz val="9"/>
      <name val="맑은 고딕"/>
      <family val="3"/>
      <charset val="129"/>
    </font>
    <font>
      <sz val="9"/>
      <color rgb="FF000000"/>
      <name val="맑은 고딕"/>
      <family val="2"/>
      <charset val="129"/>
    </font>
    <font>
      <sz val="9"/>
      <color rgb="FF000000"/>
      <name val="맑은 고딕"/>
      <family val="3"/>
      <charset val="129"/>
    </font>
    <font>
      <sz val="9"/>
      <color rgb="FF000000"/>
      <name val="Arial"/>
      <family val="3"/>
    </font>
    <font>
      <b/>
      <sz val="9"/>
      <color rgb="FF000000"/>
      <name val="맑은 고딕"/>
      <family val="2"/>
      <charset val="129"/>
    </font>
    <font>
      <sz val="9"/>
      <color rgb="FF000000"/>
      <name val="Arial"/>
      <family val="2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Arial"/>
      <family val="3"/>
      <charset val="129"/>
    </font>
    <font>
      <sz val="9"/>
      <color rgb="FF000000"/>
      <name val="Arial"/>
      <family val="3"/>
      <charset val="1"/>
    </font>
    <font>
      <b/>
      <sz val="9"/>
      <color theme="4" tint="-0.249977111117893"/>
      <name val="맑은 고딕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9C5700"/>
      <name val="맑은 고딕"/>
      <family val="2"/>
      <charset val="129"/>
      <scheme val="minor"/>
    </font>
    <font>
      <sz val="9"/>
      <color theme="4" tint="-0.249977111117893"/>
      <name val="맑은 고딕"/>
      <family val="2"/>
      <scheme val="minor"/>
    </font>
    <font>
      <sz val="9"/>
      <color theme="4" tint="-0.249977111117893"/>
      <name val="맑은 고딕"/>
      <family val="3"/>
      <charset val="129"/>
      <scheme val="minor"/>
    </font>
    <font>
      <sz val="9"/>
      <color rgb="FF9C57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b/>
      <sz val="9"/>
      <color rgb="FF0070C0"/>
      <name val="맑은 고딕"/>
      <family val="3"/>
      <charset val="129"/>
    </font>
    <font>
      <sz val="9"/>
      <color rgb="FF0070C0"/>
      <name val="맑은 고딕"/>
      <family val="3"/>
      <charset val="129"/>
    </font>
    <font>
      <b/>
      <sz val="10"/>
      <color rgb="FF0070C0"/>
      <name val="맑은 고딕"/>
      <family val="3"/>
      <charset val="129"/>
      <scheme val="minor"/>
    </font>
    <font>
      <b/>
      <sz val="9"/>
      <color rgb="FF0070C0"/>
      <name val="맑은 고딕"/>
      <family val="3"/>
      <charset val="129"/>
      <scheme val="minor"/>
    </font>
    <font>
      <b/>
      <sz val="9"/>
      <color rgb="FF00B050"/>
      <name val="맑은 고딕"/>
      <family val="3"/>
      <charset val="129"/>
      <scheme val="minor"/>
    </font>
    <font>
      <b/>
      <sz val="8"/>
      <color rgb="FF0070C0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0"/>
      <color theme="4"/>
      <name val="맑은 고딕"/>
      <family val="3"/>
      <charset val="129"/>
      <scheme val="minor"/>
    </font>
    <font>
      <sz val="12"/>
      <color rgb="FF0070C0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0070C0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b/>
      <sz val="9"/>
      <color rgb="FF0070C0"/>
      <name val="맑은 고딕"/>
      <family val="3"/>
      <charset val="129"/>
      <scheme val="major"/>
    </font>
    <font>
      <sz val="9"/>
      <color theme="0"/>
      <name val="맑은 고딕"/>
      <family val="3"/>
      <charset val="129"/>
      <scheme val="major"/>
    </font>
    <font>
      <b/>
      <sz val="9"/>
      <color theme="4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aj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rgb="FFBDD7EE"/>
      </patternFill>
    </fill>
    <fill>
      <patternFill patternType="solid">
        <fgColor theme="9" tint="0.59999389629810485"/>
        <bgColor rgb="FFF8CBA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C6E0B4"/>
      </patternFill>
    </fill>
    <fill>
      <patternFill patternType="solid">
        <fgColor theme="4" tint="0.39997558519241921"/>
        <bgColor rgb="FF40404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</fills>
  <borders count="3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medium">
        <color indexed="64"/>
      </right>
      <top style="medium">
        <color auto="1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medium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auto="1"/>
      </right>
      <top style="double">
        <color indexed="64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9"/>
      </left>
      <right/>
      <top/>
      <bottom/>
      <diagonal/>
    </border>
    <border>
      <left/>
      <right style="thin">
        <color theme="9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/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medium">
        <color theme="4" tint="0.39994506668294322"/>
      </left>
      <right/>
      <top style="medium">
        <color theme="4" tint="0.39994506668294322"/>
      </top>
      <bottom style="thin">
        <color theme="4" tint="-0.24994659260841701"/>
      </bottom>
      <diagonal/>
    </border>
    <border>
      <left/>
      <right style="thin">
        <color theme="4" tint="-0.24994659260841701"/>
      </right>
      <top style="medium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medium">
        <color theme="4" tint="0.39994506668294322"/>
      </top>
      <bottom style="thin">
        <color theme="4" tint="-0.24994659260841701"/>
      </bottom>
      <diagonal/>
    </border>
    <border>
      <left/>
      <right/>
      <top style="medium">
        <color theme="4" tint="0.39994506668294322"/>
      </top>
      <bottom style="thin">
        <color theme="4" tint="-0.24994659260841701"/>
      </bottom>
      <diagonal/>
    </border>
    <border>
      <left/>
      <right style="medium">
        <color theme="4" tint="-0.24994659260841701"/>
      </right>
      <top style="medium">
        <color theme="4" tint="0.39994506668294322"/>
      </top>
      <bottom style="thin">
        <color theme="4" tint="-0.24994659260841701"/>
      </bottom>
      <diagonal/>
    </border>
    <border>
      <left style="medium">
        <color theme="4" tint="0.39994506668294322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/>
      <diagonal/>
    </border>
    <border>
      <left style="medium">
        <color theme="4" tint="0.39994506668294322"/>
      </left>
      <right/>
      <top style="thin">
        <color theme="4" tint="-0.24994659260841701"/>
      </top>
      <bottom style="medium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medium">
        <color theme="4" tint="-0.24994659260841701"/>
      </bottom>
      <diagonal/>
    </border>
    <border>
      <left/>
      <right/>
      <top style="thin">
        <color theme="4" tint="-0.24994659260841701"/>
      </top>
      <bottom style="medium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 style="medium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/>
      <bottom style="medium">
        <color theme="4" tint="-0.24994659260841701"/>
      </bottom>
      <diagonal/>
    </border>
    <border>
      <left style="medium">
        <color theme="4" tint="0.59996337778862885"/>
      </left>
      <right style="thin">
        <color theme="4" tint="-0.24994659260841701"/>
      </right>
      <top style="medium">
        <color theme="4" tint="0.59996337778862885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0.59996337778862885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0.59996337778862885"/>
      </top>
      <bottom style="thin">
        <color theme="4" tint="-0.24994659260841701"/>
      </bottom>
      <diagonal/>
    </border>
    <border>
      <left style="medium">
        <color theme="4" tint="0.59996337778862885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/>
      <bottom style="thin">
        <color theme="4" tint="-0.24994659260841701"/>
      </bottom>
      <diagonal/>
    </border>
    <border>
      <left style="medium">
        <color theme="4" tint="0.59996337778862885"/>
      </left>
      <right style="thin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medium">
        <color theme="4" tint="0.59996337778862885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medium">
        <color theme="4" tint="0.39994506668294322"/>
      </left>
      <right/>
      <top/>
      <bottom style="medium">
        <color theme="4" tint="-0.24994659260841701"/>
      </bottom>
      <diagonal/>
    </border>
    <border>
      <left style="medium">
        <color theme="4" tint="0.39994506668294322"/>
      </left>
      <right style="thin">
        <color theme="4" tint="-0.24994659260841701"/>
      </right>
      <top style="medium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0.39994506668294322"/>
      </top>
      <bottom style="thin">
        <color theme="4" tint="-0.24994659260841701"/>
      </bottom>
      <diagonal/>
    </border>
    <border>
      <left style="medium">
        <color theme="4" tint="0.39994506668294322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medium">
        <color theme="4" tint="0.39994506668294322"/>
      </left>
      <right style="thin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 style="medium">
        <color theme="4" tint="0.39994506668294322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0.39994506668294322"/>
      </left>
      <right style="thin">
        <color theme="4" tint="-0.24994659260841701"/>
      </right>
      <top/>
      <bottom/>
      <diagonal/>
    </border>
    <border>
      <left style="medium">
        <color theme="4" tint="0.39994506668294322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medium">
        <color theme="4" tint="0.39994506668294322"/>
      </left>
      <right style="thin">
        <color theme="4" tint="-0.24994659260841701"/>
      </right>
      <top/>
      <bottom style="medium">
        <color theme="4" tint="-0.24994659260841701"/>
      </bottom>
      <diagonal/>
    </border>
    <border>
      <left/>
      <right style="thin">
        <color theme="4" tint="-0.24994659260841701"/>
      </right>
      <top/>
      <bottom style="medium">
        <color theme="4" tint="-0.24994659260841701"/>
      </bottom>
      <diagonal/>
    </border>
    <border>
      <left style="medium">
        <color theme="4" tint="0.39994506668294322"/>
      </left>
      <right/>
      <top style="medium">
        <color theme="4" tint="0.39994506668294322"/>
      </top>
      <bottom/>
      <diagonal/>
    </border>
    <border>
      <left/>
      <right style="thin">
        <color theme="4" tint="-0.24994659260841701"/>
      </right>
      <top style="medium">
        <color theme="4" tint="0.39994506668294322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/>
      <bottom style="thin">
        <color theme="4" tint="-0.249977111117893"/>
      </bottom>
      <diagonal/>
    </border>
    <border>
      <left/>
      <right style="thin">
        <color theme="4" tint="-0.24994659260841701"/>
      </right>
      <top style="medium">
        <color theme="4" tint="0.39991454817346722"/>
      </top>
      <bottom/>
      <diagonal/>
    </border>
    <border>
      <left style="thin">
        <color theme="4" tint="-0.24994659260841701"/>
      </left>
      <right style="medium">
        <color theme="4" tint="0.39994506668294322"/>
      </right>
      <top style="medium">
        <color theme="4" tint="0.39991454817346722"/>
      </top>
      <bottom/>
      <diagonal/>
    </border>
    <border>
      <left style="thin">
        <color theme="4" tint="-0.24994659260841701"/>
      </left>
      <right style="medium">
        <color theme="4" tint="0.39994506668294322"/>
      </right>
      <top/>
      <bottom style="medium">
        <color theme="4" tint="-0.24994659260841701"/>
      </bottom>
      <diagonal/>
    </border>
    <border>
      <left style="medium">
        <color theme="4" tint="0.39994506668294322"/>
      </left>
      <right style="medium">
        <color theme="4" tint="0.39991454817346722"/>
      </right>
      <top style="medium">
        <color theme="4" tint="0.39991454817346722"/>
      </top>
      <bottom/>
      <diagonal/>
    </border>
    <border>
      <left style="medium">
        <color theme="4" tint="0.39994506668294322"/>
      </left>
      <right style="medium">
        <color theme="4" tint="0.39991454817346722"/>
      </right>
      <top/>
      <bottom style="medium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/>
      <diagonal/>
    </border>
    <border>
      <left/>
      <right style="medium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/>
      <top/>
      <bottom/>
      <diagonal/>
    </border>
    <border>
      <left/>
      <right style="medium">
        <color theme="4" tint="-0.24994659260841701"/>
      </right>
      <top/>
      <bottom/>
      <diagonal/>
    </border>
    <border>
      <left style="thin">
        <color theme="4" tint="-0.24994659260841701"/>
      </left>
      <right/>
      <top style="thin">
        <color theme="4" tint="-0.249977111117893"/>
      </top>
      <bottom/>
      <diagonal/>
    </border>
    <border>
      <left/>
      <right style="medium">
        <color theme="4" tint="-0.24994659260841701"/>
      </right>
      <top style="thin">
        <color theme="4" tint="-0.249977111117893"/>
      </top>
      <bottom/>
      <diagonal/>
    </border>
    <border>
      <left style="thin">
        <color theme="4" tint="-0.24994659260841701"/>
      </left>
      <right/>
      <top/>
      <bottom style="medium">
        <color theme="4" tint="-0.24994659260841701"/>
      </bottom>
      <diagonal/>
    </border>
    <border>
      <left/>
      <right style="medium">
        <color theme="4" tint="-0.24994659260841701"/>
      </right>
      <top/>
      <bottom style="medium">
        <color theme="4" tint="-0.24994659260841701"/>
      </bottom>
      <diagonal/>
    </border>
    <border>
      <left style="thick">
        <color theme="4" tint="0.39994506668294322"/>
      </left>
      <right style="thin">
        <color theme="4" tint="-0.24994659260841701"/>
      </right>
      <top style="thick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ck">
        <color theme="4" tint="0.39994506668294322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thick">
        <color theme="4" tint="0.39994506668294322"/>
      </top>
      <bottom style="thin">
        <color theme="4" tint="-0.24994659260841701"/>
      </bottom>
      <diagonal/>
    </border>
    <border>
      <left/>
      <right style="thick">
        <color theme="4" tint="-0.24994659260841701"/>
      </right>
      <top style="thick">
        <color theme="4" tint="0.39994506668294322"/>
      </top>
      <bottom style="thin">
        <color theme="4" tint="-0.24994659260841701"/>
      </bottom>
      <diagonal/>
    </border>
    <border>
      <left style="thick">
        <color theme="4" tint="0.39994506668294322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ck">
        <color theme="4" tint="-0.24994659260841701"/>
      </right>
      <top style="thin">
        <color theme="4" tint="-0.24994659260841701"/>
      </top>
      <bottom/>
      <diagonal/>
    </border>
    <border>
      <left style="thick">
        <color theme="4" tint="0.39994506668294322"/>
      </left>
      <right style="thin">
        <color theme="4" tint="-0.24994659260841701"/>
      </right>
      <top/>
      <bottom/>
      <diagonal/>
    </border>
    <border>
      <left/>
      <right style="thick">
        <color theme="4" tint="-0.24994659260841701"/>
      </right>
      <top/>
      <bottom/>
      <diagonal/>
    </border>
    <border>
      <left style="thick">
        <color theme="4" tint="0.39994506668294322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thin">
        <color theme="4" tint="-0.24994659260841701"/>
      </left>
      <right/>
      <top/>
      <bottom style="thin">
        <color theme="4" tint="-0.24994659260841701"/>
      </bottom>
      <diagonal/>
    </border>
    <border>
      <left/>
      <right style="thick">
        <color theme="4" tint="-0.24994659260841701"/>
      </right>
      <top/>
      <bottom style="thin">
        <color theme="4" tint="-0.24994659260841701"/>
      </bottom>
      <diagonal/>
    </border>
    <border>
      <left style="thick">
        <color theme="4" tint="0.39994506668294322"/>
      </left>
      <right style="thin">
        <color theme="4" tint="-0.24994659260841701"/>
      </right>
      <top/>
      <bottom style="thick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 style="thick">
        <color theme="4" tint="-0.24994659260841701"/>
      </bottom>
      <diagonal/>
    </border>
    <border>
      <left style="thin">
        <color theme="4" tint="-0.24994659260841701"/>
      </left>
      <right/>
      <top/>
      <bottom style="thick">
        <color theme="4" tint="-0.24994659260841701"/>
      </bottom>
      <diagonal/>
    </border>
    <border>
      <left/>
      <right style="thick">
        <color theme="4" tint="-0.24994659260841701"/>
      </right>
      <top/>
      <bottom style="thick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medium">
        <color theme="4" tint="-0.24994659260841701"/>
      </top>
      <bottom/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/>
      <top style="medium">
        <color theme="4" tint="-0.24994659260841701"/>
      </top>
      <bottom/>
      <diagonal/>
    </border>
    <border>
      <left/>
      <right/>
      <top style="medium">
        <color theme="4" tint="-0.24994659260841701"/>
      </top>
      <bottom/>
      <diagonal/>
    </border>
    <border>
      <left/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medium">
        <color theme="4" tint="-0.24994659260841701"/>
      </bottom>
      <diagonal/>
    </border>
    <border>
      <left/>
      <right/>
      <top/>
      <bottom style="medium">
        <color theme="4" tint="-0.24994659260841701"/>
      </bottom>
      <diagonal/>
    </border>
    <border>
      <left style="thick">
        <color theme="4" tint="0.39994506668294322"/>
      </left>
      <right/>
      <top style="thick">
        <color theme="4" tint="0.39994506668294322"/>
      </top>
      <bottom/>
      <diagonal/>
    </border>
    <border>
      <left/>
      <right/>
      <top style="thick">
        <color theme="4" tint="0.39994506668294322"/>
      </top>
      <bottom/>
      <diagonal/>
    </border>
    <border>
      <left/>
      <right style="thick">
        <color theme="4" tint="-0.24994659260841701"/>
      </right>
      <top style="thick">
        <color theme="4" tint="0.39994506668294322"/>
      </top>
      <bottom/>
      <diagonal/>
    </border>
    <border>
      <left style="thick">
        <color theme="4" tint="0.39994506668294322"/>
      </left>
      <right/>
      <top/>
      <bottom/>
      <diagonal/>
    </border>
    <border>
      <left style="medium">
        <color theme="4" tint="-0.24994659260841701"/>
      </left>
      <right/>
      <top style="medium">
        <color theme="4" tint="-0.24994659260841701"/>
      </top>
      <bottom style="thin">
        <color theme="4" tint="-0.249977111117893"/>
      </bottom>
      <diagonal/>
    </border>
    <border>
      <left/>
      <right/>
      <top style="medium">
        <color theme="4" tint="-0.24994659260841701"/>
      </top>
      <bottom style="thin">
        <color theme="4" tint="-0.249977111117893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4" tint="-0.249977111117893"/>
      </bottom>
      <diagonal/>
    </border>
    <border>
      <left style="medium">
        <color theme="4" tint="-0.24994659260841701"/>
      </left>
      <right/>
      <top style="medium">
        <color theme="4" tint="-0.24994659260841701"/>
      </top>
      <bottom style="thin">
        <color rgb="FFB2B2B2"/>
      </bottom>
      <diagonal/>
    </border>
    <border>
      <left/>
      <right/>
      <top style="medium">
        <color theme="4" tint="-0.24994659260841701"/>
      </top>
      <bottom style="thin">
        <color rgb="FFB2B2B2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rgb="FFB2B2B2"/>
      </bottom>
      <diagonal/>
    </border>
    <border>
      <left style="medium">
        <color theme="4" tint="-0.24994659260841701"/>
      </left>
      <right/>
      <top style="thin">
        <color theme="4" tint="-0.249977111117893"/>
      </top>
      <bottom/>
      <diagonal/>
    </border>
    <border>
      <left/>
      <right/>
      <top style="thin">
        <color theme="4" tint="-0.249977111117893"/>
      </top>
      <bottom/>
      <diagonal/>
    </border>
    <border>
      <left style="medium">
        <color theme="4" tint="-0.24994659260841701"/>
      </left>
      <right/>
      <top style="thin">
        <color rgb="FFB2B2B2"/>
      </top>
      <bottom style="medium">
        <color theme="4" tint="-0.24994659260841701"/>
      </bottom>
      <diagonal/>
    </border>
    <border>
      <left/>
      <right/>
      <top style="thin">
        <color rgb="FFB2B2B2"/>
      </top>
      <bottom style="medium">
        <color theme="4" tint="-0.24994659260841701"/>
      </bottom>
      <diagonal/>
    </border>
    <border>
      <left/>
      <right style="medium">
        <color theme="4" tint="-0.24994659260841701"/>
      </right>
      <top style="thin">
        <color rgb="FFB2B2B2"/>
      </top>
      <bottom style="medium">
        <color theme="4" tint="-0.24994659260841701"/>
      </bottom>
      <diagonal/>
    </border>
    <border>
      <left style="medium">
        <color theme="4" tint="-0.24994659260841701"/>
      </left>
      <right/>
      <top/>
      <bottom/>
      <diagonal/>
    </border>
    <border>
      <left style="medium">
        <color theme="4" tint="-0.24994659260841701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/>
      <right style="medium">
        <color theme="4" tint="-0.24994659260841701"/>
      </right>
      <top/>
      <bottom style="thin">
        <color theme="4" tint="-0.249977111117893"/>
      </bottom>
      <diagonal/>
    </border>
    <border>
      <left style="medium">
        <color theme="4" tint="-0.24994659260841701"/>
      </left>
      <right/>
      <top style="medium">
        <color theme="4" tint="-0.24994659260841701"/>
      </top>
      <bottom style="thin">
        <color theme="9"/>
      </bottom>
      <diagonal/>
    </border>
    <border>
      <left/>
      <right/>
      <top style="medium">
        <color theme="4" tint="-0.24994659260841701"/>
      </top>
      <bottom style="thin">
        <color theme="9"/>
      </bottom>
      <diagonal/>
    </border>
    <border>
      <left style="thin">
        <color theme="4" tint="-0.24994659260841701"/>
      </left>
      <right/>
      <top style="medium">
        <color theme="4" tint="-0.24994659260841701"/>
      </top>
      <bottom style="thin">
        <color theme="9"/>
      </bottom>
      <diagonal/>
    </border>
    <border>
      <left/>
      <right style="thin">
        <color theme="4" tint="-0.24994659260841701"/>
      </right>
      <top style="medium">
        <color theme="4" tint="-0.24994659260841701"/>
      </top>
      <bottom style="thin">
        <color theme="9"/>
      </bottom>
      <diagonal/>
    </border>
    <border>
      <left/>
      <right style="medium">
        <color theme="4" tint="-0.24994659260841701"/>
      </right>
      <top style="medium">
        <color theme="4" tint="-0.24994659260841701"/>
      </top>
      <bottom style="thin">
        <color theme="9"/>
      </bottom>
      <diagonal/>
    </border>
    <border>
      <left style="medium">
        <color theme="4" tint="-0.24994659260841701"/>
      </left>
      <right/>
      <top style="thin">
        <color theme="9"/>
      </top>
      <bottom style="medium">
        <color theme="4" tint="-0.24994659260841701"/>
      </bottom>
      <diagonal/>
    </border>
    <border>
      <left/>
      <right/>
      <top style="thin">
        <color theme="9"/>
      </top>
      <bottom style="medium">
        <color theme="4" tint="-0.24994659260841701"/>
      </bottom>
      <diagonal/>
    </border>
    <border>
      <left style="thin">
        <color theme="4" tint="-0.24994659260841701"/>
      </left>
      <right/>
      <top style="thin">
        <color theme="9"/>
      </top>
      <bottom style="medium">
        <color theme="4" tint="-0.24994659260841701"/>
      </bottom>
      <diagonal/>
    </border>
    <border>
      <left/>
      <right style="thin">
        <color theme="4" tint="-0.24994659260841701"/>
      </right>
      <top style="thin">
        <color theme="9"/>
      </top>
      <bottom style="medium">
        <color theme="4" tint="-0.24994659260841701"/>
      </bottom>
      <diagonal/>
    </border>
    <border>
      <left/>
      <right style="medium">
        <color theme="4" tint="-0.24994659260841701"/>
      </right>
      <top style="thin">
        <color theme="9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9"/>
      </right>
      <top style="medium">
        <color theme="4" tint="-0.24994659260841701"/>
      </top>
      <bottom style="thin">
        <color theme="4" tint="-0.249977111117893"/>
      </bottom>
      <diagonal/>
    </border>
    <border>
      <left style="thin">
        <color theme="9"/>
      </left>
      <right/>
      <top style="medium">
        <color theme="4" tint="-0.24994659260841701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9"/>
      </right>
      <top style="medium">
        <color theme="4" tint="-0.24994659260841701"/>
      </top>
      <bottom style="thin">
        <color theme="4" tint="-0.249977111117893"/>
      </bottom>
      <diagonal/>
    </border>
    <border>
      <left style="thin">
        <color theme="9"/>
      </left>
      <right style="thin">
        <color theme="4" tint="-0.249977111117893"/>
      </right>
      <top style="medium">
        <color theme="4" tint="-0.24994659260841701"/>
      </top>
      <bottom style="thin">
        <color theme="4" tint="-0.249977111117893"/>
      </bottom>
      <diagonal/>
    </border>
    <border>
      <left/>
      <right style="thin">
        <color theme="9"/>
      </right>
      <top style="medium">
        <color theme="4" tint="-0.24994659260841701"/>
      </top>
      <bottom style="thin">
        <color theme="4" tint="-0.249977111117893"/>
      </bottom>
      <diagonal/>
    </border>
    <border>
      <left style="thin">
        <color theme="9"/>
      </left>
      <right style="medium">
        <color theme="4" tint="-0.24994659260841701"/>
      </right>
      <top style="medium">
        <color theme="4" tint="-0.24994659260841701"/>
      </top>
      <bottom style="thin">
        <color theme="4" tint="-0.249977111117893"/>
      </bottom>
      <diagonal/>
    </border>
    <border>
      <left style="medium">
        <color theme="4" tint="-0.24994659260841701"/>
      </left>
      <right style="thin">
        <color theme="9"/>
      </right>
      <top/>
      <bottom/>
      <diagonal/>
    </border>
    <border>
      <left style="thin">
        <color theme="4" tint="-0.249977111117893"/>
      </left>
      <right style="thin">
        <color theme="9"/>
      </right>
      <top/>
      <bottom/>
      <diagonal/>
    </border>
    <border>
      <left style="thin">
        <color theme="9"/>
      </left>
      <right style="thin">
        <color theme="4" tint="-0.249977111117893"/>
      </right>
      <top/>
      <bottom/>
      <diagonal/>
    </border>
    <border>
      <left style="thin">
        <color theme="9"/>
      </left>
      <right style="medium">
        <color theme="4" tint="-0.24994659260841701"/>
      </right>
      <top/>
      <bottom/>
      <diagonal/>
    </border>
    <border>
      <left style="medium">
        <color theme="4" tint="-0.24994659260841701"/>
      </left>
      <right style="thin">
        <color theme="9"/>
      </right>
      <top/>
      <bottom style="thin">
        <color theme="4" tint="-0.249977111117893"/>
      </bottom>
      <diagonal/>
    </border>
    <border>
      <left style="thin">
        <color theme="9"/>
      </left>
      <right/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9"/>
      </right>
      <top/>
      <bottom style="thin">
        <color theme="4" tint="-0.249977111117893"/>
      </bottom>
      <diagonal/>
    </border>
    <border>
      <left style="thin">
        <color theme="9"/>
      </left>
      <right style="thin">
        <color theme="4" tint="-0.249977111117893"/>
      </right>
      <top/>
      <bottom style="thin">
        <color theme="4" tint="-0.249977111117893"/>
      </bottom>
      <diagonal/>
    </border>
    <border>
      <left/>
      <right style="thin">
        <color theme="9"/>
      </right>
      <top/>
      <bottom style="thin">
        <color theme="4" tint="-0.249977111117893"/>
      </bottom>
      <diagonal/>
    </border>
    <border>
      <left style="thin">
        <color theme="9"/>
      </left>
      <right style="medium">
        <color theme="4" tint="-0.24994659260841701"/>
      </right>
      <top/>
      <bottom style="thin">
        <color theme="4" tint="-0.249977111117893"/>
      </bottom>
      <diagonal/>
    </border>
    <border>
      <left style="medium">
        <color theme="4" tint="-0.24994659260841701"/>
      </left>
      <right/>
      <top/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9"/>
      </right>
      <top/>
      <bottom style="medium">
        <color theme="4" tint="-0.24994659260841701"/>
      </bottom>
      <diagonal/>
    </border>
    <border>
      <left style="thin">
        <color theme="9"/>
      </left>
      <right/>
      <top/>
      <bottom style="medium">
        <color theme="4" tint="-0.24994659260841701"/>
      </bottom>
      <diagonal/>
    </border>
    <border>
      <left style="thin">
        <color theme="4" tint="-0.249977111117893"/>
      </left>
      <right style="thin">
        <color theme="9"/>
      </right>
      <top/>
      <bottom style="medium">
        <color theme="4" tint="-0.24994659260841701"/>
      </bottom>
      <diagonal/>
    </border>
    <border>
      <left style="thin">
        <color theme="9"/>
      </left>
      <right style="thin">
        <color theme="4" tint="-0.249977111117893"/>
      </right>
      <top/>
      <bottom style="medium">
        <color theme="4" tint="-0.24994659260841701"/>
      </bottom>
      <diagonal/>
    </border>
    <border>
      <left/>
      <right style="thin">
        <color theme="9"/>
      </right>
      <top/>
      <bottom style="medium">
        <color theme="4" tint="-0.24994659260841701"/>
      </bottom>
      <diagonal/>
    </border>
    <border>
      <left style="thin">
        <color theme="9"/>
      </left>
      <right style="medium">
        <color theme="4" tint="-0.24994659260841701"/>
      </right>
      <top/>
      <bottom style="medium">
        <color theme="4" tint="-0.24994659260841701"/>
      </bottom>
      <diagonal/>
    </border>
    <border>
      <left style="thick">
        <color theme="4" tint="0.39994506668294322"/>
      </left>
      <right/>
      <top/>
      <bottom style="thick">
        <color theme="4" tint="-0.24994659260841701"/>
      </bottom>
      <diagonal/>
    </border>
    <border>
      <left/>
      <right/>
      <top/>
      <bottom style="thick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 style="medium">
        <color theme="4" tint="-0.24994659260841701"/>
      </top>
      <bottom/>
      <diagonal/>
    </border>
    <border>
      <left style="thin">
        <color theme="4" tint="-0.24994659260841701"/>
      </left>
      <right style="medium">
        <color theme="4" tint="-0.24994659260841701"/>
      </right>
      <top style="medium">
        <color theme="4" tint="-0.24994659260841701"/>
      </top>
      <bottom/>
      <diagonal/>
    </border>
    <border>
      <left style="medium">
        <color theme="4" tint="-0.24994659260841701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medium">
        <color theme="4" tint="-0.24994659260841701"/>
      </left>
      <right/>
      <top style="thin">
        <color theme="4" tint="-0.24994659260841701"/>
      </top>
      <bottom style="medium">
        <color theme="4" tint="-0.24994659260841701"/>
      </bottom>
      <diagonal/>
    </border>
    <border>
      <left style="medium">
        <color theme="4" tint="-0.24994659260841701"/>
      </left>
      <right style="thin">
        <color theme="4" tint="-0.24994659260841701"/>
      </right>
      <top/>
      <bottom style="thin">
        <color theme="4" tint="-0.249977111117893"/>
      </bottom>
      <diagonal/>
    </border>
    <border>
      <left/>
      <right style="medium">
        <color theme="4" tint="-0.24994659260841701"/>
      </right>
      <top style="medium">
        <color theme="4" tint="0.39991454817346722"/>
      </top>
      <bottom/>
      <diagonal/>
    </border>
    <border>
      <left style="medium">
        <color theme="4" tint="0.39991454817346722"/>
      </left>
      <right style="medium">
        <color theme="4" tint="0.39988402966399123"/>
      </right>
      <top style="medium">
        <color theme="4" tint="0.39991454817346722"/>
      </top>
      <bottom/>
      <diagonal/>
    </border>
    <border>
      <left style="medium">
        <color theme="4" tint="0.39991454817346722"/>
      </left>
      <right style="medium">
        <color theme="4" tint="0.39988402966399123"/>
      </right>
      <top/>
      <bottom style="medium">
        <color theme="4" tint="-0.24994659260841701"/>
      </bottom>
      <diagonal/>
    </border>
    <border>
      <left/>
      <right style="medium">
        <color theme="4" tint="-0.24994659260841701"/>
      </right>
      <top style="thin">
        <color theme="4" tint="-0.24994659260841701"/>
      </top>
      <bottom style="medium">
        <color theme="4" tint="-0.24994659260841701"/>
      </bottom>
      <diagonal/>
    </border>
    <border>
      <left/>
      <right/>
      <top style="thin">
        <color theme="4" tint="-0.24994659260841701"/>
      </top>
      <bottom/>
      <diagonal/>
    </border>
    <border>
      <left/>
      <right/>
      <top/>
      <bottom style="thin">
        <color theme="4" tint="-0.24994659260841701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4659260841701"/>
      </right>
      <top style="thin">
        <color theme="4" tint="-0.249977111117893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77111117893"/>
      </top>
      <bottom/>
      <diagonal/>
    </border>
    <border>
      <left style="thin">
        <color theme="4" tint="-0.24994659260841701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4659260841701"/>
      </right>
      <top/>
      <bottom style="thin">
        <color theme="4" tint="-0.249977111117893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4" tint="-0.249977111117893"/>
      </bottom>
      <diagonal/>
    </border>
    <border>
      <left style="thin">
        <color theme="4" tint="-0.24994659260841701"/>
      </left>
      <right style="thin">
        <color theme="4" tint="-0.249977111117893"/>
      </right>
      <top/>
      <bottom style="thin">
        <color theme="4" tint="-0.249977111117893"/>
      </bottom>
      <diagonal/>
    </border>
    <border>
      <left/>
      <right style="thin">
        <color theme="4" tint="-0.24994659260841701"/>
      </right>
      <top/>
      <bottom/>
      <diagonal/>
    </border>
    <border>
      <left style="thin">
        <color theme="4" tint="-0.249977111117893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77111117893"/>
      </right>
      <top/>
      <bottom/>
      <diagonal/>
    </border>
    <border>
      <left/>
      <right style="thin">
        <color theme="4" tint="-0.24994659260841701"/>
      </right>
      <top style="thin">
        <color theme="4" tint="-0.249977111117893"/>
      </top>
      <bottom/>
      <diagonal/>
    </border>
    <border>
      <left/>
      <right style="thin">
        <color theme="4" tint="-0.24994659260841701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4659260841701"/>
      </right>
      <top style="thin">
        <color theme="4" tint="-0.249977111117893"/>
      </top>
      <bottom style="thin">
        <color auto="1"/>
      </bottom>
      <diagonal/>
    </border>
    <border>
      <left style="thin">
        <color theme="4" tint="-0.24994659260841701"/>
      </left>
      <right/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4659260841701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4659260841701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4659260841701"/>
      </right>
      <top style="thin">
        <color auto="1"/>
      </top>
      <bottom style="thin">
        <color theme="4" tint="-0.249977111117893"/>
      </bottom>
      <diagonal/>
    </border>
    <border>
      <left style="medium">
        <color theme="4" tint="-0.24994659260841701"/>
      </left>
      <right/>
      <top style="medium">
        <color theme="4" tint="-0.24994659260841701"/>
      </top>
      <bottom/>
      <diagonal/>
    </border>
    <border>
      <left style="thick">
        <color theme="4" tint="0.39994506668294322"/>
      </left>
      <right/>
      <top style="thick">
        <color theme="4" tint="0.39994506668294322"/>
      </top>
      <bottom style="thin">
        <color theme="4" tint="-0.249977111117893"/>
      </bottom>
      <diagonal/>
    </border>
    <border>
      <left/>
      <right style="thin">
        <color auto="1"/>
      </right>
      <top style="thick">
        <color theme="4" tint="0.39994506668294322"/>
      </top>
      <bottom style="thin">
        <color theme="4" tint="-0.249977111117893"/>
      </bottom>
      <diagonal/>
    </border>
    <border>
      <left/>
      <right/>
      <top style="thick">
        <color theme="4" tint="0.39994506668294322"/>
      </top>
      <bottom style="thin">
        <color theme="4" tint="-0.249977111117893"/>
      </bottom>
      <diagonal/>
    </border>
    <border>
      <left/>
      <right style="thin">
        <color theme="4" tint="-0.249977111117893"/>
      </right>
      <top style="thick">
        <color theme="4" tint="0.39994506668294322"/>
      </top>
      <bottom style="thin">
        <color theme="4" tint="-0.249977111117893"/>
      </bottom>
      <diagonal/>
    </border>
    <border>
      <left style="thin">
        <color theme="4" tint="-0.249977111117893"/>
      </left>
      <right/>
      <top style="thick">
        <color theme="4" tint="0.39994506668294322"/>
      </top>
      <bottom style="thin">
        <color theme="4" tint="-0.249977111117893"/>
      </bottom>
      <diagonal/>
    </border>
    <border>
      <left style="thick">
        <color theme="4" tint="0.39994506668294322"/>
      </left>
      <right/>
      <top style="thin">
        <color theme="4" tint="-0.249977111117893"/>
      </top>
      <bottom/>
      <diagonal/>
    </border>
    <border>
      <left/>
      <right style="thick">
        <color theme="4" tint="-0.249977111117893"/>
      </right>
      <top style="thin">
        <color theme="4" tint="-0.249977111117893"/>
      </top>
      <bottom/>
      <diagonal/>
    </border>
    <border>
      <left/>
      <right style="thick">
        <color theme="4" tint="-0.249977111117893"/>
      </right>
      <top/>
      <bottom/>
      <diagonal/>
    </border>
    <border>
      <left style="thick">
        <color theme="4" tint="0.39994506668294322"/>
      </left>
      <right/>
      <top/>
      <bottom style="thin">
        <color theme="4" tint="-0.249977111117893"/>
      </bottom>
      <diagonal/>
    </border>
    <border>
      <left/>
      <right style="thick">
        <color theme="4" tint="-0.249977111117893"/>
      </right>
      <top/>
      <bottom style="thin">
        <color theme="4" tint="-0.249977111117893"/>
      </bottom>
      <diagonal/>
    </border>
    <border>
      <left/>
      <right style="thick">
        <color theme="4" tint="-0.24994659260841701"/>
      </right>
      <top style="thick">
        <color theme="4" tint="0.39994506668294322"/>
      </top>
      <bottom style="thin">
        <color theme="4" tint="-0.249977111117893"/>
      </bottom>
      <diagonal/>
    </border>
    <border>
      <left style="thin">
        <color theme="4" tint="-0.24994659260841701"/>
      </left>
      <right style="thick">
        <color theme="4" tint="-0.24994659260841701"/>
      </right>
      <top style="thick">
        <color theme="4" tint="0.39994506668294322"/>
      </top>
      <bottom style="thin">
        <color theme="4" tint="-0.24994659260841701"/>
      </bottom>
      <diagonal/>
    </border>
    <border>
      <left style="thick">
        <color theme="4" tint="0.39994506668294322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ck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ck">
        <color theme="4" tint="0.39994506668294322"/>
      </left>
      <right style="thin">
        <color theme="4" tint="-0.24994659260841701"/>
      </right>
      <top style="thin">
        <color theme="4" tint="-0.24994659260841701"/>
      </top>
      <bottom style="thick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ck">
        <color theme="4" tint="-0.24994659260841701"/>
      </bottom>
      <diagonal/>
    </border>
    <border>
      <left style="thin">
        <color theme="4" tint="-0.24994659260841701"/>
      </left>
      <right style="thick">
        <color theme="4" tint="-0.24994659260841701"/>
      </right>
      <top style="thin">
        <color theme="4" tint="-0.24994659260841701"/>
      </top>
      <bottom style="thick">
        <color theme="4" tint="-0.24994659260841701"/>
      </bottom>
      <diagonal/>
    </border>
    <border>
      <left style="thin">
        <color theme="4" tint="-0.24994659260841701"/>
      </left>
      <right style="thick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ck">
        <color theme="4" tint="0.39994506668294322"/>
      </top>
      <bottom/>
      <diagonal/>
    </border>
    <border>
      <left style="thin">
        <color theme="4" tint="-0.24994659260841701"/>
      </left>
      <right style="thick">
        <color theme="4" tint="-0.24994659260841701"/>
      </right>
      <top style="thick">
        <color theme="4" tint="0.39994506668294322"/>
      </top>
      <bottom/>
      <diagonal/>
    </border>
    <border>
      <left style="thick">
        <color theme="4" tint="0.39994506668294322"/>
      </left>
      <right/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4" tint="-0.24994659260841701"/>
      </left>
      <right style="thick">
        <color theme="4" tint="-0.24994659260841701"/>
      </right>
      <top style="thin">
        <color theme="4" tint="-0.249977111117893"/>
      </top>
      <bottom/>
      <diagonal/>
    </border>
    <border>
      <left style="thin">
        <color theme="4" tint="-0.24994659260841701"/>
      </left>
      <right style="thick">
        <color theme="4" tint="-0.24994659260841701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ck">
        <color theme="4" tint="-0.24994659260841701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4659260841701"/>
      </left>
      <right style="thick">
        <color theme="4" tint="-0.24994659260841701"/>
      </right>
      <top/>
      <bottom style="thick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/>
      <diagonal/>
    </border>
    <border>
      <left/>
      <right style="thin">
        <color theme="4" tint="-0.24994659260841701"/>
      </right>
      <top/>
      <bottom style="thin">
        <color theme="4" tint="-0.24994659260841701"/>
      </bottom>
      <diagonal/>
    </border>
    <border>
      <left style="thin">
        <color theme="4" tint="-0.24994659260841701"/>
      </left>
      <right/>
      <top style="thin">
        <color theme="4" tint="-0.24994659260841701"/>
      </top>
      <bottom style="thick">
        <color theme="4" tint="-0.24994659260841701"/>
      </bottom>
      <diagonal/>
    </border>
    <border>
      <left/>
      <right style="thin">
        <color theme="4" tint="-0.24994659260841701"/>
      </right>
      <top style="thin">
        <color theme="4" tint="-0.24994659260841701"/>
      </top>
      <bottom style="thick">
        <color theme="4" tint="-0.24994659260841701"/>
      </bottom>
      <diagonal/>
    </border>
    <border>
      <left/>
      <right style="thin">
        <color theme="4" tint="-0.24994659260841701"/>
      </right>
      <top style="thick">
        <color theme="4" tint="0.39994506668294322"/>
      </top>
      <bottom style="thin">
        <color theme="4" tint="-0.24994659260841701"/>
      </bottom>
      <diagonal/>
    </border>
    <border>
      <left/>
      <right style="thick">
        <color theme="4" tint="-0.24994659260841701"/>
      </right>
      <top style="thin">
        <color theme="4" tint="-0.24994659260841701"/>
      </top>
      <bottom style="thick">
        <color theme="4" tint="-0.24994659260841701"/>
      </bottom>
      <diagonal/>
    </border>
    <border>
      <left style="thin">
        <color theme="4" tint="-0.249977111117893"/>
      </left>
      <right/>
      <top style="thin">
        <color theme="4" tint="-0.249977111117893"/>
      </top>
      <bottom/>
      <diagonal/>
    </border>
    <border>
      <left/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/>
      <top/>
      <bottom/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-0.249977111117893"/>
      </left>
      <right/>
      <top/>
      <bottom style="thick">
        <color theme="4" tint="-0.24994659260841701"/>
      </bottom>
      <diagonal/>
    </border>
    <border>
      <left/>
      <right style="thin">
        <color theme="4" tint="-0.249977111117893"/>
      </right>
      <top/>
      <bottom style="thick">
        <color theme="4" tint="-0.24994659260841701"/>
      </bottom>
      <diagonal/>
    </border>
    <border>
      <left style="thick">
        <color theme="4" tint="0.39994506668294322"/>
      </left>
      <right/>
      <top style="thick">
        <color theme="4" tint="0.39991454817346722"/>
      </top>
      <bottom style="thin">
        <color theme="4" tint="-0.249977111117893"/>
      </bottom>
      <diagonal/>
    </border>
    <border>
      <left/>
      <right/>
      <top style="thick">
        <color theme="4" tint="0.39991454817346722"/>
      </top>
      <bottom style="thin">
        <color theme="4" tint="-0.249977111117893"/>
      </bottom>
      <diagonal/>
    </border>
    <border>
      <left style="thin">
        <color theme="4" tint="-0.249977111117893"/>
      </left>
      <right/>
      <top style="thick">
        <color theme="4" tint="0.39991454817346722"/>
      </top>
      <bottom style="thin">
        <color theme="4" tint="-0.249977111117893"/>
      </bottom>
      <diagonal/>
    </border>
    <border>
      <left/>
      <right style="thin">
        <color theme="4" tint="-0.249977111117893"/>
      </right>
      <top style="thick">
        <color theme="4" tint="0.39991454817346722"/>
      </top>
      <bottom style="thin">
        <color theme="4" tint="-0.249977111117893"/>
      </bottom>
      <diagonal/>
    </border>
    <border>
      <left/>
      <right style="thick">
        <color theme="4" tint="-0.249977111117893"/>
      </right>
      <top style="thick">
        <color theme="4" tint="0.39991454817346722"/>
      </top>
      <bottom style="thin">
        <color theme="4" tint="-0.249977111117893"/>
      </bottom>
      <diagonal/>
    </border>
    <border>
      <left/>
      <right style="thick">
        <color theme="4" tint="-0.249977111117893"/>
      </right>
      <top/>
      <bottom style="thick">
        <color theme="4" tint="-0.24994659260841701"/>
      </bottom>
      <diagonal/>
    </border>
    <border>
      <left/>
      <right style="thick">
        <color theme="4" tint="-0.24994659260841701"/>
      </right>
      <top style="thin">
        <color theme="4" tint="-0.249977111117893"/>
      </top>
      <bottom/>
      <diagonal/>
    </border>
    <border>
      <left/>
      <right style="thick">
        <color theme="4" tint="-0.24994659260841701"/>
      </right>
      <top/>
      <bottom style="thin">
        <color theme="4" tint="-0.249977111117893"/>
      </bottom>
      <diagonal/>
    </border>
    <border>
      <left style="thick">
        <color theme="4" tint="0.39994506668294322"/>
      </left>
      <right/>
      <top/>
      <bottom style="thin">
        <color auto="1"/>
      </bottom>
      <diagonal/>
    </border>
    <border>
      <left style="thick">
        <color theme="4" tint="0.39994506668294322"/>
      </left>
      <right/>
      <top style="thin">
        <color auto="1"/>
      </top>
      <bottom style="thin">
        <color auto="1"/>
      </bottom>
      <diagonal/>
    </border>
    <border>
      <left style="thick">
        <color theme="4" tint="0.39994506668294322"/>
      </left>
      <right/>
      <top style="thin">
        <color auto="1"/>
      </top>
      <bottom/>
      <diagonal/>
    </border>
    <border>
      <left/>
      <right/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/>
      <diagonal/>
    </border>
    <border>
      <left style="thin">
        <color theme="4" tint="-0.249977111117893"/>
      </left>
      <right style="thin">
        <color theme="4" tint="-0.249977111117893"/>
      </right>
      <top/>
      <bottom/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ck">
        <color theme="4" tint="0.39994506668294322"/>
      </top>
      <bottom/>
      <diagonal/>
    </border>
    <border>
      <left style="thick">
        <color theme="4" tint="0.39994506668294322"/>
      </left>
      <right/>
      <top style="thin">
        <color theme="4" tint="-0.249977111117893"/>
      </top>
      <bottom style="thin">
        <color theme="4" tint="-0.249977111117893"/>
      </bottom>
      <diagonal/>
    </border>
    <border>
      <left/>
      <right style="thick">
        <color theme="4" tint="-0.24994659260841701"/>
      </right>
      <top style="thin">
        <color theme="4" tint="-0.249977111117893"/>
      </top>
      <bottom style="thin">
        <color theme="4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ck">
        <color theme="4" tint="-0.24994659260841701"/>
      </bottom>
      <diagonal/>
    </border>
  </borders>
  <cellStyleXfs count="3">
    <xf numFmtId="0" fontId="0" fillId="0" borderId="0"/>
    <xf numFmtId="0" fontId="22" fillId="13" borderId="0" applyNumberFormat="0" applyBorder="0" applyAlignment="0" applyProtection="0">
      <alignment vertical="center"/>
    </xf>
    <xf numFmtId="0" fontId="21" fillId="14" borderId="92" applyNumberFormat="0" applyFont="0" applyAlignment="0" applyProtection="0">
      <alignment vertical="center"/>
    </xf>
  </cellStyleXfs>
  <cellXfs count="950">
    <xf numFmtId="0" fontId="0" fillId="0" borderId="0" xfId="0"/>
    <xf numFmtId="0" fontId="5" fillId="9" borderId="0" xfId="0" applyFont="1" applyFill="1" applyAlignment="1">
      <alignment vertical="center"/>
    </xf>
    <xf numFmtId="0" fontId="5" fillId="9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left" vertical="center"/>
    </xf>
    <xf numFmtId="0" fontId="4" fillId="2" borderId="0" xfId="0" applyFont="1" applyFill="1" applyAlignment="1">
      <alignment vertical="center"/>
    </xf>
    <xf numFmtId="0" fontId="8" fillId="3" borderId="39" xfId="0" applyFont="1" applyFill="1" applyBorder="1" applyAlignment="1">
      <alignment horizontal="center" vertical="center"/>
    </xf>
    <xf numFmtId="0" fontId="10" fillId="5" borderId="53" xfId="0" applyFont="1" applyFill="1" applyBorder="1" applyAlignment="1">
      <alignment horizontal="center" vertical="center"/>
    </xf>
    <xf numFmtId="0" fontId="10" fillId="5" borderId="41" xfId="0" applyFont="1" applyFill="1" applyBorder="1" applyAlignment="1">
      <alignment horizontal="center" vertical="center"/>
    </xf>
    <xf numFmtId="0" fontId="5" fillId="2" borderId="39" xfId="0" applyFont="1" applyFill="1" applyBorder="1" applyAlignment="1">
      <alignment horizontal="center" vertical="center"/>
    </xf>
    <xf numFmtId="0" fontId="5" fillId="2" borderId="43" xfId="0" applyFont="1" applyFill="1" applyBorder="1" applyAlignment="1">
      <alignment horizontal="left" vertical="center"/>
    </xf>
    <xf numFmtId="0" fontId="5" fillId="2" borderId="43" xfId="0" applyFont="1" applyFill="1" applyBorder="1" applyAlignment="1">
      <alignment vertical="center"/>
    </xf>
    <xf numFmtId="0" fontId="5" fillId="2" borderId="45" xfId="0" applyFont="1" applyFill="1" applyBorder="1" applyAlignment="1">
      <alignment horizontal="center" vertical="center"/>
    </xf>
    <xf numFmtId="0" fontId="5" fillId="9" borderId="46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vertical="center"/>
    </xf>
    <xf numFmtId="0" fontId="5" fillId="2" borderId="44" xfId="0" applyFont="1" applyFill="1" applyBorder="1" applyAlignment="1">
      <alignment horizontal="center" vertical="center"/>
    </xf>
    <xf numFmtId="0" fontId="5" fillId="9" borderId="5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vertical="center"/>
    </xf>
    <xf numFmtId="0" fontId="12" fillId="2" borderId="43" xfId="0" applyFont="1" applyFill="1" applyBorder="1" applyAlignment="1">
      <alignment horizontal="left" vertical="center"/>
    </xf>
    <xf numFmtId="0" fontId="5" fillId="2" borderId="47" xfId="0" applyFont="1" applyFill="1" applyBorder="1" applyAlignment="1">
      <alignment horizontal="center" vertical="center"/>
    </xf>
    <xf numFmtId="0" fontId="5" fillId="2" borderId="48" xfId="0" applyFont="1" applyFill="1" applyBorder="1" applyAlignment="1">
      <alignment horizontal="left" vertical="center"/>
    </xf>
    <xf numFmtId="0" fontId="5" fillId="2" borderId="48" xfId="0" applyFont="1" applyFill="1" applyBorder="1" applyAlignment="1">
      <alignment vertical="center"/>
    </xf>
    <xf numFmtId="0" fontId="5" fillId="2" borderId="48" xfId="0" applyFont="1" applyFill="1" applyBorder="1" applyAlignment="1">
      <alignment horizontal="center" vertical="center"/>
    </xf>
    <xf numFmtId="0" fontId="12" fillId="2" borderId="48" xfId="0" applyFont="1" applyFill="1" applyBorder="1" applyAlignment="1">
      <alignment vertical="center"/>
    </xf>
    <xf numFmtId="0" fontId="12" fillId="2" borderId="48" xfId="0" applyFont="1" applyFill="1" applyBorder="1" applyAlignment="1">
      <alignment horizontal="left" vertical="center"/>
    </xf>
    <xf numFmtId="0" fontId="11" fillId="2" borderId="48" xfId="0" applyFont="1" applyFill="1" applyBorder="1" applyAlignment="1">
      <alignment horizontal="left" vertical="center"/>
    </xf>
    <xf numFmtId="0" fontId="11" fillId="2" borderId="48" xfId="0" applyFont="1" applyFill="1" applyBorder="1" applyAlignment="1">
      <alignment vertical="center"/>
    </xf>
    <xf numFmtId="0" fontId="5" fillId="2" borderId="49" xfId="0" applyFont="1" applyFill="1" applyBorder="1" applyAlignment="1">
      <alignment horizontal="center" vertical="center"/>
    </xf>
    <xf numFmtId="0" fontId="5" fillId="2" borderId="50" xfId="0" applyFont="1" applyFill="1" applyBorder="1" applyAlignment="1">
      <alignment horizontal="left" vertical="center"/>
    </xf>
    <xf numFmtId="0" fontId="5" fillId="2" borderId="50" xfId="0" applyFont="1" applyFill="1" applyBorder="1" applyAlignment="1">
      <alignment vertical="center"/>
    </xf>
    <xf numFmtId="0" fontId="5" fillId="2" borderId="50" xfId="0" applyFont="1" applyFill="1" applyBorder="1" applyAlignment="1">
      <alignment horizontal="center" vertical="center"/>
    </xf>
    <xf numFmtId="0" fontId="5" fillId="9" borderId="7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center" vertical="center"/>
    </xf>
    <xf numFmtId="0" fontId="13" fillId="2" borderId="42" xfId="0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43" xfId="0" applyFont="1" applyFill="1" applyBorder="1" applyAlignment="1">
      <alignment horizontal="left" vertical="center"/>
    </xf>
    <xf numFmtId="0" fontId="11" fillId="2" borderId="42" xfId="0" applyFont="1" applyFill="1" applyBorder="1" applyAlignment="1">
      <alignment horizontal="center" vertical="center"/>
    </xf>
    <xf numFmtId="0" fontId="14" fillId="6" borderId="40" xfId="0" applyFont="1" applyFill="1" applyBorder="1" applyAlignment="1">
      <alignment horizontal="center" vertical="center"/>
    </xf>
    <xf numFmtId="0" fontId="8" fillId="10" borderId="4" xfId="0" applyFont="1" applyFill="1" applyBorder="1" applyAlignment="1">
      <alignment horizontal="center" vertical="center"/>
    </xf>
    <xf numFmtId="0" fontId="5" fillId="9" borderId="4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center" vertical="center"/>
    </xf>
    <xf numFmtId="0" fontId="10" fillId="5" borderId="58" xfId="0" applyFont="1" applyFill="1" applyBorder="1" applyAlignment="1">
      <alignment horizontal="center" vertical="center"/>
    </xf>
    <xf numFmtId="0" fontId="5" fillId="9" borderId="58" xfId="0" applyFont="1" applyFill="1" applyBorder="1" applyAlignment="1">
      <alignment horizontal="center" vertical="center"/>
    </xf>
    <xf numFmtId="0" fontId="4" fillId="2" borderId="58" xfId="0" applyFont="1" applyFill="1" applyBorder="1" applyAlignment="1">
      <alignment vertical="center"/>
    </xf>
    <xf numFmtId="0" fontId="4" fillId="2" borderId="59" xfId="0" applyFont="1" applyFill="1" applyBorder="1" applyAlignment="1">
      <alignment vertical="center"/>
    </xf>
    <xf numFmtId="0" fontId="7" fillId="8" borderId="38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vertical="center"/>
    </xf>
    <xf numFmtId="0" fontId="11" fillId="2" borderId="64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left" vertical="center"/>
    </xf>
    <xf numFmtId="0" fontId="12" fillId="2" borderId="64" xfId="0" applyFont="1" applyFill="1" applyBorder="1" applyAlignment="1">
      <alignment horizontal="center" vertical="center"/>
    </xf>
    <xf numFmtId="0" fontId="12" fillId="2" borderId="50" xfId="0" applyFont="1" applyFill="1" applyBorder="1" applyAlignment="1">
      <alignment horizontal="left" vertical="center"/>
    </xf>
    <xf numFmtId="0" fontId="5" fillId="9" borderId="59" xfId="0" applyFont="1" applyFill="1" applyBorder="1" applyAlignment="1">
      <alignment horizontal="center" vertical="center"/>
    </xf>
    <xf numFmtId="0" fontId="5" fillId="2" borderId="64" xfId="0" applyFont="1" applyFill="1" applyBorder="1" applyAlignment="1">
      <alignment horizontal="center" vertical="center"/>
    </xf>
    <xf numFmtId="0" fontId="10" fillId="5" borderId="42" xfId="0" applyFont="1" applyFill="1" applyBorder="1" applyAlignment="1">
      <alignment horizontal="center" vertical="center"/>
    </xf>
    <xf numFmtId="0" fontId="10" fillId="5" borderId="66" xfId="0" applyFont="1" applyFill="1" applyBorder="1" applyAlignment="1">
      <alignment horizontal="center" vertical="center"/>
    </xf>
    <xf numFmtId="0" fontId="5" fillId="2" borderId="42" xfId="0" applyFont="1" applyFill="1" applyBorder="1" applyAlignment="1">
      <alignment horizontal="left" vertical="center"/>
    </xf>
    <xf numFmtId="0" fontId="5" fillId="9" borderId="66" xfId="0" applyFont="1" applyFill="1" applyBorder="1" applyAlignment="1">
      <alignment horizontal="center" vertical="center"/>
    </xf>
    <xf numFmtId="0" fontId="12" fillId="2" borderId="42" xfId="0" applyFont="1" applyFill="1" applyBorder="1" applyAlignment="1">
      <alignment horizontal="left" vertical="center"/>
    </xf>
    <xf numFmtId="0" fontId="11" fillId="2" borderId="42" xfId="0" applyFont="1" applyFill="1" applyBorder="1" applyAlignment="1">
      <alignment horizontal="left" vertical="center"/>
    </xf>
    <xf numFmtId="0" fontId="11" fillId="2" borderId="42" xfId="0" applyFont="1" applyFill="1" applyBorder="1" applyAlignment="1">
      <alignment vertical="center"/>
    </xf>
    <xf numFmtId="0" fontId="5" fillId="2" borderId="64" xfId="0" applyFont="1" applyFill="1" applyBorder="1" applyAlignment="1">
      <alignment horizontal="left" vertical="center"/>
    </xf>
    <xf numFmtId="0" fontId="5" fillId="9" borderId="67" xfId="0" applyFont="1" applyFill="1" applyBorder="1" applyAlignment="1">
      <alignment horizontal="center" vertical="center"/>
    </xf>
    <xf numFmtId="0" fontId="5" fillId="2" borderId="41" xfId="0" applyFont="1" applyFill="1" applyBorder="1" applyAlignment="1">
      <alignment horizontal="left" vertical="center"/>
    </xf>
    <xf numFmtId="0" fontId="12" fillId="2" borderId="41" xfId="0" applyFont="1" applyFill="1" applyBorder="1" applyAlignment="1">
      <alignment horizontal="left" vertical="center"/>
    </xf>
    <xf numFmtId="0" fontId="11" fillId="2" borderId="41" xfId="0" applyFont="1" applyFill="1" applyBorder="1" applyAlignment="1">
      <alignment horizontal="left" vertical="center"/>
    </xf>
    <xf numFmtId="0" fontId="5" fillId="2" borderId="65" xfId="0" applyFont="1" applyFill="1" applyBorder="1" applyAlignment="1">
      <alignment horizontal="left" vertical="center"/>
    </xf>
    <xf numFmtId="0" fontId="12" fillId="2" borderId="44" xfId="0" applyFont="1" applyFill="1" applyBorder="1" applyAlignment="1">
      <alignment horizontal="center" vertical="center"/>
    </xf>
    <xf numFmtId="0" fontId="11" fillId="2" borderId="44" xfId="0" applyFont="1" applyFill="1" applyBorder="1" applyAlignment="1">
      <alignment horizontal="center" vertical="center"/>
    </xf>
    <xf numFmtId="0" fontId="5" fillId="2" borderId="54" xfId="0" applyFont="1" applyFill="1" applyBorder="1" applyAlignment="1">
      <alignment horizontal="center" vertical="center"/>
    </xf>
    <xf numFmtId="0" fontId="8" fillId="3" borderId="72" xfId="0" applyFont="1" applyFill="1" applyBorder="1" applyAlignment="1">
      <alignment horizontal="center" vertical="center"/>
    </xf>
    <xf numFmtId="0" fontId="10" fillId="5" borderId="73" xfId="0" applyFont="1" applyFill="1" applyBorder="1" applyAlignment="1">
      <alignment horizontal="center" vertical="center"/>
    </xf>
    <xf numFmtId="0" fontId="5" fillId="2" borderId="72" xfId="0" applyFont="1" applyFill="1" applyBorder="1" applyAlignment="1">
      <alignment horizontal="center" vertical="center"/>
    </xf>
    <xf numFmtId="0" fontId="5" fillId="9" borderId="73" xfId="0" applyFont="1" applyFill="1" applyBorder="1" applyAlignment="1">
      <alignment horizontal="center" vertical="center"/>
    </xf>
    <xf numFmtId="0" fontId="5" fillId="2" borderId="74" xfId="0" applyFont="1" applyFill="1" applyBorder="1" applyAlignment="1">
      <alignment horizontal="center" vertical="center"/>
    </xf>
    <xf numFmtId="0" fontId="5" fillId="9" borderId="75" xfId="0" applyFont="1" applyFill="1" applyBorder="1" applyAlignment="1">
      <alignment horizontal="center" vertical="center"/>
    </xf>
    <xf numFmtId="0" fontId="17" fillId="2" borderId="43" xfId="0" applyFont="1" applyFill="1" applyBorder="1" applyAlignment="1">
      <alignment horizontal="left" vertical="center"/>
    </xf>
    <xf numFmtId="0" fontId="8" fillId="3" borderId="79" xfId="0" applyFont="1" applyFill="1" applyBorder="1" applyAlignment="1">
      <alignment horizontal="center" vertical="center"/>
    </xf>
    <xf numFmtId="0" fontId="5" fillId="2" borderId="79" xfId="0" applyFont="1" applyFill="1" applyBorder="1" applyAlignment="1">
      <alignment horizontal="center" vertical="center"/>
    </xf>
    <xf numFmtId="0" fontId="5" fillId="2" borderId="81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58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59" xfId="0" applyFont="1" applyFill="1" applyBorder="1" applyAlignment="1">
      <alignment horizontal="center" vertical="center"/>
    </xf>
    <xf numFmtId="0" fontId="12" fillId="2" borderId="82" xfId="0" applyFont="1" applyFill="1" applyBorder="1" applyAlignment="1">
      <alignment horizontal="center" vertical="center"/>
    </xf>
    <xf numFmtId="0" fontId="5" fillId="2" borderId="83" xfId="0" applyFont="1" applyFill="1" applyBorder="1" applyAlignment="1">
      <alignment horizontal="center" vertical="center"/>
    </xf>
    <xf numFmtId="0" fontId="11" fillId="2" borderId="83" xfId="0" applyFont="1" applyFill="1" applyBorder="1" applyAlignment="1">
      <alignment horizontal="center" vertical="center"/>
    </xf>
    <xf numFmtId="0" fontId="5" fillId="2" borderId="84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4" fillId="2" borderId="31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19" fillId="2" borderId="0" xfId="0" applyNumberFormat="1" applyFont="1" applyFill="1" applyAlignment="1">
      <alignment horizontal="left" vertical="center" indent="1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3" fillId="2" borderId="5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17" xfId="0" applyFont="1" applyFill="1" applyBorder="1" applyAlignment="1">
      <alignment vertical="center"/>
    </xf>
    <xf numFmtId="0" fontId="3" fillId="2" borderId="18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3" fillId="2" borderId="17" xfId="0" applyFont="1" applyFill="1" applyBorder="1" applyAlignment="1">
      <alignment horizontal="left" vertical="center"/>
    </xf>
    <xf numFmtId="0" fontId="3" fillId="2" borderId="18" xfId="0" applyFont="1" applyFill="1" applyBorder="1" applyAlignment="1">
      <alignment horizontal="left" vertical="center"/>
    </xf>
    <xf numFmtId="0" fontId="3" fillId="2" borderId="9" xfId="0" applyFont="1" applyFill="1" applyBorder="1" applyAlignment="1">
      <alignment horizontal="left" vertical="center"/>
    </xf>
    <xf numFmtId="176" fontId="3" fillId="2" borderId="0" xfId="0" applyNumberFormat="1" applyFont="1" applyFill="1" applyBorder="1" applyAlignment="1">
      <alignment vertical="center"/>
    </xf>
    <xf numFmtId="2" fontId="3" fillId="2" borderId="27" xfId="0" applyNumberFormat="1" applyFont="1" applyFill="1" applyBorder="1" applyAlignment="1">
      <alignment vertical="center"/>
    </xf>
    <xf numFmtId="0" fontId="3" fillId="2" borderId="19" xfId="0" applyFont="1" applyFill="1" applyBorder="1" applyAlignment="1">
      <alignment horizontal="left" vertical="center"/>
    </xf>
    <xf numFmtId="176" fontId="3" fillId="2" borderId="1" xfId="0" applyNumberFormat="1" applyFont="1" applyFill="1" applyBorder="1" applyAlignment="1">
      <alignment vertical="center"/>
    </xf>
    <xf numFmtId="2" fontId="3" fillId="2" borderId="28" xfId="0" applyNumberFormat="1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/>
    </xf>
    <xf numFmtId="9" fontId="3" fillId="2" borderId="0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11" borderId="4" xfId="0" applyFont="1" applyFill="1" applyBorder="1" applyAlignment="1">
      <alignment horizontal="center" vertical="center"/>
    </xf>
    <xf numFmtId="0" fontId="3" fillId="11" borderId="20" xfId="0" applyFont="1" applyFill="1" applyBorder="1" applyAlignment="1">
      <alignment horizontal="center" vertical="center"/>
    </xf>
    <xf numFmtId="0" fontId="3" fillId="11" borderId="6" xfId="0" applyFont="1" applyFill="1" applyBorder="1" applyAlignment="1">
      <alignment horizontal="center" vertical="center"/>
    </xf>
    <xf numFmtId="0" fontId="3" fillId="15" borderId="10" xfId="0" applyFont="1" applyFill="1" applyBorder="1" applyAlignment="1">
      <alignment horizontal="center" vertical="center"/>
    </xf>
    <xf numFmtId="0" fontId="3" fillId="15" borderId="11" xfId="0" applyFont="1" applyFill="1" applyBorder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2" borderId="0" xfId="0" applyFont="1" applyFill="1" applyAlignment="1">
      <alignment vertical="center"/>
    </xf>
    <xf numFmtId="0" fontId="3" fillId="2" borderId="0" xfId="0" quotePrefix="1" applyFont="1" applyFill="1" applyAlignment="1">
      <alignment horizontal="left" vertical="center"/>
    </xf>
    <xf numFmtId="2" fontId="3" fillId="2" borderId="0" xfId="0" applyNumberFormat="1" applyFont="1" applyFill="1" applyBorder="1" applyAlignment="1">
      <alignment vertical="center"/>
    </xf>
    <xf numFmtId="2" fontId="3" fillId="2" borderId="0" xfId="0" applyNumberFormat="1" applyFont="1" applyFill="1" applyAlignment="1">
      <alignment horizontal="center" vertical="center"/>
    </xf>
    <xf numFmtId="2" fontId="4" fillId="2" borderId="0" xfId="0" applyNumberFormat="1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left" vertical="center"/>
    </xf>
    <xf numFmtId="182" fontId="4" fillId="2" borderId="0" xfId="0" applyNumberFormat="1" applyFont="1" applyFill="1" applyBorder="1" applyAlignment="1">
      <alignment horizontal="center" vertical="center"/>
    </xf>
    <xf numFmtId="0" fontId="25" fillId="2" borderId="0" xfId="1" applyFont="1" applyFill="1" applyAlignment="1">
      <alignment vertical="center"/>
    </xf>
    <xf numFmtId="0" fontId="23" fillId="2" borderId="0" xfId="2" applyFont="1" applyFill="1" applyBorder="1" applyAlignment="1">
      <alignment horizontal="left" vertical="center" indent="1"/>
    </xf>
    <xf numFmtId="0" fontId="24" fillId="2" borderId="0" xfId="2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center" vertical="center"/>
    </xf>
    <xf numFmtId="2" fontId="26" fillId="2" borderId="0" xfId="0" applyNumberFormat="1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left" vertical="center" indent="1"/>
    </xf>
    <xf numFmtId="183" fontId="4" fillId="2" borderId="0" xfId="0" applyNumberFormat="1" applyFont="1" applyFill="1" applyBorder="1" applyAlignment="1">
      <alignment horizontal="center" vertical="center"/>
    </xf>
    <xf numFmtId="182" fontId="4" fillId="2" borderId="0" xfId="0" applyNumberFormat="1" applyFont="1" applyFill="1" applyAlignment="1">
      <alignment horizontal="center" vertical="center"/>
    </xf>
    <xf numFmtId="181" fontId="28" fillId="2" borderId="0" xfId="0" applyNumberFormat="1" applyFont="1" applyFill="1" applyAlignment="1">
      <alignment horizontal="center" vertical="center"/>
    </xf>
    <xf numFmtId="0" fontId="28" fillId="2" borderId="0" xfId="0" applyNumberFormat="1" applyFont="1" applyFill="1" applyAlignment="1">
      <alignment horizontal="center" vertical="center"/>
    </xf>
    <xf numFmtId="178" fontId="28" fillId="2" borderId="0" xfId="0" applyNumberFormat="1" applyFont="1" applyFill="1" applyAlignment="1">
      <alignment horizontal="center" vertical="center"/>
    </xf>
    <xf numFmtId="179" fontId="28" fillId="2" borderId="0" xfId="0" applyNumberFormat="1" applyFont="1" applyFill="1" applyAlignment="1">
      <alignment horizontal="center" vertical="center"/>
    </xf>
    <xf numFmtId="10" fontId="28" fillId="2" borderId="0" xfId="0" applyNumberFormat="1" applyFont="1" applyFill="1" applyAlignment="1">
      <alignment horizontal="center" vertical="center"/>
    </xf>
    <xf numFmtId="0" fontId="28" fillId="2" borderId="0" xfId="0" applyNumberFormat="1" applyFont="1" applyFill="1" applyBorder="1" applyAlignment="1">
      <alignment horizontal="center" vertical="center"/>
    </xf>
    <xf numFmtId="180" fontId="3" fillId="2" borderId="0" xfId="0" applyNumberFormat="1" applyFont="1" applyFill="1" applyBorder="1" applyAlignment="1">
      <alignment vertical="center"/>
    </xf>
    <xf numFmtId="180" fontId="3" fillId="2" borderId="0" xfId="0" applyNumberFormat="1" applyFont="1" applyFill="1" applyBorder="1" applyAlignment="1">
      <alignment horizontal="center" vertical="center"/>
    </xf>
    <xf numFmtId="184" fontId="3" fillId="2" borderId="0" xfId="0" applyNumberFormat="1" applyFont="1" applyFill="1" applyBorder="1" applyAlignment="1">
      <alignment horizontal="center" vertical="center" wrapText="1"/>
    </xf>
    <xf numFmtId="184" fontId="3" fillId="2" borderId="0" xfId="0" applyNumberFormat="1" applyFont="1" applyFill="1" applyBorder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20" fillId="2" borderId="0" xfId="0" applyFont="1" applyFill="1" applyBorder="1" applyAlignment="1">
      <alignment horizontal="center" vertical="center"/>
    </xf>
    <xf numFmtId="0" fontId="29" fillId="17" borderId="104" xfId="0" applyNumberFormat="1" applyFont="1" applyFill="1" applyBorder="1" applyAlignment="1">
      <alignment horizontal="center" vertical="center"/>
    </xf>
    <xf numFmtId="0" fontId="28" fillId="2" borderId="108" xfId="0" applyNumberFormat="1" applyFont="1" applyFill="1" applyBorder="1" applyAlignment="1">
      <alignment horizontal="center" vertical="center"/>
    </xf>
    <xf numFmtId="0" fontId="28" fillId="2" borderId="109" xfId="0" applyNumberFormat="1" applyFont="1" applyFill="1" applyBorder="1" applyAlignment="1">
      <alignment horizontal="center" vertical="center"/>
    </xf>
    <xf numFmtId="0" fontId="29" fillId="16" borderId="108" xfId="0" applyNumberFormat="1" applyFont="1" applyFill="1" applyBorder="1" applyAlignment="1">
      <alignment vertical="center"/>
    </xf>
    <xf numFmtId="0" fontId="29" fillId="16" borderId="109" xfId="0" applyNumberFormat="1" applyFont="1" applyFill="1" applyBorder="1" applyAlignment="1">
      <alignment vertical="center"/>
    </xf>
    <xf numFmtId="0" fontId="30" fillId="2" borderId="104" xfId="0" applyNumberFormat="1" applyFont="1" applyFill="1" applyBorder="1" applyAlignment="1">
      <alignment horizontal="center" vertical="center"/>
    </xf>
    <xf numFmtId="0" fontId="30" fillId="2" borderId="115" xfId="0" applyNumberFormat="1" applyFont="1" applyFill="1" applyBorder="1" applyAlignment="1">
      <alignment horizontal="center" vertical="center"/>
    </xf>
    <xf numFmtId="9" fontId="30" fillId="2" borderId="104" xfId="0" applyNumberFormat="1" applyFont="1" applyFill="1" applyBorder="1" applyAlignment="1">
      <alignment horizontal="center" vertical="center"/>
    </xf>
    <xf numFmtId="181" fontId="30" fillId="2" borderId="104" xfId="0" applyNumberFormat="1" applyFont="1" applyFill="1" applyBorder="1" applyAlignment="1">
      <alignment horizontal="center" vertical="center"/>
    </xf>
    <xf numFmtId="177" fontId="30" fillId="2" borderId="104" xfId="0" applyNumberFormat="1" applyFont="1" applyFill="1" applyBorder="1" applyAlignment="1">
      <alignment horizontal="center" vertical="center"/>
    </xf>
    <xf numFmtId="181" fontId="30" fillId="2" borderId="115" xfId="0" applyNumberFormat="1" applyFont="1" applyFill="1" applyBorder="1" applyAlignment="1">
      <alignment horizontal="center" vertical="center"/>
    </xf>
    <xf numFmtId="10" fontId="30" fillId="2" borderId="104" xfId="0" applyNumberFormat="1" applyFont="1" applyFill="1" applyBorder="1" applyAlignment="1">
      <alignment horizontal="center" vertical="center"/>
    </xf>
    <xf numFmtId="0" fontId="29" fillId="17" borderId="112" xfId="0" applyNumberFormat="1" applyFont="1" applyFill="1" applyBorder="1" applyAlignment="1">
      <alignment horizontal="center" vertical="center"/>
    </xf>
    <xf numFmtId="0" fontId="29" fillId="17" borderId="112" xfId="0" applyNumberFormat="1" applyFont="1" applyFill="1" applyBorder="1" applyAlignment="1">
      <alignment horizontal="center" vertical="center"/>
    </xf>
    <xf numFmtId="0" fontId="29" fillId="17" borderId="121" xfId="0" applyNumberFormat="1" applyFont="1" applyFill="1" applyBorder="1" applyAlignment="1">
      <alignment horizontal="center" vertical="center"/>
    </xf>
    <xf numFmtId="0" fontId="29" fillId="17" borderId="122" xfId="0" applyNumberFormat="1" applyFont="1" applyFill="1" applyBorder="1" applyAlignment="1">
      <alignment horizontal="center" vertical="center"/>
    </xf>
    <xf numFmtId="0" fontId="29" fillId="17" borderId="123" xfId="0" applyNumberFormat="1" applyFont="1" applyFill="1" applyBorder="1" applyAlignment="1">
      <alignment horizontal="center" vertical="center"/>
    </xf>
    <xf numFmtId="178" fontId="29" fillId="16" borderId="125" xfId="0" applyNumberFormat="1" applyFont="1" applyFill="1" applyBorder="1" applyAlignment="1">
      <alignment vertical="center"/>
    </xf>
    <xf numFmtId="178" fontId="29" fillId="16" borderId="126" xfId="0" applyNumberFormat="1" applyFont="1" applyFill="1" applyBorder="1" applyAlignment="1">
      <alignment vertical="center"/>
    </xf>
    <xf numFmtId="0" fontId="28" fillId="2" borderId="131" xfId="0" applyNumberFormat="1" applyFont="1" applyFill="1" applyBorder="1" applyAlignment="1">
      <alignment horizontal="center" vertical="center"/>
    </xf>
    <xf numFmtId="0" fontId="29" fillId="16" borderId="131" xfId="0" applyNumberFormat="1" applyFont="1" applyFill="1" applyBorder="1" applyAlignment="1">
      <alignment vertical="center"/>
    </xf>
    <xf numFmtId="178" fontId="29" fillId="16" borderId="132" xfId="0" applyNumberFormat="1" applyFont="1" applyFill="1" applyBorder="1" applyAlignment="1">
      <alignment vertical="center"/>
    </xf>
    <xf numFmtId="0" fontId="29" fillId="17" borderId="115" xfId="0" applyNumberFormat="1" applyFont="1" applyFill="1" applyBorder="1" applyAlignment="1">
      <alignment horizontal="center" vertical="center"/>
    </xf>
    <xf numFmtId="0" fontId="30" fillId="2" borderId="0" xfId="0" applyNumberFormat="1" applyFont="1" applyFill="1" applyBorder="1" applyAlignment="1">
      <alignment horizontal="center" vertical="center"/>
    </xf>
    <xf numFmtId="10" fontId="30" fillId="2" borderId="0" xfId="0" applyNumberFormat="1" applyFont="1" applyFill="1" applyBorder="1" applyAlignment="1">
      <alignment horizontal="center" vertical="center"/>
    </xf>
    <xf numFmtId="9" fontId="30" fillId="2" borderId="0" xfId="0" applyNumberFormat="1" applyFont="1" applyFill="1" applyBorder="1" applyAlignment="1">
      <alignment horizontal="center" vertical="center"/>
    </xf>
    <xf numFmtId="9" fontId="30" fillId="2" borderId="115" xfId="0" applyNumberFormat="1" applyFont="1" applyFill="1" applyBorder="1" applyAlignment="1">
      <alignment horizontal="center" vertical="center"/>
    </xf>
    <xf numFmtId="0" fontId="30" fillId="2" borderId="0" xfId="0" applyNumberFormat="1" applyFont="1" applyFill="1" applyAlignment="1">
      <alignment horizontal="center" vertical="center"/>
    </xf>
    <xf numFmtId="177" fontId="30" fillId="2" borderId="0" xfId="0" applyNumberFormat="1" applyFont="1" applyFill="1" applyAlignment="1">
      <alignment horizontal="center" vertical="center"/>
    </xf>
    <xf numFmtId="181" fontId="30" fillId="2" borderId="0" xfId="0" applyNumberFormat="1" applyFont="1" applyFill="1" applyAlignment="1">
      <alignment horizontal="center" vertical="center"/>
    </xf>
    <xf numFmtId="181" fontId="30" fillId="2" borderId="0" xfId="0" applyNumberFormat="1" applyFont="1" applyFill="1" applyBorder="1" applyAlignment="1">
      <alignment horizontal="center" vertical="center"/>
    </xf>
    <xf numFmtId="177" fontId="30" fillId="2" borderId="0" xfId="0" applyNumberFormat="1" applyFont="1" applyFill="1" applyBorder="1" applyAlignment="1">
      <alignment horizontal="center" vertical="center"/>
    </xf>
    <xf numFmtId="178" fontId="30" fillId="2" borderId="0" xfId="0" applyNumberFormat="1" applyFont="1" applyFill="1" applyBorder="1" applyAlignment="1">
      <alignment horizontal="center" vertical="center"/>
    </xf>
    <xf numFmtId="0" fontId="39" fillId="2" borderId="104" xfId="0" applyNumberFormat="1" applyFont="1" applyFill="1" applyBorder="1" applyAlignment="1">
      <alignment horizontal="center" vertical="center"/>
    </xf>
    <xf numFmtId="10" fontId="39" fillId="2" borderId="104" xfId="0" applyNumberFormat="1" applyFont="1" applyFill="1" applyBorder="1" applyAlignment="1">
      <alignment horizontal="center" vertical="center"/>
    </xf>
    <xf numFmtId="181" fontId="39" fillId="2" borderId="104" xfId="0" applyNumberFormat="1" applyFont="1" applyFill="1" applyBorder="1" applyAlignment="1">
      <alignment horizontal="center" vertical="center"/>
    </xf>
    <xf numFmtId="181" fontId="39" fillId="2" borderId="115" xfId="0" applyNumberFormat="1" applyFont="1" applyFill="1" applyBorder="1" applyAlignment="1">
      <alignment horizontal="center" vertical="center"/>
    </xf>
    <xf numFmtId="177" fontId="39" fillId="2" borderId="104" xfId="0" applyNumberFormat="1" applyFont="1" applyFill="1" applyBorder="1" applyAlignment="1">
      <alignment horizontal="center" vertical="center"/>
    </xf>
    <xf numFmtId="2" fontId="39" fillId="2" borderId="104" xfId="0" applyNumberFormat="1" applyFont="1" applyFill="1" applyBorder="1" applyAlignment="1">
      <alignment horizontal="center" vertical="center"/>
    </xf>
    <xf numFmtId="0" fontId="39" fillId="2" borderId="117" xfId="0" applyNumberFormat="1" applyFont="1" applyFill="1" applyBorder="1" applyAlignment="1">
      <alignment horizontal="center" vertical="center"/>
    </xf>
    <xf numFmtId="177" fontId="39" fillId="2" borderId="117" xfId="0" applyNumberFormat="1" applyFont="1" applyFill="1" applyBorder="1" applyAlignment="1">
      <alignment horizontal="center" vertical="center"/>
    </xf>
    <xf numFmtId="181" fontId="39" fillId="2" borderId="117" xfId="0" applyNumberFormat="1" applyFont="1" applyFill="1" applyBorder="1" applyAlignment="1">
      <alignment horizontal="center" vertical="center"/>
    </xf>
    <xf numFmtId="10" fontId="39" fillId="2" borderId="117" xfId="0" applyNumberFormat="1" applyFont="1" applyFill="1" applyBorder="1" applyAlignment="1">
      <alignment horizontal="center" vertical="center"/>
    </xf>
    <xf numFmtId="181" fontId="39" fillId="2" borderId="118" xfId="0" applyNumberFormat="1" applyFont="1" applyFill="1" applyBorder="1" applyAlignment="1">
      <alignment horizontal="center" vertical="center"/>
    </xf>
    <xf numFmtId="0" fontId="32" fillId="17" borderId="142" xfId="0" applyFont="1" applyFill="1" applyBorder="1" applyAlignment="1">
      <alignment horizontal="center" vertical="center"/>
    </xf>
    <xf numFmtId="0" fontId="32" fillId="17" borderId="143" xfId="0" applyFont="1" applyFill="1" applyBorder="1" applyAlignment="1">
      <alignment horizontal="center" vertical="center"/>
    </xf>
    <xf numFmtId="0" fontId="4" fillId="2" borderId="104" xfId="0" applyFont="1" applyFill="1" applyBorder="1" applyAlignment="1">
      <alignment horizontal="center" vertical="center"/>
    </xf>
    <xf numFmtId="0" fontId="4" fillId="2" borderId="117" xfId="0" applyFont="1" applyFill="1" applyBorder="1" applyAlignment="1">
      <alignment horizontal="center" vertical="center"/>
    </xf>
    <xf numFmtId="0" fontId="32" fillId="17" borderId="108" xfId="0" applyFont="1" applyFill="1" applyBorder="1" applyAlignment="1">
      <alignment horizontal="center" vertical="center"/>
    </xf>
    <xf numFmtId="0" fontId="4" fillId="2" borderId="108" xfId="0" applyFont="1" applyFill="1" applyBorder="1" applyAlignment="1">
      <alignment horizontal="center" vertical="center"/>
    </xf>
    <xf numFmtId="9" fontId="4" fillId="2" borderId="108" xfId="0" applyNumberFormat="1" applyFont="1" applyFill="1" applyBorder="1" applyAlignment="1">
      <alignment horizontal="center" vertical="center"/>
    </xf>
    <xf numFmtId="1" fontId="32" fillId="16" borderId="125" xfId="0" applyNumberFormat="1" applyFont="1" applyFill="1" applyBorder="1" applyAlignment="1">
      <alignment horizontal="center" vertical="center"/>
    </xf>
    <xf numFmtId="0" fontId="32" fillId="17" borderId="109" xfId="0" applyFont="1" applyFill="1" applyBorder="1" applyAlignment="1">
      <alignment horizontal="center" vertical="center"/>
    </xf>
    <xf numFmtId="0" fontId="4" fillId="2" borderId="109" xfId="0" applyFont="1" applyFill="1" applyBorder="1" applyAlignment="1">
      <alignment horizontal="center" vertical="center"/>
    </xf>
    <xf numFmtId="9" fontId="4" fillId="2" borderId="109" xfId="0" applyNumberFormat="1" applyFont="1" applyFill="1" applyBorder="1" applyAlignment="1">
      <alignment horizontal="center" vertical="center"/>
    </xf>
    <xf numFmtId="1" fontId="32" fillId="16" borderId="126" xfId="0" applyNumberFormat="1" applyFont="1" applyFill="1" applyBorder="1" applyAlignment="1">
      <alignment horizontal="center" vertical="center"/>
    </xf>
    <xf numFmtId="0" fontId="32" fillId="17" borderId="110" xfId="0" applyFont="1" applyFill="1" applyBorder="1" applyAlignment="1">
      <alignment horizontal="center" vertical="center"/>
    </xf>
    <xf numFmtId="0" fontId="4" fillId="2" borderId="110" xfId="0" applyFont="1" applyFill="1" applyBorder="1" applyAlignment="1">
      <alignment horizontal="center" vertical="center"/>
    </xf>
    <xf numFmtId="9" fontId="4" fillId="2" borderId="110" xfId="0" applyNumberFormat="1" applyFont="1" applyFill="1" applyBorder="1" applyAlignment="1">
      <alignment horizontal="center" vertical="center"/>
    </xf>
    <xf numFmtId="1" fontId="32" fillId="16" borderId="137" xfId="0" applyNumberFormat="1" applyFont="1" applyFill="1" applyBorder="1" applyAlignment="1">
      <alignment horizontal="center" vertical="center"/>
    </xf>
    <xf numFmtId="0" fontId="32" fillId="17" borderId="131" xfId="0" applyFont="1" applyFill="1" applyBorder="1" applyAlignment="1">
      <alignment horizontal="center" vertical="center"/>
    </xf>
    <xf numFmtId="0" fontId="4" fillId="2" borderId="131" xfId="0" applyFont="1" applyFill="1" applyBorder="1" applyAlignment="1">
      <alignment horizontal="center" vertical="center"/>
    </xf>
    <xf numFmtId="9" fontId="4" fillId="2" borderId="131" xfId="0" applyNumberFormat="1" applyFont="1" applyFill="1" applyBorder="1" applyAlignment="1">
      <alignment horizontal="center" vertical="center"/>
    </xf>
    <xf numFmtId="1" fontId="32" fillId="16" borderId="132" xfId="0" applyNumberFormat="1" applyFont="1" applyFill="1" applyBorder="1" applyAlignment="1">
      <alignment horizontal="center" vertical="center"/>
    </xf>
    <xf numFmtId="0" fontId="32" fillId="15" borderId="141" xfId="0" applyFont="1" applyFill="1" applyBorder="1" applyAlignment="1">
      <alignment horizontal="center" vertical="center"/>
    </xf>
    <xf numFmtId="0" fontId="32" fillId="17" borderId="144" xfId="0" applyFont="1" applyFill="1" applyBorder="1" applyAlignment="1">
      <alignment horizontal="center" vertical="center"/>
    </xf>
    <xf numFmtId="176" fontId="4" fillId="2" borderId="104" xfId="0" applyNumberFormat="1" applyFont="1" applyFill="1" applyBorder="1" applyAlignment="1">
      <alignment horizontal="center" vertical="center"/>
    </xf>
    <xf numFmtId="176" fontId="4" fillId="2" borderId="115" xfId="0" applyNumberFormat="1" applyFont="1" applyFill="1" applyBorder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32" fillId="17" borderId="145" xfId="0" applyFont="1" applyFill="1" applyBorder="1" applyAlignment="1">
      <alignment horizontal="center" vertical="center"/>
    </xf>
    <xf numFmtId="176" fontId="4" fillId="2" borderId="117" xfId="0" applyNumberFormat="1" applyFont="1" applyFill="1" applyBorder="1" applyAlignment="1">
      <alignment horizontal="center" vertical="center"/>
    </xf>
    <xf numFmtId="176" fontId="4" fillId="2" borderId="118" xfId="0" applyNumberFormat="1" applyFont="1" applyFill="1" applyBorder="1" applyAlignment="1">
      <alignment horizontal="center" vertical="center"/>
    </xf>
    <xf numFmtId="0" fontId="19" fillId="2" borderId="0" xfId="0" applyNumberFormat="1" applyFont="1" applyFill="1" applyAlignment="1">
      <alignment horizontal="left" vertical="center"/>
    </xf>
    <xf numFmtId="2" fontId="4" fillId="2" borderId="0" xfId="0" applyNumberFormat="1" applyFont="1" applyFill="1" applyAlignment="1">
      <alignment horizontal="center" vertical="center"/>
    </xf>
    <xf numFmtId="180" fontId="4" fillId="2" borderId="0" xfId="0" applyNumberFormat="1" applyFont="1" applyFill="1" applyAlignment="1">
      <alignment horizontal="center" vertical="center"/>
    </xf>
    <xf numFmtId="0" fontId="41" fillId="2" borderId="0" xfId="0" applyFont="1" applyFill="1" applyAlignment="1">
      <alignment vertical="center"/>
    </xf>
    <xf numFmtId="0" fontId="41" fillId="2" borderId="0" xfId="0" applyFont="1" applyFill="1" applyAlignment="1">
      <alignment horizontal="center" vertical="center"/>
    </xf>
    <xf numFmtId="0" fontId="42" fillId="17" borderId="134" xfId="0" applyFont="1" applyFill="1" applyBorder="1" applyAlignment="1">
      <alignment horizontal="center" vertical="center"/>
    </xf>
    <xf numFmtId="0" fontId="42" fillId="15" borderId="141" xfId="0" applyFont="1" applyFill="1" applyBorder="1" applyAlignment="1">
      <alignment horizontal="center" vertical="center"/>
    </xf>
    <xf numFmtId="0" fontId="42" fillId="17" borderId="142" xfId="0" applyFont="1" applyFill="1" applyBorder="1" applyAlignment="1">
      <alignment horizontal="center" vertical="center"/>
    </xf>
    <xf numFmtId="176" fontId="41" fillId="2" borderId="108" xfId="0" applyNumberFormat="1" applyFont="1" applyFill="1" applyBorder="1" applyAlignment="1">
      <alignment vertical="center"/>
    </xf>
    <xf numFmtId="2" fontId="41" fillId="2" borderId="108" xfId="0" applyNumberFormat="1" applyFont="1" applyFill="1" applyBorder="1" applyAlignment="1">
      <alignment vertical="center"/>
    </xf>
    <xf numFmtId="176" fontId="41" fillId="2" borderId="125" xfId="0" applyNumberFormat="1" applyFont="1" applyFill="1" applyBorder="1" applyAlignment="1">
      <alignment horizontal="center" vertical="center"/>
    </xf>
    <xf numFmtId="185" fontId="41" fillId="2" borderId="108" xfId="0" applyNumberFormat="1" applyFont="1" applyFill="1" applyBorder="1" applyAlignment="1">
      <alignment vertical="center"/>
    </xf>
    <xf numFmtId="186" fontId="41" fillId="2" borderId="108" xfId="0" applyNumberFormat="1" applyFont="1" applyFill="1" applyBorder="1" applyAlignment="1">
      <alignment vertical="center"/>
    </xf>
    <xf numFmtId="176" fontId="41" fillId="2" borderId="109" xfId="0" applyNumberFormat="1" applyFont="1" applyFill="1" applyBorder="1" applyAlignment="1">
      <alignment vertical="center"/>
    </xf>
    <xf numFmtId="2" fontId="41" fillId="2" borderId="109" xfId="0" applyNumberFormat="1" applyFont="1" applyFill="1" applyBorder="1" applyAlignment="1">
      <alignment vertical="center"/>
    </xf>
    <xf numFmtId="176" fontId="41" fillId="2" borderId="126" xfId="0" applyNumberFormat="1" applyFont="1" applyFill="1" applyBorder="1" applyAlignment="1">
      <alignment horizontal="center" vertical="center"/>
    </xf>
    <xf numFmtId="185" fontId="41" fillId="2" borderId="109" xfId="0" applyNumberFormat="1" applyFont="1" applyFill="1" applyBorder="1" applyAlignment="1">
      <alignment vertical="center"/>
    </xf>
    <xf numFmtId="186" fontId="41" fillId="2" borderId="109" xfId="0" applyNumberFormat="1" applyFont="1" applyFill="1" applyBorder="1" applyAlignment="1">
      <alignment vertical="center"/>
    </xf>
    <xf numFmtId="185" fontId="41" fillId="2" borderId="110" xfId="0" applyNumberFormat="1" applyFont="1" applyFill="1" applyBorder="1" applyAlignment="1">
      <alignment vertical="center"/>
    </xf>
    <xf numFmtId="186" fontId="41" fillId="2" borderId="110" xfId="0" applyNumberFormat="1" applyFont="1" applyFill="1" applyBorder="1" applyAlignment="1">
      <alignment vertical="center"/>
    </xf>
    <xf numFmtId="176" fontId="41" fillId="2" borderId="110" xfId="0" applyNumberFormat="1" applyFont="1" applyFill="1" applyBorder="1" applyAlignment="1">
      <alignment vertical="center"/>
    </xf>
    <xf numFmtId="2" fontId="41" fillId="2" borderId="110" xfId="0" applyNumberFormat="1" applyFont="1" applyFill="1" applyBorder="1" applyAlignment="1">
      <alignment vertical="center"/>
    </xf>
    <xf numFmtId="176" fontId="41" fillId="2" borderId="137" xfId="0" applyNumberFormat="1" applyFont="1" applyFill="1" applyBorder="1" applyAlignment="1">
      <alignment horizontal="center" vertical="center"/>
    </xf>
    <xf numFmtId="176" fontId="41" fillId="2" borderId="131" xfId="0" applyNumberFormat="1" applyFont="1" applyFill="1" applyBorder="1" applyAlignment="1">
      <alignment vertical="center"/>
    </xf>
    <xf numFmtId="2" fontId="41" fillId="2" borderId="131" xfId="0" applyNumberFormat="1" applyFont="1" applyFill="1" applyBorder="1" applyAlignment="1">
      <alignment vertical="center"/>
    </xf>
    <xf numFmtId="176" fontId="41" fillId="2" borderId="132" xfId="0" applyNumberFormat="1" applyFont="1" applyFill="1" applyBorder="1" applyAlignment="1">
      <alignment horizontal="center" vertical="center"/>
    </xf>
    <xf numFmtId="176" fontId="41" fillId="2" borderId="104" xfId="0" applyNumberFormat="1" applyFont="1" applyFill="1" applyBorder="1" applyAlignment="1">
      <alignment vertical="center"/>
    </xf>
    <xf numFmtId="2" fontId="41" fillId="2" borderId="104" xfId="0" applyNumberFormat="1" applyFont="1" applyFill="1" applyBorder="1" applyAlignment="1">
      <alignment vertical="center"/>
    </xf>
    <xf numFmtId="176" fontId="41" fillId="2" borderId="115" xfId="0" applyNumberFormat="1" applyFont="1" applyFill="1" applyBorder="1" applyAlignment="1">
      <alignment horizontal="center" vertical="center"/>
    </xf>
    <xf numFmtId="185" fontId="41" fillId="2" borderId="131" xfId="0" applyNumberFormat="1" applyFont="1" applyFill="1" applyBorder="1" applyAlignment="1">
      <alignment vertical="center"/>
    </xf>
    <xf numFmtId="186" fontId="41" fillId="2" borderId="131" xfId="0" applyNumberFormat="1" applyFont="1" applyFill="1" applyBorder="1" applyAlignment="1">
      <alignment vertical="center"/>
    </xf>
    <xf numFmtId="0" fontId="42" fillId="17" borderId="143" xfId="0" applyFont="1" applyFill="1" applyBorder="1" applyAlignment="1">
      <alignment horizontal="center" vertical="center"/>
    </xf>
    <xf numFmtId="185" fontId="41" fillId="2" borderId="125" xfId="0" applyNumberFormat="1" applyFont="1" applyFill="1" applyBorder="1" applyAlignment="1">
      <alignment vertical="center"/>
    </xf>
    <xf numFmtId="185" fontId="41" fillId="2" borderId="126" xfId="0" applyNumberFormat="1" applyFont="1" applyFill="1" applyBorder="1" applyAlignment="1">
      <alignment vertical="center"/>
    </xf>
    <xf numFmtId="185" fontId="41" fillId="2" borderId="137" xfId="0" applyNumberFormat="1" applyFont="1" applyFill="1" applyBorder="1" applyAlignment="1">
      <alignment vertical="center"/>
    </xf>
    <xf numFmtId="185" fontId="41" fillId="2" borderId="132" xfId="0" applyNumberFormat="1" applyFont="1" applyFill="1" applyBorder="1" applyAlignment="1">
      <alignment vertical="center"/>
    </xf>
    <xf numFmtId="0" fontId="42" fillId="17" borderId="154" xfId="0" applyFont="1" applyFill="1" applyBorder="1" applyAlignment="1">
      <alignment horizontal="center" vertical="center"/>
    </xf>
    <xf numFmtId="3" fontId="42" fillId="17" borderId="150" xfId="0" applyNumberFormat="1" applyFont="1" applyFill="1" applyBorder="1" applyAlignment="1">
      <alignment horizontal="center" vertical="center"/>
    </xf>
    <xf numFmtId="0" fontId="42" fillId="17" borderId="155" xfId="0" applyFont="1" applyFill="1" applyBorder="1" applyAlignment="1">
      <alignment horizontal="center" vertical="center"/>
    </xf>
    <xf numFmtId="0" fontId="42" fillId="17" borderId="156" xfId="0" applyFont="1" applyFill="1" applyBorder="1" applyAlignment="1">
      <alignment horizontal="center" vertical="center"/>
    </xf>
    <xf numFmtId="0" fontId="42" fillId="17" borderId="157" xfId="0" applyFont="1" applyFill="1" applyBorder="1" applyAlignment="1">
      <alignment horizontal="center" vertical="center"/>
    </xf>
    <xf numFmtId="2" fontId="42" fillId="17" borderId="158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43" fillId="2" borderId="0" xfId="0" applyFont="1" applyFill="1" applyAlignment="1">
      <alignment vertical="center"/>
    </xf>
    <xf numFmtId="2" fontId="43" fillId="2" borderId="0" xfId="0" applyNumberFormat="1" applyFont="1" applyFill="1" applyAlignment="1">
      <alignment vertical="center"/>
    </xf>
    <xf numFmtId="0" fontId="40" fillId="17" borderId="108" xfId="0" applyFont="1" applyFill="1" applyBorder="1" applyAlignment="1">
      <alignment vertical="center"/>
    </xf>
    <xf numFmtId="0" fontId="40" fillId="17" borderId="146" xfId="0" applyFont="1" applyFill="1" applyBorder="1" applyAlignment="1">
      <alignment vertical="center"/>
    </xf>
    <xf numFmtId="0" fontId="40" fillId="17" borderId="109" xfId="0" applyFont="1" applyFill="1" applyBorder="1" applyAlignment="1">
      <alignment vertical="center"/>
    </xf>
    <xf numFmtId="0" fontId="40" fillId="17" borderId="147" xfId="0" applyFont="1" applyFill="1" applyBorder="1" applyAlignment="1">
      <alignment vertical="center"/>
    </xf>
    <xf numFmtId="176" fontId="43" fillId="2" borderId="0" xfId="0" applyNumberFormat="1" applyFont="1" applyFill="1" applyAlignment="1">
      <alignment vertical="center"/>
    </xf>
    <xf numFmtId="0" fontId="40" fillId="17" borderId="148" xfId="0" applyFont="1" applyFill="1" applyBorder="1" applyAlignment="1">
      <alignment vertical="center"/>
    </xf>
    <xf numFmtId="0" fontId="40" fillId="17" borderId="110" xfId="0" applyFont="1" applyFill="1" applyBorder="1" applyAlignment="1">
      <alignment vertical="center"/>
    </xf>
    <xf numFmtId="0" fontId="40" fillId="17" borderId="131" xfId="0" applyFont="1" applyFill="1" applyBorder="1" applyAlignment="1">
      <alignment vertical="center"/>
    </xf>
    <xf numFmtId="0" fontId="42" fillId="17" borderId="139" xfId="0" applyFont="1" applyFill="1" applyBorder="1" applyAlignment="1">
      <alignment vertical="center"/>
    </xf>
    <xf numFmtId="0" fontId="42" fillId="17" borderId="136" xfId="0" applyFont="1" applyFill="1" applyBorder="1" applyAlignment="1">
      <alignment vertical="center"/>
    </xf>
    <xf numFmtId="0" fontId="40" fillId="17" borderId="104" xfId="0" applyFont="1" applyFill="1" applyBorder="1" applyAlignment="1">
      <alignment vertical="center"/>
    </xf>
    <xf numFmtId="0" fontId="40" fillId="17" borderId="149" xfId="0" applyFont="1" applyFill="1" applyBorder="1" applyAlignment="1">
      <alignment vertical="center"/>
    </xf>
    <xf numFmtId="187" fontId="41" fillId="2" borderId="108" xfId="0" applyNumberFormat="1" applyFont="1" applyFill="1" applyBorder="1" applyAlignment="1">
      <alignment horizontal="center" vertical="center"/>
    </xf>
    <xf numFmtId="187" fontId="41" fillId="2" borderId="109" xfId="0" applyNumberFormat="1" applyFont="1" applyFill="1" applyBorder="1" applyAlignment="1">
      <alignment horizontal="center" vertical="center"/>
    </xf>
    <xf numFmtId="187" fontId="41" fillId="2" borderId="110" xfId="0" applyNumberFormat="1" applyFont="1" applyFill="1" applyBorder="1" applyAlignment="1">
      <alignment horizontal="center" vertical="center"/>
    </xf>
    <xf numFmtId="187" fontId="41" fillId="2" borderId="131" xfId="0" applyNumberFormat="1" applyFont="1" applyFill="1" applyBorder="1" applyAlignment="1">
      <alignment horizontal="center" vertical="center"/>
    </xf>
    <xf numFmtId="0" fontId="41" fillId="2" borderId="0" xfId="0" applyFont="1" applyFill="1" applyAlignment="1">
      <alignment horizontal="left" vertical="center"/>
    </xf>
    <xf numFmtId="0" fontId="42" fillId="15" borderId="167" xfId="0" applyFont="1" applyFill="1" applyBorder="1" applyAlignment="1">
      <alignment horizontal="center" vertical="center"/>
    </xf>
    <xf numFmtId="0" fontId="42" fillId="17" borderId="168" xfId="0" applyFont="1" applyFill="1" applyBorder="1" applyAlignment="1">
      <alignment horizontal="center" vertical="center"/>
    </xf>
    <xf numFmtId="0" fontId="40" fillId="17" borderId="171" xfId="0" applyFont="1" applyFill="1" applyBorder="1" applyAlignment="1">
      <alignment vertical="center"/>
    </xf>
    <xf numFmtId="0" fontId="40" fillId="17" borderId="173" xfId="0" applyFont="1" applyFill="1" applyBorder="1" applyAlignment="1">
      <alignment vertical="center"/>
    </xf>
    <xf numFmtId="0" fontId="40" fillId="17" borderId="175" xfId="0" applyFont="1" applyFill="1" applyBorder="1" applyAlignment="1">
      <alignment vertical="center"/>
    </xf>
    <xf numFmtId="0" fontId="40" fillId="17" borderId="178" xfId="0" applyFont="1" applyFill="1" applyBorder="1" applyAlignment="1">
      <alignment vertical="center"/>
    </xf>
    <xf numFmtId="185" fontId="41" fillId="2" borderId="179" xfId="0" applyNumberFormat="1" applyFont="1" applyFill="1" applyBorder="1" applyAlignment="1">
      <alignment vertical="center"/>
    </xf>
    <xf numFmtId="185" fontId="42" fillId="17" borderId="182" xfId="0" applyNumberFormat="1" applyFont="1" applyFill="1" applyBorder="1" applyAlignment="1">
      <alignment horizontal="center" vertical="center"/>
    </xf>
    <xf numFmtId="0" fontId="42" fillId="17" borderId="182" xfId="0" applyFont="1" applyFill="1" applyBorder="1" applyAlignment="1">
      <alignment horizontal="center" vertical="center"/>
    </xf>
    <xf numFmtId="185" fontId="42" fillId="17" borderId="110" xfId="0" applyNumberFormat="1" applyFont="1" applyFill="1" applyBorder="1" applyAlignment="1">
      <alignment horizontal="center" vertical="center"/>
    </xf>
    <xf numFmtId="0" fontId="41" fillId="2" borderId="104" xfId="0" applyFont="1" applyFill="1" applyBorder="1" applyAlignment="1">
      <alignment horizontal="center" vertical="center"/>
    </xf>
    <xf numFmtId="0" fontId="40" fillId="17" borderId="187" xfId="0" applyFont="1" applyFill="1" applyBorder="1" applyAlignment="1">
      <alignment vertical="center"/>
    </xf>
    <xf numFmtId="0" fontId="41" fillId="2" borderId="108" xfId="0" applyFont="1" applyFill="1" applyBorder="1" applyAlignment="1">
      <alignment vertical="center"/>
    </xf>
    <xf numFmtId="185" fontId="41" fillId="2" borderId="108" xfId="0" applyNumberFormat="1" applyFont="1" applyFill="1" applyBorder="1" applyAlignment="1">
      <alignment horizontal="center" vertical="center"/>
    </xf>
    <xf numFmtId="185" fontId="41" fillId="2" borderId="159" xfId="0" applyNumberFormat="1" applyFont="1" applyFill="1" applyBorder="1" applyAlignment="1">
      <alignment vertical="center"/>
    </xf>
    <xf numFmtId="0" fontId="40" fillId="17" borderId="188" xfId="0" applyFont="1" applyFill="1" applyBorder="1" applyAlignment="1">
      <alignment vertical="center"/>
    </xf>
    <xf numFmtId="0" fontId="41" fillId="2" borderId="109" xfId="0" applyFont="1" applyFill="1" applyBorder="1" applyAlignment="1">
      <alignment vertical="center"/>
    </xf>
    <xf numFmtId="185" fontId="41" fillId="2" borderId="109" xfId="0" applyNumberFormat="1" applyFont="1" applyFill="1" applyBorder="1" applyAlignment="1">
      <alignment horizontal="center" vertical="center"/>
    </xf>
    <xf numFmtId="185" fontId="41" fillId="2" borderId="161" xfId="0" applyNumberFormat="1" applyFont="1" applyFill="1" applyBorder="1" applyAlignment="1">
      <alignment vertical="center"/>
    </xf>
    <xf numFmtId="0" fontId="40" fillId="17" borderId="189" xfId="0" applyFont="1" applyFill="1" applyBorder="1" applyAlignment="1">
      <alignment vertical="center"/>
    </xf>
    <xf numFmtId="0" fontId="41" fillId="2" borderId="131" xfId="0" applyFont="1" applyFill="1" applyBorder="1" applyAlignment="1">
      <alignment vertical="center"/>
    </xf>
    <xf numFmtId="185" fontId="41" fillId="2" borderId="131" xfId="0" applyNumberFormat="1" applyFont="1" applyFill="1" applyBorder="1" applyAlignment="1">
      <alignment horizontal="center" vertical="center"/>
    </xf>
    <xf numFmtId="185" fontId="41" fillId="2" borderId="165" xfId="0" applyNumberFormat="1" applyFont="1" applyFill="1" applyBorder="1" applyAlignment="1">
      <alignment vertical="center"/>
    </xf>
    <xf numFmtId="0" fontId="3" fillId="2" borderId="191" xfId="0" applyFont="1" applyFill="1" applyBorder="1" applyAlignment="1">
      <alignment horizontal="center" vertical="center"/>
    </xf>
    <xf numFmtId="0" fontId="3" fillId="2" borderId="192" xfId="0" applyFont="1" applyFill="1" applyBorder="1" applyAlignment="1">
      <alignment horizontal="center" vertical="center"/>
    </xf>
    <xf numFmtId="0" fontId="3" fillId="2" borderId="193" xfId="0" applyFont="1" applyFill="1" applyBorder="1" applyAlignment="1">
      <alignment horizontal="center" vertical="center"/>
    </xf>
    <xf numFmtId="0" fontId="3" fillId="2" borderId="194" xfId="0" applyFont="1" applyFill="1" applyBorder="1" applyAlignment="1">
      <alignment horizontal="center" vertical="center"/>
    </xf>
    <xf numFmtId="0" fontId="34" fillId="17" borderId="197" xfId="0" applyFont="1" applyFill="1" applyBorder="1" applyAlignment="1">
      <alignment horizontal="center" vertical="center"/>
    </xf>
    <xf numFmtId="0" fontId="23" fillId="14" borderId="198" xfId="2" applyFont="1" applyBorder="1" applyAlignment="1">
      <alignment horizontal="left" vertical="center" indent="1"/>
    </xf>
    <xf numFmtId="0" fontId="23" fillId="14" borderId="199" xfId="2" applyFont="1" applyBorder="1" applyAlignment="1">
      <alignment horizontal="left" vertical="center" indent="1"/>
    </xf>
    <xf numFmtId="0" fontId="23" fillId="14" borderId="200" xfId="2" applyFont="1" applyBorder="1" applyAlignment="1">
      <alignment horizontal="left" vertical="center" indent="1"/>
    </xf>
    <xf numFmtId="0" fontId="0" fillId="2" borderId="174" xfId="0" applyFill="1" applyBorder="1"/>
    <xf numFmtId="0" fontId="3" fillId="2" borderId="164" xfId="0" applyFont="1" applyFill="1" applyBorder="1" applyAlignment="1">
      <alignment horizontal="center" vertical="center"/>
    </xf>
    <xf numFmtId="0" fontId="23" fillId="14" borderId="203" xfId="2" quotePrefix="1" applyFont="1" applyBorder="1" applyAlignment="1">
      <alignment horizontal="left" vertical="center" indent="1"/>
    </xf>
    <xf numFmtId="0" fontId="23" fillId="14" borderId="204" xfId="2" applyFont="1" applyBorder="1" applyAlignment="1">
      <alignment horizontal="left" vertical="center" indent="1"/>
    </xf>
    <xf numFmtId="0" fontId="23" fillId="14" borderId="205" xfId="2" applyFont="1" applyBorder="1" applyAlignment="1">
      <alignment horizontal="left" vertical="center" indent="1"/>
    </xf>
    <xf numFmtId="0" fontId="3" fillId="2" borderId="162" xfId="0" applyFont="1" applyFill="1" applyBorder="1" applyAlignment="1">
      <alignment horizontal="center" vertical="center"/>
    </xf>
    <xf numFmtId="0" fontId="3" fillId="2" borderId="174" xfId="0" applyFont="1" applyFill="1" applyBorder="1" applyAlignment="1">
      <alignment horizontal="center" vertical="center"/>
    </xf>
    <xf numFmtId="0" fontId="3" fillId="2" borderId="209" xfId="0" applyFont="1" applyFill="1" applyBorder="1" applyAlignment="1">
      <alignment horizontal="center" vertical="center"/>
    </xf>
    <xf numFmtId="0" fontId="3" fillId="2" borderId="166" xfId="0" applyFont="1" applyFill="1" applyBorder="1" applyAlignment="1">
      <alignment horizontal="center" vertical="center"/>
    </xf>
    <xf numFmtId="0" fontId="3" fillId="2" borderId="243" xfId="0" applyFont="1" applyFill="1" applyBorder="1" applyAlignment="1">
      <alignment horizontal="center" vertical="center"/>
    </xf>
    <xf numFmtId="0" fontId="33" fillId="2" borderId="244" xfId="0" applyFont="1" applyFill="1" applyBorder="1" applyAlignment="1">
      <alignment horizontal="left" vertical="center"/>
    </xf>
    <xf numFmtId="0" fontId="3" fillId="2" borderId="244" xfId="0" applyFont="1" applyFill="1" applyBorder="1" applyAlignment="1">
      <alignment horizontal="center" vertical="center"/>
    </xf>
    <xf numFmtId="0" fontId="33" fillId="2" borderId="244" xfId="0" applyFont="1" applyFill="1" applyBorder="1" applyAlignment="1">
      <alignment horizontal="center" vertical="center"/>
    </xf>
    <xf numFmtId="0" fontId="3" fillId="2" borderId="181" xfId="0" applyFont="1" applyFill="1" applyBorder="1" applyAlignment="1">
      <alignment horizontal="center" vertical="center"/>
    </xf>
    <xf numFmtId="0" fontId="32" fillId="17" borderId="196" xfId="0" applyFont="1" applyFill="1" applyBorder="1" applyAlignment="1">
      <alignment horizontal="center" vertical="center"/>
    </xf>
    <xf numFmtId="0" fontId="32" fillId="17" borderId="197" xfId="0" applyFont="1" applyFill="1" applyBorder="1" applyAlignment="1">
      <alignment horizontal="center" vertical="center"/>
    </xf>
    <xf numFmtId="0" fontId="3" fillId="2" borderId="174" xfId="0" applyFont="1" applyFill="1" applyBorder="1" applyAlignment="1">
      <alignment vertical="center"/>
    </xf>
    <xf numFmtId="184" fontId="3" fillId="2" borderId="202" xfId="0" applyNumberFormat="1" applyFont="1" applyFill="1" applyBorder="1" applyAlignment="1">
      <alignment horizontal="center" vertical="center" wrapText="1"/>
    </xf>
    <xf numFmtId="184" fontId="3" fillId="2" borderId="202" xfId="0" applyNumberFormat="1" applyFont="1" applyFill="1" applyBorder="1" applyAlignment="1">
      <alignment horizontal="center" vertical="center"/>
    </xf>
    <xf numFmtId="184" fontId="3" fillId="2" borderId="164" xfId="0" applyNumberFormat="1" applyFont="1" applyFill="1" applyBorder="1" applyAlignment="1">
      <alignment horizontal="center" vertical="center"/>
    </xf>
    <xf numFmtId="184" fontId="3" fillId="2" borderId="162" xfId="0" applyNumberFormat="1" applyFont="1" applyFill="1" applyBorder="1" applyAlignment="1">
      <alignment horizontal="center" vertical="center"/>
    </xf>
    <xf numFmtId="180" fontId="3" fillId="2" borderId="174" xfId="0" applyNumberFormat="1" applyFont="1" applyFill="1" applyBorder="1" applyAlignment="1">
      <alignment vertical="center"/>
    </xf>
    <xf numFmtId="184" fontId="3" fillId="2" borderId="208" xfId="0" applyNumberFormat="1" applyFont="1" applyFill="1" applyBorder="1" applyAlignment="1">
      <alignment horizontal="center" vertical="center" wrapText="1"/>
    </xf>
    <xf numFmtId="184" fontId="3" fillId="2" borderId="208" xfId="0" applyNumberFormat="1" applyFont="1" applyFill="1" applyBorder="1" applyAlignment="1">
      <alignment horizontal="center" vertical="center"/>
    </xf>
    <xf numFmtId="184" fontId="3" fillId="2" borderId="209" xfId="0" applyNumberFormat="1" applyFont="1" applyFill="1" applyBorder="1" applyAlignment="1">
      <alignment horizontal="center" vertical="center"/>
    </xf>
    <xf numFmtId="180" fontId="3" fillId="2" borderId="174" xfId="0" applyNumberFormat="1" applyFont="1" applyFill="1" applyBorder="1" applyAlignment="1">
      <alignment horizontal="center" vertical="center"/>
    </xf>
    <xf numFmtId="184" fontId="3" fillId="2" borderId="190" xfId="0" applyNumberFormat="1" applyFont="1" applyFill="1" applyBorder="1" applyAlignment="1">
      <alignment horizontal="center" vertical="center" wrapText="1"/>
    </xf>
    <xf numFmtId="184" fontId="3" fillId="2" borderId="190" xfId="0" applyNumberFormat="1" applyFont="1" applyFill="1" applyBorder="1" applyAlignment="1">
      <alignment horizontal="center" vertical="center"/>
    </xf>
    <xf numFmtId="184" fontId="3" fillId="2" borderId="166" xfId="0" applyNumberFormat="1" applyFont="1" applyFill="1" applyBorder="1" applyAlignment="1">
      <alignment horizontal="center" vertical="center"/>
    </xf>
    <xf numFmtId="0" fontId="20" fillId="2" borderId="244" xfId="0" applyFont="1" applyFill="1" applyBorder="1" applyAlignment="1">
      <alignment horizontal="center" vertical="center"/>
    </xf>
    <xf numFmtId="180" fontId="3" fillId="2" borderId="244" xfId="0" applyNumberFormat="1" applyFont="1" applyFill="1" applyBorder="1" applyAlignment="1">
      <alignment horizontal="center" vertical="center"/>
    </xf>
    <xf numFmtId="180" fontId="3" fillId="2" borderId="181" xfId="0" applyNumberFormat="1" applyFont="1" applyFill="1" applyBorder="1" applyAlignment="1">
      <alignment horizontal="center" vertical="center"/>
    </xf>
    <xf numFmtId="0" fontId="32" fillId="17" borderId="187" xfId="0" applyFont="1" applyFill="1" applyBorder="1" applyAlignment="1">
      <alignment horizontal="center" vertical="center"/>
    </xf>
    <xf numFmtId="176" fontId="3" fillId="2" borderId="108" xfId="0" applyNumberFormat="1" applyFont="1" applyFill="1" applyBorder="1" applyAlignment="1">
      <alignment horizontal="center" vertical="center"/>
    </xf>
    <xf numFmtId="0" fontId="3" fillId="2" borderId="108" xfId="0" applyFont="1" applyFill="1" applyBorder="1" applyAlignment="1">
      <alignment horizontal="center" vertical="center"/>
    </xf>
    <xf numFmtId="176" fontId="3" fillId="2" borderId="125" xfId="0" applyNumberFormat="1" applyFont="1" applyFill="1" applyBorder="1" applyAlignment="1">
      <alignment horizontal="center" vertical="center"/>
    </xf>
    <xf numFmtId="0" fontId="32" fillId="17" borderId="188" xfId="0" applyFont="1" applyFill="1" applyBorder="1" applyAlignment="1">
      <alignment horizontal="center" vertical="center"/>
    </xf>
    <xf numFmtId="176" fontId="3" fillId="2" borderId="109" xfId="0" applyNumberFormat="1" applyFont="1" applyFill="1" applyBorder="1" applyAlignment="1">
      <alignment horizontal="center" vertical="center"/>
    </xf>
    <xf numFmtId="0" fontId="3" fillId="2" borderId="109" xfId="0" applyFont="1" applyFill="1" applyBorder="1" applyAlignment="1">
      <alignment horizontal="center" vertical="center"/>
    </xf>
    <xf numFmtId="176" fontId="3" fillId="2" borderId="126" xfId="0" applyNumberFormat="1" applyFont="1" applyFill="1" applyBorder="1" applyAlignment="1">
      <alignment horizontal="center" vertical="center"/>
    </xf>
    <xf numFmtId="0" fontId="32" fillId="17" borderId="247" xfId="0" applyFont="1" applyFill="1" applyBorder="1" applyAlignment="1">
      <alignment horizontal="center" vertical="center"/>
    </xf>
    <xf numFmtId="176" fontId="3" fillId="2" borderId="110" xfId="0" applyNumberFormat="1" applyFont="1" applyFill="1" applyBorder="1" applyAlignment="1">
      <alignment horizontal="center" vertical="center"/>
    </xf>
    <xf numFmtId="0" fontId="3" fillId="2" borderId="110" xfId="0" applyFont="1" applyFill="1" applyBorder="1" applyAlignment="1">
      <alignment horizontal="center" vertical="center"/>
    </xf>
    <xf numFmtId="176" fontId="3" fillId="2" borderId="137" xfId="0" applyNumberFormat="1" applyFont="1" applyFill="1" applyBorder="1" applyAlignment="1">
      <alignment horizontal="center" vertical="center"/>
    </xf>
    <xf numFmtId="0" fontId="32" fillId="17" borderId="189" xfId="0" applyFont="1" applyFill="1" applyBorder="1" applyAlignment="1">
      <alignment horizontal="center" vertical="center"/>
    </xf>
    <xf numFmtId="176" fontId="3" fillId="2" borderId="131" xfId="0" applyNumberFormat="1" applyFont="1" applyFill="1" applyBorder="1" applyAlignment="1">
      <alignment horizontal="center" vertical="center"/>
    </xf>
    <xf numFmtId="0" fontId="3" fillId="2" borderId="131" xfId="0" applyFont="1" applyFill="1" applyBorder="1" applyAlignment="1">
      <alignment horizontal="center" vertical="center"/>
    </xf>
    <xf numFmtId="176" fontId="3" fillId="2" borderId="132" xfId="0" applyNumberFormat="1" applyFont="1" applyFill="1" applyBorder="1" applyAlignment="1">
      <alignment horizontal="center" vertical="center"/>
    </xf>
    <xf numFmtId="0" fontId="34" fillId="17" borderId="111" xfId="0" applyFont="1" applyFill="1" applyBorder="1" applyAlignment="1">
      <alignment horizontal="center" vertical="center"/>
    </xf>
    <xf numFmtId="0" fontId="34" fillId="17" borderId="112" xfId="0" applyFont="1" applyFill="1" applyBorder="1" applyAlignment="1">
      <alignment horizontal="center" vertical="center"/>
    </xf>
    <xf numFmtId="0" fontId="34" fillId="17" borderId="116" xfId="0" applyFont="1" applyFill="1" applyBorder="1" applyAlignment="1">
      <alignment horizontal="center" vertical="center"/>
    </xf>
    <xf numFmtId="0" fontId="34" fillId="17" borderId="117" xfId="0" applyFont="1" applyFill="1" applyBorder="1" applyAlignment="1">
      <alignment horizontal="center" vertical="center"/>
    </xf>
    <xf numFmtId="0" fontId="4" fillId="2" borderId="114" xfId="0" applyFont="1" applyFill="1" applyBorder="1" applyAlignment="1">
      <alignment horizontal="center" vertical="center"/>
    </xf>
    <xf numFmtId="9" fontId="4" fillId="2" borderId="104" xfId="0" applyNumberFormat="1" applyFont="1" applyFill="1" applyBorder="1" applyAlignment="1">
      <alignment horizontal="center" vertical="center"/>
    </xf>
    <xf numFmtId="0" fontId="4" fillId="2" borderId="115" xfId="0" applyFont="1" applyFill="1" applyBorder="1" applyAlignment="1">
      <alignment horizontal="center" vertical="center"/>
    </xf>
    <xf numFmtId="0" fontId="4" fillId="2" borderId="118" xfId="0" applyFont="1" applyFill="1" applyBorder="1" applyAlignment="1">
      <alignment horizontal="center" vertical="center"/>
    </xf>
    <xf numFmtId="0" fontId="4" fillId="2" borderId="248" xfId="0" applyFont="1" applyFill="1" applyBorder="1" applyAlignment="1">
      <alignment horizontal="center" vertical="center"/>
    </xf>
    <xf numFmtId="0" fontId="4" fillId="2" borderId="128" xfId="0" applyFont="1" applyFill="1" applyBorder="1" applyAlignment="1">
      <alignment horizontal="center" vertical="center"/>
    </xf>
    <xf numFmtId="0" fontId="4" fillId="2" borderId="246" xfId="0" applyFont="1" applyFill="1" applyBorder="1" applyAlignment="1">
      <alignment horizontal="center" vertical="center"/>
    </xf>
    <xf numFmtId="0" fontId="4" fillId="2" borderId="126" xfId="0" applyFont="1" applyFill="1" applyBorder="1" applyAlignment="1">
      <alignment horizontal="center" vertical="center"/>
    </xf>
    <xf numFmtId="0" fontId="4" fillId="2" borderId="132" xfId="0" applyFont="1" applyFill="1" applyBorder="1" applyAlignment="1">
      <alignment horizontal="center" vertical="center"/>
    </xf>
    <xf numFmtId="0" fontId="41" fillId="2" borderId="0" xfId="0" applyFont="1" applyFill="1" applyAlignment="1">
      <alignment horizontal="right" vertical="center"/>
    </xf>
    <xf numFmtId="0" fontId="19" fillId="17" borderId="245" xfId="0" applyNumberFormat="1" applyFont="1" applyFill="1" applyBorder="1" applyAlignment="1">
      <alignment horizontal="center" vertical="center"/>
    </xf>
    <xf numFmtId="0" fontId="19" fillId="17" borderId="188" xfId="0" applyNumberFormat="1" applyFont="1" applyFill="1" applyBorder="1" applyAlignment="1">
      <alignment horizontal="center" vertical="center"/>
    </xf>
    <xf numFmtId="0" fontId="19" fillId="17" borderId="189" xfId="0" applyNumberFormat="1" applyFont="1" applyFill="1" applyBorder="1" applyAlignment="1">
      <alignment horizontal="center" vertical="center"/>
    </xf>
    <xf numFmtId="0" fontId="19" fillId="17" borderId="249" xfId="0" applyNumberFormat="1" applyFont="1" applyFill="1" applyBorder="1" applyAlignment="1">
      <alignment horizontal="center" vertical="center"/>
    </xf>
    <xf numFmtId="0" fontId="4" fillId="2" borderId="153" xfId="0" applyFont="1" applyFill="1" applyBorder="1" applyAlignment="1">
      <alignment horizontal="center" vertical="center"/>
    </xf>
    <xf numFmtId="0" fontId="42" fillId="17" borderId="250" xfId="0" applyFont="1" applyFill="1" applyBorder="1" applyAlignment="1">
      <alignment horizontal="center" vertical="center"/>
    </xf>
    <xf numFmtId="0" fontId="42" fillId="17" borderId="166" xfId="0" applyFont="1" applyFill="1" applyBorder="1" applyAlignment="1">
      <alignment horizontal="center" vertical="center"/>
    </xf>
    <xf numFmtId="0" fontId="42" fillId="17" borderId="251" xfId="0" applyFont="1" applyFill="1" applyBorder="1" applyAlignment="1">
      <alignment horizontal="center" vertical="center"/>
    </xf>
    <xf numFmtId="0" fontId="42" fillId="17" borderId="252" xfId="0" applyFont="1" applyFill="1" applyBorder="1" applyAlignment="1">
      <alignment horizontal="center" vertical="center"/>
    </xf>
    <xf numFmtId="0" fontId="32" fillId="17" borderId="121" xfId="0" applyFont="1" applyFill="1" applyBorder="1" applyAlignment="1">
      <alignment horizontal="center" vertical="center"/>
    </xf>
    <xf numFmtId="9" fontId="4" fillId="2" borderId="159" xfId="0" applyNumberFormat="1" applyFont="1" applyFill="1" applyBorder="1" applyAlignment="1">
      <alignment horizontal="center" vertical="center"/>
    </xf>
    <xf numFmtId="9" fontId="4" fillId="2" borderId="161" xfId="0" applyNumberFormat="1" applyFont="1" applyFill="1" applyBorder="1" applyAlignment="1">
      <alignment horizontal="center" vertical="center"/>
    </xf>
    <xf numFmtId="9" fontId="4" fillId="2" borderId="176" xfId="0" applyNumberFormat="1" applyFont="1" applyFill="1" applyBorder="1" applyAlignment="1">
      <alignment horizontal="center" vertical="center"/>
    </xf>
    <xf numFmtId="9" fontId="4" fillId="2" borderId="165" xfId="0" applyNumberFormat="1" applyFont="1" applyFill="1" applyBorder="1" applyAlignment="1">
      <alignment horizontal="center" vertical="center"/>
    </xf>
    <xf numFmtId="0" fontId="4" fillId="2" borderId="159" xfId="0" applyNumberFormat="1" applyFont="1" applyFill="1" applyBorder="1" applyAlignment="1">
      <alignment horizontal="center" vertical="center"/>
    </xf>
    <xf numFmtId="0" fontId="4" fillId="2" borderId="161" xfId="0" applyNumberFormat="1" applyFont="1" applyFill="1" applyBorder="1" applyAlignment="1">
      <alignment horizontal="center" vertical="center"/>
    </xf>
    <xf numFmtId="0" fontId="4" fillId="2" borderId="176" xfId="0" applyNumberFormat="1" applyFont="1" applyFill="1" applyBorder="1" applyAlignment="1">
      <alignment horizontal="center" vertical="center"/>
    </xf>
    <xf numFmtId="0" fontId="4" fillId="2" borderId="165" xfId="0" applyNumberFormat="1" applyFont="1" applyFill="1" applyBorder="1" applyAlignment="1">
      <alignment horizontal="center" vertical="center"/>
    </xf>
    <xf numFmtId="186" fontId="32" fillId="17" borderId="121" xfId="0" applyNumberFormat="1" applyFont="1" applyFill="1" applyBorder="1" applyAlignment="1">
      <alignment horizontal="center" vertical="center"/>
    </xf>
    <xf numFmtId="186" fontId="4" fillId="2" borderId="159" xfId="0" applyNumberFormat="1" applyFont="1" applyFill="1" applyBorder="1" applyAlignment="1">
      <alignment horizontal="center" vertical="center"/>
    </xf>
    <xf numFmtId="186" fontId="4" fillId="2" borderId="161" xfId="0" applyNumberFormat="1" applyFont="1" applyFill="1" applyBorder="1" applyAlignment="1">
      <alignment horizontal="center" vertical="center"/>
    </xf>
    <xf numFmtId="186" fontId="4" fillId="2" borderId="176" xfId="0" applyNumberFormat="1" applyFont="1" applyFill="1" applyBorder="1" applyAlignment="1">
      <alignment horizontal="center" vertical="center"/>
    </xf>
    <xf numFmtId="186" fontId="4" fillId="2" borderId="165" xfId="0" applyNumberFormat="1" applyFont="1" applyFill="1" applyBorder="1" applyAlignment="1">
      <alignment horizontal="center" vertical="center"/>
    </xf>
    <xf numFmtId="186" fontId="4" fillId="2" borderId="0" xfId="0" applyNumberFormat="1" applyFont="1" applyFill="1" applyAlignment="1">
      <alignment horizontal="center" vertical="center"/>
    </xf>
    <xf numFmtId="0" fontId="4" fillId="2" borderId="109" xfId="0" applyNumberFormat="1" applyFont="1" applyFill="1" applyBorder="1" applyAlignment="1">
      <alignment horizontal="center" vertical="center"/>
    </xf>
    <xf numFmtId="0" fontId="4" fillId="2" borderId="108" xfId="0" applyFont="1" applyFill="1" applyBorder="1" applyAlignment="1">
      <alignment vertical="center"/>
    </xf>
    <xf numFmtId="0" fontId="4" fillId="2" borderId="109" xfId="0" applyFont="1" applyFill="1" applyBorder="1" applyAlignment="1">
      <alignment vertical="center"/>
    </xf>
    <xf numFmtId="0" fontId="4" fillId="2" borderId="110" xfId="0" applyFont="1" applyFill="1" applyBorder="1" applyAlignment="1">
      <alignment vertical="center"/>
    </xf>
    <xf numFmtId="0" fontId="4" fillId="2" borderId="131" xfId="0" applyFont="1" applyFill="1" applyBorder="1" applyAlignment="1">
      <alignment vertical="center"/>
    </xf>
    <xf numFmtId="0" fontId="29" fillId="17" borderId="121" xfId="0" applyNumberFormat="1" applyFont="1" applyFill="1" applyBorder="1" applyAlignment="1">
      <alignment horizontal="center" vertical="center"/>
    </xf>
    <xf numFmtId="0" fontId="29" fillId="17" borderId="122" xfId="0" applyNumberFormat="1" applyFont="1" applyFill="1" applyBorder="1" applyAlignment="1">
      <alignment horizontal="center" vertical="center"/>
    </xf>
    <xf numFmtId="0" fontId="29" fillId="17" borderId="112" xfId="0" applyNumberFormat="1" applyFont="1" applyFill="1" applyBorder="1" applyAlignment="1">
      <alignment horizontal="center" vertical="center"/>
    </xf>
    <xf numFmtId="1" fontId="4" fillId="2" borderId="0" xfId="0" applyNumberFormat="1" applyFont="1" applyFill="1" applyAlignment="1">
      <alignment horizontal="center" vertical="center"/>
    </xf>
    <xf numFmtId="1" fontId="4" fillId="2" borderId="104" xfId="0" applyNumberFormat="1" applyFont="1" applyFill="1" applyBorder="1" applyAlignment="1">
      <alignment horizontal="center" vertical="center"/>
    </xf>
    <xf numFmtId="2" fontId="3" fillId="2" borderId="104" xfId="0" applyNumberFormat="1" applyFont="1" applyFill="1" applyBorder="1" applyAlignment="1">
      <alignment horizontal="center" vertical="center"/>
    </xf>
    <xf numFmtId="0" fontId="3" fillId="2" borderId="108" xfId="0" applyFont="1" applyFill="1" applyBorder="1" applyAlignment="1">
      <alignment horizontal="left" vertical="center"/>
    </xf>
    <xf numFmtId="0" fontId="3" fillId="2" borderId="108" xfId="0" applyFont="1" applyFill="1" applyBorder="1" applyAlignment="1">
      <alignment vertical="center"/>
    </xf>
    <xf numFmtId="0" fontId="3" fillId="2" borderId="109" xfId="0" applyFont="1" applyFill="1" applyBorder="1" applyAlignment="1">
      <alignment horizontal="left" vertical="center"/>
    </xf>
    <xf numFmtId="0" fontId="3" fillId="2" borderId="109" xfId="0" applyFont="1" applyFill="1" applyBorder="1" applyAlignment="1">
      <alignment vertical="center"/>
    </xf>
    <xf numFmtId="0" fontId="3" fillId="2" borderId="110" xfId="0" applyFont="1" applyFill="1" applyBorder="1" applyAlignment="1">
      <alignment horizontal="left" vertical="center"/>
    </xf>
    <xf numFmtId="0" fontId="3" fillId="2" borderId="110" xfId="0" applyFont="1" applyFill="1" applyBorder="1" applyAlignment="1">
      <alignment vertical="center"/>
    </xf>
    <xf numFmtId="0" fontId="3" fillId="2" borderId="258" xfId="0" applyFont="1" applyFill="1" applyBorder="1" applyAlignment="1">
      <alignment horizontal="left" vertical="center"/>
    </xf>
    <xf numFmtId="0" fontId="3" fillId="2" borderId="261" xfId="0" applyFont="1" applyFill="1" applyBorder="1" applyAlignment="1">
      <alignment horizontal="left" vertical="center"/>
    </xf>
    <xf numFmtId="0" fontId="3" fillId="2" borderId="263" xfId="0" applyFont="1" applyFill="1" applyBorder="1" applyAlignment="1">
      <alignment horizontal="left" vertical="center"/>
    </xf>
    <xf numFmtId="0" fontId="3" fillId="2" borderId="266" xfId="0" applyFont="1" applyFill="1" applyBorder="1" applyAlignment="1">
      <alignment horizontal="left" vertical="center"/>
    </xf>
    <xf numFmtId="0" fontId="3" fillId="2" borderId="267" xfId="0" applyFont="1" applyFill="1" applyBorder="1" applyAlignment="1">
      <alignment horizontal="left" vertical="center"/>
    </xf>
    <xf numFmtId="0" fontId="3" fillId="2" borderId="257" xfId="0" applyFont="1" applyFill="1" applyBorder="1" applyAlignment="1">
      <alignment horizontal="left" vertical="center"/>
    </xf>
    <xf numFmtId="0" fontId="3" fillId="2" borderId="264" xfId="0" applyFont="1" applyFill="1" applyBorder="1" applyAlignment="1">
      <alignment horizontal="left" vertical="center"/>
    </xf>
    <xf numFmtId="0" fontId="3" fillId="2" borderId="260" xfId="0" applyFont="1" applyFill="1" applyBorder="1" applyAlignment="1">
      <alignment horizontal="left" vertical="center"/>
    </xf>
    <xf numFmtId="0" fontId="3" fillId="2" borderId="264" xfId="0" applyFont="1" applyFill="1" applyBorder="1" applyAlignment="1">
      <alignment horizontal="center" vertical="center"/>
    </xf>
    <xf numFmtId="0" fontId="3" fillId="2" borderId="256" xfId="0" applyFont="1" applyFill="1" applyBorder="1" applyAlignment="1">
      <alignment horizontal="left" vertical="center"/>
    </xf>
    <xf numFmtId="0" fontId="3" fillId="2" borderId="256" xfId="0" applyFont="1" applyFill="1" applyBorder="1" applyAlignment="1">
      <alignment horizontal="center" vertical="center"/>
    </xf>
    <xf numFmtId="0" fontId="3" fillId="2" borderId="260" xfId="0" applyFont="1" applyFill="1" applyBorder="1" applyAlignment="1">
      <alignment horizontal="center" vertical="center"/>
    </xf>
    <xf numFmtId="0" fontId="4" fillId="2" borderId="186" xfId="0" applyFont="1" applyFill="1" applyBorder="1" applyAlignment="1">
      <alignment horizontal="center" vertical="center"/>
    </xf>
    <xf numFmtId="9" fontId="4" fillId="2" borderId="162" xfId="0" applyNumberFormat="1" applyFont="1" applyFill="1" applyBorder="1" applyAlignment="1">
      <alignment horizontal="center" vertical="center"/>
    </xf>
    <xf numFmtId="10" fontId="4" fillId="2" borderId="162" xfId="0" applyNumberFormat="1" applyFont="1" applyFill="1" applyBorder="1" applyAlignment="1">
      <alignment horizontal="center" vertical="center"/>
    </xf>
    <xf numFmtId="9" fontId="4" fillId="2" borderId="166" xfId="0" applyNumberFormat="1" applyFont="1" applyFill="1" applyBorder="1" applyAlignment="1">
      <alignment horizontal="center" vertical="center"/>
    </xf>
    <xf numFmtId="9" fontId="4" fillId="2" borderId="185" xfId="0" applyNumberFormat="1" applyFont="1" applyFill="1" applyBorder="1" applyAlignment="1">
      <alignment horizontal="center" vertical="center"/>
    </xf>
    <xf numFmtId="10" fontId="4" fillId="2" borderId="0" xfId="0" applyNumberFormat="1" applyFont="1" applyFill="1" applyBorder="1" applyAlignment="1">
      <alignment horizontal="center" vertical="center"/>
    </xf>
    <xf numFmtId="9" fontId="4" fillId="2" borderId="190" xfId="0" applyNumberFormat="1" applyFont="1" applyFill="1" applyBorder="1" applyAlignment="1">
      <alignment horizontal="center" vertical="center"/>
    </xf>
    <xf numFmtId="9" fontId="4" fillId="2" borderId="186" xfId="0" applyNumberFormat="1" applyFont="1" applyFill="1" applyBorder="1" applyAlignment="1">
      <alignment horizontal="center" vertical="center"/>
    </xf>
    <xf numFmtId="0" fontId="44" fillId="17" borderId="273" xfId="0" applyFont="1" applyFill="1" applyBorder="1" applyAlignment="1">
      <alignment horizontal="center" vertical="center"/>
    </xf>
    <xf numFmtId="0" fontId="44" fillId="17" borderId="206" xfId="0" applyFont="1" applyFill="1" applyBorder="1" applyAlignment="1">
      <alignment horizontal="left" vertical="center" indent="1"/>
    </xf>
    <xf numFmtId="0" fontId="44" fillId="17" borderId="236" xfId="0" applyFont="1" applyFill="1" applyBorder="1" applyAlignment="1">
      <alignment horizontal="left" vertical="center" indent="1"/>
    </xf>
    <xf numFmtId="2" fontId="4" fillId="2" borderId="202" xfId="0" applyNumberFormat="1" applyFont="1" applyFill="1" applyBorder="1" applyAlignment="1">
      <alignment horizontal="center" vertical="center"/>
    </xf>
    <xf numFmtId="182" fontId="4" fillId="2" borderId="202" xfId="0" applyNumberFormat="1" applyFont="1" applyFill="1" applyBorder="1" applyAlignment="1">
      <alignment horizontal="center" vertical="center"/>
    </xf>
    <xf numFmtId="0" fontId="4" fillId="2" borderId="202" xfId="0" applyFont="1" applyFill="1" applyBorder="1" applyAlignment="1">
      <alignment horizontal="center" vertical="center"/>
    </xf>
    <xf numFmtId="2" fontId="4" fillId="2" borderId="208" xfId="0" applyNumberFormat="1" applyFont="1" applyFill="1" applyBorder="1" applyAlignment="1">
      <alignment horizontal="center" vertical="center"/>
    </xf>
    <xf numFmtId="182" fontId="4" fillId="2" borderId="208" xfId="0" applyNumberFormat="1" applyFont="1" applyFill="1" applyBorder="1" applyAlignment="1">
      <alignment horizontal="center" vertical="center"/>
    </xf>
    <xf numFmtId="0" fontId="4" fillId="2" borderId="208" xfId="0" applyFont="1" applyFill="1" applyBorder="1" applyAlignment="1">
      <alignment horizontal="center" vertical="center"/>
    </xf>
    <xf numFmtId="0" fontId="44" fillId="15" borderId="276" xfId="0" applyFont="1" applyFill="1" applyBorder="1" applyAlignment="1">
      <alignment horizontal="center" vertical="center"/>
    </xf>
    <xf numFmtId="0" fontId="44" fillId="15" borderId="275" xfId="0" applyFont="1" applyFill="1" applyBorder="1" applyAlignment="1">
      <alignment horizontal="center" vertical="center"/>
    </xf>
    <xf numFmtId="0" fontId="44" fillId="15" borderId="277" xfId="0" applyFont="1" applyFill="1" applyBorder="1" applyAlignment="1">
      <alignment horizontal="center" vertical="center"/>
    </xf>
    <xf numFmtId="0" fontId="44" fillId="15" borderId="278" xfId="0" applyFont="1" applyFill="1" applyBorder="1" applyAlignment="1">
      <alignment horizontal="center" vertical="center"/>
    </xf>
    <xf numFmtId="0" fontId="44" fillId="17" borderId="279" xfId="0" applyFont="1" applyFill="1" applyBorder="1" applyAlignment="1">
      <alignment horizontal="left" vertical="center" indent="1"/>
    </xf>
    <xf numFmtId="0" fontId="4" fillId="2" borderId="280" xfId="0" applyFont="1" applyFill="1" applyBorder="1" applyAlignment="1">
      <alignment horizontal="center" vertical="center"/>
    </xf>
    <xf numFmtId="0" fontId="44" fillId="17" borderId="194" xfId="0" applyFont="1" applyFill="1" applyBorder="1" applyAlignment="1">
      <alignment horizontal="left" vertical="center" indent="1"/>
    </xf>
    <xf numFmtId="0" fontId="4" fillId="2" borderId="281" xfId="0" applyFont="1" applyFill="1" applyBorder="1" applyAlignment="1">
      <alignment horizontal="center" vertical="center"/>
    </xf>
    <xf numFmtId="0" fontId="44" fillId="17" borderId="282" xfId="0" applyFont="1" applyFill="1" applyBorder="1" applyAlignment="1">
      <alignment horizontal="left" vertical="center" indent="1"/>
    </xf>
    <xf numFmtId="0" fontId="4" fillId="2" borderId="283" xfId="0" applyFont="1" applyFill="1" applyBorder="1" applyAlignment="1">
      <alignment horizontal="center" vertical="center"/>
    </xf>
    <xf numFmtId="183" fontId="4" fillId="2" borderId="202" xfId="0" applyNumberFormat="1" applyFont="1" applyFill="1" applyBorder="1" applyAlignment="1">
      <alignment horizontal="center" vertical="center"/>
    </xf>
    <xf numFmtId="0" fontId="4" fillId="2" borderId="202" xfId="0" applyFont="1" applyFill="1" applyBorder="1" applyAlignment="1">
      <alignment horizontal="left" vertical="center"/>
    </xf>
    <xf numFmtId="183" fontId="4" fillId="2" borderId="208" xfId="0" applyNumberFormat="1" applyFont="1" applyFill="1" applyBorder="1" applyAlignment="1">
      <alignment horizontal="center" vertical="center"/>
    </xf>
    <xf numFmtId="0" fontId="4" fillId="2" borderId="208" xfId="0" applyFont="1" applyFill="1" applyBorder="1" applyAlignment="1">
      <alignment horizontal="left" vertical="center"/>
    </xf>
    <xf numFmtId="0" fontId="44" fillId="17" borderId="274" xfId="0" applyFont="1" applyFill="1" applyBorder="1" applyAlignment="1">
      <alignment horizontal="center" vertical="center"/>
    </xf>
    <xf numFmtId="0" fontId="44" fillId="17" borderId="276" xfId="0" applyFont="1" applyFill="1" applyBorder="1" applyAlignment="1">
      <alignment horizontal="center" vertical="center"/>
    </xf>
    <xf numFmtId="0" fontId="44" fillId="17" borderId="277" xfId="0" applyFont="1" applyFill="1" applyBorder="1" applyAlignment="1">
      <alignment horizontal="center" vertical="center"/>
    </xf>
    <xf numFmtId="0" fontId="44" fillId="17" borderId="278" xfId="0" applyFont="1" applyFill="1" applyBorder="1" applyAlignment="1">
      <alignment horizontal="center" vertical="center"/>
    </xf>
    <xf numFmtId="0" fontId="44" fillId="17" borderId="284" xfId="0" applyFont="1" applyFill="1" applyBorder="1" applyAlignment="1">
      <alignment horizontal="center" vertical="center"/>
    </xf>
    <xf numFmtId="0" fontId="4" fillId="2" borderId="174" xfId="0" applyFont="1" applyFill="1" applyBorder="1" applyAlignment="1">
      <alignment horizontal="center" vertical="center"/>
    </xf>
    <xf numFmtId="0" fontId="44" fillId="17" borderId="243" xfId="0" applyFont="1" applyFill="1" applyBorder="1" applyAlignment="1">
      <alignment horizontal="left" vertical="center" indent="1"/>
    </xf>
    <xf numFmtId="182" fontId="4" fillId="2" borderId="244" xfId="0" applyNumberFormat="1" applyFont="1" applyFill="1" applyBorder="1" applyAlignment="1">
      <alignment horizontal="center" vertical="center"/>
    </xf>
    <xf numFmtId="183" fontId="4" fillId="2" borderId="244" xfId="0" applyNumberFormat="1" applyFont="1" applyFill="1" applyBorder="1" applyAlignment="1">
      <alignment horizontal="center" vertical="center"/>
    </xf>
    <xf numFmtId="0" fontId="4" fillId="2" borderId="244" xfId="0" applyFont="1" applyFill="1" applyBorder="1" applyAlignment="1">
      <alignment horizontal="center" vertical="center"/>
    </xf>
    <xf numFmtId="0" fontId="4" fillId="2" borderId="244" xfId="0" applyFont="1" applyFill="1" applyBorder="1" applyAlignment="1">
      <alignment horizontal="left" vertical="center"/>
    </xf>
    <xf numFmtId="0" fontId="4" fillId="2" borderId="181" xfId="0" applyFont="1" applyFill="1" applyBorder="1" applyAlignment="1">
      <alignment horizontal="center" vertical="center"/>
    </xf>
    <xf numFmtId="2" fontId="3" fillId="2" borderId="287" xfId="0" applyNumberFormat="1" applyFont="1" applyFill="1" applyBorder="1" applyAlignment="1">
      <alignment horizontal="center" vertical="center"/>
    </xf>
    <xf numFmtId="2" fontId="3" fillId="2" borderId="289" xfId="0" applyNumberFormat="1" applyFont="1" applyFill="1" applyBorder="1" applyAlignment="1">
      <alignment horizontal="center" vertical="center"/>
    </xf>
    <xf numFmtId="2" fontId="3" fillId="2" borderId="290" xfId="0" applyNumberFormat="1" applyFont="1" applyFill="1" applyBorder="1" applyAlignment="1">
      <alignment horizontal="center" vertical="center"/>
    </xf>
    <xf numFmtId="0" fontId="44" fillId="15" borderId="167" xfId="0" applyFont="1" applyFill="1" applyBorder="1" applyAlignment="1">
      <alignment horizontal="center" vertical="center"/>
    </xf>
    <xf numFmtId="0" fontId="44" fillId="17" borderId="168" xfId="0" applyFont="1" applyFill="1" applyBorder="1" applyAlignment="1">
      <alignment horizontal="center" vertical="center"/>
    </xf>
    <xf numFmtId="0" fontId="44" fillId="17" borderId="171" xfId="0" applyFont="1" applyFill="1" applyBorder="1" applyAlignment="1">
      <alignment horizontal="center" vertical="center"/>
    </xf>
    <xf numFmtId="0" fontId="44" fillId="17" borderId="175" xfId="0" applyFont="1" applyFill="1" applyBorder="1" applyAlignment="1">
      <alignment horizontal="center" vertical="center"/>
    </xf>
    <xf numFmtId="0" fontId="44" fillId="17" borderId="288" xfId="0" applyFont="1" applyFill="1" applyBorder="1" applyAlignment="1">
      <alignment horizontal="center" vertical="center"/>
    </xf>
    <xf numFmtId="0" fontId="3" fillId="2" borderId="289" xfId="0" applyFont="1" applyFill="1" applyBorder="1" applyAlignment="1">
      <alignment horizontal="left" vertical="center"/>
    </xf>
    <xf numFmtId="0" fontId="3" fillId="2" borderId="289" xfId="0" applyFont="1" applyFill="1" applyBorder="1" applyAlignment="1">
      <alignment vertical="center"/>
    </xf>
    <xf numFmtId="0" fontId="44" fillId="17" borderId="292" xfId="0" applyFont="1" applyFill="1" applyBorder="1" applyAlignment="1">
      <alignment horizontal="center" vertical="center"/>
    </xf>
    <xf numFmtId="0" fontId="44" fillId="17" borderId="293" xfId="0" applyFont="1" applyFill="1" applyBorder="1" applyAlignment="1">
      <alignment horizontal="center" vertical="center"/>
    </xf>
    <xf numFmtId="176" fontId="3" fillId="2" borderId="295" xfId="0" applyNumberFormat="1" applyFont="1" applyFill="1" applyBorder="1" applyAlignment="1">
      <alignment horizontal="center" vertical="center"/>
    </xf>
    <xf numFmtId="176" fontId="3" fillId="2" borderId="291" xfId="0" applyNumberFormat="1" applyFont="1" applyFill="1" applyBorder="1" applyAlignment="1">
      <alignment horizontal="center" vertical="center"/>
    </xf>
    <xf numFmtId="176" fontId="3" fillId="2" borderId="296" xfId="0" applyNumberFormat="1" applyFont="1" applyFill="1" applyBorder="1" applyAlignment="1">
      <alignment horizontal="center" vertical="center"/>
    </xf>
    <xf numFmtId="176" fontId="3" fillId="2" borderId="174" xfId="0" applyNumberFormat="1" applyFont="1" applyFill="1" applyBorder="1" applyAlignment="1">
      <alignment horizontal="center" vertical="center"/>
    </xf>
    <xf numFmtId="176" fontId="3" fillId="2" borderId="297" xfId="0" applyNumberFormat="1" applyFont="1" applyFill="1" applyBorder="1" applyAlignment="1">
      <alignment horizontal="center" vertical="center"/>
    </xf>
    <xf numFmtId="0" fontId="3" fillId="2" borderId="179" xfId="0" applyFont="1" applyFill="1" applyBorder="1" applyAlignment="1">
      <alignment horizontal="left" vertical="center"/>
    </xf>
    <xf numFmtId="176" fontId="3" fillId="2" borderId="298" xfId="0" applyNumberFormat="1" applyFont="1" applyFill="1" applyBorder="1" applyAlignment="1">
      <alignment horizontal="center" vertical="center"/>
    </xf>
    <xf numFmtId="9" fontId="3" fillId="2" borderId="299" xfId="0" applyNumberFormat="1" applyFont="1" applyFill="1" applyBorder="1" applyAlignment="1">
      <alignment horizontal="center" vertical="center"/>
    </xf>
    <xf numFmtId="0" fontId="3" fillId="2" borderId="159" xfId="0" applyFont="1" applyFill="1" applyBorder="1" applyAlignment="1">
      <alignment horizontal="center" vertical="center"/>
    </xf>
    <xf numFmtId="0" fontId="3" fillId="2" borderId="161" xfId="0" applyFont="1" applyFill="1" applyBorder="1" applyAlignment="1">
      <alignment horizontal="center" vertical="center"/>
    </xf>
    <xf numFmtId="9" fontId="3" fillId="2" borderId="263" xfId="0" applyNumberFormat="1" applyFont="1" applyFill="1" applyBorder="1" applyAlignment="1">
      <alignment horizontal="center" vertical="center"/>
    </xf>
    <xf numFmtId="0" fontId="3" fillId="2" borderId="176" xfId="0" applyFont="1" applyFill="1" applyBorder="1" applyAlignment="1">
      <alignment horizontal="center" vertical="center"/>
    </xf>
    <xf numFmtId="9" fontId="3" fillId="2" borderId="300" xfId="0" applyNumberFormat="1" applyFont="1" applyFill="1" applyBorder="1" applyAlignment="1">
      <alignment horizontal="center" vertical="center"/>
    </xf>
    <xf numFmtId="0" fontId="3" fillId="2" borderId="301" xfId="0" applyFont="1" applyFill="1" applyBorder="1" applyAlignment="1">
      <alignment horizontal="center" vertical="center"/>
    </xf>
    <xf numFmtId="9" fontId="3" fillId="2" borderId="302" xfId="0" applyNumberFormat="1" applyFont="1" applyFill="1" applyBorder="1" applyAlignment="1">
      <alignment horizontal="center" vertical="center"/>
    </xf>
    <xf numFmtId="0" fontId="44" fillId="17" borderId="169" xfId="0" applyFont="1" applyFill="1" applyBorder="1" applyAlignment="1">
      <alignment horizontal="center" vertical="center"/>
    </xf>
    <xf numFmtId="0" fontId="44" fillId="17" borderId="303" xfId="0" applyFont="1" applyFill="1" applyBorder="1" applyAlignment="1">
      <alignment horizontal="center" vertical="center"/>
    </xf>
    <xf numFmtId="0" fontId="44" fillId="17" borderId="170" xfId="0" applyFont="1" applyFill="1" applyBorder="1" applyAlignment="1">
      <alignment horizontal="center" vertical="center"/>
    </xf>
    <xf numFmtId="9" fontId="3" fillId="2" borderId="172" xfId="0" applyNumberFormat="1" applyFont="1" applyFill="1" applyBorder="1" applyAlignment="1">
      <alignment horizontal="center" vertical="center"/>
    </xf>
    <xf numFmtId="9" fontId="3" fillId="2" borderId="174" xfId="0" applyNumberFormat="1" applyFont="1" applyFill="1" applyBorder="1" applyAlignment="1">
      <alignment horizontal="center" vertical="center"/>
    </xf>
    <xf numFmtId="9" fontId="3" fillId="2" borderId="177" xfId="0" applyNumberFormat="1" applyFont="1" applyFill="1" applyBorder="1" applyAlignment="1">
      <alignment horizontal="center" vertical="center"/>
    </xf>
    <xf numFmtId="0" fontId="3" fillId="2" borderId="177" xfId="0" applyFont="1" applyFill="1" applyBorder="1" applyAlignment="1">
      <alignment horizontal="center" vertical="center"/>
    </xf>
    <xf numFmtId="0" fontId="3" fillId="2" borderId="176" xfId="0" applyFont="1" applyFill="1" applyBorder="1" applyAlignment="1">
      <alignment vertical="center"/>
    </xf>
    <xf numFmtId="0" fontId="3" fillId="2" borderId="177" xfId="0" applyFont="1" applyFill="1" applyBorder="1" applyAlignment="1">
      <alignment vertical="center"/>
    </xf>
    <xf numFmtId="9" fontId="3" fillId="2" borderId="304" xfId="0" applyNumberFormat="1" applyFont="1" applyFill="1" applyBorder="1" applyAlignment="1">
      <alignment horizontal="center" vertical="center"/>
    </xf>
    <xf numFmtId="0" fontId="44" fillId="15" borderId="274" xfId="0" applyFont="1" applyFill="1" applyBorder="1" applyAlignment="1">
      <alignment horizontal="center" vertical="center"/>
    </xf>
    <xf numFmtId="0" fontId="44" fillId="15" borderId="284" xfId="0" applyFont="1" applyFill="1" applyBorder="1" applyAlignment="1">
      <alignment horizontal="center" vertical="center"/>
    </xf>
    <xf numFmtId="0" fontId="32" fillId="17" borderId="187" xfId="0" applyFont="1" applyFill="1" applyBorder="1" applyAlignment="1">
      <alignment horizontal="center" vertical="center"/>
    </xf>
    <xf numFmtId="0" fontId="32" fillId="17" borderId="188" xfId="0" applyFont="1" applyFill="1" applyBorder="1" applyAlignment="1">
      <alignment horizontal="center" vertical="center"/>
    </xf>
    <xf numFmtId="0" fontId="3" fillId="2" borderId="109" xfId="0" applyFont="1" applyFill="1" applyBorder="1" applyAlignment="1">
      <alignment horizontal="center" vertical="center"/>
    </xf>
    <xf numFmtId="0" fontId="3" fillId="2" borderId="243" xfId="0" applyFont="1" applyFill="1" applyBorder="1" applyAlignment="1">
      <alignment horizontal="center" vertical="center"/>
    </xf>
    <xf numFmtId="0" fontId="3" fillId="2" borderId="181" xfId="0" applyFont="1" applyFill="1" applyBorder="1" applyAlignment="1">
      <alignment horizontal="center" vertical="center"/>
    </xf>
    <xf numFmtId="2" fontId="4" fillId="2" borderId="305" xfId="0" applyNumberFormat="1" applyFont="1" applyFill="1" applyBorder="1" applyAlignment="1">
      <alignment horizontal="center" vertical="center"/>
    </xf>
    <xf numFmtId="182" fontId="4" fillId="2" borderId="306" xfId="0" applyNumberFormat="1" applyFont="1" applyFill="1" applyBorder="1" applyAlignment="1">
      <alignment horizontal="center" vertical="center"/>
    </xf>
    <xf numFmtId="2" fontId="4" fillId="2" borderId="307" xfId="0" applyNumberFormat="1" applyFont="1" applyFill="1" applyBorder="1" applyAlignment="1">
      <alignment horizontal="center" vertical="center"/>
    </xf>
    <xf numFmtId="182" fontId="4" fillId="2" borderId="308" xfId="0" applyNumberFormat="1" applyFont="1" applyFill="1" applyBorder="1" applyAlignment="1">
      <alignment horizontal="center" vertical="center"/>
    </xf>
    <xf numFmtId="2" fontId="4" fillId="2" borderId="309" xfId="0" applyNumberFormat="1" applyFont="1" applyFill="1" applyBorder="1" applyAlignment="1">
      <alignment horizontal="center" vertical="center"/>
    </xf>
    <xf numFmtId="182" fontId="4" fillId="2" borderId="310" xfId="0" applyNumberFormat="1" applyFont="1" applyFill="1" applyBorder="1" applyAlignment="1">
      <alignment horizontal="center" vertical="center"/>
    </xf>
    <xf numFmtId="0" fontId="4" fillId="2" borderId="307" xfId="0" applyFont="1" applyFill="1" applyBorder="1" applyAlignment="1">
      <alignment horizontal="center" vertical="center"/>
    </xf>
    <xf numFmtId="0" fontId="4" fillId="2" borderId="308" xfId="0" applyFont="1" applyFill="1" applyBorder="1" applyAlignment="1">
      <alignment horizontal="center" vertical="center"/>
    </xf>
    <xf numFmtId="0" fontId="4" fillId="2" borderId="305" xfId="0" applyFont="1" applyFill="1" applyBorder="1" applyAlignment="1">
      <alignment horizontal="center" vertical="center"/>
    </xf>
    <xf numFmtId="0" fontId="4" fillId="2" borderId="306" xfId="0" applyFont="1" applyFill="1" applyBorder="1" applyAlignment="1">
      <alignment horizontal="center" vertical="center"/>
    </xf>
    <xf numFmtId="0" fontId="4" fillId="2" borderId="309" xfId="0" applyFont="1" applyFill="1" applyBorder="1" applyAlignment="1">
      <alignment horizontal="center" vertical="center"/>
    </xf>
    <xf numFmtId="0" fontId="4" fillId="2" borderId="310" xfId="0" applyFont="1" applyFill="1" applyBorder="1" applyAlignment="1">
      <alignment horizontal="center" vertical="center"/>
    </xf>
    <xf numFmtId="183" fontId="4" fillId="2" borderId="305" xfId="0" applyNumberFormat="1" applyFont="1" applyFill="1" applyBorder="1" applyAlignment="1">
      <alignment horizontal="center" vertical="center"/>
    </xf>
    <xf numFmtId="183" fontId="4" fillId="2" borderId="307" xfId="0" applyNumberFormat="1" applyFont="1" applyFill="1" applyBorder="1" applyAlignment="1">
      <alignment horizontal="center" vertical="center"/>
    </xf>
    <xf numFmtId="183" fontId="4" fillId="2" borderId="309" xfId="0" applyNumberFormat="1" applyFont="1" applyFill="1" applyBorder="1" applyAlignment="1">
      <alignment horizontal="center" vertical="center"/>
    </xf>
    <xf numFmtId="2" fontId="4" fillId="2" borderId="306" xfId="0" applyNumberFormat="1" applyFont="1" applyFill="1" applyBorder="1" applyAlignment="1">
      <alignment horizontal="center" vertical="center"/>
    </xf>
    <xf numFmtId="2" fontId="4" fillId="2" borderId="308" xfId="0" applyNumberFormat="1" applyFont="1" applyFill="1" applyBorder="1" applyAlignment="1">
      <alignment horizontal="center" vertical="center"/>
    </xf>
    <xf numFmtId="2" fontId="4" fillId="2" borderId="310" xfId="0" applyNumberFormat="1" applyFont="1" applyFill="1" applyBorder="1" applyAlignment="1">
      <alignment horizontal="center" vertical="center"/>
    </xf>
    <xf numFmtId="0" fontId="4" fillId="2" borderId="305" xfId="0" applyFont="1" applyFill="1" applyBorder="1" applyAlignment="1">
      <alignment horizontal="left" vertical="center"/>
    </xf>
    <xf numFmtId="0" fontId="4" fillId="2" borderId="307" xfId="0" applyFont="1" applyFill="1" applyBorder="1" applyAlignment="1">
      <alignment horizontal="left" vertical="center"/>
    </xf>
    <xf numFmtId="0" fontId="4" fillId="2" borderId="309" xfId="0" applyFont="1" applyFill="1" applyBorder="1" applyAlignment="1">
      <alignment horizontal="left" vertical="center"/>
    </xf>
    <xf numFmtId="2" fontId="4" fillId="2" borderId="244" xfId="0" applyNumberFormat="1" applyFont="1" applyFill="1" applyBorder="1" applyAlignment="1">
      <alignment horizontal="center" vertical="center"/>
    </xf>
    <xf numFmtId="2" fontId="4" fillId="2" borderId="311" xfId="0" applyNumberFormat="1" applyFont="1" applyFill="1" applyBorder="1" applyAlignment="1">
      <alignment horizontal="center" vertical="center"/>
    </xf>
    <xf numFmtId="182" fontId="4" fillId="2" borderId="312" xfId="0" applyNumberFormat="1" applyFont="1" applyFill="1" applyBorder="1" applyAlignment="1">
      <alignment horizontal="center" vertical="center"/>
    </xf>
    <xf numFmtId="0" fontId="4" fillId="2" borderId="311" xfId="0" applyFont="1" applyFill="1" applyBorder="1" applyAlignment="1">
      <alignment horizontal="center" vertical="center"/>
    </xf>
    <xf numFmtId="0" fontId="4" fillId="2" borderId="312" xfId="0" applyFont="1" applyFill="1" applyBorder="1" applyAlignment="1">
      <alignment horizontal="center" vertical="center"/>
    </xf>
    <xf numFmtId="2" fontId="4" fillId="2" borderId="312" xfId="0" applyNumberFormat="1" applyFont="1" applyFill="1" applyBorder="1" applyAlignment="1">
      <alignment horizontal="center" vertical="center"/>
    </xf>
    <xf numFmtId="0" fontId="44" fillId="17" borderId="313" xfId="0" applyFont="1" applyFill="1" applyBorder="1" applyAlignment="1">
      <alignment horizontal="center" vertical="center"/>
    </xf>
    <xf numFmtId="0" fontId="44" fillId="17" borderId="314" xfId="0" applyFont="1" applyFill="1" applyBorder="1" applyAlignment="1">
      <alignment horizontal="center" vertical="center"/>
    </xf>
    <xf numFmtId="0" fontId="44" fillId="17" borderId="315" xfId="0" applyFont="1" applyFill="1" applyBorder="1" applyAlignment="1">
      <alignment horizontal="center" vertical="center"/>
    </xf>
    <xf numFmtId="0" fontId="44" fillId="17" borderId="316" xfId="0" applyFont="1" applyFill="1" applyBorder="1" applyAlignment="1">
      <alignment horizontal="center" vertical="center"/>
    </xf>
    <xf numFmtId="0" fontId="44" fillId="17" borderId="317" xfId="0" applyFont="1" applyFill="1" applyBorder="1" applyAlignment="1">
      <alignment horizontal="center" vertical="center"/>
    </xf>
    <xf numFmtId="0" fontId="4" fillId="2" borderId="318" xfId="0" applyFont="1" applyFill="1" applyBorder="1" applyAlignment="1">
      <alignment horizontal="center" vertical="center"/>
    </xf>
    <xf numFmtId="0" fontId="4" fillId="2" borderId="319" xfId="0" applyFont="1" applyFill="1" applyBorder="1" applyAlignment="1">
      <alignment horizontal="center" vertical="center"/>
    </xf>
    <xf numFmtId="0" fontId="4" fillId="2" borderId="320" xfId="0" applyFont="1" applyFill="1" applyBorder="1" applyAlignment="1">
      <alignment horizontal="center" vertical="center"/>
    </xf>
    <xf numFmtId="0" fontId="4" fillId="12" borderId="174" xfId="0" applyFont="1" applyFill="1" applyBorder="1" applyAlignment="1">
      <alignment horizontal="center" vertical="center"/>
    </xf>
    <xf numFmtId="183" fontId="4" fillId="2" borderId="311" xfId="0" applyNumberFormat="1" applyFont="1" applyFill="1" applyBorder="1" applyAlignment="1">
      <alignment horizontal="center" vertical="center"/>
    </xf>
    <xf numFmtId="0" fontId="4" fillId="2" borderId="311" xfId="0" applyFont="1" applyFill="1" applyBorder="1" applyAlignment="1">
      <alignment horizontal="left" vertical="center"/>
    </xf>
    <xf numFmtId="1" fontId="41" fillId="2" borderId="0" xfId="0" applyNumberFormat="1" applyFont="1" applyFill="1" applyAlignment="1">
      <alignment vertical="center"/>
    </xf>
    <xf numFmtId="0" fontId="3" fillId="2" borderId="256" xfId="0" applyFont="1" applyFill="1" applyBorder="1" applyAlignment="1">
      <alignment vertical="center"/>
    </xf>
    <xf numFmtId="0" fontId="3" fillId="2" borderId="326" xfId="0" applyFont="1" applyFill="1" applyBorder="1" applyAlignment="1">
      <alignment horizontal="left" vertical="center"/>
    </xf>
    <xf numFmtId="0" fontId="3" fillId="2" borderId="325" xfId="0" applyFont="1" applyFill="1" applyBorder="1" applyAlignment="1">
      <alignment horizontal="left" vertical="center"/>
    </xf>
    <xf numFmtId="0" fontId="3" fillId="2" borderId="327" xfId="0" applyFont="1" applyFill="1" applyBorder="1" applyAlignment="1">
      <alignment horizontal="left" vertical="center"/>
    </xf>
    <xf numFmtId="0" fontId="3" fillId="2" borderId="326" xfId="0" applyFont="1" applyFill="1" applyBorder="1" applyAlignment="1">
      <alignment vertical="center"/>
    </xf>
    <xf numFmtId="0" fontId="3" fillId="2" borderId="325" xfId="0" applyFont="1" applyFill="1" applyBorder="1" applyAlignment="1">
      <alignment vertical="center"/>
    </xf>
    <xf numFmtId="0" fontId="3" fillId="2" borderId="327" xfId="0" applyFont="1" applyFill="1" applyBorder="1" applyAlignment="1">
      <alignment vertical="center"/>
    </xf>
    <xf numFmtId="0" fontId="3" fillId="2" borderId="331" xfId="0" applyFont="1" applyFill="1" applyBorder="1" applyAlignment="1">
      <alignment horizontal="left" vertical="center"/>
    </xf>
    <xf numFmtId="0" fontId="3" fillId="2" borderId="331" xfId="0" applyFont="1" applyFill="1" applyBorder="1" applyAlignment="1">
      <alignment vertical="center"/>
    </xf>
    <xf numFmtId="0" fontId="44" fillId="17" borderId="191" xfId="0" applyFont="1" applyFill="1" applyBorder="1" applyAlignment="1">
      <alignment horizontal="center" vertical="center"/>
    </xf>
    <xf numFmtId="0" fontId="44" fillId="17" borderId="328" xfId="0" applyFont="1" applyFill="1" applyBorder="1" applyAlignment="1">
      <alignment horizontal="center" vertical="center"/>
    </xf>
    <xf numFmtId="0" fontId="44" fillId="17" borderId="329" xfId="0" applyFont="1" applyFill="1" applyBorder="1" applyAlignment="1">
      <alignment horizontal="center" vertical="center"/>
    </xf>
    <xf numFmtId="0" fontId="44" fillId="17" borderId="243" xfId="0" applyFont="1" applyFill="1" applyBorder="1" applyAlignment="1">
      <alignment horizontal="center" vertical="center"/>
    </xf>
    <xf numFmtId="0" fontId="42" fillId="17" borderId="191" xfId="0" applyFont="1" applyFill="1" applyBorder="1" applyAlignment="1">
      <alignment horizontal="center" vertical="center"/>
    </xf>
    <xf numFmtId="0" fontId="42" fillId="17" borderId="193" xfId="0" applyFont="1" applyFill="1" applyBorder="1" applyAlignment="1">
      <alignment horizontal="center" vertical="center"/>
    </xf>
    <xf numFmtId="0" fontId="42" fillId="17" borderId="243" xfId="0" applyFont="1" applyFill="1" applyBorder="1" applyAlignment="1">
      <alignment horizontal="center" vertical="center"/>
    </xf>
    <xf numFmtId="176" fontId="42" fillId="17" borderId="181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176" fontId="4" fillId="2" borderId="0" xfId="0" applyNumberFormat="1" applyFont="1" applyFill="1" applyAlignment="1">
      <alignment horizontal="center"/>
    </xf>
    <xf numFmtId="12" fontId="4" fillId="2" borderId="0" xfId="0" applyNumberFormat="1" applyFont="1" applyFill="1" applyAlignment="1">
      <alignment horizontal="center"/>
    </xf>
    <xf numFmtId="0" fontId="32" fillId="17" borderId="188" xfId="0" applyFont="1" applyFill="1" applyBorder="1" applyAlignment="1">
      <alignment horizontal="center" vertical="center"/>
    </xf>
    <xf numFmtId="9" fontId="26" fillId="2" borderId="0" xfId="0" applyNumberFormat="1" applyFont="1" applyFill="1" applyAlignment="1">
      <alignment horizontal="center" vertical="center"/>
    </xf>
    <xf numFmtId="177" fontId="26" fillId="2" borderId="0" xfId="0" applyNumberFormat="1" applyFont="1" applyFill="1" applyAlignment="1">
      <alignment horizontal="center" vertical="center"/>
    </xf>
    <xf numFmtId="9" fontId="3" fillId="2" borderId="0" xfId="0" applyNumberFormat="1" applyFont="1" applyFill="1" applyAlignment="1">
      <alignment horizontal="center" vertical="center"/>
    </xf>
    <xf numFmtId="0" fontId="46" fillId="2" borderId="209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80" fontId="3" fillId="2" borderId="117" xfId="0" applyNumberFormat="1" applyFont="1" applyFill="1" applyBorder="1" applyAlignment="1">
      <alignment horizontal="center" vertical="center"/>
    </xf>
    <xf numFmtId="180" fontId="3" fillId="2" borderId="118" xfId="0" applyNumberFormat="1" applyFont="1" applyFill="1" applyBorder="1" applyAlignment="1">
      <alignment horizontal="center" vertical="center"/>
    </xf>
    <xf numFmtId="180" fontId="3" fillId="2" borderId="112" xfId="0" applyNumberFormat="1" applyFont="1" applyFill="1" applyBorder="1" applyAlignment="1">
      <alignment horizontal="center" vertical="center"/>
    </xf>
    <xf numFmtId="180" fontId="3" fillId="2" borderId="113" xfId="0" applyNumberFormat="1" applyFont="1" applyFill="1" applyBorder="1" applyAlignment="1">
      <alignment horizontal="center" vertical="center"/>
    </xf>
    <xf numFmtId="178" fontId="32" fillId="17" borderId="110" xfId="0" applyNumberFormat="1" applyFont="1" applyFill="1" applyBorder="1" applyAlignment="1">
      <alignment horizontal="center" vertical="center"/>
    </xf>
    <xf numFmtId="178" fontId="32" fillId="17" borderId="137" xfId="0" applyNumberFormat="1" applyFont="1" applyFill="1" applyBorder="1" applyAlignment="1">
      <alignment horizontal="center" vertical="center"/>
    </xf>
    <xf numFmtId="0" fontId="32" fillId="17" borderId="187" xfId="0" applyFont="1" applyFill="1" applyBorder="1" applyAlignment="1">
      <alignment horizontal="center" vertical="center"/>
    </xf>
    <xf numFmtId="0" fontId="32" fillId="17" borderId="188" xfId="0" applyFont="1" applyFill="1" applyBorder="1" applyAlignment="1">
      <alignment horizontal="center" vertical="center"/>
    </xf>
    <xf numFmtId="0" fontId="32" fillId="17" borderId="182" xfId="0" applyFont="1" applyFill="1" applyBorder="1" applyAlignment="1">
      <alignment horizontal="center" vertical="center"/>
    </xf>
    <xf numFmtId="0" fontId="32" fillId="17" borderId="246" xfId="0" applyFont="1" applyFill="1" applyBorder="1" applyAlignment="1">
      <alignment horizontal="center" vertical="center"/>
    </xf>
    <xf numFmtId="0" fontId="34" fillId="15" borderId="245" xfId="0" applyFont="1" applyFill="1" applyBorder="1" applyAlignment="1">
      <alignment horizontal="center" vertical="center" wrapText="1"/>
    </xf>
    <xf numFmtId="0" fontId="34" fillId="15" borderId="247" xfId="0" applyFont="1" applyFill="1" applyBorder="1" applyAlignment="1">
      <alignment horizontal="center" vertical="center" wrapText="1"/>
    </xf>
    <xf numFmtId="0" fontId="31" fillId="17" borderId="182" xfId="0" applyFont="1" applyFill="1" applyBorder="1" applyAlignment="1">
      <alignment horizontal="center" vertical="center" wrapText="1"/>
    </xf>
    <xf numFmtId="0" fontId="31" fillId="17" borderId="110" xfId="0" applyFont="1" applyFill="1" applyBorder="1" applyAlignment="1">
      <alignment horizontal="center" vertical="center" wrapText="1"/>
    </xf>
    <xf numFmtId="0" fontId="32" fillId="17" borderId="206" xfId="0" applyFont="1" applyFill="1" applyBorder="1" applyAlignment="1">
      <alignment horizontal="left" vertical="center" indent="1"/>
    </xf>
    <xf numFmtId="0" fontId="32" fillId="17" borderId="0" xfId="0" applyFont="1" applyFill="1" applyBorder="1" applyAlignment="1">
      <alignment horizontal="left" vertical="center" indent="1"/>
    </xf>
    <xf numFmtId="0" fontId="32" fillId="17" borderId="226" xfId="0" applyFont="1" applyFill="1" applyBorder="1" applyAlignment="1">
      <alignment horizontal="center" vertical="center"/>
    </xf>
    <xf numFmtId="0" fontId="32" fillId="17" borderId="102" xfId="0" applyFont="1" applyFill="1" applyBorder="1" applyAlignment="1">
      <alignment horizontal="center" vertical="center"/>
    </xf>
    <xf numFmtId="0" fontId="3" fillId="2" borderId="227" xfId="0" applyFont="1" applyFill="1" applyBorder="1" applyAlignment="1">
      <alignment horizontal="center" vertical="center"/>
    </xf>
    <xf numFmtId="0" fontId="3" fillId="2" borderId="228" xfId="0" applyFont="1" applyFill="1" applyBorder="1" applyAlignment="1">
      <alignment horizontal="center" vertical="center"/>
    </xf>
    <xf numFmtId="185" fontId="3" fillId="2" borderId="103" xfId="0" applyNumberFormat="1" applyFont="1" applyFill="1" applyBorder="1" applyAlignment="1">
      <alignment horizontal="center" vertical="center"/>
    </xf>
    <xf numFmtId="185" fontId="3" fillId="2" borderId="229" xfId="0" applyNumberFormat="1" applyFont="1" applyFill="1" applyBorder="1" applyAlignment="1">
      <alignment horizontal="center" vertical="center"/>
    </xf>
    <xf numFmtId="0" fontId="32" fillId="17" borderId="206" xfId="0" applyFont="1" applyFill="1" applyBorder="1" applyAlignment="1">
      <alignment horizontal="center" vertical="center"/>
    </xf>
    <xf numFmtId="0" fontId="32" fillId="17" borderId="0" xfId="0" applyFont="1" applyFill="1" applyBorder="1" applyAlignment="1">
      <alignment horizontal="center" vertical="center"/>
    </xf>
    <xf numFmtId="0" fontId="32" fillId="17" borderId="207" xfId="0" applyFont="1" applyFill="1" applyBorder="1" applyAlignment="1">
      <alignment horizontal="center" vertical="center"/>
    </xf>
    <xf numFmtId="0" fontId="32" fillId="17" borderId="208" xfId="0" applyFont="1" applyFill="1" applyBorder="1" applyAlignment="1">
      <alignment horizontal="center" vertical="center"/>
    </xf>
    <xf numFmtId="0" fontId="32" fillId="17" borderId="201" xfId="0" applyFont="1" applyFill="1" applyBorder="1" applyAlignment="1">
      <alignment horizontal="center" vertical="center"/>
    </xf>
    <xf numFmtId="0" fontId="32" fillId="17" borderId="202" xfId="0" applyFont="1" applyFill="1" applyBorder="1" applyAlignment="1">
      <alignment horizontal="center" vertical="center"/>
    </xf>
    <xf numFmtId="0" fontId="32" fillId="17" borderId="236" xfId="0" applyFont="1" applyFill="1" applyBorder="1" applyAlignment="1">
      <alignment horizontal="center" vertical="center"/>
    </xf>
    <xf numFmtId="0" fontId="32" fillId="17" borderId="190" xfId="0" applyFont="1" applyFill="1" applyBorder="1" applyAlignment="1">
      <alignment horizontal="center" vertical="center"/>
    </xf>
    <xf numFmtId="0" fontId="32" fillId="17" borderId="236" xfId="0" applyFont="1" applyFill="1" applyBorder="1" applyAlignment="1">
      <alignment horizontal="left" vertical="center" indent="1"/>
    </xf>
    <xf numFmtId="0" fontId="32" fillId="17" borderId="190" xfId="0" applyFont="1" applyFill="1" applyBorder="1" applyAlignment="1">
      <alignment horizontal="left" vertical="center" indent="1"/>
    </xf>
    <xf numFmtId="0" fontId="32" fillId="17" borderId="237" xfId="0" applyFont="1" applyFill="1" applyBorder="1" applyAlignment="1">
      <alignment horizontal="center" vertical="center"/>
    </xf>
    <xf numFmtId="0" fontId="32" fillId="17" borderId="238" xfId="0" applyFont="1" applyFill="1" applyBorder="1" applyAlignment="1">
      <alignment horizontal="center" vertical="center"/>
    </xf>
    <xf numFmtId="0" fontId="3" fillId="2" borderId="239" xfId="0" applyFont="1" applyFill="1" applyBorder="1" applyAlignment="1">
      <alignment horizontal="center" vertical="center"/>
    </xf>
    <xf numFmtId="0" fontId="3" fillId="2" borderId="240" xfId="0" applyFont="1" applyFill="1" applyBorder="1" applyAlignment="1">
      <alignment horizontal="center" vertical="center"/>
    </xf>
    <xf numFmtId="185" fontId="3" fillId="2" borderId="241" xfId="0" applyNumberFormat="1" applyFont="1" applyFill="1" applyBorder="1" applyAlignment="1">
      <alignment horizontal="center" vertical="center"/>
    </xf>
    <xf numFmtId="185" fontId="3" fillId="2" borderId="242" xfId="0" applyNumberFormat="1" applyFont="1" applyFill="1" applyBorder="1" applyAlignment="1">
      <alignment horizontal="center" vertical="center"/>
    </xf>
    <xf numFmtId="0" fontId="32" fillId="15" borderId="220" xfId="0" applyFont="1" applyFill="1" applyBorder="1" applyAlignment="1">
      <alignment horizontal="center" vertical="center" wrapText="1"/>
    </xf>
    <xf numFmtId="0" fontId="32" fillId="15" borderId="221" xfId="0" applyFont="1" applyFill="1" applyBorder="1" applyAlignment="1">
      <alignment horizontal="center" vertical="center" wrapText="1"/>
    </xf>
    <xf numFmtId="0" fontId="36" fillId="2" borderId="212" xfId="0" applyFont="1" applyFill="1" applyBorder="1" applyAlignment="1">
      <alignment horizontal="center" vertical="center"/>
    </xf>
    <xf numFmtId="0" fontId="36" fillId="2" borderId="217" xfId="0" applyFont="1" applyFill="1" applyBorder="1" applyAlignment="1">
      <alignment horizontal="center" vertical="center"/>
    </xf>
    <xf numFmtId="0" fontId="36" fillId="2" borderId="213" xfId="0" applyFont="1" applyFill="1" applyBorder="1" applyAlignment="1">
      <alignment horizontal="center" vertical="center"/>
    </xf>
    <xf numFmtId="0" fontId="36" fillId="2" borderId="218" xfId="0" applyFont="1" applyFill="1" applyBorder="1" applyAlignment="1">
      <alignment horizontal="center" vertical="center"/>
    </xf>
    <xf numFmtId="0" fontId="37" fillId="2" borderId="184" xfId="0" applyFont="1" applyFill="1" applyBorder="1" applyAlignment="1">
      <alignment horizontal="right" vertical="center"/>
    </xf>
    <xf numFmtId="0" fontId="37" fillId="2" borderId="165" xfId="0" applyFont="1" applyFill="1" applyBorder="1" applyAlignment="1">
      <alignment horizontal="right" vertical="center"/>
    </xf>
    <xf numFmtId="0" fontId="36" fillId="2" borderId="186" xfId="0" applyFont="1" applyFill="1" applyBorder="1" applyAlignment="1">
      <alignment horizontal="center" vertical="center"/>
    </xf>
    <xf numFmtId="0" fontId="36" fillId="2" borderId="166" xfId="0" applyFont="1" applyFill="1" applyBorder="1" applyAlignment="1">
      <alignment horizontal="center" vertical="center"/>
    </xf>
    <xf numFmtId="0" fontId="32" fillId="17" borderId="201" xfId="0" applyFont="1" applyFill="1" applyBorder="1" applyAlignment="1">
      <alignment horizontal="left" vertical="center" indent="1"/>
    </xf>
    <xf numFmtId="0" fontId="32" fillId="17" borderId="202" xfId="0" applyFont="1" applyFill="1" applyBorder="1" applyAlignment="1">
      <alignment horizontal="left" vertical="center" indent="1"/>
    </xf>
    <xf numFmtId="0" fontId="32" fillId="17" borderId="207" xfId="0" applyFont="1" applyFill="1" applyBorder="1" applyAlignment="1">
      <alignment horizontal="left" vertical="center" indent="1"/>
    </xf>
    <xf numFmtId="0" fontId="32" fillId="17" borderId="208" xfId="0" applyFont="1" applyFill="1" applyBorder="1" applyAlignment="1">
      <alignment horizontal="left" vertical="center" indent="1"/>
    </xf>
    <xf numFmtId="0" fontId="32" fillId="15" borderId="195" xfId="0" applyFont="1" applyFill="1" applyBorder="1" applyAlignment="1">
      <alignment horizontal="center" vertical="center"/>
    </xf>
    <xf numFmtId="0" fontId="32" fillId="15" borderId="196" xfId="0" applyFont="1" applyFill="1" applyBorder="1" applyAlignment="1">
      <alignment horizontal="center" vertical="center"/>
    </xf>
    <xf numFmtId="0" fontId="36" fillId="2" borderId="210" xfId="0" applyFont="1" applyFill="1" applyBorder="1" applyAlignment="1">
      <alignment horizontal="center" vertical="center"/>
    </xf>
    <xf numFmtId="0" fontId="36" fillId="2" borderId="215" xfId="0" applyFont="1" applyFill="1" applyBorder="1" applyAlignment="1">
      <alignment horizontal="center" vertical="center"/>
    </xf>
    <xf numFmtId="0" fontId="36" fillId="2" borderId="211" xfId="0" applyFont="1" applyFill="1" applyBorder="1" applyAlignment="1">
      <alignment horizontal="center" vertical="center"/>
    </xf>
    <xf numFmtId="0" fontId="36" fillId="2" borderId="216" xfId="0" applyFont="1" applyFill="1" applyBorder="1" applyAlignment="1">
      <alignment horizontal="center" vertical="center"/>
    </xf>
    <xf numFmtId="0" fontId="32" fillId="17" borderId="230" xfId="0" applyFont="1" applyFill="1" applyBorder="1" applyAlignment="1">
      <alignment horizontal="center" vertical="center"/>
    </xf>
    <xf numFmtId="0" fontId="32" fillId="17" borderId="231" xfId="0" applyFont="1" applyFill="1" applyBorder="1" applyAlignment="1">
      <alignment horizontal="center" vertical="center"/>
    </xf>
    <xf numFmtId="0" fontId="3" fillId="2" borderId="232" xfId="0" applyFont="1" applyFill="1" applyBorder="1" applyAlignment="1">
      <alignment horizontal="center" vertical="center"/>
    </xf>
    <xf numFmtId="0" fontId="3" fillId="2" borderId="233" xfId="0" applyFont="1" applyFill="1" applyBorder="1" applyAlignment="1">
      <alignment horizontal="center" vertical="center"/>
    </xf>
    <xf numFmtId="185" fontId="3" fillId="2" borderId="234" xfId="0" applyNumberFormat="1" applyFont="1" applyFill="1" applyBorder="1" applyAlignment="1">
      <alignment horizontal="center" vertical="center"/>
    </xf>
    <xf numFmtId="185" fontId="3" fillId="2" borderId="235" xfId="0" applyNumberFormat="1" applyFont="1" applyFill="1" applyBorder="1" applyAlignment="1">
      <alignment horizontal="center" vertical="center"/>
    </xf>
    <xf numFmtId="0" fontId="32" fillId="15" borderId="220" xfId="0" applyFont="1" applyFill="1" applyBorder="1" applyAlignment="1">
      <alignment horizontal="center" vertical="center"/>
    </xf>
    <xf numFmtId="0" fontId="32" fillId="15" borderId="221" xfId="0" applyFont="1" applyFill="1" applyBorder="1" applyAlignment="1">
      <alignment horizontal="center" vertical="center"/>
    </xf>
    <xf numFmtId="0" fontId="32" fillId="17" borderId="222" xfId="0" applyFont="1" applyFill="1" applyBorder="1" applyAlignment="1">
      <alignment horizontal="center" vertical="center"/>
    </xf>
    <xf numFmtId="0" fontId="32" fillId="17" borderId="223" xfId="0" applyFont="1" applyFill="1" applyBorder="1" applyAlignment="1">
      <alignment horizontal="center" vertical="center"/>
    </xf>
    <xf numFmtId="0" fontId="32" fillId="17" borderId="224" xfId="0" applyFont="1" applyFill="1" applyBorder="1" applyAlignment="1">
      <alignment horizontal="center" vertical="center"/>
    </xf>
    <xf numFmtId="0" fontId="32" fillId="17" borderId="225" xfId="0" applyFont="1" applyFill="1" applyBorder="1" applyAlignment="1">
      <alignment horizontal="center" vertical="center"/>
    </xf>
    <xf numFmtId="0" fontId="37" fillId="2" borderId="211" xfId="0" applyFont="1" applyFill="1" applyBorder="1" applyAlignment="1">
      <alignment horizontal="right" vertical="center"/>
    </xf>
    <xf numFmtId="0" fontId="37" fillId="2" borderId="216" xfId="0" applyFont="1" applyFill="1" applyBorder="1" applyAlignment="1">
      <alignment horizontal="right" vertical="center"/>
    </xf>
    <xf numFmtId="0" fontId="36" fillId="2" borderId="214" xfId="0" applyFont="1" applyFill="1" applyBorder="1" applyAlignment="1">
      <alignment horizontal="center" vertical="center"/>
    </xf>
    <xf numFmtId="0" fontId="36" fillId="2" borderId="219" xfId="0" applyFont="1" applyFill="1" applyBorder="1" applyAlignment="1">
      <alignment horizontal="center" vertical="center"/>
    </xf>
    <xf numFmtId="180" fontId="3" fillId="2" borderId="129" xfId="0" applyNumberFormat="1" applyFont="1" applyFill="1" applyBorder="1" applyAlignment="1">
      <alignment horizontal="center" vertical="center"/>
    </xf>
    <xf numFmtId="180" fontId="3" fillId="2" borderId="253" xfId="0" applyNumberFormat="1" applyFont="1" applyFill="1" applyBorder="1" applyAlignment="1">
      <alignment horizontal="center" vertical="center"/>
    </xf>
    <xf numFmtId="180" fontId="3" fillId="2" borderId="128" xfId="0" applyNumberFormat="1" applyFont="1" applyFill="1" applyBorder="1" applyAlignment="1">
      <alignment horizontal="center" vertical="center"/>
    </xf>
    <xf numFmtId="9" fontId="28" fillId="2" borderId="106" xfId="0" applyNumberFormat="1" applyFont="1" applyFill="1" applyBorder="1" applyAlignment="1">
      <alignment horizontal="center" vertical="center"/>
    </xf>
    <xf numFmtId="9" fontId="28" fillId="2" borderId="128" xfId="0" applyNumberFormat="1" applyFont="1" applyFill="1" applyBorder="1" applyAlignment="1">
      <alignment horizontal="center" vertical="center"/>
    </xf>
    <xf numFmtId="0" fontId="28" fillId="2" borderId="124" xfId="0" applyNumberFormat="1" applyFont="1" applyFill="1" applyBorder="1" applyAlignment="1">
      <alignment horizontal="center" vertical="center"/>
    </xf>
    <xf numFmtId="0" fontId="28" fillId="2" borderId="127" xfId="0" applyNumberFormat="1" applyFont="1" applyFill="1" applyBorder="1" applyAlignment="1">
      <alignment horizontal="center" vertical="center"/>
    </xf>
    <xf numFmtId="0" fontId="29" fillId="15" borderId="120" xfId="0" applyNumberFormat="1" applyFont="1" applyFill="1" applyBorder="1" applyAlignment="1">
      <alignment horizontal="center" vertical="center"/>
    </xf>
    <xf numFmtId="0" fontId="29" fillId="15" borderId="106" xfId="0" applyNumberFormat="1" applyFont="1" applyFill="1" applyBorder="1" applyAlignment="1">
      <alignment horizontal="center" vertical="center"/>
    </xf>
    <xf numFmtId="0" fontId="29" fillId="15" borderId="119" xfId="0" applyNumberFormat="1" applyFont="1" applyFill="1" applyBorder="1" applyAlignment="1">
      <alignment horizontal="center" vertical="center"/>
    </xf>
    <xf numFmtId="0" fontId="29" fillId="15" borderId="124" xfId="0" applyNumberFormat="1" applyFont="1" applyFill="1" applyBorder="1" applyAlignment="1">
      <alignment horizontal="center" vertical="center"/>
    </xf>
    <xf numFmtId="0" fontId="29" fillId="17" borderId="112" xfId="0" applyNumberFormat="1" applyFont="1" applyFill="1" applyBorder="1" applyAlignment="1">
      <alignment horizontal="center" vertical="center"/>
    </xf>
    <xf numFmtId="0" fontId="29" fillId="17" borderId="113" xfId="0" applyNumberFormat="1" applyFont="1" applyFill="1" applyBorder="1" applyAlignment="1">
      <alignment horizontal="center" vertical="center"/>
    </xf>
    <xf numFmtId="0" fontId="38" fillId="16" borderId="111" xfId="0" applyNumberFormat="1" applyFont="1" applyFill="1" applyBorder="1" applyAlignment="1">
      <alignment horizontal="center" vertical="center" textRotation="255"/>
    </xf>
    <xf numFmtId="0" fontId="38" fillId="16" borderId="114" xfId="0" applyNumberFormat="1" applyFont="1" applyFill="1" applyBorder="1" applyAlignment="1">
      <alignment horizontal="center" vertical="center" textRotation="255"/>
    </xf>
    <xf numFmtId="0" fontId="38" fillId="16" borderId="116" xfId="0" applyNumberFormat="1" applyFont="1" applyFill="1" applyBorder="1" applyAlignment="1">
      <alignment horizontal="center" vertical="center" textRotation="255"/>
    </xf>
    <xf numFmtId="181" fontId="29" fillId="17" borderId="112" xfId="0" applyNumberFormat="1" applyFont="1" applyFill="1" applyBorder="1" applyAlignment="1">
      <alignment horizontal="center" vertical="center"/>
    </xf>
    <xf numFmtId="0" fontId="28" fillId="2" borderId="106" xfId="0" applyNumberFormat="1" applyFont="1" applyFill="1" applyBorder="1" applyAlignment="1">
      <alignment horizontal="center" vertical="center"/>
    </xf>
    <xf numFmtId="0" fontId="28" fillId="2" borderId="128" xfId="0" applyNumberFormat="1" applyFont="1" applyFill="1" applyBorder="1" applyAlignment="1">
      <alignment horizontal="center" vertical="center"/>
    </xf>
    <xf numFmtId="0" fontId="28" fillId="2" borderId="105" xfId="0" applyNumberFormat="1" applyFont="1" applyFill="1" applyBorder="1" applyAlignment="1">
      <alignment horizontal="center" vertical="center"/>
    </xf>
    <xf numFmtId="0" fontId="28" fillId="2" borderId="129" xfId="0" applyNumberFormat="1" applyFont="1" applyFill="1" applyBorder="1" applyAlignment="1">
      <alignment horizontal="center" vertical="center"/>
    </xf>
    <xf numFmtId="10" fontId="28" fillId="2" borderId="107" xfId="0" applyNumberFormat="1" applyFont="1" applyFill="1" applyBorder="1" applyAlignment="1">
      <alignment horizontal="center" vertical="center"/>
    </xf>
    <xf numFmtId="10" fontId="28" fillId="2" borderId="130" xfId="0" applyNumberFormat="1" applyFont="1" applyFill="1" applyBorder="1" applyAlignment="1">
      <alignment horizontal="center" vertical="center"/>
    </xf>
    <xf numFmtId="177" fontId="28" fillId="2" borderId="106" xfId="0" applyNumberFormat="1" applyFont="1" applyFill="1" applyBorder="1" applyAlignment="1">
      <alignment horizontal="center" vertical="center"/>
    </xf>
    <xf numFmtId="0" fontId="29" fillId="17" borderId="121" xfId="0" applyNumberFormat="1" applyFont="1" applyFill="1" applyBorder="1" applyAlignment="1">
      <alignment horizontal="center" vertical="center"/>
    </xf>
    <xf numFmtId="0" fontId="29" fillId="17" borderId="105" xfId="0" applyNumberFormat="1" applyFont="1" applyFill="1" applyBorder="1" applyAlignment="1">
      <alignment horizontal="center" vertical="center"/>
    </xf>
    <xf numFmtId="0" fontId="29" fillId="17" borderId="122" xfId="0" applyNumberFormat="1" applyFont="1" applyFill="1" applyBorder="1" applyAlignment="1">
      <alignment horizontal="center" vertical="center"/>
    </xf>
    <xf numFmtId="0" fontId="29" fillId="17" borderId="107" xfId="0" applyNumberFormat="1" applyFont="1" applyFill="1" applyBorder="1" applyAlignment="1">
      <alignment horizontal="center" vertical="center"/>
    </xf>
    <xf numFmtId="0" fontId="29" fillId="17" borderId="120" xfId="0" applyNumberFormat="1" applyFont="1" applyFill="1" applyBorder="1" applyAlignment="1">
      <alignment horizontal="center" vertical="center"/>
    </xf>
    <xf numFmtId="0" fontId="29" fillId="17" borderId="106" xfId="0" applyNumberFormat="1" applyFont="1" applyFill="1" applyBorder="1" applyAlignment="1">
      <alignment horizontal="center" vertical="center"/>
    </xf>
    <xf numFmtId="10" fontId="28" fillId="2" borderId="254" xfId="0" applyNumberFormat="1" applyFont="1" applyFill="1" applyBorder="1" applyAlignment="1">
      <alignment horizontal="center" vertical="center"/>
    </xf>
    <xf numFmtId="10" fontId="28" fillId="2" borderId="255" xfId="0" applyNumberFormat="1" applyFont="1" applyFill="1" applyBorder="1" applyAlignment="1">
      <alignment horizontal="center" vertical="center"/>
    </xf>
    <xf numFmtId="10" fontId="28" fillId="2" borderId="190" xfId="0" applyNumberFormat="1" applyFont="1" applyFill="1" applyBorder="1" applyAlignment="1">
      <alignment horizontal="center" vertical="center"/>
    </xf>
    <xf numFmtId="0" fontId="42" fillId="15" borderId="151" xfId="0" applyFont="1" applyFill="1" applyBorder="1" applyAlignment="1">
      <alignment horizontal="center" vertical="center"/>
    </xf>
    <xf numFmtId="0" fontId="42" fillId="15" borderId="152" xfId="0" applyFont="1" applyFill="1" applyBorder="1" applyAlignment="1">
      <alignment horizontal="center" vertical="center"/>
    </xf>
    <xf numFmtId="0" fontId="42" fillId="15" borderId="140" xfId="0" applyFont="1" applyFill="1" applyBorder="1" applyAlignment="1">
      <alignment horizontal="center" vertical="center"/>
    </xf>
    <xf numFmtId="0" fontId="42" fillId="15" borderId="150" xfId="0" applyFont="1" applyFill="1" applyBorder="1" applyAlignment="1">
      <alignment horizontal="center" vertical="center"/>
    </xf>
    <xf numFmtId="0" fontId="42" fillId="17" borderId="136" xfId="0" applyFont="1" applyFill="1" applyBorder="1" applyAlignment="1">
      <alignment horizontal="center" vertical="center" textRotation="255"/>
    </xf>
    <xf numFmtId="0" fontId="42" fillId="17" borderId="138" xfId="0" applyFont="1" applyFill="1" applyBorder="1" applyAlignment="1">
      <alignment horizontal="center" vertical="center" textRotation="255"/>
    </xf>
    <xf numFmtId="0" fontId="42" fillId="15" borderId="133" xfId="0" applyFont="1" applyFill="1" applyBorder="1" applyAlignment="1">
      <alignment horizontal="center" vertical="center"/>
    </xf>
    <xf numFmtId="0" fontId="42" fillId="15" borderId="134" xfId="0" applyFont="1" applyFill="1" applyBorder="1" applyAlignment="1">
      <alignment horizontal="center" vertical="center"/>
    </xf>
    <xf numFmtId="0" fontId="42" fillId="17" borderId="134" xfId="0" applyFont="1" applyFill="1" applyBorder="1" applyAlignment="1">
      <alignment horizontal="center" vertical="center"/>
    </xf>
    <xf numFmtId="0" fontId="42" fillId="17" borderId="135" xfId="0" applyFont="1" applyFill="1" applyBorder="1" applyAlignment="1">
      <alignment horizontal="center" vertical="center"/>
    </xf>
    <xf numFmtId="0" fontId="42" fillId="17" borderId="139" xfId="0" applyFont="1" applyFill="1" applyBorder="1" applyAlignment="1">
      <alignment horizontal="center" vertical="center" textRotation="255"/>
    </xf>
    <xf numFmtId="0" fontId="42" fillId="17" borderId="121" xfId="0" applyFont="1" applyFill="1" applyBorder="1" applyAlignment="1">
      <alignment horizontal="center" vertical="center"/>
    </xf>
    <xf numFmtId="0" fontId="42" fillId="17" borderId="123" xfId="0" applyFont="1" applyFill="1" applyBorder="1" applyAlignment="1">
      <alignment horizontal="center" vertical="center"/>
    </xf>
    <xf numFmtId="186" fontId="41" fillId="2" borderId="159" xfId="0" applyNumberFormat="1" applyFont="1" applyFill="1" applyBorder="1" applyAlignment="1">
      <alignment horizontal="left" vertical="center"/>
    </xf>
    <xf numFmtId="186" fontId="41" fillId="2" borderId="160" xfId="0" applyNumberFormat="1" applyFont="1" applyFill="1" applyBorder="1" applyAlignment="1">
      <alignment horizontal="left" vertical="center"/>
    </xf>
    <xf numFmtId="186" fontId="41" fillId="2" borderId="161" xfId="0" applyNumberFormat="1" applyFont="1" applyFill="1" applyBorder="1" applyAlignment="1">
      <alignment horizontal="left" vertical="center"/>
    </xf>
    <xf numFmtId="186" fontId="41" fillId="2" borderId="162" xfId="0" applyNumberFormat="1" applyFont="1" applyFill="1" applyBorder="1" applyAlignment="1">
      <alignment horizontal="left" vertical="center"/>
    </xf>
    <xf numFmtId="186" fontId="41" fillId="2" borderId="163" xfId="0" applyNumberFormat="1" applyFont="1" applyFill="1" applyBorder="1" applyAlignment="1">
      <alignment horizontal="left" vertical="center"/>
    </xf>
    <xf numFmtId="186" fontId="41" fillId="2" borderId="164" xfId="0" applyNumberFormat="1" applyFont="1" applyFill="1" applyBorder="1" applyAlignment="1">
      <alignment horizontal="left" vertical="center"/>
    </xf>
    <xf numFmtId="186" fontId="41" fillId="2" borderId="165" xfId="0" applyNumberFormat="1" applyFont="1" applyFill="1" applyBorder="1" applyAlignment="1">
      <alignment horizontal="left" vertical="center"/>
    </xf>
    <xf numFmtId="186" fontId="41" fillId="2" borderId="166" xfId="0" applyNumberFormat="1" applyFont="1" applyFill="1" applyBorder="1" applyAlignment="1">
      <alignment horizontal="left" vertical="center"/>
    </xf>
    <xf numFmtId="0" fontId="42" fillId="17" borderId="169" xfId="0" applyFont="1" applyFill="1" applyBorder="1" applyAlignment="1">
      <alignment horizontal="center" vertical="center"/>
    </xf>
    <xf numFmtId="0" fontId="42" fillId="17" borderId="170" xfId="0" applyFont="1" applyFill="1" applyBorder="1" applyAlignment="1">
      <alignment horizontal="center" vertical="center"/>
    </xf>
    <xf numFmtId="0" fontId="41" fillId="2" borderId="159" xfId="0" applyFont="1" applyFill="1" applyBorder="1" applyAlignment="1">
      <alignment horizontal="left" vertical="center"/>
    </xf>
    <xf numFmtId="0" fontId="41" fillId="2" borderId="172" xfId="0" applyFont="1" applyFill="1" applyBorder="1" applyAlignment="1">
      <alignment horizontal="left" vertical="center"/>
    </xf>
    <xf numFmtId="0" fontId="41" fillId="2" borderId="161" xfId="0" applyFont="1" applyFill="1" applyBorder="1" applyAlignment="1">
      <alignment horizontal="left" vertical="center"/>
    </xf>
    <xf numFmtId="0" fontId="41" fillId="2" borderId="174" xfId="0" applyFont="1" applyFill="1" applyBorder="1" applyAlignment="1">
      <alignment horizontal="left" vertical="center"/>
    </xf>
    <xf numFmtId="0" fontId="41" fillId="2" borderId="176" xfId="0" applyFont="1" applyFill="1" applyBorder="1" applyAlignment="1">
      <alignment horizontal="left" vertical="center"/>
    </xf>
    <xf numFmtId="0" fontId="41" fillId="2" borderId="177" xfId="0" applyFont="1" applyFill="1" applyBorder="1" applyAlignment="1">
      <alignment horizontal="left" vertical="center"/>
    </xf>
    <xf numFmtId="0" fontId="41" fillId="2" borderId="180" xfId="0" applyFont="1" applyFill="1" applyBorder="1" applyAlignment="1">
      <alignment horizontal="left" vertical="center"/>
    </xf>
    <xf numFmtId="0" fontId="41" fillId="2" borderId="181" xfId="0" applyFont="1" applyFill="1" applyBorder="1" applyAlignment="1">
      <alignment horizontal="left" vertical="center"/>
    </xf>
    <xf numFmtId="0" fontId="42" fillId="8" borderId="111" xfId="0" applyFont="1" applyFill="1" applyBorder="1" applyAlignment="1">
      <alignment horizontal="center" vertical="center"/>
    </xf>
    <xf numFmtId="0" fontId="42" fillId="8" borderId="114" xfId="0" applyFont="1" applyFill="1" applyBorder="1" applyAlignment="1">
      <alignment horizontal="center" vertical="center"/>
    </xf>
    <xf numFmtId="0" fontId="42" fillId="16" borderId="183" xfId="0" applyFont="1" applyFill="1" applyBorder="1" applyAlignment="1">
      <alignment horizontal="center" vertical="center"/>
    </xf>
    <xf numFmtId="0" fontId="42" fillId="16" borderId="105" xfId="0" applyFont="1" applyFill="1" applyBorder="1" applyAlignment="1">
      <alignment horizontal="center" vertical="center"/>
    </xf>
    <xf numFmtId="0" fontId="41" fillId="2" borderId="184" xfId="0" applyFont="1" applyFill="1" applyBorder="1" applyAlignment="1">
      <alignment horizontal="left" vertical="center" wrapText="1" indent="1"/>
    </xf>
    <xf numFmtId="0" fontId="41" fillId="2" borderId="185" xfId="0" applyFont="1" applyFill="1" applyBorder="1" applyAlignment="1">
      <alignment horizontal="left" vertical="center" wrapText="1" indent="1"/>
    </xf>
    <xf numFmtId="0" fontId="41" fillId="2" borderId="186" xfId="0" applyFont="1" applyFill="1" applyBorder="1" applyAlignment="1">
      <alignment horizontal="left" vertical="center" wrapText="1" indent="1"/>
    </xf>
    <xf numFmtId="0" fontId="41" fillId="2" borderId="161" xfId="0" applyFont="1" applyFill="1" applyBorder="1" applyAlignment="1">
      <alignment horizontal="left" vertical="center" wrapText="1" indent="1"/>
    </xf>
    <xf numFmtId="0" fontId="41" fillId="2" borderId="0" xfId="0" applyFont="1" applyFill="1" applyBorder="1" applyAlignment="1">
      <alignment horizontal="left" vertical="center" wrapText="1" indent="1"/>
    </xf>
    <xf numFmtId="0" fontId="41" fillId="2" borderId="162" xfId="0" applyFont="1" applyFill="1" applyBorder="1" applyAlignment="1">
      <alignment horizontal="left" vertical="center" wrapText="1" indent="1"/>
    </xf>
    <xf numFmtId="0" fontId="41" fillId="2" borderId="165" xfId="0" applyFont="1" applyFill="1" applyBorder="1" applyAlignment="1">
      <alignment horizontal="left" vertical="center" wrapText="1" indent="1"/>
    </xf>
    <xf numFmtId="0" fontId="41" fillId="2" borderId="190" xfId="0" applyFont="1" applyFill="1" applyBorder="1" applyAlignment="1">
      <alignment horizontal="left" vertical="center" wrapText="1" indent="1"/>
    </xf>
    <xf numFmtId="0" fontId="41" fillId="2" borderId="166" xfId="0" applyFont="1" applyFill="1" applyBorder="1" applyAlignment="1">
      <alignment horizontal="left" vertical="center" wrapText="1" indent="1"/>
    </xf>
    <xf numFmtId="0" fontId="41" fillId="2" borderId="104" xfId="0" applyFont="1" applyFill="1" applyBorder="1" applyAlignment="1">
      <alignment horizontal="center" vertical="center"/>
    </xf>
    <xf numFmtId="0" fontId="41" fillId="2" borderId="105" xfId="0" applyFont="1" applyFill="1" applyBorder="1" applyAlignment="1">
      <alignment horizontal="center" vertical="center"/>
    </xf>
    <xf numFmtId="0" fontId="42" fillId="16" borderId="112" xfId="0" quotePrefix="1" applyFont="1" applyFill="1" applyBorder="1" applyAlignment="1">
      <alignment horizontal="center" vertical="center"/>
    </xf>
    <xf numFmtId="0" fontId="42" fillId="16" borderId="104" xfId="0" applyFont="1" applyFill="1" applyBorder="1" applyAlignment="1">
      <alignment horizontal="center" vertical="center"/>
    </xf>
    <xf numFmtId="0" fontId="42" fillId="18" borderId="112" xfId="0" quotePrefix="1" applyFont="1" applyFill="1" applyBorder="1" applyAlignment="1">
      <alignment horizontal="center" vertical="center"/>
    </xf>
    <xf numFmtId="0" fontId="42" fillId="18" borderId="104" xfId="0" applyFont="1" applyFill="1" applyBorder="1" applyAlignment="1">
      <alignment horizontal="center" vertical="center"/>
    </xf>
    <xf numFmtId="0" fontId="42" fillId="19" borderId="112" xfId="0" quotePrefix="1" applyFont="1" applyFill="1" applyBorder="1" applyAlignment="1">
      <alignment horizontal="center" vertical="center"/>
    </xf>
    <xf numFmtId="0" fontId="42" fillId="19" borderId="104" xfId="0" applyFont="1" applyFill="1" applyBorder="1" applyAlignment="1">
      <alignment horizontal="center" vertical="center"/>
    </xf>
    <xf numFmtId="0" fontId="32" fillId="17" borderId="111" xfId="0" applyFont="1" applyFill="1" applyBorder="1" applyAlignment="1">
      <alignment horizontal="center" vertical="center"/>
    </xf>
    <xf numFmtId="0" fontId="32" fillId="17" borderId="112" xfId="0" applyFont="1" applyFill="1" applyBorder="1" applyAlignment="1">
      <alignment horizontal="center" vertical="center"/>
    </xf>
    <xf numFmtId="0" fontId="32" fillId="17" borderId="113" xfId="0" applyFont="1" applyFill="1" applyBorder="1" applyAlignment="1">
      <alignment horizontal="center" vertical="center"/>
    </xf>
    <xf numFmtId="0" fontId="32" fillId="15" borderId="141" xfId="0" applyFont="1" applyFill="1" applyBorder="1" applyAlignment="1">
      <alignment horizontal="center" vertical="center"/>
    </xf>
    <xf numFmtId="0" fontId="32" fillId="15" borderId="142" xfId="0" applyFont="1" applyFill="1" applyBorder="1" applyAlignment="1">
      <alignment horizontal="center" vertical="center"/>
    </xf>
    <xf numFmtId="0" fontId="32" fillId="17" borderId="144" xfId="0" applyFont="1" applyFill="1" applyBorder="1" applyAlignment="1">
      <alignment horizontal="center" vertical="center"/>
    </xf>
    <xf numFmtId="0" fontId="32" fillId="17" borderId="145" xfId="0" applyFont="1" applyFill="1" applyBorder="1" applyAlignment="1">
      <alignment horizontal="center" vertical="center"/>
    </xf>
    <xf numFmtId="0" fontId="3" fillId="12" borderId="88" xfId="0" applyFont="1" applyFill="1" applyBorder="1" applyAlignment="1">
      <alignment horizontal="center" vertical="center"/>
    </xf>
    <xf numFmtId="0" fontId="3" fillId="12" borderId="84" xfId="0" applyFont="1" applyFill="1" applyBorder="1" applyAlignment="1">
      <alignment horizontal="center" vertical="center"/>
    </xf>
    <xf numFmtId="0" fontId="3" fillId="12" borderId="98" xfId="0" applyFont="1" applyFill="1" applyBorder="1" applyAlignment="1">
      <alignment horizontal="center" vertical="center"/>
    </xf>
    <xf numFmtId="0" fontId="3" fillId="12" borderId="87" xfId="0" applyFont="1" applyFill="1" applyBorder="1" applyAlignment="1">
      <alignment horizontal="center" vertical="center"/>
    </xf>
    <xf numFmtId="0" fontId="3" fillId="12" borderId="83" xfId="0" applyFont="1" applyFill="1" applyBorder="1" applyAlignment="1">
      <alignment horizontal="center" vertical="center"/>
    </xf>
    <xf numFmtId="0" fontId="3" fillId="12" borderId="94" xfId="0" applyFont="1" applyFill="1" applyBorder="1" applyAlignment="1">
      <alignment horizontal="center" vertical="center"/>
    </xf>
    <xf numFmtId="0" fontId="3" fillId="11" borderId="20" xfId="0" applyFont="1" applyFill="1" applyBorder="1" applyAlignment="1">
      <alignment horizontal="center" vertical="center"/>
    </xf>
    <xf numFmtId="0" fontId="3" fillId="11" borderId="21" xfId="0" applyFont="1" applyFill="1" applyBorder="1" applyAlignment="1">
      <alignment horizontal="center" vertical="center"/>
    </xf>
    <xf numFmtId="0" fontId="3" fillId="12" borderId="13" xfId="0" applyFont="1" applyFill="1" applyBorder="1" applyAlignment="1">
      <alignment horizontal="center" vertical="center"/>
    </xf>
    <xf numFmtId="0" fontId="3" fillId="12" borderId="86" xfId="0" applyFont="1" applyFill="1" applyBorder="1" applyAlignment="1">
      <alignment horizontal="center" vertical="center"/>
    </xf>
    <xf numFmtId="0" fontId="3" fillId="12" borderId="30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89" xfId="0" applyFont="1" applyFill="1" applyBorder="1" applyAlignment="1">
      <alignment horizontal="center" vertical="center"/>
    </xf>
    <xf numFmtId="0" fontId="3" fillId="12" borderId="93" xfId="0" applyFont="1" applyFill="1" applyBorder="1" applyAlignment="1">
      <alignment horizontal="center" vertical="center"/>
    </xf>
    <xf numFmtId="0" fontId="3" fillId="12" borderId="14" xfId="0" applyFont="1" applyFill="1" applyBorder="1" applyAlignment="1">
      <alignment horizontal="center" vertical="center"/>
    </xf>
    <xf numFmtId="0" fontId="3" fillId="12" borderId="91" xfId="0" applyFont="1" applyFill="1" applyBorder="1" applyAlignment="1">
      <alignment horizontal="center" vertical="center"/>
    </xf>
    <xf numFmtId="0" fontId="3" fillId="12" borderId="27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/>
    </xf>
    <xf numFmtId="0" fontId="3" fillId="12" borderId="97" xfId="0" applyFont="1" applyFill="1" applyBorder="1" applyAlignment="1">
      <alignment horizontal="center" vertical="center"/>
    </xf>
    <xf numFmtId="0" fontId="3" fillId="12" borderId="29" xfId="0" applyFont="1" applyFill="1" applyBorder="1" applyAlignment="1">
      <alignment horizontal="center" vertical="center"/>
    </xf>
    <xf numFmtId="0" fontId="3" fillId="11" borderId="8" xfId="0" applyFont="1" applyFill="1" applyBorder="1" applyAlignment="1">
      <alignment horizontal="center" vertical="center"/>
    </xf>
    <xf numFmtId="0" fontId="3" fillId="11" borderId="4" xfId="0" applyFont="1" applyFill="1" applyBorder="1" applyAlignment="1">
      <alignment horizontal="center" vertical="center"/>
    </xf>
    <xf numFmtId="0" fontId="3" fillId="15" borderId="95" xfId="0" applyFont="1" applyFill="1" applyBorder="1" applyAlignment="1">
      <alignment horizontal="center" vertical="center"/>
    </xf>
    <xf numFmtId="0" fontId="3" fillId="15" borderId="96" xfId="0" applyFont="1" applyFill="1" applyBorder="1" applyAlignment="1">
      <alignment horizontal="center" vertical="center"/>
    </xf>
    <xf numFmtId="0" fontId="3" fillId="15" borderId="23" xfId="0" applyFont="1" applyFill="1" applyBorder="1" applyAlignment="1">
      <alignment horizontal="center" vertical="center"/>
    </xf>
    <xf numFmtId="2" fontId="3" fillId="2" borderId="104" xfId="0" applyNumberFormat="1" applyFont="1" applyFill="1" applyBorder="1" applyAlignment="1">
      <alignment horizontal="center" vertical="center"/>
    </xf>
    <xf numFmtId="2" fontId="3" fillId="2" borderId="287" xfId="0" applyNumberFormat="1" applyFont="1" applyFill="1" applyBorder="1" applyAlignment="1">
      <alignment horizontal="center" vertical="center"/>
    </xf>
    <xf numFmtId="2" fontId="3" fillId="2" borderId="289" xfId="0" applyNumberFormat="1" applyFont="1" applyFill="1" applyBorder="1" applyAlignment="1">
      <alignment horizontal="center" vertical="center"/>
    </xf>
    <xf numFmtId="2" fontId="3" fillId="2" borderId="179" xfId="0" applyNumberFormat="1" applyFont="1" applyFill="1" applyBorder="1" applyAlignment="1">
      <alignment horizontal="center" vertical="center"/>
    </xf>
    <xf numFmtId="2" fontId="3" fillId="2" borderId="261" xfId="0" applyNumberFormat="1" applyFont="1" applyFill="1" applyBorder="1" applyAlignment="1">
      <alignment horizontal="center" vertical="center"/>
    </xf>
    <xf numFmtId="2" fontId="3" fillId="2" borderId="109" xfId="0" applyNumberFormat="1" applyFont="1" applyFill="1" applyBorder="1" applyAlignment="1">
      <alignment horizontal="center" vertical="center"/>
    </xf>
    <xf numFmtId="2" fontId="3" fillId="2" borderId="258" xfId="0" applyNumberFormat="1" applyFont="1" applyFill="1" applyBorder="1" applyAlignment="1">
      <alignment horizontal="center" vertical="center"/>
    </xf>
    <xf numFmtId="2" fontId="3" fillId="2" borderId="256" xfId="0" applyNumberFormat="1" applyFont="1" applyFill="1" applyBorder="1" applyAlignment="1">
      <alignment horizontal="center" vertical="center"/>
    </xf>
    <xf numFmtId="2" fontId="3" fillId="2" borderId="270" xfId="0" applyNumberFormat="1" applyFont="1" applyFill="1" applyBorder="1" applyAlignment="1">
      <alignment horizontal="center" vertical="center"/>
    </xf>
    <xf numFmtId="2" fontId="3" fillId="2" borderId="271" xfId="0" applyNumberFormat="1" applyFont="1" applyFill="1" applyBorder="1" applyAlignment="1">
      <alignment horizontal="center" vertical="center"/>
    </xf>
    <xf numFmtId="2" fontId="3" fillId="2" borderId="259" xfId="0" applyNumberFormat="1" applyFont="1" applyFill="1" applyBorder="1" applyAlignment="1">
      <alignment horizontal="center" vertical="center"/>
    </xf>
    <xf numFmtId="2" fontId="3" fillId="2" borderId="262" xfId="0" applyNumberFormat="1" applyFont="1" applyFill="1" applyBorder="1" applyAlignment="1">
      <alignment horizontal="center" vertical="center"/>
    </xf>
    <xf numFmtId="0" fontId="44" fillId="17" borderId="292" xfId="0" applyFont="1" applyFill="1" applyBorder="1" applyAlignment="1">
      <alignment horizontal="center" vertical="center"/>
    </xf>
    <xf numFmtId="0" fontId="44" fillId="17" borderId="192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324" xfId="0" applyFont="1" applyFill="1" applyBorder="1" applyAlignment="1">
      <alignment horizontal="center" vertical="center"/>
    </xf>
    <xf numFmtId="0" fontId="44" fillId="17" borderId="193" xfId="0" applyFont="1" applyFill="1" applyBorder="1" applyAlignment="1">
      <alignment horizontal="center" vertical="center"/>
    </xf>
    <xf numFmtId="0" fontId="3" fillId="2" borderId="208" xfId="0" applyFont="1" applyFill="1" applyBorder="1" applyAlignment="1">
      <alignment horizontal="center" vertical="center"/>
    </xf>
    <xf numFmtId="0" fontId="3" fillId="2" borderId="320" xfId="0" applyFont="1" applyFill="1" applyBorder="1" applyAlignment="1">
      <alignment horizontal="center" vertical="center"/>
    </xf>
    <xf numFmtId="0" fontId="3" fillId="2" borderId="244" xfId="0" applyFont="1" applyFill="1" applyBorder="1" applyAlignment="1">
      <alignment horizontal="center" vertical="center"/>
    </xf>
    <xf numFmtId="0" fontId="3" fillId="2" borderId="181" xfId="0" applyFont="1" applyFill="1" applyBorder="1" applyAlignment="1">
      <alignment horizontal="center" vertical="center"/>
    </xf>
    <xf numFmtId="0" fontId="3" fillId="2" borderId="174" xfId="0" applyFont="1" applyFill="1" applyBorder="1" applyAlignment="1">
      <alignment horizontal="center" vertical="center"/>
    </xf>
    <xf numFmtId="0" fontId="44" fillId="17" borderId="279" xfId="0" applyFont="1" applyFill="1" applyBorder="1" applyAlignment="1">
      <alignment horizontal="center" vertical="center"/>
    </xf>
    <xf numFmtId="0" fontId="44" fillId="17" borderId="282" xfId="0" applyFont="1" applyFill="1" applyBorder="1" applyAlignment="1">
      <alignment horizontal="center" vertical="center"/>
    </xf>
    <xf numFmtId="0" fontId="3" fillId="2" borderId="202" xfId="0" applyFont="1" applyFill="1" applyBorder="1" applyAlignment="1">
      <alignment horizontal="center" vertical="center"/>
    </xf>
    <xf numFmtId="0" fontId="3" fillId="2" borderId="319" xfId="0" applyFont="1" applyFill="1" applyBorder="1" applyAlignment="1">
      <alignment horizontal="center" vertical="center"/>
    </xf>
    <xf numFmtId="0" fontId="44" fillId="17" borderId="194" xfId="0" applyFont="1" applyFill="1" applyBorder="1" applyAlignment="1">
      <alignment horizontal="center" vertical="center"/>
    </xf>
    <xf numFmtId="0" fontId="44" fillId="17" borderId="321" xfId="0" applyFont="1" applyFill="1" applyBorder="1" applyAlignment="1">
      <alignment horizontal="center" vertical="center"/>
    </xf>
    <xf numFmtId="0" fontId="44" fillId="17" borderId="322" xfId="0" applyFont="1" applyFill="1" applyBorder="1" applyAlignment="1">
      <alignment horizontal="center" vertical="center"/>
    </xf>
    <xf numFmtId="0" fontId="44" fillId="17" borderId="323" xfId="0" applyFont="1" applyFill="1" applyBorder="1" applyAlignment="1">
      <alignment horizontal="center" vertical="center"/>
    </xf>
    <xf numFmtId="0" fontId="3" fillId="2" borderId="330" xfId="0" applyFont="1" applyFill="1" applyBorder="1" applyAlignment="1">
      <alignment horizontal="center" vertical="center"/>
    </xf>
    <xf numFmtId="2" fontId="3" fillId="2" borderId="269" xfId="0" applyNumberFormat="1" applyFont="1" applyFill="1" applyBorder="1" applyAlignment="1">
      <alignment horizontal="center" vertical="center"/>
    </xf>
    <xf numFmtId="2" fontId="3" fillId="2" borderId="161" xfId="0" applyNumberFormat="1" applyFont="1" applyFill="1" applyBorder="1" applyAlignment="1">
      <alignment horizontal="center" vertical="center"/>
    </xf>
    <xf numFmtId="2" fontId="3" fillId="2" borderId="163" xfId="0" applyNumberFormat="1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9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86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90" xfId="0" applyFont="1" applyFill="1" applyBorder="1" applyAlignment="1">
      <alignment horizontal="center" vertical="center"/>
    </xf>
    <xf numFmtId="0" fontId="3" fillId="2" borderId="87" xfId="0" applyFont="1" applyFill="1" applyBorder="1" applyAlignment="1">
      <alignment horizontal="center" vertical="center"/>
    </xf>
    <xf numFmtId="0" fontId="3" fillId="2" borderId="83" xfId="0" applyFont="1" applyFill="1" applyBorder="1" applyAlignment="1">
      <alignment horizontal="center" vertical="center"/>
    </xf>
    <xf numFmtId="0" fontId="3" fillId="2" borderId="179" xfId="0" applyFont="1" applyFill="1" applyBorder="1" applyAlignment="1">
      <alignment horizontal="center" vertical="center"/>
    </xf>
    <xf numFmtId="0" fontId="3" fillId="2" borderId="261" xfId="0" applyFont="1" applyFill="1" applyBorder="1" applyAlignment="1">
      <alignment horizontal="center" vertical="center"/>
    </xf>
    <xf numFmtId="0" fontId="3" fillId="2" borderId="109" xfId="0" applyFont="1" applyFill="1" applyBorder="1" applyAlignment="1">
      <alignment horizontal="center" vertical="center"/>
    </xf>
    <xf numFmtId="0" fontId="3" fillId="2" borderId="258" xfId="0" applyFont="1" applyFill="1" applyBorder="1" applyAlignment="1">
      <alignment horizontal="center" vertical="center"/>
    </xf>
    <xf numFmtId="0" fontId="3" fillId="2" borderId="256" xfId="0" applyFont="1" applyFill="1" applyBorder="1" applyAlignment="1">
      <alignment horizontal="center" vertical="center"/>
    </xf>
    <xf numFmtId="0" fontId="3" fillId="2" borderId="270" xfId="0" applyFont="1" applyFill="1" applyBorder="1" applyAlignment="1">
      <alignment horizontal="center" vertical="center"/>
    </xf>
    <xf numFmtId="0" fontId="3" fillId="2" borderId="271" xfId="0" applyFont="1" applyFill="1" applyBorder="1" applyAlignment="1">
      <alignment horizontal="center" vertical="center"/>
    </xf>
    <xf numFmtId="0" fontId="3" fillId="2" borderId="257" xfId="0" applyFont="1" applyFill="1" applyBorder="1" applyAlignment="1">
      <alignment horizontal="center" vertical="center"/>
    </xf>
    <xf numFmtId="0" fontId="3" fillId="2" borderId="260" xfId="0" applyFont="1" applyFill="1" applyBorder="1" applyAlignment="1">
      <alignment horizontal="center" vertical="center"/>
    </xf>
    <xf numFmtId="0" fontId="3" fillId="2" borderId="264" xfId="0" applyFont="1" applyFill="1" applyBorder="1" applyAlignment="1">
      <alignment horizontal="center" vertical="center"/>
    </xf>
    <xf numFmtId="0" fontId="44" fillId="17" borderId="294" xfId="0" applyFont="1" applyFill="1" applyBorder="1" applyAlignment="1">
      <alignment horizontal="center" vertical="center" wrapText="1"/>
    </xf>
    <xf numFmtId="0" fontId="3" fillId="2" borderId="259" xfId="0" applyFont="1" applyFill="1" applyBorder="1" applyAlignment="1">
      <alignment horizontal="center" vertical="center"/>
    </xf>
    <xf numFmtId="0" fontId="3" fillId="2" borderId="262" xfId="0" applyFont="1" applyFill="1" applyBorder="1" applyAlignment="1">
      <alignment horizontal="center" vertical="center"/>
    </xf>
    <xf numFmtId="0" fontId="3" fillId="2" borderId="265" xfId="0" applyFont="1" applyFill="1" applyBorder="1" applyAlignment="1">
      <alignment horizontal="center" vertical="center"/>
    </xf>
    <xf numFmtId="0" fontId="3" fillId="2" borderId="268" xfId="0" applyFont="1" applyFill="1" applyBorder="1" applyAlignment="1">
      <alignment horizontal="center" vertical="center"/>
    </xf>
    <xf numFmtId="0" fontId="3" fillId="2" borderId="272" xfId="0" applyFont="1" applyFill="1" applyBorder="1" applyAlignment="1">
      <alignment horizontal="center" vertical="center"/>
    </xf>
    <xf numFmtId="0" fontId="44" fillId="17" borderId="171" xfId="0" applyFont="1" applyFill="1" applyBorder="1" applyAlignment="1">
      <alignment horizontal="center" vertical="center"/>
    </xf>
    <xf numFmtId="0" fontId="44" fillId="17" borderId="175" xfId="0" applyFont="1" applyFill="1" applyBorder="1" applyAlignment="1">
      <alignment horizontal="center" vertical="center"/>
    </xf>
    <xf numFmtId="0" fontId="44" fillId="17" borderId="286" xfId="0" applyFont="1" applyFill="1" applyBorder="1" applyAlignment="1">
      <alignment horizontal="center" vertical="center"/>
    </xf>
    <xf numFmtId="0" fontId="44" fillId="17" borderId="104" xfId="0" applyFont="1" applyFill="1" applyBorder="1" applyAlignment="1">
      <alignment horizontal="center" vertical="center"/>
    </xf>
    <xf numFmtId="0" fontId="44" fillId="17" borderId="288" xfId="0" applyFont="1" applyFill="1" applyBorder="1" applyAlignment="1">
      <alignment horizontal="center" vertical="center"/>
    </xf>
    <xf numFmtId="0" fontId="44" fillId="17" borderId="289" xfId="0" applyFont="1" applyFill="1" applyBorder="1" applyAlignment="1">
      <alignment horizontal="center" vertical="center"/>
    </xf>
    <xf numFmtId="0" fontId="45" fillId="15" borderId="167" xfId="0" applyFont="1" applyFill="1" applyBorder="1" applyAlignment="1">
      <alignment horizontal="center" vertical="center"/>
    </xf>
    <xf numFmtId="0" fontId="45" fillId="15" borderId="168" xfId="0" applyFont="1" applyFill="1" applyBorder="1" applyAlignment="1">
      <alignment horizontal="center" vertical="center"/>
    </xf>
    <xf numFmtId="0" fontId="45" fillId="15" borderId="285" xfId="0" applyFont="1" applyFill="1" applyBorder="1" applyAlignment="1">
      <alignment horizontal="center" vertical="center"/>
    </xf>
    <xf numFmtId="0" fontId="44" fillId="17" borderId="294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44" fillId="17" borderId="173" xfId="0" applyFont="1" applyFill="1" applyBorder="1" applyAlignment="1">
      <alignment horizontal="center" vertical="center"/>
    </xf>
    <xf numFmtId="0" fontId="24" fillId="14" borderId="92" xfId="2" applyFont="1" applyAlignment="1">
      <alignment horizontal="left" vertical="center" indent="1"/>
    </xf>
    <xf numFmtId="0" fontId="44" fillId="15" borderId="274" xfId="0" applyFont="1" applyFill="1" applyBorder="1" applyAlignment="1">
      <alignment horizontal="center" vertical="center"/>
    </xf>
    <xf numFmtId="0" fontId="44" fillId="15" borderId="284" xfId="0" applyFont="1" applyFill="1" applyBorder="1" applyAlignment="1">
      <alignment horizontal="center" vertical="center"/>
    </xf>
    <xf numFmtId="0" fontId="3" fillId="2" borderId="243" xfId="0" applyFont="1" applyFill="1" applyBorder="1" applyAlignment="1">
      <alignment horizontal="center" vertical="center"/>
    </xf>
    <xf numFmtId="0" fontId="44" fillId="17" borderId="278" xfId="0" applyFont="1" applyFill="1" applyBorder="1" applyAlignment="1">
      <alignment horizontal="center" vertical="center"/>
    </xf>
    <xf numFmtId="0" fontId="44" fillId="17" borderId="276" xfId="0" applyFont="1" applyFill="1" applyBorder="1" applyAlignment="1">
      <alignment horizontal="center" vertical="center"/>
    </xf>
    <xf numFmtId="0" fontId="44" fillId="17" borderId="277" xfId="0" applyFont="1" applyFill="1" applyBorder="1" applyAlignment="1">
      <alignment horizontal="center" vertical="center"/>
    </xf>
    <xf numFmtId="0" fontId="44" fillId="17" borderId="314" xfId="0" applyFont="1" applyFill="1" applyBorder="1" applyAlignment="1">
      <alignment horizontal="center" vertical="center"/>
    </xf>
    <xf numFmtId="0" fontId="44" fillId="17" borderId="315" xfId="0" applyFont="1" applyFill="1" applyBorder="1" applyAlignment="1">
      <alignment horizontal="center" vertical="center"/>
    </xf>
    <xf numFmtId="0" fontId="44" fillId="17" borderId="316" xfId="0" applyFont="1" applyFill="1" applyBorder="1" applyAlignment="1">
      <alignment horizontal="center" vertical="center"/>
    </xf>
    <xf numFmtId="0" fontId="44" fillId="15" borderId="276" xfId="0" applyFont="1" applyFill="1" applyBorder="1" applyAlignment="1">
      <alignment horizontal="center" vertical="center"/>
    </xf>
    <xf numFmtId="0" fontId="44" fillId="15" borderId="278" xfId="0" applyFont="1" applyFill="1" applyBorder="1" applyAlignment="1">
      <alignment horizontal="center" vertical="center"/>
    </xf>
    <xf numFmtId="0" fontId="44" fillId="15" borderId="277" xfId="0" applyFont="1" applyFill="1" applyBorder="1" applyAlignment="1">
      <alignment horizontal="center" vertical="center"/>
    </xf>
    <xf numFmtId="0" fontId="23" fillId="14" borderId="99" xfId="2" applyFont="1" applyBorder="1" applyAlignment="1">
      <alignment horizontal="left" vertical="center" indent="1"/>
    </xf>
    <xf numFmtId="0" fontId="23" fillId="14" borderId="100" xfId="2" applyFont="1" applyBorder="1" applyAlignment="1">
      <alignment horizontal="left" vertical="center" indent="1"/>
    </xf>
    <xf numFmtId="0" fontId="23" fillId="14" borderId="101" xfId="2" applyFont="1" applyBorder="1" applyAlignment="1">
      <alignment horizontal="left" vertical="center" indent="1"/>
    </xf>
    <xf numFmtId="0" fontId="44" fillId="17" borderId="273" xfId="0" applyFont="1" applyFill="1" applyBorder="1" applyAlignment="1">
      <alignment horizontal="left" vertical="center" indent="1"/>
    </xf>
    <xf numFmtId="0" fontId="44" fillId="17" borderId="185" xfId="0" applyFont="1" applyFill="1" applyBorder="1" applyAlignment="1">
      <alignment horizontal="left" vertical="center" indent="1"/>
    </xf>
    <xf numFmtId="0" fontId="44" fillId="17" borderId="206" xfId="0" applyFont="1" applyFill="1" applyBorder="1" applyAlignment="1">
      <alignment horizontal="left" vertical="center" indent="1"/>
    </xf>
    <xf numFmtId="0" fontId="44" fillId="17" borderId="0" xfId="0" applyFont="1" applyFill="1" applyBorder="1" applyAlignment="1">
      <alignment horizontal="left" vertical="center" indent="1"/>
    </xf>
    <xf numFmtId="0" fontId="44" fillId="17" borderId="236" xfId="0" applyFont="1" applyFill="1" applyBorder="1" applyAlignment="1">
      <alignment horizontal="left" vertical="center" indent="1"/>
    </xf>
    <xf numFmtId="0" fontId="44" fillId="17" borderId="190" xfId="0" applyFont="1" applyFill="1" applyBorder="1" applyAlignment="1">
      <alignment horizontal="left" vertical="center" indent="1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0" fontId="4" fillId="2" borderId="35" xfId="0" applyFont="1" applyFill="1" applyBorder="1" applyAlignment="1">
      <alignment horizontal="center" vertical="center"/>
    </xf>
    <xf numFmtId="0" fontId="7" fillId="7" borderId="60" xfId="0" applyFont="1" applyFill="1" applyBorder="1" applyAlignment="1">
      <alignment horizontal="center" vertical="center"/>
    </xf>
    <xf numFmtId="0" fontId="7" fillId="7" borderId="61" xfId="0" applyFont="1" applyFill="1" applyBorder="1" applyAlignment="1">
      <alignment horizontal="center" vertical="center"/>
    </xf>
    <xf numFmtId="0" fontId="7" fillId="7" borderId="62" xfId="0" applyFont="1" applyFill="1" applyBorder="1" applyAlignment="1">
      <alignment horizontal="center" vertical="center"/>
    </xf>
    <xf numFmtId="0" fontId="10" fillId="7" borderId="36" xfId="0" applyFont="1" applyFill="1" applyBorder="1" applyAlignment="1">
      <alignment horizontal="center" vertical="center"/>
    </xf>
    <xf numFmtId="0" fontId="7" fillId="7" borderId="37" xfId="0" applyFont="1" applyFill="1" applyBorder="1" applyAlignment="1">
      <alignment horizontal="center" vertical="center"/>
    </xf>
    <xf numFmtId="0" fontId="7" fillId="7" borderId="63" xfId="0" applyFont="1" applyFill="1" applyBorder="1" applyAlignment="1">
      <alignment horizontal="center" vertical="center"/>
    </xf>
    <xf numFmtId="0" fontId="5" fillId="2" borderId="44" xfId="0" applyFont="1" applyFill="1" applyBorder="1" applyAlignment="1">
      <alignment horizontal="left" vertical="center" indent="1"/>
    </xf>
    <xf numFmtId="0" fontId="5" fillId="2" borderId="40" xfId="0" applyFont="1" applyFill="1" applyBorder="1" applyAlignment="1">
      <alignment horizontal="left" vertical="center" indent="1"/>
    </xf>
    <xf numFmtId="0" fontId="5" fillId="2" borderId="52" xfId="0" applyFont="1" applyFill="1" applyBorder="1" applyAlignment="1">
      <alignment horizontal="left" vertical="center" indent="1"/>
    </xf>
    <xf numFmtId="0" fontId="5" fillId="2" borderId="54" xfId="0" applyFont="1" applyFill="1" applyBorder="1" applyAlignment="1">
      <alignment horizontal="left" vertical="center" indent="1"/>
    </xf>
    <xf numFmtId="0" fontId="5" fillId="2" borderId="55" xfId="0" applyFont="1" applyFill="1" applyBorder="1" applyAlignment="1">
      <alignment horizontal="left" vertical="center" indent="1"/>
    </xf>
    <xf numFmtId="0" fontId="5" fillId="2" borderId="56" xfId="0" applyFont="1" applyFill="1" applyBorder="1" applyAlignment="1">
      <alignment horizontal="left" vertical="center" indent="1"/>
    </xf>
    <xf numFmtId="0" fontId="13" fillId="2" borderId="44" xfId="0" applyFont="1" applyFill="1" applyBorder="1" applyAlignment="1">
      <alignment horizontal="left" vertical="center" indent="1"/>
    </xf>
    <xf numFmtId="0" fontId="11" fillId="2" borderId="44" xfId="0" quotePrefix="1" applyFont="1" applyFill="1" applyBorder="1" applyAlignment="1">
      <alignment horizontal="left" vertical="center" indent="1"/>
    </xf>
    <xf numFmtId="0" fontId="11" fillId="2" borderId="44" xfId="0" applyFont="1" applyFill="1" applyBorder="1" applyAlignment="1">
      <alignment horizontal="left" vertical="center" indent="1"/>
    </xf>
    <xf numFmtId="0" fontId="15" fillId="2" borderId="44" xfId="0" applyFont="1" applyFill="1" applyBorder="1" applyAlignment="1">
      <alignment horizontal="left" vertical="center" indent="1"/>
    </xf>
    <xf numFmtId="0" fontId="5" fillId="9" borderId="5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vertical="center"/>
    </xf>
    <xf numFmtId="0" fontId="5" fillId="9" borderId="7" xfId="0" applyFont="1" applyFill="1" applyBorder="1" applyAlignment="1">
      <alignment horizontal="left" vertical="center"/>
    </xf>
    <xf numFmtId="0" fontId="6" fillId="2" borderId="7" xfId="0" applyFont="1" applyFill="1" applyBorder="1" applyAlignment="1">
      <alignment vertical="center"/>
    </xf>
    <xf numFmtId="0" fontId="11" fillId="9" borderId="5" xfId="0" applyFont="1" applyFill="1" applyBorder="1" applyAlignment="1">
      <alignment horizontal="left" vertical="center" indent="1"/>
    </xf>
    <xf numFmtId="0" fontId="6" fillId="2" borderId="5" xfId="0" applyFont="1" applyFill="1" applyBorder="1" applyAlignment="1">
      <alignment horizontal="left" vertical="center" indent="1"/>
    </xf>
    <xf numFmtId="0" fontId="5" fillId="9" borderId="5" xfId="0" applyFont="1" applyFill="1" applyBorder="1" applyAlignment="1">
      <alignment horizontal="left" vertical="center" indent="1"/>
    </xf>
    <xf numFmtId="0" fontId="8" fillId="4" borderId="44" xfId="0" applyFont="1" applyFill="1" applyBorder="1" applyAlignment="1">
      <alignment horizontal="center" vertical="center"/>
    </xf>
    <xf numFmtId="0" fontId="8" fillId="4" borderId="51" xfId="0" applyFont="1" applyFill="1" applyBorder="1" applyAlignment="1">
      <alignment horizontal="center" vertical="center"/>
    </xf>
    <xf numFmtId="0" fontId="16" fillId="6" borderId="44" xfId="0" applyFont="1" applyFill="1" applyBorder="1" applyAlignment="1">
      <alignment horizontal="center" vertical="center"/>
    </xf>
    <xf numFmtId="0" fontId="8" fillId="6" borderId="40" xfId="0" applyFont="1" applyFill="1" applyBorder="1" applyAlignment="1">
      <alignment horizontal="center" vertical="center"/>
    </xf>
    <xf numFmtId="0" fontId="8" fillId="6" borderId="52" xfId="0" applyFont="1" applyFill="1" applyBorder="1" applyAlignment="1">
      <alignment horizontal="center" vertical="center"/>
    </xf>
    <xf numFmtId="0" fontId="16" fillId="10" borderId="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left" vertical="center" indent="1"/>
    </xf>
    <xf numFmtId="0" fontId="6" fillId="2" borderId="7" xfId="0" applyFont="1" applyFill="1" applyBorder="1" applyAlignment="1">
      <alignment horizontal="left" vertical="center" indent="1"/>
    </xf>
    <xf numFmtId="0" fontId="8" fillId="4" borderId="4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7" fillId="7" borderId="3" xfId="0" applyFont="1" applyFill="1" applyBorder="1" applyAlignment="1">
      <alignment horizontal="center" vertical="center"/>
    </xf>
    <xf numFmtId="0" fontId="7" fillId="7" borderId="57" xfId="0" applyFont="1" applyFill="1" applyBorder="1" applyAlignment="1">
      <alignment horizontal="center" vertical="center"/>
    </xf>
    <xf numFmtId="0" fontId="7" fillId="7" borderId="68" xfId="0" applyFont="1" applyFill="1" applyBorder="1" applyAlignment="1">
      <alignment horizontal="center" vertical="center"/>
    </xf>
    <xf numFmtId="0" fontId="7" fillId="7" borderId="69" xfId="0" applyFont="1" applyFill="1" applyBorder="1" applyAlignment="1">
      <alignment horizontal="center" vertical="center"/>
    </xf>
    <xf numFmtId="0" fontId="7" fillId="8" borderId="69" xfId="0" applyFont="1" applyFill="1" applyBorder="1" applyAlignment="1">
      <alignment horizontal="center" vertical="center"/>
    </xf>
    <xf numFmtId="0" fontId="7" fillId="8" borderId="70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14" fillId="6" borderId="44" xfId="0" applyFont="1" applyFill="1" applyBorder="1" applyAlignment="1">
      <alignment horizontal="center" vertical="center"/>
    </xf>
    <xf numFmtId="0" fontId="14" fillId="6" borderId="41" xfId="0" applyFont="1" applyFill="1" applyBorder="1" applyAlignment="1">
      <alignment horizontal="center" vertical="center"/>
    </xf>
    <xf numFmtId="0" fontId="16" fillId="4" borderId="41" xfId="0" applyFont="1" applyFill="1" applyBorder="1" applyAlignment="1">
      <alignment horizontal="center" vertical="center"/>
    </xf>
    <xf numFmtId="0" fontId="5" fillId="2" borderId="65" xfId="0" applyFont="1" applyFill="1" applyBorder="1" applyAlignment="1">
      <alignment horizontal="left" vertical="center" indent="1"/>
    </xf>
    <xf numFmtId="0" fontId="5" fillId="2" borderId="41" xfId="0" applyFont="1" applyFill="1" applyBorder="1" applyAlignment="1">
      <alignment horizontal="left" vertical="center" indent="1"/>
    </xf>
    <xf numFmtId="0" fontId="12" fillId="2" borderId="44" xfId="0" applyFont="1" applyFill="1" applyBorder="1" applyAlignment="1">
      <alignment horizontal="left" vertical="center" indent="1"/>
    </xf>
    <xf numFmtId="0" fontId="13" fillId="9" borderId="5" xfId="0" applyFont="1" applyFill="1" applyBorder="1" applyAlignment="1">
      <alignment horizontal="left" vertical="center" indent="1"/>
    </xf>
    <xf numFmtId="0" fontId="16" fillId="4" borderId="44" xfId="0" applyFont="1" applyFill="1" applyBorder="1" applyAlignment="1">
      <alignment horizontal="center" vertical="center"/>
    </xf>
    <xf numFmtId="0" fontId="8" fillId="6" borderId="44" xfId="0" applyFont="1" applyFill="1" applyBorder="1" applyAlignment="1">
      <alignment horizontal="center" vertical="center"/>
    </xf>
    <xf numFmtId="0" fontId="11" fillId="2" borderId="54" xfId="0" applyFont="1" applyFill="1" applyBorder="1" applyAlignment="1">
      <alignment horizontal="left" vertical="center" indent="1"/>
    </xf>
    <xf numFmtId="0" fontId="14" fillId="6" borderId="40" xfId="0" applyFont="1" applyFill="1" applyBorder="1" applyAlignment="1">
      <alignment horizontal="center" vertical="center"/>
    </xf>
    <xf numFmtId="0" fontId="14" fillId="6" borderId="80" xfId="0" applyFont="1" applyFill="1" applyBorder="1" applyAlignment="1">
      <alignment horizontal="center" vertical="center"/>
    </xf>
    <xf numFmtId="0" fontId="7" fillId="8" borderId="85" xfId="0" applyFont="1" applyFill="1" applyBorder="1" applyAlignment="1">
      <alignment horizontal="center" vertical="center"/>
    </xf>
    <xf numFmtId="0" fontId="7" fillId="8" borderId="77" xfId="0" applyFont="1" applyFill="1" applyBorder="1" applyAlignment="1">
      <alignment horizontal="center" vertical="center"/>
    </xf>
    <xf numFmtId="0" fontId="7" fillId="8" borderId="78" xfId="0" applyFont="1" applyFill="1" applyBorder="1" applyAlignment="1">
      <alignment horizontal="center" vertical="center"/>
    </xf>
    <xf numFmtId="0" fontId="10" fillId="7" borderId="76" xfId="0" applyFont="1" applyFill="1" applyBorder="1" applyAlignment="1">
      <alignment horizontal="center" vertical="center"/>
    </xf>
    <xf numFmtId="0" fontId="10" fillId="7" borderId="77" xfId="0" applyFont="1" applyFill="1" applyBorder="1" applyAlignment="1">
      <alignment horizontal="center" vertical="center"/>
    </xf>
    <xf numFmtId="0" fontId="17" fillId="2" borderId="44" xfId="0" applyFont="1" applyFill="1" applyBorder="1" applyAlignment="1">
      <alignment horizontal="left" vertical="center" indent="1"/>
    </xf>
    <xf numFmtId="0" fontId="17" fillId="2" borderId="44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3">
    <cellStyle name="메모" xfId="2" builtinId="10"/>
    <cellStyle name="보통" xfId="1" builtinId="28"/>
    <cellStyle name="표준" xfId="0" builtinId="0"/>
  </cellStyles>
  <dxfs count="600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mruColors>
      <color rgb="FFFFFFCC"/>
      <color rgb="FF00FF99"/>
      <color rgb="FF66FFCC"/>
      <color rgb="FF00FF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Radio" firstButton="1" fmlaLink="$A$1" lockText="1" noThreeD="1"/>
</file>

<file path=xl/ctrlProps/ctrlProp2.xml><?xml version="1.0" encoding="utf-8"?>
<formControlPr xmlns="http://schemas.microsoft.com/office/spreadsheetml/2009/9/main" objectType="Radio" checked="Checked" lockText="1" noThreeD="1"/>
</file>

<file path=xl/ctrlProps/ctrlProp3.xml><?xml version="1.0" encoding="utf-8"?>
<formControlPr xmlns="http://schemas.microsoft.com/office/spreadsheetml/2009/9/main" objectType="Radio" firstButton="1" fmlaLink="$A$1" lockText="1" noThreeD="1"/>
</file>

<file path=xl/ctrlProps/ctrlProp4.xml><?xml version="1.0" encoding="utf-8"?>
<formControlPr xmlns="http://schemas.microsoft.com/office/spreadsheetml/2009/9/main" objectType="Radio" checked="Checked" lockText="1" noThreeD="1"/>
</file>

<file path=xl/ctrlProps/ctrlProp5.xml><?xml version="1.0" encoding="utf-8"?>
<formControlPr xmlns="http://schemas.microsoft.com/office/spreadsheetml/2009/9/main" objectType="Radio" checked="Checked" firstButton="1" fmlaLink="$A$1" lockText="1" noThreeD="1"/>
</file>

<file path=xl/ctrlProps/ctrlProp6.xml><?xml version="1.0" encoding="utf-8"?>
<formControlPr xmlns="http://schemas.microsoft.com/office/spreadsheetml/2009/9/main" objectType="Radio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4</xdr:row>
          <xdr:rowOff>180975</xdr:rowOff>
        </xdr:from>
        <xdr:to>
          <xdr:col>7</xdr:col>
          <xdr:colOff>638175</xdr:colOff>
          <xdr:row>6</xdr:row>
          <xdr:rowOff>171450</xdr:rowOff>
        </xdr:to>
        <xdr:sp macro="" textlink="">
          <xdr:nvSpPr>
            <xdr:cNvPr id="8193" name="Option 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2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247650</xdr:colOff>
          <xdr:row>4</xdr:row>
          <xdr:rowOff>180975</xdr:rowOff>
        </xdr:from>
        <xdr:to>
          <xdr:col>9</xdr:col>
          <xdr:colOff>638175</xdr:colOff>
          <xdr:row>6</xdr:row>
          <xdr:rowOff>171450</xdr:rowOff>
        </xdr:to>
        <xdr:sp macro="" textlink="">
          <xdr:nvSpPr>
            <xdr:cNvPr id="8194" name="Option Button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2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295275</xdr:colOff>
          <xdr:row>4</xdr:row>
          <xdr:rowOff>180975</xdr:rowOff>
        </xdr:from>
        <xdr:to>
          <xdr:col>7</xdr:col>
          <xdr:colOff>638175</xdr:colOff>
          <xdr:row>6</xdr:row>
          <xdr:rowOff>171450</xdr:rowOff>
        </xdr:to>
        <xdr:sp macro="" textlink="">
          <xdr:nvSpPr>
            <xdr:cNvPr id="3080" name="Option Button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3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247650</xdr:colOff>
          <xdr:row>4</xdr:row>
          <xdr:rowOff>180975</xdr:rowOff>
        </xdr:from>
        <xdr:to>
          <xdr:col>9</xdr:col>
          <xdr:colOff>638175</xdr:colOff>
          <xdr:row>6</xdr:row>
          <xdr:rowOff>171450</xdr:rowOff>
        </xdr:to>
        <xdr:sp macro="" textlink="">
          <xdr:nvSpPr>
            <xdr:cNvPr id="3082" name="Option 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3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381000</xdr:colOff>
          <xdr:row>5</xdr:row>
          <xdr:rowOff>19050</xdr:rowOff>
        </xdr:from>
        <xdr:to>
          <xdr:col>8</xdr:col>
          <xdr:colOff>0</xdr:colOff>
          <xdr:row>6</xdr:row>
          <xdr:rowOff>152400</xdr:rowOff>
        </xdr:to>
        <xdr:sp macro="" textlink="">
          <xdr:nvSpPr>
            <xdr:cNvPr id="7169" name="Option Butto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4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304800</xdr:colOff>
          <xdr:row>5</xdr:row>
          <xdr:rowOff>38100</xdr:rowOff>
        </xdr:from>
        <xdr:to>
          <xdr:col>9</xdr:col>
          <xdr:colOff>638175</xdr:colOff>
          <xdr:row>6</xdr:row>
          <xdr:rowOff>133350</xdr:rowOff>
        </xdr:to>
        <xdr:sp macro="" textlink="">
          <xdr:nvSpPr>
            <xdr:cNvPr id="7170" name="Option Butto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4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91C4-D665-4AE3-BAF2-AD7D9B5A374C}">
  <dimension ref="A1:AR353"/>
  <sheetViews>
    <sheetView zoomScaleNormal="100" workbookViewId="0">
      <selection activeCell="W33" sqref="W33"/>
    </sheetView>
  </sheetViews>
  <sheetFormatPr defaultColWidth="7.625" defaultRowHeight="14.45" customHeight="1"/>
  <cols>
    <col min="1" max="2" width="2.625" style="125" customWidth="1"/>
    <col min="3" max="3" width="12" style="125" customWidth="1"/>
    <col min="4" max="42" width="8.625" style="125" customWidth="1"/>
    <col min="43" max="43" width="2.625" style="125" customWidth="1"/>
    <col min="44" max="50" width="8.625" style="125" customWidth="1"/>
    <col min="51" max="16384" width="7.625" style="125"/>
  </cols>
  <sheetData>
    <row r="1" spans="1:24" ht="14.45" customHeight="1" thickBot="1">
      <c r="A1" s="161">
        <v>2</v>
      </c>
    </row>
    <row r="2" spans="1:24" ht="14.45" customHeight="1" thickTop="1" thickBot="1">
      <c r="B2" s="320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2"/>
      <c r="N2" s="160"/>
      <c r="O2" s="144"/>
      <c r="P2" s="144"/>
      <c r="Q2" s="144"/>
      <c r="R2" s="144"/>
      <c r="S2" s="144"/>
      <c r="T2" s="144"/>
      <c r="U2" s="277"/>
      <c r="V2" s="277"/>
      <c r="W2" s="277"/>
      <c r="X2" s="277"/>
    </row>
    <row r="3" spans="1:24" ht="15" customHeight="1">
      <c r="B3" s="323"/>
      <c r="C3" s="650" t="s">
        <v>173</v>
      </c>
      <c r="D3" s="651"/>
      <c r="E3" s="324" t="s">
        <v>1580</v>
      </c>
      <c r="F3" s="277"/>
      <c r="G3" s="325" t="s">
        <v>1632</v>
      </c>
      <c r="H3" s="326"/>
      <c r="I3" s="326"/>
      <c r="J3" s="326"/>
      <c r="K3" s="326"/>
      <c r="L3" s="327"/>
      <c r="M3" s="328"/>
      <c r="N3" s="277"/>
    </row>
    <row r="4" spans="1:24" ht="15" customHeight="1" thickBot="1">
      <c r="B4" s="323"/>
      <c r="C4" s="646" t="s">
        <v>1060</v>
      </c>
      <c r="D4" s="647"/>
      <c r="E4" s="329" t="str">
        <f>마리!$H$6</f>
        <v>마리</v>
      </c>
      <c r="F4" s="277"/>
      <c r="G4" s="330" t="s">
        <v>1633</v>
      </c>
      <c r="H4" s="331"/>
      <c r="I4" s="331"/>
      <c r="J4" s="331"/>
      <c r="K4" s="331"/>
      <c r="L4" s="332"/>
      <c r="M4" s="328"/>
      <c r="N4" s="277"/>
    </row>
    <row r="5" spans="1:24" ht="15" customHeight="1" thickBot="1">
      <c r="B5" s="323"/>
      <c r="C5" s="612" t="s">
        <v>1061</v>
      </c>
      <c r="D5" s="613"/>
      <c r="E5" s="333" t="str">
        <f>마리!$H$7</f>
        <v>마리</v>
      </c>
      <c r="F5" s="277"/>
      <c r="G5" s="107"/>
      <c r="H5" s="107"/>
      <c r="I5" s="107"/>
      <c r="J5" s="107"/>
      <c r="K5" s="107"/>
      <c r="L5" s="107"/>
      <c r="M5" s="334"/>
      <c r="N5" s="277"/>
      <c r="O5" s="160"/>
      <c r="P5" s="160"/>
      <c r="Q5" s="160"/>
      <c r="R5" s="160"/>
    </row>
    <row r="6" spans="1:24" ht="15" customHeight="1">
      <c r="B6" s="323"/>
      <c r="C6" s="648" t="s">
        <v>1062</v>
      </c>
      <c r="D6" s="649"/>
      <c r="E6" s="335" t="str">
        <f>마리!$H$8</f>
        <v>마리</v>
      </c>
      <c r="F6" s="277"/>
      <c r="G6" s="652"/>
      <c r="H6" s="654" t="s">
        <v>1032</v>
      </c>
      <c r="I6" s="638"/>
      <c r="J6" s="640" t="s">
        <v>1034</v>
      </c>
      <c r="K6" s="642" t="s">
        <v>1628</v>
      </c>
      <c r="L6" s="644" t="s">
        <v>1017</v>
      </c>
      <c r="M6" s="334"/>
      <c r="N6" s="277"/>
      <c r="O6" s="160"/>
      <c r="P6" s="160"/>
      <c r="Q6" s="160"/>
      <c r="R6" s="160"/>
    </row>
    <row r="7" spans="1:24" ht="15" customHeight="1" thickBot="1">
      <c r="B7" s="323"/>
      <c r="C7" s="646" t="s">
        <v>1065</v>
      </c>
      <c r="D7" s="647"/>
      <c r="E7" s="329" t="str">
        <f>마리!$H$9</f>
        <v>거래소</v>
      </c>
      <c r="F7" s="277"/>
      <c r="G7" s="653"/>
      <c r="H7" s="655"/>
      <c r="I7" s="639"/>
      <c r="J7" s="641"/>
      <c r="K7" s="643"/>
      <c r="L7" s="645"/>
      <c r="M7" s="334"/>
      <c r="N7" s="277"/>
      <c r="O7" s="160"/>
      <c r="P7" s="160"/>
      <c r="Q7" s="160"/>
      <c r="R7" s="160"/>
    </row>
    <row r="8" spans="1:24" ht="15" customHeight="1" thickBot="1">
      <c r="B8" s="323"/>
      <c r="C8" s="648" t="s">
        <v>1064</v>
      </c>
      <c r="D8" s="649"/>
      <c r="E8" s="335" t="str">
        <f>마리!$H$10</f>
        <v>마리</v>
      </c>
      <c r="F8" s="277"/>
      <c r="G8" s="107"/>
      <c r="H8" s="107"/>
      <c r="I8" s="277"/>
      <c r="J8" s="277"/>
      <c r="K8" s="277"/>
      <c r="L8" s="277"/>
      <c r="M8" s="334"/>
      <c r="N8" s="277"/>
      <c r="O8" s="160"/>
      <c r="P8" s="160"/>
      <c r="Q8" s="591"/>
      <c r="R8" s="590"/>
      <c r="S8" s="590"/>
      <c r="T8" s="590"/>
      <c r="U8" s="592"/>
    </row>
    <row r="9" spans="1:24" ht="15" customHeight="1">
      <c r="B9" s="323"/>
      <c r="C9" s="646" t="s">
        <v>1812</v>
      </c>
      <c r="D9" s="647"/>
      <c r="E9" s="329" t="str">
        <f>마리!$H$11</f>
        <v>마리</v>
      </c>
      <c r="F9" s="277"/>
      <c r="G9" s="662" t="s">
        <v>1584</v>
      </c>
      <c r="H9" s="663"/>
      <c r="I9" s="664" t="s">
        <v>1582</v>
      </c>
      <c r="J9" s="665"/>
      <c r="K9" s="666" t="s">
        <v>1583</v>
      </c>
      <c r="L9" s="667"/>
      <c r="M9" s="334"/>
      <c r="N9" s="277"/>
      <c r="O9" s="160"/>
      <c r="P9" s="160"/>
      <c r="Q9" s="160"/>
      <c r="R9" s="160"/>
    </row>
    <row r="10" spans="1:24" ht="15" customHeight="1">
      <c r="B10" s="323"/>
      <c r="C10" s="612" t="s">
        <v>1813</v>
      </c>
      <c r="D10" s="613"/>
      <c r="E10" s="333" t="str">
        <f>마리!$H$12</f>
        <v>거래소</v>
      </c>
      <c r="F10" s="277"/>
      <c r="G10" s="614" t="s">
        <v>1589</v>
      </c>
      <c r="H10" s="615"/>
      <c r="I10" s="616" t="str">
        <f>CHOOSE(A1,HLOOKUP(L6,E19:W43,2,0),HLOOKUP(L6,E19:W43,4,0))</f>
        <v>없음</v>
      </c>
      <c r="J10" s="617"/>
      <c r="K10" s="618">
        <f>CHOOSE(A1,HLOOKUP(L6,E19:W43,3,0),HLOOKUP(L6,E19:W43,5,0))</f>
        <v>3607.935893886719</v>
      </c>
      <c r="L10" s="619"/>
      <c r="M10" s="334"/>
      <c r="N10" s="277"/>
      <c r="O10" s="160"/>
      <c r="P10" s="160"/>
      <c r="Q10" s="160"/>
      <c r="R10" s="160"/>
    </row>
    <row r="11" spans="1:24" ht="15" customHeight="1">
      <c r="B11" s="323"/>
      <c r="C11" s="648" t="s">
        <v>1814</v>
      </c>
      <c r="D11" s="649"/>
      <c r="E11" s="335" t="str">
        <f>마리!$H$13</f>
        <v/>
      </c>
      <c r="F11" s="277"/>
      <c r="G11" s="614" t="s">
        <v>1590</v>
      </c>
      <c r="H11" s="615"/>
      <c r="I11" s="616" t="str">
        <f>CHOOSE(A1,HLOOKUP(L6,E19:W43,6,0),HLOOKUP(L6,E19:W43,8,0))</f>
        <v>가호</v>
      </c>
      <c r="J11" s="617"/>
      <c r="K11" s="618">
        <f>CHOOSE(A1,HLOOKUP(L6,E19:W43,7,0),HLOOKUP(L6,E19:W43,9,0))</f>
        <v>3743.7559656031999</v>
      </c>
      <c r="L11" s="619"/>
      <c r="M11" s="334"/>
      <c r="N11" s="277"/>
      <c r="O11" s="160"/>
      <c r="P11" s="160"/>
      <c r="Q11" s="160"/>
      <c r="R11" s="160"/>
    </row>
    <row r="12" spans="1:24" ht="15" customHeight="1">
      <c r="B12" s="323"/>
      <c r="C12" s="612" t="s">
        <v>1063</v>
      </c>
      <c r="D12" s="613"/>
      <c r="E12" s="333" t="str">
        <f>마리!$H$14</f>
        <v>마리</v>
      </c>
      <c r="F12" s="277"/>
      <c r="G12" s="656" t="s">
        <v>1591</v>
      </c>
      <c r="H12" s="657"/>
      <c r="I12" s="658" t="str">
        <f>CHOOSE(A1,HLOOKUP(L6,E19:W43,10,0),HLOOKUP(L6,E19:W43,12,0))</f>
        <v>은총</v>
      </c>
      <c r="J12" s="659"/>
      <c r="K12" s="660">
        <f>CHOOSE(A1,HLOOKUP(L6,E19:W43,11,0),HLOOKUP(L6,E19:W43,13,0))</f>
        <v>4061.2777004345171</v>
      </c>
      <c r="L12" s="661"/>
      <c r="M12" s="334"/>
      <c r="N12" s="277"/>
    </row>
    <row r="13" spans="1:24" ht="15" customHeight="1">
      <c r="B13" s="323"/>
      <c r="C13" s="612" t="s">
        <v>1561</v>
      </c>
      <c r="D13" s="613"/>
      <c r="E13" s="333" t="str">
        <f>마리!$H$15</f>
        <v>거래소</v>
      </c>
      <c r="F13" s="277"/>
      <c r="G13" s="614" t="s">
        <v>1594</v>
      </c>
      <c r="H13" s="615"/>
      <c r="I13" s="616" t="str">
        <f>CHOOSE(A1,HLOOKUP(L6,E19:W43,14,0),HLOOKUP(L6,E19:W43,16,0))</f>
        <v>은총</v>
      </c>
      <c r="J13" s="617"/>
      <c r="K13" s="618">
        <f>CHOOSE(A1,HLOOKUP(L6,E19:W43,15,0),HLOOKUP(L6,E19:W43,17,0))</f>
        <v>2637.7054302487322</v>
      </c>
      <c r="L13" s="619"/>
      <c r="M13" s="334"/>
      <c r="N13" s="277"/>
    </row>
    <row r="14" spans="1:24" ht="15" customHeight="1">
      <c r="B14" s="323"/>
      <c r="C14" s="612" t="s">
        <v>1562</v>
      </c>
      <c r="D14" s="613"/>
      <c r="E14" s="333" t="str">
        <f>마리!$H$16</f>
        <v>거래소</v>
      </c>
      <c r="F14" s="277"/>
      <c r="G14" s="614" t="s">
        <v>1592</v>
      </c>
      <c r="H14" s="615"/>
      <c r="I14" s="616" t="str">
        <f>CHOOSE(A1,HLOOKUP(L6,E19:W43,18,0),HLOOKUP(L6,E19:W43,20,0))</f>
        <v>은+가</v>
      </c>
      <c r="J14" s="617"/>
      <c r="K14" s="618">
        <f>CHOOSE(A1,HLOOKUP(L6,E19:W43,19,0),HLOOKUP(L6,E19:W43,21,0))</f>
        <v>2640.8005212557532</v>
      </c>
      <c r="L14" s="619"/>
      <c r="M14" s="334"/>
      <c r="N14" s="277"/>
    </row>
    <row r="15" spans="1:24" ht="15" customHeight="1" thickBot="1">
      <c r="B15" s="323"/>
      <c r="C15" s="628" t="s">
        <v>1563</v>
      </c>
      <c r="D15" s="629"/>
      <c r="E15" s="336" t="str">
        <f>마리!$H$17</f>
        <v/>
      </c>
      <c r="F15" s="277"/>
      <c r="G15" s="630" t="s">
        <v>1593</v>
      </c>
      <c r="H15" s="631"/>
      <c r="I15" s="632" t="str">
        <f>CHOOSE(A1,HLOOKUP(L6,E19:W43,22,0),HLOOKUP(L6,E19:W43,24,0))</f>
        <v>없음</v>
      </c>
      <c r="J15" s="633"/>
      <c r="K15" s="634">
        <f>CHOOSE(A1,HLOOKUP(L6,E19:W43,23,0),HLOOKUP(L6,E19:W43,25,0))</f>
        <v>2743.1558938867192</v>
      </c>
      <c r="L15" s="635"/>
      <c r="M15" s="334"/>
      <c r="N15" s="277"/>
    </row>
    <row r="16" spans="1:24" ht="15" customHeight="1" thickBot="1">
      <c r="B16" s="528"/>
      <c r="C16" s="338"/>
      <c r="D16" s="338"/>
      <c r="E16" s="339"/>
      <c r="F16" s="339"/>
      <c r="G16" s="340"/>
      <c r="H16" s="340"/>
      <c r="I16" s="339"/>
      <c r="J16" s="339"/>
      <c r="K16" s="339"/>
      <c r="L16" s="339"/>
      <c r="M16" s="529"/>
      <c r="N16" s="277"/>
    </row>
    <row r="17" spans="2:44" ht="14.45" customHeight="1" thickTop="1" thickBot="1"/>
    <row r="18" spans="2:44" ht="14.45" customHeight="1" thickTop="1" thickBot="1">
      <c r="B18" s="320"/>
      <c r="C18" s="321"/>
      <c r="D18" s="321"/>
      <c r="E18" s="321"/>
      <c r="F18" s="321"/>
      <c r="G18" s="321"/>
      <c r="H18" s="321"/>
      <c r="I18" s="321"/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322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</row>
    <row r="19" spans="2:44" ht="18" customHeight="1">
      <c r="B19" s="323"/>
      <c r="C19" s="636" t="s">
        <v>1581</v>
      </c>
      <c r="D19" s="637"/>
      <c r="E19" s="342" t="s">
        <v>1013</v>
      </c>
      <c r="F19" s="342" t="s">
        <v>1042</v>
      </c>
      <c r="G19" s="342" t="s">
        <v>1015</v>
      </c>
      <c r="H19" s="342" t="s">
        <v>1016</v>
      </c>
      <c r="I19" s="342" t="s">
        <v>1017</v>
      </c>
      <c r="J19" s="342" t="s">
        <v>1018</v>
      </c>
      <c r="K19" s="342" t="s">
        <v>1019</v>
      </c>
      <c r="L19" s="342" t="s">
        <v>1020</v>
      </c>
      <c r="M19" s="342" t="s">
        <v>1021</v>
      </c>
      <c r="N19" s="342" t="s">
        <v>1022</v>
      </c>
      <c r="O19" s="342" t="s">
        <v>1023</v>
      </c>
      <c r="P19" s="342" t="s">
        <v>1024</v>
      </c>
      <c r="Q19" s="342" t="s">
        <v>1025</v>
      </c>
      <c r="R19" s="342" t="s">
        <v>1026</v>
      </c>
      <c r="S19" s="342" t="s">
        <v>1027</v>
      </c>
      <c r="T19" s="342" t="s">
        <v>1028</v>
      </c>
      <c r="U19" s="342" t="s">
        <v>1029</v>
      </c>
      <c r="V19" s="342" t="s">
        <v>1030</v>
      </c>
      <c r="W19" s="343" t="s">
        <v>1031</v>
      </c>
      <c r="X19" s="344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277"/>
      <c r="AR19" s="277"/>
    </row>
    <row r="20" spans="2:44" ht="24" customHeight="1">
      <c r="B20" s="323"/>
      <c r="C20" s="624" t="s">
        <v>1564</v>
      </c>
      <c r="D20" s="625"/>
      <c r="E20" s="345" t="str">
        <f t="array" ref="E20">INDEX($D$63:$D$197,MATCH(SMALL(IF($C$63:$C$197="무기",$E$63:$E$197),1),($C$63:$C$197="무기")*($E$63:$E$197),0))</f>
        <v>은+가</v>
      </c>
      <c r="F20" s="345" t="str">
        <f t="array" ref="F20">INDEX($D$63:$D$197,MATCH(SMALL(IF($C$63:$C$197="무기",$G$63:$G$197),1),($C$63:$C$197="무기")*($G$63:$G$197),0))</f>
        <v>은+축+가</v>
      </c>
      <c r="G20" s="346" t="str">
        <f t="array" ref="G20">INDEX($D$63:$D$197,MATCH(SMALL(IF($C$63:$C$197="무기",$I$63:$I$197),1),($C$63:$C$197="무기")*($I$63:$I$197),0))</f>
        <v>은+축+가</v>
      </c>
      <c r="H20" s="346" t="str">
        <f t="array" ref="H20">INDEX($D$63:$D$197,MATCH(SMALL(IF($C$63:$C$197="무기",$K$63:$K$197),1),($C$63:$C$197="무기")*($K$63:$K$197),0))</f>
        <v>은+축+가</v>
      </c>
      <c r="I20" s="346" t="str">
        <f t="array" ref="I20">INDEX($D$63:$D$197,MATCH(SMALL(IF($C$63:$C$197="무기",$M$63:$M$197),1),($C$63:$C$197="무기")*($M$63:$M$197),0))</f>
        <v>은+축+가</v>
      </c>
      <c r="J20" s="346" t="str">
        <f t="array" ref="J20">INDEX($D$63:$D$197,MATCH(SMALL(IF($C$63:$C$197="무기",$O$63:$O$197),1),($C$63:$C$197="무기")*($O$63:$O$197),0))</f>
        <v>가호</v>
      </c>
      <c r="K20" s="346" t="str">
        <f t="array" ref="K20">INDEX($D$63:$D$197,MATCH(SMALL(IF($C$63:$C$197="무기",$Q$63:$Q$197),1),($C$63:$C$197="무기")*($Q$63:$Q$197),0))</f>
        <v>가호</v>
      </c>
      <c r="L20" s="346" t="str">
        <f t="array" ref="L20">INDEX($D$63:$D$197,MATCH(SMALL(IF($C$63:$C$197="무기",$S$63:$S$197),1),($C$63:$C$197="무기")*($S$63:$S$197),0))</f>
        <v>가호</v>
      </c>
      <c r="M20" s="346" t="str">
        <f t="array" ref="M20">INDEX($D$63:$D$197,MATCH(SMALL(IF($C$63:$C$197="무기",$U$63:$U$197),1),($C$63:$C$197="무기")*($U$63:$U$197),0))</f>
        <v>가호</v>
      </c>
      <c r="N20" s="346" t="str">
        <f t="array" ref="N20">INDEX($D$63:$D$197,MATCH(SMALL(IF($C$63:$C$197="무기",$W$63:$W$197),1),($C$63:$C$197="무기")*($W$63:$W$197),0))</f>
        <v>가호</v>
      </c>
      <c r="O20" s="346" t="str">
        <f t="array" ref="O20">INDEX($D$63:$D$197,MATCH(SMALL(IF($C$63:$C$197="무기",$Y$63:$Y$197),1),($C$63:$C$197="무기")*($Y$63:$Y$197),0))</f>
        <v>가호</v>
      </c>
      <c r="P20" s="346" t="str">
        <f t="array" ref="P20">INDEX($D$63:$D$197,MATCH(SMALL(IF($C$63:$C$197="무기",$AA$63:$AA$197),1),($C$63:$C$197="무기")*($AA$63:$AA$197),0))</f>
        <v>없음</v>
      </c>
      <c r="Q20" s="346" t="str">
        <f t="array" ref="Q20">INDEX($D$63:$D$197,MATCH(SMALL(IF($C$63:$C$197="무기",$AC$63:$AC$197),1),($C$63:$C$197="무기")*($AC$63:$AC$197),0))</f>
        <v>없음</v>
      </c>
      <c r="R20" s="346" t="str">
        <f t="array" ref="R20">INDEX($D$63:$D$197,MATCH(SMALL(IF($C$63:$C$197="무기",$AE$63:$AE$197),1),($C$63:$C$197="무기")*($AE$63:$AE$197),0))</f>
        <v>가호</v>
      </c>
      <c r="S20" s="346" t="str">
        <f t="array" ref="S20">INDEX($D$63:$D$197,MATCH(SMALL(IF($C$63:$C$197="무기",$AG$63:$AG$197),1),($C$63:$C$197="무기")*($AG$63:$AG$197),0))</f>
        <v>가호</v>
      </c>
      <c r="T20" s="346" t="str">
        <f t="array" ref="T20">INDEX($D$63:$D$197,MATCH(SMALL(IF($C$63:$C$197="무기",$AI$63:$AI$197),1),($C$63:$C$197="무기")*($AI$63:$AI$197),0))</f>
        <v>가호</v>
      </c>
      <c r="U20" s="346" t="str">
        <f t="array" ref="U20">INDEX($D$63:$D$197,MATCH(SMALL(IF($C$63:$C$197="무기",$AK$63:$AK$197),1),($C$63:$C$197="무기")*($AK$63:$AK$197),0))</f>
        <v>가호</v>
      </c>
      <c r="V20" s="346" t="str">
        <f t="array" ref="V20">INDEX($D$63:$D$197,MATCH(SMALL(IF($C$63:$C$197="무기",$AM$63:$AM$197),1),($C$63:$C$197="무기")*($AM$63:$AM$197),0))</f>
        <v>은+가</v>
      </c>
      <c r="W20" s="347" t="str">
        <f t="array" ref="W20">INDEX($D$63:$D$197,MATCH(SMALL(IF($C$63:$C$197="무기",$AO$63:$AO$197),1),($C$63:$C$197="무기")*($AO$63:$AO$197),0))</f>
        <v>은+가</v>
      </c>
      <c r="X20" s="344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277"/>
      <c r="AR20" s="277"/>
    </row>
    <row r="21" spans="2:44" ht="14.45" customHeight="1">
      <c r="B21" s="323"/>
      <c r="C21" s="620"/>
      <c r="D21" s="621"/>
      <c r="E21" s="158">
        <f t="array" ref="E21">SMALL(IF($C$63:$C$197="무기",$E$63:$E$197),1)</f>
        <v>4258.54</v>
      </c>
      <c r="F21" s="158">
        <f t="array" ref="F21">SMALL(IF($C$63:$C$197="무기",$G$63:$G$197),1)</f>
        <v>5120.3603599999988</v>
      </c>
      <c r="G21" s="159">
        <f t="array" ref="G21">SMALL(IF($C$63:$C$197="무기",$I$63:$I$197),1)</f>
        <v>6859.9033807999995</v>
      </c>
      <c r="H21" s="159">
        <f t="array" ref="H21">SMALL(IF($C$63:$C$197="무기",$K$63:$K$197),1)</f>
        <v>7695.0480904000005</v>
      </c>
      <c r="I21" s="159">
        <f t="array" ref="I21">SMALL(IF($C$63:$C$197="무기",$M$63:$M$197),1)</f>
        <v>7727.3264743999998</v>
      </c>
      <c r="J21" s="159">
        <f t="array" ref="J21">SMALL(IF($C$63:$C$197="무기",$O$63:$O$197),1)</f>
        <v>14722.124851769311</v>
      </c>
      <c r="K21" s="159">
        <f t="array" ref="K21">SMALL(IF($C$63:$C$197="무기",$Q$63:$Q$197),1)</f>
        <v>16087.836829972161</v>
      </c>
      <c r="L21" s="159">
        <f t="array" ref="L21">SMALL(IF($C$63:$C$197="무기",$S$63:$S$197),1)</f>
        <v>16395.19032350113</v>
      </c>
      <c r="M21" s="159">
        <f t="array" ref="M21">SMALL(IF($C$63:$C$197="무기",$U$63:$U$197),1)</f>
        <v>21829.9415593091</v>
      </c>
      <c r="N21" s="159">
        <f t="array" ref="N21">SMALL(IF($C$63:$C$197="무기",$W$63:$W$197),1)</f>
        <v>24520.514353874118</v>
      </c>
      <c r="O21" s="159">
        <f t="array" ref="O21">SMALL(IF($C$63:$C$197="무기",$Y$63:$Y$197),1)</f>
        <v>26073.049671810375</v>
      </c>
      <c r="P21" s="159">
        <f t="array" ref="P21">SMALL(IF($C$63:$C$197="무기",$AA$63:$AA$197),1)</f>
        <v>46744.278024659179</v>
      </c>
      <c r="Q21" s="159">
        <f t="array" ref="Q21">SMALL(IF($C$63:$C$197="무기",$AC$63:$AC$197),1)</f>
        <v>52761.608683879924</v>
      </c>
      <c r="R21" s="159">
        <f t="array" ref="R21">SMALL(IF($C$63:$C$197="무기",$AE$63:$AE$197),1)</f>
        <v>80622.695373514871</v>
      </c>
      <c r="S21" s="159">
        <f t="array" ref="S21">SMALL(IF($C$63:$C$197="무기",$AG$63:$AG$197),1)</f>
        <v>85794.15907777648</v>
      </c>
      <c r="T21" s="159">
        <f t="array" ref="T21">SMALL(IF($C$63:$C$197="무기",$AI$63:$AI$197),1)</f>
        <v>214169.33352533195</v>
      </c>
      <c r="U21" s="159">
        <f t="array" ref="U21">SMALL(IF($C$63:$C$197="무기",$AK$63:$AK$197),1)</f>
        <v>228781.33472764411</v>
      </c>
      <c r="V21" s="159">
        <f t="array" ref="V21">SMALL(IF($C$63:$C$197="무기",$AM$63:$AM$197),1)</f>
        <v>379474.05793837045</v>
      </c>
      <c r="W21" s="348">
        <f t="array" ref="W21">SMALL(IF($C$63:$C$197="무기",$AO$63:$AO$197),1)</f>
        <v>414604.41260674631</v>
      </c>
      <c r="X21" s="349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277"/>
      <c r="AR21" s="277"/>
    </row>
    <row r="22" spans="2:44" ht="24" customHeight="1">
      <c r="B22" s="323"/>
      <c r="C22" s="620" t="s">
        <v>1565</v>
      </c>
      <c r="D22" s="621"/>
      <c r="E22" s="158" t="str">
        <f t="array" ref="E22">INDEX($D$63:$D$197,MATCH(SMALL(IF($C$63:$C$197="방어구",$E$63:$E$197),1),($C$63:$C$197="방어구")*($E$63:$E$197),0))</f>
        <v>없음</v>
      </c>
      <c r="F22" s="158" t="str">
        <f t="array" ref="F22">INDEX($D$63:$D$197,MATCH(SMALL(IF($C$63:$C$197="방어구",$G$63:$G$197),1),($C$63:$C$197="방어구")*($G$63:$G$197),0))</f>
        <v>없음</v>
      </c>
      <c r="G22" s="159" t="str">
        <f t="array" ref="G22">INDEX($D$63:$D$197,MATCH(SMALL(IF($C$63:$C$197="방어구",$I$63:$I$197),1),($C$63:$C$197="방어구")*($I$63:$I$197),0))</f>
        <v>없음</v>
      </c>
      <c r="H22" s="159" t="str">
        <f t="array" ref="H22">INDEX($D$63:$D$197,MATCH(SMALL(IF($C$63:$C$197="방어구",$K$63:$K$197),1),($C$63:$C$197="방어구")*($K$63:$K$197),0))</f>
        <v>없음</v>
      </c>
      <c r="I22" s="159" t="str">
        <f t="array" ref="I22">INDEX($D$63:$D$197,MATCH(SMALL(IF($C$63:$C$197="방어구",$M$63:$M$197),1),($C$63:$C$197="방어구")*($M$63:$M$197),0))</f>
        <v>없음</v>
      </c>
      <c r="J22" s="159" t="str">
        <f t="array" ref="J22">INDEX($D$63:$D$197,MATCH(SMALL(IF($C$63:$C$197="방어구",$O$63:$O$197),1),($C$63:$C$197="방어구")*($O$63:$O$197),0))</f>
        <v>없음</v>
      </c>
      <c r="K22" s="159" t="str">
        <f t="array" ref="K22">INDEX($D$63:$D$197,MATCH(SMALL(IF($C$63:$C$197="방어구",$Q$63:$Q$197),1),($C$63:$C$197="방어구")*($Q$63:$Q$197),0))</f>
        <v>없음</v>
      </c>
      <c r="L22" s="159" t="str">
        <f t="array" ref="L22">INDEX($D$63:$D$197,MATCH(SMALL(IF($C$63:$C$197="방어구",$S$63:$S$197),1),($C$63:$C$197="방어구")*($S$63:$S$197),0))</f>
        <v>없음</v>
      </c>
      <c r="M22" s="159" t="str">
        <f t="array" ref="M22">INDEX($D$63:$D$197,MATCH(SMALL(IF($C$63:$C$197="방어구",$U$63:$U$197),1),($C$63:$C$197="방어구")*($U$63:$U$197),0))</f>
        <v>없음</v>
      </c>
      <c r="N22" s="159" t="str">
        <f t="array" ref="N22">INDEX($D$63:$D$197,MATCH(SMALL(IF($C$63:$C$197="방어구",$W$63:$W$197),1),($C$63:$C$197="방어구")*($W$63:$W$197),0))</f>
        <v>없음</v>
      </c>
      <c r="O22" s="159" t="str">
        <f t="array" ref="O22">INDEX($D$63:$D$197,MATCH(SMALL(IF($C$63:$C$197="방어구",$Y$63:$Y$197),1),($C$63:$C$197="방어구")*($Y$63:$Y$197),0))</f>
        <v>없음</v>
      </c>
      <c r="P22" s="159" t="str">
        <f t="array" ref="P22">INDEX($D$63:$D$197,MATCH(SMALL(IF($C$63:$C$197="방어구",$AA$63:$AA$197),1),($C$63:$C$197="방어구")*($AA$63:$AA$197),0))</f>
        <v>없음</v>
      </c>
      <c r="Q22" s="159" t="str">
        <f t="array" ref="Q22">INDEX($D$63:$D$197,MATCH(SMALL(IF($C$63:$C$197="방어구",$AC$63:$AC$197),1),($C$63:$C$197="방어구")*($AC$63:$AC$197),0))</f>
        <v>없음</v>
      </c>
      <c r="R22" s="159" t="str">
        <f t="array" ref="R22">INDEX($D$63:$D$197,MATCH(SMALL(IF($C$63:$C$197="방어구",$AE$63:$AE$197),1),($C$63:$C$197="방어구")*($AE$63:$AE$197),0))</f>
        <v>없음</v>
      </c>
      <c r="S22" s="159" t="str">
        <f t="array" ref="S22">INDEX($D$63:$D$197,MATCH(SMALL(IF($C$63:$C$197="방어구",$AG$63:$AG$197),1),($C$63:$C$197="방어구")*($AG$63:$AG$197),0))</f>
        <v>없음</v>
      </c>
      <c r="T22" s="159" t="str">
        <f t="array" ref="T22">INDEX($D$63:$D$197,MATCH(SMALL(IF($C$63:$C$197="방어구",$AI$63:$AI$197),1),($C$63:$C$197="방어구")*($AI$63:$AI$197),0))</f>
        <v>가호</v>
      </c>
      <c r="U22" s="159" t="str">
        <f t="array" ref="U22">INDEX($D$63:$D$197,MATCH(SMALL(IF($C$63:$C$197="방어구",$AK$63:$AK$197),1),($C$63:$C$197="방어구")*($AK$63:$AK$197),0))</f>
        <v>가호</v>
      </c>
      <c r="V22" s="159" t="str">
        <f t="array" ref="V22">INDEX($D$63:$D$197,MATCH(SMALL(IF($C$63:$C$197="방어구",$AM$63:$AM$197),1),($C$63:$C$197="방어구")*($AM$63:$AM$197),0))</f>
        <v>가호</v>
      </c>
      <c r="W22" s="348" t="str">
        <f t="array" ref="W22">INDEX($D$63:$D$197,MATCH(SMALL(IF($C$63:$C$197="방어구",$AO$63:$AO$197),1),($C$63:$C$197="방어구")*($AO$63:$AO$197),0))</f>
        <v>가호</v>
      </c>
      <c r="X22" s="344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277"/>
      <c r="AR22" s="277"/>
    </row>
    <row r="23" spans="2:44" ht="14.45" customHeight="1">
      <c r="B23" s="323"/>
      <c r="C23" s="622"/>
      <c r="D23" s="623"/>
      <c r="E23" s="350">
        <f t="array" ref="E23">SMALL(IF($C$63:$C$197="방어구",$E$63:$E$197),1)</f>
        <v>2160.7596070399995</v>
      </c>
      <c r="F23" s="350">
        <f t="array" ref="F23">SMALL(IF($C$63:$C$197="방어구",$G$63:$G$197),1)</f>
        <v>2644.8943875682999</v>
      </c>
      <c r="G23" s="351">
        <f t="array" ref="G23">SMALL(IF($C$63:$C$197="방어구",$I$63:$I$197),1)</f>
        <v>3288.7944163353595</v>
      </c>
      <c r="H23" s="351">
        <f t="array" ref="H23">SMALL(IF($C$63:$C$197="방어구",$K$63:$K$197),1)</f>
        <v>3607.935893886719</v>
      </c>
      <c r="I23" s="351">
        <f t="array" ref="I23">SMALL(IF($C$63:$C$197="방어구",$M$63:$M$197),1)</f>
        <v>3607.935893886719</v>
      </c>
      <c r="J23" s="351">
        <f t="array" ref="J23">SMALL(IF($C$63:$C$197="방어구",$O$63:$O$197),1)</f>
        <v>5701.1113583824026</v>
      </c>
      <c r="K23" s="351">
        <f t="array" ref="K23">SMALL(IF($C$63:$C$197="방어구",$Q$63:$Q$197),1)</f>
        <v>5977.4023265235537</v>
      </c>
      <c r="L23" s="351">
        <f t="array" ref="L23">SMALL(IF($C$63:$C$197="방어구",$S$63:$S$197),1)</f>
        <v>5977.4023265235537</v>
      </c>
      <c r="M23" s="351">
        <f t="array" ref="M23">SMALL(IF($C$63:$C$197="방어구",$U$63:$U$197),1)</f>
        <v>7777.853955398492</v>
      </c>
      <c r="N23" s="351">
        <f t="array" ref="N23">SMALL(IF($C$63:$C$197="방어구",$W$63:$W$197),1)</f>
        <v>9004.3774489043662</v>
      </c>
      <c r="O23" s="351">
        <f t="array" ref="O23">SMALL(IF($C$63:$C$197="방어구",$Y$63:$Y$197),1)</f>
        <v>10199.659071869415</v>
      </c>
      <c r="P23" s="351">
        <f t="array" ref="P23">SMALL(IF($C$63:$C$197="방어구",$AA$63:$AA$197),1)</f>
        <v>16857.865052412024</v>
      </c>
      <c r="Q23" s="351">
        <f t="array" ref="Q23">SMALL(IF($C$63:$C$197="방어구",$AC$63:$AC$197),1)</f>
        <v>19444.000592744367</v>
      </c>
      <c r="R23" s="351">
        <f t="array" ref="R23">SMALL(IF($C$63:$C$197="방어구",$AE$63:$AE$197),1)</f>
        <v>30182.524765134756</v>
      </c>
      <c r="S23" s="351">
        <f t="array" ref="S23">SMALL(IF($C$63:$C$197="방어구",$AG$63:$AG$197),1)</f>
        <v>34474.578007038297</v>
      </c>
      <c r="T23" s="351">
        <f t="array" ref="T23">SMALL(IF($C$63:$C$197="방어구",$AI$63:$AI$197),1)</f>
        <v>81871.844119778019</v>
      </c>
      <c r="U23" s="351">
        <f t="array" ref="U23">SMALL(IF($C$63:$C$197="방어구",$AK$63:$AK$197),1)</f>
        <v>90644.149932766799</v>
      </c>
      <c r="V23" s="351">
        <f t="array" ref="V23">SMALL(IF($C$63:$C$197="방어구",$AM$63:$AM$197),1)</f>
        <v>156116.308271118</v>
      </c>
      <c r="W23" s="352">
        <f t="array" ref="W23">SMALL(IF($C$63:$C$197="방어구",$AO$63:$AO$197),1)</f>
        <v>173282.97812335036</v>
      </c>
      <c r="X23" s="349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277"/>
      <c r="AR23" s="277"/>
    </row>
    <row r="24" spans="2:44" ht="24" customHeight="1">
      <c r="B24" s="323"/>
      <c r="C24" s="624" t="s">
        <v>1568</v>
      </c>
      <c r="D24" s="625"/>
      <c r="E24" s="345" t="str">
        <f t="array" ref="E24">INDEX($D$63:$D$197,MATCH(SMALL(IF($C$63:$C$197="무기",$E$63:$E$197),2),($C$63:$C$197="무기")*($E$63:$E$197),0))</f>
        <v>축+가</v>
      </c>
      <c r="F24" s="345" t="str">
        <f t="array" ref="F24">INDEX($D$63:$D$197,MATCH(SMALL(IF($C$63:$C$197="무기",$G$63:$G$197),2),($C$63:$C$197="무기")*($G$63:$G$197),0))</f>
        <v>은+가</v>
      </c>
      <c r="G24" s="346" t="str">
        <f t="array" ref="G24">INDEX($D$63:$D$197,MATCH(SMALL(IF($C$63:$C$197="무기",$I$63:$I$197),2),($C$63:$C$197="무기")*($I$63:$I$197),0))</f>
        <v>은+가</v>
      </c>
      <c r="H24" s="346" t="str">
        <f t="array" ref="H24">INDEX($D$63:$D$197,MATCH(SMALL(IF($C$63:$C$197="무기",$K$63:$K$197),2),($C$63:$C$197="무기")*($K$63:$K$197),0))</f>
        <v>은+가</v>
      </c>
      <c r="I24" s="346" t="str">
        <f t="array" ref="I24">INDEX($D$63:$D$197,MATCH(SMALL(IF($C$63:$C$197="무기",$M$63:$M$197),2),($C$63:$C$197="무기")*($M$63:$M$197),0))</f>
        <v>은+가</v>
      </c>
      <c r="J24" s="346" t="str">
        <f t="array" ref="J24">INDEX($D$63:$D$197,MATCH(SMALL(IF($C$63:$C$197="무기",$O$63:$O$197),2),($C$63:$C$197="무기")*($O$63:$O$197),0))</f>
        <v>없음</v>
      </c>
      <c r="K24" s="346" t="str">
        <f t="array" ref="K24">INDEX($D$63:$D$197,MATCH(SMALL(IF($C$63:$C$197="무기",$Q$63:$Q$197),2),($C$63:$C$197="무기")*($Q$63:$Q$197),0))</f>
        <v>없음</v>
      </c>
      <c r="L24" s="346" t="str">
        <f t="array" ref="L24">INDEX($D$63:$D$197,MATCH(SMALL(IF($C$63:$C$197="무기",$S$63:$S$197),2),($C$63:$C$197="무기")*($S$63:$S$197),0))</f>
        <v>없음</v>
      </c>
      <c r="M24" s="346" t="str">
        <f t="array" ref="M24">INDEX($D$63:$D$197,MATCH(SMALL(IF($C$63:$C$197="무기",$U$63:$U$197),2),($C$63:$C$197="무기")*($U$63:$U$197),0))</f>
        <v>없음</v>
      </c>
      <c r="N24" s="346" t="str">
        <f t="array" ref="N24">INDEX($D$63:$D$197,MATCH(SMALL(IF($C$63:$C$197="무기",$W$63:$W$197),2),($C$63:$C$197="무기")*($W$63:$W$197),0))</f>
        <v>없음</v>
      </c>
      <c r="O24" s="346" t="str">
        <f t="array" ref="O24">INDEX($D$63:$D$197,MATCH(SMALL(IF($C$63:$C$197="무기",$Y$63:$Y$197),2),($C$63:$C$197="무기")*($Y$63:$Y$197),0))</f>
        <v>없음</v>
      </c>
      <c r="P24" s="346" t="str">
        <f t="array" ref="P24">INDEX($D$63:$D$197,MATCH(SMALL(IF($C$63:$C$197="무기",$AA$63:$AA$197),2),($C$63:$C$197="무기")*($AA$63:$AA$197),0))</f>
        <v>가호</v>
      </c>
      <c r="Q24" s="346" t="str">
        <f t="array" ref="Q24">INDEX($D$63:$D$197,MATCH(SMALL(IF($C$63:$C$197="무기",$AC$63:$AC$197),2),($C$63:$C$197="무기")*($AC$63:$AC$197),0))</f>
        <v>가호</v>
      </c>
      <c r="R24" s="346" t="str">
        <f t="array" ref="R24">INDEX($D$63:$D$197,MATCH(SMALL(IF($C$63:$C$197="무기",$AE$63:$AE$197),2),($C$63:$C$197="무기")*($AE$63:$AE$197),0))</f>
        <v>없음</v>
      </c>
      <c r="S24" s="346" t="str">
        <f t="array" ref="S24">INDEX($D$63:$D$197,MATCH(SMALL(IF($C$63:$C$197="무기",$AG$63:$AG$197),2),($C$63:$C$197="무기")*($AG$63:$AG$197),0))</f>
        <v>없음</v>
      </c>
      <c r="T24" s="346" t="str">
        <f t="array" ref="T24">INDEX($D$63:$D$197,MATCH(SMALL(IF($C$63:$C$197="무기",$AI$63:$AI$197),2),($C$63:$C$197="무기")*($AI$63:$AI$197),0))</f>
        <v>은+가</v>
      </c>
      <c r="U24" s="346" t="str">
        <f t="array" ref="U24">INDEX($D$63:$D$197,MATCH(SMALL(IF($C$63:$C$197="무기",$AK$63:$AK$197),2),($C$63:$C$197="무기")*($AK$63:$AK$197),0))</f>
        <v>은+가</v>
      </c>
      <c r="V24" s="346" t="str">
        <f t="array" ref="V24">INDEX($D$63:$D$197,MATCH(SMALL(IF($C$63:$C$197="무기",$AM$63:$AM$197),2),($C$63:$C$197="무기")*($AM$63:$AM$197),0))</f>
        <v>축+가</v>
      </c>
      <c r="W24" s="347" t="str">
        <f t="array" ref="W24">INDEX($D$63:$D$197,MATCH(SMALL(IF($C$63:$C$197="무기",$AO$63:$AO$197),2),($C$63:$C$197="무기")*($AO$63:$AO$197),0))</f>
        <v>축+가</v>
      </c>
      <c r="X24" s="334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  <c r="AO24" s="277"/>
      <c r="AP24" s="277"/>
      <c r="AQ24" s="277"/>
      <c r="AR24" s="277"/>
    </row>
    <row r="25" spans="2:44" ht="14.45" customHeight="1">
      <c r="B25" s="323"/>
      <c r="C25" s="620"/>
      <c r="D25" s="621"/>
      <c r="E25" s="158">
        <f t="array" ref="E25">SMALL(IF($C$63:$C$197="무기",$E$63:$E$197),2)</f>
        <v>4281.9663999999993</v>
      </c>
      <c r="F25" s="158">
        <f t="array" ref="F25">SMALL(IF($C$63:$C$197="무기",$G$63:$G$197),2)</f>
        <v>5238.1339999999991</v>
      </c>
      <c r="G25" s="159">
        <f t="array" ref="G25">SMALL(IF($C$63:$C$197="무기",$I$63:$I$197),2)</f>
        <v>6940.7666282403397</v>
      </c>
      <c r="H25" s="159">
        <f t="array" ref="H25">SMALL(IF($C$63:$C$197="무기",$K$63:$K$197),2)</f>
        <v>7858.6910438213135</v>
      </c>
      <c r="I25" s="159">
        <f t="array" ref="I25">SMALL(IF($C$63:$C$197="무기",$M$63:$M$197),2)</f>
        <v>7896.2588659031644</v>
      </c>
      <c r="J25" s="159">
        <f t="array" ref="J25">SMALL(IF($C$63:$C$197="무기",$O$63:$O$197),2)</f>
        <v>14730.532012112679</v>
      </c>
      <c r="K25" s="159">
        <f t="array" ref="K25">SMALL(IF($C$63:$C$197="무기",$Q$63:$Q$197),2)</f>
        <v>16302.792250850387</v>
      </c>
      <c r="L25" s="159">
        <f t="array" ref="L25">SMALL(IF($C$63:$C$197="무기",$S$63:$S$197),2)</f>
        <v>16671.464759225644</v>
      </c>
      <c r="M25" s="159">
        <f t="array" ref="M25">SMALL(IF($C$63:$C$197="무기",$U$63:$U$197),2)</f>
        <v>22048.750256603082</v>
      </c>
      <c r="N25" s="159">
        <f t="array" ref="N25">SMALL(IF($C$63:$C$197="무기",$W$63:$W$197),2)</f>
        <v>25115.299837558254</v>
      </c>
      <c r="O25" s="159">
        <f t="array" ref="O25">SMALL(IF($C$63:$C$197="무기",$Y$63:$Y$197),2)</f>
        <v>26771.625930328977</v>
      </c>
      <c r="P25" s="159">
        <f t="array" ref="P25">SMALL(IF($C$63:$C$197="무기",$AA$63:$AA$197),2)</f>
        <v>48138.709707194175</v>
      </c>
      <c r="Q25" s="159">
        <f t="array" ref="Q25">SMALL(IF($C$63:$C$197="무기",$AC$63:$AC$197),2)</f>
        <v>53524.389186220855</v>
      </c>
      <c r="R25" s="159">
        <f t="array" ref="R25">SMALL(IF($C$63:$C$197="무기",$AE$63:$AE$197),2)</f>
        <v>81446.283330323873</v>
      </c>
      <c r="S25" s="159">
        <f t="array" ref="S25">SMALL(IF($C$63:$C$197="무기",$AG$63:$AG$197),2)</f>
        <v>86924.862020551824</v>
      </c>
      <c r="T25" s="159">
        <f t="array" ref="T25">SMALL(IF($C$63:$C$197="무기",$AI$63:$AI$197),2)</f>
        <v>235199.75629595973</v>
      </c>
      <c r="U25" s="159">
        <f t="array" ref="U25">SMALL(IF($C$63:$C$197="무기",$AK$63:$AK$197),2)</f>
        <v>248379.18922266597</v>
      </c>
      <c r="V25" s="159">
        <f t="array" ref="V25">SMALL(IF($C$63:$C$197="무기",$AM$63:$AM$197),2)</f>
        <v>384360.78489524889</v>
      </c>
      <c r="W25" s="348">
        <f t="array" ref="W25">SMALL(IF($C$63:$C$197="무기",$AO$63:$AO$197),2)</f>
        <v>419491.13956362475</v>
      </c>
      <c r="X25" s="353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277"/>
      <c r="AR25" s="277"/>
    </row>
    <row r="26" spans="2:44" ht="24" customHeight="1">
      <c r="B26" s="323"/>
      <c r="C26" s="620" t="s">
        <v>1569</v>
      </c>
      <c r="D26" s="621"/>
      <c r="E26" s="159" t="str">
        <f t="array" ref="E26">INDEX($D$63:$D$197,MATCH(SMALL(IF($C$63:$C$197="방어구",$E$63:$E$197),2),($C$63:$C$197="방어구")*($E$63:$E$197),0))</f>
        <v>가호</v>
      </c>
      <c r="F26" s="159" t="str">
        <f t="array" ref="F26">INDEX($D$63:$D$197,MATCH(SMALL(IF($C$63:$C$197="방어구",$G$63:$G$197),2),($C$63:$C$197="방어구")*($G$63:$G$197),0))</f>
        <v>가호</v>
      </c>
      <c r="G26" s="159" t="str">
        <f t="array" ref="G26">INDEX($D$63:$D$197,MATCH(SMALL(IF($C$63:$C$197="방어구",$I$63:$I$197),2),($C$63:$C$197="방어구")*($I$63:$I$197),0))</f>
        <v>가호</v>
      </c>
      <c r="H26" s="159" t="str">
        <f t="array" ref="H26">INDEX($D$63:$D$197,MATCH(SMALL(IF($C$63:$C$197="방어구",$K$63:$K$197),2),($C$63:$C$197="방어구")*($K$63:$K$197),0))</f>
        <v>가호</v>
      </c>
      <c r="I26" s="159" t="str">
        <f t="array" ref="I26">INDEX($D$63:$D$197,MATCH(SMALL(IF($C$63:$C$197="방어구",$M$63:$M$197),2),($C$63:$C$197="방어구")*($M$63:$M$197),0))</f>
        <v>가호</v>
      </c>
      <c r="J26" s="159" t="str">
        <f t="array" ref="J26">INDEX($D$63:$D$197,MATCH(SMALL(IF($C$63:$C$197="방어구",$O$63:$O$197),2),($C$63:$C$197="방어구")*($O$63:$O$197),0))</f>
        <v>가호</v>
      </c>
      <c r="K26" s="159" t="str">
        <f t="array" ref="K26">INDEX($D$63:$D$197,MATCH(SMALL(IF($C$63:$C$197="방어구",$Q$63:$Q$197),2),($C$63:$C$197="방어구")*($Q$63:$Q$197),0))</f>
        <v>가호</v>
      </c>
      <c r="L26" s="159" t="str">
        <f t="array" ref="L26">INDEX($D$63:$D$197,MATCH(SMALL(IF($C$63:$C$197="방어구",$S$63:$S$197),2),($C$63:$C$197="방어구")*($S$63:$S$197),0))</f>
        <v>가호</v>
      </c>
      <c r="M26" s="159" t="str">
        <f t="array" ref="M26">INDEX($D$63:$D$197,MATCH(SMALL(IF($C$63:$C$197="방어구",$U$63:$U$197),2),($C$63:$C$197="방어구")*($U$63:$U$197),0))</f>
        <v>가호</v>
      </c>
      <c r="N26" s="159" t="str">
        <f t="array" ref="N26">INDEX($D$63:$D$197,MATCH(SMALL(IF($C$63:$C$197="방어구",$W$63:$W$197),2),($C$63:$C$197="방어구")*($W$63:$W$197),0))</f>
        <v>가호</v>
      </c>
      <c r="O26" s="159" t="str">
        <f t="array" ref="O26">INDEX($D$63:$D$197,MATCH(SMALL(IF($C$63:$C$197="방어구",$Y$63:$Y$197),2),($C$63:$C$197="방어구")*($Y$63:$Y$197),0))</f>
        <v>가호</v>
      </c>
      <c r="P26" s="159" t="str">
        <f t="array" ref="P26">INDEX($D$63:$D$197,MATCH(SMALL(IF($C$63:$C$197="방어구",$AA$63:$AA$197),2),($C$63:$C$197="방어구")*($AA$63:$AA$197),0))</f>
        <v>가호</v>
      </c>
      <c r="Q26" s="159" t="str">
        <f t="array" ref="Q26">INDEX($D$63:$D$197,MATCH(SMALL(IF($C$63:$C$197="방어구",$AC$63:$AC$197),2),($C$63:$C$197="방어구")*($AC$63:$AC$197),0))</f>
        <v>가호</v>
      </c>
      <c r="R26" s="159" t="str">
        <f t="array" ref="R26">INDEX($D$63:$D$197,MATCH(SMALL(IF($C$63:$C$197="방어구",$AE$63:$AE$197),2),($C$63:$C$197="방어구")*($AE$63:$AE$197),0))</f>
        <v>가호</v>
      </c>
      <c r="S26" s="159" t="str">
        <f t="array" ref="S26">INDEX($D$63:$D$197,MATCH(SMALL(IF($C$63:$C$197="방어구",$AG$63:$AG$197),2),($C$63:$C$197="방어구")*($AG$63:$AG$197),0))</f>
        <v>가호</v>
      </c>
      <c r="T26" s="159" t="str">
        <f t="array" ref="T26">INDEX($D$63:$D$197,MATCH(SMALL(IF($C$63:$C$197="방어구",$AI$63:$AI$197),2),($C$63:$C$197="방어구")*($AI$63:$AI$197),0))</f>
        <v>없음</v>
      </c>
      <c r="U26" s="159" t="str">
        <f t="array" ref="U26">INDEX($D$63:$D$197,MATCH(SMALL(IF($C$63:$C$197="방어구",$AK$63:$AK$197),2),($C$63:$C$197="방어구")*($AK$63:$AK$197),0))</f>
        <v>없음</v>
      </c>
      <c r="V26" s="159" t="str">
        <f t="array" ref="V26">INDEX($D$63:$D$197,MATCH(SMALL(IF($C$63:$C$197="방어구",$AM$63:$AM$197),2),($C$63:$C$197="방어구")*($AM$63:$AM$197),0))</f>
        <v>없음</v>
      </c>
      <c r="W26" s="348" t="str">
        <f t="array" ref="W26">INDEX($D$63:$D$197,MATCH(SMALL(IF($C$63:$C$197="방어구",$AO$63:$AO$197),2),($C$63:$C$197="방어구")*($AO$63:$AO$197),0))</f>
        <v>없음</v>
      </c>
      <c r="X26" s="334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  <c r="AP26" s="277"/>
      <c r="AQ26" s="277"/>
      <c r="AR26" s="277"/>
    </row>
    <row r="27" spans="2:44" ht="14.45" customHeight="1">
      <c r="B27" s="323"/>
      <c r="C27" s="622"/>
      <c r="D27" s="623"/>
      <c r="E27" s="351">
        <f t="array" ref="E27">SMALL(IF($C$63:$C$197="방어구",$E$63:$E$197),2)</f>
        <v>2227.221536</v>
      </c>
      <c r="F27" s="351">
        <f t="array" ref="F27">SMALL(IF($C$63:$C$197="방어구",$G$63:$G$197),2)</f>
        <v>2718.4425687200005</v>
      </c>
      <c r="G27" s="351">
        <f t="array" ref="G27">SMALL(IF($C$63:$C$197="방어구",$I$63:$I$197),2)</f>
        <v>3441.9091646336001</v>
      </c>
      <c r="H27" s="351">
        <f t="array" ref="H27">SMALL(IF($C$63:$C$197="방어구",$K$63:$K$197),2)</f>
        <v>3743.7559656031999</v>
      </c>
      <c r="I27" s="351">
        <f t="array" ref="I27">SMALL(IF($C$63:$C$197="방어구",$M$63:$M$197),2)</f>
        <v>3743.7559656031999</v>
      </c>
      <c r="J27" s="351">
        <f t="array" ref="J27">SMALL(IF($C$63:$C$197="방어구",$O$63:$O$197),2)</f>
        <v>7107.2370510457349</v>
      </c>
      <c r="K27" s="351">
        <f t="array" ref="K27">SMALL(IF($C$63:$C$197="방어구",$Q$63:$Q$197),2)</f>
        <v>7375.943825245371</v>
      </c>
      <c r="L27" s="351">
        <f t="array" ref="L27">SMALL(IF($C$63:$C$197="방어구",$S$63:$S$197),2)</f>
        <v>7375.943825245371</v>
      </c>
      <c r="M27" s="351">
        <f t="array" ref="M27">SMALL(IF($C$63:$C$197="방어구",$U$63:$U$197),2)</f>
        <v>9736.3215326421559</v>
      </c>
      <c r="N27" s="351">
        <f t="array" ref="N27">SMALL(IF($C$63:$C$197="방어구",$W$63:$W$197),2)</f>
        <v>10849.098809645771</v>
      </c>
      <c r="O27" s="351">
        <f t="array" ref="O27">SMALL(IF($C$63:$C$197="방어구",$Y$63:$Y$197),2)</f>
        <v>11963.889627637154</v>
      </c>
      <c r="P27" s="351">
        <f t="array" ref="P27">SMALL(IF($C$63:$C$197="방어구",$AA$63:$AA$197),2)</f>
        <v>22575.094065921541</v>
      </c>
      <c r="Q27" s="351">
        <f t="array" ref="Q27">SMALL(IF($C$63:$C$197="방어구",$AC$63:$AC$197),2)</f>
        <v>24973.82812351123</v>
      </c>
      <c r="R27" s="351">
        <f t="array" ref="R27">SMALL(IF($C$63:$C$197="방어구",$AE$63:$AE$197),2)</f>
        <v>36578.741647907213</v>
      </c>
      <c r="S27" s="351">
        <f t="array" ref="S27">SMALL(IF($C$63:$C$197="방어구",$AG$63:$AG$197),2)</f>
        <v>40589.706597570374</v>
      </c>
      <c r="T27" s="351">
        <f t="array" ref="T27">SMALL(IF($C$63:$C$197="방어구",$AI$63:$AI$197),2)</f>
        <v>86648.225382359247</v>
      </c>
      <c r="U27" s="351">
        <f t="array" ref="U27">SMALL(IF($C$63:$C$197="방어구",$AK$63:$AK$197),2)</f>
        <v>96118.101359850567</v>
      </c>
      <c r="V27" s="351">
        <f t="array" ref="V27">SMALL(IF($C$63:$C$197="방어구",$AM$63:$AM$197),2)</f>
        <v>186359.68609250701</v>
      </c>
      <c r="W27" s="352">
        <f t="array" ref="W27">SMALL(IF($C$63:$C$197="방어구",$AO$63:$AO$197),2)</f>
        <v>206329.70243787635</v>
      </c>
      <c r="X27" s="353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277"/>
      <c r="AR27" s="277"/>
    </row>
    <row r="28" spans="2:44" ht="24" customHeight="1">
      <c r="B28" s="323"/>
      <c r="C28" s="624" t="s">
        <v>1574</v>
      </c>
      <c r="D28" s="625"/>
      <c r="E28" s="345" t="str">
        <f t="array" ref="E28">INDEX($D$63:$D$197,MATCH(SMALL(IF($C$63:$C$197="무기",$E$63:$E$197),3),($C$63:$C$197="무기")*($E$63:$E$197),0))</f>
        <v>가호</v>
      </c>
      <c r="F28" s="345" t="str">
        <f t="array" ref="F28">INDEX($D$63:$D$197,MATCH(SMALL(IF($C$63:$C$197="무기",$G$63:$G$197),3),($C$63:$C$197="무기")*($G$63:$G$197),0))</f>
        <v>축+가</v>
      </c>
      <c r="G28" s="346" t="str">
        <f t="array" ref="G28">INDEX($D$63:$D$197,MATCH(SMALL(IF($C$63:$C$197="무기",$I$63:$I$197),3),($C$63:$C$197="무기")*($I$63:$I$197),0))</f>
        <v>축+가</v>
      </c>
      <c r="H28" s="346" t="str">
        <f t="array" ref="H28">INDEX($D$63:$D$197,MATCH(SMALL(IF($C$63:$C$197="무기",$K$63:$K$197),3),($C$63:$C$197="무기")*($K$63:$K$197),0))</f>
        <v>축+가</v>
      </c>
      <c r="I28" s="346" t="str">
        <f t="array" ref="I28">INDEX($D$63:$D$197,MATCH(SMALL(IF($C$63:$C$197="무기",$M$63:$M$197),3),($C$63:$C$197="무기")*($M$63:$M$197),0))</f>
        <v>축+가</v>
      </c>
      <c r="J28" s="346" t="str">
        <f t="array" ref="J28">INDEX($D$63:$D$197,MATCH(SMALL(IF($C$63:$C$197="무기",$O$63:$O$197),3),($C$63:$C$197="무기")*($O$63:$O$197),0))</f>
        <v>은+가</v>
      </c>
      <c r="K28" s="346" t="str">
        <f t="array" ref="K28">INDEX($D$63:$D$197,MATCH(SMALL(IF($C$63:$C$197="무기",$Q$63:$Q$197),3),($C$63:$C$197="무기")*($Q$63:$Q$197),0))</f>
        <v>은+가</v>
      </c>
      <c r="L28" s="346" t="str">
        <f t="array" ref="L28">INDEX($D$63:$D$197,MATCH(SMALL(IF($C$63:$C$197="무기",$S$63:$S$197),3),($C$63:$C$197="무기")*($S$63:$S$197),0))</f>
        <v>은+가</v>
      </c>
      <c r="M28" s="346" t="str">
        <f t="array" ref="M28">INDEX($D$63:$D$197,MATCH(SMALL(IF($C$63:$C$197="무기",$U$63:$U$197),3),($C$63:$C$197="무기")*($U$63:$U$197),0))</f>
        <v>은+가</v>
      </c>
      <c r="N28" s="346" t="str">
        <f t="array" ref="N28">INDEX($D$63:$D$197,MATCH(SMALL(IF($C$63:$C$197="무기",$W$63:$W$197),3),($C$63:$C$197="무기")*($W$63:$W$197),0))</f>
        <v>은+가</v>
      </c>
      <c r="O28" s="346" t="str">
        <f t="array" ref="O28">INDEX($D$63:$D$197,MATCH(SMALL(IF($C$63:$C$197="무기",$Y$63:$Y$197),3),($C$63:$C$197="무기")*($Y$63:$Y$197),0))</f>
        <v>은+가</v>
      </c>
      <c r="P28" s="346" t="str">
        <f t="array" ref="P28">INDEX($D$63:$D$197,MATCH(SMALL(IF($C$63:$C$197="무기",$AA$63:$AA$197),3),($C$63:$C$197="무기")*($AA$63:$AA$197),0))</f>
        <v>은총</v>
      </c>
      <c r="Q28" s="346" t="str">
        <f t="array" ref="Q28">INDEX($D$63:$D$197,MATCH(SMALL(IF($C$63:$C$197="무기",$AC$63:$AC$197),3),($C$63:$C$197="무기")*($AC$63:$AC$197),0))</f>
        <v>은+가</v>
      </c>
      <c r="R28" s="346" t="str">
        <f t="array" ref="R28">INDEX($D$63:$D$197,MATCH(SMALL(IF($C$63:$C$197="무기",$AE$63:$AE$197),3),($C$63:$C$197="무기")*($AE$63:$AE$197),0))</f>
        <v>은+가</v>
      </c>
      <c r="S28" s="346" t="str">
        <f t="array" ref="S28">INDEX($D$63:$D$197,MATCH(SMALL(IF($C$63:$C$197="무기",$AG$63:$AG$197),3),($C$63:$C$197="무기")*($AG$63:$AG$197),0))</f>
        <v>은+가</v>
      </c>
      <c r="T28" s="346" t="str">
        <f t="array" ref="T28">INDEX($D$63:$D$197,MATCH(SMALL(IF($C$63:$C$197="무기",$AI$63:$AI$197),3),($C$63:$C$197="무기")*($AI$63:$AI$197),0))</f>
        <v>축+가</v>
      </c>
      <c r="U28" s="346" t="str">
        <f t="array" ref="U28">INDEX($D$63:$D$197,MATCH(SMALL(IF($C$63:$C$197="무기",$AK$63:$AK$197),3),($C$63:$C$197="무기")*($AK$63:$AK$197),0))</f>
        <v>축+가</v>
      </c>
      <c r="V28" s="346" t="str">
        <f t="array" ref="V28">INDEX($D$63:$D$197,MATCH(SMALL(IF($C$63:$C$197="무기",$AM$63:$AM$197),3),($C$63:$C$197="무기")*($AM$63:$AM$197),0))</f>
        <v>가호</v>
      </c>
      <c r="W28" s="347" t="str">
        <f t="array" ref="W28">INDEX($D$63:$D$197,MATCH(SMALL(IF($C$63:$C$197="무기",$AO$63:$AO$197),3),($C$63:$C$197="무기")*($AO$63:$AO$197),0))</f>
        <v>가호</v>
      </c>
      <c r="X28" s="334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  <c r="AP28" s="277"/>
      <c r="AQ28" s="277"/>
      <c r="AR28" s="277"/>
    </row>
    <row r="29" spans="2:44" ht="14.45" customHeight="1">
      <c r="B29" s="323"/>
      <c r="C29" s="620"/>
      <c r="D29" s="621"/>
      <c r="E29" s="158">
        <f t="array" ref="E29">SMALL(IF($C$63:$C$197="무기",$E$63:$E$197),3)</f>
        <v>4411.4046400000007</v>
      </c>
      <c r="F29" s="158">
        <f t="array" ref="F29">SMALL(IF($C$63:$C$197="무기",$G$63:$G$197),3)</f>
        <v>5269.5607999999993</v>
      </c>
      <c r="G29" s="159">
        <f t="array" ref="G29">SMALL(IF($C$63:$C$197="무기",$I$63:$I$197),3)</f>
        <v>6991.1919586156273</v>
      </c>
      <c r="H29" s="159">
        <f t="array" ref="H29">SMALL(IF($C$63:$C$197="무기",$K$63:$K$197),3)</f>
        <v>7909.6803170265157</v>
      </c>
      <c r="I29" s="159">
        <f t="array" ref="I29">SMALL(IF($C$63:$C$197="무기",$M$63:$M$197),3)</f>
        <v>7947.2841737939834</v>
      </c>
      <c r="J29" s="159">
        <f t="array" ref="J29">SMALL(IF($C$63:$C$197="무기",$O$63:$O$197),3)</f>
        <v>15586.600222803305</v>
      </c>
      <c r="K29" s="159">
        <f t="array" ref="K29">SMALL(IF($C$63:$C$197="무기",$Q$63:$Q$197),3)</f>
        <v>16797.406406415139</v>
      </c>
      <c r="L29" s="159">
        <f t="array" ref="L29">SMALL(IF($C$63:$C$197="무기",$S$63:$S$197),3)</f>
        <v>17058.772242174906</v>
      </c>
      <c r="M29" s="159">
        <f t="array" ref="M29">SMALL(IF($C$63:$C$197="무기",$U$63:$U$197),3)</f>
        <v>23079.96103913863</v>
      </c>
      <c r="N29" s="159">
        <f t="array" ref="N29">SMALL(IF($C$63:$C$197="무기",$W$63:$W$197),3)</f>
        <v>25501.461524081071</v>
      </c>
      <c r="O29" s="159">
        <f t="array" ref="O29">SMALL(IF($C$63:$C$197="무기",$Y$63:$Y$197),3)</f>
        <v>26979.717725558137</v>
      </c>
      <c r="P29" s="159">
        <f t="array" ref="P29">SMALL(IF($C$63:$C$197="무기",$AA$63:$AA$197),3)</f>
        <v>51866.663696321251</v>
      </c>
      <c r="Q29" s="159">
        <f t="array" ref="Q29">SMALL(IF($C$63:$C$197="무기",$AC$63:$AC$197),3)</f>
        <v>57179.101848472485</v>
      </c>
      <c r="R29" s="159">
        <f t="array" ref="R29">SMALL(IF($C$63:$C$197="무기",$AE$63:$AE$197),3)</f>
        <v>87011.42342637296</v>
      </c>
      <c r="S29" s="159">
        <f t="array" ref="S29">SMALL(IF($C$63:$C$197="무기",$AG$63:$AG$197),3)</f>
        <v>91950.758656399936</v>
      </c>
      <c r="T29" s="159">
        <f t="array" ref="T29">SMALL(IF($C$63:$C$197="무기",$AI$63:$AI$197),3)</f>
        <v>238432.02590852737</v>
      </c>
      <c r="U29" s="159">
        <f t="array" ref="U29">SMALL(IF($C$63:$C$197="무기",$AK$63:$AK$197),3)</f>
        <v>251611.45883523361</v>
      </c>
      <c r="V29" s="159">
        <f t="array" ref="V29">SMALL(IF($C$63:$C$197="무기",$AM$63:$AM$197),3)</f>
        <v>391853.98373290896</v>
      </c>
      <c r="W29" s="348">
        <f t="array" ref="W29">SMALL(IF($C$63:$C$197="무기",$AO$63:$AO$197),3)</f>
        <v>435454.43305180129</v>
      </c>
      <c r="X29" s="353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277"/>
      <c r="AR29" s="277"/>
    </row>
    <row r="30" spans="2:44" ht="24" customHeight="1">
      <c r="B30" s="323"/>
      <c r="C30" s="620" t="s">
        <v>1575</v>
      </c>
      <c r="D30" s="621"/>
      <c r="E30" s="159" t="str">
        <f t="array" ref="E30">INDEX($D$63:$D$197,MATCH(SMALL(IF($C$63:$C$197="방어구",$E$63:$E$197),3),($C$63:$C$197="방어구")*($E$63:$E$197),0))</f>
        <v>은총</v>
      </c>
      <c r="F30" s="159" t="str">
        <f t="array" ref="F30">INDEX($D$63:$D$197,MATCH(SMALL(IF($C$63:$C$197="방어구",$G$63:$G$197),3),($C$63:$C$197="방어구")*($G$63:$G$197),0))</f>
        <v>은+가</v>
      </c>
      <c r="G30" s="159" t="str">
        <f t="array" ref="G30">INDEX($D$63:$D$197,MATCH(SMALL(IF($C$63:$C$197="방어구",$I$63:$I$197),3),($C$63:$C$197="방어구")*($I$63:$I$197),0))</f>
        <v>은총</v>
      </c>
      <c r="H30" s="159" t="str">
        <f t="array" ref="H30">INDEX($D$63:$D$197,MATCH(SMALL(IF($C$63:$C$197="방어구",$K$63:$K$197),3),($C$63:$C$197="방어구")*($K$63:$K$197),0))</f>
        <v>은총</v>
      </c>
      <c r="I30" s="159" t="str">
        <f t="array" ref="I30">INDEX($D$63:$D$197,MATCH(SMALL(IF($C$63:$C$197="방어구",$M$63:$M$197),3),($C$63:$C$197="방어구")*($M$63:$M$197),0))</f>
        <v>은총</v>
      </c>
      <c r="J30" s="159" t="str">
        <f t="array" ref="J30">INDEX($D$63:$D$197,MATCH(SMALL(IF($C$63:$C$197="방어구",$O$63:$O$197),3),($C$63:$C$197="방어구")*($O$63:$O$197),0))</f>
        <v>은총</v>
      </c>
      <c r="K30" s="159" t="str">
        <f t="array" ref="K30">INDEX($D$63:$D$197,MATCH(SMALL(IF($C$63:$C$197="방어구",$Q$63:$Q$197),3),($C$63:$C$197="방어구")*($Q$63:$Q$197),0))</f>
        <v>은총</v>
      </c>
      <c r="L30" s="159" t="str">
        <f t="array" ref="L30">INDEX($D$63:$D$197,MATCH(SMALL(IF($C$63:$C$197="방어구",$S$63:$S$197),3),($C$63:$C$197="방어구")*($S$63:$S$197),0))</f>
        <v>은총</v>
      </c>
      <c r="M30" s="159" t="str">
        <f t="array" ref="M30">INDEX($D$63:$D$197,MATCH(SMALL(IF($C$63:$C$197="방어구",$U$63:$U$197),3),($C$63:$C$197="방어구")*($U$63:$U$197),0))</f>
        <v>은총</v>
      </c>
      <c r="N30" s="159" t="str">
        <f t="array" ref="N30">INDEX($D$63:$D$197,MATCH(SMALL(IF($C$63:$C$197="방어구",$W$63:$W$197),3),($C$63:$C$197="방어구")*($W$63:$W$197),0))</f>
        <v>은총</v>
      </c>
      <c r="O30" s="159" t="str">
        <f t="array" ref="O30">INDEX($D$63:$D$197,MATCH(SMALL(IF($C$63:$C$197="방어구",$Y$63:$Y$197),3),($C$63:$C$197="방어구")*($Y$63:$Y$197),0))</f>
        <v>은총</v>
      </c>
      <c r="P30" s="159" t="str">
        <f t="array" ref="P30">INDEX($D$63:$D$197,MATCH(SMALL(IF($C$63:$C$197="방어구",$AA$63:$AA$197),3),($C$63:$C$197="방어구")*($AA$63:$AA$197),0))</f>
        <v>은총</v>
      </c>
      <c r="Q30" s="159" t="str">
        <f t="array" ref="Q30">INDEX($D$63:$D$197,MATCH(SMALL(IF($C$63:$C$197="방어구",$AC$63:$AC$197),3),($C$63:$C$197="방어구")*($AC$63:$AC$197),0))</f>
        <v>은총</v>
      </c>
      <c r="R30" s="159" t="str">
        <f t="array" ref="R30">INDEX($D$63:$D$197,MATCH(SMALL(IF($C$63:$C$197="방어구",$AE$63:$AE$197),3),($C$63:$C$197="방어구")*($AE$63:$AE$197),0))</f>
        <v>은총</v>
      </c>
      <c r="S30" s="159" t="str">
        <f t="array" ref="S30">INDEX($D$63:$D$197,MATCH(SMALL(IF($C$63:$C$197="방어구",$AG$63:$AG$197),3),($C$63:$C$197="방어구")*($AG$63:$AG$197),0))</f>
        <v>은총</v>
      </c>
      <c r="T30" s="159" t="str">
        <f t="array" ref="T30">INDEX($D$63:$D$197,MATCH(SMALL(IF($C$63:$C$197="방어구",$AI$63:$AI$197),3),($C$63:$C$197="방어구")*($AI$63:$AI$197),0))</f>
        <v>은+가</v>
      </c>
      <c r="U30" s="159" t="str">
        <f t="array" ref="U30">INDEX($D$63:$D$197,MATCH(SMALL(IF($C$63:$C$197="방어구",$AK$63:$AK$197),3),($C$63:$C$197="방어구")*($AK$63:$AK$197),0))</f>
        <v>은+가</v>
      </c>
      <c r="V30" s="159" t="str">
        <f t="array" ref="V30">INDEX($D$63:$D$197,MATCH(SMALL(IF($C$63:$C$197="방어구",$AM$63:$AM$197),3),($C$63:$C$197="방어구")*($AM$63:$AM$197),0))</f>
        <v>은+가</v>
      </c>
      <c r="W30" s="348" t="str">
        <f t="array" ref="W30">INDEX($D$63:$D$197,MATCH(SMALL(IF($C$63:$C$197="방어구",$AO$63:$AO$197),3),($C$63:$C$197="방어구")*($AO$63:$AO$197),0))</f>
        <v>은+가</v>
      </c>
      <c r="X30" s="334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</row>
    <row r="31" spans="2:44" ht="14.45" customHeight="1">
      <c r="B31" s="323"/>
      <c r="C31" s="622"/>
      <c r="D31" s="623"/>
      <c r="E31" s="350">
        <f t="array" ref="E31">SMALL(IF($C$63:$C$197="방어구",$E$63:$E$197),3)</f>
        <v>2401.2749777709823</v>
      </c>
      <c r="F31" s="350">
        <f t="array" ref="F31">SMALL(IF($C$63:$C$197="방어구",$G$63:$G$197),3)</f>
        <v>2940.7122799999997</v>
      </c>
      <c r="G31" s="351">
        <f t="array" ref="G31">SMALL(IF($C$63:$C$197="방어구",$I$63:$I$197),3)</f>
        <v>3759.5374445071047</v>
      </c>
      <c r="H31" s="351">
        <f t="array" ref="H31">SMALL(IF($C$63:$C$197="방어구",$K$63:$K$197),3)</f>
        <v>4061.2777004345171</v>
      </c>
      <c r="I31" s="351">
        <f t="array" ref="I31">SMALL(IF($C$63:$C$197="방어구",$M$63:$M$197),3)</f>
        <v>4061.2777004345171</v>
      </c>
      <c r="J31" s="351">
        <f t="array" ref="J31">SMALL(IF($C$63:$C$197="방어구",$O$63:$O$197),3)</f>
        <v>8246.9105626624169</v>
      </c>
      <c r="K31" s="351">
        <f t="array" ref="K31">SMALL(IF($C$63:$C$197="방어구",$Q$63:$Q$197),3)</f>
        <v>8515.5694779912046</v>
      </c>
      <c r="L31" s="351">
        <f t="array" ref="L31">SMALL(IF($C$63:$C$197="방어구",$S$63:$S$197),3)</f>
        <v>8515.5694779912046</v>
      </c>
      <c r="M31" s="351">
        <f t="array" ref="M31">SMALL(IF($C$63:$C$197="방어구",$U$63:$U$197),3)</f>
        <v>11304.186175957124</v>
      </c>
      <c r="N31" s="351">
        <f t="array" ref="N31">SMALL(IF($C$63:$C$197="방어구",$W$63:$W$197),3)</f>
        <v>12415.958657585992</v>
      </c>
      <c r="O31" s="351">
        <f t="array" ref="O31">SMALL(IF($C$63:$C$197="방어구",$Y$63:$Y$197),3)</f>
        <v>13530.038447193014</v>
      </c>
      <c r="P31" s="351">
        <f t="array" ref="P31">SMALL(IF($C$63:$C$197="방어구",$AA$63:$AA$197),3)</f>
        <v>26508.640692603913</v>
      </c>
      <c r="Q31" s="351">
        <f t="array" ref="Q31">SMALL(IF($C$63:$C$197="방어구",$AC$63:$AC$197),3)</f>
        <v>28898.46191848558</v>
      </c>
      <c r="R31" s="351">
        <f t="array" ref="R31">SMALL(IF($C$63:$C$197="방어구",$AE$63:$AE$197),3)</f>
        <v>44637.726343320086</v>
      </c>
      <c r="S31" s="351">
        <f t="array" ref="S31">SMALL(IF($C$63:$C$197="방어구",$AG$63:$AG$197),3)</f>
        <v>48638.012387388109</v>
      </c>
      <c r="T31" s="351">
        <f t="array" ref="T31">SMALL(IF($C$63:$C$197="방어구",$AI$63:$AI$197),3)</f>
        <v>124809.32567756357</v>
      </c>
      <c r="U31" s="351">
        <f t="array" ref="U31">SMALL(IF($C$63:$C$197="방어구",$AK$63:$AK$197),3)</f>
        <v>132823.21299170214</v>
      </c>
      <c r="V31" s="351">
        <f t="array" ref="V31">SMALL(IF($C$63:$C$197="방어구",$AM$63:$AM$197),3)</f>
        <v>203719.38320162811</v>
      </c>
      <c r="W31" s="352">
        <f t="array" ref="W31">SMALL(IF($C$63:$C$197="방어구",$AO$63:$AO$197),3)</f>
        <v>218540.20510065224</v>
      </c>
      <c r="X31" s="353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277"/>
      <c r="AR31" s="277"/>
    </row>
    <row r="32" spans="2:44" ht="24" customHeight="1">
      <c r="B32" s="323"/>
      <c r="C32" s="624" t="s">
        <v>1566</v>
      </c>
      <c r="D32" s="625"/>
      <c r="E32" s="345" t="str">
        <f t="array" ref="E32">INDEX($D$217:$D$351,MATCH(SMALL(IF($C$217:$C$351="무기",$E$217:$E$351),1),($C$217:$C$351="무기")*($E$217:$E$351),0))</f>
        <v>은+가</v>
      </c>
      <c r="F32" s="345" t="str">
        <f t="array" ref="F32">INDEX($D$217:$D$351,MATCH(SMALL(IF($C$217:$C$351="무기",$G$217:$G$351),1),($C$217:$C$351="무기")*($G$217:$G$351),0))</f>
        <v>은+축+가</v>
      </c>
      <c r="G32" s="346" t="str">
        <f t="array" ref="G32">INDEX($D$217:$D$351,MATCH(SMALL(IF($C$217:$C$351="무기",$I$217:$I$351),1),($C$217:$C$351="무기")*($I$217:$I$351),0))</f>
        <v>은+축+가</v>
      </c>
      <c r="H32" s="346" t="str">
        <f t="array" ref="H32">INDEX($D$217:$D$351,MATCH(SMALL(IF($C$217:$C$351="무기",$K$217:$K$351),1),($C$217:$C$351="무기")*($K$217:$K$351),0))</f>
        <v>은+축+가</v>
      </c>
      <c r="I32" s="346" t="str">
        <f t="array" ref="I32">INDEX($D$217:$D$351,MATCH(SMALL(IF($C$217:$C$351="무기",$M$217:$M$351),1),($C$217:$C$351="무기")*($M$217:$M$351),0))</f>
        <v>은+축+가</v>
      </c>
      <c r="J32" s="346" t="str">
        <f t="array" ref="J32">INDEX($D$217:$D$351,MATCH(SMALL(IF($C$217:$C$351="무기",$O$217:$O$351),1),($C$217:$C$351="무기")*($O$217:$O$351),0))</f>
        <v>은+가</v>
      </c>
      <c r="K32" s="346" t="str">
        <f t="array" ref="K32">INDEX($D$217:$D$351,MATCH(SMALL(IF($C$217:$C$351="무기",$Q$217:$Q$351),1),($C$217:$C$351="무기")*($Q$217:$Q$351),0))</f>
        <v>은+가</v>
      </c>
      <c r="L32" s="346" t="str">
        <f t="array" ref="L32">INDEX($D$217:$D$351,MATCH(SMALL(IF($C$217:$C$351="무기",$S$217:$S$351),1),($C$217:$C$351="무기")*($S$217:$S$351),0))</f>
        <v>은+가</v>
      </c>
      <c r="M32" s="346" t="str">
        <f t="array" ref="M32">INDEX($D$217:$D$351,MATCH(SMALL(IF($C$217:$C$351="무기",$U$217:$U$351),1),($C$217:$C$351="무기")*($U$217:$U$351),0))</f>
        <v>은+가</v>
      </c>
      <c r="N32" s="346" t="str">
        <f t="array" ref="N32">INDEX($D$217:$D$351,MATCH(SMALL(IF($C$217:$C$351="무기",$W$217:$W$351),1),($C$217:$C$351="무기")*($W$217:$W$351),0))</f>
        <v>은+가</v>
      </c>
      <c r="O32" s="346" t="str">
        <f t="array" ref="O32">INDEX($D$217:$D$351,MATCH(SMALL(IF($C$217:$C$351="무기",$Y$217:$Y$351),1),($C$217:$C$351="무기")*($Y$217:$Y$351),0))</f>
        <v>은+가</v>
      </c>
      <c r="P32" s="346" t="str">
        <f t="array" ref="P32">INDEX($D$217:$D$351,MATCH(SMALL(IF($C$217:$C$351="무기",$AA$217:$AA$351),1),($C$217:$C$351="무기")*($AA$217:$AA$351),0))</f>
        <v>은총</v>
      </c>
      <c r="Q32" s="346" t="str">
        <f t="array" ref="Q32">INDEX($D$217:$D$351,MATCH(SMALL(IF($C$217:$C$351="무기",$AC$217:$AC$351),1),($C$217:$C$351="무기")*($AC$217:$AC$351),0))</f>
        <v>은총</v>
      </c>
      <c r="R32" s="346" t="str">
        <f t="array" ref="R32">INDEX($D$217:$D$351,MATCH(SMALL(IF($C$217:$C$351="무기",$AE$217:$AE$351),1),($C$217:$C$351="무기")*($AE$217:$AE$351),0))</f>
        <v>은+가</v>
      </c>
      <c r="S32" s="346" t="str">
        <f t="array" ref="S32">INDEX($D$217:$D$351,MATCH(SMALL(IF($C$217:$C$351="무기",$AG$217:$AG$351),1),($C$217:$C$351="무기")*($AG$217:$AG$351),0))</f>
        <v>은+가</v>
      </c>
      <c r="T32" s="346" t="str">
        <f t="array" ref="T32">INDEX($D$217:$D$351,MATCH(SMALL(IF($C$217:$C$351="무기",$AI$217:$AI$351),1),($C$217:$C$351="무기")*($AI$217:$AI$351),0))</f>
        <v>은+가</v>
      </c>
      <c r="U32" s="346" t="str">
        <f t="array" ref="U32">INDEX($D$217:$D$351,MATCH(SMALL(IF($C$217:$C$351="무기",$AK$217:$AK$351),1),($C$217:$C$351="무기")*($AK$217:$AK$351),0))</f>
        <v>은+가</v>
      </c>
      <c r="V32" s="346" t="str">
        <f t="array" ref="V32">INDEX($D$217:$D$351,MATCH(SMALL(IF($C$217:$C$351="무기",$AM$217:$AM$351),1),($C$217:$C$351="무기")*($AM$217:$AM$351),0))</f>
        <v>은+가</v>
      </c>
      <c r="W32" s="347" t="str">
        <f t="array" ref="W32">INDEX($D$217:$D$351,MATCH(SMALL(IF($C$217:$C$351="무기",$AO$217:$AO$351),1),($C$217:$C$351="무기")*($AO$217:$AO$351),0))</f>
        <v>은+가</v>
      </c>
      <c r="X32" s="334"/>
      <c r="Y32" s="277"/>
      <c r="Z32" s="277"/>
      <c r="AA32" s="277"/>
      <c r="AB32" s="277"/>
      <c r="AC32" s="277"/>
      <c r="AD32" s="277"/>
      <c r="AE32" s="277"/>
      <c r="AF32" s="277"/>
      <c r="AG32" s="277"/>
      <c r="AH32" s="277"/>
      <c r="AI32" s="277"/>
      <c r="AJ32" s="277"/>
      <c r="AK32" s="277"/>
      <c r="AL32" s="277"/>
      <c r="AM32" s="277"/>
      <c r="AN32" s="277"/>
      <c r="AO32" s="277"/>
      <c r="AP32" s="277"/>
      <c r="AQ32" s="277"/>
      <c r="AR32" s="277"/>
    </row>
    <row r="33" spans="1:44" ht="14.45" customHeight="1">
      <c r="B33" s="323"/>
      <c r="C33" s="620"/>
      <c r="D33" s="621"/>
      <c r="E33" s="158">
        <f t="array" ref="E33">SMALL(IF($C$217:$C$351="무기",$E$217:$E$351),1)</f>
        <v>2667.6918947368422</v>
      </c>
      <c r="F33" s="158">
        <f t="array" ref="F33">SMALL(IF($C$217:$C$351="무기",$G$217:$G$351),1)</f>
        <v>3394.4785736294734</v>
      </c>
      <c r="G33" s="159">
        <f t="array" ref="G33">SMALL(IF($C$217:$C$351="무기",$I$217:$I$351),1)</f>
        <v>4801.5479828601274</v>
      </c>
      <c r="H33" s="159">
        <f t="array" ref="H33">SMALL(IF($C$217:$C$351="무기",$K$217:$K$351),1)</f>
        <v>5295.3251626846322</v>
      </c>
      <c r="I33" s="159">
        <f t="array" ref="I33">SMALL(IF($C$217:$C$351="무기",$M$217:$M$351),1)</f>
        <v>5327.6035466846315</v>
      </c>
      <c r="J33" s="159">
        <f t="array" ref="J33">SMALL(IF($C$217:$C$351="무기",$O$217:$O$351),1)</f>
        <v>11050.123730928199</v>
      </c>
      <c r="K33" s="159">
        <f t="array" ref="K33">SMALL(IF($C$217:$C$351="무기",$Q$217:$Q$351),1)</f>
        <v>11800.678204214759</v>
      </c>
      <c r="L33" s="159">
        <f t="array" ref="L33">SMALL(IF($C$217:$C$351="무기",$S$217:$S$351),1)</f>
        <v>12062.044039974526</v>
      </c>
      <c r="M33" s="159">
        <f t="array" ref="M33">SMALL(IF($C$217:$C$351="무기",$U$217:$U$351),1)</f>
        <v>16666.448269492899</v>
      </c>
      <c r="N33" s="159">
        <f t="array" ref="N33">SMALL(IF($C$217:$C$351="무기",$W$217:$W$351),1)</f>
        <v>18263.673256376078</v>
      </c>
      <c r="O33" s="159">
        <f t="array" ref="O33">SMALL(IF($C$217:$C$351="무기",$Y$217:$Y$351),1)</f>
        <v>19028.86524732683</v>
      </c>
      <c r="P33" s="159">
        <f t="array" ref="P33">SMALL(IF($C$217:$C$351="무기",$AA$217:$AA$351),1)</f>
        <v>36466.59594604015</v>
      </c>
      <c r="Q33" s="159">
        <f t="array" ref="Q33">SMALL(IF($C$217:$C$351="무기",$AC$217:$AC$351),1)</f>
        <v>39861.041704395939</v>
      </c>
      <c r="R33" s="159">
        <f t="array" ref="R33">SMALL(IF($C$217:$C$351="무기",$AE$217:$AE$351),1)</f>
        <v>61761.874052561019</v>
      </c>
      <c r="S33" s="159">
        <f t="array" ref="S33">SMALL(IF($C$217:$C$351="무기",$AG$217:$AG$351),1)</f>
        <v>64278.914987851153</v>
      </c>
      <c r="T33" s="159">
        <f t="array" ref="T33">SMALL(IF($C$217:$C$351="무기",$AI$217:$AI$351),1)</f>
        <v>167787.01469248009</v>
      </c>
      <c r="U33" s="159">
        <f t="array" ref="U33">SMALL(IF($C$217:$C$351="무기",$AK$217:$AK$351),1)</f>
        <v>176492.34898760737</v>
      </c>
      <c r="V33" s="159">
        <f t="array" ref="V33">SMALL(IF($C$217:$C$351="무기",$AM$217:$AM$351),1)</f>
        <v>273396.94551223353</v>
      </c>
      <c r="W33" s="348">
        <f t="array" ref="W33">SMALL(IF($C$217:$C$351="무기",$AO$217:$AO$351),1)</f>
        <v>296876.85263510223</v>
      </c>
      <c r="X33" s="353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277"/>
      <c r="AR33" s="277"/>
    </row>
    <row r="34" spans="1:44" ht="24" customHeight="1">
      <c r="B34" s="323"/>
      <c r="C34" s="620" t="s">
        <v>1567</v>
      </c>
      <c r="D34" s="621"/>
      <c r="E34" s="158" t="str">
        <f t="array" ref="E34">INDEX($D$217:$D$351,MATCH(SMALL(IF($C$217:$C$351="방어구",$E$217:$E$351),1),($C$217:$C$351="방어구")*($E$217:$E$351),0))</f>
        <v>은총</v>
      </c>
      <c r="F34" s="158" t="str">
        <f t="array" ref="F34">INDEX($D$217:$D$351,MATCH(SMALL(IF($C$217:$C$351="방어구",$G$217:$G$351),1),($C$217:$C$351="방어구")*($G$217:$G$351),0))</f>
        <v>은+가</v>
      </c>
      <c r="G34" s="159" t="str">
        <f t="array" ref="G34">INDEX($D$217:$D$351,MATCH(SMALL(IF($C$217:$C$351="방어구",$I$217:$I$351),1),($C$217:$C$351="방어구")*($I$217:$I$351),0))</f>
        <v>은총</v>
      </c>
      <c r="H34" s="159" t="str">
        <f t="array" ref="H34">INDEX($D$217:$D$351,MATCH(SMALL(IF($C$217:$C$351="방어구",$K$217:$K$351),1),($C$217:$C$351="방어구")*($K$217:$K$351),0))</f>
        <v>은총</v>
      </c>
      <c r="I34" s="159" t="str">
        <f t="array" ref="I34">INDEX($D$217:$D$351,MATCH(SMALL(IF($C$217:$C$351="방어구",$M$217:$M$351),1),($C$217:$C$351="방어구")*($M$217:$M$351),0))</f>
        <v>은총</v>
      </c>
      <c r="J34" s="159" t="str">
        <f t="array" ref="J34">INDEX($D$217:$D$351,MATCH(SMALL(IF($C$217:$C$351="방어구",$O$217:$O$351),1),($C$217:$C$351="방어구")*($O$217:$O$351),0))</f>
        <v>없음</v>
      </c>
      <c r="K34" s="159" t="str">
        <f t="array" ref="K34">INDEX($D$217:$D$351,MATCH(SMALL(IF($C$217:$C$351="방어구",$Q$217:$Q$351),1),($C$217:$C$351="방어구")*($Q$217:$Q$351),0))</f>
        <v>없음</v>
      </c>
      <c r="L34" s="159" t="str">
        <f t="array" ref="L34">INDEX($D$217:$D$351,MATCH(SMALL(IF($C$217:$C$351="방어구",$S$217:$S$351),1),($C$217:$C$351="방어구")*($S$217:$S$351),0))</f>
        <v>없음</v>
      </c>
      <c r="M34" s="159" t="str">
        <f t="array" ref="M34">INDEX($D$217:$D$351,MATCH(SMALL(IF($C$217:$C$351="방어구",$U$217:$U$351),1),($C$217:$C$351="방어구")*($U$217:$U$351),0))</f>
        <v>없음</v>
      </c>
      <c r="N34" s="159" t="str">
        <f t="array" ref="N34">INDEX($D$217:$D$351,MATCH(SMALL(IF($C$217:$C$351="방어구",$W$217:$W$351),1),($C$217:$C$351="방어구")*($W$217:$W$351),0))</f>
        <v>없음</v>
      </c>
      <c r="O34" s="159" t="str">
        <f t="array" ref="O34">INDEX($D$217:$D$351,MATCH(SMALL(IF($C$217:$C$351="방어구",$Y$217:$Y$351),1),($C$217:$C$351="방어구")*($Y$217:$Y$351),0))</f>
        <v>없음</v>
      </c>
      <c r="P34" s="159" t="str">
        <f t="array" ref="P34">INDEX($D$217:$D$351,MATCH(SMALL(IF($C$217:$C$351="방어구",$AA$217:$AA$351),1),($C$217:$C$351="방어구")*($AA$217:$AA$351),0))</f>
        <v>없음</v>
      </c>
      <c r="Q34" s="159" t="str">
        <f t="array" ref="Q34">INDEX($D$217:$D$351,MATCH(SMALL(IF($C$217:$C$351="방어구",$AC$217:$AC$351),1),($C$217:$C$351="방어구")*($AC$217:$AC$351),0))</f>
        <v>없음</v>
      </c>
      <c r="R34" s="159" t="str">
        <f t="array" ref="R34">INDEX($D$217:$D$351,MATCH(SMALL(IF($C$217:$C$351="방어구",$AE$217:$AE$351),1),($C$217:$C$351="방어구")*($AE$217:$AE$351),0))</f>
        <v>없음</v>
      </c>
      <c r="S34" s="159" t="str">
        <f t="array" ref="S34">INDEX($D$217:$D$351,MATCH(SMALL(IF($C$217:$C$351="방어구",$AG$217:$AG$351),1),($C$217:$C$351="방어구")*($AG$217:$AG$351),0))</f>
        <v>없음</v>
      </c>
      <c r="T34" s="159" t="str">
        <f t="array" ref="T34">INDEX($D$217:$D$351,MATCH(SMALL(IF($C$217:$C$351="방어구",$AI$217:$AI$351),1),($C$217:$C$351="방어구")*($AI$217:$AI$351),0))</f>
        <v>가호</v>
      </c>
      <c r="U34" s="159" t="str">
        <f t="array" ref="U34">INDEX($D$217:$D$351,MATCH(SMALL(IF($C$217:$C$351="방어구",$AK$217:$AK$351),1),($C$217:$C$351="방어구")*($AK$217:$AK$351),0))</f>
        <v>가호</v>
      </c>
      <c r="V34" s="159" t="str">
        <f t="array" ref="V34">INDEX($D$217:$D$351,MATCH(SMALL(IF($C$217:$C$351="방어구",$AM$217:$AM$351),1),($C$217:$C$351="방어구")*($AM$217:$AM$351),0))</f>
        <v>은+가</v>
      </c>
      <c r="W34" s="348" t="str">
        <f t="array" ref="W34">INDEX($D$217:$D$351,MATCH(SMALL(IF($C$217:$C$351="방어구",$AO$217:$AO$351),1),($C$217:$C$351="방어구")*($AO$217:$AO$351),0))</f>
        <v>은+가</v>
      </c>
      <c r="X34" s="334"/>
      <c r="Y34" s="277"/>
      <c r="Z34" s="277"/>
      <c r="AA34" s="277"/>
      <c r="AB34" s="277"/>
      <c r="AC34" s="277"/>
      <c r="AD34" s="277"/>
      <c r="AE34" s="277"/>
      <c r="AF34" s="277"/>
      <c r="AG34" s="277"/>
      <c r="AH34" s="277"/>
      <c r="AI34" s="277"/>
      <c r="AJ34" s="277"/>
      <c r="AK34" s="277"/>
      <c r="AL34" s="277"/>
      <c r="AM34" s="277"/>
      <c r="AN34" s="277"/>
      <c r="AO34" s="277"/>
      <c r="AP34" s="277"/>
      <c r="AQ34" s="277"/>
      <c r="AR34" s="277"/>
    </row>
    <row r="35" spans="1:44" ht="14.45" customHeight="1">
      <c r="B35" s="323"/>
      <c r="C35" s="622"/>
      <c r="D35" s="623"/>
      <c r="E35" s="350">
        <f t="array" ref="E35">SMALL(IF($C$217:$C$351="방어구",$E$217:$E$351),1)</f>
        <v>1396.3622957669074</v>
      </c>
      <c r="F35" s="350">
        <f t="array" ref="F35">SMALL(IF($C$217:$C$351="방어구",$G$217:$G$351),1)</f>
        <v>1840.2071637894737</v>
      </c>
      <c r="G35" s="351">
        <f t="array" ref="G35">SMALL(IF($C$217:$C$351="방어구",$I$217:$I$351),1)</f>
        <v>2499.514795373952</v>
      </c>
      <c r="H35" s="351">
        <f t="array" ref="H35">SMALL(IF($C$217:$C$351="방어구",$K$217:$K$351),1)</f>
        <v>2637.7054302487322</v>
      </c>
      <c r="I35" s="351">
        <f t="array" ref="I35">SMALL(IF($C$217:$C$351="방어구",$M$217:$M$351),1)</f>
        <v>2637.7054302487322</v>
      </c>
      <c r="J35" s="351">
        <f t="array" ref="J35">SMALL(IF($C$217:$C$351="방어구",$O$217:$O$351),1)</f>
        <v>4836.3313583824029</v>
      </c>
      <c r="K35" s="351">
        <f t="array" ref="K35">SMALL(IF($C$217:$C$351="방어구",$Q$217:$Q$351),1)</f>
        <v>4949.0727054709214</v>
      </c>
      <c r="L35" s="351">
        <f t="array" ref="L35">SMALL(IF($C$217:$C$351="방어구",$S$217:$S$351),1)</f>
        <v>4949.0727054709214</v>
      </c>
      <c r="M35" s="351">
        <f t="array" ref="M35">SMALL(IF($C$217:$C$351="방어구",$U$217:$U$351),1)</f>
        <v>6749.5243343458606</v>
      </c>
      <c r="N35" s="351">
        <f t="array" ref="N35">SMALL(IF($C$217:$C$351="방어구",$W$217:$W$351),1)</f>
        <v>7611.9299331148923</v>
      </c>
      <c r="O35" s="351">
        <f t="array" ref="O35">SMALL(IF($C$217:$C$351="방어구",$Y$217:$Y$351),1)</f>
        <v>8317.4729876588881</v>
      </c>
      <c r="P35" s="351">
        <f t="array" ref="P35">SMALL(IF($C$217:$C$351="방어구",$AA$217:$AA$351),1)</f>
        <v>14305.398610306762</v>
      </c>
      <c r="Q35" s="351">
        <f t="array" ref="Q35">SMALL(IF($C$217:$C$351="방어구",$AC$217:$AC$351),1)</f>
        <v>15929.352613797</v>
      </c>
      <c r="R35" s="351">
        <f t="array" ref="R35">SMALL(IF($C$217:$C$351="방어구",$AE$217:$AE$351),1)</f>
        <v>25408.939165134754</v>
      </c>
      <c r="S35" s="351">
        <f t="array" ref="S35">SMALL(IF($C$217:$C$351="방어구",$AG$217:$AG$351),1)</f>
        <v>27996.010364933034</v>
      </c>
      <c r="T35" s="351">
        <f t="array" ref="T35">SMALL(IF($C$217:$C$351="방어구",$AI$217:$AI$351),1)</f>
        <v>71992.039505435125</v>
      </c>
      <c r="U35" s="351">
        <f t="array" ref="U35">SMALL(IF($C$217:$C$351="방어구",$AK$217:$AK$351),1)</f>
        <v>77660.847128950219</v>
      </c>
      <c r="V35" s="351">
        <f t="array" ref="V35">SMALL(IF($C$217:$C$351="방어구",$AM$217:$AM$351),1)</f>
        <v>135948.35813987881</v>
      </c>
      <c r="W35" s="352">
        <f t="array" ref="W35">SMALL(IF($C$217:$C$351="방어구",$AO$217:$AO$351),1)</f>
        <v>144859.54660732398</v>
      </c>
      <c r="X35" s="353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277"/>
      <c r="AR35" s="277"/>
    </row>
    <row r="36" spans="1:44" ht="24" customHeight="1">
      <c r="B36" s="323"/>
      <c r="C36" s="624" t="s">
        <v>1570</v>
      </c>
      <c r="D36" s="625"/>
      <c r="E36" s="345" t="str">
        <f t="array" ref="E36">INDEX($D$217:$D$351,MATCH(SMALL(IF($C$217:$C$351="무기",$E$217:$E$351),2),($C$217:$C$351="무기")*($E$217:$E$351),0))</f>
        <v>은+축</v>
      </c>
      <c r="F36" s="345" t="str">
        <f t="array" ref="F36">INDEX($D$217:$D$351,MATCH(SMALL(IF($C$217:$C$351="무기",$G$217:$G$351),2),($C$217:$C$351="무기")*($G$217:$G$351),0))</f>
        <v>은+가</v>
      </c>
      <c r="G36" s="346" t="str">
        <f t="array" ref="G36">INDEX($D$217:$D$351,MATCH(SMALL(IF($C$217:$C$351="무기",$I$217:$I$351),2),($C$217:$C$351="무기")*($I$217:$I$351),0))</f>
        <v>은+가</v>
      </c>
      <c r="H36" s="346" t="str">
        <f t="array" ref="H36">INDEX($D$217:$D$351,MATCH(SMALL(IF($C$217:$C$351="무기",$K$217:$K$351),2),($C$217:$C$351="무기")*($K$217:$K$351),0))</f>
        <v>은+가</v>
      </c>
      <c r="I36" s="346" t="str">
        <f t="array" ref="I36">INDEX($D$217:$D$351,MATCH(SMALL(IF($C$217:$C$351="무기",$M$217:$M$351),2),($C$217:$C$351="무기")*($M$217:$M$351),0))</f>
        <v>은+가</v>
      </c>
      <c r="J36" s="346" t="str">
        <f t="array" ref="J36">INDEX($D$217:$D$351,MATCH(SMALL(IF($C$217:$C$351="무기",$O$217:$O$351),2),($C$217:$C$351="무기")*($O$217:$O$351),0))</f>
        <v>은총</v>
      </c>
      <c r="K36" s="346" t="str">
        <f t="array" ref="K36">INDEX($D$217:$D$351,MATCH(SMALL(IF($C$217:$C$351="무기",$Q$217:$Q$351),2),($C$217:$C$351="무기")*($Q$217:$Q$351),0))</f>
        <v>은총</v>
      </c>
      <c r="L36" s="346" t="str">
        <f t="array" ref="L36">INDEX($D$217:$D$351,MATCH(SMALL(IF($C$217:$C$351="무기",$S$217:$S$351),2),($C$217:$C$351="무기")*($S$217:$S$351),0))</f>
        <v>은총</v>
      </c>
      <c r="M36" s="346" t="str">
        <f t="array" ref="M36">INDEX($D$217:$D$351,MATCH(SMALL(IF($C$217:$C$351="무기",$U$217:$U$351),2),($C$217:$C$351="무기")*($U$217:$U$351),0))</f>
        <v>은총</v>
      </c>
      <c r="N36" s="346" t="str">
        <f t="array" ref="N36">INDEX($D$217:$D$351,MATCH(SMALL(IF($C$217:$C$351="무기",$W$217:$W$351),2),($C$217:$C$351="무기")*($W$217:$W$351),0))</f>
        <v>은총</v>
      </c>
      <c r="O36" s="346" t="str">
        <f t="array" ref="O36">INDEX($D$217:$D$351,MATCH(SMALL(IF($C$217:$C$351="무기",$Y$217:$Y$351),2),($C$217:$C$351="무기")*($Y$217:$Y$351),0))</f>
        <v>은총</v>
      </c>
      <c r="P36" s="346" t="str">
        <f t="array" ref="P36">INDEX($D$217:$D$351,MATCH(SMALL(IF($C$217:$C$351="무기",$AA$217:$AA$351),2),($C$217:$C$351="무기")*($AA$217:$AA$351),0))</f>
        <v>은+가</v>
      </c>
      <c r="Q36" s="346" t="str">
        <f t="array" ref="Q36">INDEX($D$217:$D$351,MATCH(SMALL(IF($C$217:$C$351="무기",$AC$217:$AC$351),2),($C$217:$C$351="무기")*($AC$217:$AC$351),0))</f>
        <v>은+가</v>
      </c>
      <c r="R36" s="346" t="str">
        <f t="array" ref="R36">INDEX($D$217:$D$351,MATCH(SMALL(IF($C$217:$C$351="무기",$AE$217:$AE$351),2),($C$217:$C$351="무기")*($AE$217:$AE$351),0))</f>
        <v>은총</v>
      </c>
      <c r="S36" s="346" t="str">
        <f t="array" ref="S36">INDEX($D$217:$D$351,MATCH(SMALL(IF($C$217:$C$351="무기",$AG$217:$AG$351),2),($C$217:$C$351="무기")*($AG$217:$AG$351),0))</f>
        <v>은총</v>
      </c>
      <c r="T36" s="346" t="str">
        <f t="array" ref="T36">INDEX($D$217:$D$351,MATCH(SMALL(IF($C$217:$C$351="무기",$AI$217:$AI$351),2),($C$217:$C$351="무기")*($AI$217:$AI$351),0))</f>
        <v>가호</v>
      </c>
      <c r="U36" s="346" t="str">
        <f t="array" ref="U36">INDEX($D$217:$D$351,MATCH(SMALL(IF($C$217:$C$351="무기",$AK$217:$AK$351),2),($C$217:$C$351="무기")*($AK$217:$AK$351),0))</f>
        <v>가호</v>
      </c>
      <c r="V36" s="346" t="str">
        <f t="array" ref="V36">INDEX($D$217:$D$351,MATCH(SMALL(IF($C$217:$C$351="무기",$AM$217:$AM$351),2),($C$217:$C$351="무기")*($AM$217:$AM$351),0))</f>
        <v>은+축+가</v>
      </c>
      <c r="W36" s="347" t="str">
        <f t="array" ref="W36">INDEX($D$217:$D$351,MATCH(SMALL(IF($C$217:$C$351="무기",$AO$217:$AO$351),2),($C$217:$C$351="무기")*($AO$217:$AO$351),0))</f>
        <v>은+축+가</v>
      </c>
      <c r="X36" s="334"/>
      <c r="Y36" s="277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277"/>
      <c r="AL36" s="277"/>
      <c r="AM36" s="277"/>
      <c r="AN36" s="277"/>
      <c r="AO36" s="277"/>
      <c r="AP36" s="277"/>
      <c r="AQ36" s="277"/>
      <c r="AR36" s="277"/>
    </row>
    <row r="37" spans="1:44" ht="14.45" customHeight="1">
      <c r="B37" s="323"/>
      <c r="C37" s="620"/>
      <c r="D37" s="621"/>
      <c r="E37" s="158">
        <f t="array" ref="E37">SMALL(IF($C$217:$C$351="무기",$E$217:$E$351),2)</f>
        <v>2825.6497894736845</v>
      </c>
      <c r="F37" s="158">
        <f t="array" ref="F37">SMALL(IF($C$217:$C$351="무기",$G$217:$G$351),2)</f>
        <v>3465.327210021052</v>
      </c>
      <c r="G37" s="159">
        <f t="array" ref="G37">SMALL(IF($C$217:$C$351="무기",$I$217:$I$351),2)</f>
        <v>4833.4186361885759</v>
      </c>
      <c r="H37" s="159">
        <f t="array" ref="H37">SMALL(IF($C$217:$C$351="무기",$K$217:$K$351),2)</f>
        <v>5392.3723834142447</v>
      </c>
      <c r="I37" s="159">
        <f t="array" ref="I37">SMALL(IF($C$217:$C$351="무기",$M$217:$M$351),2)</f>
        <v>5429.9402054960965</v>
      </c>
      <c r="J37" s="159">
        <f t="array" ref="J37">SMALL(IF($C$217:$C$351="무기",$O$217:$O$351),2)</f>
        <v>11208.88390839286</v>
      </c>
      <c r="K37" s="159">
        <f t="array" ref="K37">SMALL(IF($C$217:$C$351="무기",$Q$217:$Q$351),2)</f>
        <v>12073.609937025194</v>
      </c>
      <c r="L37" s="159">
        <f t="array" ref="L37">SMALL(IF($C$217:$C$351="무기",$S$217:$S$351),2)</f>
        <v>12380.576486491997</v>
      </c>
      <c r="M37" s="159">
        <f t="array" ref="M37">SMALL(IF($C$217:$C$351="무기",$U$217:$U$351),2)</f>
        <v>16843.201875911745</v>
      </c>
      <c r="N37" s="159">
        <f t="array" ref="N37">SMALL(IF($C$217:$C$351="무기",$W$217:$W$351),2)</f>
        <v>18656.351784604991</v>
      </c>
      <c r="O37" s="159">
        <f t="array" ref="O37">SMALL(IF($C$217:$C$351="무기",$Y$217:$Y$351),2)</f>
        <v>19494.906039624573</v>
      </c>
      <c r="P37" s="159">
        <f t="array" ref="P37">SMALL(IF($C$217:$C$351="무기",$AA$217:$AA$351),2)</f>
        <v>37005.72897749627</v>
      </c>
      <c r="Q37" s="159">
        <f t="array" ref="Q37">SMALL(IF($C$217:$C$351="무기",$AC$217:$AC$351),2)</f>
        <v>40020.428691539026</v>
      </c>
      <c r="R37" s="159">
        <f t="array" ref="R37">SMALL(IF($C$217:$C$351="무기",$AE$217:$AE$351),2)</f>
        <v>62620.127160522643</v>
      </c>
      <c r="S37" s="159">
        <f t="array" ref="S37">SMALL(IF($C$217:$C$351="무기",$AG$217:$AG$351),2)</f>
        <v>65357.628876897164</v>
      </c>
      <c r="T37" s="159">
        <f t="array" ref="T37">SMALL(IF($C$217:$C$351="무기",$AI$217:$AI$351),2)</f>
        <v>175499.9787435843</v>
      </c>
      <c r="U37" s="159">
        <f t="array" ref="U37">SMALL(IF($C$217:$C$351="무기",$AK$217:$AK$351),2)</f>
        <v>185637.88131431752</v>
      </c>
      <c r="V37" s="159">
        <f t="array" ref="V37">SMALL(IF($C$217:$C$351="무기",$AM$217:$AM$351),2)</f>
        <v>307826.69305531628</v>
      </c>
      <c r="W37" s="348">
        <f t="array" ref="W37">SMALL(IF($C$217:$C$351="무기",$AO$217:$AO$351),2)</f>
        <v>329270.45748637459</v>
      </c>
      <c r="X37" s="353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277"/>
      <c r="AR37" s="277"/>
    </row>
    <row r="38" spans="1:44" ht="24" customHeight="1">
      <c r="B38" s="323"/>
      <c r="C38" s="620" t="s">
        <v>1571</v>
      </c>
      <c r="D38" s="621"/>
      <c r="E38" s="159" t="str">
        <f t="array" ref="E38">INDEX($D$217:$D$351,MATCH(SMALL(IF($C$217:$C$351="방어구",$E$217:$E$351),2),($C$217:$C$351="방어구")*($E$217:$E$351),0))</f>
        <v>은+가</v>
      </c>
      <c r="F38" s="159" t="str">
        <f t="array" ref="F38">INDEX($D$217:$D$351,MATCH(SMALL(IF($C$217:$C$351="방어구",$G$217:$G$351),2),($C$217:$C$351="방어구")*($G$217:$G$351),0))</f>
        <v>은총</v>
      </c>
      <c r="G38" s="159" t="str">
        <f t="array" ref="G38">INDEX($D$217:$D$351,MATCH(SMALL(IF($C$217:$C$351="방어구",$I$217:$I$351),2),($C$217:$C$351="방어구")*($I$217:$I$351),0))</f>
        <v>은+가</v>
      </c>
      <c r="H38" s="159" t="str">
        <f t="array" ref="H38">INDEX($D$217:$D$351,MATCH(SMALL(IF($C$217:$C$351="방어구",$K$217:$K$351),2),($C$217:$C$351="방어구")*($K$217:$K$351),0))</f>
        <v>은+가</v>
      </c>
      <c r="I38" s="159" t="str">
        <f t="array" ref="I38">INDEX($D$217:$D$351,MATCH(SMALL(IF($C$217:$C$351="방어구",$M$217:$M$351),2),($C$217:$C$351="방어구")*($M$217:$M$351),0))</f>
        <v>은+가</v>
      </c>
      <c r="J38" s="159" t="str">
        <f t="array" ref="J38">INDEX($D$217:$D$351,MATCH(SMALL(IF($C$217:$C$351="방어구",$O$217:$O$351),2),($C$217:$C$351="방어구")*($O$217:$O$351),0))</f>
        <v>은총</v>
      </c>
      <c r="K38" s="159" t="str">
        <f t="array" ref="K38">INDEX($D$217:$D$351,MATCH(SMALL(IF($C$217:$C$351="방어구",$Q$217:$Q$351),2),($C$217:$C$351="방어구")*($Q$217:$Q$351),0))</f>
        <v>은총</v>
      </c>
      <c r="L38" s="159" t="str">
        <f t="array" ref="L38">INDEX($D$217:$D$351,MATCH(SMALL(IF($C$217:$C$351="방어구",$S$217:$S$351),2),($C$217:$C$351="방어구")*($S$217:$S$351),0))</f>
        <v>은총</v>
      </c>
      <c r="M38" s="159" t="str">
        <f t="array" ref="M38">INDEX($D$217:$D$351,MATCH(SMALL(IF($C$217:$C$351="방어구",$U$217:$U$351),2),($C$217:$C$351="방어구")*($U$217:$U$351),0))</f>
        <v>은총</v>
      </c>
      <c r="N38" s="159" t="str">
        <f t="array" ref="N38">INDEX($D$217:$D$351,MATCH(SMALL(IF($C$217:$C$351="방어구",$W$217:$W$351),2),($C$217:$C$351="방어구")*($W$217:$W$351),0))</f>
        <v>은총</v>
      </c>
      <c r="O38" s="159" t="str">
        <f t="array" ref="O38">INDEX($D$217:$D$351,MATCH(SMALL(IF($C$217:$C$351="방어구",$Y$217:$Y$351),2),($C$217:$C$351="방어구")*($Y$217:$Y$351),0))</f>
        <v>은총</v>
      </c>
      <c r="P38" s="159" t="str">
        <f t="array" ref="P38">INDEX($D$217:$D$351,MATCH(SMALL(IF($C$217:$C$351="방어구",$AA$217:$AA$351),2),($C$217:$C$351="방어구")*($AA$217:$AA$351),0))</f>
        <v>은총</v>
      </c>
      <c r="Q38" s="159" t="str">
        <f t="array" ref="Q38">INDEX($D$217:$D$351,MATCH(SMALL(IF($C$217:$C$351="방어구",$AC$217:$AC$351),2),($C$217:$C$351="방어구")*($AC$217:$AC$351),0))</f>
        <v>은총</v>
      </c>
      <c r="R38" s="159" t="str">
        <f t="array" ref="R38">INDEX($D$217:$D$351,MATCH(SMALL(IF($C$217:$C$351="방어구",$AE$217:$AE$351),2),($C$217:$C$351="방어구")*($AE$217:$AE$351),0))</f>
        <v>은총</v>
      </c>
      <c r="S38" s="159" t="str">
        <f t="array" ref="S38">INDEX($D$217:$D$351,MATCH(SMALL(IF($C$217:$C$351="방어구",$AG$217:$AG$351),2),($C$217:$C$351="방어구")*($AG$217:$AG$351),0))</f>
        <v>은총</v>
      </c>
      <c r="T38" s="159" t="str">
        <f t="array" ref="T38">INDEX($D$217:$D$351,MATCH(SMALL(IF($C$217:$C$351="방어구",$AI$217:$AI$351),2),($C$217:$C$351="방어구")*($AI$217:$AI$351),0))</f>
        <v>없음</v>
      </c>
      <c r="U38" s="159" t="str">
        <f t="array" ref="U38">INDEX($D$217:$D$351,MATCH(SMALL(IF($C$217:$C$351="방어구",$AK$217:$AK$351),2),($C$217:$C$351="방어구")*($AK$217:$AK$351),0))</f>
        <v>없음</v>
      </c>
      <c r="V38" s="159" t="str">
        <f t="array" ref="V38">INDEX($D$217:$D$351,MATCH(SMALL(IF($C$217:$C$351="방어구",$AM$217:$AM$351),2),($C$217:$C$351="방어구")*($AM$217:$AM$351),0))</f>
        <v>가호</v>
      </c>
      <c r="W38" s="348" t="str">
        <f t="array" ref="W38">INDEX($D$217:$D$351,MATCH(SMALL(IF($C$217:$C$351="방어구",$AO$217:$AO$351),2),($C$217:$C$351="방어구")*($AO$217:$AO$351),0))</f>
        <v>가호</v>
      </c>
      <c r="X38" s="334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</row>
    <row r="39" spans="1:44" ht="14.45" customHeight="1">
      <c r="B39" s="323"/>
      <c r="C39" s="622"/>
      <c r="D39" s="623"/>
      <c r="E39" s="351">
        <f t="array" ref="E39">SMALL(IF($C$217:$C$351="방어구",$E$217:$E$351),2)</f>
        <v>1397.3597263157894</v>
      </c>
      <c r="F39" s="351">
        <f t="array" ref="F39">SMALL(IF($C$217:$C$351="방어구",$G$217:$G$351),2)</f>
        <v>1849.5191406846313</v>
      </c>
      <c r="G39" s="351">
        <f t="array" ref="G39">SMALL(IF($C$217:$C$351="방어구",$I$217:$I$351),2)</f>
        <v>2514.6766616398781</v>
      </c>
      <c r="H39" s="351">
        <f t="array" ref="H39">SMALL(IF($C$217:$C$351="방어구",$K$217:$K$351),2)</f>
        <v>2640.8005212557532</v>
      </c>
      <c r="I39" s="351">
        <f t="array" ref="I39">SMALL(IF($C$217:$C$351="방어구",$M$217:$M$351),2)</f>
        <v>2640.8005212557532</v>
      </c>
      <c r="J39" s="351">
        <f t="array" ref="J39">SMALL(IF($C$217:$C$351="방어구",$O$217:$O$351),2)</f>
        <v>5387.1711138118471</v>
      </c>
      <c r="K39" s="351">
        <f t="array" ref="K39">SMALL(IF($C$217:$C$351="방어구",$Q$217:$Q$351),2)</f>
        <v>5492.2804080880042</v>
      </c>
      <c r="L39" s="351">
        <f t="array" ref="L39">SMALL(IF($C$217:$C$351="방어구",$S$217:$S$351),2)</f>
        <v>5492.2804080880042</v>
      </c>
      <c r="M39" s="351">
        <f t="array" ref="M39">SMALL(IF($C$217:$C$351="방어구",$U$217:$U$351),2)</f>
        <v>7524.9314885531794</v>
      </c>
      <c r="N39" s="351">
        <f t="array" ref="N39">SMALL(IF($C$217:$C$351="방어구",$W$217:$W$351),2)</f>
        <v>8272.586075445206</v>
      </c>
      <c r="O39" s="351">
        <f t="array" ref="O39">SMALL(IF($C$217:$C$351="방어구",$Y$217:$Y$351),2)</f>
        <v>8896.9272966311746</v>
      </c>
      <c r="P39" s="351">
        <f t="array" ref="P39">SMALL(IF($C$217:$C$351="방어구",$AA$217:$AA$351),2)</f>
        <v>16832.735662126121</v>
      </c>
      <c r="Q39" s="351">
        <f t="array" ref="Q39">SMALL(IF($C$217:$C$351="방어구",$AC$217:$AC$351),2)</f>
        <v>18260.375351165683</v>
      </c>
      <c r="R39" s="351">
        <f t="array" ref="R39">SMALL(IF($C$217:$C$351="방어구",$AE$217:$AE$351),2)</f>
        <v>28920.012001013383</v>
      </c>
      <c r="S39" s="351">
        <f t="array" ref="S39">SMALL(IF($C$217:$C$351="방어구",$AG$217:$AG$351),2)</f>
        <v>31215.316002976153</v>
      </c>
      <c r="T39" s="351">
        <f t="array" ref="T39">SMALL(IF($C$217:$C$351="방어구",$AI$217:$AI$351),2)</f>
        <v>77947.628287622414</v>
      </c>
      <c r="U39" s="351">
        <f t="array" ref="U39">SMALL(IF($C$217:$C$351="방어구",$AK$217:$AK$351),2)</f>
        <v>84314.006075640034</v>
      </c>
      <c r="V39" s="351">
        <f t="array" ref="V39">SMALL(IF($C$217:$C$351="방어구",$AM$217:$AM$351),2)</f>
        <v>138096.10701503311</v>
      </c>
      <c r="W39" s="352">
        <f t="array" ref="W39">SMALL(IF($C$217:$C$351="방어구",$AO$217:$AO$351),2)</f>
        <v>149353.14343568651</v>
      </c>
      <c r="X39" s="353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277"/>
      <c r="AR39" s="277"/>
    </row>
    <row r="40" spans="1:44" ht="24" customHeight="1">
      <c r="B40" s="323"/>
      <c r="C40" s="620" t="s">
        <v>1572</v>
      </c>
      <c r="D40" s="621"/>
      <c r="E40" s="158" t="str">
        <f t="array" ref="E40">INDEX($D$217:$D$351,MATCH(SMALL(IF($C$217:$C$351="무기",$E$217:$E$351),3),($C$217:$C$351="무기")*($E$217:$E$351),0))</f>
        <v>축+가</v>
      </c>
      <c r="F40" s="158" t="str">
        <f t="array" ref="F40">INDEX($D$217:$D$351,MATCH(SMALL(IF($C$217:$C$351="무기",$G$217:$G$351),3),($C$217:$C$351="무기")*($G$217:$G$351),0))</f>
        <v>은+축</v>
      </c>
      <c r="G40" s="159" t="str">
        <f t="array" ref="G40">INDEX($D$217:$D$351,MATCH(SMALL(IF($C$217:$C$351="무기",$I$217:$I$351),3),($C$217:$C$351="무기")*($I$217:$I$351),0))</f>
        <v>은+축</v>
      </c>
      <c r="H40" s="159" t="str">
        <f t="array" ref="H40">INDEX($D$217:$D$351,MATCH(SMALL(IF($C$217:$C$351="무기",$K$217:$K$351),3),($C$217:$C$351="무기")*($K$217:$K$351),0))</f>
        <v>은+축</v>
      </c>
      <c r="I40" s="159" t="str">
        <f t="array" ref="I40">INDEX($D$217:$D$351,MATCH(SMALL(IF($C$217:$C$351="무기",$M$217:$M$351),3),($C$217:$C$351="무기")*($M$217:$M$351),0))</f>
        <v>은+축</v>
      </c>
      <c r="J40" s="159" t="str">
        <f t="array" ref="J40">INDEX($D$217:$D$351,MATCH(SMALL(IF($C$217:$C$351="무기",$O$217:$O$351),3),($C$217:$C$351="무기")*($O$217:$O$351),0))</f>
        <v>가호</v>
      </c>
      <c r="K40" s="159" t="str">
        <f t="array" ref="K40">INDEX($D$217:$D$351,MATCH(SMALL(IF($C$217:$C$351="무기",$Q$217:$Q$351),3),($C$217:$C$351="무기")*($Q$217:$Q$351),0))</f>
        <v>가호</v>
      </c>
      <c r="L40" s="159" t="str">
        <f t="array" ref="L40">INDEX($D$217:$D$351,MATCH(SMALL(IF($C$217:$C$351="무기",$S$217:$S$351),3),($C$217:$C$351="무기")*($S$217:$S$351),0))</f>
        <v>은+축+가</v>
      </c>
      <c r="M40" s="159" t="str">
        <f t="array" ref="M40">INDEX($D$217:$D$351,MATCH(SMALL(IF($C$217:$C$351="무기",$U$217:$U$351),3),($C$217:$C$351="무기")*($U$217:$U$351),0))</f>
        <v>가호</v>
      </c>
      <c r="N40" s="159" t="str">
        <f t="array" ref="N40">INDEX($D$217:$D$351,MATCH(SMALL(IF($C$217:$C$351="무기",$W$217:$W$351),3),($C$217:$C$351="무기")*($W$217:$W$351),0))</f>
        <v>은+축+가</v>
      </c>
      <c r="O40" s="159" t="str">
        <f t="array" ref="O40">INDEX($D$217:$D$351,MATCH(SMALL(IF($C$217:$C$351="무기",$Y$217:$Y$351),3),($C$217:$C$351="무기")*($Y$217:$Y$351),0))</f>
        <v>은+축+가</v>
      </c>
      <c r="P40" s="159" t="str">
        <f t="array" ref="P40">INDEX($D$217:$D$351,MATCH(SMALL(IF($C$217:$C$351="무기",$AA$217:$AA$351),3),($C$217:$C$351="무기")*($AA$217:$AA$351),0))</f>
        <v>없음</v>
      </c>
      <c r="Q40" s="159" t="str">
        <f t="array" ref="Q40">INDEX($D$217:$D$351,MATCH(SMALL(IF($C$217:$C$351="무기",$AC$217:$AC$351),3),($C$217:$C$351="무기")*($AC$217:$AC$351),0))</f>
        <v>없음</v>
      </c>
      <c r="R40" s="159" t="str">
        <f t="array" ref="R40">INDEX($D$217:$D$351,MATCH(SMALL(IF($C$217:$C$351="무기",$AE$217:$AE$351),3),($C$217:$C$351="무기")*($AE$217:$AE$351),0))</f>
        <v>가호</v>
      </c>
      <c r="S40" s="159" t="str">
        <f t="array" ref="S40">INDEX($D$217:$D$351,MATCH(SMALL(IF($C$217:$C$351="무기",$AG$217:$AG$351),3),($C$217:$C$351="무기")*($AG$217:$AG$351),0))</f>
        <v>가호</v>
      </c>
      <c r="T40" s="159" t="str">
        <f t="array" ref="T40">INDEX($D$217:$D$351,MATCH(SMALL(IF($C$217:$C$351="무기",$AI$217:$AI$351),3),($C$217:$C$351="무기")*($AI$217:$AI$351),0))</f>
        <v>은총</v>
      </c>
      <c r="U40" s="159" t="str">
        <f t="array" ref="U40">INDEX($D$217:$D$351,MATCH(SMALL(IF($C$217:$C$351="무기",$AK$217:$AK$351),3),($C$217:$C$351="무기")*($AK$217:$AK$351),0))</f>
        <v>은총</v>
      </c>
      <c r="V40" s="159" t="str">
        <f t="array" ref="V40">INDEX($D$217:$D$351,MATCH(SMALL(IF($C$217:$C$351="무기",$AM$217:$AM$351),3),($C$217:$C$351="무기")*($AM$217:$AM$351),0))</f>
        <v>축+가</v>
      </c>
      <c r="W40" s="348" t="str">
        <f t="array" ref="W40">INDEX($D$217:$D$351,MATCH(SMALL(IF($C$217:$C$351="무기",$AO$217:$AO$351),3),($C$217:$C$351="무기")*($AO$217:$AO$351),0))</f>
        <v>은+축</v>
      </c>
      <c r="X40" s="334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277"/>
      <c r="AL40" s="277"/>
      <c r="AM40" s="277"/>
      <c r="AN40" s="277"/>
      <c r="AO40" s="277"/>
      <c r="AP40" s="277"/>
      <c r="AQ40" s="277"/>
      <c r="AR40" s="277"/>
    </row>
    <row r="41" spans="1:44" ht="14.45" customHeight="1">
      <c r="B41" s="323"/>
      <c r="C41" s="620"/>
      <c r="D41" s="621"/>
      <c r="E41" s="158">
        <f t="array" ref="E41">SMALL(IF($C$217:$C$351="무기",$E$217:$E$351),3)</f>
        <v>2872.1597040842107</v>
      </c>
      <c r="F41" s="158">
        <f t="array" ref="F41">SMALL(IF($C$217:$C$351="무기",$G$217:$G$351),3)</f>
        <v>3672.1651752842099</v>
      </c>
      <c r="G41" s="159">
        <f t="array" ref="G41">SMALL(IF($C$217:$C$351="무기",$I$217:$I$351),3)</f>
        <v>5128.6181823194074</v>
      </c>
      <c r="H41" s="159">
        <f t="array" ref="H41">SMALL(IF($C$217:$C$351="무기",$K$217:$K$351),3)</f>
        <v>5687.4240665217958</v>
      </c>
      <c r="I41" s="159">
        <f t="array" ref="I41">SMALL(IF($C$217:$C$351="무기",$M$217:$M$351),3)</f>
        <v>5724.9798887034158</v>
      </c>
      <c r="J41" s="159">
        <f t="array" ref="J41">SMALL(IF($C$217:$C$351="무기",$O$217:$O$351),3)</f>
        <v>11602.537912725622</v>
      </c>
      <c r="K41" s="159">
        <f t="array" ref="K41">SMALL(IF($C$217:$C$351="무기",$Q$217:$Q$351),3)</f>
        <v>12468.232742102904</v>
      </c>
      <c r="L41" s="159">
        <f t="array" ref="L41">SMALL(IF($C$217:$C$351="무기",$S$217:$S$351),3)</f>
        <v>12719.651691110732</v>
      </c>
      <c r="M41" s="159">
        <f t="array" ref="M41">SMALL(IF($C$217:$C$351="무기",$U$217:$U$351),3)</f>
        <v>17394.92332246809</v>
      </c>
      <c r="N41" s="159">
        <f t="array" ref="N41">SMALL(IF($C$217:$C$351="무기",$W$217:$W$351),3)</f>
        <v>18961.648768161722</v>
      </c>
      <c r="O41" s="159">
        <f t="array" ref="O41">SMALL(IF($C$217:$C$351="무기",$Y$217:$Y$351),3)</f>
        <v>19663.095103310687</v>
      </c>
      <c r="P41" s="159">
        <f t="array" ref="P41">SMALL(IF($C$217:$C$351="무기",$AA$217:$AA$351),3)</f>
        <v>37586.74768654973</v>
      </c>
      <c r="Q41" s="159">
        <f t="array" ref="Q41">SMALL(IF($C$217:$C$351="무기",$AC$217:$AC$351),3)</f>
        <v>41522.763125501959</v>
      </c>
      <c r="R41" s="159">
        <f t="array" ref="R41">SMALL(IF($C$217:$C$351="무기",$AE$217:$AE$351),3)</f>
        <v>63570.728097950603</v>
      </c>
      <c r="S41" s="159">
        <f t="array" ref="S41">SMALL(IF($C$217:$C$351="무기",$AG$217:$AG$351),3)</f>
        <v>66319.897507475369</v>
      </c>
      <c r="T41" s="159">
        <f t="array" ref="T41">SMALL(IF($C$217:$C$351="무기",$AI$217:$AI$351),3)</f>
        <v>184670.76143409626</v>
      </c>
      <c r="U41" s="159">
        <f t="array" ref="U41">SMALL(IF($C$217:$C$351="무기",$AK$217:$AK$351),3)</f>
        <v>194255.89204714558</v>
      </c>
      <c r="V41" s="159">
        <f t="array" ref="V41">SMALL(IF($C$217:$C$351="무기",$AM$217:$AM$351),3)</f>
        <v>315129.59372397559</v>
      </c>
      <c r="W41" s="348">
        <f t="array" ref="W41">SMALL(IF($C$217:$C$351="무기",$AO$217:$AO$351),3)</f>
        <v>337325.64102347387</v>
      </c>
      <c r="X41" s="353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277"/>
      <c r="AR41" s="277"/>
    </row>
    <row r="42" spans="1:44" ht="24" customHeight="1">
      <c r="B42" s="323"/>
      <c r="C42" s="620" t="s">
        <v>1573</v>
      </c>
      <c r="D42" s="621"/>
      <c r="E42" s="159" t="str">
        <f t="array" ref="E42">INDEX($D$217:$D$351,MATCH(SMALL(IF($C$217:$C$351="방어구",$E$217:$E$351),3),($C$217:$C$351="방어구")*($E$217:$E$351),0))</f>
        <v>가호</v>
      </c>
      <c r="F42" s="159" t="str">
        <f t="array" ref="F42">INDEX($D$217:$D$351,MATCH(SMALL(IF($C$217:$C$351="방어구",$G$217:$G$351),3),($C$217:$C$351="방어구")*($G$217:$G$351),0))</f>
        <v>가호</v>
      </c>
      <c r="G42" s="159" t="str">
        <f t="array" ref="G42">INDEX($D$217:$D$351,MATCH(SMALL(IF($C$217:$C$351="방어구",$I$217:$I$351),3),($C$217:$C$351="방어구")*($I$217:$I$351),0))</f>
        <v>없음</v>
      </c>
      <c r="H42" s="159" t="str">
        <f t="array" ref="H42">INDEX($D$217:$D$351,MATCH(SMALL(IF($C$217:$C$351="방어구",$K$217:$K$351),3),($C$217:$C$351="방어구")*($K$217:$K$351),0))</f>
        <v>없음</v>
      </c>
      <c r="I42" s="159" t="str">
        <f t="array" ref="I42">INDEX($D$217:$D$351,MATCH(SMALL(IF($C$217:$C$351="방어구",$M$217:$M$351),3),($C$217:$C$351="방어구")*($M$217:$M$351),0))</f>
        <v>없음</v>
      </c>
      <c r="J42" s="159" t="str">
        <f t="array" ref="J42">INDEX($D$217:$D$351,MATCH(SMALL(IF($C$217:$C$351="방어구",$O$217:$O$351),3),($C$217:$C$351="방어구")*($O$217:$O$351),0))</f>
        <v>가호</v>
      </c>
      <c r="K42" s="159" t="str">
        <f t="array" ref="K42">INDEX($D$217:$D$351,MATCH(SMALL(IF($C$217:$C$351="방어구",$Q$217:$Q$351),3),($C$217:$C$351="방어구")*($Q$217:$Q$351),0))</f>
        <v>가호</v>
      </c>
      <c r="L42" s="159" t="str">
        <f t="array" ref="L42">INDEX($D$217:$D$351,MATCH(SMALL(IF($C$217:$C$351="방어구",$S$217:$S$351),3),($C$217:$C$351="방어구")*($S$217:$S$351),0))</f>
        <v>가호</v>
      </c>
      <c r="M42" s="159" t="str">
        <f t="array" ref="M42">INDEX($D$217:$D$351,MATCH(SMALL(IF($C$217:$C$351="방어구",$U$217:$U$351),3),($C$217:$C$351="방어구")*($U$217:$U$351),0))</f>
        <v>가호</v>
      </c>
      <c r="N42" s="159" t="str">
        <f t="array" ref="N42">INDEX($D$217:$D$351,MATCH(SMALL(IF($C$217:$C$351="방어구",$W$217:$W$351),3),($C$217:$C$351="방어구")*($W$217:$W$351),0))</f>
        <v>가호</v>
      </c>
      <c r="O42" s="159" t="str">
        <f t="array" ref="O42">INDEX($D$217:$D$351,MATCH(SMALL(IF($C$217:$C$351="방어구",$Y$217:$Y$351),3),($C$217:$C$351="방어구")*($Y$217:$Y$351),0))</f>
        <v>가호</v>
      </c>
      <c r="P42" s="159" t="str">
        <f t="array" ref="P42">INDEX($D$217:$D$351,MATCH(SMALL(IF($C$217:$C$351="방어구",$AA$217:$AA$351),3),($C$217:$C$351="방어구")*($AA$217:$AA$351),0))</f>
        <v>가호</v>
      </c>
      <c r="Q42" s="159" t="str">
        <f t="array" ref="Q42">INDEX($D$217:$D$351,MATCH(SMALL(IF($C$217:$C$351="방어구",$AC$217:$AC$351),3),($C$217:$C$351="방어구")*($AC$217:$AC$351),0))</f>
        <v>가호</v>
      </c>
      <c r="R42" s="159" t="str">
        <f t="array" ref="R42">INDEX($D$217:$D$351,MATCH(SMALL(IF($C$217:$C$351="방어구",$AE$217:$AE$351),3),($C$217:$C$351="방어구")*($AE$217:$AE$351),0))</f>
        <v>가호</v>
      </c>
      <c r="S42" s="159" t="str">
        <f t="array" ref="S42">INDEX($D$217:$D$351,MATCH(SMALL(IF($C$217:$C$351="방어구",$AG$217:$AG$351),3),($C$217:$C$351="방어구")*($AG$217:$AG$351),0))</f>
        <v>가호</v>
      </c>
      <c r="T42" s="159" t="str">
        <f t="array" ref="T42">INDEX($D$217:$D$351,MATCH(SMALL(IF($C$217:$C$351="방어구",$AI$217:$AI$351),3),($C$217:$C$351="방어구")*($AI$217:$AI$351),0))</f>
        <v>은+가</v>
      </c>
      <c r="U42" s="159" t="str">
        <f t="array" ref="U42">INDEX($D$217:$D$351,MATCH(SMALL(IF($C$217:$C$351="방어구",$AK$217:$AK$351),3),($C$217:$C$351="방어구")*($AK$217:$AK$351),0))</f>
        <v>은+가</v>
      </c>
      <c r="V42" s="159" t="str">
        <f t="array" ref="V42">INDEX($D$217:$D$351,MATCH(SMALL(IF($C$217:$C$351="방어구",$AM$217:$AM$351),3),($C$217:$C$351="방어구")*($AM$217:$AM$351),0))</f>
        <v>은총</v>
      </c>
      <c r="W42" s="348" t="str">
        <f t="array" ref="W42">INDEX($D$217:$D$351,MATCH(SMALL(IF($C$217:$C$351="방어구",$AO$217:$AO$351),3),($C$217:$C$351="방어구")*($AO$217:$AO$351),0))</f>
        <v>은총</v>
      </c>
      <c r="X42" s="334"/>
      <c r="Y42" s="277"/>
      <c r="Z42" s="277"/>
      <c r="AA42" s="277"/>
      <c r="AB42" s="277"/>
      <c r="AC42" s="277"/>
      <c r="AD42" s="277"/>
      <c r="AE42" s="277"/>
      <c r="AF42" s="277"/>
      <c r="AG42" s="277"/>
      <c r="AH42" s="277"/>
      <c r="AI42" s="277"/>
      <c r="AJ42" s="277"/>
      <c r="AK42" s="277"/>
      <c r="AL42" s="277"/>
      <c r="AM42" s="277"/>
      <c r="AN42" s="277"/>
      <c r="AO42" s="277"/>
      <c r="AP42" s="277"/>
      <c r="AQ42" s="277"/>
      <c r="AR42" s="277"/>
    </row>
    <row r="43" spans="1:44" ht="14.45" customHeight="1" thickBot="1">
      <c r="B43" s="323"/>
      <c r="C43" s="626"/>
      <c r="D43" s="627"/>
      <c r="E43" s="354">
        <f t="array" ref="E43">SMALL(IF($C$217:$C$351="방어구",$E$217:$E$351),3)</f>
        <v>1454.689036631579</v>
      </c>
      <c r="F43" s="354">
        <f t="array" ref="F43">SMALL(IF($C$217:$C$351="방어구",$G$217:$G$351),3)</f>
        <v>1924.613713332632</v>
      </c>
      <c r="G43" s="355">
        <f t="array" ref="G43">SMALL(IF($C$217:$C$351="방어구",$I$217:$I$351),3)</f>
        <v>2587.564037387991</v>
      </c>
      <c r="H43" s="355">
        <f t="array" ref="H43">SMALL(IF($C$217:$C$351="방어구",$K$217:$K$351),3)</f>
        <v>2743.1558938867192</v>
      </c>
      <c r="I43" s="355">
        <f t="array" ref="I43">SMALL(IF($C$217:$C$351="방어구",$M$217:$M$351),3)</f>
        <v>2743.1558938867192</v>
      </c>
      <c r="J43" s="355">
        <f t="array" ref="J43">SMALL(IF($C$217:$C$351="방어구",$O$217:$O$351),3)</f>
        <v>5773.6791188101361</v>
      </c>
      <c r="K43" s="355">
        <f t="array" ref="K43">SMALL(IF($C$217:$C$351="방어구",$Q$217:$Q$351),3)</f>
        <v>5878.8362719571396</v>
      </c>
      <c r="L43" s="355">
        <f t="array" ref="L43">SMALL(IF($C$217:$C$351="방어구",$S$217:$S$351),3)</f>
        <v>5878.8362719571396</v>
      </c>
      <c r="M43" s="355">
        <f t="array" ref="M43">SMALL(IF($C$217:$C$351="방어구",$U$217:$U$351),3)</f>
        <v>8061.3056257555745</v>
      </c>
      <c r="N43" s="355">
        <f t="array" ref="N43">SMALL(IF($C$217:$C$351="방어구",$W$217:$W$351),3)</f>
        <v>8809.9650080223473</v>
      </c>
      <c r="O43" s="355">
        <f t="array" ref="O43">SMALL(IF($C$217:$C$351="방어구",$Y$217:$Y$351),3)</f>
        <v>9435.017257592679</v>
      </c>
      <c r="P43" s="355">
        <f t="array" ref="P43">SMALL(IF($C$217:$C$351="방어구",$AA$217:$AA$351),3)</f>
        <v>18336.431624672266</v>
      </c>
      <c r="Q43" s="355">
        <f t="array" ref="Q43">SMALL(IF($C$217:$C$351="방어구",$AC$217:$AC$351),3)</f>
        <v>19772.984145419839</v>
      </c>
      <c r="R43" s="355">
        <f t="array" ref="R43">SMALL(IF($C$217:$C$351="방어구",$AE$217:$AE$351),3)</f>
        <v>29650.473440488742</v>
      </c>
      <c r="S43" s="355">
        <f t="array" ref="S43">SMALL(IF($C$217:$C$351="방어구",$AG$217:$AG$351),3)</f>
        <v>31956.456348046646</v>
      </c>
      <c r="T43" s="355">
        <f t="array" ref="T43">SMALL(IF($C$217:$C$351="방어구",$AI$217:$AI$351),3)</f>
        <v>81872.968321764551</v>
      </c>
      <c r="U43" s="355">
        <f t="array" ref="U43">SMALL(IF($C$217:$C$351="방어구",$AK$217:$AK$351),3)</f>
        <v>86783.357446429451</v>
      </c>
      <c r="V43" s="355">
        <f t="array" ref="V43">SMALL(IF($C$217:$C$351="방어구",$AM$217:$AM$351),3)</f>
        <v>157296.57105540577</v>
      </c>
      <c r="W43" s="356">
        <f t="array" ref="W43">SMALL(IF($C$217:$C$351="방어구",$AO$217:$AO$351),3)</f>
        <v>167600.27852514392</v>
      </c>
      <c r="X43" s="353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277"/>
      <c r="AR43" s="277"/>
    </row>
    <row r="44" spans="1:44" ht="14.45" customHeight="1" thickBot="1">
      <c r="B44" s="528"/>
      <c r="C44" s="357"/>
      <c r="D44" s="357"/>
      <c r="E44" s="357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9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277"/>
      <c r="AR44" s="277"/>
    </row>
    <row r="45" spans="1:44" ht="14.45" customHeight="1" thickTop="1" thickBot="1">
      <c r="B45" s="277"/>
      <c r="C45" s="162"/>
      <c r="D45" s="162"/>
      <c r="E45" s="162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277"/>
      <c r="AR45" s="277"/>
    </row>
    <row r="46" spans="1:44" ht="14.45" customHeight="1" thickTop="1" thickBot="1">
      <c r="B46" s="320"/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1"/>
      <c r="AM46" s="321"/>
      <c r="AN46" s="321"/>
      <c r="AO46" s="321"/>
      <c r="AP46" s="321"/>
      <c r="AQ46" s="322"/>
    </row>
    <row r="47" spans="1:44" ht="14.45" customHeight="1">
      <c r="A47" s="277"/>
      <c r="B47" s="323"/>
      <c r="C47" s="608" t="s">
        <v>1035</v>
      </c>
      <c r="D47" s="610" t="s">
        <v>1037</v>
      </c>
      <c r="E47" s="606" t="s">
        <v>1013</v>
      </c>
      <c r="F47" s="606"/>
      <c r="G47" s="606" t="s">
        <v>1042</v>
      </c>
      <c r="H47" s="606" t="s">
        <v>1014</v>
      </c>
      <c r="I47" s="606" t="s">
        <v>1043</v>
      </c>
      <c r="J47" s="606" t="s">
        <v>1015</v>
      </c>
      <c r="K47" s="606" t="s">
        <v>1044</v>
      </c>
      <c r="L47" s="606" t="s">
        <v>1016</v>
      </c>
      <c r="M47" s="606" t="s">
        <v>1045</v>
      </c>
      <c r="N47" s="606" t="s">
        <v>1017</v>
      </c>
      <c r="O47" s="606" t="s">
        <v>1046</v>
      </c>
      <c r="P47" s="606" t="s">
        <v>1018</v>
      </c>
      <c r="Q47" s="606" t="s">
        <v>1047</v>
      </c>
      <c r="R47" s="606" t="s">
        <v>1019</v>
      </c>
      <c r="S47" s="606" t="s">
        <v>1048</v>
      </c>
      <c r="T47" s="606" t="s">
        <v>1020</v>
      </c>
      <c r="U47" s="606" t="s">
        <v>1049</v>
      </c>
      <c r="V47" s="606" t="s">
        <v>1021</v>
      </c>
      <c r="W47" s="606" t="s">
        <v>1050</v>
      </c>
      <c r="X47" s="606" t="s">
        <v>1022</v>
      </c>
      <c r="Y47" s="606" t="s">
        <v>1051</v>
      </c>
      <c r="Z47" s="606" t="s">
        <v>1023</v>
      </c>
      <c r="AA47" s="606" t="s">
        <v>1052</v>
      </c>
      <c r="AB47" s="606" t="s">
        <v>1024</v>
      </c>
      <c r="AC47" s="606" t="s">
        <v>1053</v>
      </c>
      <c r="AD47" s="606" t="s">
        <v>1025</v>
      </c>
      <c r="AE47" s="606" t="s">
        <v>1054</v>
      </c>
      <c r="AF47" s="606" t="s">
        <v>1026</v>
      </c>
      <c r="AG47" s="606" t="s">
        <v>1055</v>
      </c>
      <c r="AH47" s="606" t="s">
        <v>1027</v>
      </c>
      <c r="AI47" s="606" t="s">
        <v>1056</v>
      </c>
      <c r="AJ47" s="606" t="s">
        <v>1028</v>
      </c>
      <c r="AK47" s="606" t="s">
        <v>1057</v>
      </c>
      <c r="AL47" s="606" t="s">
        <v>1029</v>
      </c>
      <c r="AM47" s="606" t="s">
        <v>1058</v>
      </c>
      <c r="AN47" s="606" t="s">
        <v>1030</v>
      </c>
      <c r="AO47" s="606" t="s">
        <v>1059</v>
      </c>
      <c r="AP47" s="607" t="s">
        <v>1031</v>
      </c>
      <c r="AQ47" s="334"/>
    </row>
    <row r="48" spans="1:44" ht="14.45" customHeight="1">
      <c r="A48" s="277"/>
      <c r="B48" s="323"/>
      <c r="C48" s="609"/>
      <c r="D48" s="611"/>
      <c r="E48" s="602">
        <f>'3T장기'!$J$3</f>
        <v>1.5824575999999999</v>
      </c>
      <c r="F48" s="602"/>
      <c r="G48" s="602">
        <f>'3T장기'!$J$13</f>
        <v>2.0281557907500001</v>
      </c>
      <c r="H48" s="602">
        <v>1.5976852999999998</v>
      </c>
      <c r="I48" s="602">
        <f>'3T장기'!$J$23</f>
        <v>2.8168623423999994</v>
      </c>
      <c r="J48" s="602">
        <v>1.5976852999999998</v>
      </c>
      <c r="K48" s="602">
        <f>'3T장기'!$J$33</f>
        <v>2.8168623423999994</v>
      </c>
      <c r="L48" s="602">
        <v>1.5976852999999998</v>
      </c>
      <c r="M48" s="602">
        <f>'3T장기'!$J$43</f>
        <v>2.8168623423999994</v>
      </c>
      <c r="N48" s="602">
        <v>1.5976852999999998</v>
      </c>
      <c r="O48" s="602">
        <f>'3T장기'!$J$53</f>
        <v>4.8509540575691741</v>
      </c>
      <c r="P48" s="602">
        <v>1.5976852999999998</v>
      </c>
      <c r="Q48" s="602">
        <f>'3T장기'!$S$3</f>
        <v>4.8509540575691741</v>
      </c>
      <c r="R48" s="602">
        <v>1.5976852999999998</v>
      </c>
      <c r="S48" s="602">
        <f>'3T장기'!$S$13</f>
        <v>4.8509540575691741</v>
      </c>
      <c r="T48" s="602">
        <v>1.5976852999999998</v>
      </c>
      <c r="U48" s="602">
        <f>'3T장기'!$S$23</f>
        <v>6.6380213548032856</v>
      </c>
      <c r="V48" s="602">
        <v>1.5976852999999998</v>
      </c>
      <c r="W48" s="602">
        <f>'3T장기'!$S$33</f>
        <v>6.6380213548032856</v>
      </c>
      <c r="X48" s="602">
        <v>1.5976852999999998</v>
      </c>
      <c r="Y48" s="602">
        <f>'3T장기'!$S$43</f>
        <v>6.6380213548032856</v>
      </c>
      <c r="Z48" s="602">
        <v>1.5976852999999998</v>
      </c>
      <c r="AA48" s="602">
        <f>'3T장기'!$S$53</f>
        <v>11.442714528234099</v>
      </c>
      <c r="AB48" s="602">
        <v>1.5976852999999998</v>
      </c>
      <c r="AC48" s="602">
        <f>'3T장기'!$AB$3</f>
        <v>11.442714528234099</v>
      </c>
      <c r="AD48" s="602">
        <v>1.5976852999999998</v>
      </c>
      <c r="AE48" s="602">
        <f>'3T장기'!$AB$13</f>
        <v>17.473344832440205</v>
      </c>
      <c r="AF48" s="602">
        <v>1.5976852999999998</v>
      </c>
      <c r="AG48" s="602">
        <f>'3T장기'!$AB$23</f>
        <v>17.473344832440205</v>
      </c>
      <c r="AH48" s="602">
        <v>1.5976852999999998</v>
      </c>
      <c r="AI48" s="602">
        <f>'3T장기'!$AB$33</f>
        <v>47.150851643438095</v>
      </c>
      <c r="AJ48" s="602">
        <v>1.5976852999999998</v>
      </c>
      <c r="AK48" s="602">
        <f>'3T장기'!$AB$43</f>
        <v>47.150851643438095</v>
      </c>
      <c r="AL48" s="602">
        <v>1.5976852999999998</v>
      </c>
      <c r="AM48" s="602">
        <f>'3T장기'!$AB$53</f>
        <v>91.320944626133041</v>
      </c>
      <c r="AN48" s="602">
        <v>1.5976852999999998</v>
      </c>
      <c r="AO48" s="602">
        <f>'3T장기'!$AB$53</f>
        <v>91.320944626133041</v>
      </c>
      <c r="AP48" s="603"/>
      <c r="AQ48" s="334"/>
    </row>
    <row r="49" spans="2:43" ht="14.45" customHeight="1">
      <c r="B49" s="323"/>
      <c r="C49" s="525" t="s">
        <v>206</v>
      </c>
      <c r="D49" s="361">
        <f>마리!$F$10</f>
        <v>15</v>
      </c>
      <c r="E49" s="362">
        <v>67.2</v>
      </c>
      <c r="F49" s="361">
        <f>D49*E49*E48</f>
        <v>1595.1172607999999</v>
      </c>
      <c r="G49" s="362">
        <v>67.2</v>
      </c>
      <c r="H49" s="361">
        <f>D49*G49*G48</f>
        <v>2044.381037076</v>
      </c>
      <c r="I49" s="362">
        <v>67.2</v>
      </c>
      <c r="J49" s="361">
        <f>D49*I49*I48</f>
        <v>2839.3972411391997</v>
      </c>
      <c r="K49" s="362">
        <v>83</v>
      </c>
      <c r="L49" s="361">
        <f>D49*K49*K48</f>
        <v>3506.9936162879994</v>
      </c>
      <c r="M49" s="362">
        <v>83</v>
      </c>
      <c r="N49" s="361">
        <f>D49*M49*M48</f>
        <v>3506.9936162879994</v>
      </c>
      <c r="O49" s="362">
        <v>83</v>
      </c>
      <c r="P49" s="361">
        <f>D49*O49*O48</f>
        <v>6039.4378016736218</v>
      </c>
      <c r="Q49" s="362">
        <v>98.6</v>
      </c>
      <c r="R49" s="361">
        <f>D49*Q49*Q48</f>
        <v>7174.5610511448085</v>
      </c>
      <c r="S49" s="362">
        <v>98.6</v>
      </c>
      <c r="T49" s="361">
        <f>D49*S49*S48</f>
        <v>7174.5610511448085</v>
      </c>
      <c r="U49" s="362">
        <v>98.6</v>
      </c>
      <c r="V49" s="361">
        <f>D49*U49*U48</f>
        <v>9817.6335837540591</v>
      </c>
      <c r="W49" s="362">
        <v>114.4</v>
      </c>
      <c r="X49" s="361">
        <f>D49*W49*W48</f>
        <v>11390.844644842438</v>
      </c>
      <c r="Y49" s="362">
        <v>114.4</v>
      </c>
      <c r="Z49" s="361">
        <f>D49*Y49*Y48</f>
        <v>11390.844644842438</v>
      </c>
      <c r="AA49" s="362">
        <v>114.4</v>
      </c>
      <c r="AB49" s="361">
        <f>D49*AA49*AA48</f>
        <v>19635.698130449713</v>
      </c>
      <c r="AC49" s="362">
        <v>130</v>
      </c>
      <c r="AD49" s="361">
        <f>D49*AC49*AC48</f>
        <v>22313.293330056491</v>
      </c>
      <c r="AE49" s="362">
        <v>130</v>
      </c>
      <c r="AF49" s="361">
        <f>D49*AE49*AE48</f>
        <v>34073.022423258401</v>
      </c>
      <c r="AG49" s="362">
        <v>130</v>
      </c>
      <c r="AH49" s="361">
        <f>D49*AG49*AG48</f>
        <v>34073.022423258401</v>
      </c>
      <c r="AI49" s="362">
        <v>145.80000000000001</v>
      </c>
      <c r="AJ49" s="361">
        <f>D49*AI49*AI48</f>
        <v>103118.91254419912</v>
      </c>
      <c r="AK49" s="362">
        <v>145.80000000000001</v>
      </c>
      <c r="AL49" s="361">
        <f>D49*AK49*AK48</f>
        <v>103118.91254419912</v>
      </c>
      <c r="AM49" s="362">
        <v>145.80000000000001</v>
      </c>
      <c r="AN49" s="361">
        <f>D49*AM49*AM48</f>
        <v>199718.90589735296</v>
      </c>
      <c r="AO49" s="362">
        <v>161.4</v>
      </c>
      <c r="AP49" s="363">
        <f>D49*AO49*AO48</f>
        <v>221088.00693986809</v>
      </c>
      <c r="AQ49" s="334"/>
    </row>
    <row r="50" spans="2:43" ht="14.45" customHeight="1">
      <c r="B50" s="323"/>
      <c r="C50" s="589" t="s">
        <v>205</v>
      </c>
      <c r="D50" s="365">
        <f>마리!$F$9</f>
        <v>1</v>
      </c>
      <c r="E50" s="527">
        <v>40.4</v>
      </c>
      <c r="F50" s="365">
        <f>D50*E50*E48</f>
        <v>63.931287039999994</v>
      </c>
      <c r="G50" s="527">
        <v>40.4</v>
      </c>
      <c r="H50" s="365">
        <f>D50*G50*G48</f>
        <v>81.937493946299995</v>
      </c>
      <c r="I50" s="527">
        <v>40.4</v>
      </c>
      <c r="J50" s="365">
        <f>D50*I50*I48</f>
        <v>113.80123863295998</v>
      </c>
      <c r="K50" s="527">
        <v>49.8</v>
      </c>
      <c r="L50" s="365">
        <f>D50*K50*K48</f>
        <v>140.27974465151996</v>
      </c>
      <c r="M50" s="527">
        <v>49.8</v>
      </c>
      <c r="N50" s="365">
        <f>D50*M50*M48</f>
        <v>140.27974465151996</v>
      </c>
      <c r="O50" s="527">
        <v>49.8</v>
      </c>
      <c r="P50" s="365">
        <f>D50*O50*O48</f>
        <v>241.57751206694485</v>
      </c>
      <c r="Q50" s="527">
        <v>59.2</v>
      </c>
      <c r="R50" s="365">
        <f>D50*Q50*Q48</f>
        <v>287.17648020809514</v>
      </c>
      <c r="S50" s="527">
        <v>59.2</v>
      </c>
      <c r="T50" s="365">
        <f>D50*S50*S48</f>
        <v>287.17648020809514</v>
      </c>
      <c r="U50" s="527">
        <v>59.2</v>
      </c>
      <c r="V50" s="365">
        <f>D50*U50*U48</f>
        <v>392.97086420435454</v>
      </c>
      <c r="W50" s="527">
        <v>68.599999999999994</v>
      </c>
      <c r="X50" s="365">
        <f>D50*W50*W48</f>
        <v>455.36826493950537</v>
      </c>
      <c r="Y50" s="527">
        <v>68.599999999999994</v>
      </c>
      <c r="Z50" s="365">
        <f>D50*Y50*Y48</f>
        <v>455.36826493950537</v>
      </c>
      <c r="AA50" s="527">
        <v>68.599999999999994</v>
      </c>
      <c r="AB50" s="365">
        <f>D50*AA50*AA48</f>
        <v>784.97021663685916</v>
      </c>
      <c r="AC50" s="527">
        <v>78</v>
      </c>
      <c r="AD50" s="365">
        <f>D50*AC50*AC48</f>
        <v>892.53173320225972</v>
      </c>
      <c r="AE50" s="527">
        <v>78</v>
      </c>
      <c r="AF50" s="365">
        <f>D50*AE50*AE48</f>
        <v>1362.9208969303359</v>
      </c>
      <c r="AG50" s="527">
        <v>78</v>
      </c>
      <c r="AH50" s="365">
        <f>D50*AG50*AG48</f>
        <v>1362.9208969303359</v>
      </c>
      <c r="AI50" s="527">
        <v>87.4</v>
      </c>
      <c r="AJ50" s="365">
        <f>D50*AI50*AI48</f>
        <v>4120.9844336364895</v>
      </c>
      <c r="AK50" s="527">
        <v>87.4</v>
      </c>
      <c r="AL50" s="365">
        <f>D50*AK50*AK48</f>
        <v>4120.9844336364895</v>
      </c>
      <c r="AM50" s="527">
        <v>87.4</v>
      </c>
      <c r="AN50" s="365">
        <f>D50*AM50*AM48</f>
        <v>7981.4505603240286</v>
      </c>
      <c r="AO50" s="527">
        <v>96.8</v>
      </c>
      <c r="AP50" s="367">
        <f>D50*AO50*AO48</f>
        <v>8839.8674398096773</v>
      </c>
      <c r="AQ50" s="334"/>
    </row>
    <row r="51" spans="2:43" ht="14.45" customHeight="1">
      <c r="B51" s="323"/>
      <c r="C51" s="589" t="s">
        <v>1871</v>
      </c>
      <c r="D51" s="365">
        <f>마리!$F$12</f>
        <v>38</v>
      </c>
      <c r="E51" s="527">
        <v>12</v>
      </c>
      <c r="F51" s="365">
        <f>D51*E51*E48</f>
        <v>721.60066559999996</v>
      </c>
      <c r="G51" s="527">
        <v>14</v>
      </c>
      <c r="H51" s="365">
        <f>D51*G51*G48</f>
        <v>1078.978880679</v>
      </c>
      <c r="I51" s="527">
        <v>14</v>
      </c>
      <c r="J51" s="365">
        <f>D51*I51*I48</f>
        <v>1498.5707661567997</v>
      </c>
      <c r="K51" s="527">
        <v>16</v>
      </c>
      <c r="L51" s="365">
        <f>D51*K51*K48</f>
        <v>1712.6523041791997</v>
      </c>
      <c r="M51" s="527">
        <v>16</v>
      </c>
      <c r="N51" s="365">
        <f>D51*M51*M48</f>
        <v>1712.6523041791997</v>
      </c>
      <c r="O51" s="527">
        <v>18</v>
      </c>
      <c r="P51" s="365">
        <f>D51*O51*O48</f>
        <v>3318.052575377315</v>
      </c>
      <c r="Q51" s="527">
        <v>18</v>
      </c>
      <c r="R51" s="365">
        <f>D51*Q51*Q48</f>
        <v>3318.052575377315</v>
      </c>
      <c r="S51" s="527">
        <v>20</v>
      </c>
      <c r="T51" s="365">
        <f>D51*S51*S48</f>
        <v>3686.7250837525721</v>
      </c>
      <c r="U51" s="527">
        <v>20</v>
      </c>
      <c r="V51" s="365">
        <f>D51*U51*U48</f>
        <v>5044.8962296504969</v>
      </c>
      <c r="W51" s="527">
        <v>22</v>
      </c>
      <c r="X51" s="365">
        <f>D51*W51*W48</f>
        <v>5549.3858526155464</v>
      </c>
      <c r="Y51" s="527">
        <v>24</v>
      </c>
      <c r="Z51" s="365">
        <f>D51*Y51*Y48</f>
        <v>6053.8754755805967</v>
      </c>
      <c r="AA51" s="527">
        <v>28</v>
      </c>
      <c r="AB51" s="365">
        <f>D51*AA51*AA48</f>
        <v>12175.048258041081</v>
      </c>
      <c r="AC51" s="527">
        <v>30</v>
      </c>
      <c r="AD51" s="365">
        <f>D51*AC51*AC48</f>
        <v>13044.694562186873</v>
      </c>
      <c r="AE51" s="527">
        <v>32</v>
      </c>
      <c r="AF51" s="365">
        <f>D51*AE51*AE48</f>
        <v>21247.587316247289</v>
      </c>
      <c r="AG51" s="527">
        <v>34</v>
      </c>
      <c r="AH51" s="365">
        <f>D51*AG51*AG48</f>
        <v>22575.561523512744</v>
      </c>
      <c r="AI51" s="527">
        <v>38</v>
      </c>
      <c r="AJ51" s="365">
        <f>D51*AI51*AI48</f>
        <v>68085.829773124613</v>
      </c>
      <c r="AK51" s="527">
        <v>42</v>
      </c>
      <c r="AL51" s="365">
        <f>D51*AK51*AK48</f>
        <v>75252.759222927198</v>
      </c>
      <c r="AM51" s="527">
        <v>44</v>
      </c>
      <c r="AN51" s="365">
        <f>D51*AM51*AM48</f>
        <v>152688.61941489443</v>
      </c>
      <c r="AO51" s="527">
        <v>48</v>
      </c>
      <c r="AP51" s="367">
        <f>D51*AO51*AO48</f>
        <v>166569.40299806668</v>
      </c>
      <c r="AQ51" s="334"/>
    </row>
    <row r="52" spans="2:43" ht="14.45" customHeight="1">
      <c r="B52" s="323"/>
      <c r="C52" s="368" t="s">
        <v>1810</v>
      </c>
      <c r="D52" s="369">
        <f>마리!$F$12</f>
        <v>38</v>
      </c>
      <c r="E52" s="370">
        <v>8</v>
      </c>
      <c r="F52" s="369">
        <f>D52*E52*E48</f>
        <v>481.06711039999999</v>
      </c>
      <c r="G52" s="370">
        <v>10</v>
      </c>
      <c r="H52" s="369">
        <f>D52*G52*G48</f>
        <v>770.69920048500001</v>
      </c>
      <c r="I52" s="370">
        <v>10</v>
      </c>
      <c r="J52" s="369">
        <f>D52*I52*I48</f>
        <v>1070.4076901119997</v>
      </c>
      <c r="K52" s="370">
        <v>10</v>
      </c>
      <c r="L52" s="369">
        <f>D52*K52*K48</f>
        <v>1070.4076901119997</v>
      </c>
      <c r="M52" s="370">
        <v>10</v>
      </c>
      <c r="N52" s="369">
        <f>D52*M52*M48</f>
        <v>1070.4076901119997</v>
      </c>
      <c r="O52" s="370">
        <v>12</v>
      </c>
      <c r="P52" s="369">
        <f>D52*O52*O48</f>
        <v>2212.0350502515435</v>
      </c>
      <c r="Q52" s="370">
        <v>12</v>
      </c>
      <c r="R52" s="369">
        <f>D52*Q52*Q48</f>
        <v>2212.0350502515435</v>
      </c>
      <c r="S52" s="370">
        <v>12</v>
      </c>
      <c r="T52" s="369">
        <f>D52*S52*S48</f>
        <v>2212.0350502515435</v>
      </c>
      <c r="U52" s="370">
        <v>12</v>
      </c>
      <c r="V52" s="369">
        <f>D52*U52*U48</f>
        <v>3026.9377377902983</v>
      </c>
      <c r="W52" s="370">
        <v>14</v>
      </c>
      <c r="X52" s="369">
        <f>D52*W52*W48</f>
        <v>3531.4273607553478</v>
      </c>
      <c r="Y52" s="370">
        <v>16</v>
      </c>
      <c r="Z52" s="369">
        <f>D52*Y52*Y48</f>
        <v>4035.9169837203976</v>
      </c>
      <c r="AA52" s="370">
        <v>16</v>
      </c>
      <c r="AB52" s="369">
        <f>D52*AA52*AA48</f>
        <v>6957.1704331663323</v>
      </c>
      <c r="AC52" s="370">
        <v>18</v>
      </c>
      <c r="AD52" s="369">
        <f>D52*AC52*AC48</f>
        <v>7826.8167373121232</v>
      </c>
      <c r="AE52" s="370">
        <v>20</v>
      </c>
      <c r="AF52" s="369">
        <f>D52*AE52*AE48</f>
        <v>13279.742072654555</v>
      </c>
      <c r="AG52" s="370">
        <v>22</v>
      </c>
      <c r="AH52" s="369">
        <f>D52*AG52*AG48</f>
        <v>14607.71627992001</v>
      </c>
      <c r="AI52" s="370">
        <v>24</v>
      </c>
      <c r="AJ52" s="369">
        <f>D52*AI52*AI48</f>
        <v>43001.576698815545</v>
      </c>
      <c r="AK52" s="370">
        <v>26</v>
      </c>
      <c r="AL52" s="369">
        <f>D52*AK52*AK48</f>
        <v>46585.041423716837</v>
      </c>
      <c r="AM52" s="370">
        <v>28</v>
      </c>
      <c r="AN52" s="369">
        <f>D52*AM52*AM48</f>
        <v>97165.48508220556</v>
      </c>
      <c r="AO52" s="370">
        <v>30</v>
      </c>
      <c r="AP52" s="371">
        <f>D52*AO52*AO48</f>
        <v>104105.87687379167</v>
      </c>
      <c r="AQ52" s="334"/>
    </row>
    <row r="53" spans="2:43" ht="14.45" customHeight="1">
      <c r="B53" s="323"/>
      <c r="C53" s="525" t="s">
        <v>1040</v>
      </c>
      <c r="D53" s="361">
        <f>마리!$F$16</f>
        <v>11</v>
      </c>
      <c r="E53" s="362">
        <v>6</v>
      </c>
      <c r="F53" s="361">
        <f>D53*E53*E48</f>
        <v>104.44220159999999</v>
      </c>
      <c r="G53" s="362">
        <v>6</v>
      </c>
      <c r="H53" s="361">
        <f>D53*G53*G48</f>
        <v>133.85828218950002</v>
      </c>
      <c r="I53" s="362">
        <v>8</v>
      </c>
      <c r="J53" s="361">
        <f>D53*I53*I48</f>
        <v>247.88388613119994</v>
      </c>
      <c r="K53" s="362">
        <v>8</v>
      </c>
      <c r="L53" s="361">
        <f>D53*K53*K48</f>
        <v>247.88388613119994</v>
      </c>
      <c r="M53" s="362">
        <v>8</v>
      </c>
      <c r="N53" s="361">
        <f>D53*M53*M48</f>
        <v>247.88388613119994</v>
      </c>
      <c r="O53" s="362">
        <v>8</v>
      </c>
      <c r="P53" s="361">
        <f>D53*O53*O48</f>
        <v>426.88395706608731</v>
      </c>
      <c r="Q53" s="362">
        <v>10</v>
      </c>
      <c r="R53" s="361">
        <f>D53*Q53*Q48</f>
        <v>533.60494633260919</v>
      </c>
      <c r="S53" s="362">
        <v>10</v>
      </c>
      <c r="T53" s="361">
        <f>D53*S53*S48</f>
        <v>533.60494633260919</v>
      </c>
      <c r="U53" s="362">
        <v>10</v>
      </c>
      <c r="V53" s="361">
        <f>D53*U53*U48</f>
        <v>730.18234902836139</v>
      </c>
      <c r="W53" s="362">
        <v>12</v>
      </c>
      <c r="X53" s="361">
        <f>D53*W53*W48</f>
        <v>876.21881883403375</v>
      </c>
      <c r="Y53" s="362">
        <v>14</v>
      </c>
      <c r="Z53" s="361">
        <f>D53*Y53*Y48</f>
        <v>1022.255288639706</v>
      </c>
      <c r="AA53" s="362">
        <v>16</v>
      </c>
      <c r="AB53" s="361">
        <f>D53*AA53*AA48</f>
        <v>2013.9177569692015</v>
      </c>
      <c r="AC53" s="362">
        <v>18</v>
      </c>
      <c r="AD53" s="361">
        <f>D53*AC53*AC48</f>
        <v>2265.6574765903515</v>
      </c>
      <c r="AE53" s="362">
        <v>20</v>
      </c>
      <c r="AF53" s="361">
        <f>D53*AE53*AE48</f>
        <v>3844.1358631368448</v>
      </c>
      <c r="AG53" s="362">
        <v>22</v>
      </c>
      <c r="AH53" s="361">
        <f>D53*AG53*AG48</f>
        <v>4228.5494494505292</v>
      </c>
      <c r="AI53" s="362">
        <v>26</v>
      </c>
      <c r="AJ53" s="361">
        <f>D53*AI53*AI48</f>
        <v>13485.143570023296</v>
      </c>
      <c r="AK53" s="362">
        <v>28</v>
      </c>
      <c r="AL53" s="361">
        <f>D53*AK53*AK48</f>
        <v>14522.462306178933</v>
      </c>
      <c r="AM53" s="362">
        <v>32</v>
      </c>
      <c r="AN53" s="361">
        <f>D53*AM53*AM48</f>
        <v>32144.972508398831</v>
      </c>
      <c r="AO53" s="362">
        <v>36</v>
      </c>
      <c r="AP53" s="363">
        <f>D53*AO53*AO48</f>
        <v>36163.094071948683</v>
      </c>
      <c r="AQ53" s="334"/>
    </row>
    <row r="54" spans="2:43" ht="14.45" customHeight="1">
      <c r="B54" s="323"/>
      <c r="C54" s="526" t="s">
        <v>1040</v>
      </c>
      <c r="D54" s="365">
        <f>마리!$F$16</f>
        <v>11</v>
      </c>
      <c r="E54" s="527">
        <v>6</v>
      </c>
      <c r="F54" s="365">
        <f>D54*E54*E48</f>
        <v>104.44220159999999</v>
      </c>
      <c r="G54" s="527">
        <v>6</v>
      </c>
      <c r="H54" s="365">
        <f>D54*G54*G48</f>
        <v>133.85828218950002</v>
      </c>
      <c r="I54" s="527">
        <v>6</v>
      </c>
      <c r="J54" s="365">
        <f>D54*I54*I48</f>
        <v>185.91291459839996</v>
      </c>
      <c r="K54" s="527">
        <v>8</v>
      </c>
      <c r="L54" s="365">
        <f>D54*K54*K48</f>
        <v>247.88388613119994</v>
      </c>
      <c r="M54" s="527">
        <v>8</v>
      </c>
      <c r="N54" s="365">
        <f>D54*M54*M48</f>
        <v>247.88388613119994</v>
      </c>
      <c r="O54" s="527">
        <v>8</v>
      </c>
      <c r="P54" s="365">
        <f>D54*O54*O48</f>
        <v>426.88395706608731</v>
      </c>
      <c r="Q54" s="527">
        <v>8</v>
      </c>
      <c r="R54" s="365">
        <f>D54*Q54*Q48</f>
        <v>426.88395706608731</v>
      </c>
      <c r="S54" s="527">
        <v>8</v>
      </c>
      <c r="T54" s="365">
        <f>D54*S54*S48</f>
        <v>426.88395706608731</v>
      </c>
      <c r="U54" s="527">
        <v>8</v>
      </c>
      <c r="V54" s="365">
        <f>D54*U54*U48</f>
        <v>584.14587922268913</v>
      </c>
      <c r="W54" s="527">
        <v>10</v>
      </c>
      <c r="X54" s="365">
        <f>D54*W54*W48</f>
        <v>730.18234902836139</v>
      </c>
      <c r="Y54" s="527">
        <v>10</v>
      </c>
      <c r="Z54" s="365">
        <f>D54*Y54*Y48</f>
        <v>730.18234902836139</v>
      </c>
      <c r="AA54" s="527">
        <v>12</v>
      </c>
      <c r="AB54" s="365">
        <f>D54*AA54*AA48</f>
        <v>1510.438317726901</v>
      </c>
      <c r="AC54" s="527">
        <v>14</v>
      </c>
      <c r="AD54" s="365">
        <f>D54*AC54*AC48</f>
        <v>1762.1780373480512</v>
      </c>
      <c r="AE54" s="527">
        <v>14</v>
      </c>
      <c r="AF54" s="365">
        <f>D54*AE54*AE48</f>
        <v>2690.8951041957916</v>
      </c>
      <c r="AG54" s="527">
        <v>16</v>
      </c>
      <c r="AH54" s="365">
        <f>D54*AG54*AG48</f>
        <v>3075.308690509476</v>
      </c>
      <c r="AI54" s="527">
        <v>18</v>
      </c>
      <c r="AJ54" s="365">
        <f>D54*AI54*AI48</f>
        <v>9335.8686254007425</v>
      </c>
      <c r="AK54" s="527">
        <v>20</v>
      </c>
      <c r="AL54" s="365">
        <f>D54*AK54*AK48</f>
        <v>10373.187361556382</v>
      </c>
      <c r="AM54" s="527">
        <v>22</v>
      </c>
      <c r="AN54" s="365">
        <f>D54*AM54*AM48</f>
        <v>22099.668599524197</v>
      </c>
      <c r="AO54" s="527">
        <v>24</v>
      </c>
      <c r="AP54" s="367">
        <f>D54*AO54*AO48</f>
        <v>24108.729381299123</v>
      </c>
      <c r="AQ54" s="334"/>
    </row>
    <row r="55" spans="2:43" ht="14.45" customHeight="1">
      <c r="B55" s="323"/>
      <c r="C55" s="526" t="s">
        <v>1038</v>
      </c>
      <c r="D55" s="365">
        <f>마리!$F$14</f>
        <v>107</v>
      </c>
      <c r="E55" s="527">
        <v>6610</v>
      </c>
      <c r="F55" s="365">
        <f>D55*E55/500</f>
        <v>1414.54</v>
      </c>
      <c r="G55" s="527">
        <v>6610</v>
      </c>
      <c r="H55" s="365">
        <f>D55*G55/500</f>
        <v>1414.54</v>
      </c>
      <c r="I55" s="527">
        <v>6610</v>
      </c>
      <c r="J55" s="365">
        <f>D55*I55/500</f>
        <v>1414.54</v>
      </c>
      <c r="K55" s="527">
        <v>8152</v>
      </c>
      <c r="L55" s="365">
        <f>D55*K55/500</f>
        <v>1744.528</v>
      </c>
      <c r="M55" s="527">
        <v>8152</v>
      </c>
      <c r="N55" s="365">
        <f>D55*M55/500</f>
        <v>1744.528</v>
      </c>
      <c r="O55" s="527">
        <v>8152</v>
      </c>
      <c r="P55" s="365">
        <f>D55*O55/500</f>
        <v>1744.528</v>
      </c>
      <c r="Q55" s="527">
        <v>9696</v>
      </c>
      <c r="R55" s="365">
        <f>D55*Q55/500</f>
        <v>2074.944</v>
      </c>
      <c r="S55" s="527">
        <v>9696</v>
      </c>
      <c r="T55" s="365">
        <f>D55*S55/500</f>
        <v>2074.944</v>
      </c>
      <c r="U55" s="527">
        <v>9696</v>
      </c>
      <c r="V55" s="365">
        <f>D55*U55/500</f>
        <v>2074.944</v>
      </c>
      <c r="W55" s="527">
        <v>13014</v>
      </c>
      <c r="X55" s="365">
        <f>D55*W55/500</f>
        <v>2784.9960000000001</v>
      </c>
      <c r="Y55" s="527">
        <v>17714</v>
      </c>
      <c r="Z55" s="365">
        <f>D55*Y55/500</f>
        <v>3790.7959999999998</v>
      </c>
      <c r="AA55" s="527">
        <v>24012</v>
      </c>
      <c r="AB55" s="365">
        <f>D55*AA55/500</f>
        <v>5138.5680000000002</v>
      </c>
      <c r="AC55" s="527">
        <v>32774</v>
      </c>
      <c r="AD55" s="365">
        <f>D55*AC55/500</f>
        <v>7013.6360000000004</v>
      </c>
      <c r="AE55" s="527">
        <v>44514</v>
      </c>
      <c r="AF55" s="365">
        <f>D55*AE55/500</f>
        <v>9525.9959999999992</v>
      </c>
      <c r="AG55" s="527">
        <v>60480</v>
      </c>
      <c r="AH55" s="365">
        <f>D55*AG55/500</f>
        <v>12942.72</v>
      </c>
      <c r="AI55" s="527">
        <v>82372</v>
      </c>
      <c r="AJ55" s="365">
        <f>D55*AI55/500</f>
        <v>17627.608</v>
      </c>
      <c r="AK55" s="527">
        <v>111862</v>
      </c>
      <c r="AL55" s="365">
        <f>D55*AK55/500</f>
        <v>23938.468000000001</v>
      </c>
      <c r="AM55" s="527">
        <v>151946</v>
      </c>
      <c r="AN55" s="365">
        <f>D55*AM55/500</f>
        <v>32516.444</v>
      </c>
      <c r="AO55" s="527">
        <v>206688</v>
      </c>
      <c r="AP55" s="367">
        <f>D55*AO55/500</f>
        <v>44231.232000000004</v>
      </c>
      <c r="AQ55" s="334"/>
    </row>
    <row r="56" spans="2:43" ht="14.45" customHeight="1">
      <c r="B56" s="323"/>
      <c r="C56" s="368" t="s">
        <v>1038</v>
      </c>
      <c r="D56" s="369">
        <f>마리!$F$14</f>
        <v>107</v>
      </c>
      <c r="E56" s="370">
        <v>4622</v>
      </c>
      <c r="F56" s="369">
        <f>D56*E56/500</f>
        <v>989.10799999999995</v>
      </c>
      <c r="G56" s="370">
        <v>4622</v>
      </c>
      <c r="H56" s="369">
        <f>D56*G56/500</f>
        <v>989.10799999999995</v>
      </c>
      <c r="I56" s="370">
        <v>4622</v>
      </c>
      <c r="J56" s="369">
        <f>D56*I56/500</f>
        <v>989.10799999999995</v>
      </c>
      <c r="K56" s="370">
        <v>5700</v>
      </c>
      <c r="L56" s="369">
        <f>D56*K56/500</f>
        <v>1219.8</v>
      </c>
      <c r="M56" s="370">
        <v>5700</v>
      </c>
      <c r="N56" s="369">
        <f>D56*M56/500</f>
        <v>1219.8</v>
      </c>
      <c r="O56" s="370">
        <v>5700</v>
      </c>
      <c r="P56" s="369">
        <f>D56*O56/500</f>
        <v>1219.8</v>
      </c>
      <c r="Q56" s="370">
        <v>6778</v>
      </c>
      <c r="R56" s="369">
        <f>D56*Q56/500</f>
        <v>1450.492</v>
      </c>
      <c r="S56" s="370">
        <v>6778</v>
      </c>
      <c r="T56" s="369">
        <f>D56*S56/500</f>
        <v>1450.492</v>
      </c>
      <c r="U56" s="370">
        <v>6778</v>
      </c>
      <c r="V56" s="369">
        <f>D56*U56/500</f>
        <v>1450.492</v>
      </c>
      <c r="W56" s="370">
        <v>9178</v>
      </c>
      <c r="X56" s="369">
        <f>D56*W56/500</f>
        <v>1964.0920000000001</v>
      </c>
      <c r="Y56" s="370">
        <v>12406</v>
      </c>
      <c r="Z56" s="369">
        <f>D56*Y56/500</f>
        <v>2654.884</v>
      </c>
      <c r="AA56" s="370">
        <v>16824</v>
      </c>
      <c r="AB56" s="369">
        <f>D56*AA56/500</f>
        <v>3600.3359999999998</v>
      </c>
      <c r="AC56" s="370">
        <v>23166</v>
      </c>
      <c r="AD56" s="369">
        <f>D56*AC56/500</f>
        <v>4957.5240000000003</v>
      </c>
      <c r="AE56" s="370">
        <v>31464</v>
      </c>
      <c r="AF56" s="369">
        <f>D56*AE56/500</f>
        <v>6733.2960000000003</v>
      </c>
      <c r="AG56" s="370">
        <v>42702</v>
      </c>
      <c r="AH56" s="369">
        <f>D56*AG56/500</f>
        <v>9138.2279999999992</v>
      </c>
      <c r="AI56" s="370">
        <v>57348</v>
      </c>
      <c r="AJ56" s="369">
        <f>D56*AI56/500</f>
        <v>12272.472</v>
      </c>
      <c r="AK56" s="370">
        <v>77804</v>
      </c>
      <c r="AL56" s="369">
        <f>D56*AK56/500</f>
        <v>16650.056</v>
      </c>
      <c r="AM56" s="370">
        <v>105536</v>
      </c>
      <c r="AN56" s="369">
        <f>D56*AM56/500</f>
        <v>22584.704000000002</v>
      </c>
      <c r="AO56" s="370">
        <v>144488</v>
      </c>
      <c r="AP56" s="371">
        <f>D56*AO56/500</f>
        <v>30920.432000000001</v>
      </c>
      <c r="AQ56" s="334"/>
    </row>
    <row r="57" spans="2:43" ht="14.45" customHeight="1">
      <c r="B57" s="323"/>
      <c r="C57" s="604" t="s">
        <v>202</v>
      </c>
      <c r="D57" s="361" t="s">
        <v>1041</v>
      </c>
      <c r="E57" s="362">
        <v>640</v>
      </c>
      <c r="F57" s="361">
        <f>E57*E48</f>
        <v>1012.7728639999999</v>
      </c>
      <c r="G57" s="362">
        <v>640</v>
      </c>
      <c r="H57" s="361">
        <f>G57*G48</f>
        <v>1298.0197060800001</v>
      </c>
      <c r="I57" s="362">
        <v>640</v>
      </c>
      <c r="J57" s="361">
        <f>I57*I48</f>
        <v>1802.7918991359998</v>
      </c>
      <c r="K57" s="362">
        <v>640</v>
      </c>
      <c r="L57" s="361">
        <f>K57*K48</f>
        <v>1802.7918991359998</v>
      </c>
      <c r="M57" s="362">
        <v>660</v>
      </c>
      <c r="N57" s="361">
        <f>M57*M48</f>
        <v>1859.1291459839997</v>
      </c>
      <c r="O57" s="362">
        <v>660</v>
      </c>
      <c r="P57" s="361">
        <f>O57*O48</f>
        <v>3201.6296779956547</v>
      </c>
      <c r="Q57" s="362">
        <v>660</v>
      </c>
      <c r="R57" s="361">
        <f>Q57*Q48</f>
        <v>3201.6296779956547</v>
      </c>
      <c r="S57" s="362">
        <v>660</v>
      </c>
      <c r="T57" s="361">
        <f>S57*S48</f>
        <v>3201.6296779956547</v>
      </c>
      <c r="U57" s="362">
        <v>660</v>
      </c>
      <c r="V57" s="361">
        <f>U57*U48</f>
        <v>4381.0940941701683</v>
      </c>
      <c r="W57" s="362">
        <v>680</v>
      </c>
      <c r="X57" s="361">
        <f>W57*W48</f>
        <v>4513.8545212662339</v>
      </c>
      <c r="Y57" s="362">
        <v>680</v>
      </c>
      <c r="Z57" s="361">
        <f>Y57*Y48</f>
        <v>4513.8545212662339</v>
      </c>
      <c r="AA57" s="362">
        <v>680</v>
      </c>
      <c r="AB57" s="361">
        <f>AA57*AA48</f>
        <v>7781.0458791991869</v>
      </c>
      <c r="AC57" s="362">
        <v>710</v>
      </c>
      <c r="AD57" s="361">
        <f>AC57*AC48</f>
        <v>8124.3273150462101</v>
      </c>
      <c r="AE57" s="362">
        <v>730</v>
      </c>
      <c r="AF57" s="361">
        <f>AE57*AE48</f>
        <v>12755.54172768135</v>
      </c>
      <c r="AG57" s="362">
        <v>750</v>
      </c>
      <c r="AH57" s="361">
        <f>AG57*AG48</f>
        <v>13105.008624330154</v>
      </c>
      <c r="AI57" s="362">
        <v>780</v>
      </c>
      <c r="AJ57" s="361">
        <f>AI57*AI48</f>
        <v>36777.664281881713</v>
      </c>
      <c r="AK57" s="362">
        <v>810</v>
      </c>
      <c r="AL57" s="361">
        <f>AK57*AK48</f>
        <v>38192.189831184856</v>
      </c>
      <c r="AM57" s="362">
        <v>840</v>
      </c>
      <c r="AN57" s="361">
        <f>AM57*AM48</f>
        <v>76709.593485951758</v>
      </c>
      <c r="AO57" s="362">
        <v>870</v>
      </c>
      <c r="AP57" s="363">
        <f>AO57*AO48</f>
        <v>79449.221824735752</v>
      </c>
      <c r="AQ57" s="334"/>
    </row>
    <row r="58" spans="2:43" ht="14.45" customHeight="1">
      <c r="B58" s="323"/>
      <c r="C58" s="605"/>
      <c r="D58" s="365" t="s">
        <v>1041</v>
      </c>
      <c r="E58" s="527">
        <v>330</v>
      </c>
      <c r="F58" s="365">
        <f>E58*E48</f>
        <v>522.21100799999999</v>
      </c>
      <c r="G58" s="527">
        <v>330</v>
      </c>
      <c r="H58" s="365">
        <f>G58*G48</f>
        <v>669.29141094750003</v>
      </c>
      <c r="I58" s="527">
        <v>330</v>
      </c>
      <c r="J58" s="365">
        <f>I58*I48</f>
        <v>929.56457299199985</v>
      </c>
      <c r="K58" s="527">
        <v>330</v>
      </c>
      <c r="L58" s="365">
        <f>K58*K48</f>
        <v>929.56457299199985</v>
      </c>
      <c r="M58" s="527">
        <v>330</v>
      </c>
      <c r="N58" s="365">
        <f>M58*M48</f>
        <v>929.56457299199985</v>
      </c>
      <c r="O58" s="527">
        <v>330</v>
      </c>
      <c r="P58" s="365">
        <f>O58*O48</f>
        <v>1600.8148389978273</v>
      </c>
      <c r="Q58" s="527">
        <v>330</v>
      </c>
      <c r="R58" s="365">
        <f>Q58*Q48</f>
        <v>1600.8148389978273</v>
      </c>
      <c r="S58" s="527">
        <v>330</v>
      </c>
      <c r="T58" s="365">
        <f>S58*S48</f>
        <v>1600.8148389978273</v>
      </c>
      <c r="U58" s="527">
        <v>350</v>
      </c>
      <c r="V58" s="365">
        <f>U58*U48</f>
        <v>2323.3074741811502</v>
      </c>
      <c r="W58" s="527">
        <v>350</v>
      </c>
      <c r="X58" s="365">
        <f>W58*W48</f>
        <v>2323.3074741811502</v>
      </c>
      <c r="Y58" s="527">
        <v>350</v>
      </c>
      <c r="Z58" s="365">
        <f>Y58*Y48</f>
        <v>2323.3074741811502</v>
      </c>
      <c r="AA58" s="527">
        <v>350</v>
      </c>
      <c r="AB58" s="365">
        <f>AA58*AA48</f>
        <v>4004.9500848819343</v>
      </c>
      <c r="AC58" s="527">
        <v>350</v>
      </c>
      <c r="AD58" s="365">
        <f>AC58*AC48</f>
        <v>4004.9500848819343</v>
      </c>
      <c r="AE58" s="527">
        <v>350</v>
      </c>
      <c r="AF58" s="365">
        <f>AE58*AE48</f>
        <v>6115.670691354072</v>
      </c>
      <c r="AG58" s="527">
        <v>360</v>
      </c>
      <c r="AH58" s="365">
        <f>AG58*AG48</f>
        <v>6290.4041396784742</v>
      </c>
      <c r="AI58" s="527">
        <v>380</v>
      </c>
      <c r="AJ58" s="365">
        <f>AI58*AI48</f>
        <v>17917.323624506476</v>
      </c>
      <c r="AK58" s="527">
        <v>390</v>
      </c>
      <c r="AL58" s="365">
        <f>AK58*AK48</f>
        <v>18388.832140940856</v>
      </c>
      <c r="AM58" s="527">
        <v>400</v>
      </c>
      <c r="AN58" s="365">
        <f>AM58*AM48</f>
        <v>36528.377850453217</v>
      </c>
      <c r="AO58" s="527">
        <v>420</v>
      </c>
      <c r="AP58" s="367">
        <f>AO58*AO48</f>
        <v>38354.796742975879</v>
      </c>
      <c r="AQ58" s="334"/>
    </row>
    <row r="59" spans="2:43" ht="14.45" customHeight="1">
      <c r="B59" s="323"/>
      <c r="C59" s="526" t="s">
        <v>1001</v>
      </c>
      <c r="D59" s="365">
        <f>마리!$F$6</f>
        <v>34</v>
      </c>
      <c r="E59" s="527">
        <v>12</v>
      </c>
      <c r="F59" s="365">
        <f>D59*E59*E48</f>
        <v>645.64270079999994</v>
      </c>
      <c r="G59" s="527">
        <v>12</v>
      </c>
      <c r="H59" s="365">
        <f>D59*G59*G48</f>
        <v>827.487562626</v>
      </c>
      <c r="I59" s="527">
        <v>12</v>
      </c>
      <c r="J59" s="365">
        <f>D59*I59*I48</f>
        <v>1149.2798356991998</v>
      </c>
      <c r="K59" s="527">
        <v>12</v>
      </c>
      <c r="L59" s="365">
        <f>D59*K59*K48</f>
        <v>1149.2798356991998</v>
      </c>
      <c r="M59" s="527">
        <v>12</v>
      </c>
      <c r="N59" s="365">
        <f>D59*M59*M48</f>
        <v>1149.2798356991998</v>
      </c>
      <c r="O59" s="527">
        <v>24</v>
      </c>
      <c r="P59" s="365">
        <f>D59*O59*O48</f>
        <v>3958.3785109764463</v>
      </c>
      <c r="Q59" s="527">
        <v>24</v>
      </c>
      <c r="R59" s="365">
        <f>D59*Q59*Q48</f>
        <v>3958.3785109764463</v>
      </c>
      <c r="S59" s="527">
        <v>24</v>
      </c>
      <c r="T59" s="365">
        <f>D59*S59*S48</f>
        <v>3958.3785109764463</v>
      </c>
      <c r="U59" s="527">
        <v>24</v>
      </c>
      <c r="V59" s="365">
        <f>D59*U59*U48</f>
        <v>5416.6254255194808</v>
      </c>
      <c r="W59" s="527">
        <v>24</v>
      </c>
      <c r="X59" s="365">
        <f>D59*W59*W48</f>
        <v>5416.6254255194808</v>
      </c>
      <c r="Y59" s="527">
        <v>24</v>
      </c>
      <c r="Z59" s="365">
        <f>D59*Y59*Y48</f>
        <v>5416.6254255194808</v>
      </c>
      <c r="AA59" s="527">
        <v>36</v>
      </c>
      <c r="AB59" s="365">
        <f>D59*AA59*AA48</f>
        <v>14005.882582558537</v>
      </c>
      <c r="AC59" s="527">
        <v>36</v>
      </c>
      <c r="AD59" s="365">
        <f>D59*AC59*AC48</f>
        <v>14005.882582558537</v>
      </c>
      <c r="AE59" s="527">
        <v>36</v>
      </c>
      <c r="AF59" s="365">
        <f>D59*AE59*AE48</f>
        <v>21387.374074906809</v>
      </c>
      <c r="AG59" s="527">
        <v>36</v>
      </c>
      <c r="AH59" s="365">
        <f>D59*AG59*AG48</f>
        <v>21387.374074906809</v>
      </c>
      <c r="AI59" s="527">
        <v>48</v>
      </c>
      <c r="AJ59" s="365">
        <f>D59*AI59*AI48</f>
        <v>76950.18988209097</v>
      </c>
      <c r="AK59" s="527">
        <v>48</v>
      </c>
      <c r="AL59" s="365">
        <f>D59*AK59*AK48</f>
        <v>76950.18988209097</v>
      </c>
      <c r="AM59" s="527">
        <v>48</v>
      </c>
      <c r="AN59" s="365">
        <f>D59*AM59*AM48</f>
        <v>149035.78162984911</v>
      </c>
      <c r="AO59" s="527">
        <v>48</v>
      </c>
      <c r="AP59" s="367">
        <f>D59*AO59*AO48</f>
        <v>149035.78162984911</v>
      </c>
      <c r="AQ59" s="334"/>
    </row>
    <row r="60" spans="2:43" ht="14.45" customHeight="1">
      <c r="B60" s="323"/>
      <c r="C60" s="526" t="s">
        <v>1033</v>
      </c>
      <c r="D60" s="365">
        <f>마리!$F$7</f>
        <v>72</v>
      </c>
      <c r="E60" s="527">
        <v>6</v>
      </c>
      <c r="F60" s="365">
        <f>D60*E60*E48</f>
        <v>683.62168320000001</v>
      </c>
      <c r="G60" s="527">
        <v>6</v>
      </c>
      <c r="H60" s="365">
        <f>D60*G60*G48</f>
        <v>876.16330160400003</v>
      </c>
      <c r="I60" s="527">
        <v>6</v>
      </c>
      <c r="J60" s="365">
        <f>D60*I60*I48</f>
        <v>1216.8845319167997</v>
      </c>
      <c r="K60" s="527">
        <v>6</v>
      </c>
      <c r="L60" s="365">
        <f>D60*K60*K48</f>
        <v>1216.8845319167997</v>
      </c>
      <c r="M60" s="527">
        <v>6</v>
      </c>
      <c r="N60" s="365">
        <f>D60*M60*M48</f>
        <v>1216.8845319167997</v>
      </c>
      <c r="O60" s="527">
        <v>12</v>
      </c>
      <c r="P60" s="365">
        <f>D60*O60*O48</f>
        <v>4191.2243057397664</v>
      </c>
      <c r="Q60" s="527">
        <v>12</v>
      </c>
      <c r="R60" s="365">
        <f>D60*Q60*Q48</f>
        <v>4191.2243057397664</v>
      </c>
      <c r="S60" s="527">
        <v>12</v>
      </c>
      <c r="T60" s="365">
        <f>D60*S60*S48</f>
        <v>4191.2243057397664</v>
      </c>
      <c r="U60" s="527">
        <v>12</v>
      </c>
      <c r="V60" s="365">
        <f>D60*U60*U48</f>
        <v>5735.2504505500383</v>
      </c>
      <c r="W60" s="527">
        <v>12</v>
      </c>
      <c r="X60" s="365">
        <f>D60*W60*W48</f>
        <v>5735.2504505500383</v>
      </c>
      <c r="Y60" s="527">
        <v>12</v>
      </c>
      <c r="Z60" s="365">
        <f>D60*Y60*Y48</f>
        <v>5735.2504505500383</v>
      </c>
      <c r="AA60" s="527">
        <v>18</v>
      </c>
      <c r="AB60" s="365">
        <f>D60*AA60*AA48</f>
        <v>14829.758028591392</v>
      </c>
      <c r="AC60" s="527">
        <v>18</v>
      </c>
      <c r="AD60" s="365">
        <f>D60*AC60*AC48</f>
        <v>14829.758028591392</v>
      </c>
      <c r="AE60" s="527">
        <v>18</v>
      </c>
      <c r="AF60" s="365">
        <f>D60*AE60*AE48</f>
        <v>22645.454902842506</v>
      </c>
      <c r="AG60" s="527">
        <v>18</v>
      </c>
      <c r="AH60" s="365">
        <f>D60*AG60*AG48</f>
        <v>22645.454902842506</v>
      </c>
      <c r="AI60" s="527">
        <v>24</v>
      </c>
      <c r="AJ60" s="365">
        <f>D60*AI60*AI48</f>
        <v>81476.67163986103</v>
      </c>
      <c r="AK60" s="527">
        <v>24</v>
      </c>
      <c r="AL60" s="365">
        <f>D60*AK60*AK48</f>
        <v>81476.67163986103</v>
      </c>
      <c r="AM60" s="527">
        <v>24</v>
      </c>
      <c r="AN60" s="365">
        <f>D60*AM60*AM48</f>
        <v>157802.5923139579</v>
      </c>
      <c r="AO60" s="527">
        <v>24</v>
      </c>
      <c r="AP60" s="367">
        <f>D60*AO60*AO48</f>
        <v>157802.5923139579</v>
      </c>
      <c r="AQ60" s="334"/>
    </row>
    <row r="61" spans="2:43" ht="14.45" customHeight="1" thickBot="1">
      <c r="B61" s="323"/>
      <c r="C61" s="372" t="s">
        <v>1002</v>
      </c>
      <c r="D61" s="373">
        <f>마리!$F$8</f>
        <v>133</v>
      </c>
      <c r="E61" s="374">
        <v>2</v>
      </c>
      <c r="F61" s="373">
        <f>D61*E61*E48</f>
        <v>420.93372159999996</v>
      </c>
      <c r="G61" s="374">
        <v>2</v>
      </c>
      <c r="H61" s="373">
        <f>D61*G61*G48</f>
        <v>539.48944033949999</v>
      </c>
      <c r="I61" s="374">
        <v>2</v>
      </c>
      <c r="J61" s="373">
        <f>D61*I61*I48</f>
        <v>749.28538307839983</v>
      </c>
      <c r="K61" s="374">
        <v>2</v>
      </c>
      <c r="L61" s="373">
        <f>D61*K61*K48</f>
        <v>749.28538307839983</v>
      </c>
      <c r="M61" s="374">
        <v>2</v>
      </c>
      <c r="N61" s="373">
        <f>D61*M61*M48</f>
        <v>749.28538307839983</v>
      </c>
      <c r="O61" s="374">
        <v>4</v>
      </c>
      <c r="P61" s="373">
        <f>D61*O61*O48</f>
        <v>2580.7075586268006</v>
      </c>
      <c r="Q61" s="374">
        <v>4</v>
      </c>
      <c r="R61" s="373">
        <f>D61*Q61*Q48</f>
        <v>2580.7075586268006</v>
      </c>
      <c r="S61" s="374">
        <v>4</v>
      </c>
      <c r="T61" s="373">
        <f>D61*S61*S48</f>
        <v>2580.7075586268006</v>
      </c>
      <c r="U61" s="374">
        <v>4</v>
      </c>
      <c r="V61" s="373">
        <f>D61*U61*U48</f>
        <v>3531.4273607553478</v>
      </c>
      <c r="W61" s="374">
        <v>4</v>
      </c>
      <c r="X61" s="373">
        <f>D61*W61*W48</f>
        <v>3531.4273607553478</v>
      </c>
      <c r="Y61" s="374">
        <v>4</v>
      </c>
      <c r="Z61" s="373">
        <f>D61*Y61*Y48</f>
        <v>3531.4273607553478</v>
      </c>
      <c r="AA61" s="374">
        <v>6</v>
      </c>
      <c r="AB61" s="373">
        <f>D61*AA61*AA48</f>
        <v>9131.2861935308101</v>
      </c>
      <c r="AC61" s="374">
        <v>6</v>
      </c>
      <c r="AD61" s="373">
        <f>D61*AC61*AC48</f>
        <v>9131.2861935308101</v>
      </c>
      <c r="AE61" s="374">
        <v>5</v>
      </c>
      <c r="AF61" s="373">
        <f>D61*AE61*AE48</f>
        <v>11619.774313572736</v>
      </c>
      <c r="AG61" s="374">
        <v>5</v>
      </c>
      <c r="AH61" s="373">
        <f>D61*AG61*AG48</f>
        <v>11619.774313572736</v>
      </c>
      <c r="AI61" s="374">
        <v>1</v>
      </c>
      <c r="AJ61" s="373">
        <f>D61*AI61*AI48</f>
        <v>6271.0632685772671</v>
      </c>
      <c r="AK61" s="374">
        <v>1</v>
      </c>
      <c r="AL61" s="373">
        <f>D61*AK61*AK48</f>
        <v>6271.0632685772671</v>
      </c>
      <c r="AM61" s="374">
        <v>1</v>
      </c>
      <c r="AN61" s="373">
        <f>D61*AM61*AM48</f>
        <v>12145.685635275695</v>
      </c>
      <c r="AO61" s="374">
        <v>1</v>
      </c>
      <c r="AP61" s="375">
        <f>D61*AO61*AO48</f>
        <v>12145.685635275695</v>
      </c>
      <c r="AQ61" s="334"/>
    </row>
    <row r="62" spans="2:43" ht="14.45" customHeight="1" thickBot="1">
      <c r="B62" s="323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77"/>
      <c r="Z62" s="277"/>
      <c r="AA62" s="277"/>
      <c r="AB62" s="277"/>
      <c r="AC62" s="277"/>
      <c r="AD62" s="277"/>
      <c r="AE62" s="277"/>
      <c r="AF62" s="277"/>
      <c r="AG62" s="277"/>
      <c r="AH62" s="277"/>
      <c r="AI62" s="277"/>
      <c r="AJ62" s="277"/>
      <c r="AK62" s="277"/>
      <c r="AL62" s="277"/>
      <c r="AM62" s="277"/>
      <c r="AN62" s="277"/>
      <c r="AO62" s="277"/>
      <c r="AP62" s="277"/>
      <c r="AQ62" s="334"/>
    </row>
    <row r="63" spans="2:43" ht="14.45" customHeight="1">
      <c r="B63" s="323"/>
      <c r="C63" s="376" t="s">
        <v>1032</v>
      </c>
      <c r="D63" s="377" t="s">
        <v>1003</v>
      </c>
      <c r="E63" s="600">
        <f>F49+F51+F53+F55+F57</f>
        <v>4848.4729919999991</v>
      </c>
      <c r="F63" s="600"/>
      <c r="G63" s="600">
        <f>H49+H51+H53+H55+H57</f>
        <v>5969.7779060245002</v>
      </c>
      <c r="H63" s="600"/>
      <c r="I63" s="600">
        <f>J49+J51+J53+J55+J57</f>
        <v>7803.1837925631989</v>
      </c>
      <c r="J63" s="600"/>
      <c r="K63" s="600">
        <f>L49+L51+L53+L55+L57</f>
        <v>9014.8497057343993</v>
      </c>
      <c r="L63" s="600"/>
      <c r="M63" s="600">
        <f>N49+N51+N53+N55+N57</f>
        <v>9071.1869525823986</v>
      </c>
      <c r="N63" s="600"/>
      <c r="O63" s="600">
        <f>P49+P51+P53+P55+P57</f>
        <v>14730.532012112679</v>
      </c>
      <c r="P63" s="600"/>
      <c r="Q63" s="600">
        <f>R49+R51+R53+R55+R57</f>
        <v>16302.792250850387</v>
      </c>
      <c r="R63" s="600"/>
      <c r="S63" s="600">
        <f>T49+T51+T53+T55+T57</f>
        <v>16671.464759225644</v>
      </c>
      <c r="T63" s="600"/>
      <c r="U63" s="600">
        <f>V49+V51+V53+V55+V57</f>
        <v>22048.750256603082</v>
      </c>
      <c r="V63" s="600"/>
      <c r="W63" s="600">
        <f>X49+X51+X53+X55+X57</f>
        <v>25115.299837558254</v>
      </c>
      <c r="X63" s="600"/>
      <c r="Y63" s="600">
        <f>Z49+Z51+Z53+Z55+Z57</f>
        <v>26771.625930328977</v>
      </c>
      <c r="Z63" s="600"/>
      <c r="AA63" s="600">
        <f>AB49+AB51+AB53+AB55+AB57</f>
        <v>46744.278024659179</v>
      </c>
      <c r="AB63" s="600"/>
      <c r="AC63" s="600">
        <f>AD49+AD51+AD53+AD55+AD57</f>
        <v>52761.608683879924</v>
      </c>
      <c r="AD63" s="600"/>
      <c r="AE63" s="600">
        <f>AF49+AF51+AF53+AF55+AF57</f>
        <v>81446.283330323873</v>
      </c>
      <c r="AF63" s="600"/>
      <c r="AG63" s="600">
        <f>AH49+AH51+AH53+AH55+AH57</f>
        <v>86924.862020551824</v>
      </c>
      <c r="AH63" s="600"/>
      <c r="AI63" s="600">
        <f>AJ49+AJ51+AJ53+AJ55+AJ57</f>
        <v>239095.15816922876</v>
      </c>
      <c r="AJ63" s="600"/>
      <c r="AK63" s="600">
        <f>AL49+AL51+AL53+AL55+AL57</f>
        <v>255024.79190449009</v>
      </c>
      <c r="AL63" s="600"/>
      <c r="AM63" s="600">
        <f>AN49+AN51+AN53+AN55+AN57</f>
        <v>493778.535306598</v>
      </c>
      <c r="AN63" s="600"/>
      <c r="AO63" s="600">
        <f>AP49+AP51+AP53+AP55+AP57</f>
        <v>547500.95783461921</v>
      </c>
      <c r="AP63" s="601"/>
      <c r="AQ63" s="334"/>
    </row>
    <row r="64" spans="2:43" ht="14.45" customHeight="1" thickBot="1">
      <c r="B64" s="323"/>
      <c r="C64" s="378" t="s">
        <v>1034</v>
      </c>
      <c r="D64" s="379" t="s">
        <v>1003</v>
      </c>
      <c r="E64" s="598">
        <f>F50+F52+F54+F56+F58</f>
        <v>2160.7596070399995</v>
      </c>
      <c r="F64" s="598"/>
      <c r="G64" s="598">
        <f>H50+H52+H54+H56+H58</f>
        <v>2644.8943875682999</v>
      </c>
      <c r="H64" s="598"/>
      <c r="I64" s="598">
        <f>J50+J52+J54+J56+J58</f>
        <v>3288.7944163353595</v>
      </c>
      <c r="J64" s="598"/>
      <c r="K64" s="598">
        <f>L50+L52+L54+L56+L58</f>
        <v>3607.935893886719</v>
      </c>
      <c r="L64" s="598"/>
      <c r="M64" s="598">
        <f>N50+N52+N54+N56+N58</f>
        <v>3607.935893886719</v>
      </c>
      <c r="N64" s="598"/>
      <c r="O64" s="598">
        <f>P50+P52+P54+P56+P58</f>
        <v>5701.1113583824026</v>
      </c>
      <c r="P64" s="598"/>
      <c r="Q64" s="598">
        <f>R50+R52+R54+R56+R58</f>
        <v>5977.4023265235537</v>
      </c>
      <c r="R64" s="598"/>
      <c r="S64" s="598">
        <f>T50+T52+T54+T56+T58</f>
        <v>5977.4023265235537</v>
      </c>
      <c r="T64" s="598"/>
      <c r="U64" s="598">
        <f>V50+V52+V54+V56+V58</f>
        <v>7777.853955398492</v>
      </c>
      <c r="V64" s="598"/>
      <c r="W64" s="598">
        <f>X50+X52+X54+X56+X58</f>
        <v>9004.3774489043662</v>
      </c>
      <c r="X64" s="598"/>
      <c r="Y64" s="598">
        <f>Z50+Z52+Z54+Z56+Z58</f>
        <v>10199.659071869415</v>
      </c>
      <c r="Z64" s="598"/>
      <c r="AA64" s="598">
        <f>AB50+AB52+AB54+AB56+AB58</f>
        <v>16857.865052412024</v>
      </c>
      <c r="AB64" s="598"/>
      <c r="AC64" s="598">
        <f>AD50+AD52+AD54+AD56+AD58</f>
        <v>19444.000592744367</v>
      </c>
      <c r="AD64" s="598"/>
      <c r="AE64" s="598">
        <f>AF50+AF52+AF54+AF56+AF58</f>
        <v>30182.524765134756</v>
      </c>
      <c r="AF64" s="598"/>
      <c r="AG64" s="598">
        <f>AH50+AH52+AH54+AH56+AH58</f>
        <v>34474.578007038297</v>
      </c>
      <c r="AH64" s="598"/>
      <c r="AI64" s="598">
        <f>AJ50+AJ52+AJ54+AJ56+AJ58</f>
        <v>86648.225382359247</v>
      </c>
      <c r="AJ64" s="598"/>
      <c r="AK64" s="598">
        <f>AL50+AL52+AL54+AL56+AL58</f>
        <v>96118.101359850567</v>
      </c>
      <c r="AL64" s="598"/>
      <c r="AM64" s="598">
        <f>AN50+AN52+AN54+AN56+AN58</f>
        <v>186359.68609250701</v>
      </c>
      <c r="AN64" s="598"/>
      <c r="AO64" s="598">
        <f>AP50+AP52+AP54+AP56+AP58</f>
        <v>206329.70243787635</v>
      </c>
      <c r="AP64" s="599"/>
      <c r="AQ64" s="334"/>
    </row>
    <row r="65" spans="2:43" ht="14.45" customHeight="1" thickBot="1">
      <c r="B65" s="323"/>
      <c r="C65" s="277"/>
      <c r="D65" s="277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77"/>
      <c r="Z65" s="277"/>
      <c r="AA65" s="277"/>
      <c r="AB65" s="277"/>
      <c r="AC65" s="277"/>
      <c r="AD65" s="277"/>
      <c r="AE65" s="277"/>
      <c r="AF65" s="277"/>
      <c r="AG65" s="277"/>
      <c r="AH65" s="277"/>
      <c r="AI65" s="277"/>
      <c r="AJ65" s="277"/>
      <c r="AK65" s="277"/>
      <c r="AL65" s="277"/>
      <c r="AM65" s="277"/>
      <c r="AN65" s="277"/>
      <c r="AO65" s="277"/>
      <c r="AP65" s="277"/>
      <c r="AQ65" s="334"/>
    </row>
    <row r="66" spans="2:43" ht="14.45" customHeight="1">
      <c r="B66" s="323"/>
      <c r="C66" s="608" t="s">
        <v>1036</v>
      </c>
      <c r="D66" s="610" t="s">
        <v>1037</v>
      </c>
      <c r="E66" s="606" t="s">
        <v>1013</v>
      </c>
      <c r="F66" s="606"/>
      <c r="G66" s="606" t="s">
        <v>1042</v>
      </c>
      <c r="H66" s="606" t="s">
        <v>1014</v>
      </c>
      <c r="I66" s="606" t="s">
        <v>1043</v>
      </c>
      <c r="J66" s="606" t="s">
        <v>1015</v>
      </c>
      <c r="K66" s="606" t="s">
        <v>1044</v>
      </c>
      <c r="L66" s="606" t="s">
        <v>1016</v>
      </c>
      <c r="M66" s="606" t="s">
        <v>1045</v>
      </c>
      <c r="N66" s="606" t="s">
        <v>1017</v>
      </c>
      <c r="O66" s="606" t="s">
        <v>1046</v>
      </c>
      <c r="P66" s="606" t="s">
        <v>1018</v>
      </c>
      <c r="Q66" s="606" t="s">
        <v>1047</v>
      </c>
      <c r="R66" s="606" t="s">
        <v>1019</v>
      </c>
      <c r="S66" s="606" t="s">
        <v>1048</v>
      </c>
      <c r="T66" s="606" t="s">
        <v>1020</v>
      </c>
      <c r="U66" s="606" t="s">
        <v>1049</v>
      </c>
      <c r="V66" s="606" t="s">
        <v>1021</v>
      </c>
      <c r="W66" s="606" t="s">
        <v>1050</v>
      </c>
      <c r="X66" s="606" t="s">
        <v>1022</v>
      </c>
      <c r="Y66" s="606" t="s">
        <v>1051</v>
      </c>
      <c r="Z66" s="606" t="s">
        <v>1023</v>
      </c>
      <c r="AA66" s="606" t="s">
        <v>1052</v>
      </c>
      <c r="AB66" s="606" t="s">
        <v>1024</v>
      </c>
      <c r="AC66" s="606" t="s">
        <v>1053</v>
      </c>
      <c r="AD66" s="606" t="s">
        <v>1025</v>
      </c>
      <c r="AE66" s="606" t="s">
        <v>1054</v>
      </c>
      <c r="AF66" s="606" t="s">
        <v>1026</v>
      </c>
      <c r="AG66" s="606" t="s">
        <v>1055</v>
      </c>
      <c r="AH66" s="606" t="s">
        <v>1027</v>
      </c>
      <c r="AI66" s="606" t="s">
        <v>1056</v>
      </c>
      <c r="AJ66" s="606" t="s">
        <v>1028</v>
      </c>
      <c r="AK66" s="606" t="s">
        <v>1057</v>
      </c>
      <c r="AL66" s="606" t="s">
        <v>1029</v>
      </c>
      <c r="AM66" s="606" t="s">
        <v>1058</v>
      </c>
      <c r="AN66" s="606" t="s">
        <v>1030</v>
      </c>
      <c r="AO66" s="606" t="s">
        <v>1059</v>
      </c>
      <c r="AP66" s="607" t="s">
        <v>1031</v>
      </c>
      <c r="AQ66" s="334"/>
    </row>
    <row r="67" spans="2:43" ht="14.45" customHeight="1">
      <c r="B67" s="323"/>
      <c r="C67" s="609"/>
      <c r="D67" s="611"/>
      <c r="E67" s="602">
        <f>'3T장기'!$J$4</f>
        <v>1.229682147136</v>
      </c>
      <c r="F67" s="602"/>
      <c r="G67" s="602">
        <f>'3T장기'!$J$14</f>
        <v>1.5976852999999998</v>
      </c>
      <c r="H67" s="602">
        <v>1.5976852999999998</v>
      </c>
      <c r="I67" s="602">
        <f>'3T장기'!$J$24</f>
        <v>2.2626833097901868</v>
      </c>
      <c r="J67" s="602">
        <v>1.5976852999999998</v>
      </c>
      <c r="K67" s="602">
        <f>'3T장기'!$J$34</f>
        <v>2.2626833097901868</v>
      </c>
      <c r="L67" s="602">
        <v>1.5976852999999998</v>
      </c>
      <c r="M67" s="602">
        <f>'3T장기'!$J$44</f>
        <v>2.2626833097901868</v>
      </c>
      <c r="N67" s="602">
        <v>1.5976852999999998</v>
      </c>
      <c r="O67" s="602">
        <f>'3T장기'!$J$54</f>
        <v>4.0390335456158279</v>
      </c>
      <c r="P67" s="602">
        <v>1.5976852999999998</v>
      </c>
      <c r="Q67" s="602">
        <f>'3T장기'!$S$4</f>
        <v>4.0390335456158279</v>
      </c>
      <c r="R67" s="602">
        <v>1.5976852999999998</v>
      </c>
      <c r="S67" s="602">
        <f>'3T장기'!$S$14</f>
        <v>4.0390335456158279</v>
      </c>
      <c r="T67" s="602">
        <v>1.5976852999999998</v>
      </c>
      <c r="U67" s="602">
        <f>'3T장기'!$S$24</f>
        <v>5.5695761790397489</v>
      </c>
      <c r="V67" s="602">
        <v>1.5976852999999998</v>
      </c>
      <c r="W67" s="602">
        <f>'3T장기'!$S$34</f>
        <v>5.5695761790397489</v>
      </c>
      <c r="X67" s="602">
        <v>1.5976852999999998</v>
      </c>
      <c r="Y67" s="602">
        <f>'3T장기'!$S$44</f>
        <v>5.5695761790397489</v>
      </c>
      <c r="Z67" s="602">
        <v>1.5976852999999998</v>
      </c>
      <c r="AA67" s="602">
        <f>'3T장기'!$S$54</f>
        <v>9.6148345054158959</v>
      </c>
      <c r="AB67" s="602">
        <v>1.5976852999999998</v>
      </c>
      <c r="AC67" s="602">
        <f>'3T장기'!$AB$4</f>
        <v>9.6148345054158959</v>
      </c>
      <c r="AD67" s="602">
        <v>1.5976852999999998</v>
      </c>
      <c r="AE67" s="602">
        <f>'3T장기'!$AB$14</f>
        <v>14.771796704333624</v>
      </c>
      <c r="AF67" s="602">
        <v>1.5976852999999998</v>
      </c>
      <c r="AG67" s="602">
        <f>'3T장기'!$AB$24</f>
        <v>14.771796704333624</v>
      </c>
      <c r="AH67" s="602">
        <v>1.5976852999999998</v>
      </c>
      <c r="AI67" s="602">
        <f>'3T장기'!$AB$34</f>
        <v>37.982202179550342</v>
      </c>
      <c r="AJ67" s="602">
        <v>1.5976852999999998</v>
      </c>
      <c r="AK67" s="602">
        <f>'3T장기'!$AB$44</f>
        <v>37.982202179550342</v>
      </c>
      <c r="AL67" s="602">
        <v>1.5976852999999998</v>
      </c>
      <c r="AM67" s="602">
        <f>'3T장기'!$AB$54</f>
        <v>61.83369624267732</v>
      </c>
      <c r="AN67" s="602">
        <v>1.5976852999999998</v>
      </c>
      <c r="AO67" s="602">
        <f>'3T장기'!$AB$54</f>
        <v>61.83369624267732</v>
      </c>
      <c r="AP67" s="603"/>
      <c r="AQ67" s="334"/>
    </row>
    <row r="68" spans="2:43" ht="14.45" customHeight="1">
      <c r="B68" s="323"/>
      <c r="C68" s="525" t="s">
        <v>206</v>
      </c>
      <c r="D68" s="361">
        <f>마리!$F$10</f>
        <v>15</v>
      </c>
      <c r="E68" s="362">
        <v>67.2</v>
      </c>
      <c r="F68" s="361">
        <f>D68*E68*E67</f>
        <v>1239.5196043130879</v>
      </c>
      <c r="G68" s="362">
        <v>67.2</v>
      </c>
      <c r="H68" s="361">
        <f>D68*G68*G67</f>
        <v>1610.4667823999998</v>
      </c>
      <c r="I68" s="362">
        <v>67.2</v>
      </c>
      <c r="J68" s="361">
        <f>D68*I68*I67</f>
        <v>2280.7847762685083</v>
      </c>
      <c r="K68" s="362">
        <v>83</v>
      </c>
      <c r="L68" s="361">
        <f>D68*K68*K67</f>
        <v>2817.0407206887826</v>
      </c>
      <c r="M68" s="362">
        <v>83</v>
      </c>
      <c r="N68" s="361">
        <f>D68*M68*M67</f>
        <v>2817.0407206887826</v>
      </c>
      <c r="O68" s="362">
        <v>83</v>
      </c>
      <c r="P68" s="361">
        <f>D68*O68*O67</f>
        <v>5028.5967642917058</v>
      </c>
      <c r="Q68" s="362">
        <v>98.6</v>
      </c>
      <c r="R68" s="361">
        <f>D68*Q68*Q67</f>
        <v>5973.7306139658094</v>
      </c>
      <c r="S68" s="362">
        <v>98.6</v>
      </c>
      <c r="T68" s="361">
        <f>D68*S68*S67</f>
        <v>5973.7306139658094</v>
      </c>
      <c r="U68" s="362">
        <v>98.6</v>
      </c>
      <c r="V68" s="361">
        <f>D68*U68*U67</f>
        <v>8237.4031687997885</v>
      </c>
      <c r="W68" s="362">
        <v>114.4</v>
      </c>
      <c r="X68" s="361">
        <f>D68*W68*W67</f>
        <v>9557.3927232322094</v>
      </c>
      <c r="Y68" s="362">
        <v>114.4</v>
      </c>
      <c r="Z68" s="361">
        <f>D68*Y68*Y67</f>
        <v>9557.3927232322094</v>
      </c>
      <c r="AA68" s="362">
        <v>114.4</v>
      </c>
      <c r="AB68" s="361">
        <f>D68*AA68*AA67</f>
        <v>16499.056011293676</v>
      </c>
      <c r="AC68" s="362">
        <v>130</v>
      </c>
      <c r="AD68" s="361">
        <f>D68*AC68*AC67</f>
        <v>18748.927285560996</v>
      </c>
      <c r="AE68" s="362">
        <v>130</v>
      </c>
      <c r="AF68" s="361">
        <f>D68*AE68*AE67</f>
        <v>28805.003573450569</v>
      </c>
      <c r="AG68" s="362">
        <v>130</v>
      </c>
      <c r="AH68" s="361">
        <f>D68*AG68*AG67</f>
        <v>28805.003573450569</v>
      </c>
      <c r="AI68" s="362">
        <v>145.80000000000001</v>
      </c>
      <c r="AJ68" s="361">
        <f>D68*AI68*AI67</f>
        <v>83067.07616667659</v>
      </c>
      <c r="AK68" s="362">
        <v>145.80000000000001</v>
      </c>
      <c r="AL68" s="361">
        <f>D68*AK68*AK67</f>
        <v>83067.07616667659</v>
      </c>
      <c r="AM68" s="362">
        <v>145.80000000000001</v>
      </c>
      <c r="AN68" s="361">
        <f>D68*AM68*AM67</f>
        <v>135230.2936827353</v>
      </c>
      <c r="AO68" s="362">
        <v>161.4</v>
      </c>
      <c r="AP68" s="363">
        <f>D68*AO68*AO67</f>
        <v>149699.37860352179</v>
      </c>
      <c r="AQ68" s="334"/>
    </row>
    <row r="69" spans="2:43" ht="14.45" customHeight="1">
      <c r="B69" s="323"/>
      <c r="C69" s="526" t="s">
        <v>205</v>
      </c>
      <c r="D69" s="365">
        <f>마리!$F$9</f>
        <v>1</v>
      </c>
      <c r="E69" s="527">
        <v>40.4</v>
      </c>
      <c r="F69" s="365">
        <f>D69*E69*E67</f>
        <v>49.679158744294398</v>
      </c>
      <c r="G69" s="527">
        <v>40.4</v>
      </c>
      <c r="H69" s="365">
        <f>D69*G69*G67</f>
        <v>64.546486119999983</v>
      </c>
      <c r="I69" s="527">
        <v>40.4</v>
      </c>
      <c r="J69" s="365">
        <f>D69*I69*I67</f>
        <v>91.412405715523548</v>
      </c>
      <c r="K69" s="527">
        <v>49.8</v>
      </c>
      <c r="L69" s="365">
        <f>D69*K69*K67</f>
        <v>112.68162882755129</v>
      </c>
      <c r="M69" s="527">
        <v>49.8</v>
      </c>
      <c r="N69" s="365">
        <f>D69*M69*M67</f>
        <v>112.68162882755129</v>
      </c>
      <c r="O69" s="527">
        <v>49.8</v>
      </c>
      <c r="P69" s="365">
        <f>D69*O69*O67</f>
        <v>201.14387057166823</v>
      </c>
      <c r="Q69" s="527">
        <v>59.2</v>
      </c>
      <c r="R69" s="365">
        <f>D69*Q69*Q67</f>
        <v>239.11078590045702</v>
      </c>
      <c r="S69" s="527">
        <v>59.2</v>
      </c>
      <c r="T69" s="365">
        <f>D69*S69*S67</f>
        <v>239.11078590045702</v>
      </c>
      <c r="U69" s="527">
        <v>59.2</v>
      </c>
      <c r="V69" s="365">
        <f>D69*U69*U67</f>
        <v>329.71890979915315</v>
      </c>
      <c r="W69" s="527">
        <v>68.599999999999994</v>
      </c>
      <c r="X69" s="365">
        <f>D69*W69*W67</f>
        <v>382.07292588212675</v>
      </c>
      <c r="Y69" s="527">
        <v>68.599999999999994</v>
      </c>
      <c r="Z69" s="365">
        <f>D69*Y69*Y67</f>
        <v>382.07292588212675</v>
      </c>
      <c r="AA69" s="527">
        <v>68.599999999999994</v>
      </c>
      <c r="AB69" s="365">
        <f>D69*AA69*AA67</f>
        <v>659.57764707153035</v>
      </c>
      <c r="AC69" s="527">
        <v>78</v>
      </c>
      <c r="AD69" s="365">
        <f>D69*AC69*AC67</f>
        <v>749.95709142243993</v>
      </c>
      <c r="AE69" s="527">
        <v>78</v>
      </c>
      <c r="AF69" s="365">
        <f>D69*AE69*AE67</f>
        <v>1152.2001429380227</v>
      </c>
      <c r="AG69" s="527">
        <v>78</v>
      </c>
      <c r="AH69" s="365">
        <f>D69*AG69*AG67</f>
        <v>1152.2001429380227</v>
      </c>
      <c r="AI69" s="527">
        <v>87.4</v>
      </c>
      <c r="AJ69" s="365">
        <f>D69*AI69*AI67</f>
        <v>3319.6444704927003</v>
      </c>
      <c r="AK69" s="527">
        <v>87.4</v>
      </c>
      <c r="AL69" s="365">
        <f>D69*AK69*AK67</f>
        <v>3319.6444704927003</v>
      </c>
      <c r="AM69" s="527">
        <v>87.4</v>
      </c>
      <c r="AN69" s="365">
        <f>D69*AM69*AM67</f>
        <v>5404.2650516099984</v>
      </c>
      <c r="AO69" s="527">
        <v>96.8</v>
      </c>
      <c r="AP69" s="367">
        <f>D69*AO69*AO67</f>
        <v>5985.5017962911643</v>
      </c>
      <c r="AQ69" s="334"/>
    </row>
    <row r="70" spans="2:43" ht="14.45" customHeight="1">
      <c r="B70" s="323"/>
      <c r="C70" s="526" t="s">
        <v>1809</v>
      </c>
      <c r="D70" s="365">
        <f>마리!$F$12</f>
        <v>38</v>
      </c>
      <c r="E70" s="527">
        <v>12</v>
      </c>
      <c r="F70" s="365">
        <f>D70*E70*E67</f>
        <v>560.73505909401604</v>
      </c>
      <c r="G70" s="527">
        <v>14</v>
      </c>
      <c r="H70" s="365">
        <f>D70*G70*G67</f>
        <v>849.96857959999988</v>
      </c>
      <c r="I70" s="527">
        <v>14</v>
      </c>
      <c r="J70" s="365">
        <f>D70*I70*I67</f>
        <v>1203.7475208083795</v>
      </c>
      <c r="K70" s="527">
        <v>16</v>
      </c>
      <c r="L70" s="365">
        <f>D70*K70*K67</f>
        <v>1375.7114523524335</v>
      </c>
      <c r="M70" s="527">
        <v>16</v>
      </c>
      <c r="N70" s="365">
        <f>D70*M70*M67</f>
        <v>1375.7114523524335</v>
      </c>
      <c r="O70" s="527">
        <v>18</v>
      </c>
      <c r="P70" s="365">
        <f>D70*O70*O67</f>
        <v>2762.6989452012263</v>
      </c>
      <c r="Q70" s="527">
        <v>18</v>
      </c>
      <c r="R70" s="365">
        <f>D70*Q70*Q67</f>
        <v>2762.6989452012263</v>
      </c>
      <c r="S70" s="527">
        <v>20</v>
      </c>
      <c r="T70" s="365">
        <f>D70*S70*S67</f>
        <v>3069.6654946680292</v>
      </c>
      <c r="U70" s="527">
        <v>20</v>
      </c>
      <c r="V70" s="365">
        <f>D70*U70*U67</f>
        <v>4232.8778960702093</v>
      </c>
      <c r="W70" s="527">
        <v>22</v>
      </c>
      <c r="X70" s="365">
        <f>D70*W70*W67</f>
        <v>4656.1656856772297</v>
      </c>
      <c r="Y70" s="527">
        <v>24</v>
      </c>
      <c r="Z70" s="365">
        <f>D70*Y70*Y67</f>
        <v>5079.453475284251</v>
      </c>
      <c r="AA70" s="527">
        <v>28</v>
      </c>
      <c r="AB70" s="365">
        <f>D70*AA70*AA67</f>
        <v>10230.183913762514</v>
      </c>
      <c r="AC70" s="527">
        <v>30</v>
      </c>
      <c r="AD70" s="365">
        <f>D70*AC70*AC67</f>
        <v>10960.911336174122</v>
      </c>
      <c r="AE70" s="527">
        <v>32</v>
      </c>
      <c r="AF70" s="365">
        <f>D70*AE70*AE67</f>
        <v>17962.504792469688</v>
      </c>
      <c r="AG70" s="527">
        <v>34</v>
      </c>
      <c r="AH70" s="365">
        <f>D70*AG70*AG67</f>
        <v>19085.161341999043</v>
      </c>
      <c r="AI70" s="527">
        <v>38</v>
      </c>
      <c r="AJ70" s="365">
        <f>D70*AI70*AI67</f>
        <v>54846.299947270694</v>
      </c>
      <c r="AK70" s="527">
        <v>42</v>
      </c>
      <c r="AL70" s="365">
        <f>D70*AK70*AK67</f>
        <v>60619.594678562346</v>
      </c>
      <c r="AM70" s="527">
        <v>44</v>
      </c>
      <c r="AN70" s="365">
        <f>D70*AM70*AM67</f>
        <v>103385.94011775647</v>
      </c>
      <c r="AO70" s="527">
        <v>48</v>
      </c>
      <c r="AP70" s="367">
        <f>D70*AO70*AO67</f>
        <v>112784.66194664343</v>
      </c>
      <c r="AQ70" s="334"/>
    </row>
    <row r="71" spans="2:43" ht="14.45" customHeight="1">
      <c r="B71" s="323"/>
      <c r="C71" s="368" t="s">
        <v>1809</v>
      </c>
      <c r="D71" s="369">
        <f>마리!$F$12</f>
        <v>38</v>
      </c>
      <c r="E71" s="370">
        <v>8</v>
      </c>
      <c r="F71" s="369">
        <f>D71*E71*E67</f>
        <v>373.82337272934399</v>
      </c>
      <c r="G71" s="370">
        <v>10</v>
      </c>
      <c r="H71" s="369">
        <f>D71*G71*G67</f>
        <v>607.12041399999987</v>
      </c>
      <c r="I71" s="370">
        <v>10</v>
      </c>
      <c r="J71" s="369">
        <f>D71*I71*I67</f>
        <v>859.81965772027104</v>
      </c>
      <c r="K71" s="370">
        <v>10</v>
      </c>
      <c r="L71" s="369">
        <f>D71*K71*K67</f>
        <v>859.81965772027104</v>
      </c>
      <c r="M71" s="370">
        <v>10</v>
      </c>
      <c r="N71" s="369">
        <f>D71*M71*M67</f>
        <v>859.81965772027104</v>
      </c>
      <c r="O71" s="370">
        <v>12</v>
      </c>
      <c r="P71" s="369">
        <f>D71*O71*O67</f>
        <v>1841.7992968008175</v>
      </c>
      <c r="Q71" s="370">
        <v>12</v>
      </c>
      <c r="R71" s="369">
        <f>D71*Q71*Q67</f>
        <v>1841.7992968008175</v>
      </c>
      <c r="S71" s="370">
        <v>12</v>
      </c>
      <c r="T71" s="369">
        <f>D71*S71*S67</f>
        <v>1841.7992968008175</v>
      </c>
      <c r="U71" s="370">
        <v>12</v>
      </c>
      <c r="V71" s="369">
        <f>D71*U71*U67</f>
        <v>2539.7267376421255</v>
      </c>
      <c r="W71" s="370">
        <v>14</v>
      </c>
      <c r="X71" s="369">
        <f>D71*W71*W67</f>
        <v>2963.0145272491463</v>
      </c>
      <c r="Y71" s="370">
        <v>16</v>
      </c>
      <c r="Z71" s="369">
        <f>D71*Y71*Y67</f>
        <v>3386.3023168561672</v>
      </c>
      <c r="AA71" s="370">
        <v>16</v>
      </c>
      <c r="AB71" s="369">
        <f>D71*AA71*AA67</f>
        <v>5845.8193792928651</v>
      </c>
      <c r="AC71" s="370">
        <v>18</v>
      </c>
      <c r="AD71" s="369">
        <f>D71*AC71*AC67</f>
        <v>6576.5468017044732</v>
      </c>
      <c r="AE71" s="370">
        <v>20</v>
      </c>
      <c r="AF71" s="369">
        <f>D71*AE71*AE67</f>
        <v>11226.565495293555</v>
      </c>
      <c r="AG71" s="370">
        <v>22</v>
      </c>
      <c r="AH71" s="369">
        <f>D71*AG71*AG67</f>
        <v>12349.222044822911</v>
      </c>
      <c r="AI71" s="370">
        <v>24</v>
      </c>
      <c r="AJ71" s="369">
        <f>D71*AI71*AI67</f>
        <v>34639.768387749915</v>
      </c>
      <c r="AK71" s="370">
        <v>26</v>
      </c>
      <c r="AL71" s="369">
        <f>D71*AK71*AK67</f>
        <v>37526.41575339574</v>
      </c>
      <c r="AM71" s="370">
        <v>28</v>
      </c>
      <c r="AN71" s="369">
        <f>D71*AM71*AM67</f>
        <v>65791.052802208666</v>
      </c>
      <c r="AO71" s="370">
        <v>30</v>
      </c>
      <c r="AP71" s="371">
        <f>D71*AO71*AO67</f>
        <v>70490.41371665214</v>
      </c>
      <c r="AQ71" s="334"/>
    </row>
    <row r="72" spans="2:43" ht="14.45" customHeight="1">
      <c r="B72" s="323"/>
      <c r="C72" s="525" t="s">
        <v>1040</v>
      </c>
      <c r="D72" s="361">
        <f>마리!$F$16</f>
        <v>11</v>
      </c>
      <c r="E72" s="362">
        <v>6</v>
      </c>
      <c r="F72" s="361">
        <f>D72*E72*E67</f>
        <v>81.159021710976006</v>
      </c>
      <c r="G72" s="362">
        <v>6</v>
      </c>
      <c r="H72" s="361">
        <f>D72*G72*G67</f>
        <v>105.44722979999999</v>
      </c>
      <c r="I72" s="362">
        <v>8</v>
      </c>
      <c r="J72" s="361">
        <f>D72*I72*I67</f>
        <v>199.11613126153645</v>
      </c>
      <c r="K72" s="362">
        <v>8</v>
      </c>
      <c r="L72" s="361">
        <f>D72*K72*K67</f>
        <v>199.11613126153645</v>
      </c>
      <c r="M72" s="362">
        <v>8</v>
      </c>
      <c r="N72" s="361">
        <f>D72*M72*M67</f>
        <v>199.11613126153645</v>
      </c>
      <c r="O72" s="362">
        <v>8</v>
      </c>
      <c r="P72" s="361">
        <f>D72*O72*O67</f>
        <v>355.43495201419285</v>
      </c>
      <c r="Q72" s="362">
        <v>10</v>
      </c>
      <c r="R72" s="361">
        <f>D72*Q72*Q67</f>
        <v>444.29369001774108</v>
      </c>
      <c r="S72" s="362">
        <v>10</v>
      </c>
      <c r="T72" s="361">
        <f>D72*S72*S67</f>
        <v>444.29369001774108</v>
      </c>
      <c r="U72" s="362">
        <v>10</v>
      </c>
      <c r="V72" s="361">
        <f>D72*U72*U67</f>
        <v>612.65337969437235</v>
      </c>
      <c r="W72" s="362">
        <v>12</v>
      </c>
      <c r="X72" s="361">
        <f>D72*W72*W67</f>
        <v>735.18405563324689</v>
      </c>
      <c r="Y72" s="362">
        <v>14</v>
      </c>
      <c r="Z72" s="361">
        <f>D72*Y72*Y67</f>
        <v>857.71473157212131</v>
      </c>
      <c r="AA72" s="362">
        <v>16</v>
      </c>
      <c r="AB72" s="361">
        <f>D72*AA72*AA67</f>
        <v>1692.2108729531976</v>
      </c>
      <c r="AC72" s="362">
        <v>18</v>
      </c>
      <c r="AD72" s="361">
        <f>D72*AC72*AC67</f>
        <v>1903.7372320723473</v>
      </c>
      <c r="AE72" s="362">
        <v>20</v>
      </c>
      <c r="AF72" s="361">
        <f>D72*AE72*AE67</f>
        <v>3249.7952749533974</v>
      </c>
      <c r="AG72" s="362">
        <v>22</v>
      </c>
      <c r="AH72" s="361">
        <f>D72*AG72*AG67</f>
        <v>3574.7748024487373</v>
      </c>
      <c r="AI72" s="362">
        <v>26</v>
      </c>
      <c r="AJ72" s="361">
        <f>D72*AI72*AI67</f>
        <v>10862.909823351398</v>
      </c>
      <c r="AK72" s="362">
        <v>28</v>
      </c>
      <c r="AL72" s="361">
        <f>D72*AK72*AK67</f>
        <v>11698.518271301506</v>
      </c>
      <c r="AM72" s="362">
        <v>32</v>
      </c>
      <c r="AN72" s="361">
        <f>D72*AM72*AM67</f>
        <v>21765.461077422417</v>
      </c>
      <c r="AO72" s="362">
        <v>36</v>
      </c>
      <c r="AP72" s="363">
        <f>D72*AO72*AO67</f>
        <v>24486.14371210022</v>
      </c>
      <c r="AQ72" s="334"/>
    </row>
    <row r="73" spans="2:43" ht="14.45" customHeight="1">
      <c r="B73" s="323"/>
      <c r="C73" s="526" t="s">
        <v>1040</v>
      </c>
      <c r="D73" s="365">
        <f>마리!$F$16</f>
        <v>11</v>
      </c>
      <c r="E73" s="527">
        <v>6</v>
      </c>
      <c r="F73" s="365">
        <f>D73*E73*E67</f>
        <v>81.159021710976006</v>
      </c>
      <c r="G73" s="527">
        <v>6</v>
      </c>
      <c r="H73" s="365">
        <f>D73*G73*G67</f>
        <v>105.44722979999999</v>
      </c>
      <c r="I73" s="527">
        <v>6</v>
      </c>
      <c r="J73" s="365">
        <f>D73*I73*I67</f>
        <v>149.33709844615234</v>
      </c>
      <c r="K73" s="527">
        <v>8</v>
      </c>
      <c r="L73" s="365">
        <f>D73*K73*K67</f>
        <v>199.11613126153645</v>
      </c>
      <c r="M73" s="527">
        <v>8</v>
      </c>
      <c r="N73" s="365">
        <f>D73*M73*M67</f>
        <v>199.11613126153645</v>
      </c>
      <c r="O73" s="527">
        <v>8</v>
      </c>
      <c r="P73" s="365">
        <f>D73*O73*O67</f>
        <v>355.43495201419285</v>
      </c>
      <c r="Q73" s="527">
        <v>8</v>
      </c>
      <c r="R73" s="365">
        <f>D73*Q73*Q67</f>
        <v>355.43495201419285</v>
      </c>
      <c r="S73" s="527">
        <v>8</v>
      </c>
      <c r="T73" s="365">
        <f>D73*S73*S67</f>
        <v>355.43495201419285</v>
      </c>
      <c r="U73" s="527">
        <v>8</v>
      </c>
      <c r="V73" s="365">
        <f>D73*U73*U67</f>
        <v>490.12270375549792</v>
      </c>
      <c r="W73" s="527">
        <v>10</v>
      </c>
      <c r="X73" s="365">
        <f>D73*W73*W67</f>
        <v>612.65337969437235</v>
      </c>
      <c r="Y73" s="527">
        <v>10</v>
      </c>
      <c r="Z73" s="365">
        <f>D73*Y73*Y67</f>
        <v>612.65337969437235</v>
      </c>
      <c r="AA73" s="527">
        <v>12</v>
      </c>
      <c r="AB73" s="365">
        <f>D73*AA73*AA67</f>
        <v>1269.1581547148983</v>
      </c>
      <c r="AC73" s="527">
        <v>14</v>
      </c>
      <c r="AD73" s="365">
        <f>D73*AC73*AC67</f>
        <v>1480.6845138340479</v>
      </c>
      <c r="AE73" s="527">
        <v>14</v>
      </c>
      <c r="AF73" s="365">
        <f>D73*AE73*AE67</f>
        <v>2274.8566924673783</v>
      </c>
      <c r="AG73" s="527">
        <v>16</v>
      </c>
      <c r="AH73" s="365">
        <f>D73*AG73*AG67</f>
        <v>2599.8362199627181</v>
      </c>
      <c r="AI73" s="527">
        <v>18</v>
      </c>
      <c r="AJ73" s="365">
        <f>D73*AI73*AI67</f>
        <v>7520.4760315509675</v>
      </c>
      <c r="AK73" s="527">
        <v>20</v>
      </c>
      <c r="AL73" s="365">
        <f>D73*AK73*AK67</f>
        <v>8356.0844795010744</v>
      </c>
      <c r="AM73" s="527">
        <v>22</v>
      </c>
      <c r="AN73" s="365">
        <f>D73*AM73*AM67</f>
        <v>14963.754490727912</v>
      </c>
      <c r="AO73" s="527">
        <v>24</v>
      </c>
      <c r="AP73" s="367">
        <f>D73*AO73*AO67</f>
        <v>16324.095808066813</v>
      </c>
      <c r="AQ73" s="334"/>
    </row>
    <row r="74" spans="2:43" ht="14.45" customHeight="1">
      <c r="B74" s="323"/>
      <c r="C74" s="526" t="s">
        <v>1038</v>
      </c>
      <c r="D74" s="365">
        <f>마리!$F$14</f>
        <v>107</v>
      </c>
      <c r="E74" s="527">
        <v>6610</v>
      </c>
      <c r="F74" s="365">
        <f>D74*E74/500</f>
        <v>1414.54</v>
      </c>
      <c r="G74" s="527">
        <v>6610</v>
      </c>
      <c r="H74" s="365">
        <f>D74*G74/500</f>
        <v>1414.54</v>
      </c>
      <c r="I74" s="527">
        <v>6610</v>
      </c>
      <c r="J74" s="365">
        <f>D74*I74/500</f>
        <v>1414.54</v>
      </c>
      <c r="K74" s="527">
        <v>8152</v>
      </c>
      <c r="L74" s="365">
        <f>D74*K74/500</f>
        <v>1744.528</v>
      </c>
      <c r="M74" s="527">
        <v>8152</v>
      </c>
      <c r="N74" s="365">
        <f>D74*M74/500</f>
        <v>1744.528</v>
      </c>
      <c r="O74" s="527">
        <v>8152</v>
      </c>
      <c r="P74" s="365">
        <f>D74*O74/500</f>
        <v>1744.528</v>
      </c>
      <c r="Q74" s="527">
        <v>9696</v>
      </c>
      <c r="R74" s="365">
        <f>D74*Q74/500</f>
        <v>2074.944</v>
      </c>
      <c r="S74" s="527">
        <v>9696</v>
      </c>
      <c r="T74" s="365">
        <f>D74*S74/500</f>
        <v>2074.944</v>
      </c>
      <c r="U74" s="527">
        <v>9696</v>
      </c>
      <c r="V74" s="365">
        <f>D74*U74/500</f>
        <v>2074.944</v>
      </c>
      <c r="W74" s="527">
        <v>13014</v>
      </c>
      <c r="X74" s="365">
        <f>D74*W74/500</f>
        <v>2784.9960000000001</v>
      </c>
      <c r="Y74" s="527">
        <v>17714</v>
      </c>
      <c r="Z74" s="365">
        <f>D74*Y74/500</f>
        <v>3790.7959999999998</v>
      </c>
      <c r="AA74" s="527">
        <v>24012</v>
      </c>
      <c r="AB74" s="365">
        <f>D74*AA74/500</f>
        <v>5138.5680000000002</v>
      </c>
      <c r="AC74" s="527">
        <v>32774</v>
      </c>
      <c r="AD74" s="365">
        <f>D74*AC74/500</f>
        <v>7013.6360000000004</v>
      </c>
      <c r="AE74" s="527">
        <v>44514</v>
      </c>
      <c r="AF74" s="365">
        <f>D74*AE74/500</f>
        <v>9525.9959999999992</v>
      </c>
      <c r="AG74" s="527">
        <v>60480</v>
      </c>
      <c r="AH74" s="365">
        <f>D74*AG74/500</f>
        <v>12942.72</v>
      </c>
      <c r="AI74" s="527">
        <v>82372</v>
      </c>
      <c r="AJ74" s="365">
        <f>D74*AI74/500</f>
        <v>17627.608</v>
      </c>
      <c r="AK74" s="527">
        <v>111862</v>
      </c>
      <c r="AL74" s="365">
        <f>D74*AK74/500</f>
        <v>23938.468000000001</v>
      </c>
      <c r="AM74" s="527">
        <v>151946</v>
      </c>
      <c r="AN74" s="365">
        <f>D74*AM74/500</f>
        <v>32516.444</v>
      </c>
      <c r="AO74" s="527">
        <v>206688</v>
      </c>
      <c r="AP74" s="367">
        <f>D74*AO74/500</f>
        <v>44231.232000000004</v>
      </c>
      <c r="AQ74" s="334"/>
    </row>
    <row r="75" spans="2:43" ht="14.45" customHeight="1">
      <c r="B75" s="323"/>
      <c r="C75" s="368" t="s">
        <v>1038</v>
      </c>
      <c r="D75" s="369">
        <f>마리!$F$14</f>
        <v>107</v>
      </c>
      <c r="E75" s="370">
        <v>4622</v>
      </c>
      <c r="F75" s="369">
        <f>D75*E75/500</f>
        <v>989.10799999999995</v>
      </c>
      <c r="G75" s="370">
        <v>4622</v>
      </c>
      <c r="H75" s="369">
        <f>D75*G75/500</f>
        <v>989.10799999999995</v>
      </c>
      <c r="I75" s="370">
        <v>4622</v>
      </c>
      <c r="J75" s="369">
        <f>D75*I75/500</f>
        <v>989.10799999999995</v>
      </c>
      <c r="K75" s="370">
        <v>5700</v>
      </c>
      <c r="L75" s="369">
        <f>D75*K75/500</f>
        <v>1219.8</v>
      </c>
      <c r="M75" s="370">
        <v>5700</v>
      </c>
      <c r="N75" s="369">
        <f>D75*M75/500</f>
        <v>1219.8</v>
      </c>
      <c r="O75" s="370">
        <v>5700</v>
      </c>
      <c r="P75" s="369">
        <f>D75*O75/500</f>
        <v>1219.8</v>
      </c>
      <c r="Q75" s="370">
        <v>6778</v>
      </c>
      <c r="R75" s="369">
        <f>D75*Q75/500</f>
        <v>1450.492</v>
      </c>
      <c r="S75" s="370">
        <v>6778</v>
      </c>
      <c r="T75" s="369">
        <f>D75*S75/500</f>
        <v>1450.492</v>
      </c>
      <c r="U75" s="370">
        <v>6778</v>
      </c>
      <c r="V75" s="369">
        <f>D75*U75/500</f>
        <v>1450.492</v>
      </c>
      <c r="W75" s="370">
        <v>9178</v>
      </c>
      <c r="X75" s="369">
        <f>D75*W75/500</f>
        <v>1964.0920000000001</v>
      </c>
      <c r="Y75" s="370">
        <v>12406</v>
      </c>
      <c r="Z75" s="369">
        <f>D75*Y75/500</f>
        <v>2654.884</v>
      </c>
      <c r="AA75" s="370">
        <v>16824</v>
      </c>
      <c r="AB75" s="369">
        <f>D75*AA75/500</f>
        <v>3600.3359999999998</v>
      </c>
      <c r="AC75" s="370">
        <v>23166</v>
      </c>
      <c r="AD75" s="369">
        <f>D75*AC75/500</f>
        <v>4957.5240000000003</v>
      </c>
      <c r="AE75" s="370">
        <v>31464</v>
      </c>
      <c r="AF75" s="369">
        <f>D75*AE75/500</f>
        <v>6733.2960000000003</v>
      </c>
      <c r="AG75" s="370">
        <v>42702</v>
      </c>
      <c r="AH75" s="369">
        <f>D75*AG75/500</f>
        <v>9138.2279999999992</v>
      </c>
      <c r="AI75" s="370">
        <v>57348</v>
      </c>
      <c r="AJ75" s="369">
        <f>D75*AI75/500</f>
        <v>12272.472</v>
      </c>
      <c r="AK75" s="370">
        <v>77804</v>
      </c>
      <c r="AL75" s="369">
        <f>D75*AK75/500</f>
        <v>16650.056</v>
      </c>
      <c r="AM75" s="370">
        <v>105536</v>
      </c>
      <c r="AN75" s="369">
        <f>D75*AM75/500</f>
        <v>22584.704000000002</v>
      </c>
      <c r="AO75" s="370">
        <v>144488</v>
      </c>
      <c r="AP75" s="371">
        <f>D75*AO75/500</f>
        <v>30920.432000000001</v>
      </c>
      <c r="AQ75" s="334"/>
    </row>
    <row r="76" spans="2:43" ht="14.45" customHeight="1">
      <c r="B76" s="323"/>
      <c r="C76" s="604" t="s">
        <v>202</v>
      </c>
      <c r="D76" s="361" t="s">
        <v>1041</v>
      </c>
      <c r="E76" s="362">
        <v>640</v>
      </c>
      <c r="F76" s="361">
        <f>E76*E67</f>
        <v>786.99657416703997</v>
      </c>
      <c r="G76" s="362">
        <v>640</v>
      </c>
      <c r="H76" s="361">
        <f>G76*G67</f>
        <v>1022.5185919999999</v>
      </c>
      <c r="I76" s="362">
        <v>640</v>
      </c>
      <c r="J76" s="361">
        <f>I76*I67</f>
        <v>1448.1173182657196</v>
      </c>
      <c r="K76" s="362">
        <v>640</v>
      </c>
      <c r="L76" s="361">
        <f>K76*K67</f>
        <v>1448.1173182657196</v>
      </c>
      <c r="M76" s="362">
        <v>660</v>
      </c>
      <c r="N76" s="361">
        <f>M76*M67</f>
        <v>1493.3709844615232</v>
      </c>
      <c r="O76" s="362">
        <v>660</v>
      </c>
      <c r="P76" s="361">
        <f>O76*O67</f>
        <v>2665.7621401064466</v>
      </c>
      <c r="Q76" s="362">
        <v>660</v>
      </c>
      <c r="R76" s="361">
        <f>Q76*Q67</f>
        <v>2665.7621401064466</v>
      </c>
      <c r="S76" s="362">
        <v>660</v>
      </c>
      <c r="T76" s="361">
        <f>S76*S67</f>
        <v>2665.7621401064466</v>
      </c>
      <c r="U76" s="362">
        <v>660</v>
      </c>
      <c r="V76" s="361">
        <f>U76*U67</f>
        <v>3675.9202781662343</v>
      </c>
      <c r="W76" s="362">
        <v>680</v>
      </c>
      <c r="X76" s="361">
        <f>W76*W67</f>
        <v>3787.3118017470292</v>
      </c>
      <c r="Y76" s="362">
        <v>680</v>
      </c>
      <c r="Z76" s="361">
        <f>Y76*Y67</f>
        <v>3787.3118017470292</v>
      </c>
      <c r="AA76" s="362">
        <v>680</v>
      </c>
      <c r="AB76" s="361">
        <f>AA76*AA67</f>
        <v>6538.0874636828094</v>
      </c>
      <c r="AC76" s="362">
        <v>710</v>
      </c>
      <c r="AD76" s="361">
        <f>AC76*AC67</f>
        <v>6826.5324988452858</v>
      </c>
      <c r="AE76" s="362">
        <v>730</v>
      </c>
      <c r="AF76" s="361">
        <f>AE76*AE67</f>
        <v>10783.411594163546</v>
      </c>
      <c r="AG76" s="362">
        <v>750</v>
      </c>
      <c r="AH76" s="361">
        <f>AG76*AG67</f>
        <v>11078.847528250219</v>
      </c>
      <c r="AI76" s="362">
        <v>780</v>
      </c>
      <c r="AJ76" s="361">
        <f>AI76*AI67</f>
        <v>29626.117700049268</v>
      </c>
      <c r="AK76" s="362">
        <v>810</v>
      </c>
      <c r="AL76" s="361">
        <f>AK76*AK67</f>
        <v>30765.583765435778</v>
      </c>
      <c r="AM76" s="362">
        <v>840</v>
      </c>
      <c r="AN76" s="361">
        <f>AM76*AM67</f>
        <v>51940.30484384895</v>
      </c>
      <c r="AO76" s="362">
        <v>870</v>
      </c>
      <c r="AP76" s="363">
        <f>AO76*AO67</f>
        <v>53795.315731129267</v>
      </c>
      <c r="AQ76" s="334"/>
    </row>
    <row r="77" spans="2:43" ht="14.45" customHeight="1">
      <c r="B77" s="323"/>
      <c r="C77" s="605"/>
      <c r="D77" s="365" t="s">
        <v>1041</v>
      </c>
      <c r="E77" s="527">
        <v>330</v>
      </c>
      <c r="F77" s="365">
        <f>E77*E67</f>
        <v>405.79510855488002</v>
      </c>
      <c r="G77" s="527">
        <v>330</v>
      </c>
      <c r="H77" s="365">
        <f>G77*G67</f>
        <v>527.23614899999995</v>
      </c>
      <c r="I77" s="527">
        <v>330</v>
      </c>
      <c r="J77" s="365">
        <f>I77*I67</f>
        <v>746.68549223076161</v>
      </c>
      <c r="K77" s="527">
        <v>330</v>
      </c>
      <c r="L77" s="365">
        <f>K77*K67</f>
        <v>746.68549223076161</v>
      </c>
      <c r="M77" s="527">
        <v>330</v>
      </c>
      <c r="N77" s="365">
        <f>M77*M67</f>
        <v>746.68549223076161</v>
      </c>
      <c r="O77" s="527">
        <v>330</v>
      </c>
      <c r="P77" s="365">
        <f>O77*O67</f>
        <v>1332.8810700532233</v>
      </c>
      <c r="Q77" s="527">
        <v>330</v>
      </c>
      <c r="R77" s="365">
        <f>Q77*Q67</f>
        <v>1332.8810700532233</v>
      </c>
      <c r="S77" s="527">
        <v>330</v>
      </c>
      <c r="T77" s="365">
        <f>S77*S67</f>
        <v>1332.8810700532233</v>
      </c>
      <c r="U77" s="527">
        <v>350</v>
      </c>
      <c r="V77" s="365">
        <f>U77*U67</f>
        <v>1949.3516626639121</v>
      </c>
      <c r="W77" s="527">
        <v>350</v>
      </c>
      <c r="X77" s="365">
        <f>W77*W67</f>
        <v>1949.3516626639121</v>
      </c>
      <c r="Y77" s="527">
        <v>350</v>
      </c>
      <c r="Z77" s="365">
        <f>Y77*Y67</f>
        <v>1949.3516626639121</v>
      </c>
      <c r="AA77" s="527">
        <v>350</v>
      </c>
      <c r="AB77" s="365">
        <f>AA77*AA67</f>
        <v>3365.1920768955638</v>
      </c>
      <c r="AC77" s="527">
        <v>350</v>
      </c>
      <c r="AD77" s="365">
        <f>AC77*AC67</f>
        <v>3365.1920768955638</v>
      </c>
      <c r="AE77" s="527">
        <v>350</v>
      </c>
      <c r="AF77" s="365">
        <f>AE77*AE67</f>
        <v>5170.1288465167681</v>
      </c>
      <c r="AG77" s="527">
        <v>360</v>
      </c>
      <c r="AH77" s="365">
        <f>AG77*AG67</f>
        <v>5317.8468135601051</v>
      </c>
      <c r="AI77" s="527">
        <v>380</v>
      </c>
      <c r="AJ77" s="365">
        <f>AI77*AI67</f>
        <v>14433.23682822913</v>
      </c>
      <c r="AK77" s="527">
        <v>390</v>
      </c>
      <c r="AL77" s="365">
        <f>AK77*AK67</f>
        <v>14813.058850024634</v>
      </c>
      <c r="AM77" s="527">
        <v>400</v>
      </c>
      <c r="AN77" s="365">
        <f>AM77*AM67</f>
        <v>24733.47849707093</v>
      </c>
      <c r="AO77" s="527">
        <v>420</v>
      </c>
      <c r="AP77" s="367">
        <f>AO77*AO67</f>
        <v>25970.152421924475</v>
      </c>
      <c r="AQ77" s="334"/>
    </row>
    <row r="78" spans="2:43" ht="14.45" customHeight="1">
      <c r="B78" s="323"/>
      <c r="C78" s="526" t="s">
        <v>1001</v>
      </c>
      <c r="D78" s="365">
        <f>마리!$F$6</f>
        <v>34</v>
      </c>
      <c r="E78" s="527">
        <v>12</v>
      </c>
      <c r="F78" s="365">
        <f>D78*E78*E67</f>
        <v>501.71031603148799</v>
      </c>
      <c r="G78" s="527">
        <v>12</v>
      </c>
      <c r="H78" s="365">
        <f>D78*G78*G67</f>
        <v>651.85560239999995</v>
      </c>
      <c r="I78" s="527">
        <v>12</v>
      </c>
      <c r="J78" s="365">
        <f>D78*I78*I67</f>
        <v>923.17479039439627</v>
      </c>
      <c r="K78" s="527">
        <v>12</v>
      </c>
      <c r="L78" s="365">
        <f>D78*K78*K67</f>
        <v>923.17479039439627</v>
      </c>
      <c r="M78" s="527">
        <v>12</v>
      </c>
      <c r="N78" s="365">
        <f>D78*M78*M67</f>
        <v>923.17479039439627</v>
      </c>
      <c r="O78" s="527">
        <v>24</v>
      </c>
      <c r="P78" s="365">
        <f>D78*O78*O67</f>
        <v>3295.8513732225156</v>
      </c>
      <c r="Q78" s="527">
        <v>24</v>
      </c>
      <c r="R78" s="365">
        <f>D78*Q78*Q67</f>
        <v>3295.8513732225156</v>
      </c>
      <c r="S78" s="527">
        <v>24</v>
      </c>
      <c r="T78" s="365">
        <f>D78*S78*S67</f>
        <v>3295.8513732225156</v>
      </c>
      <c r="U78" s="527">
        <v>24</v>
      </c>
      <c r="V78" s="365">
        <f>D78*U78*U67</f>
        <v>4544.7741620964352</v>
      </c>
      <c r="W78" s="527">
        <v>24</v>
      </c>
      <c r="X78" s="365">
        <f>D78*W78*W67</f>
        <v>4544.7741620964352</v>
      </c>
      <c r="Y78" s="527">
        <v>24</v>
      </c>
      <c r="Z78" s="365">
        <f>D78*Y78*Y67</f>
        <v>4544.7741620964352</v>
      </c>
      <c r="AA78" s="527">
        <v>36</v>
      </c>
      <c r="AB78" s="365">
        <f>D78*AA78*AA67</f>
        <v>11768.557434629056</v>
      </c>
      <c r="AC78" s="527">
        <v>36</v>
      </c>
      <c r="AD78" s="365">
        <f>D78*AC78*AC67</f>
        <v>11768.557434629056</v>
      </c>
      <c r="AE78" s="527">
        <v>36</v>
      </c>
      <c r="AF78" s="365">
        <f>D78*AE78*AE67</f>
        <v>18080.679166104357</v>
      </c>
      <c r="AG78" s="527">
        <v>36</v>
      </c>
      <c r="AH78" s="365">
        <f>D78*AG78*AG67</f>
        <v>18080.679166104357</v>
      </c>
      <c r="AI78" s="527">
        <v>48</v>
      </c>
      <c r="AJ78" s="365">
        <f>D78*AI78*AI67</f>
        <v>61986.953957026155</v>
      </c>
      <c r="AK78" s="527">
        <v>48</v>
      </c>
      <c r="AL78" s="365">
        <f>D78*AK78*AK67</f>
        <v>61986.953957026155</v>
      </c>
      <c r="AM78" s="527">
        <v>48</v>
      </c>
      <c r="AN78" s="365">
        <f>D78*AM78*AM67</f>
        <v>100912.59226804938</v>
      </c>
      <c r="AO78" s="527">
        <v>48</v>
      </c>
      <c r="AP78" s="367">
        <f>D78*AO78*AO67</f>
        <v>100912.59226804938</v>
      </c>
      <c r="AQ78" s="334"/>
    </row>
    <row r="79" spans="2:43" ht="14.45" customHeight="1">
      <c r="B79" s="323"/>
      <c r="C79" s="526" t="s">
        <v>1033</v>
      </c>
      <c r="D79" s="365">
        <f>마리!$F$7</f>
        <v>72</v>
      </c>
      <c r="E79" s="527">
        <v>6</v>
      </c>
      <c r="F79" s="365">
        <f>D79*E79*E67</f>
        <v>531.22268756275196</v>
      </c>
      <c r="G79" s="527">
        <v>6</v>
      </c>
      <c r="H79" s="365">
        <f>D79*G79*G67</f>
        <v>690.20004959999994</v>
      </c>
      <c r="I79" s="527">
        <v>6</v>
      </c>
      <c r="J79" s="365">
        <f>D79*I79*I67</f>
        <v>977.47918982936073</v>
      </c>
      <c r="K79" s="527">
        <v>6</v>
      </c>
      <c r="L79" s="365">
        <f>D79*K79*K67</f>
        <v>977.47918982936073</v>
      </c>
      <c r="M79" s="527">
        <v>6</v>
      </c>
      <c r="N79" s="365">
        <f>D79*M79*M67</f>
        <v>977.47918982936073</v>
      </c>
      <c r="O79" s="527">
        <v>12</v>
      </c>
      <c r="P79" s="365">
        <f>D79*O79*O67</f>
        <v>3489.7249834120753</v>
      </c>
      <c r="Q79" s="527">
        <v>12</v>
      </c>
      <c r="R79" s="365">
        <f>D79*Q79*Q67</f>
        <v>3489.7249834120753</v>
      </c>
      <c r="S79" s="527">
        <v>12</v>
      </c>
      <c r="T79" s="365">
        <f>D79*S79*S67</f>
        <v>3489.7249834120753</v>
      </c>
      <c r="U79" s="527">
        <v>12</v>
      </c>
      <c r="V79" s="365">
        <f>D79*U79*U67</f>
        <v>4812.1138186903427</v>
      </c>
      <c r="W79" s="527">
        <v>12</v>
      </c>
      <c r="X79" s="365">
        <f>D79*W79*W67</f>
        <v>4812.1138186903427</v>
      </c>
      <c r="Y79" s="527">
        <v>12</v>
      </c>
      <c r="Z79" s="365">
        <f>D79*Y79*Y67</f>
        <v>4812.1138186903427</v>
      </c>
      <c r="AA79" s="527">
        <v>18</v>
      </c>
      <c r="AB79" s="365">
        <f>D79*AA79*AA67</f>
        <v>12460.825519019001</v>
      </c>
      <c r="AC79" s="527">
        <v>18</v>
      </c>
      <c r="AD79" s="365">
        <f>D79*AC79*AC67</f>
        <v>12460.825519019001</v>
      </c>
      <c r="AE79" s="527">
        <v>18</v>
      </c>
      <c r="AF79" s="365">
        <f>D79*AE79*AE67</f>
        <v>19144.248528816377</v>
      </c>
      <c r="AG79" s="527">
        <v>18</v>
      </c>
      <c r="AH79" s="365">
        <f>D79*AG79*AG67</f>
        <v>19144.248528816377</v>
      </c>
      <c r="AI79" s="527">
        <v>24</v>
      </c>
      <c r="AJ79" s="365">
        <f>D79*AI79*AI67</f>
        <v>65633.245366262985</v>
      </c>
      <c r="AK79" s="527">
        <v>24</v>
      </c>
      <c r="AL79" s="365">
        <f>D79*AK79*AK67</f>
        <v>65633.245366262985</v>
      </c>
      <c r="AM79" s="527">
        <v>24</v>
      </c>
      <c r="AN79" s="365">
        <f>D79*AM79*AM67</f>
        <v>106848.6271073464</v>
      </c>
      <c r="AO79" s="527">
        <v>24</v>
      </c>
      <c r="AP79" s="367">
        <f>D79*AO79*AO67</f>
        <v>106848.6271073464</v>
      </c>
      <c r="AQ79" s="334"/>
    </row>
    <row r="80" spans="2:43" ht="14.45" customHeight="1" thickBot="1">
      <c r="B80" s="323"/>
      <c r="C80" s="372" t="s">
        <v>1002</v>
      </c>
      <c r="D80" s="373">
        <f>마리!$F$8</f>
        <v>133</v>
      </c>
      <c r="E80" s="374">
        <v>2</v>
      </c>
      <c r="F80" s="373">
        <f>D80*E80*E67</f>
        <v>327.09545113817597</v>
      </c>
      <c r="G80" s="374">
        <v>2</v>
      </c>
      <c r="H80" s="373">
        <f>D80*G80*G67</f>
        <v>424.98428979999994</v>
      </c>
      <c r="I80" s="374">
        <v>2</v>
      </c>
      <c r="J80" s="373">
        <f>D80*I80*I67</f>
        <v>601.87376040418974</v>
      </c>
      <c r="K80" s="374">
        <v>2</v>
      </c>
      <c r="L80" s="373">
        <f>D80*K80*K67</f>
        <v>601.87376040418974</v>
      </c>
      <c r="M80" s="374">
        <v>2</v>
      </c>
      <c r="N80" s="373">
        <f>D80*M80*M67</f>
        <v>601.87376040418974</v>
      </c>
      <c r="O80" s="374">
        <v>4</v>
      </c>
      <c r="P80" s="373">
        <f>D80*O80*O67</f>
        <v>2148.7658462676204</v>
      </c>
      <c r="Q80" s="374">
        <v>4</v>
      </c>
      <c r="R80" s="373">
        <f>D80*Q80*Q67</f>
        <v>2148.7658462676204</v>
      </c>
      <c r="S80" s="374">
        <v>4</v>
      </c>
      <c r="T80" s="373">
        <f>D80*S80*S67</f>
        <v>2148.7658462676204</v>
      </c>
      <c r="U80" s="374">
        <v>4</v>
      </c>
      <c r="V80" s="373">
        <f>D80*U80*U67</f>
        <v>2963.0145272491463</v>
      </c>
      <c r="W80" s="374">
        <v>4</v>
      </c>
      <c r="X80" s="373">
        <f>D80*W80*W67</f>
        <v>2963.0145272491463</v>
      </c>
      <c r="Y80" s="374">
        <v>4</v>
      </c>
      <c r="Z80" s="373">
        <f>D80*Y80*Y67</f>
        <v>2963.0145272491463</v>
      </c>
      <c r="AA80" s="374">
        <v>6</v>
      </c>
      <c r="AB80" s="373">
        <f>D80*AA80*AA67</f>
        <v>7672.6379353218854</v>
      </c>
      <c r="AC80" s="374">
        <v>6</v>
      </c>
      <c r="AD80" s="373">
        <f>D80*AC80*AC67</f>
        <v>7672.6379353218854</v>
      </c>
      <c r="AE80" s="374">
        <v>5</v>
      </c>
      <c r="AF80" s="373">
        <f>D80*AE80*AE67</f>
        <v>9823.2448083818599</v>
      </c>
      <c r="AG80" s="374">
        <v>5</v>
      </c>
      <c r="AH80" s="373">
        <f>D80*AG80*AG67</f>
        <v>9823.2448083818599</v>
      </c>
      <c r="AI80" s="374">
        <v>1</v>
      </c>
      <c r="AJ80" s="373">
        <f>D80*AI80*AI67</f>
        <v>5051.6328898801958</v>
      </c>
      <c r="AK80" s="374">
        <v>1</v>
      </c>
      <c r="AL80" s="373">
        <f>D80*AK80*AK67</f>
        <v>5051.6328898801958</v>
      </c>
      <c r="AM80" s="374">
        <v>1</v>
      </c>
      <c r="AN80" s="373">
        <f>D80*AM80*AM67</f>
        <v>8223.8816002760832</v>
      </c>
      <c r="AO80" s="374">
        <v>1</v>
      </c>
      <c r="AP80" s="375">
        <f>D80*AO80*AO67</f>
        <v>8223.8816002760832</v>
      </c>
      <c r="AQ80" s="334"/>
    </row>
    <row r="81" spans="2:43" ht="14.45" customHeight="1" thickBot="1">
      <c r="B81" s="323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  <c r="AH81" s="277"/>
      <c r="AI81" s="277"/>
      <c r="AJ81" s="277"/>
      <c r="AK81" s="277"/>
      <c r="AL81" s="277"/>
      <c r="AM81" s="277"/>
      <c r="AN81" s="277"/>
      <c r="AO81" s="277"/>
      <c r="AP81" s="277"/>
      <c r="AQ81" s="334"/>
    </row>
    <row r="82" spans="2:43" ht="14.45" customHeight="1">
      <c r="B82" s="323"/>
      <c r="C82" s="376" t="s">
        <v>1032</v>
      </c>
      <c r="D82" s="377" t="s">
        <v>1001</v>
      </c>
      <c r="E82" s="600">
        <f>F68+F70+F72+F74+F76+F78</f>
        <v>4584.6605753166077</v>
      </c>
      <c r="F82" s="600"/>
      <c r="G82" s="600">
        <f t="shared" ref="G82" si="0">H68+H70+H72+H74+H76+H78</f>
        <v>5654.7967861999996</v>
      </c>
      <c r="H82" s="600"/>
      <c r="I82" s="600">
        <f t="shared" ref="I82" si="1">J68+J70+J72+J74+J76+J78</f>
        <v>7469.4805369985397</v>
      </c>
      <c r="J82" s="600"/>
      <c r="K82" s="600">
        <f t="shared" ref="K82" si="2">L68+L70+L72+L74+L76+L78</f>
        <v>8507.6884129628688</v>
      </c>
      <c r="L82" s="600"/>
      <c r="M82" s="600">
        <f t="shared" ref="M82" si="3">N68+N70+N72+N74+N76+N78</f>
        <v>8552.9420791586726</v>
      </c>
      <c r="N82" s="600"/>
      <c r="O82" s="600">
        <f t="shared" ref="O82" si="4">P68+P70+P72+P74+P76+P78</f>
        <v>15852.872174836088</v>
      </c>
      <c r="P82" s="600"/>
      <c r="Q82" s="600">
        <f t="shared" ref="Q82" si="5">R68+R70+R72+R74+R76+R78</f>
        <v>17217.280762513739</v>
      </c>
      <c r="R82" s="600"/>
      <c r="S82" s="600">
        <f t="shared" ref="S82" si="6">T68+T70+T72+T74+T76+T78</f>
        <v>17524.24731198054</v>
      </c>
      <c r="T82" s="600"/>
      <c r="U82" s="600">
        <f t="shared" ref="U82" si="7">V68+V70+V72+V74+V76+V78</f>
        <v>23378.572884827037</v>
      </c>
      <c r="V82" s="600"/>
      <c r="W82" s="600">
        <f t="shared" ref="W82" si="8">X68+X70+X72+X74+X76+X78</f>
        <v>26065.82442838615</v>
      </c>
      <c r="X82" s="600"/>
      <c r="Y82" s="600">
        <f t="shared" ref="Y82" si="9">Z68+Z70+Z72+Z74+Z76+Z78</f>
        <v>27617.44289393205</v>
      </c>
      <c r="Z82" s="600"/>
      <c r="AA82" s="600">
        <f t="shared" ref="AA82" si="10">AB68+AB70+AB72+AB74+AB76+AB78</f>
        <v>51866.663696321251</v>
      </c>
      <c r="AB82" s="600"/>
      <c r="AC82" s="600">
        <f t="shared" ref="AC82" si="11">AD68+AD70+AD72+AD74+AD76+AD78</f>
        <v>57222.301787281802</v>
      </c>
      <c r="AD82" s="600"/>
      <c r="AE82" s="600">
        <f t="shared" ref="AE82" si="12">AF68+AF70+AF72+AF74+AF76+AF78</f>
        <v>88407.390401141543</v>
      </c>
      <c r="AF82" s="600"/>
      <c r="AG82" s="600">
        <f t="shared" ref="AG82" si="13">AH68+AH70+AH72+AH74+AH76+AH78</f>
        <v>93567.186412252922</v>
      </c>
      <c r="AH82" s="600"/>
      <c r="AI82" s="600">
        <f t="shared" ref="AI82" si="14">AJ68+AJ70+AJ72+AJ74+AJ76+AJ78</f>
        <v>258016.96559437411</v>
      </c>
      <c r="AJ82" s="600"/>
      <c r="AK82" s="600">
        <f t="shared" ref="AK82" si="15">AL68+AL70+AL72+AL74+AL76+AL78</f>
        <v>272076.19483900233</v>
      </c>
      <c r="AL82" s="600"/>
      <c r="AM82" s="600">
        <f t="shared" ref="AM82" si="16">AN68+AN70+AN72+AN74+AN76+AN78</f>
        <v>445751.03598981258</v>
      </c>
      <c r="AN82" s="600"/>
      <c r="AO82" s="600">
        <f t="shared" ref="AO82" si="17">AP68+AP70+AP72+AP74+AP76+AP78</f>
        <v>485909.3242614441</v>
      </c>
      <c r="AP82" s="601"/>
      <c r="AQ82" s="334"/>
    </row>
    <row r="83" spans="2:43" ht="14.45" customHeight="1" thickBot="1">
      <c r="B83" s="323"/>
      <c r="C83" s="378" t="s">
        <v>1034</v>
      </c>
      <c r="D83" s="379" t="s">
        <v>1001</v>
      </c>
      <c r="E83" s="598">
        <f>F69+F71+F73+F75+F77+F78</f>
        <v>2401.2749777709823</v>
      </c>
      <c r="F83" s="598"/>
      <c r="G83" s="598">
        <f>H69+H71+H73+H75+H77+H78</f>
        <v>2945.3138813199994</v>
      </c>
      <c r="H83" s="598"/>
      <c r="I83" s="598">
        <f>J69+J71+J73+J75+J77+J78</f>
        <v>3759.5374445071047</v>
      </c>
      <c r="J83" s="598"/>
      <c r="K83" s="598">
        <f>L69+L71+L73+L75+L77+L78</f>
        <v>4061.2777004345171</v>
      </c>
      <c r="L83" s="598"/>
      <c r="M83" s="598">
        <f>N69+N71+N73+N75+N77+N78</f>
        <v>4061.2777004345171</v>
      </c>
      <c r="N83" s="598"/>
      <c r="O83" s="598">
        <f>P69+P71+P73+P75+P77+P78</f>
        <v>8246.9105626624169</v>
      </c>
      <c r="P83" s="598"/>
      <c r="Q83" s="598">
        <f>R69+R71+R73+R75+R77+R78</f>
        <v>8515.5694779912046</v>
      </c>
      <c r="R83" s="598"/>
      <c r="S83" s="598">
        <f>T69+T71+T73+T75+T77+T78</f>
        <v>8515.5694779912046</v>
      </c>
      <c r="T83" s="598"/>
      <c r="U83" s="598">
        <f>V69+V71+V73+V75+V77+V78</f>
        <v>11304.186175957124</v>
      </c>
      <c r="V83" s="598"/>
      <c r="W83" s="598">
        <f>X69+X71+X73+X75+X77+X78</f>
        <v>12415.958657585992</v>
      </c>
      <c r="X83" s="598"/>
      <c r="Y83" s="598">
        <f>Z69+Z71+Z73+Z75+Z77+Z78</f>
        <v>13530.038447193014</v>
      </c>
      <c r="Z83" s="598"/>
      <c r="AA83" s="598">
        <f>AB69+AB71+AB73+AB75+AB77+AB78</f>
        <v>26508.640692603913</v>
      </c>
      <c r="AB83" s="598"/>
      <c r="AC83" s="598">
        <f>AD69+AD71+AD73+AD75+AD77+AD78</f>
        <v>28898.46191848558</v>
      </c>
      <c r="AD83" s="598"/>
      <c r="AE83" s="598">
        <f>AF69+AF71+AF73+AF75+AF77+AF78</f>
        <v>44637.726343320086</v>
      </c>
      <c r="AF83" s="598"/>
      <c r="AG83" s="598">
        <f>AH69+AH71+AH73+AH75+AH77+AH78</f>
        <v>48638.012387388109</v>
      </c>
      <c r="AH83" s="598"/>
      <c r="AI83" s="598">
        <f>AJ69+AJ71+AJ73+AJ75+AJ77+AJ78</f>
        <v>134172.55167504889</v>
      </c>
      <c r="AJ83" s="598"/>
      <c r="AK83" s="598">
        <f>AL69+AL71+AL73+AL75+AL77+AL78</f>
        <v>142652.21351044031</v>
      </c>
      <c r="AL83" s="598"/>
      <c r="AM83" s="598">
        <f>AN69+AN71+AN73+AN75+AN77+AN78</f>
        <v>234389.84710966685</v>
      </c>
      <c r="AN83" s="598"/>
      <c r="AO83" s="598">
        <f>AP69+AP71+AP73+AP75+AP77+AP78</f>
        <v>250603.18801098398</v>
      </c>
      <c r="AP83" s="599"/>
      <c r="AQ83" s="334"/>
    </row>
    <row r="84" spans="2:43" ht="14.45" customHeight="1" thickBot="1">
      <c r="B84" s="323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  <c r="AH84" s="277"/>
      <c r="AI84" s="277"/>
      <c r="AJ84" s="277"/>
      <c r="AK84" s="277"/>
      <c r="AL84" s="277"/>
      <c r="AM84" s="277"/>
      <c r="AN84" s="277"/>
      <c r="AO84" s="277"/>
      <c r="AP84" s="277"/>
      <c r="AQ84" s="334"/>
    </row>
    <row r="85" spans="2:43" ht="14.45" customHeight="1">
      <c r="B85" s="323"/>
      <c r="C85" s="608" t="s">
        <v>1555</v>
      </c>
      <c r="D85" s="610" t="s">
        <v>1037</v>
      </c>
      <c r="E85" s="606" t="s">
        <v>1013</v>
      </c>
      <c r="F85" s="606"/>
      <c r="G85" s="606" t="s">
        <v>1042</v>
      </c>
      <c r="H85" s="606" t="s">
        <v>1014</v>
      </c>
      <c r="I85" s="606" t="s">
        <v>1043</v>
      </c>
      <c r="J85" s="606" t="s">
        <v>1015</v>
      </c>
      <c r="K85" s="606" t="s">
        <v>1044</v>
      </c>
      <c r="L85" s="606" t="s">
        <v>1016</v>
      </c>
      <c r="M85" s="606" t="s">
        <v>1045</v>
      </c>
      <c r="N85" s="606" t="s">
        <v>1017</v>
      </c>
      <c r="O85" s="606" t="s">
        <v>1046</v>
      </c>
      <c r="P85" s="606" t="s">
        <v>1018</v>
      </c>
      <c r="Q85" s="606" t="s">
        <v>1047</v>
      </c>
      <c r="R85" s="606" t="s">
        <v>1019</v>
      </c>
      <c r="S85" s="606" t="s">
        <v>1048</v>
      </c>
      <c r="T85" s="606" t="s">
        <v>1020</v>
      </c>
      <c r="U85" s="606" t="s">
        <v>1049</v>
      </c>
      <c r="V85" s="606" t="s">
        <v>1021</v>
      </c>
      <c r="W85" s="606" t="s">
        <v>1050</v>
      </c>
      <c r="X85" s="606" t="s">
        <v>1022</v>
      </c>
      <c r="Y85" s="606" t="s">
        <v>1051</v>
      </c>
      <c r="Z85" s="606" t="s">
        <v>1023</v>
      </c>
      <c r="AA85" s="606" t="s">
        <v>1052</v>
      </c>
      <c r="AB85" s="606" t="s">
        <v>1024</v>
      </c>
      <c r="AC85" s="606" t="s">
        <v>1053</v>
      </c>
      <c r="AD85" s="606" t="s">
        <v>1025</v>
      </c>
      <c r="AE85" s="606" t="s">
        <v>1054</v>
      </c>
      <c r="AF85" s="606" t="s">
        <v>1026</v>
      </c>
      <c r="AG85" s="606" t="s">
        <v>1055</v>
      </c>
      <c r="AH85" s="606" t="s">
        <v>1027</v>
      </c>
      <c r="AI85" s="606" t="s">
        <v>1056</v>
      </c>
      <c r="AJ85" s="606" t="s">
        <v>1028</v>
      </c>
      <c r="AK85" s="606" t="s">
        <v>1057</v>
      </c>
      <c r="AL85" s="606" t="s">
        <v>1029</v>
      </c>
      <c r="AM85" s="606" t="s">
        <v>1058</v>
      </c>
      <c r="AN85" s="606" t="s">
        <v>1030</v>
      </c>
      <c r="AO85" s="606" t="s">
        <v>1059</v>
      </c>
      <c r="AP85" s="607" t="s">
        <v>1031</v>
      </c>
      <c r="AQ85" s="334"/>
    </row>
    <row r="86" spans="2:43" ht="14.45" customHeight="1">
      <c r="B86" s="323"/>
      <c r="C86" s="609"/>
      <c r="D86" s="611"/>
      <c r="E86" s="602">
        <f>'3T장기'!$J$5</f>
        <v>1.2305190968079998</v>
      </c>
      <c r="F86" s="602"/>
      <c r="G86" s="602">
        <f>'3T장기'!$J$15</f>
        <v>1.5976852999999998</v>
      </c>
      <c r="H86" s="602">
        <v>1.5976852999999998</v>
      </c>
      <c r="I86" s="602">
        <f>'3T장기'!$J$25</f>
        <v>2.2652274413929536</v>
      </c>
      <c r="J86" s="602">
        <v>1.5976852999999998</v>
      </c>
      <c r="K86" s="602">
        <f>'3T장기'!$J$35</f>
        <v>2.2652274413929536</v>
      </c>
      <c r="L86" s="602">
        <v>1.5976852999999998</v>
      </c>
      <c r="M86" s="602">
        <f>'3T장기'!$J$45</f>
        <v>2.2652274413929536</v>
      </c>
      <c r="N86" s="602">
        <v>1.5976852999999998</v>
      </c>
      <c r="O86" s="602">
        <f>'3T장기'!$J$55</f>
        <v>4.0390335456158279</v>
      </c>
      <c r="P86" s="602">
        <v>1.5976852999999998</v>
      </c>
      <c r="Q86" s="602">
        <f>'3T장기'!$S$5</f>
        <v>4.0390335456158279</v>
      </c>
      <c r="R86" s="602">
        <v>1.5976852999999998</v>
      </c>
      <c r="S86" s="602">
        <f>'3T장기'!$S$15</f>
        <v>4.0390335456158279</v>
      </c>
      <c r="T86" s="602">
        <v>1.5976852999999998</v>
      </c>
      <c r="U86" s="602">
        <f>'3T장기'!$S$25</f>
        <v>5.5695761790397489</v>
      </c>
      <c r="V86" s="602">
        <v>1.5976852999999998</v>
      </c>
      <c r="W86" s="602">
        <f>'3T장기'!$S$35</f>
        <v>5.5695761790397489</v>
      </c>
      <c r="X86" s="602">
        <v>1.5976852999999998</v>
      </c>
      <c r="Y86" s="602">
        <f>'3T장기'!$S$45</f>
        <v>5.5695761790397489</v>
      </c>
      <c r="Z86" s="602">
        <v>1.5976852999999998</v>
      </c>
      <c r="AA86" s="602">
        <f>'3T장기'!$S$55</f>
        <v>9.7397336245271013</v>
      </c>
      <c r="AB86" s="602">
        <v>1.5976852999999998</v>
      </c>
      <c r="AC86" s="602">
        <f>'3T장기'!$AB$5</f>
        <v>9.7397336245271013</v>
      </c>
      <c r="AD86" s="602">
        <v>1.5976852999999998</v>
      </c>
      <c r="AE86" s="602">
        <f>'3T장기'!$AB$15</f>
        <v>14.771796704333624</v>
      </c>
      <c r="AF86" s="602">
        <v>1.5976852999999998</v>
      </c>
      <c r="AG86" s="602">
        <f>'3T장기'!$AB$25</f>
        <v>14.771796704333624</v>
      </c>
      <c r="AH86" s="602">
        <v>1.5976852999999998</v>
      </c>
      <c r="AI86" s="602">
        <f>'3T장기'!$AB$35</f>
        <v>37.982202179550342</v>
      </c>
      <c r="AJ86" s="602">
        <v>1.5976852999999998</v>
      </c>
      <c r="AK86" s="602">
        <f>'3T장기'!$AB$45</f>
        <v>37.982202179550342</v>
      </c>
      <c r="AL86" s="602">
        <v>1.5976852999999998</v>
      </c>
      <c r="AM86" s="602">
        <f>'3T장기'!$AB$55</f>
        <v>61.83369624267732</v>
      </c>
      <c r="AN86" s="602">
        <v>1.5976852999999998</v>
      </c>
      <c r="AO86" s="602">
        <f>'3T장기'!$AB$55</f>
        <v>61.83369624267732</v>
      </c>
      <c r="AP86" s="603"/>
      <c r="AQ86" s="334"/>
    </row>
    <row r="87" spans="2:43" ht="14.45" customHeight="1">
      <c r="B87" s="323"/>
      <c r="C87" s="525" t="s">
        <v>206</v>
      </c>
      <c r="D87" s="361">
        <f>마리!$F$10</f>
        <v>15</v>
      </c>
      <c r="E87" s="362">
        <v>67.2</v>
      </c>
      <c r="F87" s="361">
        <f>D87*E87*E86</f>
        <v>1240.3632495824638</v>
      </c>
      <c r="G87" s="362">
        <v>67.2</v>
      </c>
      <c r="H87" s="361">
        <f>D87*G87*G86</f>
        <v>1610.4667823999998</v>
      </c>
      <c r="I87" s="362">
        <v>67.2</v>
      </c>
      <c r="J87" s="361">
        <f>D87*I87*I86</f>
        <v>2283.3492609240971</v>
      </c>
      <c r="K87" s="362">
        <v>83</v>
      </c>
      <c r="L87" s="361">
        <f>D87*K87*K86</f>
        <v>2820.2081645342273</v>
      </c>
      <c r="M87" s="362">
        <v>83</v>
      </c>
      <c r="N87" s="361">
        <f>D87*M87*M86</f>
        <v>2820.2081645342273</v>
      </c>
      <c r="O87" s="362">
        <v>83</v>
      </c>
      <c r="P87" s="361">
        <f>D87*O87*O86</f>
        <v>5028.5967642917058</v>
      </c>
      <c r="Q87" s="362">
        <v>98.6</v>
      </c>
      <c r="R87" s="361">
        <f>D87*Q87*Q86</f>
        <v>5973.7306139658094</v>
      </c>
      <c r="S87" s="362">
        <v>98.6</v>
      </c>
      <c r="T87" s="361">
        <f>D87*S87*S86</f>
        <v>5973.7306139658094</v>
      </c>
      <c r="U87" s="362">
        <v>98.6</v>
      </c>
      <c r="V87" s="361">
        <f>D87*U87*U86</f>
        <v>8237.4031687997885</v>
      </c>
      <c r="W87" s="362">
        <v>114.4</v>
      </c>
      <c r="X87" s="361">
        <f>D87*W87*W86</f>
        <v>9557.3927232322094</v>
      </c>
      <c r="Y87" s="362">
        <v>114.4</v>
      </c>
      <c r="Z87" s="361">
        <f>D87*Y87*Y86</f>
        <v>9557.3927232322094</v>
      </c>
      <c r="AA87" s="362">
        <v>114.4</v>
      </c>
      <c r="AB87" s="361">
        <f>D87*AA87*AA86</f>
        <v>16713.382899688506</v>
      </c>
      <c r="AC87" s="362">
        <v>130</v>
      </c>
      <c r="AD87" s="361">
        <f>D87*AC87*AC86</f>
        <v>18992.480567827846</v>
      </c>
      <c r="AE87" s="362">
        <v>130</v>
      </c>
      <c r="AF87" s="361">
        <f>D87*AE87*AE86</f>
        <v>28805.003573450569</v>
      </c>
      <c r="AG87" s="362">
        <v>130</v>
      </c>
      <c r="AH87" s="361">
        <f>D87*AG87*AG86</f>
        <v>28805.003573450569</v>
      </c>
      <c r="AI87" s="362">
        <v>145.80000000000001</v>
      </c>
      <c r="AJ87" s="361">
        <f>D87*AI87*AI86</f>
        <v>83067.07616667659</v>
      </c>
      <c r="AK87" s="362">
        <v>145.80000000000001</v>
      </c>
      <c r="AL87" s="361">
        <f>D87*AK87*AK86</f>
        <v>83067.07616667659</v>
      </c>
      <c r="AM87" s="362">
        <v>145.80000000000001</v>
      </c>
      <c r="AN87" s="361">
        <f>D87*AM87*AM86</f>
        <v>135230.2936827353</v>
      </c>
      <c r="AO87" s="362">
        <v>161.4</v>
      </c>
      <c r="AP87" s="363">
        <f>D87*AO87*AO86</f>
        <v>149699.37860352179</v>
      </c>
      <c r="AQ87" s="334"/>
    </row>
    <row r="88" spans="2:43" ht="14.45" customHeight="1">
      <c r="B88" s="323"/>
      <c r="C88" s="526" t="s">
        <v>205</v>
      </c>
      <c r="D88" s="365">
        <f>마리!$F$9</f>
        <v>1</v>
      </c>
      <c r="E88" s="527">
        <v>40.4</v>
      </c>
      <c r="F88" s="365">
        <f>D88*E88*E86</f>
        <v>49.712971511043186</v>
      </c>
      <c r="G88" s="527">
        <v>40.4</v>
      </c>
      <c r="H88" s="365">
        <f>D88*G88*G86</f>
        <v>64.546486119999983</v>
      </c>
      <c r="I88" s="527">
        <v>40.4</v>
      </c>
      <c r="J88" s="365">
        <f>D88*I88*I86</f>
        <v>91.515188632275326</v>
      </c>
      <c r="K88" s="527">
        <v>49.8</v>
      </c>
      <c r="L88" s="365">
        <f>D88*K88*K86</f>
        <v>112.80832658136909</v>
      </c>
      <c r="M88" s="527">
        <v>49.8</v>
      </c>
      <c r="N88" s="365">
        <f>D88*M88*M86</f>
        <v>112.80832658136909</v>
      </c>
      <c r="O88" s="527">
        <v>49.8</v>
      </c>
      <c r="P88" s="365">
        <f>D88*O88*O86</f>
        <v>201.14387057166823</v>
      </c>
      <c r="Q88" s="527">
        <v>59.2</v>
      </c>
      <c r="R88" s="365">
        <f>D88*Q88*Q86</f>
        <v>239.11078590045702</v>
      </c>
      <c r="S88" s="527">
        <v>59.2</v>
      </c>
      <c r="T88" s="365">
        <f>D88*S88*S86</f>
        <v>239.11078590045702</v>
      </c>
      <c r="U88" s="527">
        <v>59.2</v>
      </c>
      <c r="V88" s="365">
        <f>D88*U88*U86</f>
        <v>329.71890979915315</v>
      </c>
      <c r="W88" s="527">
        <v>68.599999999999994</v>
      </c>
      <c r="X88" s="365">
        <f>D88*W88*W86</f>
        <v>382.07292588212675</v>
      </c>
      <c r="Y88" s="527">
        <v>68.599999999999994</v>
      </c>
      <c r="Z88" s="365">
        <f>D88*Y88*Y86</f>
        <v>382.07292588212675</v>
      </c>
      <c r="AA88" s="527">
        <v>68.599999999999994</v>
      </c>
      <c r="AB88" s="365">
        <f>D88*AA88*AA86</f>
        <v>668.14572664255911</v>
      </c>
      <c r="AC88" s="527">
        <v>78</v>
      </c>
      <c r="AD88" s="365">
        <f>D88*AC88*AC86</f>
        <v>759.69922271311395</v>
      </c>
      <c r="AE88" s="527">
        <v>78</v>
      </c>
      <c r="AF88" s="365">
        <f>D88*AE88*AE86</f>
        <v>1152.2001429380227</v>
      </c>
      <c r="AG88" s="527">
        <v>78</v>
      </c>
      <c r="AH88" s="365">
        <f>D88*AG88*AG86</f>
        <v>1152.2001429380227</v>
      </c>
      <c r="AI88" s="527">
        <v>87.4</v>
      </c>
      <c r="AJ88" s="365">
        <f>D88*AI88*AI86</f>
        <v>3319.6444704927003</v>
      </c>
      <c r="AK88" s="527">
        <v>87.4</v>
      </c>
      <c r="AL88" s="365">
        <f>D88*AK88*AK86</f>
        <v>3319.6444704927003</v>
      </c>
      <c r="AM88" s="527">
        <v>87.4</v>
      </c>
      <c r="AN88" s="365">
        <f>D88*AM88*AM86</f>
        <v>5404.2650516099984</v>
      </c>
      <c r="AO88" s="527">
        <v>96.8</v>
      </c>
      <c r="AP88" s="367">
        <f>D88*AO88*AO86</f>
        <v>5985.5017962911643</v>
      </c>
      <c r="AQ88" s="334"/>
    </row>
    <row r="89" spans="2:43" ht="14.45" customHeight="1">
      <c r="B89" s="323"/>
      <c r="C89" s="526" t="s">
        <v>1809</v>
      </c>
      <c r="D89" s="365">
        <f>마리!$F$12</f>
        <v>38</v>
      </c>
      <c r="E89" s="527">
        <v>12</v>
      </c>
      <c r="F89" s="365">
        <f>D89*E89*E86</f>
        <v>561.1167081444479</v>
      </c>
      <c r="G89" s="527">
        <v>14</v>
      </c>
      <c r="H89" s="365">
        <f>D89*G89*G86</f>
        <v>849.96857959999988</v>
      </c>
      <c r="I89" s="527">
        <v>14</v>
      </c>
      <c r="J89" s="365">
        <f>D89*I89*I86</f>
        <v>1205.1009988210512</v>
      </c>
      <c r="K89" s="527">
        <v>16</v>
      </c>
      <c r="L89" s="365">
        <f>D89*K89*K86</f>
        <v>1377.2582843669159</v>
      </c>
      <c r="M89" s="527">
        <v>16</v>
      </c>
      <c r="N89" s="365">
        <f>D89*M89*M86</f>
        <v>1377.2582843669159</v>
      </c>
      <c r="O89" s="527">
        <v>18</v>
      </c>
      <c r="P89" s="365">
        <f>D89*O89*O86</f>
        <v>2762.6989452012263</v>
      </c>
      <c r="Q89" s="527">
        <v>18</v>
      </c>
      <c r="R89" s="365">
        <f>D89*Q89*Q86</f>
        <v>2762.6989452012263</v>
      </c>
      <c r="S89" s="527">
        <v>20</v>
      </c>
      <c r="T89" s="365">
        <f>D89*S89*S86</f>
        <v>3069.6654946680292</v>
      </c>
      <c r="U89" s="527">
        <v>20</v>
      </c>
      <c r="V89" s="365">
        <f>D89*U89*U86</f>
        <v>4232.8778960702093</v>
      </c>
      <c r="W89" s="527">
        <v>22</v>
      </c>
      <c r="X89" s="365">
        <f>D89*W89*W86</f>
        <v>4656.1656856772297</v>
      </c>
      <c r="Y89" s="527">
        <v>24</v>
      </c>
      <c r="Z89" s="365">
        <f>D89*Y89*Y86</f>
        <v>5079.453475284251</v>
      </c>
      <c r="AA89" s="527">
        <v>28</v>
      </c>
      <c r="AB89" s="365">
        <f>D89*AA89*AA86</f>
        <v>10363.076576496836</v>
      </c>
      <c r="AC89" s="527">
        <v>30</v>
      </c>
      <c r="AD89" s="365">
        <f>D89*AC89*AC86</f>
        <v>11103.296331960895</v>
      </c>
      <c r="AE89" s="527">
        <v>32</v>
      </c>
      <c r="AF89" s="365">
        <f>D89*AE89*AE86</f>
        <v>17962.504792469688</v>
      </c>
      <c r="AG89" s="527">
        <v>34</v>
      </c>
      <c r="AH89" s="365">
        <f>D89*AG89*AG86</f>
        <v>19085.161341999043</v>
      </c>
      <c r="AI89" s="527">
        <v>38</v>
      </c>
      <c r="AJ89" s="365">
        <f>D89*AI89*AI86</f>
        <v>54846.299947270694</v>
      </c>
      <c r="AK89" s="527">
        <v>42</v>
      </c>
      <c r="AL89" s="365">
        <f>D89*AK89*AK86</f>
        <v>60619.594678562346</v>
      </c>
      <c r="AM89" s="527">
        <v>44</v>
      </c>
      <c r="AN89" s="365">
        <f>D89*AM89*AM86</f>
        <v>103385.94011775647</v>
      </c>
      <c r="AO89" s="527">
        <v>48</v>
      </c>
      <c r="AP89" s="367">
        <f>D89*AO89*AO86</f>
        <v>112784.66194664343</v>
      </c>
      <c r="AQ89" s="334"/>
    </row>
    <row r="90" spans="2:43" ht="14.45" customHeight="1">
      <c r="B90" s="323"/>
      <c r="C90" s="368" t="s">
        <v>1809</v>
      </c>
      <c r="D90" s="369">
        <f>마리!$F$12</f>
        <v>38</v>
      </c>
      <c r="E90" s="370">
        <v>8</v>
      </c>
      <c r="F90" s="369">
        <f>D90*E90*E86</f>
        <v>374.07780542963195</v>
      </c>
      <c r="G90" s="370">
        <v>10</v>
      </c>
      <c r="H90" s="369">
        <f>D90*G90*G86</f>
        <v>607.12041399999987</v>
      </c>
      <c r="I90" s="370">
        <v>10</v>
      </c>
      <c r="J90" s="369">
        <f>D90*I90*I86</f>
        <v>860.78642772932233</v>
      </c>
      <c r="K90" s="370">
        <v>10</v>
      </c>
      <c r="L90" s="369">
        <f>D90*K90*K86</f>
        <v>860.78642772932233</v>
      </c>
      <c r="M90" s="370">
        <v>10</v>
      </c>
      <c r="N90" s="369">
        <f>D90*M90*M86</f>
        <v>860.78642772932233</v>
      </c>
      <c r="O90" s="370">
        <v>12</v>
      </c>
      <c r="P90" s="369">
        <f>D90*O90*O86</f>
        <v>1841.7992968008175</v>
      </c>
      <c r="Q90" s="370">
        <v>12</v>
      </c>
      <c r="R90" s="369">
        <f>D90*Q90*Q86</f>
        <v>1841.7992968008175</v>
      </c>
      <c r="S90" s="370">
        <v>12</v>
      </c>
      <c r="T90" s="369">
        <f>D90*S90*S86</f>
        <v>1841.7992968008175</v>
      </c>
      <c r="U90" s="370">
        <v>12</v>
      </c>
      <c r="V90" s="369">
        <f>D90*U90*U86</f>
        <v>2539.7267376421255</v>
      </c>
      <c r="W90" s="370">
        <v>14</v>
      </c>
      <c r="X90" s="369">
        <f>D90*W90*W86</f>
        <v>2963.0145272491463</v>
      </c>
      <c r="Y90" s="370">
        <v>16</v>
      </c>
      <c r="Z90" s="369">
        <f>D90*Y90*Y86</f>
        <v>3386.3023168561672</v>
      </c>
      <c r="AA90" s="370">
        <v>16</v>
      </c>
      <c r="AB90" s="369">
        <f>D90*AA90*AA86</f>
        <v>5921.758043712478</v>
      </c>
      <c r="AC90" s="370">
        <v>18</v>
      </c>
      <c r="AD90" s="369">
        <f>D90*AC90*AC86</f>
        <v>6661.9777991765377</v>
      </c>
      <c r="AE90" s="370">
        <v>20</v>
      </c>
      <c r="AF90" s="369">
        <f>D90*AE90*AE86</f>
        <v>11226.565495293555</v>
      </c>
      <c r="AG90" s="370">
        <v>22</v>
      </c>
      <c r="AH90" s="369">
        <f>D90*AG90*AG86</f>
        <v>12349.222044822911</v>
      </c>
      <c r="AI90" s="370">
        <v>24</v>
      </c>
      <c r="AJ90" s="369">
        <f>D90*AI90*AI86</f>
        <v>34639.768387749915</v>
      </c>
      <c r="AK90" s="370">
        <v>26</v>
      </c>
      <c r="AL90" s="369">
        <f>D90*AK90*AK86</f>
        <v>37526.41575339574</v>
      </c>
      <c r="AM90" s="370">
        <v>28</v>
      </c>
      <c r="AN90" s="369">
        <f>D90*AM90*AM86</f>
        <v>65791.052802208666</v>
      </c>
      <c r="AO90" s="370">
        <v>30</v>
      </c>
      <c r="AP90" s="371">
        <f>D90*AO90*AO86</f>
        <v>70490.41371665214</v>
      </c>
      <c r="AQ90" s="334"/>
    </row>
    <row r="91" spans="2:43" ht="14.45" customHeight="1">
      <c r="B91" s="323"/>
      <c r="C91" s="525" t="s">
        <v>1040</v>
      </c>
      <c r="D91" s="361">
        <f>마리!$F$16</f>
        <v>11</v>
      </c>
      <c r="E91" s="362">
        <v>6</v>
      </c>
      <c r="F91" s="361">
        <f>D91*E91*E86</f>
        <v>81.21426038932799</v>
      </c>
      <c r="G91" s="362">
        <v>6</v>
      </c>
      <c r="H91" s="361">
        <f>D91*G91*G86</f>
        <v>105.44722979999999</v>
      </c>
      <c r="I91" s="362">
        <v>8</v>
      </c>
      <c r="J91" s="361">
        <f>D91*I91*I86</f>
        <v>199.34001484257993</v>
      </c>
      <c r="K91" s="362">
        <v>8</v>
      </c>
      <c r="L91" s="361">
        <f>D91*K91*K86</f>
        <v>199.34001484257993</v>
      </c>
      <c r="M91" s="362">
        <v>8</v>
      </c>
      <c r="N91" s="361">
        <f>D91*M91*M86</f>
        <v>199.34001484257993</v>
      </c>
      <c r="O91" s="362">
        <v>8</v>
      </c>
      <c r="P91" s="361">
        <f>D91*O91*O86</f>
        <v>355.43495201419285</v>
      </c>
      <c r="Q91" s="362">
        <v>10</v>
      </c>
      <c r="R91" s="361">
        <f>D91*Q91*Q86</f>
        <v>444.29369001774108</v>
      </c>
      <c r="S91" s="362">
        <v>10</v>
      </c>
      <c r="T91" s="361">
        <f>D91*S91*S86</f>
        <v>444.29369001774108</v>
      </c>
      <c r="U91" s="362">
        <v>10</v>
      </c>
      <c r="V91" s="361">
        <f>D91*U91*U86</f>
        <v>612.65337969437235</v>
      </c>
      <c r="W91" s="362">
        <v>12</v>
      </c>
      <c r="X91" s="361">
        <f>D91*W91*W86</f>
        <v>735.18405563324689</v>
      </c>
      <c r="Y91" s="362">
        <v>14</v>
      </c>
      <c r="Z91" s="361">
        <f>D91*Y91*Y86</f>
        <v>857.71473157212131</v>
      </c>
      <c r="AA91" s="362">
        <v>16</v>
      </c>
      <c r="AB91" s="361">
        <f>D91*AA91*AA86</f>
        <v>1714.1931179167698</v>
      </c>
      <c r="AC91" s="362">
        <v>18</v>
      </c>
      <c r="AD91" s="361">
        <f>D91*AC91*AC86</f>
        <v>1928.467257656366</v>
      </c>
      <c r="AE91" s="362">
        <v>20</v>
      </c>
      <c r="AF91" s="361">
        <f>D91*AE91*AE86</f>
        <v>3249.7952749533974</v>
      </c>
      <c r="AG91" s="362">
        <v>22</v>
      </c>
      <c r="AH91" s="361">
        <f>D91*AG91*AG86</f>
        <v>3574.7748024487373</v>
      </c>
      <c r="AI91" s="362">
        <v>26</v>
      </c>
      <c r="AJ91" s="361">
        <f>D91*AI91*AI86</f>
        <v>10862.909823351398</v>
      </c>
      <c r="AK91" s="362">
        <v>28</v>
      </c>
      <c r="AL91" s="361">
        <f>D91*AK91*AK86</f>
        <v>11698.518271301506</v>
      </c>
      <c r="AM91" s="362">
        <v>32</v>
      </c>
      <c r="AN91" s="361">
        <f>D91*AM91*AM86</f>
        <v>21765.461077422417</v>
      </c>
      <c r="AO91" s="362">
        <v>36</v>
      </c>
      <c r="AP91" s="363">
        <f>D91*AO91*AO86</f>
        <v>24486.14371210022</v>
      </c>
      <c r="AQ91" s="334"/>
    </row>
    <row r="92" spans="2:43" ht="14.45" customHeight="1">
      <c r="B92" s="323"/>
      <c r="C92" s="526" t="s">
        <v>1040</v>
      </c>
      <c r="D92" s="365">
        <f>마리!$F$16</f>
        <v>11</v>
      </c>
      <c r="E92" s="527">
        <v>6</v>
      </c>
      <c r="F92" s="365">
        <f>D92*E92*E86</f>
        <v>81.21426038932799</v>
      </c>
      <c r="G92" s="527">
        <v>6</v>
      </c>
      <c r="H92" s="365">
        <f>D92*G92*G86</f>
        <v>105.44722979999999</v>
      </c>
      <c r="I92" s="527">
        <v>6</v>
      </c>
      <c r="J92" s="365">
        <f>D92*I92*I86</f>
        <v>149.50501113193494</v>
      </c>
      <c r="K92" s="527">
        <v>8</v>
      </c>
      <c r="L92" s="365">
        <f>D92*K92*K86</f>
        <v>199.34001484257993</v>
      </c>
      <c r="M92" s="527">
        <v>8</v>
      </c>
      <c r="N92" s="365">
        <f>D92*M92*M86</f>
        <v>199.34001484257993</v>
      </c>
      <c r="O92" s="527">
        <v>8</v>
      </c>
      <c r="P92" s="365">
        <f>D92*O92*O86</f>
        <v>355.43495201419285</v>
      </c>
      <c r="Q92" s="527">
        <v>8</v>
      </c>
      <c r="R92" s="365">
        <f>D92*Q92*Q86</f>
        <v>355.43495201419285</v>
      </c>
      <c r="S92" s="527">
        <v>8</v>
      </c>
      <c r="T92" s="365">
        <f>D92*S92*S86</f>
        <v>355.43495201419285</v>
      </c>
      <c r="U92" s="527">
        <v>8</v>
      </c>
      <c r="V92" s="365">
        <f>D92*U92*U86</f>
        <v>490.12270375549792</v>
      </c>
      <c r="W92" s="527">
        <v>10</v>
      </c>
      <c r="X92" s="365">
        <f>D92*W92*W86</f>
        <v>612.65337969437235</v>
      </c>
      <c r="Y92" s="527">
        <v>10</v>
      </c>
      <c r="Z92" s="365">
        <f>D92*Y92*Y86</f>
        <v>612.65337969437235</v>
      </c>
      <c r="AA92" s="527">
        <v>12</v>
      </c>
      <c r="AB92" s="365">
        <f>D92*AA92*AA86</f>
        <v>1285.6448384375774</v>
      </c>
      <c r="AC92" s="527">
        <v>14</v>
      </c>
      <c r="AD92" s="365">
        <f>D92*AC92*AC86</f>
        <v>1499.9189781771736</v>
      </c>
      <c r="AE92" s="527">
        <v>14</v>
      </c>
      <c r="AF92" s="365">
        <f>D92*AE92*AE86</f>
        <v>2274.8566924673783</v>
      </c>
      <c r="AG92" s="527">
        <v>16</v>
      </c>
      <c r="AH92" s="365">
        <f>D92*AG92*AG86</f>
        <v>2599.8362199627181</v>
      </c>
      <c r="AI92" s="527">
        <v>18</v>
      </c>
      <c r="AJ92" s="365">
        <f>D92*AI92*AI86</f>
        <v>7520.4760315509675</v>
      </c>
      <c r="AK92" s="527">
        <v>20</v>
      </c>
      <c r="AL92" s="365">
        <f>D92*AK92*AK86</f>
        <v>8356.0844795010744</v>
      </c>
      <c r="AM92" s="527">
        <v>22</v>
      </c>
      <c r="AN92" s="365">
        <f>D92*AM92*AM86</f>
        <v>14963.754490727912</v>
      </c>
      <c r="AO92" s="527">
        <v>24</v>
      </c>
      <c r="AP92" s="367">
        <f>D92*AO92*AO86</f>
        <v>16324.095808066813</v>
      </c>
      <c r="AQ92" s="334"/>
    </row>
    <row r="93" spans="2:43" ht="14.45" customHeight="1">
      <c r="B93" s="323"/>
      <c r="C93" s="526" t="s">
        <v>1038</v>
      </c>
      <c r="D93" s="365">
        <f>마리!$F$14</f>
        <v>107</v>
      </c>
      <c r="E93" s="527">
        <v>6610</v>
      </c>
      <c r="F93" s="365">
        <f>D93*E93/500</f>
        <v>1414.54</v>
      </c>
      <c r="G93" s="527">
        <v>6610</v>
      </c>
      <c r="H93" s="365">
        <f>D93*G93/500</f>
        <v>1414.54</v>
      </c>
      <c r="I93" s="527">
        <v>6610</v>
      </c>
      <c r="J93" s="365">
        <f>D93*I93/500</f>
        <v>1414.54</v>
      </c>
      <c r="K93" s="527">
        <v>8152</v>
      </c>
      <c r="L93" s="365">
        <f>D93*K93/500</f>
        <v>1744.528</v>
      </c>
      <c r="M93" s="527">
        <v>8152</v>
      </c>
      <c r="N93" s="365">
        <f>D93*M93/500</f>
        <v>1744.528</v>
      </c>
      <c r="O93" s="527">
        <v>8152</v>
      </c>
      <c r="P93" s="365">
        <f>D93*O93/500</f>
        <v>1744.528</v>
      </c>
      <c r="Q93" s="527">
        <v>9696</v>
      </c>
      <c r="R93" s="365">
        <f>D93*Q93/500</f>
        <v>2074.944</v>
      </c>
      <c r="S93" s="527">
        <v>9696</v>
      </c>
      <c r="T93" s="365">
        <f>D93*S93/500</f>
        <v>2074.944</v>
      </c>
      <c r="U93" s="527">
        <v>9696</v>
      </c>
      <c r="V93" s="365">
        <f>D93*U93/500</f>
        <v>2074.944</v>
      </c>
      <c r="W93" s="527">
        <v>13014</v>
      </c>
      <c r="X93" s="365">
        <f>D93*W93/500</f>
        <v>2784.9960000000001</v>
      </c>
      <c r="Y93" s="527">
        <v>17714</v>
      </c>
      <c r="Z93" s="365">
        <f>D93*Y93/500</f>
        <v>3790.7959999999998</v>
      </c>
      <c r="AA93" s="527">
        <v>24012</v>
      </c>
      <c r="AB93" s="365">
        <f>D93*AA93/500</f>
        <v>5138.5680000000002</v>
      </c>
      <c r="AC93" s="527">
        <v>32774</v>
      </c>
      <c r="AD93" s="365">
        <f>D93*AC93/500</f>
        <v>7013.6360000000004</v>
      </c>
      <c r="AE93" s="527">
        <v>44514</v>
      </c>
      <c r="AF93" s="365">
        <f>D93*AE93/500</f>
        <v>9525.9959999999992</v>
      </c>
      <c r="AG93" s="527">
        <v>60480</v>
      </c>
      <c r="AH93" s="365">
        <f>D93*AG93/500</f>
        <v>12942.72</v>
      </c>
      <c r="AI93" s="527">
        <v>82372</v>
      </c>
      <c r="AJ93" s="365">
        <f>D93*AI93/500</f>
        <v>17627.608</v>
      </c>
      <c r="AK93" s="527">
        <v>111862</v>
      </c>
      <c r="AL93" s="365">
        <f>D93*AK93/500</f>
        <v>23938.468000000001</v>
      </c>
      <c r="AM93" s="527">
        <v>151946</v>
      </c>
      <c r="AN93" s="365">
        <f>D93*AM93/500</f>
        <v>32516.444</v>
      </c>
      <c r="AO93" s="527">
        <v>206688</v>
      </c>
      <c r="AP93" s="367">
        <f>D93*AO93/500</f>
        <v>44231.232000000004</v>
      </c>
      <c r="AQ93" s="334"/>
    </row>
    <row r="94" spans="2:43" ht="14.45" customHeight="1">
      <c r="B94" s="323"/>
      <c r="C94" s="368" t="s">
        <v>1038</v>
      </c>
      <c r="D94" s="369">
        <f>마리!$F$14</f>
        <v>107</v>
      </c>
      <c r="E94" s="370">
        <v>4622</v>
      </c>
      <c r="F94" s="369">
        <f>D94*E94/500</f>
        <v>989.10799999999995</v>
      </c>
      <c r="G94" s="370">
        <v>4622</v>
      </c>
      <c r="H94" s="369">
        <f>D94*G94/500</f>
        <v>989.10799999999995</v>
      </c>
      <c r="I94" s="370">
        <v>4622</v>
      </c>
      <c r="J94" s="369">
        <f>D94*I94/500</f>
        <v>989.10799999999995</v>
      </c>
      <c r="K94" s="370">
        <v>5700</v>
      </c>
      <c r="L94" s="369">
        <f>D94*K94/500</f>
        <v>1219.8</v>
      </c>
      <c r="M94" s="370">
        <v>5700</v>
      </c>
      <c r="N94" s="369">
        <f>D94*M94/500</f>
        <v>1219.8</v>
      </c>
      <c r="O94" s="370">
        <v>5700</v>
      </c>
      <c r="P94" s="369">
        <f>D94*O94/500</f>
        <v>1219.8</v>
      </c>
      <c r="Q94" s="370">
        <v>6778</v>
      </c>
      <c r="R94" s="369">
        <f>D94*Q94/500</f>
        <v>1450.492</v>
      </c>
      <c r="S94" s="370">
        <v>6778</v>
      </c>
      <c r="T94" s="369">
        <f>D94*S94/500</f>
        <v>1450.492</v>
      </c>
      <c r="U94" s="370">
        <v>6778</v>
      </c>
      <c r="V94" s="369">
        <f>D94*U94/500</f>
        <v>1450.492</v>
      </c>
      <c r="W94" s="370">
        <v>9178</v>
      </c>
      <c r="X94" s="369">
        <f>D94*W94/500</f>
        <v>1964.0920000000001</v>
      </c>
      <c r="Y94" s="370">
        <v>12406</v>
      </c>
      <c r="Z94" s="369">
        <f>D94*Y94/500</f>
        <v>2654.884</v>
      </c>
      <c r="AA94" s="370">
        <v>16824</v>
      </c>
      <c r="AB94" s="369">
        <f>D94*AA94/500</f>
        <v>3600.3359999999998</v>
      </c>
      <c r="AC94" s="370">
        <v>23166</v>
      </c>
      <c r="AD94" s="369">
        <f>D94*AC94/500</f>
        <v>4957.5240000000003</v>
      </c>
      <c r="AE94" s="370">
        <v>31464</v>
      </c>
      <c r="AF94" s="369">
        <f>D94*AE94/500</f>
        <v>6733.2960000000003</v>
      </c>
      <c r="AG94" s="370">
        <v>42702</v>
      </c>
      <c r="AH94" s="369">
        <f>D94*AG94/500</f>
        <v>9138.2279999999992</v>
      </c>
      <c r="AI94" s="370">
        <v>57348</v>
      </c>
      <c r="AJ94" s="369">
        <f>D94*AI94/500</f>
        <v>12272.472</v>
      </c>
      <c r="AK94" s="370">
        <v>77804</v>
      </c>
      <c r="AL94" s="369">
        <f>D94*AK94/500</f>
        <v>16650.056</v>
      </c>
      <c r="AM94" s="370">
        <v>105536</v>
      </c>
      <c r="AN94" s="369">
        <f>D94*AM94/500</f>
        <v>22584.704000000002</v>
      </c>
      <c r="AO94" s="370">
        <v>144488</v>
      </c>
      <c r="AP94" s="371">
        <f>D94*AO94/500</f>
        <v>30920.432000000001</v>
      </c>
      <c r="AQ94" s="334"/>
    </row>
    <row r="95" spans="2:43" ht="14.45" customHeight="1">
      <c r="B95" s="323"/>
      <c r="C95" s="604" t="s">
        <v>202</v>
      </c>
      <c r="D95" s="361" t="s">
        <v>1041</v>
      </c>
      <c r="E95" s="362">
        <v>640</v>
      </c>
      <c r="F95" s="361">
        <f>E95*E86</f>
        <v>787.53222195711987</v>
      </c>
      <c r="G95" s="362">
        <v>640</v>
      </c>
      <c r="H95" s="361">
        <f>G95*G86</f>
        <v>1022.5185919999999</v>
      </c>
      <c r="I95" s="362">
        <v>640</v>
      </c>
      <c r="J95" s="361">
        <f>I95*I86</f>
        <v>1449.7455624914903</v>
      </c>
      <c r="K95" s="362">
        <v>640</v>
      </c>
      <c r="L95" s="361">
        <f>K95*K86</f>
        <v>1449.7455624914903</v>
      </c>
      <c r="M95" s="362">
        <v>660</v>
      </c>
      <c r="N95" s="361">
        <f>M95*M86</f>
        <v>1495.0501113193493</v>
      </c>
      <c r="O95" s="362">
        <v>660</v>
      </c>
      <c r="P95" s="361">
        <f>O95*O86</f>
        <v>2665.7621401064466</v>
      </c>
      <c r="Q95" s="362">
        <v>660</v>
      </c>
      <c r="R95" s="361">
        <f>Q95*Q86</f>
        <v>2665.7621401064466</v>
      </c>
      <c r="S95" s="362">
        <v>660</v>
      </c>
      <c r="T95" s="361">
        <f>S95*S86</f>
        <v>2665.7621401064466</v>
      </c>
      <c r="U95" s="362">
        <v>660</v>
      </c>
      <c r="V95" s="361">
        <f>U95*U86</f>
        <v>3675.9202781662343</v>
      </c>
      <c r="W95" s="362">
        <v>680</v>
      </c>
      <c r="X95" s="361">
        <f>W95*W86</f>
        <v>3787.3118017470292</v>
      </c>
      <c r="Y95" s="362">
        <v>680</v>
      </c>
      <c r="Z95" s="361">
        <f>Y95*Y86</f>
        <v>3787.3118017470292</v>
      </c>
      <c r="AA95" s="362">
        <v>680</v>
      </c>
      <c r="AB95" s="361">
        <f>AA95*AA86</f>
        <v>6623.0188646784291</v>
      </c>
      <c r="AC95" s="362">
        <v>710</v>
      </c>
      <c r="AD95" s="361">
        <f>AC95*AC86</f>
        <v>6915.2108734142421</v>
      </c>
      <c r="AE95" s="362">
        <v>730</v>
      </c>
      <c r="AF95" s="361">
        <f>AE95*AE86</f>
        <v>10783.411594163546</v>
      </c>
      <c r="AG95" s="362">
        <v>750</v>
      </c>
      <c r="AH95" s="361">
        <f>AG95*AG86</f>
        <v>11078.847528250219</v>
      </c>
      <c r="AI95" s="362">
        <v>780</v>
      </c>
      <c r="AJ95" s="361">
        <f>AI95*AI86</f>
        <v>29626.117700049268</v>
      </c>
      <c r="AK95" s="362">
        <v>810</v>
      </c>
      <c r="AL95" s="361">
        <f>AK95*AK86</f>
        <v>30765.583765435778</v>
      </c>
      <c r="AM95" s="362">
        <v>840</v>
      </c>
      <c r="AN95" s="361">
        <f>AM95*AM86</f>
        <v>51940.30484384895</v>
      </c>
      <c r="AO95" s="362">
        <v>870</v>
      </c>
      <c r="AP95" s="363">
        <f>AO95*AO86</f>
        <v>53795.315731129267</v>
      </c>
      <c r="AQ95" s="334"/>
    </row>
    <row r="96" spans="2:43" ht="14.45" customHeight="1">
      <c r="B96" s="323"/>
      <c r="C96" s="605"/>
      <c r="D96" s="365" t="s">
        <v>1041</v>
      </c>
      <c r="E96" s="527">
        <v>330</v>
      </c>
      <c r="F96" s="365">
        <f>E96*E86</f>
        <v>406.07130194663989</v>
      </c>
      <c r="G96" s="527">
        <v>330</v>
      </c>
      <c r="H96" s="365">
        <f>G96*G86</f>
        <v>527.23614899999995</v>
      </c>
      <c r="I96" s="527">
        <v>330</v>
      </c>
      <c r="J96" s="365">
        <f>I96*I86</f>
        <v>747.52505565967465</v>
      </c>
      <c r="K96" s="527">
        <v>330</v>
      </c>
      <c r="L96" s="365">
        <f>K96*K86</f>
        <v>747.52505565967465</v>
      </c>
      <c r="M96" s="527">
        <v>330</v>
      </c>
      <c r="N96" s="365">
        <f>M96*M86</f>
        <v>747.52505565967465</v>
      </c>
      <c r="O96" s="527">
        <v>330</v>
      </c>
      <c r="P96" s="365">
        <f>O96*O86</f>
        <v>1332.8810700532233</v>
      </c>
      <c r="Q96" s="527">
        <v>330</v>
      </c>
      <c r="R96" s="365">
        <f>Q96*Q86</f>
        <v>1332.8810700532233</v>
      </c>
      <c r="S96" s="527">
        <v>330</v>
      </c>
      <c r="T96" s="365">
        <f>S96*S86</f>
        <v>1332.8810700532233</v>
      </c>
      <c r="U96" s="527">
        <v>350</v>
      </c>
      <c r="V96" s="365">
        <f>U96*U86</f>
        <v>1949.3516626639121</v>
      </c>
      <c r="W96" s="527">
        <v>350</v>
      </c>
      <c r="X96" s="365">
        <f>W96*W86</f>
        <v>1949.3516626639121</v>
      </c>
      <c r="Y96" s="527">
        <v>350</v>
      </c>
      <c r="Z96" s="365">
        <f>Y96*Y86</f>
        <v>1949.3516626639121</v>
      </c>
      <c r="AA96" s="527">
        <v>350</v>
      </c>
      <c r="AB96" s="365">
        <f>AA96*AA86</f>
        <v>3408.9067685844857</v>
      </c>
      <c r="AC96" s="527">
        <v>350</v>
      </c>
      <c r="AD96" s="365">
        <f>AC96*AC86</f>
        <v>3408.9067685844857</v>
      </c>
      <c r="AE96" s="527">
        <v>350</v>
      </c>
      <c r="AF96" s="365">
        <f>AE96*AE86</f>
        <v>5170.1288465167681</v>
      </c>
      <c r="AG96" s="527">
        <v>360</v>
      </c>
      <c r="AH96" s="365">
        <f>AG96*AG86</f>
        <v>5317.8468135601051</v>
      </c>
      <c r="AI96" s="527">
        <v>380</v>
      </c>
      <c r="AJ96" s="365">
        <f>AI96*AI86</f>
        <v>14433.23682822913</v>
      </c>
      <c r="AK96" s="527">
        <v>390</v>
      </c>
      <c r="AL96" s="365">
        <f>AK96*AK86</f>
        <v>14813.058850024634</v>
      </c>
      <c r="AM96" s="527">
        <v>400</v>
      </c>
      <c r="AN96" s="365">
        <f>AM96*AM86</f>
        <v>24733.47849707093</v>
      </c>
      <c r="AO96" s="527">
        <v>420</v>
      </c>
      <c r="AP96" s="367">
        <f>AO96*AO86</f>
        <v>25970.152421924475</v>
      </c>
      <c r="AQ96" s="334"/>
    </row>
    <row r="97" spans="2:43" ht="14.45" customHeight="1">
      <c r="B97" s="323"/>
      <c r="C97" s="526" t="s">
        <v>1001</v>
      </c>
      <c r="D97" s="365">
        <f>마리!$F$6</f>
        <v>34</v>
      </c>
      <c r="E97" s="527">
        <v>12</v>
      </c>
      <c r="F97" s="365">
        <f>D97*E97*E86</f>
        <v>502.05179149766388</v>
      </c>
      <c r="G97" s="527">
        <v>12</v>
      </c>
      <c r="H97" s="365">
        <f>D97*G97*G86</f>
        <v>651.85560239999995</v>
      </c>
      <c r="I97" s="527">
        <v>12</v>
      </c>
      <c r="J97" s="365">
        <f>D97*I97*I86</f>
        <v>924.21279608832504</v>
      </c>
      <c r="K97" s="527">
        <v>12</v>
      </c>
      <c r="L97" s="365">
        <f>D97*K97*K86</f>
        <v>924.21279608832504</v>
      </c>
      <c r="M97" s="527">
        <v>12</v>
      </c>
      <c r="N97" s="365">
        <f>D97*M97*M86</f>
        <v>924.21279608832504</v>
      </c>
      <c r="O97" s="527">
        <v>24</v>
      </c>
      <c r="P97" s="365">
        <f>D97*O97*O86</f>
        <v>3295.8513732225156</v>
      </c>
      <c r="Q97" s="527">
        <v>24</v>
      </c>
      <c r="R97" s="365">
        <f>D97*Q97*Q86</f>
        <v>3295.8513732225156</v>
      </c>
      <c r="S97" s="527">
        <v>24</v>
      </c>
      <c r="T97" s="365">
        <f>D97*S97*S86</f>
        <v>3295.8513732225156</v>
      </c>
      <c r="U97" s="527">
        <v>24</v>
      </c>
      <c r="V97" s="365">
        <f>D97*U97*U86</f>
        <v>4544.7741620964352</v>
      </c>
      <c r="W97" s="527">
        <v>24</v>
      </c>
      <c r="X97" s="365">
        <f>D97*W97*W86</f>
        <v>4544.7741620964352</v>
      </c>
      <c r="Y97" s="527">
        <v>24</v>
      </c>
      <c r="Z97" s="365">
        <f>D97*Y97*Y86</f>
        <v>4544.7741620964352</v>
      </c>
      <c r="AA97" s="527">
        <v>36</v>
      </c>
      <c r="AB97" s="365">
        <f>D97*AA97*AA86</f>
        <v>11921.433956421171</v>
      </c>
      <c r="AC97" s="527">
        <v>36</v>
      </c>
      <c r="AD97" s="365">
        <f>D97*AC97*AC86</f>
        <v>11921.433956421171</v>
      </c>
      <c r="AE97" s="527">
        <v>36</v>
      </c>
      <c r="AF97" s="365">
        <f>D97*AE97*AE86</f>
        <v>18080.679166104357</v>
      </c>
      <c r="AG97" s="527">
        <v>36</v>
      </c>
      <c r="AH97" s="365">
        <f>D97*AG97*AG86</f>
        <v>18080.679166104357</v>
      </c>
      <c r="AI97" s="527">
        <v>48</v>
      </c>
      <c r="AJ97" s="365">
        <f>D97*AI97*AI86</f>
        <v>61986.953957026155</v>
      </c>
      <c r="AK97" s="527">
        <v>48</v>
      </c>
      <c r="AL97" s="365">
        <f>D97*AK97*AK86</f>
        <v>61986.953957026155</v>
      </c>
      <c r="AM97" s="527">
        <v>48</v>
      </c>
      <c r="AN97" s="365">
        <f>D97*AM97*AM86</f>
        <v>100912.59226804938</v>
      </c>
      <c r="AO97" s="527">
        <v>48</v>
      </c>
      <c r="AP97" s="367">
        <f>D97*AO97*AO86</f>
        <v>100912.59226804938</v>
      </c>
      <c r="AQ97" s="334"/>
    </row>
    <row r="98" spans="2:43" ht="14.45" customHeight="1">
      <c r="B98" s="323"/>
      <c r="C98" s="526" t="s">
        <v>1033</v>
      </c>
      <c r="D98" s="365">
        <f>마리!$F$7</f>
        <v>72</v>
      </c>
      <c r="E98" s="527">
        <v>6</v>
      </c>
      <c r="F98" s="365">
        <f>D98*E98*E86</f>
        <v>531.58424982105589</v>
      </c>
      <c r="G98" s="527">
        <v>6</v>
      </c>
      <c r="H98" s="365">
        <f>D98*G98*G86</f>
        <v>690.20004959999994</v>
      </c>
      <c r="I98" s="527">
        <v>6</v>
      </c>
      <c r="J98" s="365">
        <f>D98*I98*I86</f>
        <v>978.57825468175599</v>
      </c>
      <c r="K98" s="527">
        <v>6</v>
      </c>
      <c r="L98" s="365">
        <f>D98*K98*K86</f>
        <v>978.57825468175599</v>
      </c>
      <c r="M98" s="527">
        <v>6</v>
      </c>
      <c r="N98" s="365">
        <f>D98*M98*M86</f>
        <v>978.57825468175599</v>
      </c>
      <c r="O98" s="527">
        <v>12</v>
      </c>
      <c r="P98" s="365">
        <f>D98*O98*O86</f>
        <v>3489.7249834120753</v>
      </c>
      <c r="Q98" s="527">
        <v>12</v>
      </c>
      <c r="R98" s="365">
        <f>D98*Q98*Q86</f>
        <v>3489.7249834120753</v>
      </c>
      <c r="S98" s="527">
        <v>12</v>
      </c>
      <c r="T98" s="365">
        <f>D98*S98*S86</f>
        <v>3489.7249834120753</v>
      </c>
      <c r="U98" s="527">
        <v>12</v>
      </c>
      <c r="V98" s="365">
        <f>D98*U98*U86</f>
        <v>4812.1138186903427</v>
      </c>
      <c r="W98" s="527">
        <v>12</v>
      </c>
      <c r="X98" s="365">
        <f>D98*W98*W86</f>
        <v>4812.1138186903427</v>
      </c>
      <c r="Y98" s="527">
        <v>12</v>
      </c>
      <c r="Z98" s="365">
        <f>D98*Y98*Y86</f>
        <v>4812.1138186903427</v>
      </c>
      <c r="AA98" s="527">
        <v>18</v>
      </c>
      <c r="AB98" s="365">
        <f>D98*AA98*AA86</f>
        <v>12622.694777387123</v>
      </c>
      <c r="AC98" s="527">
        <v>18</v>
      </c>
      <c r="AD98" s="365">
        <f>D98*AC98*AC86</f>
        <v>12622.694777387123</v>
      </c>
      <c r="AE98" s="527">
        <v>18</v>
      </c>
      <c r="AF98" s="365">
        <f>D98*AE98*AE86</f>
        <v>19144.248528816377</v>
      </c>
      <c r="AG98" s="527">
        <v>18</v>
      </c>
      <c r="AH98" s="365">
        <f>D98*AG98*AG86</f>
        <v>19144.248528816377</v>
      </c>
      <c r="AI98" s="527">
        <v>24</v>
      </c>
      <c r="AJ98" s="365">
        <f>D98*AI98*AI86</f>
        <v>65633.245366262985</v>
      </c>
      <c r="AK98" s="527">
        <v>24</v>
      </c>
      <c r="AL98" s="365">
        <f>D98*AK98*AK86</f>
        <v>65633.245366262985</v>
      </c>
      <c r="AM98" s="527">
        <v>24</v>
      </c>
      <c r="AN98" s="365">
        <f>D98*AM98*AM86</f>
        <v>106848.6271073464</v>
      </c>
      <c r="AO98" s="527">
        <v>24</v>
      </c>
      <c r="AP98" s="367">
        <f>D98*AO98*AO86</f>
        <v>106848.6271073464</v>
      </c>
      <c r="AQ98" s="334"/>
    </row>
    <row r="99" spans="2:43" ht="14.45" customHeight="1" thickBot="1">
      <c r="B99" s="323"/>
      <c r="C99" s="372" t="s">
        <v>1002</v>
      </c>
      <c r="D99" s="373">
        <f>마리!$F$8</f>
        <v>133</v>
      </c>
      <c r="E99" s="374">
        <v>2</v>
      </c>
      <c r="F99" s="373">
        <f>D99*E99*E86</f>
        <v>327.31807975092795</v>
      </c>
      <c r="G99" s="374">
        <v>2</v>
      </c>
      <c r="H99" s="373">
        <f>D99*G99*G86</f>
        <v>424.98428979999994</v>
      </c>
      <c r="I99" s="374">
        <v>2</v>
      </c>
      <c r="J99" s="373">
        <f>D99*I99*I86</f>
        <v>602.55049941052562</v>
      </c>
      <c r="K99" s="374">
        <v>2</v>
      </c>
      <c r="L99" s="373">
        <f>D99*K99*K86</f>
        <v>602.55049941052562</v>
      </c>
      <c r="M99" s="374">
        <v>2</v>
      </c>
      <c r="N99" s="373">
        <f>D99*M99*M86</f>
        <v>602.55049941052562</v>
      </c>
      <c r="O99" s="374">
        <v>4</v>
      </c>
      <c r="P99" s="373">
        <f>D99*O99*O86</f>
        <v>2148.7658462676204</v>
      </c>
      <c r="Q99" s="374">
        <v>4</v>
      </c>
      <c r="R99" s="373">
        <f>D99*Q99*Q86</f>
        <v>2148.7658462676204</v>
      </c>
      <c r="S99" s="374">
        <v>4</v>
      </c>
      <c r="T99" s="373">
        <f>D99*S99*S86</f>
        <v>2148.7658462676204</v>
      </c>
      <c r="U99" s="374">
        <v>4</v>
      </c>
      <c r="V99" s="373">
        <f>D99*U99*U86</f>
        <v>2963.0145272491463</v>
      </c>
      <c r="W99" s="374">
        <v>4</v>
      </c>
      <c r="X99" s="373">
        <f>D99*W99*W86</f>
        <v>2963.0145272491463</v>
      </c>
      <c r="Y99" s="374">
        <v>4</v>
      </c>
      <c r="Z99" s="373">
        <f>D99*Y99*Y86</f>
        <v>2963.0145272491463</v>
      </c>
      <c r="AA99" s="374">
        <v>6</v>
      </c>
      <c r="AB99" s="373">
        <f>D99*AA99*AA86</f>
        <v>7772.3074323726269</v>
      </c>
      <c r="AC99" s="374">
        <v>6</v>
      </c>
      <c r="AD99" s="373">
        <f>D99*AC99*AC86</f>
        <v>7772.3074323726269</v>
      </c>
      <c r="AE99" s="374">
        <v>5</v>
      </c>
      <c r="AF99" s="373">
        <f>D99*AE99*AE86</f>
        <v>9823.2448083818599</v>
      </c>
      <c r="AG99" s="374">
        <v>5</v>
      </c>
      <c r="AH99" s="373">
        <f>D99*AG99*AG86</f>
        <v>9823.2448083818599</v>
      </c>
      <c r="AI99" s="374">
        <v>1</v>
      </c>
      <c r="AJ99" s="373">
        <f>D99*AI99*AI86</f>
        <v>5051.6328898801958</v>
      </c>
      <c r="AK99" s="374">
        <v>1</v>
      </c>
      <c r="AL99" s="373">
        <f>D99*AK99*AK86</f>
        <v>5051.6328898801958</v>
      </c>
      <c r="AM99" s="374">
        <v>1</v>
      </c>
      <c r="AN99" s="373">
        <f>D99*AM99*AM86</f>
        <v>8223.8816002760832</v>
      </c>
      <c r="AO99" s="374">
        <v>1</v>
      </c>
      <c r="AP99" s="375">
        <f>D99*AO99*AO86</f>
        <v>8223.8816002760832</v>
      </c>
      <c r="AQ99" s="334"/>
    </row>
    <row r="100" spans="2:43" ht="14.45" customHeight="1" thickBot="1">
      <c r="B100" s="323"/>
      <c r="C100" s="277"/>
      <c r="D100" s="277"/>
      <c r="E100" s="277"/>
      <c r="F100" s="277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77"/>
      <c r="Z100" s="277"/>
      <c r="AA100" s="277"/>
      <c r="AB100" s="277"/>
      <c r="AC100" s="277"/>
      <c r="AD100" s="277"/>
      <c r="AE100" s="277"/>
      <c r="AF100" s="277"/>
      <c r="AG100" s="277"/>
      <c r="AH100" s="277"/>
      <c r="AI100" s="277"/>
      <c r="AJ100" s="277"/>
      <c r="AK100" s="277"/>
      <c r="AL100" s="277"/>
      <c r="AM100" s="277"/>
      <c r="AN100" s="277"/>
      <c r="AO100" s="277"/>
      <c r="AP100" s="277"/>
      <c r="AQ100" s="334"/>
    </row>
    <row r="101" spans="2:43" ht="14.45" customHeight="1">
      <c r="B101" s="323"/>
      <c r="C101" s="376" t="s">
        <v>1032</v>
      </c>
      <c r="D101" s="377" t="s">
        <v>1033</v>
      </c>
      <c r="E101" s="600">
        <f>F87+F89+F91+F93+F95+F98</f>
        <v>4616.3506898944161</v>
      </c>
      <c r="F101" s="600"/>
      <c r="G101" s="600">
        <f t="shared" ref="G101" si="18">H87+H89+H91+H93+H95+H98</f>
        <v>5693.1412333999997</v>
      </c>
      <c r="H101" s="600"/>
      <c r="I101" s="600">
        <f t="shared" ref="I101" si="19">J87+J89+J91+J93+J95+J98</f>
        <v>7530.6540917609746</v>
      </c>
      <c r="J101" s="600"/>
      <c r="K101" s="600">
        <f t="shared" ref="K101" si="20">L87+L89+L91+L93+L95+L98</f>
        <v>8569.6582809169686</v>
      </c>
      <c r="L101" s="600"/>
      <c r="M101" s="600">
        <f t="shared" ref="M101" si="21">N87+N89+N91+N93+N95+N98</f>
        <v>8614.9628297448289</v>
      </c>
      <c r="N101" s="600"/>
      <c r="O101" s="600">
        <f t="shared" ref="O101" si="22">P87+P89+P91+P93+P95+P98</f>
        <v>16046.745785025647</v>
      </c>
      <c r="P101" s="600"/>
      <c r="Q101" s="600">
        <f t="shared" ref="Q101" si="23">R87+R89+R91+R93+R95+R98</f>
        <v>17411.154372703299</v>
      </c>
      <c r="R101" s="600"/>
      <c r="S101" s="600">
        <f t="shared" ref="S101" si="24">T87+T89+T91+T93+T95+T98</f>
        <v>17718.120922170099</v>
      </c>
      <c r="T101" s="600"/>
      <c r="U101" s="600">
        <f t="shared" ref="U101" si="25">V87+V89+V91+V93+V95+V98</f>
        <v>23645.912541420948</v>
      </c>
      <c r="V101" s="600"/>
      <c r="W101" s="600">
        <f t="shared" ref="W101" si="26">X87+X89+X91+X93+X95+X98</f>
        <v>26333.164084980061</v>
      </c>
      <c r="X101" s="600"/>
      <c r="Y101" s="600">
        <f t="shared" ref="Y101" si="27">Z87+Z89+Z91+Z93+Z95+Z98</f>
        <v>27884.782550525953</v>
      </c>
      <c r="Z101" s="600"/>
      <c r="AA101" s="600">
        <f t="shared" ref="AA101" si="28">AB87+AB89+AB91+AB93+AB95+AB98</f>
        <v>53174.934236167668</v>
      </c>
      <c r="AB101" s="600"/>
      <c r="AC101" s="600">
        <f t="shared" ref="AC101" si="29">AD87+AD89+AD91+AD93+AD95+AD98</f>
        <v>58575.785808246466</v>
      </c>
      <c r="AD101" s="600"/>
      <c r="AE101" s="600">
        <f t="shared" ref="AE101" si="30">AF87+AF89+AF91+AF93+AF95+AF98</f>
        <v>89470.959763853563</v>
      </c>
      <c r="AF101" s="600"/>
      <c r="AG101" s="600">
        <f t="shared" ref="AG101" si="31">AH87+AH89+AH91+AH93+AH95+AH98</f>
        <v>94630.755774964942</v>
      </c>
      <c r="AH101" s="600"/>
      <c r="AI101" s="600">
        <f t="shared" ref="AI101" si="32">AJ87+AJ89+AJ91+AJ93+AJ95+AJ98</f>
        <v>261663.25700361095</v>
      </c>
      <c r="AJ101" s="600"/>
      <c r="AK101" s="600">
        <f t="shared" ref="AK101" si="33">AL87+AL89+AL91+AL93+AL95+AL98</f>
        <v>275722.48624823918</v>
      </c>
      <c r="AL101" s="600"/>
      <c r="AM101" s="600">
        <f t="shared" ref="AM101" si="34">AN87+AN89+AN91+AN93+AN95+AN98</f>
        <v>451687.07082910964</v>
      </c>
      <c r="AN101" s="600"/>
      <c r="AO101" s="600">
        <f t="shared" ref="AO101" si="35">AP87+AP89+AP91+AP93+AP95+AP98</f>
        <v>491845.3591007411</v>
      </c>
      <c r="AP101" s="601"/>
      <c r="AQ101" s="334"/>
    </row>
    <row r="102" spans="2:43" ht="14.45" customHeight="1" thickBot="1">
      <c r="B102" s="323"/>
      <c r="C102" s="378" t="s">
        <v>1034</v>
      </c>
      <c r="D102" s="379" t="s">
        <v>1033</v>
      </c>
      <c r="E102" s="598">
        <f>F88+F90+F92+F94+F96+F98</f>
        <v>2431.7685890976986</v>
      </c>
      <c r="F102" s="598"/>
      <c r="G102" s="598">
        <f>H88+H90+H92+H94+H96+H98</f>
        <v>2983.6583285199995</v>
      </c>
      <c r="H102" s="598"/>
      <c r="I102" s="598">
        <f>J88+J90+J92+J94+J96+J98</f>
        <v>3817.0179378349635</v>
      </c>
      <c r="J102" s="598"/>
      <c r="K102" s="598">
        <f>L88+L90+L92+L94+L96+L98</f>
        <v>4118.8380794947025</v>
      </c>
      <c r="L102" s="598"/>
      <c r="M102" s="598">
        <f>N88+N90+N92+N94+N96+N98</f>
        <v>4118.8380794947025</v>
      </c>
      <c r="N102" s="598"/>
      <c r="O102" s="598">
        <f>P88+P90+P92+P94+P96+P98</f>
        <v>8440.7841728519761</v>
      </c>
      <c r="P102" s="598"/>
      <c r="Q102" s="598">
        <f>R88+R90+R92+R94+R96+R98</f>
        <v>8709.4430881807657</v>
      </c>
      <c r="R102" s="598"/>
      <c r="S102" s="598">
        <f>T88+T90+T92+T94+T96+T98</f>
        <v>8709.4430881807657</v>
      </c>
      <c r="T102" s="598"/>
      <c r="U102" s="598">
        <f>V88+V90+V92+V94+V96+V98</f>
        <v>11571.525832551031</v>
      </c>
      <c r="V102" s="598"/>
      <c r="W102" s="598">
        <f>X88+X90+X92+X94+X96+X98</f>
        <v>12683.2983141799</v>
      </c>
      <c r="X102" s="598"/>
      <c r="Y102" s="598">
        <f>Z88+Z90+Z92+Z94+Z96+Z98</f>
        <v>13797.378103786921</v>
      </c>
      <c r="Z102" s="598"/>
      <c r="AA102" s="598">
        <f>AB88+AB90+AB92+AB94+AB96+AB98</f>
        <v>27507.486154764221</v>
      </c>
      <c r="AB102" s="598"/>
      <c r="AC102" s="598">
        <f>AD88+AD90+AD92+AD94+AD96+AD98</f>
        <v>29910.721546038432</v>
      </c>
      <c r="AD102" s="598"/>
      <c r="AE102" s="598">
        <f>AF88+AF90+AF92+AF94+AF96+AF98</f>
        <v>45701.295706032106</v>
      </c>
      <c r="AF102" s="598"/>
      <c r="AG102" s="598">
        <f>AH88+AH90+AH92+AH94+AH96+AH98</f>
        <v>49701.581750100129</v>
      </c>
      <c r="AH102" s="598"/>
      <c r="AI102" s="598">
        <f>AJ88+AJ90+AJ92+AJ94+AJ96+AJ98</f>
        <v>137818.84308428571</v>
      </c>
      <c r="AJ102" s="598"/>
      <c r="AK102" s="598">
        <f>AL88+AL90+AL92+AL94+AL96+AL98</f>
        <v>146298.50491967713</v>
      </c>
      <c r="AL102" s="598"/>
      <c r="AM102" s="598">
        <f>AN88+AN90+AN92+AN94+AN96+AN98</f>
        <v>240325.88194896388</v>
      </c>
      <c r="AN102" s="598"/>
      <c r="AO102" s="598">
        <f>AP88+AP90+AP92+AP94+AP96+AP98</f>
        <v>256539.22285028102</v>
      </c>
      <c r="AP102" s="599"/>
      <c r="AQ102" s="334"/>
    </row>
    <row r="103" spans="2:43" ht="14.45" customHeight="1" thickBot="1">
      <c r="B103" s="323"/>
      <c r="C103" s="277"/>
      <c r="D103" s="277"/>
      <c r="E103" s="277"/>
      <c r="F103" s="277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  <c r="Y103" s="277"/>
      <c r="Z103" s="277"/>
      <c r="AA103" s="277"/>
      <c r="AB103" s="277"/>
      <c r="AC103" s="277"/>
      <c r="AD103" s="277"/>
      <c r="AE103" s="277"/>
      <c r="AF103" s="277"/>
      <c r="AG103" s="277"/>
      <c r="AH103" s="277"/>
      <c r="AI103" s="277"/>
      <c r="AJ103" s="277"/>
      <c r="AK103" s="277"/>
      <c r="AL103" s="277"/>
      <c r="AM103" s="277"/>
      <c r="AN103" s="277"/>
      <c r="AO103" s="277"/>
      <c r="AP103" s="277"/>
      <c r="AQ103" s="334"/>
    </row>
    <row r="104" spans="2:43" ht="14.45" customHeight="1">
      <c r="B104" s="323"/>
      <c r="C104" s="608" t="s">
        <v>1556</v>
      </c>
      <c r="D104" s="610" t="s">
        <v>1037</v>
      </c>
      <c r="E104" s="606" t="s">
        <v>1013</v>
      </c>
      <c r="F104" s="606"/>
      <c r="G104" s="606" t="s">
        <v>1042</v>
      </c>
      <c r="H104" s="606" t="s">
        <v>1014</v>
      </c>
      <c r="I104" s="606" t="s">
        <v>1043</v>
      </c>
      <c r="J104" s="606" t="s">
        <v>1015</v>
      </c>
      <c r="K104" s="606" t="s">
        <v>1044</v>
      </c>
      <c r="L104" s="606" t="s">
        <v>1016</v>
      </c>
      <c r="M104" s="606" t="s">
        <v>1045</v>
      </c>
      <c r="N104" s="606" t="s">
        <v>1017</v>
      </c>
      <c r="O104" s="606" t="s">
        <v>1046</v>
      </c>
      <c r="P104" s="606" t="s">
        <v>1018</v>
      </c>
      <c r="Q104" s="606" t="s">
        <v>1047</v>
      </c>
      <c r="R104" s="606" t="s">
        <v>1019</v>
      </c>
      <c r="S104" s="606" t="s">
        <v>1048</v>
      </c>
      <c r="T104" s="606" t="s">
        <v>1020</v>
      </c>
      <c r="U104" s="606" t="s">
        <v>1049</v>
      </c>
      <c r="V104" s="606" t="s">
        <v>1021</v>
      </c>
      <c r="W104" s="606" t="s">
        <v>1050</v>
      </c>
      <c r="X104" s="606" t="s">
        <v>1022</v>
      </c>
      <c r="Y104" s="606" t="s">
        <v>1051</v>
      </c>
      <c r="Z104" s="606" t="s">
        <v>1023</v>
      </c>
      <c r="AA104" s="606" t="s">
        <v>1052</v>
      </c>
      <c r="AB104" s="606" t="s">
        <v>1024</v>
      </c>
      <c r="AC104" s="606" t="s">
        <v>1053</v>
      </c>
      <c r="AD104" s="606" t="s">
        <v>1025</v>
      </c>
      <c r="AE104" s="606" t="s">
        <v>1054</v>
      </c>
      <c r="AF104" s="606" t="s">
        <v>1026</v>
      </c>
      <c r="AG104" s="606" t="s">
        <v>1055</v>
      </c>
      <c r="AH104" s="606" t="s">
        <v>1027</v>
      </c>
      <c r="AI104" s="606" t="s">
        <v>1056</v>
      </c>
      <c r="AJ104" s="606" t="s">
        <v>1028</v>
      </c>
      <c r="AK104" s="606" t="s">
        <v>1057</v>
      </c>
      <c r="AL104" s="606" t="s">
        <v>1029</v>
      </c>
      <c r="AM104" s="606" t="s">
        <v>1058</v>
      </c>
      <c r="AN104" s="606" t="s">
        <v>1030</v>
      </c>
      <c r="AO104" s="606" t="s">
        <v>1059</v>
      </c>
      <c r="AP104" s="607" t="s">
        <v>1031</v>
      </c>
      <c r="AQ104" s="334"/>
    </row>
    <row r="105" spans="2:43" ht="14.45" customHeight="1">
      <c r="B105" s="323"/>
      <c r="C105" s="609"/>
      <c r="D105" s="611"/>
      <c r="E105" s="602">
        <f>'3T장기'!$J$6</f>
        <v>1.2302400000000002</v>
      </c>
      <c r="F105" s="602"/>
      <c r="G105" s="602">
        <f>'3T장기'!$J$16</f>
        <v>1.5976853000000002</v>
      </c>
      <c r="H105" s="602">
        <v>1.5976852999999998</v>
      </c>
      <c r="I105" s="602">
        <f>'3T장기'!$J$26</f>
        <v>2.2660764639999997</v>
      </c>
      <c r="J105" s="602">
        <v>1.5976852999999998</v>
      </c>
      <c r="K105" s="602">
        <f>'3T장기'!$J$36</f>
        <v>2.2660764639999997</v>
      </c>
      <c r="L105" s="602">
        <v>1.5976852999999998</v>
      </c>
      <c r="M105" s="602">
        <f>'3T장기'!$J$46</f>
        <v>2.2660764639999997</v>
      </c>
      <c r="N105" s="602">
        <v>1.5976852999999998</v>
      </c>
      <c r="O105" s="602">
        <f>'3T장기'!$J$56</f>
        <v>4.0441249148548808</v>
      </c>
      <c r="P105" s="602">
        <v>1.5976852999999998</v>
      </c>
      <c r="Q105" s="602">
        <f>'3T장기'!$S$6</f>
        <v>4.0441249148548808</v>
      </c>
      <c r="R105" s="602">
        <v>1.5976852999999998</v>
      </c>
      <c r="S105" s="602">
        <f>'3T장기'!$S$16</f>
        <v>4.0441249148548808</v>
      </c>
      <c r="T105" s="602">
        <v>1.5976852999999998</v>
      </c>
      <c r="U105" s="602">
        <f>'3T장기'!$S$26</f>
        <v>5.5789318156761087</v>
      </c>
      <c r="V105" s="602">
        <v>1.5976852999999998</v>
      </c>
      <c r="W105" s="602">
        <f>'3T장기'!$S$36</f>
        <v>5.5789318156761087</v>
      </c>
      <c r="X105" s="602">
        <v>1.5976852999999998</v>
      </c>
      <c r="Y105" s="602">
        <f>'3T장기'!$S$46</f>
        <v>5.5789318156761087</v>
      </c>
      <c r="Z105" s="602">
        <v>1.5976852999999998</v>
      </c>
      <c r="AA105" s="602">
        <f>'3T장기'!$S$56</f>
        <v>9.6978217652670669</v>
      </c>
      <c r="AB105" s="602">
        <v>1.5976852999999998</v>
      </c>
      <c r="AC105" s="602">
        <f>'3T장기'!$AB$6</f>
        <v>9.6978217652670669</v>
      </c>
      <c r="AD105" s="602">
        <v>1.5976852999999998</v>
      </c>
      <c r="AE105" s="602">
        <f>'3T장기'!$AB$16</f>
        <v>14.870675459844151</v>
      </c>
      <c r="AF105" s="602">
        <v>1.5976852999999998</v>
      </c>
      <c r="AG105" s="602">
        <f>'3T장기'!$AB$26</f>
        <v>14.870675459844151</v>
      </c>
      <c r="AH105" s="602">
        <v>1.5976852999999998</v>
      </c>
      <c r="AI105" s="602">
        <f>'3T장기'!$AB$36</f>
        <v>40.691868638785088</v>
      </c>
      <c r="AJ105" s="602">
        <v>1.5976852999999998</v>
      </c>
      <c r="AK105" s="602">
        <f>'3T장기'!$AB$46</f>
        <v>40.691868638785088</v>
      </c>
      <c r="AL105" s="602">
        <v>1.5976852999999998</v>
      </c>
      <c r="AM105" s="602">
        <f>'3T장기'!$AB$56</f>
        <v>69.316655041070391</v>
      </c>
      <c r="AN105" s="602">
        <v>1.5976852999999998</v>
      </c>
      <c r="AO105" s="602">
        <f>'3T장기'!$AB$56</f>
        <v>69.316655041070391</v>
      </c>
      <c r="AP105" s="603"/>
      <c r="AQ105" s="334"/>
    </row>
    <row r="106" spans="2:43" ht="14.45" customHeight="1">
      <c r="B106" s="323"/>
      <c r="C106" s="525" t="s">
        <v>206</v>
      </c>
      <c r="D106" s="361">
        <f>마리!$F$10</f>
        <v>15</v>
      </c>
      <c r="E106" s="362">
        <v>67.2</v>
      </c>
      <c r="F106" s="361">
        <f>D106*E106*E105</f>
        <v>1240.0819200000003</v>
      </c>
      <c r="G106" s="362">
        <v>67.2</v>
      </c>
      <c r="H106" s="361">
        <f>D106*G106*G105</f>
        <v>1610.4667824000003</v>
      </c>
      <c r="I106" s="362">
        <v>67.2</v>
      </c>
      <c r="J106" s="361">
        <f>D106*I106*I105</f>
        <v>2284.2050757119996</v>
      </c>
      <c r="K106" s="362">
        <v>83</v>
      </c>
      <c r="L106" s="361">
        <f>D106*K106*K105</f>
        <v>2821.2651976799998</v>
      </c>
      <c r="M106" s="362">
        <v>83</v>
      </c>
      <c r="N106" s="361">
        <f>D106*M106*M105</f>
        <v>2821.2651976799998</v>
      </c>
      <c r="O106" s="362">
        <v>83</v>
      </c>
      <c r="P106" s="361">
        <f>D106*O106*O105</f>
        <v>5034.9355189943262</v>
      </c>
      <c r="Q106" s="362">
        <v>98.6</v>
      </c>
      <c r="R106" s="361">
        <f>D106*Q106*Q105</f>
        <v>5981.2607490703685</v>
      </c>
      <c r="S106" s="362">
        <v>98.6</v>
      </c>
      <c r="T106" s="361">
        <f>D106*S106*S105</f>
        <v>5981.2607490703685</v>
      </c>
      <c r="U106" s="362">
        <v>98.6</v>
      </c>
      <c r="V106" s="361">
        <f>D106*U106*U105</f>
        <v>8251.240155384965</v>
      </c>
      <c r="W106" s="362">
        <v>114.4</v>
      </c>
      <c r="X106" s="361">
        <f>D106*W106*W105</f>
        <v>9573.446995700202</v>
      </c>
      <c r="Y106" s="362">
        <v>114.4</v>
      </c>
      <c r="Z106" s="361">
        <f>D106*Y106*Y105</f>
        <v>9573.446995700202</v>
      </c>
      <c r="AA106" s="362">
        <v>114.4</v>
      </c>
      <c r="AB106" s="361">
        <f>D106*AA106*AA105</f>
        <v>16641.462149198287</v>
      </c>
      <c r="AC106" s="362">
        <v>130</v>
      </c>
      <c r="AD106" s="361">
        <f>D106*AC106*AC105</f>
        <v>18910.752442270779</v>
      </c>
      <c r="AE106" s="362">
        <v>130</v>
      </c>
      <c r="AF106" s="361">
        <f>D106*AE106*AE105</f>
        <v>28997.817146696092</v>
      </c>
      <c r="AG106" s="362">
        <v>130</v>
      </c>
      <c r="AH106" s="361">
        <f>D106*AG106*AG105</f>
        <v>28997.817146696092</v>
      </c>
      <c r="AI106" s="362">
        <v>145.80000000000001</v>
      </c>
      <c r="AJ106" s="361">
        <f>D106*AI106*AI105</f>
        <v>88993.116713022988</v>
      </c>
      <c r="AK106" s="362">
        <v>145.80000000000001</v>
      </c>
      <c r="AL106" s="361">
        <f>D106*AK106*AK105</f>
        <v>88993.116713022988</v>
      </c>
      <c r="AM106" s="362">
        <v>145.80000000000001</v>
      </c>
      <c r="AN106" s="361">
        <f>D106*AM106*AM105</f>
        <v>151595.52457482094</v>
      </c>
      <c r="AO106" s="362">
        <v>161.4</v>
      </c>
      <c r="AP106" s="363">
        <f>D106*AO106*AO105</f>
        <v>167815.6218544314</v>
      </c>
      <c r="AQ106" s="334"/>
    </row>
    <row r="107" spans="2:43" ht="14.45" customHeight="1">
      <c r="B107" s="323"/>
      <c r="C107" s="526" t="s">
        <v>205</v>
      </c>
      <c r="D107" s="365">
        <f>마리!$F$9</f>
        <v>1</v>
      </c>
      <c r="E107" s="527">
        <v>40.4</v>
      </c>
      <c r="F107" s="365">
        <f>D107*E107*E105</f>
        <v>49.701696000000005</v>
      </c>
      <c r="G107" s="527">
        <v>40.4</v>
      </c>
      <c r="H107" s="365">
        <f>D107*G107*G105</f>
        <v>64.546486120000012</v>
      </c>
      <c r="I107" s="527">
        <v>40.4</v>
      </c>
      <c r="J107" s="365">
        <f>D107*I107*I105</f>
        <v>91.549489145599992</v>
      </c>
      <c r="K107" s="527">
        <v>49.8</v>
      </c>
      <c r="L107" s="365">
        <f>D107*K107*K105</f>
        <v>112.85060790719999</v>
      </c>
      <c r="M107" s="527">
        <v>49.8</v>
      </c>
      <c r="N107" s="365">
        <f>D107*M107*M105</f>
        <v>112.85060790719999</v>
      </c>
      <c r="O107" s="527">
        <v>49.8</v>
      </c>
      <c r="P107" s="365">
        <f>D107*O107*O105</f>
        <v>201.39742075977304</v>
      </c>
      <c r="Q107" s="527">
        <v>59.2</v>
      </c>
      <c r="R107" s="365">
        <f>D107*Q107*Q105</f>
        <v>239.41219495940896</v>
      </c>
      <c r="S107" s="527">
        <v>59.2</v>
      </c>
      <c r="T107" s="365">
        <f>D107*S107*S105</f>
        <v>239.41219495940896</v>
      </c>
      <c r="U107" s="527">
        <v>59.2</v>
      </c>
      <c r="V107" s="365">
        <f>D107*U107*U105</f>
        <v>330.27276348802565</v>
      </c>
      <c r="W107" s="527">
        <v>68.599999999999994</v>
      </c>
      <c r="X107" s="365">
        <f>D107*W107*W105</f>
        <v>382.714722555381</v>
      </c>
      <c r="Y107" s="527">
        <v>68.599999999999994</v>
      </c>
      <c r="Z107" s="365">
        <f>D107*Y107*Y105</f>
        <v>382.714722555381</v>
      </c>
      <c r="AA107" s="527">
        <v>68.599999999999994</v>
      </c>
      <c r="AB107" s="365">
        <f>D107*AA107*AA105</f>
        <v>665.27057309732072</v>
      </c>
      <c r="AC107" s="527">
        <v>78</v>
      </c>
      <c r="AD107" s="365">
        <f>D107*AC107*AC105</f>
        <v>756.43009769083119</v>
      </c>
      <c r="AE107" s="527">
        <v>78</v>
      </c>
      <c r="AF107" s="365">
        <f>D107*AE107*AE105</f>
        <v>1159.9126858678437</v>
      </c>
      <c r="AG107" s="527">
        <v>78</v>
      </c>
      <c r="AH107" s="365">
        <f>D107*AG107*AG105</f>
        <v>1159.9126858678437</v>
      </c>
      <c r="AI107" s="527">
        <v>87.4</v>
      </c>
      <c r="AJ107" s="365">
        <f>D107*AI107*AI105</f>
        <v>3556.4693190298171</v>
      </c>
      <c r="AK107" s="527">
        <v>87.4</v>
      </c>
      <c r="AL107" s="365">
        <f>D107*AK107*AK105</f>
        <v>3556.4693190298171</v>
      </c>
      <c r="AM107" s="527">
        <v>87.4</v>
      </c>
      <c r="AN107" s="365">
        <f>D107*AM107*AM105</f>
        <v>6058.2756505895522</v>
      </c>
      <c r="AO107" s="527">
        <v>96.8</v>
      </c>
      <c r="AP107" s="367">
        <f>D107*AO107*AO105</f>
        <v>6709.852207975614</v>
      </c>
      <c r="AQ107" s="334"/>
    </row>
    <row r="108" spans="2:43" ht="14.45" customHeight="1">
      <c r="B108" s="323"/>
      <c r="C108" s="526" t="s">
        <v>1809</v>
      </c>
      <c r="D108" s="365">
        <f>마리!$F$12</f>
        <v>38</v>
      </c>
      <c r="E108" s="527">
        <v>12</v>
      </c>
      <c r="F108" s="365">
        <f>D108*E108*E105</f>
        <v>560.98944000000006</v>
      </c>
      <c r="G108" s="527">
        <v>14</v>
      </c>
      <c r="H108" s="365">
        <f>D108*G108*G105</f>
        <v>849.96857960000011</v>
      </c>
      <c r="I108" s="527">
        <v>14</v>
      </c>
      <c r="J108" s="365">
        <f>D108*I108*I105</f>
        <v>1205.5526788479999</v>
      </c>
      <c r="K108" s="527">
        <v>16</v>
      </c>
      <c r="L108" s="365">
        <f>D108*K108*K105</f>
        <v>1377.7744901119997</v>
      </c>
      <c r="M108" s="527">
        <v>16</v>
      </c>
      <c r="N108" s="365">
        <f>D108*M108*M105</f>
        <v>1377.7744901119997</v>
      </c>
      <c r="O108" s="527">
        <v>18</v>
      </c>
      <c r="P108" s="365">
        <f>D108*O108*O105</f>
        <v>2766.1814417607384</v>
      </c>
      <c r="Q108" s="527">
        <v>18</v>
      </c>
      <c r="R108" s="365">
        <f>D108*Q108*Q105</f>
        <v>2766.1814417607384</v>
      </c>
      <c r="S108" s="527">
        <v>20</v>
      </c>
      <c r="T108" s="365">
        <f>D108*S108*S105</f>
        <v>3073.5349352897092</v>
      </c>
      <c r="U108" s="527">
        <v>20</v>
      </c>
      <c r="V108" s="365">
        <f>D108*U108*U105</f>
        <v>4239.9881799138429</v>
      </c>
      <c r="W108" s="527">
        <v>22</v>
      </c>
      <c r="X108" s="365">
        <f>D108*W108*W105</f>
        <v>4663.9869979052273</v>
      </c>
      <c r="Y108" s="527">
        <v>24</v>
      </c>
      <c r="Z108" s="365">
        <f>D108*Y108*Y105</f>
        <v>5087.9858158966108</v>
      </c>
      <c r="AA108" s="527">
        <v>28</v>
      </c>
      <c r="AB108" s="365">
        <f>D108*AA108*AA105</f>
        <v>10318.482358244159</v>
      </c>
      <c r="AC108" s="527">
        <v>30</v>
      </c>
      <c r="AD108" s="365">
        <f>D108*AC108*AC105</f>
        <v>11055.516812404456</v>
      </c>
      <c r="AE108" s="527">
        <v>32</v>
      </c>
      <c r="AF108" s="365">
        <f>D108*AE108*AE105</f>
        <v>18082.741359170486</v>
      </c>
      <c r="AG108" s="527">
        <v>34</v>
      </c>
      <c r="AH108" s="365">
        <f>D108*AG108*AG105</f>
        <v>19212.912694118644</v>
      </c>
      <c r="AI108" s="527">
        <v>38</v>
      </c>
      <c r="AJ108" s="365">
        <f>D108*AI108*AI105</f>
        <v>58759.058314405665</v>
      </c>
      <c r="AK108" s="527">
        <v>42</v>
      </c>
      <c r="AL108" s="365">
        <f>D108*AK108*AK105</f>
        <v>64944.222347501003</v>
      </c>
      <c r="AM108" s="527">
        <v>44</v>
      </c>
      <c r="AN108" s="365">
        <f>D108*AM108*AM105</f>
        <v>115897.4472286697</v>
      </c>
      <c r="AO108" s="527">
        <v>48</v>
      </c>
      <c r="AP108" s="367">
        <f>D108*AO108*AO105</f>
        <v>126433.57879491239</v>
      </c>
      <c r="AQ108" s="334"/>
    </row>
    <row r="109" spans="2:43" ht="14.45" customHeight="1">
      <c r="B109" s="323"/>
      <c r="C109" s="368" t="s">
        <v>1809</v>
      </c>
      <c r="D109" s="369">
        <f>마리!$F$12</f>
        <v>38</v>
      </c>
      <c r="E109" s="370">
        <v>8</v>
      </c>
      <c r="F109" s="369">
        <f>D109*E109*E105</f>
        <v>373.99296000000004</v>
      </c>
      <c r="G109" s="370">
        <v>10</v>
      </c>
      <c r="H109" s="369">
        <f>D109*G109*G105</f>
        <v>607.1204140000001</v>
      </c>
      <c r="I109" s="370">
        <v>10</v>
      </c>
      <c r="J109" s="369">
        <f>D109*I109*I105</f>
        <v>861.10905631999992</v>
      </c>
      <c r="K109" s="370">
        <v>10</v>
      </c>
      <c r="L109" s="369">
        <f>D109*K109*K105</f>
        <v>861.10905631999992</v>
      </c>
      <c r="M109" s="370">
        <v>10</v>
      </c>
      <c r="N109" s="369">
        <f>D109*M109*M105</f>
        <v>861.10905631999992</v>
      </c>
      <c r="O109" s="370">
        <v>12</v>
      </c>
      <c r="P109" s="369">
        <f>D109*O109*O105</f>
        <v>1844.1209611738257</v>
      </c>
      <c r="Q109" s="370">
        <v>12</v>
      </c>
      <c r="R109" s="369">
        <f>D109*Q109*Q105</f>
        <v>1844.1209611738257</v>
      </c>
      <c r="S109" s="370">
        <v>12</v>
      </c>
      <c r="T109" s="369">
        <f>D109*S109*S105</f>
        <v>1844.1209611738257</v>
      </c>
      <c r="U109" s="370">
        <v>12</v>
      </c>
      <c r="V109" s="369">
        <f>D109*U109*U105</f>
        <v>2543.9929079483054</v>
      </c>
      <c r="W109" s="370">
        <v>14</v>
      </c>
      <c r="X109" s="369">
        <f>D109*W109*W105</f>
        <v>2967.9917259396898</v>
      </c>
      <c r="Y109" s="370">
        <v>16</v>
      </c>
      <c r="Z109" s="369">
        <f>D109*Y109*Y105</f>
        <v>3391.9905439310742</v>
      </c>
      <c r="AA109" s="370">
        <v>16</v>
      </c>
      <c r="AB109" s="369">
        <f>D109*AA109*AA105</f>
        <v>5896.2756332823765</v>
      </c>
      <c r="AC109" s="370">
        <v>18</v>
      </c>
      <c r="AD109" s="369">
        <f>D109*AC109*AC105</f>
        <v>6633.3100874426736</v>
      </c>
      <c r="AE109" s="370">
        <v>20</v>
      </c>
      <c r="AF109" s="369">
        <f>D109*AE109*AE105</f>
        <v>11301.713349481555</v>
      </c>
      <c r="AG109" s="370">
        <v>22</v>
      </c>
      <c r="AH109" s="369">
        <f>D109*AG109*AG105</f>
        <v>12431.88468442971</v>
      </c>
      <c r="AI109" s="370">
        <v>24</v>
      </c>
      <c r="AJ109" s="369">
        <f>D109*AI109*AI105</f>
        <v>37110.984198571998</v>
      </c>
      <c r="AK109" s="370">
        <v>26</v>
      </c>
      <c r="AL109" s="369">
        <f>D109*AK109*AK105</f>
        <v>40203.566215119667</v>
      </c>
      <c r="AM109" s="370">
        <v>28</v>
      </c>
      <c r="AN109" s="369">
        <f>D109*AM109*AM105</f>
        <v>73752.920963698896</v>
      </c>
      <c r="AO109" s="370">
        <v>30</v>
      </c>
      <c r="AP109" s="371">
        <f>D109*AO109*AO105</f>
        <v>79020.986746820243</v>
      </c>
      <c r="AQ109" s="334"/>
    </row>
    <row r="110" spans="2:43" ht="14.45" customHeight="1">
      <c r="B110" s="323"/>
      <c r="C110" s="525" t="s">
        <v>1040</v>
      </c>
      <c r="D110" s="361">
        <f>마리!$F$16</f>
        <v>11</v>
      </c>
      <c r="E110" s="362">
        <v>6</v>
      </c>
      <c r="F110" s="361">
        <f>D110*E110*E105</f>
        <v>81.195840000000018</v>
      </c>
      <c r="G110" s="362">
        <v>6</v>
      </c>
      <c r="H110" s="361">
        <f>D110*G110*G105</f>
        <v>105.44722980000002</v>
      </c>
      <c r="I110" s="362">
        <v>8</v>
      </c>
      <c r="J110" s="361">
        <f>D110*I110*I105</f>
        <v>199.41472883199998</v>
      </c>
      <c r="K110" s="362">
        <v>8</v>
      </c>
      <c r="L110" s="361">
        <f>D110*K110*K105</f>
        <v>199.41472883199998</v>
      </c>
      <c r="M110" s="362">
        <v>8</v>
      </c>
      <c r="N110" s="361">
        <f>D110*M110*M105</f>
        <v>199.41472883199998</v>
      </c>
      <c r="O110" s="362">
        <v>8</v>
      </c>
      <c r="P110" s="361">
        <f>D110*O110*O105</f>
        <v>355.88299250722952</v>
      </c>
      <c r="Q110" s="362">
        <v>10</v>
      </c>
      <c r="R110" s="361">
        <f>D110*Q110*Q105</f>
        <v>444.85374063403691</v>
      </c>
      <c r="S110" s="362">
        <v>10</v>
      </c>
      <c r="T110" s="361">
        <f>D110*S110*S105</f>
        <v>444.85374063403691</v>
      </c>
      <c r="U110" s="362">
        <v>10</v>
      </c>
      <c r="V110" s="361">
        <f>D110*U110*U105</f>
        <v>613.68249972437195</v>
      </c>
      <c r="W110" s="362">
        <v>12</v>
      </c>
      <c r="X110" s="361">
        <f>D110*W110*W105</f>
        <v>736.41899966924632</v>
      </c>
      <c r="Y110" s="362">
        <v>14</v>
      </c>
      <c r="Z110" s="361">
        <f>D110*Y110*Y105</f>
        <v>859.1554996141208</v>
      </c>
      <c r="AA110" s="362">
        <v>16</v>
      </c>
      <c r="AB110" s="361">
        <f>D110*AA110*AA105</f>
        <v>1706.8166306870037</v>
      </c>
      <c r="AC110" s="362">
        <v>18</v>
      </c>
      <c r="AD110" s="361">
        <f>D110*AC110*AC105</f>
        <v>1920.1687095228792</v>
      </c>
      <c r="AE110" s="362">
        <v>20</v>
      </c>
      <c r="AF110" s="361">
        <f>D110*AE110*AE105</f>
        <v>3271.5486011657131</v>
      </c>
      <c r="AG110" s="362">
        <v>22</v>
      </c>
      <c r="AH110" s="361">
        <f>D110*AG110*AG105</f>
        <v>3598.7034612822845</v>
      </c>
      <c r="AI110" s="362">
        <v>26</v>
      </c>
      <c r="AJ110" s="361">
        <f>D110*AI110*AI105</f>
        <v>11637.874430692535</v>
      </c>
      <c r="AK110" s="362">
        <v>28</v>
      </c>
      <c r="AL110" s="361">
        <f>D110*AK110*AK105</f>
        <v>12533.095540745808</v>
      </c>
      <c r="AM110" s="362">
        <v>32</v>
      </c>
      <c r="AN110" s="361">
        <f>D110*AM110*AM105</f>
        <v>24399.462574456778</v>
      </c>
      <c r="AO110" s="362">
        <v>36</v>
      </c>
      <c r="AP110" s="363">
        <f>D110*AO110*AO105</f>
        <v>27449.395396263873</v>
      </c>
      <c r="AQ110" s="334"/>
    </row>
    <row r="111" spans="2:43" ht="14.45" customHeight="1">
      <c r="B111" s="323"/>
      <c r="C111" s="526" t="s">
        <v>1040</v>
      </c>
      <c r="D111" s="365">
        <f>마리!$F$16</f>
        <v>11</v>
      </c>
      <c r="E111" s="527">
        <v>6</v>
      </c>
      <c r="F111" s="365">
        <f>D111*E111*E105</f>
        <v>81.195840000000018</v>
      </c>
      <c r="G111" s="527">
        <v>6</v>
      </c>
      <c r="H111" s="365">
        <f>D111*G111*G105</f>
        <v>105.44722980000002</v>
      </c>
      <c r="I111" s="527">
        <v>6</v>
      </c>
      <c r="J111" s="365">
        <f>D111*I111*I105</f>
        <v>149.56104662399997</v>
      </c>
      <c r="K111" s="527">
        <v>8</v>
      </c>
      <c r="L111" s="365">
        <f>D111*K111*K105</f>
        <v>199.41472883199998</v>
      </c>
      <c r="M111" s="527">
        <v>8</v>
      </c>
      <c r="N111" s="365">
        <f>D111*M111*M105</f>
        <v>199.41472883199998</v>
      </c>
      <c r="O111" s="527">
        <v>8</v>
      </c>
      <c r="P111" s="365">
        <f>D111*O111*O105</f>
        <v>355.88299250722952</v>
      </c>
      <c r="Q111" s="527">
        <v>8</v>
      </c>
      <c r="R111" s="365">
        <f>D111*Q111*Q105</f>
        <v>355.88299250722952</v>
      </c>
      <c r="S111" s="527">
        <v>8</v>
      </c>
      <c r="T111" s="365">
        <f>D111*S111*S105</f>
        <v>355.88299250722952</v>
      </c>
      <c r="U111" s="527">
        <v>8</v>
      </c>
      <c r="V111" s="365">
        <f>D111*U111*U105</f>
        <v>490.94599977949758</v>
      </c>
      <c r="W111" s="527">
        <v>10</v>
      </c>
      <c r="X111" s="365">
        <f>D111*W111*W105</f>
        <v>613.68249972437195</v>
      </c>
      <c r="Y111" s="527">
        <v>10</v>
      </c>
      <c r="Z111" s="365">
        <f>D111*Y111*Y105</f>
        <v>613.68249972437195</v>
      </c>
      <c r="AA111" s="527">
        <v>12</v>
      </c>
      <c r="AB111" s="365">
        <f>D111*AA111*AA105</f>
        <v>1280.1124730152528</v>
      </c>
      <c r="AC111" s="527">
        <v>14</v>
      </c>
      <c r="AD111" s="365">
        <f>D111*AC111*AC105</f>
        <v>1493.4645518511284</v>
      </c>
      <c r="AE111" s="527">
        <v>14</v>
      </c>
      <c r="AF111" s="365">
        <f>D111*AE111*AE105</f>
        <v>2290.0840208159993</v>
      </c>
      <c r="AG111" s="527">
        <v>16</v>
      </c>
      <c r="AH111" s="365">
        <f>D111*AG111*AG105</f>
        <v>2617.2388809325703</v>
      </c>
      <c r="AI111" s="527">
        <v>18</v>
      </c>
      <c r="AJ111" s="365">
        <f>D111*AI111*AI105</f>
        <v>8056.9899904794474</v>
      </c>
      <c r="AK111" s="527">
        <v>20</v>
      </c>
      <c r="AL111" s="365">
        <f>D111*AK111*AK105</f>
        <v>8952.2111005327188</v>
      </c>
      <c r="AM111" s="527">
        <v>22</v>
      </c>
      <c r="AN111" s="365">
        <f>D111*AM111*AM105</f>
        <v>16774.630519939034</v>
      </c>
      <c r="AO111" s="527">
        <v>24</v>
      </c>
      <c r="AP111" s="367">
        <f>D111*AO111*AO105</f>
        <v>18299.596930842585</v>
      </c>
      <c r="AQ111" s="334"/>
    </row>
    <row r="112" spans="2:43" ht="14.45" customHeight="1">
      <c r="B112" s="323"/>
      <c r="C112" s="526" t="s">
        <v>1038</v>
      </c>
      <c r="D112" s="365">
        <f>마리!$F$14</f>
        <v>107</v>
      </c>
      <c r="E112" s="527">
        <v>6610</v>
      </c>
      <c r="F112" s="365">
        <f>D112*E112/500</f>
        <v>1414.54</v>
      </c>
      <c r="G112" s="527">
        <v>6610</v>
      </c>
      <c r="H112" s="365">
        <f>D112*G112/500</f>
        <v>1414.54</v>
      </c>
      <c r="I112" s="527">
        <v>6610</v>
      </c>
      <c r="J112" s="365">
        <f>D112*I112/500</f>
        <v>1414.54</v>
      </c>
      <c r="K112" s="527">
        <v>8152</v>
      </c>
      <c r="L112" s="365">
        <f>D112*K112/500</f>
        <v>1744.528</v>
      </c>
      <c r="M112" s="527">
        <v>8152</v>
      </c>
      <c r="N112" s="365">
        <f>D112*M112/500</f>
        <v>1744.528</v>
      </c>
      <c r="O112" s="527">
        <v>8152</v>
      </c>
      <c r="P112" s="365">
        <f>D112*O112/500</f>
        <v>1744.528</v>
      </c>
      <c r="Q112" s="527">
        <v>9696</v>
      </c>
      <c r="R112" s="365">
        <f>D112*Q112/500</f>
        <v>2074.944</v>
      </c>
      <c r="S112" s="527">
        <v>9696</v>
      </c>
      <c r="T112" s="365">
        <f>D112*S112/500</f>
        <v>2074.944</v>
      </c>
      <c r="U112" s="527">
        <v>9696</v>
      </c>
      <c r="V112" s="365">
        <f>D112*U112/500</f>
        <v>2074.944</v>
      </c>
      <c r="W112" s="527">
        <v>13014</v>
      </c>
      <c r="X112" s="365">
        <f>D112*W112/500</f>
        <v>2784.9960000000001</v>
      </c>
      <c r="Y112" s="527">
        <v>17714</v>
      </c>
      <c r="Z112" s="365">
        <f>D112*Y112/500</f>
        <v>3790.7959999999998</v>
      </c>
      <c r="AA112" s="527">
        <v>24012</v>
      </c>
      <c r="AB112" s="365">
        <f>D112*AA112/500</f>
        <v>5138.5680000000002</v>
      </c>
      <c r="AC112" s="527">
        <v>32774</v>
      </c>
      <c r="AD112" s="365">
        <f>D112*AC112/500</f>
        <v>7013.6360000000004</v>
      </c>
      <c r="AE112" s="527">
        <v>44514</v>
      </c>
      <c r="AF112" s="365">
        <f>D112*AE112/500</f>
        <v>9525.9959999999992</v>
      </c>
      <c r="AG112" s="527">
        <v>60480</v>
      </c>
      <c r="AH112" s="365">
        <f>D112*AG112/500</f>
        <v>12942.72</v>
      </c>
      <c r="AI112" s="527">
        <v>82372</v>
      </c>
      <c r="AJ112" s="365">
        <f>D112*AI112/500</f>
        <v>17627.608</v>
      </c>
      <c r="AK112" s="527">
        <v>111862</v>
      </c>
      <c r="AL112" s="365">
        <f>D112*AK112/500</f>
        <v>23938.468000000001</v>
      </c>
      <c r="AM112" s="527">
        <v>151946</v>
      </c>
      <c r="AN112" s="365">
        <f>D112*AM112/500</f>
        <v>32516.444</v>
      </c>
      <c r="AO112" s="527">
        <v>206688</v>
      </c>
      <c r="AP112" s="367">
        <f>D112*AO112/500</f>
        <v>44231.232000000004</v>
      </c>
      <c r="AQ112" s="334"/>
    </row>
    <row r="113" spans="2:43" ht="14.45" customHeight="1">
      <c r="B113" s="323"/>
      <c r="C113" s="368" t="s">
        <v>1038</v>
      </c>
      <c r="D113" s="369">
        <f>마리!$F$14</f>
        <v>107</v>
      </c>
      <c r="E113" s="370">
        <v>4622</v>
      </c>
      <c r="F113" s="369">
        <f>D113*E113/500</f>
        <v>989.10799999999995</v>
      </c>
      <c r="G113" s="370">
        <v>4622</v>
      </c>
      <c r="H113" s="369">
        <f>D113*G113/500</f>
        <v>989.10799999999995</v>
      </c>
      <c r="I113" s="370">
        <v>4622</v>
      </c>
      <c r="J113" s="369">
        <f>D113*I113/500</f>
        <v>989.10799999999995</v>
      </c>
      <c r="K113" s="370">
        <v>5700</v>
      </c>
      <c r="L113" s="369">
        <f>D113*K113/500</f>
        <v>1219.8</v>
      </c>
      <c r="M113" s="370">
        <v>5700</v>
      </c>
      <c r="N113" s="369">
        <f>D113*M113/500</f>
        <v>1219.8</v>
      </c>
      <c r="O113" s="370">
        <v>5700</v>
      </c>
      <c r="P113" s="369">
        <f>D113*O113/500</f>
        <v>1219.8</v>
      </c>
      <c r="Q113" s="370">
        <v>6778</v>
      </c>
      <c r="R113" s="369">
        <f>D113*Q113/500</f>
        <v>1450.492</v>
      </c>
      <c r="S113" s="370">
        <v>6778</v>
      </c>
      <c r="T113" s="369">
        <f>D113*S113/500</f>
        <v>1450.492</v>
      </c>
      <c r="U113" s="370">
        <v>6778</v>
      </c>
      <c r="V113" s="369">
        <f>D113*U113/500</f>
        <v>1450.492</v>
      </c>
      <c r="W113" s="370">
        <v>9178</v>
      </c>
      <c r="X113" s="369">
        <f>D113*W113/500</f>
        <v>1964.0920000000001</v>
      </c>
      <c r="Y113" s="370">
        <v>12406</v>
      </c>
      <c r="Z113" s="369">
        <f>D113*Y113/500</f>
        <v>2654.884</v>
      </c>
      <c r="AA113" s="370">
        <v>16824</v>
      </c>
      <c r="AB113" s="369">
        <f>D113*AA113/500</f>
        <v>3600.3359999999998</v>
      </c>
      <c r="AC113" s="370">
        <v>23166</v>
      </c>
      <c r="AD113" s="369">
        <f>D113*AC113/500</f>
        <v>4957.5240000000003</v>
      </c>
      <c r="AE113" s="370">
        <v>31464</v>
      </c>
      <c r="AF113" s="369">
        <f>D113*AE113/500</f>
        <v>6733.2960000000003</v>
      </c>
      <c r="AG113" s="370">
        <v>42702</v>
      </c>
      <c r="AH113" s="369">
        <f>D113*AG113/500</f>
        <v>9138.2279999999992</v>
      </c>
      <c r="AI113" s="370">
        <v>57348</v>
      </c>
      <c r="AJ113" s="369">
        <f>D113*AI113/500</f>
        <v>12272.472</v>
      </c>
      <c r="AK113" s="370">
        <v>77804</v>
      </c>
      <c r="AL113" s="369">
        <f>D113*AK113/500</f>
        <v>16650.056</v>
      </c>
      <c r="AM113" s="370">
        <v>105536</v>
      </c>
      <c r="AN113" s="369">
        <f>D113*AM113/500</f>
        <v>22584.704000000002</v>
      </c>
      <c r="AO113" s="370">
        <v>144488</v>
      </c>
      <c r="AP113" s="371">
        <f>D113*AO113/500</f>
        <v>30920.432000000001</v>
      </c>
      <c r="AQ113" s="334"/>
    </row>
    <row r="114" spans="2:43" ht="14.45" customHeight="1">
      <c r="B114" s="323"/>
      <c r="C114" s="604" t="s">
        <v>202</v>
      </c>
      <c r="D114" s="361" t="s">
        <v>1041</v>
      </c>
      <c r="E114" s="362">
        <v>640</v>
      </c>
      <c r="F114" s="361">
        <f>E114*E105</f>
        <v>787.35360000000014</v>
      </c>
      <c r="G114" s="362">
        <v>640</v>
      </c>
      <c r="H114" s="361">
        <f>G114*G105</f>
        <v>1022.5185920000001</v>
      </c>
      <c r="I114" s="362">
        <v>640</v>
      </c>
      <c r="J114" s="361">
        <f>I114*I105</f>
        <v>1450.2889369599998</v>
      </c>
      <c r="K114" s="362">
        <v>640</v>
      </c>
      <c r="L114" s="361">
        <f>K114*K105</f>
        <v>1450.2889369599998</v>
      </c>
      <c r="M114" s="362">
        <v>660</v>
      </c>
      <c r="N114" s="361">
        <f>M114*M105</f>
        <v>1495.6104662399998</v>
      </c>
      <c r="O114" s="362">
        <v>660</v>
      </c>
      <c r="P114" s="361">
        <f>O114*O105</f>
        <v>2669.1224438042213</v>
      </c>
      <c r="Q114" s="362">
        <v>660</v>
      </c>
      <c r="R114" s="361">
        <f>Q114*Q105</f>
        <v>2669.1224438042213</v>
      </c>
      <c r="S114" s="362">
        <v>660</v>
      </c>
      <c r="T114" s="361">
        <f>S114*S105</f>
        <v>2669.1224438042213</v>
      </c>
      <c r="U114" s="362">
        <v>660</v>
      </c>
      <c r="V114" s="361">
        <f>U114*U105</f>
        <v>3682.0949983462319</v>
      </c>
      <c r="W114" s="362">
        <v>680</v>
      </c>
      <c r="X114" s="361">
        <f>W114*W105</f>
        <v>3793.673634659754</v>
      </c>
      <c r="Y114" s="362">
        <v>680</v>
      </c>
      <c r="Z114" s="361">
        <f>Y114*Y105</f>
        <v>3793.673634659754</v>
      </c>
      <c r="AA114" s="362">
        <v>680</v>
      </c>
      <c r="AB114" s="361">
        <f>AA114*AA105</f>
        <v>6594.5188003816056</v>
      </c>
      <c r="AC114" s="362">
        <v>710</v>
      </c>
      <c r="AD114" s="361">
        <f>AC114*AC105</f>
        <v>6885.4534533396172</v>
      </c>
      <c r="AE114" s="362">
        <v>730</v>
      </c>
      <c r="AF114" s="361">
        <f>AE114*AE105</f>
        <v>10855.593085686231</v>
      </c>
      <c r="AG114" s="362">
        <v>750</v>
      </c>
      <c r="AH114" s="361">
        <f>AG114*AG105</f>
        <v>11153.006594883112</v>
      </c>
      <c r="AI114" s="362">
        <v>780</v>
      </c>
      <c r="AJ114" s="361">
        <f>AI114*AI105</f>
        <v>31739.65753825237</v>
      </c>
      <c r="AK114" s="362">
        <v>810</v>
      </c>
      <c r="AL114" s="361">
        <f>AK114*AK105</f>
        <v>32960.413597415922</v>
      </c>
      <c r="AM114" s="362">
        <v>840</v>
      </c>
      <c r="AN114" s="361">
        <f>AM114*AM105</f>
        <v>58225.990234499128</v>
      </c>
      <c r="AO114" s="362">
        <v>870</v>
      </c>
      <c r="AP114" s="363">
        <f>AO114*AO105</f>
        <v>60305.489885731236</v>
      </c>
      <c r="AQ114" s="334"/>
    </row>
    <row r="115" spans="2:43" ht="14.45" customHeight="1">
      <c r="B115" s="323"/>
      <c r="C115" s="605"/>
      <c r="D115" s="365" t="s">
        <v>1041</v>
      </c>
      <c r="E115" s="527">
        <v>330</v>
      </c>
      <c r="F115" s="365">
        <f>E115*E105</f>
        <v>405.97920000000005</v>
      </c>
      <c r="G115" s="527">
        <v>330</v>
      </c>
      <c r="H115" s="365">
        <f>G115*G105</f>
        <v>527.23614900000007</v>
      </c>
      <c r="I115" s="527">
        <v>330</v>
      </c>
      <c r="J115" s="365">
        <f>I115*I105</f>
        <v>747.80523311999991</v>
      </c>
      <c r="K115" s="527">
        <v>330</v>
      </c>
      <c r="L115" s="365">
        <f>K115*K105</f>
        <v>747.80523311999991</v>
      </c>
      <c r="M115" s="527">
        <v>330</v>
      </c>
      <c r="N115" s="365">
        <f>M115*M105</f>
        <v>747.80523311999991</v>
      </c>
      <c r="O115" s="527">
        <v>330</v>
      </c>
      <c r="P115" s="365">
        <f>O115*O105</f>
        <v>1334.5612219021107</v>
      </c>
      <c r="Q115" s="527">
        <v>330</v>
      </c>
      <c r="R115" s="365">
        <f>Q115*Q105</f>
        <v>1334.5612219021107</v>
      </c>
      <c r="S115" s="527">
        <v>330</v>
      </c>
      <c r="T115" s="365">
        <f>S115*S105</f>
        <v>1334.5612219021107</v>
      </c>
      <c r="U115" s="527">
        <v>350</v>
      </c>
      <c r="V115" s="365">
        <f>U115*U105</f>
        <v>1952.6261354866381</v>
      </c>
      <c r="W115" s="527">
        <v>350</v>
      </c>
      <c r="X115" s="365">
        <f>W115*W105</f>
        <v>1952.6261354866381</v>
      </c>
      <c r="Y115" s="527">
        <v>350</v>
      </c>
      <c r="Z115" s="365">
        <f>Y115*Y105</f>
        <v>1952.6261354866381</v>
      </c>
      <c r="AA115" s="527">
        <v>350</v>
      </c>
      <c r="AB115" s="365">
        <f>AA115*AA105</f>
        <v>3394.2376178434733</v>
      </c>
      <c r="AC115" s="527">
        <v>350</v>
      </c>
      <c r="AD115" s="365">
        <f>AC115*AC105</f>
        <v>3394.2376178434733</v>
      </c>
      <c r="AE115" s="527">
        <v>350</v>
      </c>
      <c r="AF115" s="365">
        <f>AE115*AE105</f>
        <v>5204.7364109454529</v>
      </c>
      <c r="AG115" s="527">
        <v>360</v>
      </c>
      <c r="AH115" s="365">
        <f>AG115*AG105</f>
        <v>5353.4431655438939</v>
      </c>
      <c r="AI115" s="527">
        <v>380</v>
      </c>
      <c r="AJ115" s="365">
        <f>AI115*AI105</f>
        <v>15462.910082738334</v>
      </c>
      <c r="AK115" s="527">
        <v>390</v>
      </c>
      <c r="AL115" s="365">
        <f>AK115*AK105</f>
        <v>15869.828769126185</v>
      </c>
      <c r="AM115" s="527">
        <v>400</v>
      </c>
      <c r="AN115" s="365">
        <f>AM115*AM105</f>
        <v>27726.662016428156</v>
      </c>
      <c r="AO115" s="527">
        <v>420</v>
      </c>
      <c r="AP115" s="367">
        <f>AO115*AO105</f>
        <v>29112.995117249564</v>
      </c>
      <c r="AQ115" s="334"/>
    </row>
    <row r="116" spans="2:43" ht="14.45" customHeight="1">
      <c r="B116" s="323"/>
      <c r="C116" s="526" t="s">
        <v>1001</v>
      </c>
      <c r="D116" s="365">
        <f>마리!$F$6</f>
        <v>34</v>
      </c>
      <c r="E116" s="527">
        <v>12</v>
      </c>
      <c r="F116" s="365">
        <f>D116*E116*E105</f>
        <v>501.93792000000008</v>
      </c>
      <c r="G116" s="527">
        <v>12</v>
      </c>
      <c r="H116" s="365">
        <f>D116*G116*G105</f>
        <v>651.85560240000007</v>
      </c>
      <c r="I116" s="527">
        <v>12</v>
      </c>
      <c r="J116" s="365">
        <f>D116*I116*I105</f>
        <v>924.55919731199992</v>
      </c>
      <c r="K116" s="527">
        <v>12</v>
      </c>
      <c r="L116" s="365">
        <f>D116*K116*K105</f>
        <v>924.55919731199992</v>
      </c>
      <c r="M116" s="527">
        <v>12</v>
      </c>
      <c r="N116" s="365">
        <f>D116*M116*M105</f>
        <v>924.55919731199992</v>
      </c>
      <c r="O116" s="527">
        <v>24</v>
      </c>
      <c r="P116" s="365">
        <f>D116*O116*O105</f>
        <v>3300.0059305215827</v>
      </c>
      <c r="Q116" s="527">
        <v>24</v>
      </c>
      <c r="R116" s="365">
        <f>D116*Q116*Q105</f>
        <v>3300.0059305215827</v>
      </c>
      <c r="S116" s="527">
        <v>24</v>
      </c>
      <c r="T116" s="365">
        <f>D116*S116*S105</f>
        <v>3300.0059305215827</v>
      </c>
      <c r="U116" s="527">
        <v>24</v>
      </c>
      <c r="V116" s="365">
        <f>D116*U116*U105</f>
        <v>4552.4083615917043</v>
      </c>
      <c r="W116" s="527">
        <v>24</v>
      </c>
      <c r="X116" s="365">
        <f>D116*W116*W105</f>
        <v>4552.4083615917043</v>
      </c>
      <c r="Y116" s="527">
        <v>24</v>
      </c>
      <c r="Z116" s="365">
        <f>D116*Y116*Y105</f>
        <v>4552.4083615917043</v>
      </c>
      <c r="AA116" s="527">
        <v>36</v>
      </c>
      <c r="AB116" s="365">
        <f>D116*AA116*AA105</f>
        <v>11870.133840686889</v>
      </c>
      <c r="AC116" s="527">
        <v>36</v>
      </c>
      <c r="AD116" s="365">
        <f>D116*AC116*AC105</f>
        <v>11870.133840686889</v>
      </c>
      <c r="AE116" s="527">
        <v>36</v>
      </c>
      <c r="AF116" s="365">
        <f>D116*AE116*AE105</f>
        <v>18201.70676284924</v>
      </c>
      <c r="AG116" s="527">
        <v>36</v>
      </c>
      <c r="AH116" s="365">
        <f>D116*AG116*AG105</f>
        <v>18201.70676284924</v>
      </c>
      <c r="AI116" s="527">
        <v>48</v>
      </c>
      <c r="AJ116" s="365">
        <f>D116*AI116*AI105</f>
        <v>66409.12961849726</v>
      </c>
      <c r="AK116" s="527">
        <v>48</v>
      </c>
      <c r="AL116" s="365">
        <f>D116*AK116*AK105</f>
        <v>66409.12961849726</v>
      </c>
      <c r="AM116" s="527">
        <v>48</v>
      </c>
      <c r="AN116" s="365">
        <f>D116*AM116*AM105</f>
        <v>113124.78102702688</v>
      </c>
      <c r="AO116" s="527">
        <v>48</v>
      </c>
      <c r="AP116" s="367">
        <f>D116*AO116*AO105</f>
        <v>113124.78102702688</v>
      </c>
      <c r="AQ116" s="334"/>
    </row>
    <row r="117" spans="2:43" ht="14.45" customHeight="1">
      <c r="B117" s="323"/>
      <c r="C117" s="526" t="s">
        <v>1033</v>
      </c>
      <c r="D117" s="365">
        <f>마리!$F$7</f>
        <v>72</v>
      </c>
      <c r="E117" s="527">
        <v>6</v>
      </c>
      <c r="F117" s="365">
        <f>D117*E117*E105</f>
        <v>531.46368000000007</v>
      </c>
      <c r="G117" s="527">
        <v>6</v>
      </c>
      <c r="H117" s="365">
        <f>D117*G117*G105</f>
        <v>690.20004960000006</v>
      </c>
      <c r="I117" s="527">
        <v>6</v>
      </c>
      <c r="J117" s="365">
        <f>D117*I117*I105</f>
        <v>978.94503244799989</v>
      </c>
      <c r="K117" s="527">
        <v>6</v>
      </c>
      <c r="L117" s="365">
        <f>D117*K117*K105</f>
        <v>978.94503244799989</v>
      </c>
      <c r="M117" s="527">
        <v>6</v>
      </c>
      <c r="N117" s="365">
        <f>D117*M117*M105</f>
        <v>978.94503244799989</v>
      </c>
      <c r="O117" s="527">
        <v>12</v>
      </c>
      <c r="P117" s="365">
        <f>D117*O117*O105</f>
        <v>3494.1239264346168</v>
      </c>
      <c r="Q117" s="527">
        <v>12</v>
      </c>
      <c r="R117" s="365">
        <f>D117*Q117*Q105</f>
        <v>3494.1239264346168</v>
      </c>
      <c r="S117" s="527">
        <v>12</v>
      </c>
      <c r="T117" s="365">
        <f>D117*S117*S105</f>
        <v>3494.1239264346168</v>
      </c>
      <c r="U117" s="527">
        <v>12</v>
      </c>
      <c r="V117" s="365">
        <f>D117*U117*U105</f>
        <v>4820.1970887441576</v>
      </c>
      <c r="W117" s="527">
        <v>12</v>
      </c>
      <c r="X117" s="365">
        <f>D117*W117*W105</f>
        <v>4820.1970887441576</v>
      </c>
      <c r="Y117" s="527">
        <v>12</v>
      </c>
      <c r="Z117" s="365">
        <f>D117*Y117*Y105</f>
        <v>4820.1970887441576</v>
      </c>
      <c r="AA117" s="527">
        <v>18</v>
      </c>
      <c r="AB117" s="365">
        <f>D117*AA117*AA105</f>
        <v>12568.377007786119</v>
      </c>
      <c r="AC117" s="527">
        <v>18</v>
      </c>
      <c r="AD117" s="365">
        <f>D117*AC117*AC105</f>
        <v>12568.377007786119</v>
      </c>
      <c r="AE117" s="527">
        <v>18</v>
      </c>
      <c r="AF117" s="365">
        <f>D117*AE117*AE105</f>
        <v>19272.395395958018</v>
      </c>
      <c r="AG117" s="527">
        <v>18</v>
      </c>
      <c r="AH117" s="365">
        <f>D117*AG117*AG105</f>
        <v>19272.395395958018</v>
      </c>
      <c r="AI117" s="527">
        <v>24</v>
      </c>
      <c r="AJ117" s="365">
        <f>D117*AI117*AI105</f>
        <v>70315.549007820635</v>
      </c>
      <c r="AK117" s="527">
        <v>24</v>
      </c>
      <c r="AL117" s="365">
        <f>D117*AK117*AK105</f>
        <v>70315.549007820635</v>
      </c>
      <c r="AM117" s="527">
        <v>24</v>
      </c>
      <c r="AN117" s="365">
        <f>D117*AM117*AM105</f>
        <v>119779.17991096963</v>
      </c>
      <c r="AO117" s="527">
        <v>24</v>
      </c>
      <c r="AP117" s="367">
        <f>D117*AO117*AO105</f>
        <v>119779.17991096963</v>
      </c>
      <c r="AQ117" s="334"/>
    </row>
    <row r="118" spans="2:43" ht="14.45" customHeight="1" thickBot="1">
      <c r="B118" s="323"/>
      <c r="C118" s="372" t="s">
        <v>1002</v>
      </c>
      <c r="D118" s="373">
        <f>마리!$F$8</f>
        <v>133</v>
      </c>
      <c r="E118" s="374">
        <v>2</v>
      </c>
      <c r="F118" s="373">
        <f>D118*E118*E105</f>
        <v>327.24384000000003</v>
      </c>
      <c r="G118" s="374">
        <v>2</v>
      </c>
      <c r="H118" s="373">
        <f>D118*G118*G105</f>
        <v>424.98428980000006</v>
      </c>
      <c r="I118" s="374">
        <v>2</v>
      </c>
      <c r="J118" s="373">
        <f>D118*I118*I105</f>
        <v>602.77633942399996</v>
      </c>
      <c r="K118" s="374">
        <v>2</v>
      </c>
      <c r="L118" s="373">
        <f>D118*K118*K105</f>
        <v>602.77633942399996</v>
      </c>
      <c r="M118" s="374">
        <v>2</v>
      </c>
      <c r="N118" s="373">
        <f>D118*M118*M105</f>
        <v>602.77633942399996</v>
      </c>
      <c r="O118" s="374">
        <v>4</v>
      </c>
      <c r="P118" s="373">
        <f>D118*O118*O105</f>
        <v>2151.4744547027967</v>
      </c>
      <c r="Q118" s="374">
        <v>4</v>
      </c>
      <c r="R118" s="373">
        <f>D118*Q118*Q105</f>
        <v>2151.4744547027967</v>
      </c>
      <c r="S118" s="374">
        <v>4</v>
      </c>
      <c r="T118" s="373">
        <f>D118*S118*S105</f>
        <v>2151.4744547027967</v>
      </c>
      <c r="U118" s="374">
        <v>4</v>
      </c>
      <c r="V118" s="373">
        <f>D118*U118*U105</f>
        <v>2967.9917259396898</v>
      </c>
      <c r="W118" s="374">
        <v>4</v>
      </c>
      <c r="X118" s="373">
        <f>D118*W118*W105</f>
        <v>2967.9917259396898</v>
      </c>
      <c r="Y118" s="374">
        <v>4</v>
      </c>
      <c r="Z118" s="373">
        <f>D118*Y118*Y105</f>
        <v>2967.9917259396898</v>
      </c>
      <c r="AA118" s="374">
        <v>6</v>
      </c>
      <c r="AB118" s="373">
        <f>D118*AA118*AA105</f>
        <v>7738.8617686831194</v>
      </c>
      <c r="AC118" s="374">
        <v>6</v>
      </c>
      <c r="AD118" s="373">
        <f>D118*AC118*AC105</f>
        <v>7738.8617686831194</v>
      </c>
      <c r="AE118" s="374">
        <v>5</v>
      </c>
      <c r="AF118" s="373">
        <f>D118*AE118*AE105</f>
        <v>9888.9991807963597</v>
      </c>
      <c r="AG118" s="374">
        <v>5</v>
      </c>
      <c r="AH118" s="373">
        <f>D118*AG118*AG105</f>
        <v>9888.9991807963597</v>
      </c>
      <c r="AI118" s="374">
        <v>1</v>
      </c>
      <c r="AJ118" s="373">
        <f>D118*AI118*AI105</f>
        <v>5412.0185289584169</v>
      </c>
      <c r="AK118" s="374">
        <v>1</v>
      </c>
      <c r="AL118" s="373">
        <f>D118*AK118*AK105</f>
        <v>5412.0185289584169</v>
      </c>
      <c r="AM118" s="374">
        <v>1</v>
      </c>
      <c r="AN118" s="373">
        <f>D118*AM118*AM105</f>
        <v>9219.115120462362</v>
      </c>
      <c r="AO118" s="374">
        <v>1</v>
      </c>
      <c r="AP118" s="375">
        <f>D118*AO118*AO105</f>
        <v>9219.115120462362</v>
      </c>
      <c r="AQ118" s="334"/>
    </row>
    <row r="119" spans="2:43" ht="14.45" customHeight="1" thickBot="1">
      <c r="B119" s="323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/>
      <c r="AK119" s="277"/>
      <c r="AL119" s="277"/>
      <c r="AM119" s="277"/>
      <c r="AN119" s="277"/>
      <c r="AO119" s="277"/>
      <c r="AP119" s="277"/>
      <c r="AQ119" s="334"/>
    </row>
    <row r="120" spans="2:43" ht="14.45" customHeight="1">
      <c r="B120" s="323"/>
      <c r="C120" s="376" t="s">
        <v>1032</v>
      </c>
      <c r="D120" s="377" t="s">
        <v>1002</v>
      </c>
      <c r="E120" s="600">
        <f>F106+F108+F110+F112+F114+F118</f>
        <v>4411.4046400000007</v>
      </c>
      <c r="F120" s="600"/>
      <c r="G120" s="600">
        <f t="shared" ref="G120" si="36">H106+H108+H110+H112+H114+H118</f>
        <v>5427.9254736000003</v>
      </c>
      <c r="H120" s="600"/>
      <c r="I120" s="600">
        <f t="shared" ref="I120" si="37">J106+J108+J110+J112+J114+J118</f>
        <v>7156.7777597759996</v>
      </c>
      <c r="J120" s="600"/>
      <c r="K120" s="600">
        <f t="shared" ref="K120" si="38">L106+L108+L110+L112+L114+L118</f>
        <v>8196.0476930079985</v>
      </c>
      <c r="L120" s="600"/>
      <c r="M120" s="600">
        <f t="shared" ref="M120" si="39">N106+N108+N110+N112+N114+N118</f>
        <v>8241.3692222879981</v>
      </c>
      <c r="N120" s="600"/>
      <c r="O120" s="600">
        <f t="shared" ref="O120" si="40">P106+P108+P110+P112+P114+P118</f>
        <v>14722.124851769311</v>
      </c>
      <c r="P120" s="600"/>
      <c r="Q120" s="600">
        <f t="shared" ref="Q120" si="41">R106+R108+R110+R112+R114+R118</f>
        <v>16087.836829972161</v>
      </c>
      <c r="R120" s="600"/>
      <c r="S120" s="600">
        <f t="shared" ref="S120" si="42">T106+T108+T110+T112+T114+T118</f>
        <v>16395.19032350113</v>
      </c>
      <c r="T120" s="600"/>
      <c r="U120" s="600">
        <f t="shared" ref="U120" si="43">V106+V108+V110+V112+V114+V118</f>
        <v>21829.9415593091</v>
      </c>
      <c r="V120" s="600"/>
      <c r="W120" s="600">
        <f t="shared" ref="W120" si="44">X106+X108+X110+X112+X114+X118</f>
        <v>24520.514353874118</v>
      </c>
      <c r="X120" s="600"/>
      <c r="Y120" s="600">
        <f t="shared" ref="Y120" si="45">Z106+Z108+Z110+Z112+Z114+Z118</f>
        <v>26073.049671810375</v>
      </c>
      <c r="Z120" s="600"/>
      <c r="AA120" s="600">
        <f t="shared" ref="AA120" si="46">AB106+AB108+AB110+AB112+AB114+AB118</f>
        <v>48138.709707194175</v>
      </c>
      <c r="AB120" s="600"/>
      <c r="AC120" s="600">
        <f t="shared" ref="AC120" si="47">AD106+AD108+AD110+AD112+AD114+AD118</f>
        <v>53524.389186220855</v>
      </c>
      <c r="AD120" s="600"/>
      <c r="AE120" s="600">
        <f t="shared" ref="AE120" si="48">AF106+AF108+AF110+AF112+AF114+AF118</f>
        <v>80622.695373514871</v>
      </c>
      <c r="AF120" s="600"/>
      <c r="AG120" s="600">
        <f t="shared" ref="AG120" si="49">AH106+AH108+AH110+AH112+AH114+AH118</f>
        <v>85794.15907777648</v>
      </c>
      <c r="AH120" s="600"/>
      <c r="AI120" s="600">
        <f t="shared" ref="AI120" si="50">AJ106+AJ108+AJ110+AJ112+AJ114+AJ118</f>
        <v>214169.33352533195</v>
      </c>
      <c r="AJ120" s="600"/>
      <c r="AK120" s="600">
        <f t="shared" ref="AK120" si="51">AL106+AL108+AL110+AL112+AL114+AL118</f>
        <v>228781.33472764411</v>
      </c>
      <c r="AL120" s="600"/>
      <c r="AM120" s="600">
        <f t="shared" ref="AM120" si="52">AN106+AN108+AN110+AN112+AN114+AN118</f>
        <v>391853.98373290896</v>
      </c>
      <c r="AN120" s="600"/>
      <c r="AO120" s="600">
        <f t="shared" ref="AO120" si="53">AP106+AP108+AP110+AP112+AP114+AP118</f>
        <v>435454.43305180129</v>
      </c>
      <c r="AP120" s="601"/>
      <c r="AQ120" s="334"/>
    </row>
    <row r="121" spans="2:43" ht="14.45" customHeight="1" thickBot="1">
      <c r="B121" s="323"/>
      <c r="C121" s="378" t="s">
        <v>1034</v>
      </c>
      <c r="D121" s="379" t="s">
        <v>1002</v>
      </c>
      <c r="E121" s="598">
        <f>F107+F109+F111+F113+F115+F118</f>
        <v>2227.221536</v>
      </c>
      <c r="F121" s="598"/>
      <c r="G121" s="598">
        <f>H107+H109+H111+H113+H115+H118</f>
        <v>2718.4425687200005</v>
      </c>
      <c r="H121" s="598"/>
      <c r="I121" s="598">
        <f>J107+J109+J111+J113+J115+J118</f>
        <v>3441.9091646336001</v>
      </c>
      <c r="J121" s="598"/>
      <c r="K121" s="598">
        <f>L107+L109+L111+L113+L115+L118</f>
        <v>3743.7559656031999</v>
      </c>
      <c r="L121" s="598"/>
      <c r="M121" s="598">
        <f>N107+N109+N111+N113+N115+N118</f>
        <v>3743.7559656031999</v>
      </c>
      <c r="N121" s="598"/>
      <c r="O121" s="598">
        <f>P107+P109+P111+P113+P115+P118</f>
        <v>7107.2370510457349</v>
      </c>
      <c r="P121" s="598"/>
      <c r="Q121" s="598">
        <f>R107+R109+R111+R113+R115+R118</f>
        <v>7375.943825245371</v>
      </c>
      <c r="R121" s="598"/>
      <c r="S121" s="598">
        <f>T107+T109+T111+T113+T115+T118</f>
        <v>7375.943825245371</v>
      </c>
      <c r="T121" s="598"/>
      <c r="U121" s="598">
        <f>V107+V109+V111+V113+V115+V118</f>
        <v>9736.3215326421559</v>
      </c>
      <c r="V121" s="598"/>
      <c r="W121" s="598">
        <f>X107+X109+X111+X113+X115+X118</f>
        <v>10849.098809645771</v>
      </c>
      <c r="X121" s="598"/>
      <c r="Y121" s="598">
        <f>Z107+Z109+Z111+Z113+Z115+Z118</f>
        <v>11963.889627637154</v>
      </c>
      <c r="Z121" s="598"/>
      <c r="AA121" s="598">
        <f>AB107+AB109+AB111+AB113+AB115+AB118</f>
        <v>22575.094065921541</v>
      </c>
      <c r="AB121" s="598"/>
      <c r="AC121" s="598">
        <f>AD107+AD109+AD111+AD113+AD115+AD118</f>
        <v>24973.82812351123</v>
      </c>
      <c r="AD121" s="598"/>
      <c r="AE121" s="598">
        <f>AF107+AF109+AF111+AF113+AF115+AF118</f>
        <v>36578.741647907213</v>
      </c>
      <c r="AF121" s="598"/>
      <c r="AG121" s="598">
        <f>AH107+AH109+AH111+AH113+AH115+AH118</f>
        <v>40589.706597570374</v>
      </c>
      <c r="AH121" s="598"/>
      <c r="AI121" s="598">
        <f>AJ107+AJ109+AJ111+AJ113+AJ115+AJ118</f>
        <v>81871.844119778019</v>
      </c>
      <c r="AJ121" s="598"/>
      <c r="AK121" s="598">
        <f>AL107+AL109+AL111+AL113+AL115+AL118</f>
        <v>90644.149932766799</v>
      </c>
      <c r="AL121" s="598"/>
      <c r="AM121" s="598">
        <f>AN107+AN109+AN111+AN113+AN115+AN118</f>
        <v>156116.308271118</v>
      </c>
      <c r="AN121" s="598"/>
      <c r="AO121" s="598">
        <f>AP107+AP109+AP111+AP113+AP115+AP118</f>
        <v>173282.97812335036</v>
      </c>
      <c r="AP121" s="599"/>
      <c r="AQ121" s="334"/>
    </row>
    <row r="122" spans="2:43" ht="14.45" customHeight="1" thickBot="1">
      <c r="B122" s="323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277"/>
      <c r="AL122" s="277"/>
      <c r="AM122" s="277"/>
      <c r="AN122" s="277"/>
      <c r="AO122" s="277"/>
      <c r="AP122" s="277"/>
      <c r="AQ122" s="334"/>
    </row>
    <row r="123" spans="2:43" ht="14.45" customHeight="1">
      <c r="B123" s="323"/>
      <c r="C123" s="608" t="s">
        <v>1557</v>
      </c>
      <c r="D123" s="610" t="s">
        <v>1037</v>
      </c>
      <c r="E123" s="606" t="s">
        <v>1013</v>
      </c>
      <c r="F123" s="606"/>
      <c r="G123" s="606" t="s">
        <v>1042</v>
      </c>
      <c r="H123" s="606" t="s">
        <v>1014</v>
      </c>
      <c r="I123" s="606" t="s">
        <v>1043</v>
      </c>
      <c r="J123" s="606" t="s">
        <v>1015</v>
      </c>
      <c r="K123" s="606" t="s">
        <v>1044</v>
      </c>
      <c r="L123" s="606" t="s">
        <v>1016</v>
      </c>
      <c r="M123" s="606" t="s">
        <v>1045</v>
      </c>
      <c r="N123" s="606" t="s">
        <v>1017</v>
      </c>
      <c r="O123" s="606" t="s">
        <v>1046</v>
      </c>
      <c r="P123" s="606" t="s">
        <v>1018</v>
      </c>
      <c r="Q123" s="606" t="s">
        <v>1047</v>
      </c>
      <c r="R123" s="606" t="s">
        <v>1019</v>
      </c>
      <c r="S123" s="606" t="s">
        <v>1048</v>
      </c>
      <c r="T123" s="606" t="s">
        <v>1020</v>
      </c>
      <c r="U123" s="606" t="s">
        <v>1049</v>
      </c>
      <c r="V123" s="606" t="s">
        <v>1021</v>
      </c>
      <c r="W123" s="606" t="s">
        <v>1050</v>
      </c>
      <c r="X123" s="606" t="s">
        <v>1022</v>
      </c>
      <c r="Y123" s="606" t="s">
        <v>1051</v>
      </c>
      <c r="Z123" s="606" t="s">
        <v>1023</v>
      </c>
      <c r="AA123" s="606" t="s">
        <v>1052</v>
      </c>
      <c r="AB123" s="606" t="s">
        <v>1024</v>
      </c>
      <c r="AC123" s="606" t="s">
        <v>1053</v>
      </c>
      <c r="AD123" s="606" t="s">
        <v>1025</v>
      </c>
      <c r="AE123" s="606" t="s">
        <v>1054</v>
      </c>
      <c r="AF123" s="606" t="s">
        <v>1026</v>
      </c>
      <c r="AG123" s="606" t="s">
        <v>1055</v>
      </c>
      <c r="AH123" s="606" t="s">
        <v>1027</v>
      </c>
      <c r="AI123" s="606" t="s">
        <v>1056</v>
      </c>
      <c r="AJ123" s="606" t="s">
        <v>1028</v>
      </c>
      <c r="AK123" s="606" t="s">
        <v>1057</v>
      </c>
      <c r="AL123" s="606" t="s">
        <v>1029</v>
      </c>
      <c r="AM123" s="606" t="s">
        <v>1058</v>
      </c>
      <c r="AN123" s="606" t="s">
        <v>1030</v>
      </c>
      <c r="AO123" s="606" t="s">
        <v>1059</v>
      </c>
      <c r="AP123" s="607" t="s">
        <v>1031</v>
      </c>
      <c r="AQ123" s="334"/>
    </row>
    <row r="124" spans="2:43" ht="14.45" customHeight="1">
      <c r="B124" s="323"/>
      <c r="C124" s="609"/>
      <c r="D124" s="611"/>
      <c r="E124" s="602">
        <f>'3T장기'!$J$7</f>
        <v>1</v>
      </c>
      <c r="F124" s="602"/>
      <c r="G124" s="602">
        <f>'3T장기'!$J$17</f>
        <v>1.3094499999999998</v>
      </c>
      <c r="H124" s="602">
        <v>1.5976852999999998</v>
      </c>
      <c r="I124" s="602">
        <f>'3T장기'!$J$27</f>
        <v>1.8777911090809998</v>
      </c>
      <c r="J124" s="602">
        <v>1.5976852999999998</v>
      </c>
      <c r="K124" s="602">
        <f>'3T장기'!$J$37</f>
        <v>1.8777911090809998</v>
      </c>
      <c r="L124" s="602">
        <v>1.5976852999999998</v>
      </c>
      <c r="M124" s="602">
        <f>'3T장기'!$J$47</f>
        <v>1.8777911090809998</v>
      </c>
      <c r="N124" s="602">
        <v>1.5976852999999998</v>
      </c>
      <c r="O124" s="602">
        <f>'3T장기'!$J$57</f>
        <v>3.4352025153263877</v>
      </c>
      <c r="P124" s="602">
        <v>1.5976852999999998</v>
      </c>
      <c r="Q124" s="602">
        <f>'3T장기'!$S$7</f>
        <v>3.4352025153263877</v>
      </c>
      <c r="R124" s="602">
        <v>1.5976852999999998</v>
      </c>
      <c r="S124" s="602">
        <f>'3T장기'!$S$17</f>
        <v>3.4352025153263877</v>
      </c>
      <c r="T124" s="602">
        <v>1.5976852999999998</v>
      </c>
      <c r="U124" s="602">
        <f>'3T장기'!$S$27</f>
        <v>4.8137190893745823</v>
      </c>
      <c r="V124" s="602">
        <v>1.5976852999999998</v>
      </c>
      <c r="W124" s="602">
        <f>'3T장기'!$S$37</f>
        <v>4.8137190893745823</v>
      </c>
      <c r="X124" s="602">
        <v>1.5976852999999998</v>
      </c>
      <c r="Y124" s="602">
        <f>'3T장기'!$S$47</f>
        <v>4.8137190893745823</v>
      </c>
      <c r="Z124" s="602">
        <v>1.5976852999999998</v>
      </c>
      <c r="AA124" s="602">
        <f>'3T장기'!$S$57</f>
        <v>8.4527751340665915</v>
      </c>
      <c r="AB124" s="602">
        <v>1.5976852999999998</v>
      </c>
      <c r="AC124" s="602">
        <f>'3T장기'!$AB$7</f>
        <v>8.4527751340665915</v>
      </c>
      <c r="AD124" s="602">
        <v>1.5976852999999998</v>
      </c>
      <c r="AE124" s="602">
        <f>'3T장기'!$AB$17</f>
        <v>12.828122342708454</v>
      </c>
      <c r="AF124" s="602">
        <v>1.5976852999999998</v>
      </c>
      <c r="AG124" s="602">
        <f>'3T장기'!$AB$27</f>
        <v>12.828122342708454</v>
      </c>
      <c r="AH124" s="602">
        <v>1.5976852999999998</v>
      </c>
      <c r="AI124" s="602">
        <f>'3T장기'!$AB$37</f>
        <v>31.883510117979654</v>
      </c>
      <c r="AJ124" s="602">
        <v>1.5976852999999998</v>
      </c>
      <c r="AK124" s="602">
        <f>'3T장기'!$AB$47</f>
        <v>31.883510117979654</v>
      </c>
      <c r="AL124" s="602">
        <v>1.5976852999999998</v>
      </c>
      <c r="AM124" s="602">
        <f>'3T장기'!$AB$57</f>
        <v>46.756155293346822</v>
      </c>
      <c r="AN124" s="602">
        <v>1.5976852999999998</v>
      </c>
      <c r="AO124" s="602">
        <f>'3T장기'!$AB$57</f>
        <v>46.756155293346822</v>
      </c>
      <c r="AP124" s="603"/>
      <c r="AQ124" s="334"/>
    </row>
    <row r="125" spans="2:43" ht="14.45" customHeight="1">
      <c r="B125" s="323"/>
      <c r="C125" s="525" t="s">
        <v>206</v>
      </c>
      <c r="D125" s="361">
        <f>마리!$F$10</f>
        <v>15</v>
      </c>
      <c r="E125" s="362">
        <v>67.2</v>
      </c>
      <c r="F125" s="361">
        <f>D125*E125*E124</f>
        <v>1008</v>
      </c>
      <c r="G125" s="362">
        <v>67.2</v>
      </c>
      <c r="H125" s="361">
        <f>D125*G125*G124</f>
        <v>1319.9255999999998</v>
      </c>
      <c r="I125" s="362">
        <v>67.2</v>
      </c>
      <c r="J125" s="361">
        <f>D125*I125*I124</f>
        <v>1892.8134379536477</v>
      </c>
      <c r="K125" s="362">
        <v>83</v>
      </c>
      <c r="L125" s="361">
        <f>D125*K125*K124</f>
        <v>2337.8499308058449</v>
      </c>
      <c r="M125" s="362">
        <v>83</v>
      </c>
      <c r="N125" s="361">
        <f>D125*M125*M124</f>
        <v>2337.8499308058449</v>
      </c>
      <c r="O125" s="362">
        <v>83</v>
      </c>
      <c r="P125" s="361">
        <f>D125*O125*O124</f>
        <v>4276.8271315813527</v>
      </c>
      <c r="Q125" s="362">
        <v>98.6</v>
      </c>
      <c r="R125" s="361">
        <f>D125*Q125*Q124</f>
        <v>5080.6645201677275</v>
      </c>
      <c r="S125" s="362">
        <v>98.6</v>
      </c>
      <c r="T125" s="361">
        <f>D125*S125*S124</f>
        <v>5080.6645201677275</v>
      </c>
      <c r="U125" s="362">
        <v>98.6</v>
      </c>
      <c r="V125" s="361">
        <f>D125*U125*U124</f>
        <v>7119.4905331850068</v>
      </c>
      <c r="W125" s="362">
        <v>114.4</v>
      </c>
      <c r="X125" s="361">
        <f>D125*W125*W124</f>
        <v>8260.3419573667834</v>
      </c>
      <c r="Y125" s="362">
        <v>114.4</v>
      </c>
      <c r="Z125" s="361">
        <f>D125*Y125*Y124</f>
        <v>8260.3419573667834</v>
      </c>
      <c r="AA125" s="362">
        <v>114.4</v>
      </c>
      <c r="AB125" s="361">
        <f>D125*AA125*AA124</f>
        <v>14504.962130058271</v>
      </c>
      <c r="AC125" s="362">
        <v>130</v>
      </c>
      <c r="AD125" s="361">
        <f>D125*AC125*AC124</f>
        <v>16482.911511429855</v>
      </c>
      <c r="AE125" s="362">
        <v>130</v>
      </c>
      <c r="AF125" s="361">
        <f>D125*AE125*AE124</f>
        <v>25014.838568281484</v>
      </c>
      <c r="AG125" s="362">
        <v>130</v>
      </c>
      <c r="AH125" s="361">
        <f>D125*AG125*AG124</f>
        <v>25014.838568281484</v>
      </c>
      <c r="AI125" s="362">
        <v>145.80000000000001</v>
      </c>
      <c r="AJ125" s="361">
        <f>D125*AI125*AI124</f>
        <v>69729.236628021506</v>
      </c>
      <c r="AK125" s="362">
        <v>145.80000000000001</v>
      </c>
      <c r="AL125" s="361">
        <f>D125*AK125*AK124</f>
        <v>69729.236628021506</v>
      </c>
      <c r="AM125" s="362">
        <v>145.80000000000001</v>
      </c>
      <c r="AN125" s="361">
        <f>D125*AM125*AM124</f>
        <v>102255.7116265495</v>
      </c>
      <c r="AO125" s="362">
        <v>161.4</v>
      </c>
      <c r="AP125" s="363">
        <f>D125*AO125*AO124</f>
        <v>113196.65196519265</v>
      </c>
      <c r="AQ125" s="334"/>
    </row>
    <row r="126" spans="2:43" ht="14.45" customHeight="1">
      <c r="B126" s="323"/>
      <c r="C126" s="526" t="s">
        <v>205</v>
      </c>
      <c r="D126" s="365">
        <f>마리!$F$9</f>
        <v>1</v>
      </c>
      <c r="E126" s="527">
        <v>40.4</v>
      </c>
      <c r="F126" s="365">
        <f>D126*E126*E124</f>
        <v>40.4</v>
      </c>
      <c r="G126" s="527">
        <v>40.4</v>
      </c>
      <c r="H126" s="365">
        <f>D126*G126*G124</f>
        <v>52.901779999999988</v>
      </c>
      <c r="I126" s="527">
        <v>40.4</v>
      </c>
      <c r="J126" s="365">
        <f>D126*I126*I124</f>
        <v>75.862760806872387</v>
      </c>
      <c r="K126" s="527">
        <v>49.8</v>
      </c>
      <c r="L126" s="365">
        <f>D126*K126*K124</f>
        <v>93.513997232233777</v>
      </c>
      <c r="M126" s="527">
        <v>49.8</v>
      </c>
      <c r="N126" s="365">
        <f>D126*M126*M124</f>
        <v>93.513997232233777</v>
      </c>
      <c r="O126" s="527">
        <v>49.8</v>
      </c>
      <c r="P126" s="365">
        <f>D126*O126*O124</f>
        <v>171.07308526325409</v>
      </c>
      <c r="Q126" s="527">
        <v>59.2</v>
      </c>
      <c r="R126" s="365">
        <f>D126*Q126*Q124</f>
        <v>203.36398890732215</v>
      </c>
      <c r="S126" s="527">
        <v>59.2</v>
      </c>
      <c r="T126" s="365">
        <f>D126*S126*S124</f>
        <v>203.36398890732215</v>
      </c>
      <c r="U126" s="527">
        <v>59.2</v>
      </c>
      <c r="V126" s="365">
        <f>D126*U126*U124</f>
        <v>284.97217009097528</v>
      </c>
      <c r="W126" s="527">
        <v>68.599999999999994</v>
      </c>
      <c r="X126" s="365">
        <f>D126*W126*W124</f>
        <v>330.22112953109632</v>
      </c>
      <c r="Y126" s="527">
        <v>68.599999999999994</v>
      </c>
      <c r="Z126" s="365">
        <f>D126*Y126*Y124</f>
        <v>330.22112953109632</v>
      </c>
      <c r="AA126" s="527">
        <v>68.599999999999994</v>
      </c>
      <c r="AB126" s="365">
        <f>D126*AA126*AA124</f>
        <v>579.86037419696811</v>
      </c>
      <c r="AC126" s="527">
        <v>78</v>
      </c>
      <c r="AD126" s="365">
        <f>D126*AC126*AC124</f>
        <v>659.31646045719413</v>
      </c>
      <c r="AE126" s="527">
        <v>78</v>
      </c>
      <c r="AF126" s="365">
        <f>D126*AE126*AE124</f>
        <v>1000.5935427312594</v>
      </c>
      <c r="AG126" s="527">
        <v>78</v>
      </c>
      <c r="AH126" s="365">
        <f>D126*AG126*AG124</f>
        <v>1000.5935427312594</v>
      </c>
      <c r="AI126" s="527">
        <v>87.4</v>
      </c>
      <c r="AJ126" s="365">
        <f>D126*AI126*AI124</f>
        <v>2786.6187843114221</v>
      </c>
      <c r="AK126" s="527">
        <v>87.4</v>
      </c>
      <c r="AL126" s="365">
        <f>D126*AK126*AK124</f>
        <v>2786.6187843114221</v>
      </c>
      <c r="AM126" s="527">
        <v>87.4</v>
      </c>
      <c r="AN126" s="365">
        <f>D126*AM126*AM124</f>
        <v>4086.4879726385125</v>
      </c>
      <c r="AO126" s="527">
        <v>96.8</v>
      </c>
      <c r="AP126" s="367">
        <f>D126*AO126*AO124</f>
        <v>4525.9958323959727</v>
      </c>
      <c r="AQ126" s="334"/>
    </row>
    <row r="127" spans="2:43" ht="14.45" customHeight="1">
      <c r="B127" s="323"/>
      <c r="C127" s="526" t="s">
        <v>1809</v>
      </c>
      <c r="D127" s="365">
        <f>마리!$F$12</f>
        <v>38</v>
      </c>
      <c r="E127" s="527">
        <v>12</v>
      </c>
      <c r="F127" s="365">
        <f>D127*E127*E124</f>
        <v>456</v>
      </c>
      <c r="G127" s="527">
        <v>14</v>
      </c>
      <c r="H127" s="365">
        <f>D127*G127*G124</f>
        <v>696.62739999999985</v>
      </c>
      <c r="I127" s="527">
        <v>14</v>
      </c>
      <c r="J127" s="365">
        <f>D127*I127*I124</f>
        <v>998.98487003109187</v>
      </c>
      <c r="K127" s="527">
        <v>16</v>
      </c>
      <c r="L127" s="365">
        <f>D127*K127*K124</f>
        <v>1141.6969943212478</v>
      </c>
      <c r="M127" s="527">
        <v>16</v>
      </c>
      <c r="N127" s="365">
        <f>D127*M127*M124</f>
        <v>1141.6969943212478</v>
      </c>
      <c r="O127" s="527">
        <v>18</v>
      </c>
      <c r="P127" s="365">
        <f>D127*O127*O124</f>
        <v>2349.678520483249</v>
      </c>
      <c r="Q127" s="527">
        <v>18</v>
      </c>
      <c r="R127" s="365">
        <f>D127*Q127*Q124</f>
        <v>2349.678520483249</v>
      </c>
      <c r="S127" s="527">
        <v>20</v>
      </c>
      <c r="T127" s="365">
        <f>D127*S127*S124</f>
        <v>2610.7539116480548</v>
      </c>
      <c r="U127" s="527">
        <v>20</v>
      </c>
      <c r="V127" s="365">
        <f>D127*U127*U124</f>
        <v>3658.4265079246825</v>
      </c>
      <c r="W127" s="527">
        <v>22</v>
      </c>
      <c r="X127" s="365">
        <f>D127*W127*W124</f>
        <v>4024.2691587171507</v>
      </c>
      <c r="Y127" s="527">
        <v>24</v>
      </c>
      <c r="Z127" s="365">
        <f>D127*Y127*Y124</f>
        <v>4390.111809509619</v>
      </c>
      <c r="AA127" s="527">
        <v>28</v>
      </c>
      <c r="AB127" s="365">
        <f>D127*AA127*AA124</f>
        <v>8993.7527426468532</v>
      </c>
      <c r="AC127" s="527">
        <v>30</v>
      </c>
      <c r="AD127" s="365">
        <f>D127*AC127*AC124</f>
        <v>9636.163652835914</v>
      </c>
      <c r="AE127" s="527">
        <v>32</v>
      </c>
      <c r="AF127" s="365">
        <f>D127*AE127*AE124</f>
        <v>15598.996768733479</v>
      </c>
      <c r="AG127" s="527">
        <v>34</v>
      </c>
      <c r="AH127" s="365">
        <f>D127*AG127*AG124</f>
        <v>16573.934066779322</v>
      </c>
      <c r="AI127" s="527">
        <v>38</v>
      </c>
      <c r="AJ127" s="365">
        <f>D127*AI127*AI124</f>
        <v>46039.788610362622</v>
      </c>
      <c r="AK127" s="527">
        <v>42</v>
      </c>
      <c r="AL127" s="365">
        <f>D127*AK127*AK124</f>
        <v>50886.082148295529</v>
      </c>
      <c r="AM127" s="527">
        <v>44</v>
      </c>
      <c r="AN127" s="365">
        <f>D127*AM127*AM124</f>
        <v>78176.29165047589</v>
      </c>
      <c r="AO127" s="527">
        <v>48</v>
      </c>
      <c r="AP127" s="367">
        <f>D127*AO127*AO124</f>
        <v>85283.227255064601</v>
      </c>
      <c r="AQ127" s="334"/>
    </row>
    <row r="128" spans="2:43" ht="14.45" customHeight="1">
      <c r="B128" s="323"/>
      <c r="C128" s="368" t="s">
        <v>1809</v>
      </c>
      <c r="D128" s="369">
        <f>마리!$F$12</f>
        <v>38</v>
      </c>
      <c r="E128" s="370">
        <v>8</v>
      </c>
      <c r="F128" s="369">
        <f>D128*E128*E124</f>
        <v>304</v>
      </c>
      <c r="G128" s="370">
        <v>10</v>
      </c>
      <c r="H128" s="369">
        <f>D128*G128*G124</f>
        <v>497.59099999999989</v>
      </c>
      <c r="I128" s="370">
        <v>10</v>
      </c>
      <c r="J128" s="369">
        <f>D128*I128*I124</f>
        <v>713.56062145077988</v>
      </c>
      <c r="K128" s="370">
        <v>10</v>
      </c>
      <c r="L128" s="369">
        <f>D128*K128*K124</f>
        <v>713.56062145077988</v>
      </c>
      <c r="M128" s="370">
        <v>10</v>
      </c>
      <c r="N128" s="369">
        <f>D128*M128*M124</f>
        <v>713.56062145077988</v>
      </c>
      <c r="O128" s="370">
        <v>12</v>
      </c>
      <c r="P128" s="369">
        <f>D128*O128*O124</f>
        <v>1566.4523469888327</v>
      </c>
      <c r="Q128" s="370">
        <v>12</v>
      </c>
      <c r="R128" s="369">
        <f>D128*Q128*Q124</f>
        <v>1566.4523469888327</v>
      </c>
      <c r="S128" s="370">
        <v>12</v>
      </c>
      <c r="T128" s="369">
        <f>D128*S128*S124</f>
        <v>1566.4523469888327</v>
      </c>
      <c r="U128" s="370">
        <v>12</v>
      </c>
      <c r="V128" s="369">
        <f>D128*U128*U124</f>
        <v>2195.0559047548095</v>
      </c>
      <c r="W128" s="370">
        <v>14</v>
      </c>
      <c r="X128" s="369">
        <f>D128*W128*W124</f>
        <v>2560.8985555472777</v>
      </c>
      <c r="Y128" s="370">
        <v>16</v>
      </c>
      <c r="Z128" s="369">
        <f>D128*Y128*Y124</f>
        <v>2926.741206339746</v>
      </c>
      <c r="AA128" s="370">
        <v>16</v>
      </c>
      <c r="AB128" s="369">
        <f>D128*AA128*AA124</f>
        <v>5139.2872815124874</v>
      </c>
      <c r="AC128" s="370">
        <v>18</v>
      </c>
      <c r="AD128" s="369">
        <f>D128*AC128*AC124</f>
        <v>5781.6981917015482</v>
      </c>
      <c r="AE128" s="370">
        <v>20</v>
      </c>
      <c r="AF128" s="369">
        <f>D128*AE128*AE124</f>
        <v>9749.3729804584254</v>
      </c>
      <c r="AG128" s="370">
        <v>22</v>
      </c>
      <c r="AH128" s="369">
        <f>D128*AG128*AG124</f>
        <v>10724.310278504268</v>
      </c>
      <c r="AI128" s="370">
        <v>24</v>
      </c>
      <c r="AJ128" s="369">
        <f>D128*AI128*AI124</f>
        <v>29077.761227597446</v>
      </c>
      <c r="AK128" s="370">
        <v>26</v>
      </c>
      <c r="AL128" s="369">
        <f>D128*AK128*AK124</f>
        <v>31500.907996563899</v>
      </c>
      <c r="AM128" s="370">
        <v>28</v>
      </c>
      <c r="AN128" s="369">
        <f>D128*AM128*AM124</f>
        <v>49748.549232121019</v>
      </c>
      <c r="AO128" s="370">
        <v>30</v>
      </c>
      <c r="AP128" s="371">
        <f>D128*AO128*AO124</f>
        <v>53302.017034415374</v>
      </c>
      <c r="AQ128" s="334"/>
    </row>
    <row r="129" spans="2:43" ht="14.45" customHeight="1">
      <c r="B129" s="323"/>
      <c r="C129" s="525" t="s">
        <v>1040</v>
      </c>
      <c r="D129" s="361">
        <f>마리!$F$16</f>
        <v>11</v>
      </c>
      <c r="E129" s="362">
        <v>6</v>
      </c>
      <c r="F129" s="361">
        <f>D129*E129*E124</f>
        <v>66</v>
      </c>
      <c r="G129" s="362">
        <v>6</v>
      </c>
      <c r="H129" s="361">
        <f>D129*G129*G124</f>
        <v>86.423699999999982</v>
      </c>
      <c r="I129" s="362">
        <v>8</v>
      </c>
      <c r="J129" s="361">
        <f>D129*I129*I124</f>
        <v>165.24561759912797</v>
      </c>
      <c r="K129" s="362">
        <v>8</v>
      </c>
      <c r="L129" s="361">
        <f>D129*K129*K124</f>
        <v>165.24561759912797</v>
      </c>
      <c r="M129" s="362">
        <v>8</v>
      </c>
      <c r="N129" s="361">
        <f>D129*M129*M124</f>
        <v>165.24561759912797</v>
      </c>
      <c r="O129" s="362">
        <v>8</v>
      </c>
      <c r="P129" s="361">
        <f>D129*O129*O124</f>
        <v>302.2978213487221</v>
      </c>
      <c r="Q129" s="362">
        <v>10</v>
      </c>
      <c r="R129" s="361">
        <f>D129*Q129*Q124</f>
        <v>377.87227668590265</v>
      </c>
      <c r="S129" s="362">
        <v>10</v>
      </c>
      <c r="T129" s="361">
        <f>D129*S129*S124</f>
        <v>377.87227668590265</v>
      </c>
      <c r="U129" s="362">
        <v>10</v>
      </c>
      <c r="V129" s="361">
        <f>D129*U129*U124</f>
        <v>529.50909983120403</v>
      </c>
      <c r="W129" s="362">
        <v>12</v>
      </c>
      <c r="X129" s="361">
        <f>D129*W129*W124</f>
        <v>635.41091979744488</v>
      </c>
      <c r="Y129" s="362">
        <v>14</v>
      </c>
      <c r="Z129" s="361">
        <f>D129*Y129*Y124</f>
        <v>741.31273976368561</v>
      </c>
      <c r="AA129" s="362">
        <v>16</v>
      </c>
      <c r="AB129" s="361">
        <f>D129*AA129*AA124</f>
        <v>1487.68842359572</v>
      </c>
      <c r="AC129" s="362">
        <v>18</v>
      </c>
      <c r="AD129" s="361">
        <f>D129*AC129*AC124</f>
        <v>1673.6494765451851</v>
      </c>
      <c r="AE129" s="362">
        <v>20</v>
      </c>
      <c r="AF129" s="361">
        <f>D129*AE129*AE124</f>
        <v>2822.1869153958601</v>
      </c>
      <c r="AG129" s="362">
        <v>22</v>
      </c>
      <c r="AH129" s="361">
        <f>D129*AG129*AG124</f>
        <v>3104.405606935446</v>
      </c>
      <c r="AI129" s="362">
        <v>26</v>
      </c>
      <c r="AJ129" s="361">
        <f>D129*AI129*AI124</f>
        <v>9118.6838937421817</v>
      </c>
      <c r="AK129" s="362">
        <v>28</v>
      </c>
      <c r="AL129" s="361">
        <f>D129*AK129*AK124</f>
        <v>9820.1211163377338</v>
      </c>
      <c r="AM129" s="362">
        <v>32</v>
      </c>
      <c r="AN129" s="361">
        <f>D129*AM129*AM124</f>
        <v>16458.166663258082</v>
      </c>
      <c r="AO129" s="362">
        <v>36</v>
      </c>
      <c r="AP129" s="363">
        <f>D129*AO129*AO124</f>
        <v>18515.437496165341</v>
      </c>
      <c r="AQ129" s="334"/>
    </row>
    <row r="130" spans="2:43" ht="14.45" customHeight="1">
      <c r="B130" s="323"/>
      <c r="C130" s="526" t="s">
        <v>1040</v>
      </c>
      <c r="D130" s="365">
        <f>마리!$F$16</f>
        <v>11</v>
      </c>
      <c r="E130" s="527">
        <v>6</v>
      </c>
      <c r="F130" s="365">
        <f>D130*E130*E124</f>
        <v>66</v>
      </c>
      <c r="G130" s="527">
        <v>6</v>
      </c>
      <c r="H130" s="365">
        <f>D130*G130*G124</f>
        <v>86.423699999999982</v>
      </c>
      <c r="I130" s="527">
        <v>6</v>
      </c>
      <c r="J130" s="365">
        <f>D130*I130*I124</f>
        <v>123.93421319934599</v>
      </c>
      <c r="K130" s="527">
        <v>8</v>
      </c>
      <c r="L130" s="365">
        <f>D130*K130*K124</f>
        <v>165.24561759912797</v>
      </c>
      <c r="M130" s="527">
        <v>8</v>
      </c>
      <c r="N130" s="365">
        <f>D130*M130*M124</f>
        <v>165.24561759912797</v>
      </c>
      <c r="O130" s="527">
        <v>8</v>
      </c>
      <c r="P130" s="365">
        <f>D130*O130*O124</f>
        <v>302.2978213487221</v>
      </c>
      <c r="Q130" s="527">
        <v>8</v>
      </c>
      <c r="R130" s="365">
        <f>D130*Q130*Q124</f>
        <v>302.2978213487221</v>
      </c>
      <c r="S130" s="527">
        <v>8</v>
      </c>
      <c r="T130" s="365">
        <f>D130*S130*S124</f>
        <v>302.2978213487221</v>
      </c>
      <c r="U130" s="527">
        <v>8</v>
      </c>
      <c r="V130" s="365">
        <f>D130*U130*U124</f>
        <v>423.60727986496323</v>
      </c>
      <c r="W130" s="527">
        <v>10</v>
      </c>
      <c r="X130" s="365">
        <f>D130*W130*W124</f>
        <v>529.50909983120403</v>
      </c>
      <c r="Y130" s="527">
        <v>10</v>
      </c>
      <c r="Z130" s="365">
        <f>D130*Y130*Y124</f>
        <v>529.50909983120403</v>
      </c>
      <c r="AA130" s="527">
        <v>12</v>
      </c>
      <c r="AB130" s="365">
        <f>D130*AA130*AA124</f>
        <v>1115.7663176967901</v>
      </c>
      <c r="AC130" s="527">
        <v>14</v>
      </c>
      <c r="AD130" s="365">
        <f>D130*AC130*AC124</f>
        <v>1301.7273706462552</v>
      </c>
      <c r="AE130" s="527">
        <v>14</v>
      </c>
      <c r="AF130" s="365">
        <f>D130*AE130*AE124</f>
        <v>1975.530840777102</v>
      </c>
      <c r="AG130" s="527">
        <v>16</v>
      </c>
      <c r="AH130" s="365">
        <f>D130*AG130*AG124</f>
        <v>2257.7495323166877</v>
      </c>
      <c r="AI130" s="527">
        <v>18</v>
      </c>
      <c r="AJ130" s="365">
        <f>D130*AI130*AI124</f>
        <v>6312.9350033599712</v>
      </c>
      <c r="AK130" s="527">
        <v>20</v>
      </c>
      <c r="AL130" s="365">
        <f>D130*AK130*AK124</f>
        <v>7014.3722259555234</v>
      </c>
      <c r="AM130" s="527">
        <v>22</v>
      </c>
      <c r="AN130" s="365">
        <f>D130*AM130*AM124</f>
        <v>11314.989580989932</v>
      </c>
      <c r="AO130" s="527">
        <v>24</v>
      </c>
      <c r="AP130" s="367">
        <f>D130*AO130*AO124</f>
        <v>12343.624997443561</v>
      </c>
      <c r="AQ130" s="334"/>
    </row>
    <row r="131" spans="2:43" ht="14.45" customHeight="1">
      <c r="B131" s="323"/>
      <c r="C131" s="526" t="s">
        <v>1038</v>
      </c>
      <c r="D131" s="365">
        <f>마리!$F$14</f>
        <v>107</v>
      </c>
      <c r="E131" s="527">
        <v>6610</v>
      </c>
      <c r="F131" s="365">
        <f>D131*E131/500</f>
        <v>1414.54</v>
      </c>
      <c r="G131" s="527">
        <v>6610</v>
      </c>
      <c r="H131" s="365">
        <f>D131*G131/500</f>
        <v>1414.54</v>
      </c>
      <c r="I131" s="527">
        <v>6610</v>
      </c>
      <c r="J131" s="365">
        <f>D131*I131/500</f>
        <v>1414.54</v>
      </c>
      <c r="K131" s="527">
        <v>8152</v>
      </c>
      <c r="L131" s="365">
        <f>D131*K131/500</f>
        <v>1744.528</v>
      </c>
      <c r="M131" s="527">
        <v>8152</v>
      </c>
      <c r="N131" s="365">
        <f>D131*M131/500</f>
        <v>1744.528</v>
      </c>
      <c r="O131" s="527">
        <v>8152</v>
      </c>
      <c r="P131" s="365">
        <f>D131*O131/500</f>
        <v>1744.528</v>
      </c>
      <c r="Q131" s="527">
        <v>9696</v>
      </c>
      <c r="R131" s="365">
        <f>D131*Q131/500</f>
        <v>2074.944</v>
      </c>
      <c r="S131" s="527">
        <v>9696</v>
      </c>
      <c r="T131" s="365">
        <f>D131*S131/500</f>
        <v>2074.944</v>
      </c>
      <c r="U131" s="527">
        <v>9696</v>
      </c>
      <c r="V131" s="365">
        <f>D131*U131/500</f>
        <v>2074.944</v>
      </c>
      <c r="W131" s="527">
        <v>13014</v>
      </c>
      <c r="X131" s="365">
        <f>D131*W131/500</f>
        <v>2784.9960000000001</v>
      </c>
      <c r="Y131" s="527">
        <v>17714</v>
      </c>
      <c r="Z131" s="365">
        <f>D131*Y131/500</f>
        <v>3790.7959999999998</v>
      </c>
      <c r="AA131" s="527">
        <v>24012</v>
      </c>
      <c r="AB131" s="365">
        <f>D131*AA131/500</f>
        <v>5138.5680000000002</v>
      </c>
      <c r="AC131" s="527">
        <v>32774</v>
      </c>
      <c r="AD131" s="365">
        <f>D131*AC131/500</f>
        <v>7013.6360000000004</v>
      </c>
      <c r="AE131" s="527">
        <v>44514</v>
      </c>
      <c r="AF131" s="365">
        <f>D131*AE131/500</f>
        <v>9525.9959999999992</v>
      </c>
      <c r="AG131" s="527">
        <v>60480</v>
      </c>
      <c r="AH131" s="365">
        <f>D131*AG131/500</f>
        <v>12942.72</v>
      </c>
      <c r="AI131" s="527">
        <v>82372</v>
      </c>
      <c r="AJ131" s="365">
        <f>D131*AI131/500</f>
        <v>17627.608</v>
      </c>
      <c r="AK131" s="527">
        <v>111862</v>
      </c>
      <c r="AL131" s="365">
        <f>D131*AK131/500</f>
        <v>23938.468000000001</v>
      </c>
      <c r="AM131" s="527">
        <v>151946</v>
      </c>
      <c r="AN131" s="365">
        <f>D131*AM131/500</f>
        <v>32516.444</v>
      </c>
      <c r="AO131" s="527">
        <v>206688</v>
      </c>
      <c r="AP131" s="367">
        <f>D131*AO131/500</f>
        <v>44231.232000000004</v>
      </c>
      <c r="AQ131" s="334"/>
    </row>
    <row r="132" spans="2:43" ht="14.45" customHeight="1">
      <c r="B132" s="323"/>
      <c r="C132" s="368" t="s">
        <v>1038</v>
      </c>
      <c r="D132" s="369">
        <f>마리!$F$14</f>
        <v>107</v>
      </c>
      <c r="E132" s="370">
        <v>4622</v>
      </c>
      <c r="F132" s="369">
        <f>D132*E132/500</f>
        <v>989.10799999999995</v>
      </c>
      <c r="G132" s="370">
        <v>4622</v>
      </c>
      <c r="H132" s="369">
        <f>D132*G132/500</f>
        <v>989.10799999999995</v>
      </c>
      <c r="I132" s="370">
        <v>4622</v>
      </c>
      <c r="J132" s="369">
        <f>D132*I132/500</f>
        <v>989.10799999999995</v>
      </c>
      <c r="K132" s="370">
        <v>5700</v>
      </c>
      <c r="L132" s="369">
        <f>D132*K132/500</f>
        <v>1219.8</v>
      </c>
      <c r="M132" s="370">
        <v>5700</v>
      </c>
      <c r="N132" s="369">
        <f>D132*M132/500</f>
        <v>1219.8</v>
      </c>
      <c r="O132" s="370">
        <v>5700</v>
      </c>
      <c r="P132" s="369">
        <f>D132*O132/500</f>
        <v>1219.8</v>
      </c>
      <c r="Q132" s="370">
        <v>6778</v>
      </c>
      <c r="R132" s="369">
        <f>D132*Q132/500</f>
        <v>1450.492</v>
      </c>
      <c r="S132" s="370">
        <v>6778</v>
      </c>
      <c r="T132" s="369">
        <f>D132*S132/500</f>
        <v>1450.492</v>
      </c>
      <c r="U132" s="370">
        <v>6778</v>
      </c>
      <c r="V132" s="369">
        <f>D132*U132/500</f>
        <v>1450.492</v>
      </c>
      <c r="W132" s="370">
        <v>9178</v>
      </c>
      <c r="X132" s="369">
        <f>D132*W132/500</f>
        <v>1964.0920000000001</v>
      </c>
      <c r="Y132" s="370">
        <v>12406</v>
      </c>
      <c r="Z132" s="369">
        <f>D132*Y132/500</f>
        <v>2654.884</v>
      </c>
      <c r="AA132" s="370">
        <v>16824</v>
      </c>
      <c r="AB132" s="369">
        <f>D132*AA132/500</f>
        <v>3600.3359999999998</v>
      </c>
      <c r="AC132" s="370">
        <v>23166</v>
      </c>
      <c r="AD132" s="369">
        <f>D132*AC132/500</f>
        <v>4957.5240000000003</v>
      </c>
      <c r="AE132" s="370">
        <v>31464</v>
      </c>
      <c r="AF132" s="369">
        <f>D132*AE132/500</f>
        <v>6733.2960000000003</v>
      </c>
      <c r="AG132" s="370">
        <v>42702</v>
      </c>
      <c r="AH132" s="369">
        <f>D132*AG132/500</f>
        <v>9138.2279999999992</v>
      </c>
      <c r="AI132" s="370">
        <v>57348</v>
      </c>
      <c r="AJ132" s="369">
        <f>D132*AI132/500</f>
        <v>12272.472</v>
      </c>
      <c r="AK132" s="370">
        <v>77804</v>
      </c>
      <c r="AL132" s="369">
        <f>D132*AK132/500</f>
        <v>16650.056</v>
      </c>
      <c r="AM132" s="370">
        <v>105536</v>
      </c>
      <c r="AN132" s="369">
        <f>D132*AM132/500</f>
        <v>22584.704000000002</v>
      </c>
      <c r="AO132" s="370">
        <v>144488</v>
      </c>
      <c r="AP132" s="371">
        <f>D132*AO132/500</f>
        <v>30920.432000000001</v>
      </c>
      <c r="AQ132" s="334"/>
    </row>
    <row r="133" spans="2:43" ht="14.45" customHeight="1">
      <c r="B133" s="323"/>
      <c r="C133" s="604" t="s">
        <v>202</v>
      </c>
      <c r="D133" s="361" t="s">
        <v>1041</v>
      </c>
      <c r="E133" s="362">
        <v>640</v>
      </c>
      <c r="F133" s="361">
        <f>E133*E124</f>
        <v>640</v>
      </c>
      <c r="G133" s="362">
        <v>640</v>
      </c>
      <c r="H133" s="361">
        <f>G133*G124</f>
        <v>838.04799999999989</v>
      </c>
      <c r="I133" s="362">
        <v>640</v>
      </c>
      <c r="J133" s="361">
        <f>I133*I124</f>
        <v>1201.7863098118398</v>
      </c>
      <c r="K133" s="362">
        <v>640</v>
      </c>
      <c r="L133" s="361">
        <f>K133*K124</f>
        <v>1201.7863098118398</v>
      </c>
      <c r="M133" s="362">
        <v>660</v>
      </c>
      <c r="N133" s="361">
        <f>M133*M124</f>
        <v>1239.3421319934598</v>
      </c>
      <c r="O133" s="362">
        <v>660</v>
      </c>
      <c r="P133" s="361">
        <f>O133*O124</f>
        <v>2267.2336601154157</v>
      </c>
      <c r="Q133" s="362">
        <v>660</v>
      </c>
      <c r="R133" s="361">
        <f>Q133*Q124</f>
        <v>2267.2336601154157</v>
      </c>
      <c r="S133" s="362">
        <v>660</v>
      </c>
      <c r="T133" s="361">
        <f>S133*S124</f>
        <v>2267.2336601154157</v>
      </c>
      <c r="U133" s="362">
        <v>660</v>
      </c>
      <c r="V133" s="361">
        <f>U133*U124</f>
        <v>3177.0545989872244</v>
      </c>
      <c r="W133" s="362">
        <v>680</v>
      </c>
      <c r="X133" s="361">
        <f>W133*W124</f>
        <v>3273.328980774716</v>
      </c>
      <c r="Y133" s="362">
        <v>680</v>
      </c>
      <c r="Z133" s="361">
        <f>Y133*Y124</f>
        <v>3273.328980774716</v>
      </c>
      <c r="AA133" s="362">
        <v>680</v>
      </c>
      <c r="AB133" s="361">
        <f>AA133*AA124</f>
        <v>5747.8870911652821</v>
      </c>
      <c r="AC133" s="362">
        <v>710</v>
      </c>
      <c r="AD133" s="361">
        <f>AC133*AC124</f>
        <v>6001.4703451872801</v>
      </c>
      <c r="AE133" s="362">
        <v>730</v>
      </c>
      <c r="AF133" s="361">
        <f>AE133*AE124</f>
        <v>9364.5293101771713</v>
      </c>
      <c r="AG133" s="362">
        <v>750</v>
      </c>
      <c r="AH133" s="361">
        <f>AG133*AG124</f>
        <v>9621.0917570313413</v>
      </c>
      <c r="AI133" s="362">
        <v>780</v>
      </c>
      <c r="AJ133" s="361">
        <f>AI133*AI124</f>
        <v>24869.13789202413</v>
      </c>
      <c r="AK133" s="362">
        <v>810</v>
      </c>
      <c r="AL133" s="361">
        <f>AK133*AK124</f>
        <v>25825.64319556352</v>
      </c>
      <c r="AM133" s="362">
        <v>840</v>
      </c>
      <c r="AN133" s="361">
        <f>AM133*AM124</f>
        <v>39275.170446411328</v>
      </c>
      <c r="AO133" s="362">
        <v>870</v>
      </c>
      <c r="AP133" s="363">
        <f>AO133*AO124</f>
        <v>40677.855105211733</v>
      </c>
      <c r="AQ133" s="334"/>
    </row>
    <row r="134" spans="2:43" ht="14.45" customHeight="1">
      <c r="B134" s="323"/>
      <c r="C134" s="605"/>
      <c r="D134" s="365" t="s">
        <v>1041</v>
      </c>
      <c r="E134" s="527">
        <v>330</v>
      </c>
      <c r="F134" s="365">
        <f>E134*E124</f>
        <v>330</v>
      </c>
      <c r="G134" s="527">
        <v>330</v>
      </c>
      <c r="H134" s="365">
        <f>G134*G124</f>
        <v>432.11849999999993</v>
      </c>
      <c r="I134" s="527">
        <v>330</v>
      </c>
      <c r="J134" s="365">
        <f>I134*I124</f>
        <v>619.67106599672991</v>
      </c>
      <c r="K134" s="527">
        <v>330</v>
      </c>
      <c r="L134" s="365">
        <f>K134*K124</f>
        <v>619.67106599672991</v>
      </c>
      <c r="M134" s="527">
        <v>330</v>
      </c>
      <c r="N134" s="365">
        <f>M134*M124</f>
        <v>619.67106599672991</v>
      </c>
      <c r="O134" s="527">
        <v>330</v>
      </c>
      <c r="P134" s="365">
        <f>O134*O124</f>
        <v>1133.6168300577078</v>
      </c>
      <c r="Q134" s="527">
        <v>330</v>
      </c>
      <c r="R134" s="365">
        <f>Q134*Q124</f>
        <v>1133.6168300577078</v>
      </c>
      <c r="S134" s="527">
        <v>330</v>
      </c>
      <c r="T134" s="365">
        <f>S134*S124</f>
        <v>1133.6168300577078</v>
      </c>
      <c r="U134" s="527">
        <v>350</v>
      </c>
      <c r="V134" s="365">
        <f>U134*U124</f>
        <v>1684.8016812811038</v>
      </c>
      <c r="W134" s="527">
        <v>350</v>
      </c>
      <c r="X134" s="365">
        <f>W134*W124</f>
        <v>1684.8016812811038</v>
      </c>
      <c r="Y134" s="527">
        <v>350</v>
      </c>
      <c r="Z134" s="365">
        <f>Y134*Y124</f>
        <v>1684.8016812811038</v>
      </c>
      <c r="AA134" s="527">
        <v>350</v>
      </c>
      <c r="AB134" s="365">
        <f>AA134*AA124</f>
        <v>2958.4712969233069</v>
      </c>
      <c r="AC134" s="527">
        <v>350</v>
      </c>
      <c r="AD134" s="365">
        <f>AC134*AC124</f>
        <v>2958.4712969233069</v>
      </c>
      <c r="AE134" s="527">
        <v>350</v>
      </c>
      <c r="AF134" s="365">
        <f>AE134*AE124</f>
        <v>4489.8428199479586</v>
      </c>
      <c r="AG134" s="527">
        <v>360</v>
      </c>
      <c r="AH134" s="365">
        <f>AG134*AG124</f>
        <v>4618.1240433750436</v>
      </c>
      <c r="AI134" s="527">
        <v>380</v>
      </c>
      <c r="AJ134" s="365">
        <f>AI134*AI124</f>
        <v>12115.733844832268</v>
      </c>
      <c r="AK134" s="527">
        <v>390</v>
      </c>
      <c r="AL134" s="365">
        <f>AK134*AK124</f>
        <v>12434.568946012065</v>
      </c>
      <c r="AM134" s="527">
        <v>400</v>
      </c>
      <c r="AN134" s="365">
        <f>AM134*AM124</f>
        <v>18702.462117338728</v>
      </c>
      <c r="AO134" s="527">
        <v>420</v>
      </c>
      <c r="AP134" s="367">
        <f>AO134*AO124</f>
        <v>19637.585223205664</v>
      </c>
      <c r="AQ134" s="334"/>
    </row>
    <row r="135" spans="2:43" ht="14.45" customHeight="1">
      <c r="B135" s="323"/>
      <c r="C135" s="526" t="s">
        <v>1001</v>
      </c>
      <c r="D135" s="365">
        <f>마리!$F$6</f>
        <v>34</v>
      </c>
      <c r="E135" s="527">
        <v>12</v>
      </c>
      <c r="F135" s="365">
        <f>D135*E135*E124</f>
        <v>408</v>
      </c>
      <c r="G135" s="527">
        <v>12</v>
      </c>
      <c r="H135" s="365">
        <f>D135*G135*G124</f>
        <v>534.25559999999996</v>
      </c>
      <c r="I135" s="527">
        <v>12</v>
      </c>
      <c r="J135" s="365">
        <f>D135*I135*I124</f>
        <v>766.13877250504788</v>
      </c>
      <c r="K135" s="527">
        <v>12</v>
      </c>
      <c r="L135" s="365">
        <f>D135*K135*K124</f>
        <v>766.13877250504788</v>
      </c>
      <c r="M135" s="527">
        <v>12</v>
      </c>
      <c r="N135" s="365">
        <f>D135*M135*M124</f>
        <v>766.13877250504788</v>
      </c>
      <c r="O135" s="527">
        <v>24</v>
      </c>
      <c r="P135" s="365">
        <f>D135*O135*O124</f>
        <v>2803.1252525063323</v>
      </c>
      <c r="Q135" s="527">
        <v>24</v>
      </c>
      <c r="R135" s="365">
        <f>D135*Q135*Q124</f>
        <v>2803.1252525063323</v>
      </c>
      <c r="S135" s="527">
        <v>24</v>
      </c>
      <c r="T135" s="365">
        <f>D135*S135*S124</f>
        <v>2803.1252525063323</v>
      </c>
      <c r="U135" s="527">
        <v>24</v>
      </c>
      <c r="V135" s="365">
        <f>D135*U135*U124</f>
        <v>3927.9947769296591</v>
      </c>
      <c r="W135" s="527">
        <v>24</v>
      </c>
      <c r="X135" s="365">
        <f>D135*W135*W124</f>
        <v>3927.9947769296591</v>
      </c>
      <c r="Y135" s="527">
        <v>24</v>
      </c>
      <c r="Z135" s="365">
        <f>D135*Y135*Y124</f>
        <v>3927.9947769296591</v>
      </c>
      <c r="AA135" s="527">
        <v>36</v>
      </c>
      <c r="AB135" s="365">
        <f>D135*AA135*AA124</f>
        <v>10346.196764097507</v>
      </c>
      <c r="AC135" s="527">
        <v>36</v>
      </c>
      <c r="AD135" s="365">
        <f>D135*AC135*AC124</f>
        <v>10346.196764097507</v>
      </c>
      <c r="AE135" s="527">
        <v>36</v>
      </c>
      <c r="AF135" s="365">
        <f>D135*AE135*AE124</f>
        <v>15701.621747475148</v>
      </c>
      <c r="AG135" s="527">
        <v>36</v>
      </c>
      <c r="AH135" s="365">
        <f>D135*AG135*AG124</f>
        <v>15701.621747475148</v>
      </c>
      <c r="AI135" s="527">
        <v>48</v>
      </c>
      <c r="AJ135" s="365">
        <f>D135*AI135*AI124</f>
        <v>52033.888512542791</v>
      </c>
      <c r="AK135" s="527">
        <v>48</v>
      </c>
      <c r="AL135" s="365">
        <f>D135*AK135*AK124</f>
        <v>52033.888512542791</v>
      </c>
      <c r="AM135" s="527">
        <v>48</v>
      </c>
      <c r="AN135" s="365">
        <f>D135*AM135*AM124</f>
        <v>76306.045438742018</v>
      </c>
      <c r="AO135" s="527">
        <v>48</v>
      </c>
      <c r="AP135" s="367">
        <f>D135*AO135*AO124</f>
        <v>76306.045438742018</v>
      </c>
      <c r="AQ135" s="334"/>
    </row>
    <row r="136" spans="2:43" ht="14.45" customHeight="1">
      <c r="B136" s="323"/>
      <c r="C136" s="526" t="s">
        <v>1033</v>
      </c>
      <c r="D136" s="365">
        <f>마리!$F$7</f>
        <v>72</v>
      </c>
      <c r="E136" s="527">
        <v>6</v>
      </c>
      <c r="F136" s="365">
        <f>D136*E136*E124</f>
        <v>432</v>
      </c>
      <c r="G136" s="527">
        <v>6</v>
      </c>
      <c r="H136" s="365">
        <f>D136*G136*G124</f>
        <v>565.68239999999992</v>
      </c>
      <c r="I136" s="527">
        <v>6</v>
      </c>
      <c r="J136" s="365">
        <f>D136*I136*I124</f>
        <v>811.20575912299194</v>
      </c>
      <c r="K136" s="527">
        <v>6</v>
      </c>
      <c r="L136" s="365">
        <f>D136*K136*K124</f>
        <v>811.20575912299194</v>
      </c>
      <c r="M136" s="527">
        <v>6</v>
      </c>
      <c r="N136" s="365">
        <f>D136*M136*M124</f>
        <v>811.20575912299194</v>
      </c>
      <c r="O136" s="527">
        <v>12</v>
      </c>
      <c r="P136" s="365">
        <f>D136*O136*O124</f>
        <v>2968.0149732419991</v>
      </c>
      <c r="Q136" s="527">
        <v>12</v>
      </c>
      <c r="R136" s="365">
        <f>D136*Q136*Q124</f>
        <v>2968.0149732419991</v>
      </c>
      <c r="S136" s="527">
        <v>12</v>
      </c>
      <c r="T136" s="365">
        <f>D136*S136*S124</f>
        <v>2968.0149732419991</v>
      </c>
      <c r="U136" s="527">
        <v>12</v>
      </c>
      <c r="V136" s="365">
        <f>D136*U136*U124</f>
        <v>4159.0532932196393</v>
      </c>
      <c r="W136" s="527">
        <v>12</v>
      </c>
      <c r="X136" s="365">
        <f>D136*W136*W124</f>
        <v>4159.0532932196393</v>
      </c>
      <c r="Y136" s="527">
        <v>12</v>
      </c>
      <c r="Z136" s="365">
        <f>D136*Y136*Y124</f>
        <v>4159.0532932196393</v>
      </c>
      <c r="AA136" s="527">
        <v>18</v>
      </c>
      <c r="AB136" s="365">
        <f>D136*AA136*AA124</f>
        <v>10954.796573750302</v>
      </c>
      <c r="AC136" s="527">
        <v>18</v>
      </c>
      <c r="AD136" s="365">
        <f>D136*AC136*AC124</f>
        <v>10954.796573750302</v>
      </c>
      <c r="AE136" s="527">
        <v>18</v>
      </c>
      <c r="AF136" s="365">
        <f>D136*AE136*AE124</f>
        <v>16625.246556150156</v>
      </c>
      <c r="AG136" s="527">
        <v>18</v>
      </c>
      <c r="AH136" s="365">
        <f>D136*AG136*AG124</f>
        <v>16625.246556150156</v>
      </c>
      <c r="AI136" s="527">
        <v>24</v>
      </c>
      <c r="AJ136" s="365">
        <f>D136*AI136*AI124</f>
        <v>55094.705483868842</v>
      </c>
      <c r="AK136" s="527">
        <v>24</v>
      </c>
      <c r="AL136" s="365">
        <f>D136*AK136*AK124</f>
        <v>55094.705483868842</v>
      </c>
      <c r="AM136" s="527">
        <v>24</v>
      </c>
      <c r="AN136" s="365">
        <f>D136*AM136*AM124</f>
        <v>80794.636346903309</v>
      </c>
      <c r="AO136" s="527">
        <v>24</v>
      </c>
      <c r="AP136" s="367">
        <f>D136*AO136*AO124</f>
        <v>80794.636346903309</v>
      </c>
      <c r="AQ136" s="334"/>
    </row>
    <row r="137" spans="2:43" ht="14.45" customHeight="1" thickBot="1">
      <c r="B137" s="323"/>
      <c r="C137" s="372" t="s">
        <v>1002</v>
      </c>
      <c r="D137" s="373">
        <f>마리!$F$8</f>
        <v>133</v>
      </c>
      <c r="E137" s="374">
        <v>2</v>
      </c>
      <c r="F137" s="373">
        <f>D137*E137*E124</f>
        <v>266</v>
      </c>
      <c r="G137" s="374">
        <v>2</v>
      </c>
      <c r="H137" s="373">
        <f>D137*G137*G124</f>
        <v>348.31369999999993</v>
      </c>
      <c r="I137" s="374">
        <v>2</v>
      </c>
      <c r="J137" s="373">
        <f>D137*I137*I124</f>
        <v>499.49243501554594</v>
      </c>
      <c r="K137" s="374">
        <v>2</v>
      </c>
      <c r="L137" s="373">
        <f>D137*K137*K124</f>
        <v>499.49243501554594</v>
      </c>
      <c r="M137" s="374">
        <v>2</v>
      </c>
      <c r="N137" s="373">
        <f>D137*M137*M124</f>
        <v>499.49243501554594</v>
      </c>
      <c r="O137" s="374">
        <v>4</v>
      </c>
      <c r="P137" s="373">
        <f>D137*O137*O124</f>
        <v>1827.5277381536382</v>
      </c>
      <c r="Q137" s="374">
        <v>4</v>
      </c>
      <c r="R137" s="373">
        <f>D137*Q137*Q124</f>
        <v>1827.5277381536382</v>
      </c>
      <c r="S137" s="374">
        <v>4</v>
      </c>
      <c r="T137" s="373">
        <f>D137*S137*S124</f>
        <v>1827.5277381536382</v>
      </c>
      <c r="U137" s="374">
        <v>4</v>
      </c>
      <c r="V137" s="373">
        <f>D137*U137*U124</f>
        <v>2560.8985555472777</v>
      </c>
      <c r="W137" s="374">
        <v>4</v>
      </c>
      <c r="X137" s="373">
        <f>D137*W137*W124</f>
        <v>2560.8985555472777</v>
      </c>
      <c r="Y137" s="374">
        <v>4</v>
      </c>
      <c r="Z137" s="373">
        <f>D137*Y137*Y124</f>
        <v>2560.8985555472777</v>
      </c>
      <c r="AA137" s="374">
        <v>6</v>
      </c>
      <c r="AB137" s="373">
        <f>D137*AA137*AA124</f>
        <v>6745.3145569851404</v>
      </c>
      <c r="AC137" s="374">
        <v>6</v>
      </c>
      <c r="AD137" s="373">
        <f>D137*AC137*AC124</f>
        <v>6745.3145569851404</v>
      </c>
      <c r="AE137" s="374">
        <v>5</v>
      </c>
      <c r="AF137" s="373">
        <f>D137*AE137*AE124</f>
        <v>8530.7013579011218</v>
      </c>
      <c r="AG137" s="374">
        <v>5</v>
      </c>
      <c r="AH137" s="373">
        <f>D137*AG137*AG124</f>
        <v>8530.7013579011218</v>
      </c>
      <c r="AI137" s="374">
        <v>1</v>
      </c>
      <c r="AJ137" s="373">
        <f>D137*AI137*AI124</f>
        <v>4240.5068456912941</v>
      </c>
      <c r="AK137" s="374">
        <v>1</v>
      </c>
      <c r="AL137" s="373">
        <f>D137*AK137*AK124</f>
        <v>4240.5068456912941</v>
      </c>
      <c r="AM137" s="374">
        <v>1</v>
      </c>
      <c r="AN137" s="373">
        <f>D137*AM137*AM124</f>
        <v>6218.5686540151273</v>
      </c>
      <c r="AO137" s="374">
        <v>1</v>
      </c>
      <c r="AP137" s="375">
        <f>D137*AO137*AO124</f>
        <v>6218.5686540151273</v>
      </c>
      <c r="AQ137" s="334"/>
    </row>
    <row r="138" spans="2:43" ht="14.45" customHeight="1" thickBot="1">
      <c r="B138" s="323"/>
      <c r="C138" s="277"/>
      <c r="D138" s="277"/>
      <c r="E138" s="277"/>
      <c r="F138" s="277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7"/>
      <c r="AC138" s="277"/>
      <c r="AD138" s="277"/>
      <c r="AE138" s="277"/>
      <c r="AF138" s="277"/>
      <c r="AG138" s="277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334"/>
    </row>
    <row r="139" spans="2:43" ht="14.45" customHeight="1">
      <c r="B139" s="323"/>
      <c r="C139" s="376" t="s">
        <v>1032</v>
      </c>
      <c r="D139" s="377" t="s">
        <v>1577</v>
      </c>
      <c r="E139" s="600">
        <f>F125+F127+F129+F131+F133+F135+F136</f>
        <v>4424.54</v>
      </c>
      <c r="F139" s="600"/>
      <c r="G139" s="600">
        <f t="shared" ref="G139" si="54">H125+H127+H129+H131+H133+H135+H136</f>
        <v>5455.5026999999991</v>
      </c>
      <c r="H139" s="600"/>
      <c r="I139" s="600">
        <f t="shared" ref="I139" si="55">J125+J127+J129+J131+J133+J135+J136</f>
        <v>7250.7147670237473</v>
      </c>
      <c r="J139" s="600"/>
      <c r="K139" s="600">
        <f t="shared" ref="K139" si="56">L125+L127+L129+L131+L133+L135+L136</f>
        <v>8168.4513841661001</v>
      </c>
      <c r="L139" s="600"/>
      <c r="M139" s="600">
        <f t="shared" ref="M139" si="57">N125+N127+N129+N131+N133+N135+N136</f>
        <v>8206.0072063477201</v>
      </c>
      <c r="N139" s="600"/>
      <c r="O139" s="600">
        <f t="shared" ref="O139" si="58">P125+P127+P129+P131+P133+P135+P136</f>
        <v>16711.705359277072</v>
      </c>
      <c r="P139" s="600"/>
      <c r="Q139" s="600">
        <f t="shared" ref="Q139" si="59">R125+R127+R129+R131+R133+R135+R136</f>
        <v>17921.533203200626</v>
      </c>
      <c r="R139" s="600"/>
      <c r="S139" s="600">
        <f t="shared" ref="S139" si="60">T125+T127+T129+T131+T133+T135+T136</f>
        <v>18182.608594365433</v>
      </c>
      <c r="T139" s="600"/>
      <c r="U139" s="600">
        <f t="shared" ref="U139" si="61">V125+V127+V129+V131+V133+V135+V136</f>
        <v>24646.472810077415</v>
      </c>
      <c r="V139" s="600"/>
      <c r="W139" s="600">
        <f t="shared" ref="W139" si="62">X125+X127+X129+X131+X133+X135+X136</f>
        <v>27065.395086805394</v>
      </c>
      <c r="X139" s="600"/>
      <c r="Y139" s="600">
        <f t="shared" ref="Y139" si="63">Z125+Z127+Z129+Z131+Z133+Z135+Z136</f>
        <v>28542.939557564103</v>
      </c>
      <c r="Z139" s="600"/>
      <c r="AA139" s="600">
        <f t="shared" ref="AA139" si="64">AB125+AB127+AB129+AB131+AB133+AB135+AB136</f>
        <v>57173.851725313936</v>
      </c>
      <c r="AB139" s="600"/>
      <c r="AC139" s="600">
        <f t="shared" ref="AC139" si="65">AD125+AD127+AD129+AD131+AD133+AD135+AD136</f>
        <v>62108.824323846042</v>
      </c>
      <c r="AD139" s="600"/>
      <c r="AE139" s="600">
        <f t="shared" ref="AE139" si="66">AF125+AF127+AF129+AF131+AF133+AF135+AF136</f>
        <v>94653.415866213298</v>
      </c>
      <c r="AF139" s="600"/>
      <c r="AG139" s="600">
        <f t="shared" ref="AG139" si="67">AH125+AH127+AH129+AH131+AH133+AH135+AH136</f>
        <v>99583.858302652909</v>
      </c>
      <c r="AH139" s="600"/>
      <c r="AI139" s="600">
        <f t="shared" ref="AI139" si="68">AJ125+AJ127+AJ129+AJ131+AJ133+AJ135+AJ136</f>
        <v>274513.04902056209</v>
      </c>
      <c r="AJ139" s="600"/>
      <c r="AK139" s="600">
        <f t="shared" ref="AK139" si="69">AL125+AL127+AL129+AL131+AL133+AL135+AL136</f>
        <v>287328.14508462994</v>
      </c>
      <c r="AL139" s="600"/>
      <c r="AM139" s="600">
        <f t="shared" ref="AM139" si="70">AN125+AN127+AN129+AN131+AN133+AN135+AN136</f>
        <v>425782.46617234009</v>
      </c>
      <c r="AN139" s="600"/>
      <c r="AO139" s="600">
        <f t="shared" ref="AO139" si="71">AP125+AP127+AP129+AP131+AP133+AP135+AP136</f>
        <v>459005.08560727967</v>
      </c>
      <c r="AP139" s="601"/>
      <c r="AQ139" s="334"/>
    </row>
    <row r="140" spans="2:43" ht="14.45" customHeight="1" thickBot="1">
      <c r="B140" s="323"/>
      <c r="C140" s="378" t="s">
        <v>1034</v>
      </c>
      <c r="D140" s="379" t="s">
        <v>1577</v>
      </c>
      <c r="E140" s="598">
        <f>F126+F128+F130+F132+F134+F135+F136</f>
        <v>2569.5079999999998</v>
      </c>
      <c r="F140" s="598"/>
      <c r="G140" s="598">
        <f>H126+H128+H130+H132+H134+H135+H136</f>
        <v>3158.0809799999997</v>
      </c>
      <c r="H140" s="598"/>
      <c r="I140" s="598">
        <f>J126+J128+J130+J132+J134+J135+J136</f>
        <v>4099.4811930817687</v>
      </c>
      <c r="J140" s="598"/>
      <c r="K140" s="598">
        <f>L126+L128+L130+L132+L134+L135+L136</f>
        <v>4389.1358339069111</v>
      </c>
      <c r="L140" s="598"/>
      <c r="M140" s="598">
        <f>N126+N128+N130+N132+N134+N135+N136</f>
        <v>4389.1358339069111</v>
      </c>
      <c r="N140" s="598"/>
      <c r="O140" s="598">
        <f>P126+P128+P130+P132+P134+P135+P136</f>
        <v>10164.380309406848</v>
      </c>
      <c r="P140" s="598"/>
      <c r="Q140" s="598">
        <f>R126+R128+R130+R132+R134+R135+R136</f>
        <v>10427.363213050916</v>
      </c>
      <c r="R140" s="598"/>
      <c r="S140" s="598">
        <f>T126+T128+T130+T132+T134+T135+T136</f>
        <v>10427.363213050916</v>
      </c>
      <c r="T140" s="598"/>
      <c r="U140" s="598">
        <f>V126+V128+V130+V132+V134+V135+V136</f>
        <v>14125.977106141152</v>
      </c>
      <c r="V140" s="598"/>
      <c r="W140" s="598">
        <f>X126+X128+X130+X132+X134+X135+X136</f>
        <v>15156.570536339979</v>
      </c>
      <c r="X140" s="598"/>
      <c r="Y140" s="598">
        <f>Z126+Z128+Z130+Z132+Z134+Z135+Z136</f>
        <v>16213.205187132447</v>
      </c>
      <c r="Z140" s="598"/>
      <c r="AA140" s="598">
        <f>AB126+AB128+AB130+AB132+AB134+AB135+AB136</f>
        <v>34694.714608177361</v>
      </c>
      <c r="AB140" s="598"/>
      <c r="AC140" s="598">
        <f>AD126+AD128+AD130+AD132+AD134+AD135+AD136</f>
        <v>36959.730657576118</v>
      </c>
      <c r="AD140" s="598"/>
      <c r="AE140" s="598">
        <f>AF126+AF128+AF130+AF132+AF134+AF135+AF136</f>
        <v>56275.504487540049</v>
      </c>
      <c r="AF140" s="598"/>
      <c r="AG140" s="598">
        <f>AH126+AH128+AH130+AH132+AH134+AH135+AH136</f>
        <v>60065.873700552562</v>
      </c>
      <c r="AH140" s="598"/>
      <c r="AI140" s="598">
        <f>AJ126+AJ128+AJ130+AJ132+AJ134+AJ135+AJ136</f>
        <v>169694.11485651275</v>
      </c>
      <c r="AJ140" s="598"/>
      <c r="AK140" s="598">
        <f>AL126+AL128+AL130+AL132+AL134+AL135+AL136</f>
        <v>177515.11794925455</v>
      </c>
      <c r="AL140" s="598"/>
      <c r="AM140" s="598">
        <f>AN126+AN128+AN130+AN132+AN134+AN135+AN136</f>
        <v>263537.87468873349</v>
      </c>
      <c r="AN140" s="598"/>
      <c r="AO140" s="598">
        <f>AP126+AP128+AP130+AP132+AP134+AP135+AP136</f>
        <v>277830.3368731059</v>
      </c>
      <c r="AP140" s="599"/>
      <c r="AQ140" s="334"/>
    </row>
    <row r="141" spans="2:43" ht="14.45" customHeight="1" thickBot="1">
      <c r="B141" s="323"/>
      <c r="C141" s="277"/>
      <c r="D141" s="277"/>
      <c r="E141" s="277"/>
      <c r="F141" s="277"/>
      <c r="G141" s="277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  <c r="Z141" s="277"/>
      <c r="AA141" s="277"/>
      <c r="AB141" s="277"/>
      <c r="AC141" s="277"/>
      <c r="AD141" s="277"/>
      <c r="AE141" s="277"/>
      <c r="AF141" s="277"/>
      <c r="AG141" s="277"/>
      <c r="AH141" s="277"/>
      <c r="AI141" s="277"/>
      <c r="AJ141" s="277"/>
      <c r="AK141" s="277"/>
      <c r="AL141" s="277"/>
      <c r="AM141" s="277"/>
      <c r="AN141" s="277"/>
      <c r="AO141" s="277"/>
      <c r="AP141" s="277"/>
      <c r="AQ141" s="334"/>
    </row>
    <row r="142" spans="2:43" ht="14.45" customHeight="1">
      <c r="B142" s="323"/>
      <c r="C142" s="608" t="s">
        <v>1558</v>
      </c>
      <c r="D142" s="610" t="s">
        <v>1037</v>
      </c>
      <c r="E142" s="606" t="s">
        <v>1013</v>
      </c>
      <c r="F142" s="606"/>
      <c r="G142" s="606" t="s">
        <v>1042</v>
      </c>
      <c r="H142" s="606" t="s">
        <v>1014</v>
      </c>
      <c r="I142" s="606" t="s">
        <v>1043</v>
      </c>
      <c r="J142" s="606" t="s">
        <v>1015</v>
      </c>
      <c r="K142" s="606" t="s">
        <v>1044</v>
      </c>
      <c r="L142" s="606" t="s">
        <v>1016</v>
      </c>
      <c r="M142" s="606" t="s">
        <v>1045</v>
      </c>
      <c r="N142" s="606" t="s">
        <v>1017</v>
      </c>
      <c r="O142" s="606" t="s">
        <v>1046</v>
      </c>
      <c r="P142" s="606" t="s">
        <v>1018</v>
      </c>
      <c r="Q142" s="606" t="s">
        <v>1047</v>
      </c>
      <c r="R142" s="606" t="s">
        <v>1019</v>
      </c>
      <c r="S142" s="606" t="s">
        <v>1048</v>
      </c>
      <c r="T142" s="606" t="s">
        <v>1020</v>
      </c>
      <c r="U142" s="606" t="s">
        <v>1049</v>
      </c>
      <c r="V142" s="606" t="s">
        <v>1021</v>
      </c>
      <c r="W142" s="606" t="s">
        <v>1050</v>
      </c>
      <c r="X142" s="606" t="s">
        <v>1022</v>
      </c>
      <c r="Y142" s="606" t="s">
        <v>1051</v>
      </c>
      <c r="Z142" s="606" t="s">
        <v>1023</v>
      </c>
      <c r="AA142" s="606" t="s">
        <v>1052</v>
      </c>
      <c r="AB142" s="606" t="s">
        <v>1024</v>
      </c>
      <c r="AC142" s="606" t="s">
        <v>1053</v>
      </c>
      <c r="AD142" s="606" t="s">
        <v>1025</v>
      </c>
      <c r="AE142" s="606" t="s">
        <v>1054</v>
      </c>
      <c r="AF142" s="606" t="s">
        <v>1026</v>
      </c>
      <c r="AG142" s="606" t="s">
        <v>1055</v>
      </c>
      <c r="AH142" s="606" t="s">
        <v>1027</v>
      </c>
      <c r="AI142" s="606" t="s">
        <v>1056</v>
      </c>
      <c r="AJ142" s="606" t="s">
        <v>1028</v>
      </c>
      <c r="AK142" s="606" t="s">
        <v>1057</v>
      </c>
      <c r="AL142" s="606" t="s">
        <v>1029</v>
      </c>
      <c r="AM142" s="606" t="s">
        <v>1058</v>
      </c>
      <c r="AN142" s="606" t="s">
        <v>1030</v>
      </c>
      <c r="AO142" s="606" t="s">
        <v>1059</v>
      </c>
      <c r="AP142" s="607" t="s">
        <v>1031</v>
      </c>
      <c r="AQ142" s="334"/>
    </row>
    <row r="143" spans="2:43" ht="14.45" customHeight="1">
      <c r="B143" s="323"/>
      <c r="C143" s="609"/>
      <c r="D143" s="611"/>
      <c r="E143" s="602">
        <f>'3T장기'!$J$8</f>
        <v>1</v>
      </c>
      <c r="F143" s="602"/>
      <c r="G143" s="602">
        <f>'3T장기'!$J$18</f>
        <v>1.3094499999999998</v>
      </c>
      <c r="H143" s="602">
        <v>1.5976852999999998</v>
      </c>
      <c r="I143" s="602">
        <f>'3T장기'!$J$28</f>
        <v>1.8783911040925694</v>
      </c>
      <c r="J143" s="602">
        <v>1.5976852999999998</v>
      </c>
      <c r="K143" s="602">
        <f>'3T장기'!$J$38</f>
        <v>1.8783911040925694</v>
      </c>
      <c r="L143" s="602">
        <v>1.5976852999999998</v>
      </c>
      <c r="M143" s="602">
        <f>'3T장기'!$J$48</f>
        <v>1.8783911040925694</v>
      </c>
      <c r="N143" s="602">
        <v>1.5976852999999998</v>
      </c>
      <c r="O143" s="602">
        <f>'3T장기'!$J$58</f>
        <v>3.4390241547337403</v>
      </c>
      <c r="P143" s="602">
        <v>1.5976852999999998</v>
      </c>
      <c r="Q143" s="602">
        <f>'3T장기'!$S$8</f>
        <v>3.4390241547337403</v>
      </c>
      <c r="R143" s="602">
        <v>1.5976852999999998</v>
      </c>
      <c r="S143" s="602">
        <f>'3T장기'!$S$18</f>
        <v>3.4390241547337403</v>
      </c>
      <c r="T143" s="602">
        <v>1.5976852999999998</v>
      </c>
      <c r="U143" s="602">
        <f>'3T장기'!$S$28</f>
        <v>4.8209816477251843</v>
      </c>
      <c r="V143" s="602">
        <v>1.5976852999999998</v>
      </c>
      <c r="W143" s="602">
        <f>'3T장기'!$S$38</f>
        <v>4.8209816477251843</v>
      </c>
      <c r="X143" s="602">
        <v>1.5976852999999998</v>
      </c>
      <c r="Y143" s="602">
        <f>'3T장기'!$S$48</f>
        <v>4.8209816477251843</v>
      </c>
      <c r="Z143" s="602">
        <v>1.5976852999999998</v>
      </c>
      <c r="AA143" s="602">
        <f>'3T장기'!$S$58</f>
        <v>8.3331338618725059</v>
      </c>
      <c r="AB143" s="602">
        <v>1.5976852999999998</v>
      </c>
      <c r="AC143" s="602">
        <f>'3T장기'!$AB$8</f>
        <v>8.3331338618725059</v>
      </c>
      <c r="AD143" s="602">
        <v>1.5976852999999998</v>
      </c>
      <c r="AE143" s="602">
        <f>'3T장기'!$AB$18</f>
        <v>12.903485000228635</v>
      </c>
      <c r="AF143" s="602">
        <v>1.5976852999999998</v>
      </c>
      <c r="AG143" s="602">
        <f>'3T장기'!$AB$28</f>
        <v>12.903485000228635</v>
      </c>
      <c r="AH143" s="602">
        <v>1.5976852999999998</v>
      </c>
      <c r="AI143" s="602">
        <f>'3T장기'!$AB$38</f>
        <v>33.669475130912986</v>
      </c>
      <c r="AJ143" s="602">
        <v>1.5976852999999998</v>
      </c>
      <c r="AK143" s="602">
        <f>'3T장기'!$AB$48</f>
        <v>33.669475130912986</v>
      </c>
      <c r="AL143" s="602">
        <v>1.5976852999999998</v>
      </c>
      <c r="AM143" s="602">
        <f>'3T장기'!$AB$58</f>
        <v>50.903405800817254</v>
      </c>
      <c r="AN143" s="602">
        <v>1.5976852999999998</v>
      </c>
      <c r="AO143" s="602">
        <f>'3T장기'!$AB$58</f>
        <v>50.903405800817254</v>
      </c>
      <c r="AP143" s="603"/>
      <c r="AQ143" s="334"/>
    </row>
    <row r="144" spans="2:43" ht="14.45" customHeight="1">
      <c r="B144" s="323"/>
      <c r="C144" s="525" t="s">
        <v>206</v>
      </c>
      <c r="D144" s="361">
        <f>마리!$F$10</f>
        <v>15</v>
      </c>
      <c r="E144" s="362">
        <v>67.2</v>
      </c>
      <c r="F144" s="361">
        <f>D144*E144*E143</f>
        <v>1008</v>
      </c>
      <c r="G144" s="362">
        <v>67.2</v>
      </c>
      <c r="H144" s="361">
        <f>D144*G144*G143</f>
        <v>1319.9255999999998</v>
      </c>
      <c r="I144" s="362">
        <v>67.2</v>
      </c>
      <c r="J144" s="361">
        <f>D144*I144*I143</f>
        <v>1893.4182329253099</v>
      </c>
      <c r="K144" s="362">
        <v>83</v>
      </c>
      <c r="L144" s="361">
        <f>D144*K144*K143</f>
        <v>2338.5969245952488</v>
      </c>
      <c r="M144" s="362">
        <v>83</v>
      </c>
      <c r="N144" s="361">
        <f>D144*M144*M143</f>
        <v>2338.5969245952488</v>
      </c>
      <c r="O144" s="362">
        <v>83</v>
      </c>
      <c r="P144" s="361">
        <f>D144*O144*O143</f>
        <v>4281.5850726435065</v>
      </c>
      <c r="Q144" s="362">
        <v>98.6</v>
      </c>
      <c r="R144" s="361">
        <f>D144*Q144*Q143</f>
        <v>5086.3167248512018</v>
      </c>
      <c r="S144" s="362">
        <v>98.6</v>
      </c>
      <c r="T144" s="361">
        <f>D144*S144*S143</f>
        <v>5086.3167248512018</v>
      </c>
      <c r="U144" s="362">
        <v>98.6</v>
      </c>
      <c r="V144" s="361">
        <f>D144*U144*U143</f>
        <v>7130.2318569855479</v>
      </c>
      <c r="W144" s="362">
        <v>114.4</v>
      </c>
      <c r="X144" s="361">
        <f>D144*W144*W143</f>
        <v>8272.8045074964157</v>
      </c>
      <c r="Y144" s="362">
        <v>114.4</v>
      </c>
      <c r="Z144" s="361">
        <f>D144*Y144*Y143</f>
        <v>8272.8045074964157</v>
      </c>
      <c r="AA144" s="362">
        <v>114.4</v>
      </c>
      <c r="AB144" s="361">
        <f>D144*AA144*AA143</f>
        <v>14299.657706973219</v>
      </c>
      <c r="AC144" s="362">
        <v>130</v>
      </c>
      <c r="AD144" s="361">
        <f>D144*AC144*AC143</f>
        <v>16249.611030651387</v>
      </c>
      <c r="AE144" s="362">
        <v>130</v>
      </c>
      <c r="AF144" s="361">
        <f>D144*AE144*AE143</f>
        <v>25161.795750445839</v>
      </c>
      <c r="AG144" s="362">
        <v>130</v>
      </c>
      <c r="AH144" s="361">
        <f>D144*AG144*AG143</f>
        <v>25161.795750445839</v>
      </c>
      <c r="AI144" s="362">
        <v>145.80000000000001</v>
      </c>
      <c r="AJ144" s="361">
        <f>D144*AI144*AI143</f>
        <v>73635.142111306704</v>
      </c>
      <c r="AK144" s="362">
        <v>145.80000000000001</v>
      </c>
      <c r="AL144" s="361">
        <f>D144*AK144*AK143</f>
        <v>73635.142111306704</v>
      </c>
      <c r="AM144" s="362">
        <v>145.80000000000001</v>
      </c>
      <c r="AN144" s="361">
        <f>D144*AM144*AM143</f>
        <v>111325.74848638734</v>
      </c>
      <c r="AO144" s="362">
        <v>161.4</v>
      </c>
      <c r="AP144" s="363">
        <f>D144*AO144*AO143</f>
        <v>123237.14544377857</v>
      </c>
      <c r="AQ144" s="334"/>
    </row>
    <row r="145" spans="2:43" ht="14.45" customHeight="1">
      <c r="B145" s="323"/>
      <c r="C145" s="526" t="s">
        <v>205</v>
      </c>
      <c r="D145" s="365">
        <f>마리!$F$9</f>
        <v>1</v>
      </c>
      <c r="E145" s="527">
        <v>40.4</v>
      </c>
      <c r="F145" s="365">
        <f>D145*E145*E143</f>
        <v>40.4</v>
      </c>
      <c r="G145" s="527">
        <v>40.4</v>
      </c>
      <c r="H145" s="365">
        <f>D145*G145*G143</f>
        <v>52.901779999999988</v>
      </c>
      <c r="I145" s="527">
        <v>40.4</v>
      </c>
      <c r="J145" s="365">
        <f>D145*I145*I143</f>
        <v>75.887000605339793</v>
      </c>
      <c r="K145" s="527">
        <v>49.8</v>
      </c>
      <c r="L145" s="365">
        <f>D145*K145*K143</f>
        <v>93.543876983809952</v>
      </c>
      <c r="M145" s="527">
        <v>49.8</v>
      </c>
      <c r="N145" s="365">
        <f>D145*M145*M143</f>
        <v>93.543876983809952</v>
      </c>
      <c r="O145" s="527">
        <v>49.8</v>
      </c>
      <c r="P145" s="365">
        <f>D145*O145*O143</f>
        <v>171.26340290574026</v>
      </c>
      <c r="Q145" s="527">
        <v>59.2</v>
      </c>
      <c r="R145" s="365">
        <f>D145*Q145*Q143</f>
        <v>203.59022996023745</v>
      </c>
      <c r="S145" s="527">
        <v>59.2</v>
      </c>
      <c r="T145" s="365">
        <f>D145*S145*S143</f>
        <v>203.59022996023745</v>
      </c>
      <c r="U145" s="527">
        <v>59.2</v>
      </c>
      <c r="V145" s="365">
        <f>D145*U145*U143</f>
        <v>285.40211354533091</v>
      </c>
      <c r="W145" s="527">
        <v>68.599999999999994</v>
      </c>
      <c r="X145" s="365">
        <f>D145*W145*W143</f>
        <v>330.71934103394761</v>
      </c>
      <c r="Y145" s="527">
        <v>68.599999999999994</v>
      </c>
      <c r="Z145" s="365">
        <f>D145*Y145*Y143</f>
        <v>330.71934103394761</v>
      </c>
      <c r="AA145" s="527">
        <v>68.599999999999994</v>
      </c>
      <c r="AB145" s="365">
        <f>D145*AA145*AA143</f>
        <v>571.65298292445391</v>
      </c>
      <c r="AC145" s="527">
        <v>78</v>
      </c>
      <c r="AD145" s="365">
        <f>D145*AC145*AC143</f>
        <v>649.98444122605542</v>
      </c>
      <c r="AE145" s="527">
        <v>78</v>
      </c>
      <c r="AF145" s="365">
        <f>D145*AE145*AE143</f>
        <v>1006.4718300178336</v>
      </c>
      <c r="AG145" s="527">
        <v>78</v>
      </c>
      <c r="AH145" s="365">
        <f>D145*AG145*AG143</f>
        <v>1006.4718300178336</v>
      </c>
      <c r="AI145" s="527">
        <v>87.4</v>
      </c>
      <c r="AJ145" s="365">
        <f>D145*AI145*AI143</f>
        <v>2942.7121264417951</v>
      </c>
      <c r="AK145" s="527">
        <v>87.4</v>
      </c>
      <c r="AL145" s="365">
        <f>D145*AK145*AK143</f>
        <v>2942.7121264417951</v>
      </c>
      <c r="AM145" s="527">
        <v>87.4</v>
      </c>
      <c r="AN145" s="365">
        <f>D145*AM145*AM143</f>
        <v>4448.9576669914286</v>
      </c>
      <c r="AO145" s="527">
        <v>96.8</v>
      </c>
      <c r="AP145" s="367">
        <f>D145*AO145*AO143</f>
        <v>4927.4496815191096</v>
      </c>
      <c r="AQ145" s="334"/>
    </row>
    <row r="146" spans="2:43" ht="14.45" customHeight="1">
      <c r="B146" s="323"/>
      <c r="C146" s="526" t="s">
        <v>1809</v>
      </c>
      <c r="D146" s="365">
        <f>마리!$F$12</f>
        <v>38</v>
      </c>
      <c r="E146" s="527">
        <v>12</v>
      </c>
      <c r="F146" s="365">
        <f>D146*E146*E143</f>
        <v>456</v>
      </c>
      <c r="G146" s="527">
        <v>14</v>
      </c>
      <c r="H146" s="365">
        <f>D146*G146*G143</f>
        <v>696.62739999999985</v>
      </c>
      <c r="I146" s="527">
        <v>14</v>
      </c>
      <c r="J146" s="365">
        <f>D146*I146*I143</f>
        <v>999.30406737724695</v>
      </c>
      <c r="K146" s="527">
        <v>16</v>
      </c>
      <c r="L146" s="365">
        <f>D146*K146*K143</f>
        <v>1142.0617912882822</v>
      </c>
      <c r="M146" s="527">
        <v>16</v>
      </c>
      <c r="N146" s="365">
        <f>D146*M146*M143</f>
        <v>1142.0617912882822</v>
      </c>
      <c r="O146" s="527">
        <v>18</v>
      </c>
      <c r="P146" s="365">
        <f>D146*O146*O143</f>
        <v>2352.2925218378782</v>
      </c>
      <c r="Q146" s="527">
        <v>18</v>
      </c>
      <c r="R146" s="365">
        <f>D146*Q146*Q143</f>
        <v>2352.2925218378782</v>
      </c>
      <c r="S146" s="527">
        <v>20</v>
      </c>
      <c r="T146" s="365">
        <f>D146*S146*S143</f>
        <v>2613.6583575976429</v>
      </c>
      <c r="U146" s="527">
        <v>20</v>
      </c>
      <c r="V146" s="365">
        <f>D146*U146*U143</f>
        <v>3663.9460522711402</v>
      </c>
      <c r="W146" s="527">
        <v>22</v>
      </c>
      <c r="X146" s="365">
        <f>D146*W146*W143</f>
        <v>4030.3406574982541</v>
      </c>
      <c r="Y146" s="527">
        <v>24</v>
      </c>
      <c r="Z146" s="365">
        <f>D146*Y146*Y143</f>
        <v>4396.7352627253686</v>
      </c>
      <c r="AA146" s="527">
        <v>28</v>
      </c>
      <c r="AB146" s="365">
        <f>D146*AA146*AA143</f>
        <v>8866.4544290323465</v>
      </c>
      <c r="AC146" s="527">
        <v>30</v>
      </c>
      <c r="AD146" s="365">
        <f>D146*AC146*AC143</f>
        <v>9499.7726025346565</v>
      </c>
      <c r="AE146" s="527">
        <v>32</v>
      </c>
      <c r="AF146" s="365">
        <f>D146*AE146*AE143</f>
        <v>15690.637760278019</v>
      </c>
      <c r="AG146" s="527">
        <v>34</v>
      </c>
      <c r="AH146" s="365">
        <f>D146*AG146*AG143</f>
        <v>16671.302620295395</v>
      </c>
      <c r="AI146" s="527">
        <v>38</v>
      </c>
      <c r="AJ146" s="365">
        <f>D146*AI146*AI143</f>
        <v>48618.722089038354</v>
      </c>
      <c r="AK146" s="527">
        <v>42</v>
      </c>
      <c r="AL146" s="365">
        <f>D146*AK146*AK143</f>
        <v>53736.482308937128</v>
      </c>
      <c r="AM146" s="527">
        <v>44</v>
      </c>
      <c r="AN146" s="365">
        <f>D146*AM146*AM143</f>
        <v>85110.494498966451</v>
      </c>
      <c r="AO146" s="527">
        <v>48</v>
      </c>
      <c r="AP146" s="367">
        <f>D146*AO146*AO143</f>
        <v>92847.812180690671</v>
      </c>
      <c r="AQ146" s="334"/>
    </row>
    <row r="147" spans="2:43" ht="14.45" customHeight="1">
      <c r="B147" s="323"/>
      <c r="C147" s="368" t="s">
        <v>1809</v>
      </c>
      <c r="D147" s="369">
        <f>마리!$F$12</f>
        <v>38</v>
      </c>
      <c r="E147" s="370">
        <v>8</v>
      </c>
      <c r="F147" s="369">
        <f>D147*E147*E143</f>
        <v>304</v>
      </c>
      <c r="G147" s="370">
        <v>10</v>
      </c>
      <c r="H147" s="369">
        <f>D147*G147*G143</f>
        <v>497.59099999999989</v>
      </c>
      <c r="I147" s="370">
        <v>10</v>
      </c>
      <c r="J147" s="369">
        <f>D147*I147*I143</f>
        <v>713.78861955517641</v>
      </c>
      <c r="K147" s="370">
        <v>10</v>
      </c>
      <c r="L147" s="369">
        <f>D147*K147*K143</f>
        <v>713.78861955517641</v>
      </c>
      <c r="M147" s="370">
        <v>10</v>
      </c>
      <c r="N147" s="369">
        <f>D147*M147*M143</f>
        <v>713.78861955517641</v>
      </c>
      <c r="O147" s="370">
        <v>12</v>
      </c>
      <c r="P147" s="369">
        <f>D147*O147*O143</f>
        <v>1568.1950145585856</v>
      </c>
      <c r="Q147" s="370">
        <v>12</v>
      </c>
      <c r="R147" s="369">
        <f>D147*Q147*Q143</f>
        <v>1568.1950145585856</v>
      </c>
      <c r="S147" s="370">
        <v>12</v>
      </c>
      <c r="T147" s="369">
        <f>D147*S147*S143</f>
        <v>1568.1950145585856</v>
      </c>
      <c r="U147" s="370">
        <v>12</v>
      </c>
      <c r="V147" s="369">
        <f>D147*U147*U143</f>
        <v>2198.3676313626843</v>
      </c>
      <c r="W147" s="370">
        <v>14</v>
      </c>
      <c r="X147" s="369">
        <f>D147*W147*W143</f>
        <v>2564.7622365897982</v>
      </c>
      <c r="Y147" s="370">
        <v>16</v>
      </c>
      <c r="Z147" s="369">
        <f>D147*Y147*Y143</f>
        <v>2931.1568418169122</v>
      </c>
      <c r="AA147" s="370">
        <v>16</v>
      </c>
      <c r="AB147" s="369">
        <f>D147*AA147*AA143</f>
        <v>5066.5453880184832</v>
      </c>
      <c r="AC147" s="370">
        <v>18</v>
      </c>
      <c r="AD147" s="369">
        <f>D147*AC147*AC143</f>
        <v>5699.8635615207941</v>
      </c>
      <c r="AE147" s="370">
        <v>20</v>
      </c>
      <c r="AF147" s="369">
        <f>D147*AE147*AE143</f>
        <v>9806.648600173763</v>
      </c>
      <c r="AG147" s="370">
        <v>22</v>
      </c>
      <c r="AH147" s="369">
        <f>D147*AG147*AG143</f>
        <v>10787.313460191139</v>
      </c>
      <c r="AI147" s="370">
        <v>24</v>
      </c>
      <c r="AJ147" s="369">
        <f>D147*AI147*AI143</f>
        <v>30706.561319392644</v>
      </c>
      <c r="AK147" s="370">
        <v>26</v>
      </c>
      <c r="AL147" s="369">
        <f>D147*AK147*AK143</f>
        <v>33265.441429342027</v>
      </c>
      <c r="AM147" s="370">
        <v>28</v>
      </c>
      <c r="AN147" s="369">
        <f>D147*AM147*AM143</f>
        <v>54161.223772069556</v>
      </c>
      <c r="AO147" s="370">
        <v>30</v>
      </c>
      <c r="AP147" s="371">
        <f>D147*AO147*AO143</f>
        <v>58029.882612931666</v>
      </c>
      <c r="AQ147" s="334"/>
    </row>
    <row r="148" spans="2:43" ht="14.45" customHeight="1">
      <c r="B148" s="323"/>
      <c r="C148" s="525" t="s">
        <v>1040</v>
      </c>
      <c r="D148" s="361">
        <f>마리!$F$16</f>
        <v>11</v>
      </c>
      <c r="E148" s="362">
        <v>6</v>
      </c>
      <c r="F148" s="361">
        <f>D148*E148*E143</f>
        <v>66</v>
      </c>
      <c r="G148" s="362">
        <v>6</v>
      </c>
      <c r="H148" s="361">
        <f>D148*G148*G143</f>
        <v>86.423699999999982</v>
      </c>
      <c r="I148" s="362">
        <v>8</v>
      </c>
      <c r="J148" s="361">
        <f>D148*I148*I143</f>
        <v>165.2984171601461</v>
      </c>
      <c r="K148" s="362">
        <v>8</v>
      </c>
      <c r="L148" s="361">
        <f>D148*K148*K143</f>
        <v>165.2984171601461</v>
      </c>
      <c r="M148" s="362">
        <v>8</v>
      </c>
      <c r="N148" s="361">
        <f>D148*M148*M143</f>
        <v>165.2984171601461</v>
      </c>
      <c r="O148" s="362">
        <v>8</v>
      </c>
      <c r="P148" s="361">
        <f>D148*O148*O143</f>
        <v>302.63412561656912</v>
      </c>
      <c r="Q148" s="362">
        <v>10</v>
      </c>
      <c r="R148" s="361">
        <f>D148*Q148*Q143</f>
        <v>378.29265702071143</v>
      </c>
      <c r="S148" s="362">
        <v>10</v>
      </c>
      <c r="T148" s="361">
        <f>D148*S148*S143</f>
        <v>378.29265702071143</v>
      </c>
      <c r="U148" s="362">
        <v>10</v>
      </c>
      <c r="V148" s="361">
        <f>D148*U148*U143</f>
        <v>530.30798124977025</v>
      </c>
      <c r="W148" s="362">
        <v>12</v>
      </c>
      <c r="X148" s="361">
        <f>D148*W148*W143</f>
        <v>636.3695774997243</v>
      </c>
      <c r="Y148" s="362">
        <v>14</v>
      </c>
      <c r="Z148" s="361">
        <f>D148*Y148*Y143</f>
        <v>742.43117374967835</v>
      </c>
      <c r="AA148" s="362">
        <v>16</v>
      </c>
      <c r="AB148" s="361">
        <f>D148*AA148*AA143</f>
        <v>1466.6315596895611</v>
      </c>
      <c r="AC148" s="362">
        <v>18</v>
      </c>
      <c r="AD148" s="361">
        <f>D148*AC148*AC143</f>
        <v>1649.9605046507561</v>
      </c>
      <c r="AE148" s="362">
        <v>20</v>
      </c>
      <c r="AF148" s="361">
        <f>D148*AE148*AE143</f>
        <v>2838.7667000502997</v>
      </c>
      <c r="AG148" s="362">
        <v>22</v>
      </c>
      <c r="AH148" s="361">
        <f>D148*AG148*AG143</f>
        <v>3122.6433700553298</v>
      </c>
      <c r="AI148" s="362">
        <v>26</v>
      </c>
      <c r="AJ148" s="361">
        <f>D148*AI148*AI143</f>
        <v>9629.4698874411133</v>
      </c>
      <c r="AK148" s="362">
        <v>28</v>
      </c>
      <c r="AL148" s="361">
        <f>D148*AK148*AK143</f>
        <v>10370.1983403212</v>
      </c>
      <c r="AM148" s="362">
        <v>32</v>
      </c>
      <c r="AN148" s="361">
        <f>D148*AM148*AM143</f>
        <v>17917.998841887675</v>
      </c>
      <c r="AO148" s="362">
        <v>36</v>
      </c>
      <c r="AP148" s="363">
        <f>D148*AO148*AO143</f>
        <v>20157.748697123632</v>
      </c>
      <c r="AQ148" s="334"/>
    </row>
    <row r="149" spans="2:43" ht="14.45" customHeight="1">
      <c r="B149" s="323"/>
      <c r="C149" s="526" t="s">
        <v>1040</v>
      </c>
      <c r="D149" s="365">
        <f>마리!$F$16</f>
        <v>11</v>
      </c>
      <c r="E149" s="527">
        <v>6</v>
      </c>
      <c r="F149" s="365">
        <f>D149*E149*E143</f>
        <v>66</v>
      </c>
      <c r="G149" s="527">
        <v>6</v>
      </c>
      <c r="H149" s="365">
        <f>D149*G149*G143</f>
        <v>86.423699999999982</v>
      </c>
      <c r="I149" s="527">
        <v>6</v>
      </c>
      <c r="J149" s="365">
        <f>D149*I149*I143</f>
        <v>123.97381287010958</v>
      </c>
      <c r="K149" s="527">
        <v>8</v>
      </c>
      <c r="L149" s="365">
        <f>D149*K149*K143</f>
        <v>165.2984171601461</v>
      </c>
      <c r="M149" s="527">
        <v>8</v>
      </c>
      <c r="N149" s="365">
        <f>D149*M149*M143</f>
        <v>165.2984171601461</v>
      </c>
      <c r="O149" s="527">
        <v>8</v>
      </c>
      <c r="P149" s="365">
        <f>D149*O149*O143</f>
        <v>302.63412561656912</v>
      </c>
      <c r="Q149" s="527">
        <v>8</v>
      </c>
      <c r="R149" s="365">
        <f>D149*Q149*Q143</f>
        <v>302.63412561656912</v>
      </c>
      <c r="S149" s="527">
        <v>8</v>
      </c>
      <c r="T149" s="365">
        <f>D149*S149*S143</f>
        <v>302.63412561656912</v>
      </c>
      <c r="U149" s="527">
        <v>8</v>
      </c>
      <c r="V149" s="365">
        <f>D149*U149*U143</f>
        <v>424.2463849998162</v>
      </c>
      <c r="W149" s="527">
        <v>10</v>
      </c>
      <c r="X149" s="365">
        <f>D149*W149*W143</f>
        <v>530.30798124977025</v>
      </c>
      <c r="Y149" s="527">
        <v>10</v>
      </c>
      <c r="Z149" s="365">
        <f>D149*Y149*Y143</f>
        <v>530.30798124977025</v>
      </c>
      <c r="AA149" s="527">
        <v>12</v>
      </c>
      <c r="AB149" s="365">
        <f>D149*AA149*AA143</f>
        <v>1099.9736697671708</v>
      </c>
      <c r="AC149" s="527">
        <v>14</v>
      </c>
      <c r="AD149" s="365">
        <f>D149*AC149*AC143</f>
        <v>1283.3026147283658</v>
      </c>
      <c r="AE149" s="527">
        <v>14</v>
      </c>
      <c r="AF149" s="365">
        <f>D149*AE149*AE143</f>
        <v>1987.1366900352098</v>
      </c>
      <c r="AG149" s="527">
        <v>16</v>
      </c>
      <c r="AH149" s="365">
        <f>D149*AG149*AG143</f>
        <v>2271.0133600402396</v>
      </c>
      <c r="AI149" s="527">
        <v>18</v>
      </c>
      <c r="AJ149" s="365">
        <f>D149*AI149*AI143</f>
        <v>6666.556075920771</v>
      </c>
      <c r="AK149" s="527">
        <v>20</v>
      </c>
      <c r="AL149" s="365">
        <f>D149*AK149*AK143</f>
        <v>7407.2845288008566</v>
      </c>
      <c r="AM149" s="527">
        <v>22</v>
      </c>
      <c r="AN149" s="365">
        <f>D149*AM149*AM143</f>
        <v>12318.624203797775</v>
      </c>
      <c r="AO149" s="527">
        <v>24</v>
      </c>
      <c r="AP149" s="367">
        <f>D149*AO149*AO143</f>
        <v>13438.499131415754</v>
      </c>
      <c r="AQ149" s="334"/>
    </row>
    <row r="150" spans="2:43" ht="14.45" customHeight="1">
      <c r="B150" s="323"/>
      <c r="C150" s="526" t="s">
        <v>1038</v>
      </c>
      <c r="D150" s="365">
        <f>마리!$F$14</f>
        <v>107</v>
      </c>
      <c r="E150" s="527">
        <v>6610</v>
      </c>
      <c r="F150" s="365">
        <f>D150*E150/500</f>
        <v>1414.54</v>
      </c>
      <c r="G150" s="527">
        <v>6610</v>
      </c>
      <c r="H150" s="365">
        <f>D150*G150/500</f>
        <v>1414.54</v>
      </c>
      <c r="I150" s="527">
        <v>6610</v>
      </c>
      <c r="J150" s="365">
        <f>D150*I150/500</f>
        <v>1414.54</v>
      </c>
      <c r="K150" s="527">
        <v>8152</v>
      </c>
      <c r="L150" s="365">
        <f>D150*K150/500</f>
        <v>1744.528</v>
      </c>
      <c r="M150" s="527">
        <v>8152</v>
      </c>
      <c r="N150" s="365">
        <f>D150*M150/500</f>
        <v>1744.528</v>
      </c>
      <c r="O150" s="527">
        <v>8152</v>
      </c>
      <c r="P150" s="365">
        <f>D150*O150/500</f>
        <v>1744.528</v>
      </c>
      <c r="Q150" s="527">
        <v>9696</v>
      </c>
      <c r="R150" s="365">
        <f>D150*Q150/500</f>
        <v>2074.944</v>
      </c>
      <c r="S150" s="527">
        <v>9696</v>
      </c>
      <c r="T150" s="365">
        <f>D150*S150/500</f>
        <v>2074.944</v>
      </c>
      <c r="U150" s="527">
        <v>9696</v>
      </c>
      <c r="V150" s="365">
        <f>D150*U150/500</f>
        <v>2074.944</v>
      </c>
      <c r="W150" s="527">
        <v>13014</v>
      </c>
      <c r="X150" s="365">
        <f>D150*W150/500</f>
        <v>2784.9960000000001</v>
      </c>
      <c r="Y150" s="527">
        <v>17714</v>
      </c>
      <c r="Z150" s="365">
        <f>D150*Y150/500</f>
        <v>3790.7959999999998</v>
      </c>
      <c r="AA150" s="527">
        <v>24012</v>
      </c>
      <c r="AB150" s="365">
        <f>D150*AA150/500</f>
        <v>5138.5680000000002</v>
      </c>
      <c r="AC150" s="527">
        <v>32774</v>
      </c>
      <c r="AD150" s="365">
        <f>D150*AC150/500</f>
        <v>7013.6360000000004</v>
      </c>
      <c r="AE150" s="527">
        <v>44514</v>
      </c>
      <c r="AF150" s="365">
        <f>D150*AE150/500</f>
        <v>9525.9959999999992</v>
      </c>
      <c r="AG150" s="527">
        <v>60480</v>
      </c>
      <c r="AH150" s="365">
        <f>D150*AG150/500</f>
        <v>12942.72</v>
      </c>
      <c r="AI150" s="527">
        <v>82372</v>
      </c>
      <c r="AJ150" s="365">
        <f>D150*AI150/500</f>
        <v>17627.608</v>
      </c>
      <c r="AK150" s="527">
        <v>111862</v>
      </c>
      <c r="AL150" s="365">
        <f>D150*AK150/500</f>
        <v>23938.468000000001</v>
      </c>
      <c r="AM150" s="527">
        <v>151946</v>
      </c>
      <c r="AN150" s="365">
        <f>D150*AM150/500</f>
        <v>32516.444</v>
      </c>
      <c r="AO150" s="527">
        <v>206688</v>
      </c>
      <c r="AP150" s="367">
        <f>D150*AO150/500</f>
        <v>44231.232000000004</v>
      </c>
      <c r="AQ150" s="334"/>
    </row>
    <row r="151" spans="2:43" ht="14.45" customHeight="1">
      <c r="B151" s="323"/>
      <c r="C151" s="368" t="s">
        <v>1038</v>
      </c>
      <c r="D151" s="369">
        <f>마리!$F$14</f>
        <v>107</v>
      </c>
      <c r="E151" s="370">
        <v>4622</v>
      </c>
      <c r="F151" s="369">
        <f>D151*E151/500</f>
        <v>989.10799999999995</v>
      </c>
      <c r="G151" s="370">
        <v>4622</v>
      </c>
      <c r="H151" s="369">
        <f>D151*G151/500</f>
        <v>989.10799999999995</v>
      </c>
      <c r="I151" s="370">
        <v>4622</v>
      </c>
      <c r="J151" s="369">
        <f>D151*I151/500</f>
        <v>989.10799999999995</v>
      </c>
      <c r="K151" s="370">
        <v>5700</v>
      </c>
      <c r="L151" s="369">
        <f>D151*K151/500</f>
        <v>1219.8</v>
      </c>
      <c r="M151" s="370">
        <v>5700</v>
      </c>
      <c r="N151" s="369">
        <f>D151*M151/500</f>
        <v>1219.8</v>
      </c>
      <c r="O151" s="370">
        <v>5700</v>
      </c>
      <c r="P151" s="369">
        <f>D151*O151/500</f>
        <v>1219.8</v>
      </c>
      <c r="Q151" s="370">
        <v>6778</v>
      </c>
      <c r="R151" s="369">
        <f>D151*Q151/500</f>
        <v>1450.492</v>
      </c>
      <c r="S151" s="370">
        <v>6778</v>
      </c>
      <c r="T151" s="369">
        <f>D151*S151/500</f>
        <v>1450.492</v>
      </c>
      <c r="U151" s="370">
        <v>6778</v>
      </c>
      <c r="V151" s="369">
        <f>D151*U151/500</f>
        <v>1450.492</v>
      </c>
      <c r="W151" s="370">
        <v>9178</v>
      </c>
      <c r="X151" s="369">
        <f>D151*W151/500</f>
        <v>1964.0920000000001</v>
      </c>
      <c r="Y151" s="370">
        <v>12406</v>
      </c>
      <c r="Z151" s="369">
        <f>D151*Y151/500</f>
        <v>2654.884</v>
      </c>
      <c r="AA151" s="370">
        <v>16824</v>
      </c>
      <c r="AB151" s="369">
        <f>D151*AA151/500</f>
        <v>3600.3359999999998</v>
      </c>
      <c r="AC151" s="370">
        <v>23166</v>
      </c>
      <c r="AD151" s="369">
        <f>D151*AC151/500</f>
        <v>4957.5240000000003</v>
      </c>
      <c r="AE151" s="370">
        <v>31464</v>
      </c>
      <c r="AF151" s="369">
        <f>D151*AE151/500</f>
        <v>6733.2960000000003</v>
      </c>
      <c r="AG151" s="370">
        <v>42702</v>
      </c>
      <c r="AH151" s="369">
        <f>D151*AG151/500</f>
        <v>9138.2279999999992</v>
      </c>
      <c r="AI151" s="370">
        <v>57348</v>
      </c>
      <c r="AJ151" s="369">
        <f>D151*AI151/500</f>
        <v>12272.472</v>
      </c>
      <c r="AK151" s="370">
        <v>77804</v>
      </c>
      <c r="AL151" s="369">
        <f>D151*AK151/500</f>
        <v>16650.056</v>
      </c>
      <c r="AM151" s="370">
        <v>105536</v>
      </c>
      <c r="AN151" s="369">
        <f>D151*AM151/500</f>
        <v>22584.704000000002</v>
      </c>
      <c r="AO151" s="370">
        <v>144488</v>
      </c>
      <c r="AP151" s="371">
        <f>D151*AO151/500</f>
        <v>30920.432000000001</v>
      </c>
      <c r="AQ151" s="334"/>
    </row>
    <row r="152" spans="2:43" ht="14.45" customHeight="1">
      <c r="B152" s="323"/>
      <c r="C152" s="604" t="s">
        <v>202</v>
      </c>
      <c r="D152" s="361" t="s">
        <v>1041</v>
      </c>
      <c r="E152" s="362">
        <v>640</v>
      </c>
      <c r="F152" s="361">
        <f>E152*E143</f>
        <v>640</v>
      </c>
      <c r="G152" s="362">
        <v>640</v>
      </c>
      <c r="H152" s="361">
        <f>G152*G143</f>
        <v>838.04799999999989</v>
      </c>
      <c r="I152" s="362">
        <v>640</v>
      </c>
      <c r="J152" s="361">
        <f>I152*I143</f>
        <v>1202.1703066192445</v>
      </c>
      <c r="K152" s="362">
        <v>640</v>
      </c>
      <c r="L152" s="361">
        <f>K152*K143</f>
        <v>1202.1703066192445</v>
      </c>
      <c r="M152" s="362">
        <v>660</v>
      </c>
      <c r="N152" s="361">
        <f>M152*M143</f>
        <v>1239.7381287010958</v>
      </c>
      <c r="O152" s="362">
        <v>660</v>
      </c>
      <c r="P152" s="361">
        <f>O152*O143</f>
        <v>2269.7559421242686</v>
      </c>
      <c r="Q152" s="362">
        <v>660</v>
      </c>
      <c r="R152" s="361">
        <f>Q152*Q143</f>
        <v>2269.7559421242686</v>
      </c>
      <c r="S152" s="362">
        <v>660</v>
      </c>
      <c r="T152" s="361">
        <f>S152*S143</f>
        <v>2269.7559421242686</v>
      </c>
      <c r="U152" s="362">
        <v>660</v>
      </c>
      <c r="V152" s="361">
        <f>U152*U143</f>
        <v>3181.8478874986217</v>
      </c>
      <c r="W152" s="362">
        <v>680</v>
      </c>
      <c r="X152" s="361">
        <f>W152*W143</f>
        <v>3278.2675204531251</v>
      </c>
      <c r="Y152" s="362">
        <v>680</v>
      </c>
      <c r="Z152" s="361">
        <f>Y152*Y143</f>
        <v>3278.2675204531251</v>
      </c>
      <c r="AA152" s="362">
        <v>680</v>
      </c>
      <c r="AB152" s="361">
        <f>AA152*AA143</f>
        <v>5666.531026073304</v>
      </c>
      <c r="AC152" s="362">
        <v>710</v>
      </c>
      <c r="AD152" s="361">
        <f>AC152*AC143</f>
        <v>5916.5250419294789</v>
      </c>
      <c r="AE152" s="362">
        <v>730</v>
      </c>
      <c r="AF152" s="361">
        <f>AE152*AE143</f>
        <v>9419.5440501669036</v>
      </c>
      <c r="AG152" s="362">
        <v>750</v>
      </c>
      <c r="AH152" s="361">
        <f>AG152*AG143</f>
        <v>9677.6137501714766</v>
      </c>
      <c r="AI152" s="362">
        <v>780</v>
      </c>
      <c r="AJ152" s="361">
        <f>AI152*AI143</f>
        <v>26262.190602112129</v>
      </c>
      <c r="AK152" s="362">
        <v>810</v>
      </c>
      <c r="AL152" s="361">
        <f>AK152*AK143</f>
        <v>27272.274856039519</v>
      </c>
      <c r="AM152" s="362">
        <v>840</v>
      </c>
      <c r="AN152" s="361">
        <f>AM152*AM143</f>
        <v>42758.860872686491</v>
      </c>
      <c r="AO152" s="362">
        <v>870</v>
      </c>
      <c r="AP152" s="363">
        <f>AO152*AO143</f>
        <v>44285.963046711011</v>
      </c>
      <c r="AQ152" s="334"/>
    </row>
    <row r="153" spans="2:43" ht="14.45" customHeight="1">
      <c r="B153" s="323"/>
      <c r="C153" s="605"/>
      <c r="D153" s="365" t="s">
        <v>1041</v>
      </c>
      <c r="E153" s="527">
        <v>330</v>
      </c>
      <c r="F153" s="365">
        <f>E153*E143</f>
        <v>330</v>
      </c>
      <c r="G153" s="527">
        <v>330</v>
      </c>
      <c r="H153" s="365">
        <f>G153*G143</f>
        <v>432.11849999999993</v>
      </c>
      <c r="I153" s="527">
        <v>330</v>
      </c>
      <c r="J153" s="365">
        <f>I153*I143</f>
        <v>619.86906435054789</v>
      </c>
      <c r="K153" s="527">
        <v>330</v>
      </c>
      <c r="L153" s="365">
        <f>K153*K143</f>
        <v>619.86906435054789</v>
      </c>
      <c r="M153" s="527">
        <v>330</v>
      </c>
      <c r="N153" s="365">
        <f>M153*M143</f>
        <v>619.86906435054789</v>
      </c>
      <c r="O153" s="527">
        <v>330</v>
      </c>
      <c r="P153" s="365">
        <f>O153*O143</f>
        <v>1134.8779710621343</v>
      </c>
      <c r="Q153" s="527">
        <v>330</v>
      </c>
      <c r="R153" s="365">
        <f>Q153*Q143</f>
        <v>1134.8779710621343</v>
      </c>
      <c r="S153" s="527">
        <v>330</v>
      </c>
      <c r="T153" s="365">
        <f>S153*S143</f>
        <v>1134.8779710621343</v>
      </c>
      <c r="U153" s="527">
        <v>350</v>
      </c>
      <c r="V153" s="365">
        <f>U153*U143</f>
        <v>1687.3435767038145</v>
      </c>
      <c r="W153" s="527">
        <v>350</v>
      </c>
      <c r="X153" s="365">
        <f>W153*W143</f>
        <v>1687.3435767038145</v>
      </c>
      <c r="Y153" s="527">
        <v>350</v>
      </c>
      <c r="Z153" s="365">
        <f>Y153*Y143</f>
        <v>1687.3435767038145</v>
      </c>
      <c r="AA153" s="527">
        <v>350</v>
      </c>
      <c r="AB153" s="365">
        <f>AA153*AA143</f>
        <v>2916.5968516553771</v>
      </c>
      <c r="AC153" s="527">
        <v>350</v>
      </c>
      <c r="AD153" s="365">
        <f>AC153*AC143</f>
        <v>2916.5968516553771</v>
      </c>
      <c r="AE153" s="527">
        <v>350</v>
      </c>
      <c r="AF153" s="365">
        <f>AE153*AE143</f>
        <v>4516.2197500800221</v>
      </c>
      <c r="AG153" s="527">
        <v>360</v>
      </c>
      <c r="AH153" s="365">
        <f>AG153*AG143</f>
        <v>4645.2546000823086</v>
      </c>
      <c r="AI153" s="527">
        <v>380</v>
      </c>
      <c r="AJ153" s="365">
        <f>AI153*AI143</f>
        <v>12794.400549746935</v>
      </c>
      <c r="AK153" s="527">
        <v>390</v>
      </c>
      <c r="AL153" s="365">
        <f>AK153*AK143</f>
        <v>13131.095301056064</v>
      </c>
      <c r="AM153" s="527">
        <v>400</v>
      </c>
      <c r="AN153" s="365">
        <f>AM153*AM143</f>
        <v>20361.362320326902</v>
      </c>
      <c r="AO153" s="527">
        <v>420</v>
      </c>
      <c r="AP153" s="367">
        <f>AO153*AO143</f>
        <v>21379.430436343246</v>
      </c>
      <c r="AQ153" s="334"/>
    </row>
    <row r="154" spans="2:43" ht="14.45" customHeight="1">
      <c r="B154" s="323"/>
      <c r="C154" s="526" t="s">
        <v>1001</v>
      </c>
      <c r="D154" s="365">
        <f>마리!$F$6</f>
        <v>34</v>
      </c>
      <c r="E154" s="527">
        <v>12</v>
      </c>
      <c r="F154" s="365">
        <f>D154*E154*E143</f>
        <v>408</v>
      </c>
      <c r="G154" s="527">
        <v>12</v>
      </c>
      <c r="H154" s="365">
        <f>D154*G154*G143</f>
        <v>534.25559999999996</v>
      </c>
      <c r="I154" s="527">
        <v>12</v>
      </c>
      <c r="J154" s="365">
        <f>D154*I154*I143</f>
        <v>766.3835704697683</v>
      </c>
      <c r="K154" s="527">
        <v>12</v>
      </c>
      <c r="L154" s="365">
        <f>D154*K154*K143</f>
        <v>766.3835704697683</v>
      </c>
      <c r="M154" s="527">
        <v>12</v>
      </c>
      <c r="N154" s="365">
        <f>D154*M154*M143</f>
        <v>766.3835704697683</v>
      </c>
      <c r="O154" s="527">
        <v>24</v>
      </c>
      <c r="P154" s="365">
        <f>D154*O154*O143</f>
        <v>2806.2437102627323</v>
      </c>
      <c r="Q154" s="527">
        <v>24</v>
      </c>
      <c r="R154" s="365">
        <f>D154*Q154*Q143</f>
        <v>2806.2437102627323</v>
      </c>
      <c r="S154" s="527">
        <v>24</v>
      </c>
      <c r="T154" s="365">
        <f>D154*S154*S143</f>
        <v>2806.2437102627323</v>
      </c>
      <c r="U154" s="527">
        <v>24</v>
      </c>
      <c r="V154" s="365">
        <f>D154*U154*U143</f>
        <v>3933.9210245437503</v>
      </c>
      <c r="W154" s="527">
        <v>24</v>
      </c>
      <c r="X154" s="365">
        <f>D154*W154*W143</f>
        <v>3933.9210245437503</v>
      </c>
      <c r="Y154" s="527">
        <v>24</v>
      </c>
      <c r="Z154" s="365">
        <f>D154*Y154*Y143</f>
        <v>3933.9210245437503</v>
      </c>
      <c r="AA154" s="527">
        <v>36</v>
      </c>
      <c r="AB154" s="365">
        <f>D154*AA154*AA143</f>
        <v>10199.755846931947</v>
      </c>
      <c r="AC154" s="527">
        <v>36</v>
      </c>
      <c r="AD154" s="365">
        <f>D154*AC154*AC143</f>
        <v>10199.755846931947</v>
      </c>
      <c r="AE154" s="527">
        <v>36</v>
      </c>
      <c r="AF154" s="365">
        <f>D154*AE154*AE143</f>
        <v>15793.86564027985</v>
      </c>
      <c r="AG154" s="527">
        <v>36</v>
      </c>
      <c r="AH154" s="365">
        <f>D154*AG154*AG143</f>
        <v>15793.86564027985</v>
      </c>
      <c r="AI154" s="527">
        <v>48</v>
      </c>
      <c r="AJ154" s="365">
        <f>D154*AI154*AI143</f>
        <v>54948.583413649991</v>
      </c>
      <c r="AK154" s="527">
        <v>48</v>
      </c>
      <c r="AL154" s="365">
        <f>D154*AK154*AK143</f>
        <v>54948.583413649991</v>
      </c>
      <c r="AM154" s="527">
        <v>48</v>
      </c>
      <c r="AN154" s="365">
        <f>D154*AM154*AM143</f>
        <v>83074.358266933763</v>
      </c>
      <c r="AO154" s="527">
        <v>48</v>
      </c>
      <c r="AP154" s="367">
        <f>D154*AO154*AO143</f>
        <v>83074.358266933763</v>
      </c>
      <c r="AQ154" s="334"/>
    </row>
    <row r="155" spans="2:43" ht="14.45" customHeight="1">
      <c r="B155" s="323"/>
      <c r="C155" s="526" t="s">
        <v>1033</v>
      </c>
      <c r="D155" s="365">
        <f>마리!$F$7</f>
        <v>72</v>
      </c>
      <c r="E155" s="527">
        <v>6</v>
      </c>
      <c r="F155" s="365">
        <f>D155*E155*E143</f>
        <v>432</v>
      </c>
      <c r="G155" s="527">
        <v>6</v>
      </c>
      <c r="H155" s="365">
        <f>D155*G155*G143</f>
        <v>565.68239999999992</v>
      </c>
      <c r="I155" s="527">
        <v>6</v>
      </c>
      <c r="J155" s="365">
        <f>D155*I155*I143</f>
        <v>811.46495696799002</v>
      </c>
      <c r="K155" s="527">
        <v>6</v>
      </c>
      <c r="L155" s="365">
        <f>D155*K155*K143</f>
        <v>811.46495696799002</v>
      </c>
      <c r="M155" s="527">
        <v>6</v>
      </c>
      <c r="N155" s="365">
        <f>D155*M155*M143</f>
        <v>811.46495696799002</v>
      </c>
      <c r="O155" s="527">
        <v>12</v>
      </c>
      <c r="P155" s="365">
        <f>D155*O155*O143</f>
        <v>2971.3168696899515</v>
      </c>
      <c r="Q155" s="527">
        <v>12</v>
      </c>
      <c r="R155" s="365">
        <f>D155*Q155*Q143</f>
        <v>2971.3168696899515</v>
      </c>
      <c r="S155" s="527">
        <v>12</v>
      </c>
      <c r="T155" s="365">
        <f>D155*S155*S143</f>
        <v>2971.3168696899515</v>
      </c>
      <c r="U155" s="527">
        <v>12</v>
      </c>
      <c r="V155" s="365">
        <f>D155*U155*U143</f>
        <v>4165.3281436345596</v>
      </c>
      <c r="W155" s="527">
        <v>12</v>
      </c>
      <c r="X155" s="365">
        <f>D155*W155*W143</f>
        <v>4165.3281436345596</v>
      </c>
      <c r="Y155" s="527">
        <v>12</v>
      </c>
      <c r="Z155" s="365">
        <f>D155*Y155*Y143</f>
        <v>4165.3281436345596</v>
      </c>
      <c r="AA155" s="527">
        <v>18</v>
      </c>
      <c r="AB155" s="365">
        <f>D155*AA155*AA143</f>
        <v>10799.741484986767</v>
      </c>
      <c r="AC155" s="527">
        <v>18</v>
      </c>
      <c r="AD155" s="365">
        <f>D155*AC155*AC143</f>
        <v>10799.741484986767</v>
      </c>
      <c r="AE155" s="527">
        <v>18</v>
      </c>
      <c r="AF155" s="365">
        <f>D155*AE155*AE143</f>
        <v>16722.916560296311</v>
      </c>
      <c r="AG155" s="527">
        <v>18</v>
      </c>
      <c r="AH155" s="365">
        <f>D155*AG155*AG143</f>
        <v>16722.916560296311</v>
      </c>
      <c r="AI155" s="527">
        <v>24</v>
      </c>
      <c r="AJ155" s="365">
        <f>D155*AI155*AI143</f>
        <v>58180.853026217635</v>
      </c>
      <c r="AK155" s="527">
        <v>24</v>
      </c>
      <c r="AL155" s="365">
        <f>D155*AK155*AK143</f>
        <v>58180.853026217635</v>
      </c>
      <c r="AM155" s="527">
        <v>24</v>
      </c>
      <c r="AN155" s="365">
        <f>D155*AM155*AM143</f>
        <v>87961.085223812217</v>
      </c>
      <c r="AO155" s="527">
        <v>24</v>
      </c>
      <c r="AP155" s="367">
        <f>D155*AO155*AO143</f>
        <v>87961.085223812217</v>
      </c>
      <c r="AQ155" s="334"/>
    </row>
    <row r="156" spans="2:43" ht="14.45" customHeight="1" thickBot="1">
      <c r="B156" s="323"/>
      <c r="C156" s="372" t="s">
        <v>1002</v>
      </c>
      <c r="D156" s="373">
        <f>마리!$F$8</f>
        <v>133</v>
      </c>
      <c r="E156" s="374">
        <v>2</v>
      </c>
      <c r="F156" s="373">
        <f>D156*E156*E143</f>
        <v>266</v>
      </c>
      <c r="G156" s="374">
        <v>2</v>
      </c>
      <c r="H156" s="373">
        <f>D156*G156*G143</f>
        <v>348.31369999999993</v>
      </c>
      <c r="I156" s="374">
        <v>2</v>
      </c>
      <c r="J156" s="373">
        <f>D156*I156*I143</f>
        <v>499.65203368862348</v>
      </c>
      <c r="K156" s="374">
        <v>2</v>
      </c>
      <c r="L156" s="373">
        <f>D156*K156*K143</f>
        <v>499.65203368862348</v>
      </c>
      <c r="M156" s="374">
        <v>2</v>
      </c>
      <c r="N156" s="373">
        <f>D156*M156*M143</f>
        <v>499.65203368862348</v>
      </c>
      <c r="O156" s="374">
        <v>4</v>
      </c>
      <c r="P156" s="373">
        <f>D156*O156*O143</f>
        <v>1829.5608503183498</v>
      </c>
      <c r="Q156" s="374">
        <v>4</v>
      </c>
      <c r="R156" s="373">
        <f>D156*Q156*Q143</f>
        <v>1829.5608503183498</v>
      </c>
      <c r="S156" s="374">
        <v>4</v>
      </c>
      <c r="T156" s="373">
        <f>D156*S156*S143</f>
        <v>1829.5608503183498</v>
      </c>
      <c r="U156" s="374">
        <v>4</v>
      </c>
      <c r="V156" s="373">
        <f>D156*U156*U143</f>
        <v>2564.7622365897982</v>
      </c>
      <c r="W156" s="374">
        <v>4</v>
      </c>
      <c r="X156" s="373">
        <f>D156*W156*W143</f>
        <v>2564.7622365897982</v>
      </c>
      <c r="Y156" s="374">
        <v>4</v>
      </c>
      <c r="Z156" s="373">
        <f>D156*Y156*Y143</f>
        <v>2564.7622365897982</v>
      </c>
      <c r="AA156" s="374">
        <v>6</v>
      </c>
      <c r="AB156" s="373">
        <f>D156*AA156*AA143</f>
        <v>6649.8408217742599</v>
      </c>
      <c r="AC156" s="374">
        <v>6</v>
      </c>
      <c r="AD156" s="373">
        <f>D156*AC156*AC143</f>
        <v>6649.8408217742599</v>
      </c>
      <c r="AE156" s="374">
        <v>5</v>
      </c>
      <c r="AF156" s="373">
        <f>D156*AE156*AE143</f>
        <v>8580.8175251520424</v>
      </c>
      <c r="AG156" s="374">
        <v>5</v>
      </c>
      <c r="AH156" s="373">
        <f>D156*AG156*AG143</f>
        <v>8580.8175251520424</v>
      </c>
      <c r="AI156" s="374">
        <v>1</v>
      </c>
      <c r="AJ156" s="373">
        <f>D156*AI156*AI143</f>
        <v>4478.0401924114267</v>
      </c>
      <c r="AK156" s="374">
        <v>1</v>
      </c>
      <c r="AL156" s="373">
        <f>D156*AK156*AK143</f>
        <v>4478.0401924114267</v>
      </c>
      <c r="AM156" s="374">
        <v>1</v>
      </c>
      <c r="AN156" s="373">
        <f>D156*AM156*AM143</f>
        <v>6770.1529715086945</v>
      </c>
      <c r="AO156" s="374">
        <v>1</v>
      </c>
      <c r="AP156" s="375">
        <f>D156*AO156*AO143</f>
        <v>6770.1529715086945</v>
      </c>
      <c r="AQ156" s="334"/>
    </row>
    <row r="157" spans="2:43" ht="14.45" customHeight="1" thickBot="1">
      <c r="B157" s="323"/>
      <c r="C157" s="277"/>
      <c r="D157" s="277"/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7"/>
      <c r="AI157" s="277"/>
      <c r="AJ157" s="277"/>
      <c r="AK157" s="277"/>
      <c r="AL157" s="277"/>
      <c r="AM157" s="277"/>
      <c r="AN157" s="277"/>
      <c r="AO157" s="277"/>
      <c r="AP157" s="277"/>
      <c r="AQ157" s="334"/>
    </row>
    <row r="158" spans="2:43" ht="14.45" customHeight="1">
      <c r="B158" s="323"/>
      <c r="C158" s="376" t="s">
        <v>1032</v>
      </c>
      <c r="D158" s="377" t="s">
        <v>1578</v>
      </c>
      <c r="E158" s="600">
        <f>F144+F146+F148+F150+F152+F154+F156</f>
        <v>4258.54</v>
      </c>
      <c r="F158" s="600"/>
      <c r="G158" s="600">
        <f t="shared" ref="G158" si="72">H144+H146+H148+H150+H152+H154+H156</f>
        <v>5238.1339999999991</v>
      </c>
      <c r="H158" s="600"/>
      <c r="I158" s="600">
        <f t="shared" ref="I158" si="73">J144+J146+J148+J150+J152+J154+J156</f>
        <v>6940.7666282403397</v>
      </c>
      <c r="J158" s="600"/>
      <c r="K158" s="600">
        <f t="shared" ref="K158" si="74">L144+L146+L148+L150+L152+L154+L156</f>
        <v>7858.6910438213135</v>
      </c>
      <c r="L158" s="600"/>
      <c r="M158" s="600">
        <f t="shared" ref="M158" si="75">N144+N146+N148+N150+N152+N154+N156</f>
        <v>7896.2588659031644</v>
      </c>
      <c r="N158" s="600"/>
      <c r="O158" s="600">
        <f t="shared" ref="O158" si="76">P144+P146+P148+P150+P152+P154+P156</f>
        <v>15586.600222803305</v>
      </c>
      <c r="P158" s="600"/>
      <c r="Q158" s="600">
        <f t="shared" ref="Q158" si="77">R144+R146+R148+R150+R152+R154+R156</f>
        <v>16797.406406415139</v>
      </c>
      <c r="R158" s="600"/>
      <c r="S158" s="600">
        <f t="shared" ref="S158" si="78">T144+T146+T148+T150+T152+T154+T156</f>
        <v>17058.772242174906</v>
      </c>
      <c r="T158" s="600"/>
      <c r="U158" s="600">
        <f t="shared" ref="U158" si="79">V144+V146+V148+V150+V152+V154+V156</f>
        <v>23079.96103913863</v>
      </c>
      <c r="V158" s="600"/>
      <c r="W158" s="600">
        <f t="shared" ref="W158" si="80">X144+X146+X148+X150+X152+X154+X156</f>
        <v>25501.461524081071</v>
      </c>
      <c r="X158" s="600"/>
      <c r="Y158" s="600">
        <f t="shared" ref="Y158" si="81">Z144+Z146+Z148+Z150+Z152+Z154+Z156</f>
        <v>26979.717725558137</v>
      </c>
      <c r="Z158" s="600"/>
      <c r="AA158" s="600">
        <f t="shared" ref="AA158" si="82">AB144+AB146+AB148+AB150+AB152+AB154+AB156</f>
        <v>52287.439390474639</v>
      </c>
      <c r="AB158" s="600"/>
      <c r="AC158" s="600">
        <f t="shared" ref="AC158" si="83">AD144+AD146+AD148+AD150+AD152+AD154+AD156</f>
        <v>57179.101848472485</v>
      </c>
      <c r="AD158" s="600"/>
      <c r="AE158" s="600">
        <f t="shared" ref="AE158" si="84">AF144+AF146+AF148+AF150+AF152+AF154+AF156</f>
        <v>87011.42342637296</v>
      </c>
      <c r="AF158" s="600"/>
      <c r="AG158" s="600">
        <f t="shared" ref="AG158" si="85">AH144+AH146+AH148+AH150+AH152+AH154+AH156</f>
        <v>91950.758656399936</v>
      </c>
      <c r="AH158" s="600"/>
      <c r="AI158" s="600">
        <f t="shared" ref="AI158" si="86">AJ144+AJ146+AJ148+AJ150+AJ152+AJ154+AJ156</f>
        <v>235199.75629595973</v>
      </c>
      <c r="AJ158" s="600"/>
      <c r="AK158" s="600">
        <f t="shared" ref="AK158" si="87">AL144+AL146+AL148+AL150+AL152+AL154+AL156</f>
        <v>248379.18922266597</v>
      </c>
      <c r="AL158" s="600"/>
      <c r="AM158" s="600">
        <f t="shared" ref="AM158" si="88">AN144+AN146+AN148+AN150+AN152+AN154+AN156</f>
        <v>379474.05793837045</v>
      </c>
      <c r="AN158" s="600"/>
      <c r="AO158" s="600">
        <f t="shared" ref="AO158" si="89">AP144+AP146+AP148+AP150+AP152+AP154+AP156</f>
        <v>414604.41260674631</v>
      </c>
      <c r="AP158" s="601"/>
      <c r="AQ158" s="334"/>
    </row>
    <row r="159" spans="2:43" ht="14.45" customHeight="1" thickBot="1">
      <c r="B159" s="323"/>
      <c r="C159" s="378" t="s">
        <v>1034</v>
      </c>
      <c r="D159" s="379" t="s">
        <v>1578</v>
      </c>
      <c r="E159" s="598">
        <f>F145+F147+F149+F151+F153+F154+F156</f>
        <v>2403.5079999999998</v>
      </c>
      <c r="F159" s="598"/>
      <c r="G159" s="598">
        <f>H145+H147+H149+H151+H153+H154+H156</f>
        <v>2940.7122799999997</v>
      </c>
      <c r="H159" s="598"/>
      <c r="I159" s="598">
        <f>J145+J147+J149+J151+J153+J154+J156</f>
        <v>3788.6621015395649</v>
      </c>
      <c r="J159" s="598"/>
      <c r="K159" s="598">
        <f>L145+L147+L149+L151+L153+L154+L156</f>
        <v>4078.3355822080721</v>
      </c>
      <c r="L159" s="598"/>
      <c r="M159" s="598">
        <f>N145+N147+N149+N151+N153+N154+N156</f>
        <v>4078.3355822080721</v>
      </c>
      <c r="N159" s="598"/>
      <c r="O159" s="598">
        <f>P145+P147+P149+P151+P153+P154+P156</f>
        <v>9032.5750747241109</v>
      </c>
      <c r="P159" s="598"/>
      <c r="Q159" s="598">
        <f>R145+R147+R149+R151+R153+R154+R156</f>
        <v>9295.5939017786077</v>
      </c>
      <c r="R159" s="598"/>
      <c r="S159" s="598">
        <f>T145+T147+T149+T151+T153+T154+T156</f>
        <v>9295.5939017786077</v>
      </c>
      <c r="T159" s="598"/>
      <c r="U159" s="598">
        <f>V145+V147+V149+V151+V153+V154+V156</f>
        <v>12544.534967745194</v>
      </c>
      <c r="V159" s="598"/>
      <c r="W159" s="598">
        <f>X145+X147+X149+X151+X153+X154+X156</f>
        <v>13575.90839671088</v>
      </c>
      <c r="X159" s="598"/>
      <c r="Y159" s="598">
        <f>Z145+Z147+Z149+Z151+Z153+Z154+Z156</f>
        <v>14633.095001937994</v>
      </c>
      <c r="Z159" s="598"/>
      <c r="AA159" s="598">
        <f>AB145+AB147+AB149+AB151+AB153+AB154+AB156</f>
        <v>30104.701561071692</v>
      </c>
      <c r="AB159" s="598"/>
      <c r="AC159" s="598">
        <f>AD145+AD147+AD149+AD151+AD153+AD154+AD156</f>
        <v>32356.868137836798</v>
      </c>
      <c r="AD159" s="598"/>
      <c r="AE159" s="598">
        <f>AF145+AF147+AF149+AF151+AF153+AF154+AF156</f>
        <v>48424.456035738724</v>
      </c>
      <c r="AF159" s="598"/>
      <c r="AG159" s="598">
        <f>AH145+AH147+AH149+AH151+AH153+AH154+AH156</f>
        <v>52222.964415763417</v>
      </c>
      <c r="AH159" s="598"/>
      <c r="AI159" s="598">
        <f>AJ145+AJ147+AJ149+AJ151+AJ153+AJ154+AJ156</f>
        <v>124809.32567756357</v>
      </c>
      <c r="AJ159" s="598"/>
      <c r="AK159" s="598">
        <f>AL145+AL147+AL149+AL151+AL153+AL154+AL156</f>
        <v>132823.21299170214</v>
      </c>
      <c r="AL159" s="598"/>
      <c r="AM159" s="598">
        <f>AN145+AN147+AN149+AN151+AN153+AN154+AN156</f>
        <v>203719.38320162811</v>
      </c>
      <c r="AN159" s="598"/>
      <c r="AO159" s="598">
        <f>AP145+AP147+AP149+AP151+AP153+AP154+AP156</f>
        <v>218540.20510065224</v>
      </c>
      <c r="AP159" s="599"/>
      <c r="AQ159" s="334"/>
    </row>
    <row r="160" spans="2:43" ht="14.45" customHeight="1" thickBot="1">
      <c r="B160" s="323"/>
      <c r="C160" s="277"/>
      <c r="D160" s="277"/>
      <c r="E160" s="277"/>
      <c r="F160" s="277"/>
      <c r="G160" s="277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  <c r="Z160" s="277"/>
      <c r="AA160" s="277"/>
      <c r="AB160" s="277"/>
      <c r="AC160" s="277"/>
      <c r="AD160" s="277"/>
      <c r="AE160" s="277"/>
      <c r="AF160" s="277"/>
      <c r="AG160" s="277"/>
      <c r="AH160" s="277"/>
      <c r="AI160" s="277"/>
      <c r="AJ160" s="277"/>
      <c r="AK160" s="277"/>
      <c r="AL160" s="277"/>
      <c r="AM160" s="277"/>
      <c r="AN160" s="277"/>
      <c r="AO160" s="277"/>
      <c r="AP160" s="277"/>
      <c r="AQ160" s="334"/>
    </row>
    <row r="161" spans="2:43" ht="14.45" customHeight="1">
      <c r="B161" s="323"/>
      <c r="C161" s="608" t="s">
        <v>1559</v>
      </c>
      <c r="D161" s="610" t="s">
        <v>1037</v>
      </c>
      <c r="E161" s="606" t="s">
        <v>1013</v>
      </c>
      <c r="F161" s="606"/>
      <c r="G161" s="606" t="s">
        <v>1042</v>
      </c>
      <c r="H161" s="606" t="s">
        <v>1014</v>
      </c>
      <c r="I161" s="606" t="s">
        <v>1043</v>
      </c>
      <c r="J161" s="606" t="s">
        <v>1015</v>
      </c>
      <c r="K161" s="606" t="s">
        <v>1044</v>
      </c>
      <c r="L161" s="606" t="s">
        <v>1016</v>
      </c>
      <c r="M161" s="606" t="s">
        <v>1045</v>
      </c>
      <c r="N161" s="606" t="s">
        <v>1017</v>
      </c>
      <c r="O161" s="606" t="s">
        <v>1046</v>
      </c>
      <c r="P161" s="606" t="s">
        <v>1018</v>
      </c>
      <c r="Q161" s="606" t="s">
        <v>1047</v>
      </c>
      <c r="R161" s="606" t="s">
        <v>1019</v>
      </c>
      <c r="S161" s="606" t="s">
        <v>1048</v>
      </c>
      <c r="T161" s="606" t="s">
        <v>1020</v>
      </c>
      <c r="U161" s="606" t="s">
        <v>1049</v>
      </c>
      <c r="V161" s="606" t="s">
        <v>1021</v>
      </c>
      <c r="W161" s="606" t="s">
        <v>1050</v>
      </c>
      <c r="X161" s="606" t="s">
        <v>1022</v>
      </c>
      <c r="Y161" s="606" t="s">
        <v>1051</v>
      </c>
      <c r="Z161" s="606" t="s">
        <v>1023</v>
      </c>
      <c r="AA161" s="606" t="s">
        <v>1052</v>
      </c>
      <c r="AB161" s="606" t="s">
        <v>1024</v>
      </c>
      <c r="AC161" s="606" t="s">
        <v>1053</v>
      </c>
      <c r="AD161" s="606" t="s">
        <v>1025</v>
      </c>
      <c r="AE161" s="606" t="s">
        <v>1054</v>
      </c>
      <c r="AF161" s="606" t="s">
        <v>1026</v>
      </c>
      <c r="AG161" s="606" t="s">
        <v>1055</v>
      </c>
      <c r="AH161" s="606" t="s">
        <v>1027</v>
      </c>
      <c r="AI161" s="606" t="s">
        <v>1056</v>
      </c>
      <c r="AJ161" s="606" t="s">
        <v>1028</v>
      </c>
      <c r="AK161" s="606" t="s">
        <v>1057</v>
      </c>
      <c r="AL161" s="606" t="s">
        <v>1029</v>
      </c>
      <c r="AM161" s="606" t="s">
        <v>1058</v>
      </c>
      <c r="AN161" s="606" t="s">
        <v>1030</v>
      </c>
      <c r="AO161" s="606" t="s">
        <v>1059</v>
      </c>
      <c r="AP161" s="607" t="s">
        <v>1031</v>
      </c>
      <c r="AQ161" s="334"/>
    </row>
    <row r="162" spans="2:43" ht="14.45" customHeight="1">
      <c r="B162" s="323"/>
      <c r="C162" s="609"/>
      <c r="D162" s="611"/>
      <c r="E162" s="602">
        <f>'3T장기'!$J$9</f>
        <v>0.99980000000000002</v>
      </c>
      <c r="F162" s="602"/>
      <c r="G162" s="602">
        <f>'3T장기'!$J$19</f>
        <v>1.3094499999999998</v>
      </c>
      <c r="H162" s="602">
        <v>1.5976852999999998</v>
      </c>
      <c r="I162" s="602">
        <f>'3T장기'!$J$29</f>
        <v>1.8801928383734416</v>
      </c>
      <c r="J162" s="602">
        <v>1.5976852999999998</v>
      </c>
      <c r="K162" s="602">
        <f>'3T장기'!$J$39</f>
        <v>1.8801928383734416</v>
      </c>
      <c r="L162" s="602">
        <v>1.5976852999999998</v>
      </c>
      <c r="M162" s="602">
        <f>'3T장기'!$J$49</f>
        <v>1.8801928383734416</v>
      </c>
      <c r="N162" s="602">
        <v>1.5976852999999998</v>
      </c>
      <c r="O162" s="602">
        <f>'3T장기'!$J$59</f>
        <v>3.4390241547337403</v>
      </c>
      <c r="P162" s="602">
        <v>1.5976852999999998</v>
      </c>
      <c r="Q162" s="602">
        <f>'3T장기'!$S$9</f>
        <v>3.4390241547337403</v>
      </c>
      <c r="R162" s="602">
        <v>1.5976852999999998</v>
      </c>
      <c r="S162" s="602">
        <f>'3T장기'!$S$19</f>
        <v>3.4390241547337403</v>
      </c>
      <c r="T162" s="602">
        <v>1.5976852999999998</v>
      </c>
      <c r="U162" s="602">
        <f>'3T장기'!$S$29</f>
        <v>4.8209816477251843</v>
      </c>
      <c r="V162" s="602">
        <v>1.5976852999999998</v>
      </c>
      <c r="W162" s="602">
        <f>'3T장기'!$S$39</f>
        <v>4.8209816477251843</v>
      </c>
      <c r="X162" s="602">
        <v>1.5976852999999998</v>
      </c>
      <c r="Y162" s="602">
        <f>'3T장기'!$S$49</f>
        <v>4.8209816477251843</v>
      </c>
      <c r="Z162" s="602">
        <v>1.5976852999999998</v>
      </c>
      <c r="AA162" s="602">
        <f>'3T장기'!$S$59</f>
        <v>8.5182365753874656</v>
      </c>
      <c r="AB162" s="602">
        <v>1.5976852999999998</v>
      </c>
      <c r="AC162" s="602">
        <f>'3T장기'!$AB$9</f>
        <v>8.5182365753874656</v>
      </c>
      <c r="AD162" s="602">
        <v>1.5976852999999998</v>
      </c>
      <c r="AE162" s="602">
        <f>'3T장기'!$AB$19</f>
        <v>12.903485000228635</v>
      </c>
      <c r="AF162" s="602">
        <v>1.5976852999999998</v>
      </c>
      <c r="AG162" s="602">
        <f>'3T장기'!$AB$29</f>
        <v>12.903485000228635</v>
      </c>
      <c r="AH162" s="602">
        <v>1.5976852999999998</v>
      </c>
      <c r="AI162" s="602">
        <f>'3T장기'!$AB$39</f>
        <v>33.669475130912986</v>
      </c>
      <c r="AJ162" s="602">
        <v>1.5976852999999998</v>
      </c>
      <c r="AK162" s="602">
        <f>'3T장기'!$AB$49</f>
        <v>33.669475130912986</v>
      </c>
      <c r="AL162" s="602">
        <v>1.5976852999999998</v>
      </c>
      <c r="AM162" s="602">
        <f>'3T장기'!$AB$59</f>
        <v>50.903405800817254</v>
      </c>
      <c r="AN162" s="602">
        <v>1.5976852999999998</v>
      </c>
      <c r="AO162" s="602">
        <f>'3T장기'!$AB$59</f>
        <v>50.903405800817254</v>
      </c>
      <c r="AP162" s="603"/>
      <c r="AQ162" s="334"/>
    </row>
    <row r="163" spans="2:43" ht="14.45" customHeight="1">
      <c r="B163" s="323"/>
      <c r="C163" s="525" t="s">
        <v>206</v>
      </c>
      <c r="D163" s="361">
        <f>마리!$F$10</f>
        <v>15</v>
      </c>
      <c r="E163" s="362">
        <v>67.2</v>
      </c>
      <c r="F163" s="361">
        <f>D163*E163*E162</f>
        <v>1007.7984</v>
      </c>
      <c r="G163" s="362">
        <v>67.2</v>
      </c>
      <c r="H163" s="361">
        <f>D163*G163*G162</f>
        <v>1319.9255999999998</v>
      </c>
      <c r="I163" s="362">
        <v>67.2</v>
      </c>
      <c r="J163" s="361">
        <f>D163*I163*I162</f>
        <v>1895.2343810804291</v>
      </c>
      <c r="K163" s="362">
        <v>83</v>
      </c>
      <c r="L163" s="361">
        <f>D163*K163*K162</f>
        <v>2340.840083774935</v>
      </c>
      <c r="M163" s="362">
        <v>83</v>
      </c>
      <c r="N163" s="361">
        <f>D163*M163*M162</f>
        <v>2340.840083774935</v>
      </c>
      <c r="O163" s="362">
        <v>83</v>
      </c>
      <c r="P163" s="361">
        <f>D163*O163*O162</f>
        <v>4281.5850726435065</v>
      </c>
      <c r="Q163" s="362">
        <v>98.6</v>
      </c>
      <c r="R163" s="361">
        <f>D163*Q163*Q162</f>
        <v>5086.3167248512018</v>
      </c>
      <c r="S163" s="362">
        <v>98.6</v>
      </c>
      <c r="T163" s="361">
        <f>D163*S163*S162</f>
        <v>5086.3167248512018</v>
      </c>
      <c r="U163" s="362">
        <v>98.6</v>
      </c>
      <c r="V163" s="361">
        <f>D163*U163*U162</f>
        <v>7130.2318569855479</v>
      </c>
      <c r="W163" s="362">
        <v>114.4</v>
      </c>
      <c r="X163" s="361">
        <f>D163*W163*W162</f>
        <v>8272.8045074964157</v>
      </c>
      <c r="Y163" s="362">
        <v>114.4</v>
      </c>
      <c r="Z163" s="361">
        <f>D163*Y163*Y162</f>
        <v>8272.8045074964157</v>
      </c>
      <c r="AA163" s="362">
        <v>114.4</v>
      </c>
      <c r="AB163" s="361">
        <f>D163*AA163*AA162</f>
        <v>14617.293963364891</v>
      </c>
      <c r="AC163" s="362">
        <v>130</v>
      </c>
      <c r="AD163" s="361">
        <f>D163*AC163*AC162</f>
        <v>16610.561322005557</v>
      </c>
      <c r="AE163" s="362">
        <v>130</v>
      </c>
      <c r="AF163" s="361">
        <f>D163*AE163*AE162</f>
        <v>25161.795750445839</v>
      </c>
      <c r="AG163" s="362">
        <v>130</v>
      </c>
      <c r="AH163" s="361">
        <f>D163*AG163*AG162</f>
        <v>25161.795750445839</v>
      </c>
      <c r="AI163" s="362">
        <v>145.80000000000001</v>
      </c>
      <c r="AJ163" s="361">
        <f>D163*AI163*AI162</f>
        <v>73635.142111306704</v>
      </c>
      <c r="AK163" s="362">
        <v>145.80000000000001</v>
      </c>
      <c r="AL163" s="361">
        <f>D163*AK163*AK162</f>
        <v>73635.142111306704</v>
      </c>
      <c r="AM163" s="362">
        <v>145.80000000000001</v>
      </c>
      <c r="AN163" s="361">
        <f>D163*AM163*AM162</f>
        <v>111325.74848638734</v>
      </c>
      <c r="AO163" s="362">
        <v>161.4</v>
      </c>
      <c r="AP163" s="363">
        <f>D163*AO163*AO162</f>
        <v>123237.14544377857</v>
      </c>
      <c r="AQ163" s="334"/>
    </row>
    <row r="164" spans="2:43" ht="14.45" customHeight="1">
      <c r="B164" s="323"/>
      <c r="C164" s="526" t="s">
        <v>205</v>
      </c>
      <c r="D164" s="365">
        <f>마리!$F$9</f>
        <v>1</v>
      </c>
      <c r="E164" s="527">
        <v>40.4</v>
      </c>
      <c r="F164" s="365">
        <f>D164*E164*E162</f>
        <v>40.391919999999999</v>
      </c>
      <c r="G164" s="527">
        <v>40.4</v>
      </c>
      <c r="H164" s="365">
        <f>D164*G164*G162</f>
        <v>52.901779999999988</v>
      </c>
      <c r="I164" s="527">
        <v>40.4</v>
      </c>
      <c r="J164" s="365">
        <f>D164*I164*I162</f>
        <v>75.959790670287035</v>
      </c>
      <c r="K164" s="527">
        <v>49.8</v>
      </c>
      <c r="L164" s="365">
        <f>D164*K164*K162</f>
        <v>93.63360335099739</v>
      </c>
      <c r="M164" s="527">
        <v>49.8</v>
      </c>
      <c r="N164" s="365">
        <f>D164*M164*M162</f>
        <v>93.63360335099739</v>
      </c>
      <c r="O164" s="527">
        <v>49.8</v>
      </c>
      <c r="P164" s="365">
        <f>D164*O164*O162</f>
        <v>171.26340290574026</v>
      </c>
      <c r="Q164" s="527">
        <v>59.2</v>
      </c>
      <c r="R164" s="365">
        <f>D164*Q164*Q162</f>
        <v>203.59022996023745</v>
      </c>
      <c r="S164" s="527">
        <v>59.2</v>
      </c>
      <c r="T164" s="365">
        <f>D164*S164*S162</f>
        <v>203.59022996023745</v>
      </c>
      <c r="U164" s="527">
        <v>59.2</v>
      </c>
      <c r="V164" s="365">
        <f>D164*U164*U162</f>
        <v>285.40211354533091</v>
      </c>
      <c r="W164" s="527">
        <v>68.599999999999994</v>
      </c>
      <c r="X164" s="365">
        <f>D164*W164*W162</f>
        <v>330.71934103394761</v>
      </c>
      <c r="Y164" s="527">
        <v>68.599999999999994</v>
      </c>
      <c r="Z164" s="365">
        <f>D164*Y164*Y162</f>
        <v>330.71934103394761</v>
      </c>
      <c r="AA164" s="527">
        <v>68.599999999999994</v>
      </c>
      <c r="AB164" s="365">
        <f>D164*AA164*AA162</f>
        <v>584.35102907158011</v>
      </c>
      <c r="AC164" s="527">
        <v>78</v>
      </c>
      <c r="AD164" s="365">
        <f>D164*AC164*AC162</f>
        <v>664.42245288022229</v>
      </c>
      <c r="AE164" s="527">
        <v>78</v>
      </c>
      <c r="AF164" s="365">
        <f>D164*AE164*AE162</f>
        <v>1006.4718300178336</v>
      </c>
      <c r="AG164" s="527">
        <v>78</v>
      </c>
      <c r="AH164" s="365">
        <f>D164*AG164*AG162</f>
        <v>1006.4718300178336</v>
      </c>
      <c r="AI164" s="527">
        <v>87.4</v>
      </c>
      <c r="AJ164" s="365">
        <f>D164*AI164*AI162</f>
        <v>2942.7121264417951</v>
      </c>
      <c r="AK164" s="527">
        <v>87.4</v>
      </c>
      <c r="AL164" s="365">
        <f>D164*AK164*AK162</f>
        <v>2942.7121264417951</v>
      </c>
      <c r="AM164" s="527">
        <v>87.4</v>
      </c>
      <c r="AN164" s="365">
        <f>D164*AM164*AM162</f>
        <v>4448.9576669914286</v>
      </c>
      <c r="AO164" s="527">
        <v>96.8</v>
      </c>
      <c r="AP164" s="367">
        <f>D164*AO164*AO162</f>
        <v>4927.4496815191096</v>
      </c>
      <c r="AQ164" s="334"/>
    </row>
    <row r="165" spans="2:43" ht="14.45" customHeight="1">
      <c r="B165" s="323"/>
      <c r="C165" s="526" t="s">
        <v>1809</v>
      </c>
      <c r="D165" s="365">
        <f>마리!$F$12</f>
        <v>38</v>
      </c>
      <c r="E165" s="527">
        <v>12</v>
      </c>
      <c r="F165" s="365">
        <f>D165*E165*E162</f>
        <v>455.90879999999999</v>
      </c>
      <c r="G165" s="527">
        <v>14</v>
      </c>
      <c r="H165" s="365">
        <f>D165*G165*G162</f>
        <v>696.62739999999985</v>
      </c>
      <c r="I165" s="527">
        <v>14</v>
      </c>
      <c r="J165" s="365">
        <f>D165*I165*I162</f>
        <v>1000.262590014671</v>
      </c>
      <c r="K165" s="527">
        <v>16</v>
      </c>
      <c r="L165" s="365">
        <f>D165*K165*K162</f>
        <v>1143.1572457310526</v>
      </c>
      <c r="M165" s="527">
        <v>16</v>
      </c>
      <c r="N165" s="365">
        <f>D165*M165*M162</f>
        <v>1143.1572457310526</v>
      </c>
      <c r="O165" s="527">
        <v>18</v>
      </c>
      <c r="P165" s="365">
        <f>D165*O165*O162</f>
        <v>2352.2925218378782</v>
      </c>
      <c r="Q165" s="527">
        <v>18</v>
      </c>
      <c r="R165" s="365">
        <f>D165*Q165*Q162</f>
        <v>2352.2925218378782</v>
      </c>
      <c r="S165" s="527">
        <v>20</v>
      </c>
      <c r="T165" s="365">
        <f>D165*S165*S162</f>
        <v>2613.6583575976429</v>
      </c>
      <c r="U165" s="527">
        <v>20</v>
      </c>
      <c r="V165" s="365">
        <f>D165*U165*U162</f>
        <v>3663.9460522711402</v>
      </c>
      <c r="W165" s="527">
        <v>22</v>
      </c>
      <c r="X165" s="365">
        <f>D165*W165*W162</f>
        <v>4030.3406574982541</v>
      </c>
      <c r="Y165" s="527">
        <v>24</v>
      </c>
      <c r="Z165" s="365">
        <f>D165*Y165*Y162</f>
        <v>4396.7352627253686</v>
      </c>
      <c r="AA165" s="527">
        <v>28</v>
      </c>
      <c r="AB165" s="365">
        <f>D165*AA165*AA162</f>
        <v>9063.403716212264</v>
      </c>
      <c r="AC165" s="527">
        <v>30</v>
      </c>
      <c r="AD165" s="365">
        <f>D165*AC165*AC162</f>
        <v>9710.7896959417103</v>
      </c>
      <c r="AE165" s="527">
        <v>32</v>
      </c>
      <c r="AF165" s="365">
        <f>D165*AE165*AE162</f>
        <v>15690.637760278019</v>
      </c>
      <c r="AG165" s="527">
        <v>34</v>
      </c>
      <c r="AH165" s="365">
        <f>D165*AG165*AG162</f>
        <v>16671.302620295395</v>
      </c>
      <c r="AI165" s="527">
        <v>38</v>
      </c>
      <c r="AJ165" s="365">
        <f>D165*AI165*AI162</f>
        <v>48618.722089038354</v>
      </c>
      <c r="AK165" s="527">
        <v>42</v>
      </c>
      <c r="AL165" s="365">
        <f>D165*AK165*AK162</f>
        <v>53736.482308937128</v>
      </c>
      <c r="AM165" s="527">
        <v>44</v>
      </c>
      <c r="AN165" s="365">
        <f>D165*AM165*AM162</f>
        <v>85110.494498966451</v>
      </c>
      <c r="AO165" s="527">
        <v>48</v>
      </c>
      <c r="AP165" s="367">
        <f>D165*AO165*AO162</f>
        <v>92847.812180690671</v>
      </c>
      <c r="AQ165" s="334"/>
    </row>
    <row r="166" spans="2:43" ht="14.45" customHeight="1">
      <c r="B166" s="323"/>
      <c r="C166" s="368" t="s">
        <v>1809</v>
      </c>
      <c r="D166" s="369">
        <f>마리!$F$12</f>
        <v>38</v>
      </c>
      <c r="E166" s="370">
        <v>8</v>
      </c>
      <c r="F166" s="369">
        <f>D166*E166*E162</f>
        <v>303.93920000000003</v>
      </c>
      <c r="G166" s="370">
        <v>10</v>
      </c>
      <c r="H166" s="369">
        <f>D166*G166*G162</f>
        <v>497.59099999999989</v>
      </c>
      <c r="I166" s="370">
        <v>10</v>
      </c>
      <c r="J166" s="369">
        <f>D166*I166*I162</f>
        <v>714.47327858190783</v>
      </c>
      <c r="K166" s="370">
        <v>10</v>
      </c>
      <c r="L166" s="369">
        <f>D166*K166*K162</f>
        <v>714.47327858190783</v>
      </c>
      <c r="M166" s="370">
        <v>10</v>
      </c>
      <c r="N166" s="369">
        <f>D166*M166*M162</f>
        <v>714.47327858190783</v>
      </c>
      <c r="O166" s="370">
        <v>12</v>
      </c>
      <c r="P166" s="369">
        <f>D166*O166*O162</f>
        <v>1568.1950145585856</v>
      </c>
      <c r="Q166" s="370">
        <v>12</v>
      </c>
      <c r="R166" s="369">
        <f>D166*Q166*Q162</f>
        <v>1568.1950145585856</v>
      </c>
      <c r="S166" s="370">
        <v>12</v>
      </c>
      <c r="T166" s="369">
        <f>D166*S166*S162</f>
        <v>1568.1950145585856</v>
      </c>
      <c r="U166" s="370">
        <v>12</v>
      </c>
      <c r="V166" s="369">
        <f>D166*U166*U162</f>
        <v>2198.3676313626843</v>
      </c>
      <c r="W166" s="370">
        <v>14</v>
      </c>
      <c r="X166" s="369">
        <f>D166*W166*W162</f>
        <v>2564.7622365897982</v>
      </c>
      <c r="Y166" s="370">
        <v>16</v>
      </c>
      <c r="Z166" s="369">
        <f>D166*Y166*Y162</f>
        <v>2931.1568418169122</v>
      </c>
      <c r="AA166" s="370">
        <v>16</v>
      </c>
      <c r="AB166" s="369">
        <f>D166*AA166*AA162</f>
        <v>5179.0878378355792</v>
      </c>
      <c r="AC166" s="370">
        <v>18</v>
      </c>
      <c r="AD166" s="369">
        <f>D166*AC166*AC162</f>
        <v>5826.4738175650264</v>
      </c>
      <c r="AE166" s="370">
        <v>20</v>
      </c>
      <c r="AF166" s="369">
        <f>D166*AE166*AE162</f>
        <v>9806.648600173763</v>
      </c>
      <c r="AG166" s="370">
        <v>22</v>
      </c>
      <c r="AH166" s="369">
        <f>D166*AG166*AG162</f>
        <v>10787.313460191139</v>
      </c>
      <c r="AI166" s="370">
        <v>24</v>
      </c>
      <c r="AJ166" s="369">
        <f>D166*AI166*AI162</f>
        <v>30706.561319392644</v>
      </c>
      <c r="AK166" s="370">
        <v>26</v>
      </c>
      <c r="AL166" s="369">
        <f>D166*AK166*AK162</f>
        <v>33265.441429342027</v>
      </c>
      <c r="AM166" s="370">
        <v>28</v>
      </c>
      <c r="AN166" s="369">
        <f>D166*AM166*AM162</f>
        <v>54161.223772069556</v>
      </c>
      <c r="AO166" s="370">
        <v>30</v>
      </c>
      <c r="AP166" s="371">
        <f>D166*AO166*AO162</f>
        <v>58029.882612931666</v>
      </c>
      <c r="AQ166" s="334"/>
    </row>
    <row r="167" spans="2:43" ht="14.45" customHeight="1">
      <c r="B167" s="323"/>
      <c r="C167" s="525" t="s">
        <v>1040</v>
      </c>
      <c r="D167" s="361">
        <f>마리!$F$16</f>
        <v>11</v>
      </c>
      <c r="E167" s="362">
        <v>6</v>
      </c>
      <c r="F167" s="361">
        <f>D167*E167*E162</f>
        <v>65.986800000000002</v>
      </c>
      <c r="G167" s="362">
        <v>6</v>
      </c>
      <c r="H167" s="361">
        <f>D167*G167*G162</f>
        <v>86.423699999999982</v>
      </c>
      <c r="I167" s="362">
        <v>8</v>
      </c>
      <c r="J167" s="361">
        <f>D167*I167*I162</f>
        <v>165.45696977686288</v>
      </c>
      <c r="K167" s="362">
        <v>8</v>
      </c>
      <c r="L167" s="361">
        <f>D167*K167*K162</f>
        <v>165.45696977686288</v>
      </c>
      <c r="M167" s="362">
        <v>8</v>
      </c>
      <c r="N167" s="361">
        <f>D167*M167*M162</f>
        <v>165.45696977686288</v>
      </c>
      <c r="O167" s="362">
        <v>8</v>
      </c>
      <c r="P167" s="361">
        <f>D167*O167*O162</f>
        <v>302.63412561656912</v>
      </c>
      <c r="Q167" s="362">
        <v>10</v>
      </c>
      <c r="R167" s="361">
        <f>D167*Q167*Q162</f>
        <v>378.29265702071143</v>
      </c>
      <c r="S167" s="362">
        <v>10</v>
      </c>
      <c r="T167" s="361">
        <f>D167*S167*S162</f>
        <v>378.29265702071143</v>
      </c>
      <c r="U167" s="362">
        <v>10</v>
      </c>
      <c r="V167" s="361">
        <f>D167*U167*U162</f>
        <v>530.30798124977025</v>
      </c>
      <c r="W167" s="362">
        <v>12</v>
      </c>
      <c r="X167" s="361">
        <f>D167*W167*W162</f>
        <v>636.3695774997243</v>
      </c>
      <c r="Y167" s="362">
        <v>14</v>
      </c>
      <c r="Z167" s="361">
        <f>D167*Y167*Y162</f>
        <v>742.43117374967835</v>
      </c>
      <c r="AA167" s="362">
        <v>16</v>
      </c>
      <c r="AB167" s="361">
        <f>D167*AA167*AA162</f>
        <v>1499.209637268194</v>
      </c>
      <c r="AC167" s="362">
        <v>18</v>
      </c>
      <c r="AD167" s="361">
        <f>D167*AC167*AC162</f>
        <v>1686.6108419267182</v>
      </c>
      <c r="AE167" s="362">
        <v>20</v>
      </c>
      <c r="AF167" s="361">
        <f>D167*AE167*AE162</f>
        <v>2838.7667000502997</v>
      </c>
      <c r="AG167" s="362">
        <v>22</v>
      </c>
      <c r="AH167" s="361">
        <f>D167*AG167*AG162</f>
        <v>3122.6433700553298</v>
      </c>
      <c r="AI167" s="362">
        <v>26</v>
      </c>
      <c r="AJ167" s="361">
        <f>D167*AI167*AI162</f>
        <v>9629.4698874411133</v>
      </c>
      <c r="AK167" s="362">
        <v>28</v>
      </c>
      <c r="AL167" s="361">
        <f>D167*AK167*AK162</f>
        <v>10370.1983403212</v>
      </c>
      <c r="AM167" s="362">
        <v>32</v>
      </c>
      <c r="AN167" s="361">
        <f>D167*AM167*AM162</f>
        <v>17917.998841887675</v>
      </c>
      <c r="AO167" s="362">
        <v>36</v>
      </c>
      <c r="AP167" s="363">
        <f>D167*AO167*AO162</f>
        <v>20157.748697123632</v>
      </c>
      <c r="AQ167" s="334"/>
    </row>
    <row r="168" spans="2:43" ht="14.45" customHeight="1">
      <c r="B168" s="323"/>
      <c r="C168" s="526" t="s">
        <v>1040</v>
      </c>
      <c r="D168" s="365">
        <f>마리!$F$16</f>
        <v>11</v>
      </c>
      <c r="E168" s="527">
        <v>6</v>
      </c>
      <c r="F168" s="365">
        <f>D168*E168*E162</f>
        <v>65.986800000000002</v>
      </c>
      <c r="G168" s="527">
        <v>6</v>
      </c>
      <c r="H168" s="365">
        <f>D168*G168*G162</f>
        <v>86.423699999999982</v>
      </c>
      <c r="I168" s="527">
        <v>6</v>
      </c>
      <c r="J168" s="365">
        <f>D168*I168*I162</f>
        <v>124.09272733264714</v>
      </c>
      <c r="K168" s="527">
        <v>8</v>
      </c>
      <c r="L168" s="365">
        <f>D168*K168*K162</f>
        <v>165.45696977686288</v>
      </c>
      <c r="M168" s="527">
        <v>8</v>
      </c>
      <c r="N168" s="365">
        <f>D168*M168*M162</f>
        <v>165.45696977686288</v>
      </c>
      <c r="O168" s="527">
        <v>8</v>
      </c>
      <c r="P168" s="365">
        <f>D168*O168*O162</f>
        <v>302.63412561656912</v>
      </c>
      <c r="Q168" s="527">
        <v>8</v>
      </c>
      <c r="R168" s="365">
        <f>D168*Q168*Q162</f>
        <v>302.63412561656912</v>
      </c>
      <c r="S168" s="527">
        <v>8</v>
      </c>
      <c r="T168" s="365">
        <f>D168*S168*S162</f>
        <v>302.63412561656912</v>
      </c>
      <c r="U168" s="527">
        <v>8</v>
      </c>
      <c r="V168" s="365">
        <f>D168*U168*U162</f>
        <v>424.2463849998162</v>
      </c>
      <c r="W168" s="527">
        <v>10</v>
      </c>
      <c r="X168" s="365">
        <f>D168*W168*W162</f>
        <v>530.30798124977025</v>
      </c>
      <c r="Y168" s="527">
        <v>10</v>
      </c>
      <c r="Z168" s="365">
        <f>D168*Y168*Y162</f>
        <v>530.30798124977025</v>
      </c>
      <c r="AA168" s="527">
        <v>12</v>
      </c>
      <c r="AB168" s="365">
        <f>D168*AA168*AA162</f>
        <v>1124.4072279511454</v>
      </c>
      <c r="AC168" s="527">
        <v>14</v>
      </c>
      <c r="AD168" s="365">
        <f>D168*AC168*AC162</f>
        <v>1311.8084326096698</v>
      </c>
      <c r="AE168" s="527">
        <v>14</v>
      </c>
      <c r="AF168" s="365">
        <f>D168*AE168*AE162</f>
        <v>1987.1366900352098</v>
      </c>
      <c r="AG168" s="527">
        <v>16</v>
      </c>
      <c r="AH168" s="365">
        <f>D168*AG168*AG162</f>
        <v>2271.0133600402396</v>
      </c>
      <c r="AI168" s="527">
        <v>18</v>
      </c>
      <c r="AJ168" s="365">
        <f>D168*AI168*AI162</f>
        <v>6666.556075920771</v>
      </c>
      <c r="AK168" s="527">
        <v>20</v>
      </c>
      <c r="AL168" s="365">
        <f>D168*AK168*AK162</f>
        <v>7407.2845288008566</v>
      </c>
      <c r="AM168" s="527">
        <v>22</v>
      </c>
      <c r="AN168" s="365">
        <f>D168*AM168*AM162</f>
        <v>12318.624203797775</v>
      </c>
      <c r="AO168" s="527">
        <v>24</v>
      </c>
      <c r="AP168" s="367">
        <f>D168*AO168*AO162</f>
        <v>13438.499131415754</v>
      </c>
      <c r="AQ168" s="334"/>
    </row>
    <row r="169" spans="2:43" ht="14.45" customHeight="1">
      <c r="B169" s="323"/>
      <c r="C169" s="526" t="s">
        <v>1038</v>
      </c>
      <c r="D169" s="365">
        <f>마리!$F$14</f>
        <v>107</v>
      </c>
      <c r="E169" s="527">
        <v>6610</v>
      </c>
      <c r="F169" s="365">
        <f>D169*E169/500</f>
        <v>1414.54</v>
      </c>
      <c r="G169" s="527">
        <v>6610</v>
      </c>
      <c r="H169" s="365">
        <f>D169*G169/500</f>
        <v>1414.54</v>
      </c>
      <c r="I169" s="527">
        <v>6610</v>
      </c>
      <c r="J169" s="365">
        <f>D169*I169/500</f>
        <v>1414.54</v>
      </c>
      <c r="K169" s="527">
        <v>8152</v>
      </c>
      <c r="L169" s="365">
        <f>D169*K169/500</f>
        <v>1744.528</v>
      </c>
      <c r="M169" s="527">
        <v>8152</v>
      </c>
      <c r="N169" s="365">
        <f>D169*M169/500</f>
        <v>1744.528</v>
      </c>
      <c r="O169" s="527">
        <v>8152</v>
      </c>
      <c r="P169" s="365">
        <f>D169*O169/500</f>
        <v>1744.528</v>
      </c>
      <c r="Q169" s="527">
        <v>9696</v>
      </c>
      <c r="R169" s="365">
        <f>D169*Q169/500</f>
        <v>2074.944</v>
      </c>
      <c r="S169" s="527">
        <v>9696</v>
      </c>
      <c r="T169" s="365">
        <f>D169*S169/500</f>
        <v>2074.944</v>
      </c>
      <c r="U169" s="527">
        <v>9696</v>
      </c>
      <c r="V169" s="365">
        <f>D169*U169/500</f>
        <v>2074.944</v>
      </c>
      <c r="W169" s="527">
        <v>13014</v>
      </c>
      <c r="X169" s="365">
        <f>D169*W169/500</f>
        <v>2784.9960000000001</v>
      </c>
      <c r="Y169" s="527">
        <v>17714</v>
      </c>
      <c r="Z169" s="365">
        <f>D169*Y169/500</f>
        <v>3790.7959999999998</v>
      </c>
      <c r="AA169" s="527">
        <v>24012</v>
      </c>
      <c r="AB169" s="365">
        <f>D169*AA169/500</f>
        <v>5138.5680000000002</v>
      </c>
      <c r="AC169" s="527">
        <v>32774</v>
      </c>
      <c r="AD169" s="365">
        <f>D169*AC169/500</f>
        <v>7013.6360000000004</v>
      </c>
      <c r="AE169" s="527">
        <v>44514</v>
      </c>
      <c r="AF169" s="365">
        <f>D169*AE169/500</f>
        <v>9525.9959999999992</v>
      </c>
      <c r="AG169" s="527">
        <v>60480</v>
      </c>
      <c r="AH169" s="365">
        <f>D169*AG169/500</f>
        <v>12942.72</v>
      </c>
      <c r="AI169" s="527">
        <v>82372</v>
      </c>
      <c r="AJ169" s="365">
        <f>D169*AI169/500</f>
        <v>17627.608</v>
      </c>
      <c r="AK169" s="527">
        <v>111862</v>
      </c>
      <c r="AL169" s="365">
        <f>D169*AK169/500</f>
        <v>23938.468000000001</v>
      </c>
      <c r="AM169" s="527">
        <v>151946</v>
      </c>
      <c r="AN169" s="365">
        <f>D169*AM169/500</f>
        <v>32516.444</v>
      </c>
      <c r="AO169" s="527">
        <v>206688</v>
      </c>
      <c r="AP169" s="367">
        <f>D169*AO169/500</f>
        <v>44231.232000000004</v>
      </c>
      <c r="AQ169" s="334"/>
    </row>
    <row r="170" spans="2:43" ht="14.45" customHeight="1">
      <c r="B170" s="323"/>
      <c r="C170" s="368" t="s">
        <v>1038</v>
      </c>
      <c r="D170" s="369">
        <f>마리!$F$14</f>
        <v>107</v>
      </c>
      <c r="E170" s="370">
        <v>4622</v>
      </c>
      <c r="F170" s="369">
        <f>D170*E170/500</f>
        <v>989.10799999999995</v>
      </c>
      <c r="G170" s="370">
        <v>4622</v>
      </c>
      <c r="H170" s="369">
        <f>D170*G170/500</f>
        <v>989.10799999999995</v>
      </c>
      <c r="I170" s="370">
        <v>4622</v>
      </c>
      <c r="J170" s="369">
        <f>D170*I170/500</f>
        <v>989.10799999999995</v>
      </c>
      <c r="K170" s="370">
        <v>5700</v>
      </c>
      <c r="L170" s="369">
        <f>D170*K170/500</f>
        <v>1219.8</v>
      </c>
      <c r="M170" s="370">
        <v>5700</v>
      </c>
      <c r="N170" s="369">
        <f>D170*M170/500</f>
        <v>1219.8</v>
      </c>
      <c r="O170" s="370">
        <v>5700</v>
      </c>
      <c r="P170" s="369">
        <f>D170*O170/500</f>
        <v>1219.8</v>
      </c>
      <c r="Q170" s="370">
        <v>6778</v>
      </c>
      <c r="R170" s="369">
        <f>D170*Q170/500</f>
        <v>1450.492</v>
      </c>
      <c r="S170" s="370">
        <v>6778</v>
      </c>
      <c r="T170" s="369">
        <f>D170*S170/500</f>
        <v>1450.492</v>
      </c>
      <c r="U170" s="370">
        <v>6778</v>
      </c>
      <c r="V170" s="369">
        <f>D170*U170/500</f>
        <v>1450.492</v>
      </c>
      <c r="W170" s="370">
        <v>9178</v>
      </c>
      <c r="X170" s="369">
        <f>D170*W170/500</f>
        <v>1964.0920000000001</v>
      </c>
      <c r="Y170" s="370">
        <v>12406</v>
      </c>
      <c r="Z170" s="369">
        <f>D170*Y170/500</f>
        <v>2654.884</v>
      </c>
      <c r="AA170" s="370">
        <v>16824</v>
      </c>
      <c r="AB170" s="369">
        <f>D170*AA170/500</f>
        <v>3600.3359999999998</v>
      </c>
      <c r="AC170" s="370">
        <v>23166</v>
      </c>
      <c r="AD170" s="369">
        <f>D170*AC170/500</f>
        <v>4957.5240000000003</v>
      </c>
      <c r="AE170" s="370">
        <v>31464</v>
      </c>
      <c r="AF170" s="369">
        <f>D170*AE170/500</f>
        <v>6733.2960000000003</v>
      </c>
      <c r="AG170" s="370">
        <v>42702</v>
      </c>
      <c r="AH170" s="369">
        <f>D170*AG170/500</f>
        <v>9138.2279999999992</v>
      </c>
      <c r="AI170" s="370">
        <v>57348</v>
      </c>
      <c r="AJ170" s="369">
        <f>D170*AI170/500</f>
        <v>12272.472</v>
      </c>
      <c r="AK170" s="370">
        <v>77804</v>
      </c>
      <c r="AL170" s="369">
        <f>D170*AK170/500</f>
        <v>16650.056</v>
      </c>
      <c r="AM170" s="370">
        <v>105536</v>
      </c>
      <c r="AN170" s="369">
        <f>D170*AM170/500</f>
        <v>22584.704000000002</v>
      </c>
      <c r="AO170" s="370">
        <v>144488</v>
      </c>
      <c r="AP170" s="371">
        <f>D170*AO170/500</f>
        <v>30920.432000000001</v>
      </c>
      <c r="AQ170" s="334"/>
    </row>
    <row r="171" spans="2:43" ht="14.45" customHeight="1">
      <c r="B171" s="323"/>
      <c r="C171" s="604" t="s">
        <v>202</v>
      </c>
      <c r="D171" s="361" t="s">
        <v>1041</v>
      </c>
      <c r="E171" s="362">
        <v>640</v>
      </c>
      <c r="F171" s="361">
        <f>E171*E162</f>
        <v>639.87200000000007</v>
      </c>
      <c r="G171" s="362">
        <v>640</v>
      </c>
      <c r="H171" s="361">
        <f>G171*G162</f>
        <v>838.04799999999989</v>
      </c>
      <c r="I171" s="362">
        <v>640</v>
      </c>
      <c r="J171" s="361">
        <f>I171*I162</f>
        <v>1203.3234165590027</v>
      </c>
      <c r="K171" s="362">
        <v>640</v>
      </c>
      <c r="L171" s="361">
        <f>K171*K162</f>
        <v>1203.3234165590027</v>
      </c>
      <c r="M171" s="362">
        <v>660</v>
      </c>
      <c r="N171" s="361">
        <f>M171*M162</f>
        <v>1240.9272733264715</v>
      </c>
      <c r="O171" s="362">
        <v>660</v>
      </c>
      <c r="P171" s="361">
        <f>O171*O162</f>
        <v>2269.7559421242686</v>
      </c>
      <c r="Q171" s="362">
        <v>660</v>
      </c>
      <c r="R171" s="361">
        <f>Q171*Q162</f>
        <v>2269.7559421242686</v>
      </c>
      <c r="S171" s="362">
        <v>660</v>
      </c>
      <c r="T171" s="361">
        <f>S171*S162</f>
        <v>2269.7559421242686</v>
      </c>
      <c r="U171" s="362">
        <v>660</v>
      </c>
      <c r="V171" s="361">
        <f>U171*U162</f>
        <v>3181.8478874986217</v>
      </c>
      <c r="W171" s="362">
        <v>680</v>
      </c>
      <c r="X171" s="361">
        <f>W171*W162</f>
        <v>3278.2675204531251</v>
      </c>
      <c r="Y171" s="362">
        <v>680</v>
      </c>
      <c r="Z171" s="361">
        <f>Y171*Y162</f>
        <v>3278.2675204531251</v>
      </c>
      <c r="AA171" s="362">
        <v>680</v>
      </c>
      <c r="AB171" s="361">
        <f>AA171*AA162</f>
        <v>5792.4008712634768</v>
      </c>
      <c r="AC171" s="362">
        <v>710</v>
      </c>
      <c r="AD171" s="361">
        <f>AC171*AC162</f>
        <v>6047.9479685251008</v>
      </c>
      <c r="AE171" s="362">
        <v>730</v>
      </c>
      <c r="AF171" s="361">
        <f>AE171*AE162</f>
        <v>9419.5440501669036</v>
      </c>
      <c r="AG171" s="362">
        <v>750</v>
      </c>
      <c r="AH171" s="361">
        <f>AG171*AG162</f>
        <v>9677.6137501714766</v>
      </c>
      <c r="AI171" s="362">
        <v>780</v>
      </c>
      <c r="AJ171" s="361">
        <f>AI171*AI162</f>
        <v>26262.190602112129</v>
      </c>
      <c r="AK171" s="362">
        <v>810</v>
      </c>
      <c r="AL171" s="361">
        <f>AK171*AK162</f>
        <v>27272.274856039519</v>
      </c>
      <c r="AM171" s="362">
        <v>840</v>
      </c>
      <c r="AN171" s="361">
        <f>AM171*AM162</f>
        <v>42758.860872686491</v>
      </c>
      <c r="AO171" s="362">
        <v>870</v>
      </c>
      <c r="AP171" s="363">
        <f>AO171*AO162</f>
        <v>44285.963046711011</v>
      </c>
      <c r="AQ171" s="334"/>
    </row>
    <row r="172" spans="2:43" ht="14.45" customHeight="1">
      <c r="B172" s="323"/>
      <c r="C172" s="605"/>
      <c r="D172" s="365" t="s">
        <v>1041</v>
      </c>
      <c r="E172" s="527">
        <v>330</v>
      </c>
      <c r="F172" s="365">
        <f>E172*E162</f>
        <v>329.93400000000003</v>
      </c>
      <c r="G172" s="527">
        <v>330</v>
      </c>
      <c r="H172" s="365">
        <f>G172*G162</f>
        <v>432.11849999999993</v>
      </c>
      <c r="I172" s="527">
        <v>330</v>
      </c>
      <c r="J172" s="365">
        <f>I172*I162</f>
        <v>620.46363666323577</v>
      </c>
      <c r="K172" s="527">
        <v>330</v>
      </c>
      <c r="L172" s="365">
        <f>K172*K162</f>
        <v>620.46363666323577</v>
      </c>
      <c r="M172" s="527">
        <v>330</v>
      </c>
      <c r="N172" s="365">
        <f>M172*M162</f>
        <v>620.46363666323577</v>
      </c>
      <c r="O172" s="527">
        <v>330</v>
      </c>
      <c r="P172" s="365">
        <f>O172*O162</f>
        <v>1134.8779710621343</v>
      </c>
      <c r="Q172" s="527">
        <v>330</v>
      </c>
      <c r="R172" s="365">
        <f>Q172*Q162</f>
        <v>1134.8779710621343</v>
      </c>
      <c r="S172" s="527">
        <v>330</v>
      </c>
      <c r="T172" s="365">
        <f>S172*S162</f>
        <v>1134.8779710621343</v>
      </c>
      <c r="U172" s="527">
        <v>350</v>
      </c>
      <c r="V172" s="365">
        <f>U172*U162</f>
        <v>1687.3435767038145</v>
      </c>
      <c r="W172" s="527">
        <v>350</v>
      </c>
      <c r="X172" s="365">
        <f>W172*W162</f>
        <v>1687.3435767038145</v>
      </c>
      <c r="Y172" s="527">
        <v>350</v>
      </c>
      <c r="Z172" s="365">
        <f>Y172*Y162</f>
        <v>1687.3435767038145</v>
      </c>
      <c r="AA172" s="527">
        <v>350</v>
      </c>
      <c r="AB172" s="365">
        <f>AA172*AA162</f>
        <v>2981.3828013856128</v>
      </c>
      <c r="AC172" s="527">
        <v>350</v>
      </c>
      <c r="AD172" s="365">
        <f>AC172*AC162</f>
        <v>2981.3828013856128</v>
      </c>
      <c r="AE172" s="527">
        <v>350</v>
      </c>
      <c r="AF172" s="365">
        <f>AE172*AE162</f>
        <v>4516.2197500800221</v>
      </c>
      <c r="AG172" s="527">
        <v>360</v>
      </c>
      <c r="AH172" s="365">
        <f>AG172*AG162</f>
        <v>4645.2546000823086</v>
      </c>
      <c r="AI172" s="527">
        <v>380</v>
      </c>
      <c r="AJ172" s="365">
        <f>AI172*AI162</f>
        <v>12794.400549746935</v>
      </c>
      <c r="AK172" s="527">
        <v>390</v>
      </c>
      <c r="AL172" s="365">
        <f>AK172*AK162</f>
        <v>13131.095301056064</v>
      </c>
      <c r="AM172" s="527">
        <v>400</v>
      </c>
      <c r="AN172" s="365">
        <f>AM172*AM162</f>
        <v>20361.362320326902</v>
      </c>
      <c r="AO172" s="527">
        <v>420</v>
      </c>
      <c r="AP172" s="367">
        <f>AO172*AO162</f>
        <v>21379.430436343246</v>
      </c>
      <c r="AQ172" s="334"/>
    </row>
    <row r="173" spans="2:43" ht="14.45" customHeight="1">
      <c r="B173" s="323"/>
      <c r="C173" s="526" t="s">
        <v>1001</v>
      </c>
      <c r="D173" s="365">
        <f>마리!$F$6</f>
        <v>34</v>
      </c>
      <c r="E173" s="527">
        <v>12</v>
      </c>
      <c r="F173" s="365">
        <f>D173*E173*E162</f>
        <v>407.91840000000002</v>
      </c>
      <c r="G173" s="527">
        <v>12</v>
      </c>
      <c r="H173" s="365">
        <f>D173*G173*G162</f>
        <v>534.25559999999996</v>
      </c>
      <c r="I173" s="527">
        <v>12</v>
      </c>
      <c r="J173" s="365">
        <f>D173*I173*I162</f>
        <v>767.11867805636416</v>
      </c>
      <c r="K173" s="527">
        <v>12</v>
      </c>
      <c r="L173" s="365">
        <f>D173*K173*K162</f>
        <v>767.11867805636416</v>
      </c>
      <c r="M173" s="527">
        <v>12</v>
      </c>
      <c r="N173" s="365">
        <f>D173*M173*M162</f>
        <v>767.11867805636416</v>
      </c>
      <c r="O173" s="527">
        <v>24</v>
      </c>
      <c r="P173" s="365">
        <f>D173*O173*O162</f>
        <v>2806.2437102627323</v>
      </c>
      <c r="Q173" s="527">
        <v>24</v>
      </c>
      <c r="R173" s="365">
        <f>D173*Q173*Q162</f>
        <v>2806.2437102627323</v>
      </c>
      <c r="S173" s="527">
        <v>24</v>
      </c>
      <c r="T173" s="365">
        <f>D173*S173*S162</f>
        <v>2806.2437102627323</v>
      </c>
      <c r="U173" s="527">
        <v>24</v>
      </c>
      <c r="V173" s="365">
        <f>D173*U173*U162</f>
        <v>3933.9210245437503</v>
      </c>
      <c r="W173" s="527">
        <v>24</v>
      </c>
      <c r="X173" s="365">
        <f>D173*W173*W162</f>
        <v>3933.9210245437503</v>
      </c>
      <c r="Y173" s="527">
        <v>24</v>
      </c>
      <c r="Z173" s="365">
        <f>D173*Y173*Y162</f>
        <v>3933.9210245437503</v>
      </c>
      <c r="AA173" s="527">
        <v>36</v>
      </c>
      <c r="AB173" s="365">
        <f>D173*AA173*AA162</f>
        <v>10426.321568274258</v>
      </c>
      <c r="AC173" s="527">
        <v>36</v>
      </c>
      <c r="AD173" s="365">
        <f>D173*AC173*AC162</f>
        <v>10426.321568274258</v>
      </c>
      <c r="AE173" s="527">
        <v>36</v>
      </c>
      <c r="AF173" s="365">
        <f>D173*AE173*AE162</f>
        <v>15793.86564027985</v>
      </c>
      <c r="AG173" s="527">
        <v>36</v>
      </c>
      <c r="AH173" s="365">
        <f>D173*AG173*AG162</f>
        <v>15793.86564027985</v>
      </c>
      <c r="AI173" s="527">
        <v>48</v>
      </c>
      <c r="AJ173" s="365">
        <f>D173*AI173*AI162</f>
        <v>54948.583413649991</v>
      </c>
      <c r="AK173" s="527">
        <v>48</v>
      </c>
      <c r="AL173" s="365">
        <f>D173*AK173*AK162</f>
        <v>54948.583413649991</v>
      </c>
      <c r="AM173" s="527">
        <v>48</v>
      </c>
      <c r="AN173" s="365">
        <f>D173*AM173*AM162</f>
        <v>83074.358266933763</v>
      </c>
      <c r="AO173" s="527">
        <v>48</v>
      </c>
      <c r="AP173" s="367">
        <f>D173*AO173*AO162</f>
        <v>83074.358266933763</v>
      </c>
      <c r="AQ173" s="334"/>
    </row>
    <row r="174" spans="2:43" ht="14.45" customHeight="1">
      <c r="B174" s="323"/>
      <c r="C174" s="526" t="s">
        <v>1033</v>
      </c>
      <c r="D174" s="365">
        <f>마리!$F$7</f>
        <v>72</v>
      </c>
      <c r="E174" s="527">
        <v>6</v>
      </c>
      <c r="F174" s="365">
        <f>D174*E174*E162</f>
        <v>431.91360000000003</v>
      </c>
      <c r="G174" s="527">
        <v>6</v>
      </c>
      <c r="H174" s="365">
        <f>D174*G174*G162</f>
        <v>565.68239999999992</v>
      </c>
      <c r="I174" s="527">
        <v>6</v>
      </c>
      <c r="J174" s="365">
        <f>D174*I174*I162</f>
        <v>812.24330617732676</v>
      </c>
      <c r="K174" s="527">
        <v>6</v>
      </c>
      <c r="L174" s="365">
        <f>D174*K174*K162</f>
        <v>812.24330617732676</v>
      </c>
      <c r="M174" s="527">
        <v>6</v>
      </c>
      <c r="N174" s="365">
        <f>D174*M174*M162</f>
        <v>812.24330617732676</v>
      </c>
      <c r="O174" s="527">
        <v>12</v>
      </c>
      <c r="P174" s="365">
        <f>D174*O174*O162</f>
        <v>2971.3168696899515</v>
      </c>
      <c r="Q174" s="527">
        <v>12</v>
      </c>
      <c r="R174" s="365">
        <f>D174*Q174*Q162</f>
        <v>2971.3168696899515</v>
      </c>
      <c r="S174" s="527">
        <v>12</v>
      </c>
      <c r="T174" s="365">
        <f>D174*S174*S162</f>
        <v>2971.3168696899515</v>
      </c>
      <c r="U174" s="527">
        <v>12</v>
      </c>
      <c r="V174" s="365">
        <f>D174*U174*U162</f>
        <v>4165.3281436345596</v>
      </c>
      <c r="W174" s="527">
        <v>12</v>
      </c>
      <c r="X174" s="365">
        <f>D174*W174*W162</f>
        <v>4165.3281436345596</v>
      </c>
      <c r="Y174" s="527">
        <v>12</v>
      </c>
      <c r="Z174" s="365">
        <f>D174*Y174*Y162</f>
        <v>4165.3281436345596</v>
      </c>
      <c r="AA174" s="527">
        <v>18</v>
      </c>
      <c r="AB174" s="365">
        <f>D174*AA174*AA162</f>
        <v>11039.634601702155</v>
      </c>
      <c r="AC174" s="527">
        <v>18</v>
      </c>
      <c r="AD174" s="365">
        <f>D174*AC174*AC162</f>
        <v>11039.634601702155</v>
      </c>
      <c r="AE174" s="527">
        <v>18</v>
      </c>
      <c r="AF174" s="365">
        <f>D174*AE174*AE162</f>
        <v>16722.916560296311</v>
      </c>
      <c r="AG174" s="527">
        <v>18</v>
      </c>
      <c r="AH174" s="365">
        <f>D174*AG174*AG162</f>
        <v>16722.916560296311</v>
      </c>
      <c r="AI174" s="527">
        <v>24</v>
      </c>
      <c r="AJ174" s="365">
        <f>D174*AI174*AI162</f>
        <v>58180.853026217635</v>
      </c>
      <c r="AK174" s="527">
        <v>24</v>
      </c>
      <c r="AL174" s="365">
        <f>D174*AK174*AK162</f>
        <v>58180.853026217635</v>
      </c>
      <c r="AM174" s="527">
        <v>24</v>
      </c>
      <c r="AN174" s="365">
        <f>D174*AM174*AM162</f>
        <v>87961.085223812217</v>
      </c>
      <c r="AO174" s="527">
        <v>24</v>
      </c>
      <c r="AP174" s="367">
        <f>D174*AO174*AO162</f>
        <v>87961.085223812217</v>
      </c>
      <c r="AQ174" s="334"/>
    </row>
    <row r="175" spans="2:43" ht="14.45" customHeight="1" thickBot="1">
      <c r="B175" s="323"/>
      <c r="C175" s="372" t="s">
        <v>1002</v>
      </c>
      <c r="D175" s="373">
        <f>마리!$F$8</f>
        <v>133</v>
      </c>
      <c r="E175" s="374">
        <v>2</v>
      </c>
      <c r="F175" s="373">
        <f>D175*E175*E162</f>
        <v>265.9468</v>
      </c>
      <c r="G175" s="374">
        <v>2</v>
      </c>
      <c r="H175" s="373">
        <f>D175*G175*G162</f>
        <v>348.31369999999993</v>
      </c>
      <c r="I175" s="374">
        <v>2</v>
      </c>
      <c r="J175" s="373">
        <f>D175*I175*I162</f>
        <v>500.1312950073355</v>
      </c>
      <c r="K175" s="374">
        <v>2</v>
      </c>
      <c r="L175" s="373">
        <f>D175*K175*K162</f>
        <v>500.1312950073355</v>
      </c>
      <c r="M175" s="374">
        <v>2</v>
      </c>
      <c r="N175" s="373">
        <f>D175*M175*M162</f>
        <v>500.1312950073355</v>
      </c>
      <c r="O175" s="374">
        <v>4</v>
      </c>
      <c r="P175" s="373">
        <f>D175*O175*O162</f>
        <v>1829.5608503183498</v>
      </c>
      <c r="Q175" s="374">
        <v>4</v>
      </c>
      <c r="R175" s="373">
        <f>D175*Q175*Q162</f>
        <v>1829.5608503183498</v>
      </c>
      <c r="S175" s="374">
        <v>4</v>
      </c>
      <c r="T175" s="373">
        <f>D175*S175*S162</f>
        <v>1829.5608503183498</v>
      </c>
      <c r="U175" s="374">
        <v>4</v>
      </c>
      <c r="V175" s="373">
        <f>D175*U175*U162</f>
        <v>2564.7622365897982</v>
      </c>
      <c r="W175" s="374">
        <v>4</v>
      </c>
      <c r="X175" s="373">
        <f>D175*W175*W162</f>
        <v>2564.7622365897982</v>
      </c>
      <c r="Y175" s="374">
        <v>4</v>
      </c>
      <c r="Z175" s="373">
        <f>D175*Y175*Y162</f>
        <v>2564.7622365897982</v>
      </c>
      <c r="AA175" s="374">
        <v>6</v>
      </c>
      <c r="AB175" s="373">
        <f>D175*AA175*AA162</f>
        <v>6797.5527871591976</v>
      </c>
      <c r="AC175" s="374">
        <v>6</v>
      </c>
      <c r="AD175" s="373">
        <f>D175*AC175*AC162</f>
        <v>6797.5527871591976</v>
      </c>
      <c r="AE175" s="374">
        <v>5</v>
      </c>
      <c r="AF175" s="373">
        <f>D175*AE175*AE162</f>
        <v>8580.8175251520424</v>
      </c>
      <c r="AG175" s="374">
        <v>5</v>
      </c>
      <c r="AH175" s="373">
        <f>D175*AG175*AG162</f>
        <v>8580.8175251520424</v>
      </c>
      <c r="AI175" s="374">
        <v>1</v>
      </c>
      <c r="AJ175" s="373">
        <f>D175*AI175*AI162</f>
        <v>4478.0401924114267</v>
      </c>
      <c r="AK175" s="374">
        <v>1</v>
      </c>
      <c r="AL175" s="373">
        <f>D175*AK175*AK162</f>
        <v>4478.0401924114267</v>
      </c>
      <c r="AM175" s="374">
        <v>1</v>
      </c>
      <c r="AN175" s="373">
        <f>D175*AM175*AM162</f>
        <v>6770.1529715086945</v>
      </c>
      <c r="AO175" s="374">
        <v>1</v>
      </c>
      <c r="AP175" s="375">
        <f>D175*AO175*AO162</f>
        <v>6770.1529715086945</v>
      </c>
      <c r="AQ175" s="334"/>
    </row>
    <row r="176" spans="2:43" ht="14.45" customHeight="1" thickBot="1">
      <c r="B176" s="323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/>
      <c r="AL176" s="277"/>
      <c r="AM176" s="277"/>
      <c r="AN176" s="277"/>
      <c r="AO176" s="277"/>
      <c r="AP176" s="277"/>
      <c r="AQ176" s="334"/>
    </row>
    <row r="177" spans="2:43" ht="14.45" customHeight="1">
      <c r="B177" s="323"/>
      <c r="C177" s="376" t="s">
        <v>1032</v>
      </c>
      <c r="D177" s="377" t="s">
        <v>1579</v>
      </c>
      <c r="E177" s="600">
        <f>F163+F165+F167+F169+F171+F174+F175</f>
        <v>4281.9663999999993</v>
      </c>
      <c r="F177" s="600"/>
      <c r="G177" s="600">
        <f>H163+H165+H167+H169+H171+H174+H175</f>
        <v>5269.5607999999993</v>
      </c>
      <c r="H177" s="600"/>
      <c r="I177" s="600">
        <f>J163+J165+J167+J169+J171+J174+J175</f>
        <v>6991.1919586156273</v>
      </c>
      <c r="J177" s="600"/>
      <c r="K177" s="600">
        <f>L163+L165+L167+L169+L171+L174+L175</f>
        <v>7909.6803170265157</v>
      </c>
      <c r="L177" s="600"/>
      <c r="M177" s="600">
        <f>N163+N165+N167+N169+N171+N174+N175</f>
        <v>7947.2841737939834</v>
      </c>
      <c r="N177" s="600"/>
      <c r="O177" s="600">
        <f>P163+P165+P167+P169+P171+P174+P175</f>
        <v>15751.673382230525</v>
      </c>
      <c r="P177" s="600"/>
      <c r="Q177" s="600">
        <f>R163+R165+R167+R169+R171+R174+R175</f>
        <v>16962.479565842361</v>
      </c>
      <c r="R177" s="600"/>
      <c r="S177" s="600">
        <f>T163+T165+T167+T169+T171+T174+T175</f>
        <v>17223.845401602128</v>
      </c>
      <c r="T177" s="600"/>
      <c r="U177" s="600">
        <f>V163+V165+V167+V169+V171+V174+V175</f>
        <v>23311.368158229441</v>
      </c>
      <c r="V177" s="600"/>
      <c r="W177" s="600">
        <f>X163+X165+X167+X169+X171+X174+X175</f>
        <v>25732.868643171882</v>
      </c>
      <c r="X177" s="600"/>
      <c r="Y177" s="600">
        <f>Z163+Z165+Z167+Z169+Z171+Z174+Z175</f>
        <v>27211.124844648948</v>
      </c>
      <c r="Z177" s="600"/>
      <c r="AA177" s="600">
        <f>AB163+AB165+AB167+AB169+AB171+AB174+AB175</f>
        <v>53948.063576970184</v>
      </c>
      <c r="AB177" s="600"/>
      <c r="AC177" s="600">
        <f>AD163+AD165+AD167+AD169+AD171+AD174+AD175</f>
        <v>58906.733217260437</v>
      </c>
      <c r="AD177" s="600"/>
      <c r="AE177" s="600">
        <f>AF163+AF165+AF167+AF169+AF171+AF174+AF175</f>
        <v>87940.474346389427</v>
      </c>
      <c r="AF177" s="600"/>
      <c r="AG177" s="600">
        <f>AH163+AH165+AH167+AH169+AH171+AH174+AH175</f>
        <v>92879.809576416403</v>
      </c>
      <c r="AH177" s="600"/>
      <c r="AI177" s="600">
        <f>AJ163+AJ165+AJ167+AJ169+AJ171+AJ174+AJ175</f>
        <v>238432.02590852737</v>
      </c>
      <c r="AJ177" s="600"/>
      <c r="AK177" s="600">
        <f>AL163+AL165+AL167+AL169+AL171+AL174+AL175</f>
        <v>251611.45883523361</v>
      </c>
      <c r="AL177" s="600"/>
      <c r="AM177" s="600">
        <f>AN163+AN165+AN167+AN169+AN171+AN174+AN175</f>
        <v>384360.78489524889</v>
      </c>
      <c r="AN177" s="600"/>
      <c r="AO177" s="600">
        <f>AP163+AP165+AP167+AP169+AP171+AP174+AP175</f>
        <v>419491.13956362475</v>
      </c>
      <c r="AP177" s="601"/>
      <c r="AQ177" s="334"/>
    </row>
    <row r="178" spans="2:43" ht="14.45" customHeight="1" thickBot="1">
      <c r="B178" s="323"/>
      <c r="C178" s="378" t="s">
        <v>1034</v>
      </c>
      <c r="D178" s="379" t="s">
        <v>1579</v>
      </c>
      <c r="E178" s="598">
        <f>F164+F166+F168+F170+F172+F174+F175</f>
        <v>2427.2203200000004</v>
      </c>
      <c r="F178" s="598"/>
      <c r="G178" s="598">
        <f>H164+H166+H168+H170+H172+H174+H175</f>
        <v>2972.139079999999</v>
      </c>
      <c r="H178" s="598"/>
      <c r="I178" s="598">
        <f>J164+J166+J168+J170+J172+J174+J175</f>
        <v>3836.4720344327402</v>
      </c>
      <c r="J178" s="598"/>
      <c r="K178" s="598">
        <f>L164+L166+L168+L170+L172+L174+L175</f>
        <v>4126.2020895576661</v>
      </c>
      <c r="L178" s="598"/>
      <c r="M178" s="598">
        <f>N164+N166+N168+N170+N172+N174+N175</f>
        <v>4126.2020895576661</v>
      </c>
      <c r="N178" s="598"/>
      <c r="O178" s="598">
        <f>P164+P166+P168+P170+P172+P174+P175</f>
        <v>9197.6482341513311</v>
      </c>
      <c r="P178" s="598"/>
      <c r="Q178" s="598">
        <f>R164+R166+R168+R170+R172+R174+R175</f>
        <v>9460.6670612058278</v>
      </c>
      <c r="R178" s="598"/>
      <c r="S178" s="598">
        <f>T164+T166+T168+T170+T172+T174+T175</f>
        <v>9460.6670612058278</v>
      </c>
      <c r="T178" s="598"/>
      <c r="U178" s="598">
        <f>V164+V166+V168+V170+V172+V174+V175</f>
        <v>12775.942086836003</v>
      </c>
      <c r="V178" s="598"/>
      <c r="W178" s="598">
        <f>X164+X166+X168+X170+X172+X174+X175</f>
        <v>13807.315515801689</v>
      </c>
      <c r="X178" s="598"/>
      <c r="Y178" s="598">
        <f>Z164+Z166+Z168+Z170+Z172+Z174+Z175</f>
        <v>14864.502121028803</v>
      </c>
      <c r="Z178" s="598"/>
      <c r="AA178" s="598">
        <f>AB164+AB166+AB168+AB170+AB172+AB174+AB175</f>
        <v>31306.752285105271</v>
      </c>
      <c r="AB178" s="598"/>
      <c r="AC178" s="598">
        <f>AD164+AD166+AD168+AD170+AD172+AD174+AD175</f>
        <v>33578.798893301886</v>
      </c>
      <c r="AD178" s="598"/>
      <c r="AE178" s="598">
        <f>AF164+AF166+AF168+AF170+AF172+AF174+AF175</f>
        <v>49353.506955755183</v>
      </c>
      <c r="AF178" s="598"/>
      <c r="AG178" s="598">
        <f>AH164+AH166+AH168+AH170+AH172+AH174+AH175</f>
        <v>53152.015335779877</v>
      </c>
      <c r="AH178" s="598"/>
      <c r="AI178" s="598">
        <f>AJ164+AJ166+AJ168+AJ170+AJ172+AJ174+AJ175</f>
        <v>128041.59529013121</v>
      </c>
      <c r="AJ178" s="598"/>
      <c r="AK178" s="598">
        <f>AL164+AL166+AL168+AL170+AL172+AL174+AL175</f>
        <v>136055.48260426978</v>
      </c>
      <c r="AL178" s="598"/>
      <c r="AM178" s="598">
        <f>AN164+AN166+AN168+AN170+AN172+AN174+AN175</f>
        <v>208606.11015850655</v>
      </c>
      <c r="AN178" s="598"/>
      <c r="AO178" s="598">
        <f>AP164+AP166+AP168+AP170+AP172+AP174+AP175</f>
        <v>223426.93205753068</v>
      </c>
      <c r="AP178" s="599"/>
      <c r="AQ178" s="334"/>
    </row>
    <row r="179" spans="2:43" ht="14.45" customHeight="1" thickBot="1">
      <c r="B179" s="323"/>
      <c r="C179" s="277"/>
      <c r="D179" s="277"/>
      <c r="E179" s="277"/>
      <c r="F179" s="277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/>
      <c r="AK179" s="277"/>
      <c r="AL179" s="277"/>
      <c r="AM179" s="277"/>
      <c r="AN179" s="277"/>
      <c r="AO179" s="277"/>
      <c r="AP179" s="277"/>
      <c r="AQ179" s="334"/>
    </row>
    <row r="180" spans="2:43" ht="14.45" customHeight="1">
      <c r="B180" s="323"/>
      <c r="C180" s="608" t="s">
        <v>1554</v>
      </c>
      <c r="D180" s="610" t="s">
        <v>1037</v>
      </c>
      <c r="E180" s="606" t="s">
        <v>1013</v>
      </c>
      <c r="F180" s="606"/>
      <c r="G180" s="606" t="s">
        <v>1042</v>
      </c>
      <c r="H180" s="606" t="s">
        <v>1014</v>
      </c>
      <c r="I180" s="606" t="s">
        <v>1043</v>
      </c>
      <c r="J180" s="606" t="s">
        <v>1015</v>
      </c>
      <c r="K180" s="606" t="s">
        <v>1044</v>
      </c>
      <c r="L180" s="606" t="s">
        <v>1016</v>
      </c>
      <c r="M180" s="606" t="s">
        <v>1045</v>
      </c>
      <c r="N180" s="606" t="s">
        <v>1017</v>
      </c>
      <c r="O180" s="606" t="s">
        <v>1046</v>
      </c>
      <c r="P180" s="606" t="s">
        <v>1018</v>
      </c>
      <c r="Q180" s="606" t="s">
        <v>1047</v>
      </c>
      <c r="R180" s="606" t="s">
        <v>1019</v>
      </c>
      <c r="S180" s="606" t="s">
        <v>1048</v>
      </c>
      <c r="T180" s="606" t="s">
        <v>1020</v>
      </c>
      <c r="U180" s="606" t="s">
        <v>1049</v>
      </c>
      <c r="V180" s="606" t="s">
        <v>1021</v>
      </c>
      <c r="W180" s="606" t="s">
        <v>1050</v>
      </c>
      <c r="X180" s="606" t="s">
        <v>1022</v>
      </c>
      <c r="Y180" s="606" t="s">
        <v>1051</v>
      </c>
      <c r="Z180" s="606" t="s">
        <v>1023</v>
      </c>
      <c r="AA180" s="606" t="s">
        <v>1052</v>
      </c>
      <c r="AB180" s="606" t="s">
        <v>1024</v>
      </c>
      <c r="AC180" s="606" t="s">
        <v>1053</v>
      </c>
      <c r="AD180" s="606" t="s">
        <v>1025</v>
      </c>
      <c r="AE180" s="606" t="s">
        <v>1054</v>
      </c>
      <c r="AF180" s="606" t="s">
        <v>1026</v>
      </c>
      <c r="AG180" s="606" t="s">
        <v>1055</v>
      </c>
      <c r="AH180" s="606" t="s">
        <v>1027</v>
      </c>
      <c r="AI180" s="606" t="s">
        <v>1056</v>
      </c>
      <c r="AJ180" s="606" t="s">
        <v>1028</v>
      </c>
      <c r="AK180" s="606" t="s">
        <v>1057</v>
      </c>
      <c r="AL180" s="606" t="s">
        <v>1029</v>
      </c>
      <c r="AM180" s="606" t="s">
        <v>1058</v>
      </c>
      <c r="AN180" s="606" t="s">
        <v>1030</v>
      </c>
      <c r="AO180" s="606" t="s">
        <v>1059</v>
      </c>
      <c r="AP180" s="607" t="s">
        <v>1031</v>
      </c>
      <c r="AQ180" s="334"/>
    </row>
    <row r="181" spans="2:43" ht="14.45" customHeight="1">
      <c r="B181" s="323"/>
      <c r="C181" s="609"/>
      <c r="D181" s="611"/>
      <c r="E181" s="602">
        <f>'3T장기'!$J$10</f>
        <v>1</v>
      </c>
      <c r="F181" s="602"/>
      <c r="G181" s="602">
        <f>'3T장기'!$J$20</f>
        <v>1.1055549999999998</v>
      </c>
      <c r="H181" s="602">
        <v>1.5976852999999998</v>
      </c>
      <c r="I181" s="602">
        <f>'3T장기'!$J$30</f>
        <v>1.6139192</v>
      </c>
      <c r="J181" s="602">
        <v>1.5976852999999998</v>
      </c>
      <c r="K181" s="602">
        <f>'3T장기'!$J$40</f>
        <v>1.6139192</v>
      </c>
      <c r="L181" s="602">
        <v>1.5976852999999998</v>
      </c>
      <c r="M181" s="602">
        <f>'3T장기'!$J$50</f>
        <v>1.6139192</v>
      </c>
      <c r="N181" s="602">
        <v>1.5976852999999998</v>
      </c>
      <c r="O181" s="602">
        <f>'3T장기'!$J$60</f>
        <v>2.9813838652999998</v>
      </c>
      <c r="P181" s="602">
        <v>1.5976852999999998</v>
      </c>
      <c r="Q181" s="602">
        <f>'3T장기'!$S$10</f>
        <v>2.9813838652999998</v>
      </c>
      <c r="R181" s="602">
        <v>1.5976852999999998</v>
      </c>
      <c r="S181" s="602">
        <f>'3T장기'!$S$20</f>
        <v>2.9813838652999998</v>
      </c>
      <c r="T181" s="602">
        <v>1.5976852999999998</v>
      </c>
      <c r="U181" s="602">
        <f>'3T장기'!$S$30</f>
        <v>4.1705157721967376</v>
      </c>
      <c r="V181" s="602">
        <v>1.5976852999999998</v>
      </c>
      <c r="W181" s="602">
        <f>'3T장기'!$S$40</f>
        <v>4.1705157721967376</v>
      </c>
      <c r="X181" s="602">
        <v>1.5976852999999998</v>
      </c>
      <c r="Y181" s="602">
        <f>'3T장기'!$S$50</f>
        <v>4.1705157721967376</v>
      </c>
      <c r="Z181" s="602">
        <v>1.5976852999999998</v>
      </c>
      <c r="AA181" s="602">
        <f>'3T장기'!$S$60</f>
        <v>7.5236294010651257</v>
      </c>
      <c r="AB181" s="602">
        <v>1.5976852999999998</v>
      </c>
      <c r="AC181" s="602">
        <f>'3T장기'!$AB$10</f>
        <v>7.5236294010651257</v>
      </c>
      <c r="AD181" s="602">
        <v>1.5976852999999998</v>
      </c>
      <c r="AE181" s="602">
        <f>'3T장기'!$AB$20</f>
        <v>11.585660642546527</v>
      </c>
      <c r="AF181" s="602">
        <v>1.5976852999999998</v>
      </c>
      <c r="AG181" s="602">
        <f>'3T장기'!$AB$30</f>
        <v>11.585660642546527</v>
      </c>
      <c r="AH181" s="602">
        <v>1.5976852999999998</v>
      </c>
      <c r="AI181" s="602">
        <f>'3T장기'!$AB$40</f>
        <v>31.459443464888722</v>
      </c>
      <c r="AJ181" s="602">
        <v>1.5976852999999998</v>
      </c>
      <c r="AK181" s="602">
        <f>'3T장기'!$AB$50</f>
        <v>31.459443464888722</v>
      </c>
      <c r="AL181" s="602">
        <v>1.5976852999999998</v>
      </c>
      <c r="AM181" s="602">
        <f>'3T장기'!$AB$60</f>
        <v>45.739239545593186</v>
      </c>
      <c r="AN181" s="602">
        <v>1.5976852999999998</v>
      </c>
      <c r="AO181" s="602">
        <f>'3T장기'!$AB$60</f>
        <v>45.739239545593186</v>
      </c>
      <c r="AP181" s="603"/>
      <c r="AQ181" s="334"/>
    </row>
    <row r="182" spans="2:43" ht="14.45" customHeight="1">
      <c r="B182" s="323"/>
      <c r="C182" s="525" t="s">
        <v>206</v>
      </c>
      <c r="D182" s="361">
        <f>마리!$F$10</f>
        <v>15</v>
      </c>
      <c r="E182" s="362">
        <v>67.2</v>
      </c>
      <c r="F182" s="361">
        <f>D182*E182*E181</f>
        <v>1008</v>
      </c>
      <c r="G182" s="362">
        <v>67.2</v>
      </c>
      <c r="H182" s="361">
        <f>D182*G182*G181</f>
        <v>1114.3994399999999</v>
      </c>
      <c r="I182" s="362">
        <v>67.2</v>
      </c>
      <c r="J182" s="361">
        <f>D182*I182*I181</f>
        <v>1626.8305536</v>
      </c>
      <c r="K182" s="362">
        <v>83</v>
      </c>
      <c r="L182" s="361">
        <f>D182*K182*K181</f>
        <v>2009.3294040000001</v>
      </c>
      <c r="M182" s="362">
        <v>83</v>
      </c>
      <c r="N182" s="361">
        <f>D182*M182*M181</f>
        <v>2009.3294040000001</v>
      </c>
      <c r="O182" s="362">
        <v>83</v>
      </c>
      <c r="P182" s="361">
        <f>D182*O182*O181</f>
        <v>3711.8229122984999</v>
      </c>
      <c r="Q182" s="362">
        <v>98.6</v>
      </c>
      <c r="R182" s="361">
        <f>D182*Q182*Q181</f>
        <v>4409.4667367786997</v>
      </c>
      <c r="S182" s="362">
        <v>98.6</v>
      </c>
      <c r="T182" s="361">
        <f>D182*S182*S181</f>
        <v>4409.4667367786997</v>
      </c>
      <c r="U182" s="362">
        <v>98.6</v>
      </c>
      <c r="V182" s="361">
        <f>D182*U182*U181</f>
        <v>6168.1928270789749</v>
      </c>
      <c r="W182" s="362">
        <v>114.4</v>
      </c>
      <c r="X182" s="361">
        <f>D182*W182*W181</f>
        <v>7156.6050650896013</v>
      </c>
      <c r="Y182" s="362">
        <v>114.4</v>
      </c>
      <c r="Z182" s="361">
        <f>D182*Y182*Y181</f>
        <v>7156.6050650896013</v>
      </c>
      <c r="AA182" s="362">
        <v>114.4</v>
      </c>
      <c r="AB182" s="361">
        <f>D182*AA182*AA181</f>
        <v>12910.548052227756</v>
      </c>
      <c r="AC182" s="362">
        <v>130</v>
      </c>
      <c r="AD182" s="361">
        <f>D182*AC182*AC181</f>
        <v>14671.077332076995</v>
      </c>
      <c r="AE182" s="362">
        <v>130</v>
      </c>
      <c r="AF182" s="361">
        <f>D182*AE182*AE181</f>
        <v>22592.038252965729</v>
      </c>
      <c r="AG182" s="362">
        <v>130</v>
      </c>
      <c r="AH182" s="361">
        <f>D182*AG182*AG181</f>
        <v>22592.038252965729</v>
      </c>
      <c r="AI182" s="362">
        <v>145.80000000000001</v>
      </c>
      <c r="AJ182" s="361">
        <f>D182*AI182*AI181</f>
        <v>68801.802857711635</v>
      </c>
      <c r="AK182" s="362">
        <v>145.80000000000001</v>
      </c>
      <c r="AL182" s="361">
        <f>D182*AK182*AK181</f>
        <v>68801.802857711635</v>
      </c>
      <c r="AM182" s="362">
        <v>145.80000000000001</v>
      </c>
      <c r="AN182" s="361">
        <f>D182*AM182*AM181</f>
        <v>100031.71688621229</v>
      </c>
      <c r="AO182" s="362">
        <v>161.4</v>
      </c>
      <c r="AP182" s="363">
        <f>D182*AO182*AO181</f>
        <v>110734.6989398811</v>
      </c>
      <c r="AQ182" s="334"/>
    </row>
    <row r="183" spans="2:43" ht="14.45" customHeight="1">
      <c r="B183" s="323"/>
      <c r="C183" s="526" t="s">
        <v>205</v>
      </c>
      <c r="D183" s="365">
        <f>마리!$F$9</f>
        <v>1</v>
      </c>
      <c r="E183" s="527">
        <v>40.4</v>
      </c>
      <c r="F183" s="365">
        <f>D183*E183*E181</f>
        <v>40.4</v>
      </c>
      <c r="G183" s="527">
        <v>40.4</v>
      </c>
      <c r="H183" s="365">
        <f>D183*G183*G181</f>
        <v>44.664421999999995</v>
      </c>
      <c r="I183" s="527">
        <v>40.4</v>
      </c>
      <c r="J183" s="365">
        <f>D183*I183*I181</f>
        <v>65.202335680000004</v>
      </c>
      <c r="K183" s="527">
        <v>49.8</v>
      </c>
      <c r="L183" s="365">
        <f>D183*K183*K181</f>
        <v>80.37317616</v>
      </c>
      <c r="M183" s="527">
        <v>49.8</v>
      </c>
      <c r="N183" s="365">
        <f>D183*M183*M181</f>
        <v>80.37317616</v>
      </c>
      <c r="O183" s="527">
        <v>49.8</v>
      </c>
      <c r="P183" s="365">
        <f>D183*O183*O181</f>
        <v>148.47291649193997</v>
      </c>
      <c r="Q183" s="527">
        <v>59.2</v>
      </c>
      <c r="R183" s="365">
        <f>D183*Q183*Q181</f>
        <v>176.49792482575998</v>
      </c>
      <c r="S183" s="527">
        <v>59.2</v>
      </c>
      <c r="T183" s="365">
        <f>D183*S183*S181</f>
        <v>176.49792482575998</v>
      </c>
      <c r="U183" s="527">
        <v>59.2</v>
      </c>
      <c r="V183" s="365">
        <f>D183*U183*U181</f>
        <v>246.89453371404687</v>
      </c>
      <c r="W183" s="527">
        <v>68.599999999999994</v>
      </c>
      <c r="X183" s="365">
        <f>D183*W183*W181</f>
        <v>286.09738197269616</v>
      </c>
      <c r="Y183" s="527">
        <v>68.599999999999994</v>
      </c>
      <c r="Z183" s="365">
        <f>D183*Y183*Y181</f>
        <v>286.09738197269616</v>
      </c>
      <c r="AA183" s="527">
        <v>68.599999999999994</v>
      </c>
      <c r="AB183" s="365">
        <f>D183*AA183*AA181</f>
        <v>516.12097691306758</v>
      </c>
      <c r="AC183" s="527">
        <v>78</v>
      </c>
      <c r="AD183" s="365">
        <f>D183*AC183*AC181</f>
        <v>586.84309328307984</v>
      </c>
      <c r="AE183" s="527">
        <v>78</v>
      </c>
      <c r="AF183" s="365">
        <f>D183*AE183*AE181</f>
        <v>903.6815301186291</v>
      </c>
      <c r="AG183" s="527">
        <v>78</v>
      </c>
      <c r="AH183" s="365">
        <f>D183*AG183*AG181</f>
        <v>903.6815301186291</v>
      </c>
      <c r="AI183" s="527">
        <v>87.4</v>
      </c>
      <c r="AJ183" s="365">
        <f>D183*AI183*AI181</f>
        <v>2749.5553588312746</v>
      </c>
      <c r="AK183" s="527">
        <v>87.4</v>
      </c>
      <c r="AL183" s="365">
        <f>D183*AK183*AK181</f>
        <v>2749.5553588312746</v>
      </c>
      <c r="AM183" s="527">
        <v>87.4</v>
      </c>
      <c r="AN183" s="365">
        <f>D183*AM183*AM181</f>
        <v>3997.6095362848446</v>
      </c>
      <c r="AO183" s="527">
        <v>96.8</v>
      </c>
      <c r="AP183" s="367">
        <f>D183*AO183*AO181</f>
        <v>4427.55838801342</v>
      </c>
      <c r="AQ183" s="334"/>
    </row>
    <row r="184" spans="2:43" ht="14.45" customHeight="1">
      <c r="B184" s="323"/>
      <c r="C184" s="526" t="s">
        <v>1809</v>
      </c>
      <c r="D184" s="365">
        <f>마리!$F$12</f>
        <v>38</v>
      </c>
      <c r="E184" s="527">
        <v>12</v>
      </c>
      <c r="F184" s="365">
        <f>D184*E184*E181</f>
        <v>456</v>
      </c>
      <c r="G184" s="527">
        <v>14</v>
      </c>
      <c r="H184" s="365">
        <f>D184*G184*G181</f>
        <v>588.15525999999988</v>
      </c>
      <c r="I184" s="527">
        <v>14</v>
      </c>
      <c r="J184" s="365">
        <f>D184*I184*I181</f>
        <v>858.60501439999996</v>
      </c>
      <c r="K184" s="527">
        <v>16</v>
      </c>
      <c r="L184" s="365">
        <f>D184*K184*K181</f>
        <v>981.26287360000003</v>
      </c>
      <c r="M184" s="527">
        <v>16</v>
      </c>
      <c r="N184" s="365">
        <f>D184*M184*M181</f>
        <v>981.26287360000003</v>
      </c>
      <c r="O184" s="527">
        <v>18</v>
      </c>
      <c r="P184" s="365">
        <f>D184*O184*O181</f>
        <v>2039.2665638651999</v>
      </c>
      <c r="Q184" s="527">
        <v>18</v>
      </c>
      <c r="R184" s="365">
        <f>D184*Q184*Q181</f>
        <v>2039.2665638651999</v>
      </c>
      <c r="S184" s="527">
        <v>20</v>
      </c>
      <c r="T184" s="365">
        <f>D184*S184*S181</f>
        <v>2265.8517376279997</v>
      </c>
      <c r="U184" s="527">
        <v>20</v>
      </c>
      <c r="V184" s="365">
        <f>D184*U184*U181</f>
        <v>3169.5919868695205</v>
      </c>
      <c r="W184" s="527">
        <v>22</v>
      </c>
      <c r="X184" s="365">
        <f>D184*W184*W181</f>
        <v>3486.5511855564728</v>
      </c>
      <c r="Y184" s="527">
        <v>24</v>
      </c>
      <c r="Z184" s="365">
        <f>D184*Y184*Y181</f>
        <v>3803.5103842434246</v>
      </c>
      <c r="AA184" s="527">
        <v>28</v>
      </c>
      <c r="AB184" s="365">
        <f>D184*AA184*AA181</f>
        <v>8005.1416827332941</v>
      </c>
      <c r="AC184" s="527">
        <v>30</v>
      </c>
      <c r="AD184" s="365">
        <f>D184*AC184*AC181</f>
        <v>8576.9375172142427</v>
      </c>
      <c r="AE184" s="527">
        <v>32</v>
      </c>
      <c r="AF184" s="365">
        <f>D184*AE184*AE181</f>
        <v>14088.163341336576</v>
      </c>
      <c r="AG184" s="527">
        <v>34</v>
      </c>
      <c r="AH184" s="365">
        <f>D184*AG184*AG181</f>
        <v>14968.673550170113</v>
      </c>
      <c r="AI184" s="527">
        <v>38</v>
      </c>
      <c r="AJ184" s="365">
        <f>D184*AI184*AI181</f>
        <v>45427.436363299312</v>
      </c>
      <c r="AK184" s="527">
        <v>42</v>
      </c>
      <c r="AL184" s="365">
        <f>D184*AK184*AK181</f>
        <v>50209.271769962397</v>
      </c>
      <c r="AM184" s="527">
        <v>44</v>
      </c>
      <c r="AN184" s="365">
        <f>D184*AM184*AM181</f>
        <v>76476.008520231801</v>
      </c>
      <c r="AO184" s="527">
        <v>48</v>
      </c>
      <c r="AP184" s="367">
        <f>D184*AO184*AO181</f>
        <v>83428.372931161968</v>
      </c>
      <c r="AQ184" s="334"/>
    </row>
    <row r="185" spans="2:43" ht="14.45" customHeight="1">
      <c r="B185" s="323"/>
      <c r="C185" s="368" t="s">
        <v>1809</v>
      </c>
      <c r="D185" s="369">
        <f>마리!$F$12</f>
        <v>38</v>
      </c>
      <c r="E185" s="370">
        <v>8</v>
      </c>
      <c r="F185" s="369">
        <f>D185*E185*E181</f>
        <v>304</v>
      </c>
      <c r="G185" s="370">
        <v>10</v>
      </c>
      <c r="H185" s="369">
        <f>D185*G185*G181</f>
        <v>420.11089999999996</v>
      </c>
      <c r="I185" s="370">
        <v>10</v>
      </c>
      <c r="J185" s="369">
        <f>D185*I185*I181</f>
        <v>613.28929600000004</v>
      </c>
      <c r="K185" s="370">
        <v>10</v>
      </c>
      <c r="L185" s="369">
        <f>D185*K185*K181</f>
        <v>613.28929600000004</v>
      </c>
      <c r="M185" s="370">
        <v>10</v>
      </c>
      <c r="N185" s="369">
        <f>D185*M185*M181</f>
        <v>613.28929600000004</v>
      </c>
      <c r="O185" s="370">
        <v>12</v>
      </c>
      <c r="P185" s="369">
        <f>D185*O185*O181</f>
        <v>1359.5110425767998</v>
      </c>
      <c r="Q185" s="370">
        <v>12</v>
      </c>
      <c r="R185" s="369">
        <f>D185*Q185*Q181</f>
        <v>1359.5110425767998</v>
      </c>
      <c r="S185" s="370">
        <v>12</v>
      </c>
      <c r="T185" s="369">
        <f>D185*S185*S181</f>
        <v>1359.5110425767998</v>
      </c>
      <c r="U185" s="370">
        <v>12</v>
      </c>
      <c r="V185" s="369">
        <f>D185*U185*U181</f>
        <v>1901.7551921217123</v>
      </c>
      <c r="W185" s="370">
        <v>14</v>
      </c>
      <c r="X185" s="369">
        <f>D185*W185*W181</f>
        <v>2218.7143908086646</v>
      </c>
      <c r="Y185" s="370">
        <v>16</v>
      </c>
      <c r="Z185" s="369">
        <f>D185*Y185*Y181</f>
        <v>2535.6735894956164</v>
      </c>
      <c r="AA185" s="370">
        <v>16</v>
      </c>
      <c r="AB185" s="369">
        <f>D185*AA185*AA181</f>
        <v>4574.3666758475965</v>
      </c>
      <c r="AC185" s="370">
        <v>18</v>
      </c>
      <c r="AD185" s="369">
        <f>D185*AC185*AC181</f>
        <v>5146.162510328546</v>
      </c>
      <c r="AE185" s="370">
        <v>20</v>
      </c>
      <c r="AF185" s="369">
        <f>D185*AE185*AE181</f>
        <v>8805.1020883353613</v>
      </c>
      <c r="AG185" s="370">
        <v>22</v>
      </c>
      <c r="AH185" s="369">
        <f>D185*AG185*AG181</f>
        <v>9685.6122971688965</v>
      </c>
      <c r="AI185" s="370">
        <v>24</v>
      </c>
      <c r="AJ185" s="369">
        <f>D185*AI185*AI181</f>
        <v>28691.012439978513</v>
      </c>
      <c r="AK185" s="370">
        <v>26</v>
      </c>
      <c r="AL185" s="369">
        <f>D185*AK185*AK181</f>
        <v>31081.930143310055</v>
      </c>
      <c r="AM185" s="370">
        <v>28</v>
      </c>
      <c r="AN185" s="369">
        <f>D185*AM185*AM181</f>
        <v>48666.550876511152</v>
      </c>
      <c r="AO185" s="370">
        <v>30</v>
      </c>
      <c r="AP185" s="371">
        <f>D185*AO185*AO181</f>
        <v>52142.733081976236</v>
      </c>
      <c r="AQ185" s="334"/>
    </row>
    <row r="186" spans="2:43" ht="14.45" customHeight="1">
      <c r="B186" s="323"/>
      <c r="C186" s="525" t="s">
        <v>1040</v>
      </c>
      <c r="D186" s="361">
        <f>마리!$F$16</f>
        <v>11</v>
      </c>
      <c r="E186" s="362">
        <v>6</v>
      </c>
      <c r="F186" s="361">
        <f>D186*E186*E181</f>
        <v>66</v>
      </c>
      <c r="G186" s="362">
        <v>6</v>
      </c>
      <c r="H186" s="361">
        <f>D186*G186*G181</f>
        <v>72.966629999999995</v>
      </c>
      <c r="I186" s="362">
        <v>8</v>
      </c>
      <c r="J186" s="361">
        <f>D186*I186*I181</f>
        <v>142.02488959999999</v>
      </c>
      <c r="K186" s="362">
        <v>8</v>
      </c>
      <c r="L186" s="361">
        <f>D186*K186*K181</f>
        <v>142.02488959999999</v>
      </c>
      <c r="M186" s="362">
        <v>8</v>
      </c>
      <c r="N186" s="361">
        <f>D186*M186*M181</f>
        <v>142.02488959999999</v>
      </c>
      <c r="O186" s="362">
        <v>8</v>
      </c>
      <c r="P186" s="361">
        <f>D186*O186*O181</f>
        <v>262.36178014639995</v>
      </c>
      <c r="Q186" s="362">
        <v>10</v>
      </c>
      <c r="R186" s="361">
        <f>D186*Q186*Q181</f>
        <v>327.952225183</v>
      </c>
      <c r="S186" s="362">
        <v>10</v>
      </c>
      <c r="T186" s="361">
        <f>D186*S186*S181</f>
        <v>327.952225183</v>
      </c>
      <c r="U186" s="362">
        <v>10</v>
      </c>
      <c r="V186" s="361">
        <f>D186*U186*U181</f>
        <v>458.75673494164113</v>
      </c>
      <c r="W186" s="362">
        <v>12</v>
      </c>
      <c r="X186" s="361">
        <f>D186*W186*W181</f>
        <v>550.50808192996942</v>
      </c>
      <c r="Y186" s="362">
        <v>14</v>
      </c>
      <c r="Z186" s="361">
        <f>D186*Y186*Y181</f>
        <v>642.25942891829754</v>
      </c>
      <c r="AA186" s="362">
        <v>16</v>
      </c>
      <c r="AB186" s="361">
        <f>D186*AA186*AA181</f>
        <v>1324.1587745874622</v>
      </c>
      <c r="AC186" s="362">
        <v>18</v>
      </c>
      <c r="AD186" s="361">
        <f>D186*AC186*AC181</f>
        <v>1489.6786214108949</v>
      </c>
      <c r="AE186" s="362">
        <v>20</v>
      </c>
      <c r="AF186" s="361">
        <f>D186*AE186*AE181</f>
        <v>2548.845341360236</v>
      </c>
      <c r="AG186" s="362">
        <v>22</v>
      </c>
      <c r="AH186" s="361">
        <f>D186*AG186*AG181</f>
        <v>2803.7298754962594</v>
      </c>
      <c r="AI186" s="362">
        <v>26</v>
      </c>
      <c r="AJ186" s="361">
        <f>D186*AI186*AI181</f>
        <v>8997.400830958175</v>
      </c>
      <c r="AK186" s="362">
        <v>28</v>
      </c>
      <c r="AL186" s="361">
        <f>D186*AK186*AK181</f>
        <v>9689.5085871857264</v>
      </c>
      <c r="AM186" s="362">
        <v>32</v>
      </c>
      <c r="AN186" s="361">
        <f>D186*AM186*AM181</f>
        <v>16100.212320048802</v>
      </c>
      <c r="AO186" s="362">
        <v>36</v>
      </c>
      <c r="AP186" s="363">
        <f>D186*AO186*AO181</f>
        <v>18112.738860054902</v>
      </c>
      <c r="AQ186" s="334"/>
    </row>
    <row r="187" spans="2:43" ht="14.45" customHeight="1">
      <c r="B187" s="323"/>
      <c r="C187" s="526" t="s">
        <v>1040</v>
      </c>
      <c r="D187" s="365">
        <f>마리!$F$16</f>
        <v>11</v>
      </c>
      <c r="E187" s="527">
        <v>6</v>
      </c>
      <c r="F187" s="365">
        <f>D187*E187*E181</f>
        <v>66</v>
      </c>
      <c r="G187" s="527">
        <v>6</v>
      </c>
      <c r="H187" s="365">
        <f>D187*G187*G181</f>
        <v>72.966629999999995</v>
      </c>
      <c r="I187" s="527">
        <v>6</v>
      </c>
      <c r="J187" s="365">
        <f>D187*I187*I181</f>
        <v>106.5186672</v>
      </c>
      <c r="K187" s="527">
        <v>8</v>
      </c>
      <c r="L187" s="365">
        <f>D187*K187*K181</f>
        <v>142.02488959999999</v>
      </c>
      <c r="M187" s="527">
        <v>8</v>
      </c>
      <c r="N187" s="365">
        <f>D187*M187*M181</f>
        <v>142.02488959999999</v>
      </c>
      <c r="O187" s="527">
        <v>8</v>
      </c>
      <c r="P187" s="365">
        <f>D187*O187*O181</f>
        <v>262.36178014639995</v>
      </c>
      <c r="Q187" s="527">
        <v>8</v>
      </c>
      <c r="R187" s="365">
        <f>D187*Q187*Q181</f>
        <v>262.36178014639995</v>
      </c>
      <c r="S187" s="527">
        <v>8</v>
      </c>
      <c r="T187" s="365">
        <f>D187*S187*S181</f>
        <v>262.36178014639995</v>
      </c>
      <c r="U187" s="527">
        <v>8</v>
      </c>
      <c r="V187" s="365">
        <f>D187*U187*U181</f>
        <v>367.00538795331289</v>
      </c>
      <c r="W187" s="527">
        <v>10</v>
      </c>
      <c r="X187" s="365">
        <f>D187*W187*W181</f>
        <v>458.75673494164113</v>
      </c>
      <c r="Y187" s="527">
        <v>10</v>
      </c>
      <c r="Z187" s="365">
        <f>D187*Y187*Y181</f>
        <v>458.75673494164113</v>
      </c>
      <c r="AA187" s="527">
        <v>12</v>
      </c>
      <c r="AB187" s="365">
        <f>D187*AA187*AA181</f>
        <v>993.11908094059663</v>
      </c>
      <c r="AC187" s="527">
        <v>14</v>
      </c>
      <c r="AD187" s="365">
        <f>D187*AC187*AC181</f>
        <v>1158.6389277640294</v>
      </c>
      <c r="AE187" s="527">
        <v>14</v>
      </c>
      <c r="AF187" s="365">
        <f>D187*AE187*AE181</f>
        <v>1784.1917389521652</v>
      </c>
      <c r="AG187" s="527">
        <v>16</v>
      </c>
      <c r="AH187" s="365">
        <f>D187*AG187*AG181</f>
        <v>2039.0762730881888</v>
      </c>
      <c r="AI187" s="527">
        <v>18</v>
      </c>
      <c r="AJ187" s="365">
        <f>D187*AI187*AI181</f>
        <v>6228.9698060479668</v>
      </c>
      <c r="AK187" s="527">
        <v>20</v>
      </c>
      <c r="AL187" s="365">
        <f>D187*AK187*AK181</f>
        <v>6921.0775622755191</v>
      </c>
      <c r="AM187" s="527">
        <v>22</v>
      </c>
      <c r="AN187" s="365">
        <f>D187*AM187*AM181</f>
        <v>11068.895970033551</v>
      </c>
      <c r="AO187" s="527">
        <v>24</v>
      </c>
      <c r="AP187" s="367">
        <f>D187*AO187*AO181</f>
        <v>12075.159240036601</v>
      </c>
      <c r="AQ187" s="334"/>
    </row>
    <row r="188" spans="2:43" ht="14.45" customHeight="1">
      <c r="B188" s="323"/>
      <c r="C188" s="526" t="s">
        <v>1038</v>
      </c>
      <c r="D188" s="365">
        <f>마리!$F$14</f>
        <v>107</v>
      </c>
      <c r="E188" s="527">
        <v>6610</v>
      </c>
      <c r="F188" s="365">
        <f>D188*E188/500</f>
        <v>1414.54</v>
      </c>
      <c r="G188" s="527">
        <v>6610</v>
      </c>
      <c r="H188" s="365">
        <f>D188*G188/500</f>
        <v>1414.54</v>
      </c>
      <c r="I188" s="527">
        <v>6610</v>
      </c>
      <c r="J188" s="365">
        <f>D188*I188/500</f>
        <v>1414.54</v>
      </c>
      <c r="K188" s="527">
        <v>8152</v>
      </c>
      <c r="L188" s="365">
        <f>D188*K188/500</f>
        <v>1744.528</v>
      </c>
      <c r="M188" s="527">
        <v>8152</v>
      </c>
      <c r="N188" s="365">
        <f>D188*M188/500</f>
        <v>1744.528</v>
      </c>
      <c r="O188" s="527">
        <v>8152</v>
      </c>
      <c r="P188" s="365">
        <f>D188*O188/500</f>
        <v>1744.528</v>
      </c>
      <c r="Q188" s="527">
        <v>9696</v>
      </c>
      <c r="R188" s="365">
        <f>D188*Q188/500</f>
        <v>2074.944</v>
      </c>
      <c r="S188" s="527">
        <v>9696</v>
      </c>
      <c r="T188" s="365">
        <f>D188*S188/500</f>
        <v>2074.944</v>
      </c>
      <c r="U188" s="527">
        <v>9696</v>
      </c>
      <c r="V188" s="365">
        <f>D188*U188/500</f>
        <v>2074.944</v>
      </c>
      <c r="W188" s="527">
        <v>13014</v>
      </c>
      <c r="X188" s="365">
        <f>D188*W188/500</f>
        <v>2784.9960000000001</v>
      </c>
      <c r="Y188" s="527">
        <v>17714</v>
      </c>
      <c r="Z188" s="365">
        <f>D188*Y188/500</f>
        <v>3790.7959999999998</v>
      </c>
      <c r="AA188" s="527">
        <v>24012</v>
      </c>
      <c r="AB188" s="365">
        <f>D188*AA188/500</f>
        <v>5138.5680000000002</v>
      </c>
      <c r="AC188" s="527">
        <v>32774</v>
      </c>
      <c r="AD188" s="365">
        <f>D188*AC188/500</f>
        <v>7013.6360000000004</v>
      </c>
      <c r="AE188" s="527">
        <v>44514</v>
      </c>
      <c r="AF188" s="365">
        <f>D188*AE188/500</f>
        <v>9525.9959999999992</v>
      </c>
      <c r="AG188" s="527">
        <v>60480</v>
      </c>
      <c r="AH188" s="365">
        <f>D188*AG188/500</f>
        <v>12942.72</v>
      </c>
      <c r="AI188" s="527">
        <v>82372</v>
      </c>
      <c r="AJ188" s="365">
        <f>D188*AI188/500</f>
        <v>17627.608</v>
      </c>
      <c r="AK188" s="527">
        <v>111862</v>
      </c>
      <c r="AL188" s="365">
        <f>D188*AK188/500</f>
        <v>23938.468000000001</v>
      </c>
      <c r="AM188" s="527">
        <v>151946</v>
      </c>
      <c r="AN188" s="365">
        <f>D188*AM188/500</f>
        <v>32516.444</v>
      </c>
      <c r="AO188" s="527">
        <v>206688</v>
      </c>
      <c r="AP188" s="367">
        <f>D188*AO188/500</f>
        <v>44231.232000000004</v>
      </c>
      <c r="AQ188" s="334"/>
    </row>
    <row r="189" spans="2:43" ht="14.45" customHeight="1">
      <c r="B189" s="323"/>
      <c r="C189" s="368" t="s">
        <v>1038</v>
      </c>
      <c r="D189" s="369">
        <f>마리!$F$14</f>
        <v>107</v>
      </c>
      <c r="E189" s="370">
        <v>4622</v>
      </c>
      <c r="F189" s="369">
        <f>D189*E189/500</f>
        <v>989.10799999999995</v>
      </c>
      <c r="G189" s="370">
        <v>4622</v>
      </c>
      <c r="H189" s="369">
        <f>D189*G189/500</f>
        <v>989.10799999999995</v>
      </c>
      <c r="I189" s="370">
        <v>4622</v>
      </c>
      <c r="J189" s="369">
        <f>D189*I189/500</f>
        <v>989.10799999999995</v>
      </c>
      <c r="K189" s="370">
        <v>5700</v>
      </c>
      <c r="L189" s="369">
        <f>D189*K189/500</f>
        <v>1219.8</v>
      </c>
      <c r="M189" s="370">
        <v>5700</v>
      </c>
      <c r="N189" s="369">
        <f>D189*M189/500</f>
        <v>1219.8</v>
      </c>
      <c r="O189" s="370">
        <v>5700</v>
      </c>
      <c r="P189" s="369">
        <f>D189*O189/500</f>
        <v>1219.8</v>
      </c>
      <c r="Q189" s="370">
        <v>6778</v>
      </c>
      <c r="R189" s="369">
        <f>D189*Q189/500</f>
        <v>1450.492</v>
      </c>
      <c r="S189" s="370">
        <v>6778</v>
      </c>
      <c r="T189" s="369">
        <f>D189*S189/500</f>
        <v>1450.492</v>
      </c>
      <c r="U189" s="370">
        <v>6778</v>
      </c>
      <c r="V189" s="369">
        <f>D189*U189/500</f>
        <v>1450.492</v>
      </c>
      <c r="W189" s="370">
        <v>9178</v>
      </c>
      <c r="X189" s="369">
        <f>D189*W189/500</f>
        <v>1964.0920000000001</v>
      </c>
      <c r="Y189" s="370">
        <v>12406</v>
      </c>
      <c r="Z189" s="369">
        <f>D189*Y189/500</f>
        <v>2654.884</v>
      </c>
      <c r="AA189" s="370">
        <v>16824</v>
      </c>
      <c r="AB189" s="369">
        <f>D189*AA189/500</f>
        <v>3600.3359999999998</v>
      </c>
      <c r="AC189" s="370">
        <v>23166</v>
      </c>
      <c r="AD189" s="369">
        <f>D189*AC189/500</f>
        <v>4957.5240000000003</v>
      </c>
      <c r="AE189" s="370">
        <v>31464</v>
      </c>
      <c r="AF189" s="369">
        <f>D189*AE189/500</f>
        <v>6733.2960000000003</v>
      </c>
      <c r="AG189" s="370">
        <v>42702</v>
      </c>
      <c r="AH189" s="369">
        <f>D189*AG189/500</f>
        <v>9138.2279999999992</v>
      </c>
      <c r="AI189" s="370">
        <v>57348</v>
      </c>
      <c r="AJ189" s="369">
        <f>D189*AI189/500</f>
        <v>12272.472</v>
      </c>
      <c r="AK189" s="370">
        <v>77804</v>
      </c>
      <c r="AL189" s="369">
        <f>D189*AK189/500</f>
        <v>16650.056</v>
      </c>
      <c r="AM189" s="370">
        <v>105536</v>
      </c>
      <c r="AN189" s="369">
        <f>D189*AM189/500</f>
        <v>22584.704000000002</v>
      </c>
      <c r="AO189" s="370">
        <v>144488</v>
      </c>
      <c r="AP189" s="371">
        <f>D189*AO189/500</f>
        <v>30920.432000000001</v>
      </c>
      <c r="AQ189" s="334"/>
    </row>
    <row r="190" spans="2:43" ht="14.45" customHeight="1">
      <c r="B190" s="323"/>
      <c r="C190" s="604" t="s">
        <v>202</v>
      </c>
      <c r="D190" s="361" t="s">
        <v>1041</v>
      </c>
      <c r="E190" s="362">
        <v>640</v>
      </c>
      <c r="F190" s="361">
        <f>E190*E181</f>
        <v>640</v>
      </c>
      <c r="G190" s="362">
        <v>640</v>
      </c>
      <c r="H190" s="361">
        <f>G190*G181</f>
        <v>707.5551999999999</v>
      </c>
      <c r="I190" s="362">
        <v>640</v>
      </c>
      <c r="J190" s="361">
        <f>I190*I181</f>
        <v>1032.9082880000001</v>
      </c>
      <c r="K190" s="362">
        <v>640</v>
      </c>
      <c r="L190" s="361">
        <f>K190*K181</f>
        <v>1032.9082880000001</v>
      </c>
      <c r="M190" s="362">
        <v>660</v>
      </c>
      <c r="N190" s="361">
        <f>M190*M181</f>
        <v>1065.186672</v>
      </c>
      <c r="O190" s="362">
        <v>660</v>
      </c>
      <c r="P190" s="361">
        <f>O190*O181</f>
        <v>1967.7133510979997</v>
      </c>
      <c r="Q190" s="362">
        <v>660</v>
      </c>
      <c r="R190" s="361">
        <f>Q190*Q181</f>
        <v>1967.7133510979997</v>
      </c>
      <c r="S190" s="362">
        <v>660</v>
      </c>
      <c r="T190" s="361">
        <f>S190*S181</f>
        <v>1967.7133510979997</v>
      </c>
      <c r="U190" s="362">
        <v>660</v>
      </c>
      <c r="V190" s="361">
        <f>U190*U181</f>
        <v>2752.5404096498469</v>
      </c>
      <c r="W190" s="362">
        <v>680</v>
      </c>
      <c r="X190" s="361">
        <f>W190*W181</f>
        <v>2835.9507250937818</v>
      </c>
      <c r="Y190" s="362">
        <v>680</v>
      </c>
      <c r="Z190" s="361">
        <f>Y190*Y181</f>
        <v>2835.9507250937818</v>
      </c>
      <c r="AA190" s="362">
        <v>680</v>
      </c>
      <c r="AB190" s="361">
        <f>AA190*AA181</f>
        <v>5116.0679927242854</v>
      </c>
      <c r="AC190" s="362">
        <v>710</v>
      </c>
      <c r="AD190" s="361">
        <f>AC190*AC181</f>
        <v>5341.7768747562395</v>
      </c>
      <c r="AE190" s="362">
        <v>730</v>
      </c>
      <c r="AF190" s="361">
        <f>AE190*AE181</f>
        <v>8457.5322690589655</v>
      </c>
      <c r="AG190" s="362">
        <v>750</v>
      </c>
      <c r="AH190" s="361">
        <f>AG190*AG181</f>
        <v>8689.2454819098948</v>
      </c>
      <c r="AI190" s="362">
        <v>780</v>
      </c>
      <c r="AJ190" s="361">
        <f>AI190*AI181</f>
        <v>24538.365902613205</v>
      </c>
      <c r="AK190" s="362">
        <v>810</v>
      </c>
      <c r="AL190" s="361">
        <f>AK190*AK181</f>
        <v>25482.149206559865</v>
      </c>
      <c r="AM190" s="362">
        <v>840</v>
      </c>
      <c r="AN190" s="361">
        <f>AM190*AM181</f>
        <v>38420.961218298275</v>
      </c>
      <c r="AO190" s="362">
        <v>870</v>
      </c>
      <c r="AP190" s="363">
        <f>AO190*AO181</f>
        <v>39793.138404666075</v>
      </c>
      <c r="AQ190" s="334"/>
    </row>
    <row r="191" spans="2:43" ht="14.45" customHeight="1">
      <c r="B191" s="323"/>
      <c r="C191" s="605"/>
      <c r="D191" s="365" t="s">
        <v>1041</v>
      </c>
      <c r="E191" s="527">
        <v>330</v>
      </c>
      <c r="F191" s="365">
        <f>E191*E181</f>
        <v>330</v>
      </c>
      <c r="G191" s="527">
        <v>330</v>
      </c>
      <c r="H191" s="365">
        <f>G191*G181</f>
        <v>364.83314999999993</v>
      </c>
      <c r="I191" s="527">
        <v>330</v>
      </c>
      <c r="J191" s="365">
        <f>I191*I181</f>
        <v>532.59333600000002</v>
      </c>
      <c r="K191" s="527">
        <v>330</v>
      </c>
      <c r="L191" s="365">
        <f>K191*K181</f>
        <v>532.59333600000002</v>
      </c>
      <c r="M191" s="527">
        <v>330</v>
      </c>
      <c r="N191" s="365">
        <f>M191*M181</f>
        <v>532.59333600000002</v>
      </c>
      <c r="O191" s="527">
        <v>330</v>
      </c>
      <c r="P191" s="365">
        <f>O191*O181</f>
        <v>983.85667554899987</v>
      </c>
      <c r="Q191" s="527">
        <v>330</v>
      </c>
      <c r="R191" s="365">
        <f>Q191*Q181</f>
        <v>983.85667554899987</v>
      </c>
      <c r="S191" s="527">
        <v>330</v>
      </c>
      <c r="T191" s="365">
        <f>S191*S181</f>
        <v>983.85667554899987</v>
      </c>
      <c r="U191" s="527">
        <v>350</v>
      </c>
      <c r="V191" s="365">
        <f>U191*U181</f>
        <v>1459.6805202688581</v>
      </c>
      <c r="W191" s="527">
        <v>350</v>
      </c>
      <c r="X191" s="365">
        <f>W191*W181</f>
        <v>1459.6805202688581</v>
      </c>
      <c r="Y191" s="527">
        <v>350</v>
      </c>
      <c r="Z191" s="365">
        <f>Y191*Y181</f>
        <v>1459.6805202688581</v>
      </c>
      <c r="AA191" s="527">
        <v>350</v>
      </c>
      <c r="AB191" s="365">
        <f>AA191*AA181</f>
        <v>2633.2702903727941</v>
      </c>
      <c r="AC191" s="527">
        <v>350</v>
      </c>
      <c r="AD191" s="365">
        <f>AC191*AC181</f>
        <v>2633.2702903727941</v>
      </c>
      <c r="AE191" s="527">
        <v>350</v>
      </c>
      <c r="AF191" s="365">
        <f>AE191*AE181</f>
        <v>4054.9812248912845</v>
      </c>
      <c r="AG191" s="527">
        <v>360</v>
      </c>
      <c r="AH191" s="365">
        <f>AG191*AG181</f>
        <v>4170.8378313167495</v>
      </c>
      <c r="AI191" s="527">
        <v>380</v>
      </c>
      <c r="AJ191" s="365">
        <f>AI191*AI181</f>
        <v>11954.588516657714</v>
      </c>
      <c r="AK191" s="527">
        <v>390</v>
      </c>
      <c r="AL191" s="365">
        <f>AK191*AK181</f>
        <v>12269.182951306602</v>
      </c>
      <c r="AM191" s="527">
        <v>400</v>
      </c>
      <c r="AN191" s="365">
        <f>AM191*AM181</f>
        <v>18295.695818237273</v>
      </c>
      <c r="AO191" s="527">
        <v>420</v>
      </c>
      <c r="AP191" s="367">
        <f>AO191*AO181</f>
        <v>19210.480609149137</v>
      </c>
      <c r="AQ191" s="334"/>
    </row>
    <row r="192" spans="2:43" ht="14.45" customHeight="1">
      <c r="B192" s="323"/>
      <c r="C192" s="526" t="s">
        <v>1001</v>
      </c>
      <c r="D192" s="365">
        <f>마리!$F$6</f>
        <v>34</v>
      </c>
      <c r="E192" s="527">
        <v>12</v>
      </c>
      <c r="F192" s="365">
        <f>D192*E192*E181</f>
        <v>408</v>
      </c>
      <c r="G192" s="527">
        <v>12</v>
      </c>
      <c r="H192" s="365">
        <f>D192*G192*G181</f>
        <v>451.06643999999994</v>
      </c>
      <c r="I192" s="527">
        <v>12</v>
      </c>
      <c r="J192" s="365">
        <f>D192*I192*I181</f>
        <v>658.47903359999998</v>
      </c>
      <c r="K192" s="527">
        <v>12</v>
      </c>
      <c r="L192" s="365">
        <f>D192*K192*K181</f>
        <v>658.47903359999998</v>
      </c>
      <c r="M192" s="527">
        <v>12</v>
      </c>
      <c r="N192" s="365">
        <f>D192*M192*M181</f>
        <v>658.47903359999998</v>
      </c>
      <c r="O192" s="527">
        <v>24</v>
      </c>
      <c r="P192" s="365">
        <f>D192*O192*O181</f>
        <v>2432.8092340847998</v>
      </c>
      <c r="Q192" s="527">
        <v>24</v>
      </c>
      <c r="R192" s="365">
        <f>D192*Q192*Q181</f>
        <v>2432.8092340847998</v>
      </c>
      <c r="S192" s="527">
        <v>24</v>
      </c>
      <c r="T192" s="365">
        <f>D192*S192*S181</f>
        <v>2432.8092340847998</v>
      </c>
      <c r="U192" s="527">
        <v>24</v>
      </c>
      <c r="V192" s="365">
        <f>D192*U192*U181</f>
        <v>3403.1408701125379</v>
      </c>
      <c r="W192" s="527">
        <v>24</v>
      </c>
      <c r="X192" s="365">
        <f>D192*W192*W181</f>
        <v>3403.1408701125379</v>
      </c>
      <c r="Y192" s="527">
        <v>24</v>
      </c>
      <c r="Z192" s="365">
        <f>D192*Y192*Y181</f>
        <v>3403.1408701125379</v>
      </c>
      <c r="AA192" s="527">
        <v>36</v>
      </c>
      <c r="AB192" s="365">
        <f>D192*AA192*AA181</f>
        <v>9208.9223869037141</v>
      </c>
      <c r="AC192" s="527">
        <v>36</v>
      </c>
      <c r="AD192" s="365">
        <f>D192*AC192*AC181</f>
        <v>9208.9223869037141</v>
      </c>
      <c r="AE192" s="527">
        <v>36</v>
      </c>
      <c r="AF192" s="365">
        <f>D192*AE192*AE181</f>
        <v>14180.848626476949</v>
      </c>
      <c r="AG192" s="527">
        <v>36</v>
      </c>
      <c r="AH192" s="365">
        <f>D192*AG192*AG181</f>
        <v>14180.848626476949</v>
      </c>
      <c r="AI192" s="527">
        <v>48</v>
      </c>
      <c r="AJ192" s="365">
        <f>D192*AI192*AI181</f>
        <v>51341.811734698393</v>
      </c>
      <c r="AK192" s="527">
        <v>48</v>
      </c>
      <c r="AL192" s="365">
        <f>D192*AK192*AK181</f>
        <v>51341.811734698393</v>
      </c>
      <c r="AM192" s="527">
        <v>48</v>
      </c>
      <c r="AN192" s="365">
        <f>D192*AM192*AM181</f>
        <v>74646.438938408086</v>
      </c>
      <c r="AO192" s="527">
        <v>48</v>
      </c>
      <c r="AP192" s="367">
        <f>D192*AO192*AO181</f>
        <v>74646.438938408086</v>
      </c>
      <c r="AQ192" s="334"/>
    </row>
    <row r="193" spans="2:43" ht="14.45" customHeight="1">
      <c r="B193" s="323"/>
      <c r="C193" s="526" t="s">
        <v>1033</v>
      </c>
      <c r="D193" s="365">
        <f>마리!$F$7</f>
        <v>72</v>
      </c>
      <c r="E193" s="527">
        <v>6</v>
      </c>
      <c r="F193" s="365">
        <f>D193*E193*E181</f>
        <v>432</v>
      </c>
      <c r="G193" s="527">
        <v>6</v>
      </c>
      <c r="H193" s="365">
        <f>D193*G193*G181</f>
        <v>477.59975999999995</v>
      </c>
      <c r="I193" s="527">
        <v>6</v>
      </c>
      <c r="J193" s="365">
        <f>D193*I193*I181</f>
        <v>697.21309440000005</v>
      </c>
      <c r="K193" s="527">
        <v>6</v>
      </c>
      <c r="L193" s="365">
        <f>D193*K193*K181</f>
        <v>697.21309440000005</v>
      </c>
      <c r="M193" s="527">
        <v>6</v>
      </c>
      <c r="N193" s="365">
        <f>D193*M193*M181</f>
        <v>697.21309440000005</v>
      </c>
      <c r="O193" s="527">
        <v>12</v>
      </c>
      <c r="P193" s="365">
        <f>D193*O193*O181</f>
        <v>2575.9156596191997</v>
      </c>
      <c r="Q193" s="527">
        <v>12</v>
      </c>
      <c r="R193" s="365">
        <f>D193*Q193*Q181</f>
        <v>2575.9156596191997</v>
      </c>
      <c r="S193" s="527">
        <v>12</v>
      </c>
      <c r="T193" s="365">
        <f>D193*S193*S181</f>
        <v>2575.9156596191997</v>
      </c>
      <c r="U193" s="527">
        <v>12</v>
      </c>
      <c r="V193" s="365">
        <f>D193*U193*U181</f>
        <v>3603.3256271779815</v>
      </c>
      <c r="W193" s="527">
        <v>12</v>
      </c>
      <c r="X193" s="365">
        <f>D193*W193*W181</f>
        <v>3603.3256271779815</v>
      </c>
      <c r="Y193" s="527">
        <v>12</v>
      </c>
      <c r="Z193" s="365">
        <f>D193*Y193*Y181</f>
        <v>3603.3256271779815</v>
      </c>
      <c r="AA193" s="527">
        <v>18</v>
      </c>
      <c r="AB193" s="365">
        <f>D193*AA193*AA181</f>
        <v>9750.6237037804021</v>
      </c>
      <c r="AC193" s="527">
        <v>18</v>
      </c>
      <c r="AD193" s="365">
        <f>D193*AC193*AC181</f>
        <v>9750.6237037804021</v>
      </c>
      <c r="AE193" s="527">
        <v>18</v>
      </c>
      <c r="AF193" s="365">
        <f>D193*AE193*AE181</f>
        <v>15015.016192740299</v>
      </c>
      <c r="AG193" s="527">
        <v>18</v>
      </c>
      <c r="AH193" s="365">
        <f>D193*AG193*AG181</f>
        <v>15015.016192740299</v>
      </c>
      <c r="AI193" s="527">
        <v>10</v>
      </c>
      <c r="AJ193" s="365">
        <f>D193*AI193*AI181</f>
        <v>22650.79929471988</v>
      </c>
      <c r="AK193" s="527">
        <v>10</v>
      </c>
      <c r="AL193" s="365">
        <f>D193*AK193*AK181</f>
        <v>22650.79929471988</v>
      </c>
      <c r="AM193" s="527">
        <v>10</v>
      </c>
      <c r="AN193" s="365">
        <f>D193*AM193*AM181</f>
        <v>32932.252472827095</v>
      </c>
      <c r="AO193" s="527">
        <v>10</v>
      </c>
      <c r="AP193" s="367">
        <f>D193*AO193*AO181</f>
        <v>32932.252472827095</v>
      </c>
      <c r="AQ193" s="334"/>
    </row>
    <row r="194" spans="2:43" ht="14.45" customHeight="1" thickBot="1">
      <c r="B194" s="323"/>
      <c r="C194" s="372" t="s">
        <v>1002</v>
      </c>
      <c r="D194" s="373">
        <f>마리!$F$8</f>
        <v>133</v>
      </c>
      <c r="E194" s="374">
        <v>2</v>
      </c>
      <c r="F194" s="373">
        <f>D194*E194*E181</f>
        <v>266</v>
      </c>
      <c r="G194" s="374">
        <v>2</v>
      </c>
      <c r="H194" s="373">
        <f>D194*G194*G181</f>
        <v>294.07762999999994</v>
      </c>
      <c r="I194" s="374">
        <v>2</v>
      </c>
      <c r="J194" s="373">
        <f>D194*I194*I181</f>
        <v>429.30250719999998</v>
      </c>
      <c r="K194" s="374">
        <v>2</v>
      </c>
      <c r="L194" s="373">
        <f>D194*K194*K181</f>
        <v>429.30250719999998</v>
      </c>
      <c r="M194" s="374">
        <v>2</v>
      </c>
      <c r="N194" s="373">
        <f>D194*M194*M181</f>
        <v>429.30250719999998</v>
      </c>
      <c r="O194" s="374">
        <v>4</v>
      </c>
      <c r="P194" s="373">
        <f>D194*O194*O181</f>
        <v>1586.0962163395998</v>
      </c>
      <c r="Q194" s="374">
        <v>4</v>
      </c>
      <c r="R194" s="373">
        <f>D194*Q194*Q181</f>
        <v>1586.0962163395998</v>
      </c>
      <c r="S194" s="374">
        <v>4</v>
      </c>
      <c r="T194" s="373">
        <f>D194*S194*S181</f>
        <v>1586.0962163395998</v>
      </c>
      <c r="U194" s="374">
        <v>4</v>
      </c>
      <c r="V194" s="373">
        <f>D194*U194*U181</f>
        <v>2218.7143908086646</v>
      </c>
      <c r="W194" s="374">
        <v>4</v>
      </c>
      <c r="X194" s="373">
        <f>D194*W194*W181</f>
        <v>2218.7143908086646</v>
      </c>
      <c r="Y194" s="374">
        <v>4</v>
      </c>
      <c r="Z194" s="373">
        <f>D194*Y194*Y181</f>
        <v>2218.7143908086646</v>
      </c>
      <c r="AA194" s="374">
        <v>6</v>
      </c>
      <c r="AB194" s="373">
        <f>D194*AA194*AA181</f>
        <v>6003.8562620499706</v>
      </c>
      <c r="AC194" s="374">
        <v>6</v>
      </c>
      <c r="AD194" s="373">
        <f>D194*AC194*AC181</f>
        <v>6003.8562620499706</v>
      </c>
      <c r="AE194" s="374">
        <v>5</v>
      </c>
      <c r="AF194" s="373">
        <f>D194*AE194*AE181</f>
        <v>7704.46432729344</v>
      </c>
      <c r="AG194" s="374">
        <v>5</v>
      </c>
      <c r="AH194" s="373">
        <f>D194*AG194*AG181</f>
        <v>7704.46432729344</v>
      </c>
      <c r="AI194" s="374">
        <v>8</v>
      </c>
      <c r="AJ194" s="373">
        <f>D194*AI194*AI181</f>
        <v>33472.847846641598</v>
      </c>
      <c r="AK194" s="374">
        <v>8</v>
      </c>
      <c r="AL194" s="373">
        <f>D194*AK194*AK181</f>
        <v>33472.847846641598</v>
      </c>
      <c r="AM194" s="374">
        <v>8</v>
      </c>
      <c r="AN194" s="373">
        <f>D194*AM194*AM181</f>
        <v>48666.550876511152</v>
      </c>
      <c r="AO194" s="374">
        <v>8</v>
      </c>
      <c r="AP194" s="375">
        <f>D194*AO194*AO181</f>
        <v>48666.550876511152</v>
      </c>
      <c r="AQ194" s="334"/>
    </row>
    <row r="195" spans="2:43" ht="14.45" customHeight="1" thickBot="1">
      <c r="B195" s="323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277"/>
      <c r="AL195" s="277"/>
      <c r="AM195" s="277"/>
      <c r="AN195" s="277"/>
      <c r="AO195" s="277"/>
      <c r="AP195" s="277"/>
      <c r="AQ195" s="334"/>
    </row>
    <row r="196" spans="2:43" ht="14.45" customHeight="1">
      <c r="B196" s="323"/>
      <c r="C196" s="376" t="s">
        <v>1032</v>
      </c>
      <c r="D196" s="377" t="s">
        <v>1538</v>
      </c>
      <c r="E196" s="600">
        <f>F182+F184+F186+F188+F190+F192+F193+F194</f>
        <v>4690.54</v>
      </c>
      <c r="F196" s="600"/>
      <c r="G196" s="600">
        <f t="shared" ref="G196" si="90">H182+H184+H186+H188+H190+H192+H193+H194</f>
        <v>5120.3603599999988</v>
      </c>
      <c r="H196" s="600"/>
      <c r="I196" s="600">
        <f t="shared" ref="I196" si="91">J182+J184+J186+J188+J190+J192+J193+J194</f>
        <v>6859.9033807999995</v>
      </c>
      <c r="J196" s="600"/>
      <c r="K196" s="600">
        <f t="shared" ref="K196" si="92">L182+L184+L186+L188+L190+L192+L193+L194</f>
        <v>7695.0480904000005</v>
      </c>
      <c r="L196" s="600"/>
      <c r="M196" s="600">
        <f t="shared" ref="M196" si="93">N182+N184+N186+N188+N190+N192+N193+N194</f>
        <v>7727.3264743999998</v>
      </c>
      <c r="N196" s="600"/>
      <c r="O196" s="600">
        <f t="shared" ref="O196" si="94">P182+P184+P186+P188+P190+P192+P193+P194</f>
        <v>16320.5137174517</v>
      </c>
      <c r="P196" s="600"/>
      <c r="Q196" s="600">
        <f t="shared" ref="Q196" si="95">R182+R184+R186+R188+R190+R192+R193+R194</f>
        <v>17414.163986968499</v>
      </c>
      <c r="R196" s="600"/>
      <c r="S196" s="600">
        <f t="shared" ref="S196" si="96">T182+T184+T186+T188+T190+T192+T193+T194</f>
        <v>17640.749160731299</v>
      </c>
      <c r="T196" s="600"/>
      <c r="U196" s="600">
        <f t="shared" ref="U196" si="97">V182+V184+V186+V188+V190+V192+V193+V194</f>
        <v>23849.206846639168</v>
      </c>
      <c r="V196" s="600"/>
      <c r="W196" s="600">
        <f t="shared" ref="W196" si="98">X182+X184+X186+X188+X190+X192+X193+X194</f>
        <v>26039.791945769011</v>
      </c>
      <c r="X196" s="600"/>
      <c r="Y196" s="600">
        <f t="shared" ref="Y196" si="99">Z182+Z184+Z186+Z188+Z190+Z192+Z193+Z194</f>
        <v>27454.30249144429</v>
      </c>
      <c r="Z196" s="600"/>
      <c r="AA196" s="600">
        <f t="shared" ref="AA196" si="100">AB182+AB184+AB186+AB188+AB190+AB192+AB193+AB194</f>
        <v>57457.886855006887</v>
      </c>
      <c r="AB196" s="600"/>
      <c r="AC196" s="600">
        <f t="shared" ref="AC196" si="101">AD182+AD184+AD186+AD188+AD190+AD192+AD193+AD194</f>
        <v>62056.508698192461</v>
      </c>
      <c r="AD196" s="600"/>
      <c r="AE196" s="600">
        <f t="shared" ref="AE196" si="102">AF182+AF184+AF186+AF188+AF190+AF192+AF193+AF194</f>
        <v>94112.90435123218</v>
      </c>
      <c r="AF196" s="600"/>
      <c r="AG196" s="600">
        <f t="shared" ref="AG196" si="103">AH182+AH184+AH186+AH188+AH190+AH192+AH193+AH194</f>
        <v>98896.736307052677</v>
      </c>
      <c r="AH196" s="600"/>
      <c r="AI196" s="600">
        <f t="shared" ref="AI196" si="104">AJ182+AJ184+AJ186+AJ188+AJ190+AJ192+AJ193+AJ194</f>
        <v>272858.07283064217</v>
      </c>
      <c r="AJ196" s="600"/>
      <c r="AK196" s="600">
        <f t="shared" ref="AK196" si="105">AL182+AL184+AL186+AL188+AL190+AL192+AL193+AL194</f>
        <v>285586.65929747949</v>
      </c>
      <c r="AL196" s="600"/>
      <c r="AM196" s="600">
        <f t="shared" ref="AM196" si="106">AN182+AN184+AN186+AN188+AN190+AN192+AN193+AN194</f>
        <v>419790.58523253753</v>
      </c>
      <c r="AN196" s="600"/>
      <c r="AO196" s="600">
        <f t="shared" ref="AO196" si="107">AP182+AP184+AP186+AP188+AP190+AP192+AP193+AP194</f>
        <v>452545.42342351039</v>
      </c>
      <c r="AP196" s="601"/>
      <c r="AQ196" s="334"/>
    </row>
    <row r="197" spans="2:43" ht="14.45" customHeight="1" thickBot="1">
      <c r="B197" s="323"/>
      <c r="C197" s="378" t="s">
        <v>1034</v>
      </c>
      <c r="D197" s="379" t="s">
        <v>1538</v>
      </c>
      <c r="E197" s="598">
        <f>F183+F185+F187+F189+F191+F192+F193+F194</f>
        <v>2835.5079999999998</v>
      </c>
      <c r="F197" s="598"/>
      <c r="G197" s="598">
        <f>H183+H185+H187+H189+H191+H192+H193+H194</f>
        <v>3114.4269319999999</v>
      </c>
      <c r="H197" s="598"/>
      <c r="I197" s="598">
        <f>J183+J185+J187+J189+J191+J192+J193+J194</f>
        <v>4091.7062700800002</v>
      </c>
      <c r="J197" s="598"/>
      <c r="K197" s="598">
        <f>L183+L185+L187+L189+L191+L192+L193+L194</f>
        <v>4373.0753329599993</v>
      </c>
      <c r="L197" s="598"/>
      <c r="M197" s="598">
        <f>N183+N185+N187+N189+N191+N192+N193+N194</f>
        <v>4373.0753329599993</v>
      </c>
      <c r="N197" s="598"/>
      <c r="O197" s="598">
        <f>P183+P185+P187+P189+P191+P192+P193+P194</f>
        <v>10568.82352480774</v>
      </c>
      <c r="P197" s="598"/>
      <c r="Q197" s="598">
        <f>R183+R185+R187+R189+R191+R192+R193+R194</f>
        <v>10827.540533141559</v>
      </c>
      <c r="R197" s="598"/>
      <c r="S197" s="598">
        <f>T183+T185+T187+T189+T191+T192+T193+T194</f>
        <v>10827.540533141559</v>
      </c>
      <c r="T197" s="598"/>
      <c r="U197" s="598">
        <f>V183+V185+V187+V189+V191+V192+V193+V194</f>
        <v>14651.008522157113</v>
      </c>
      <c r="V197" s="598"/>
      <c r="W197" s="598">
        <f>X183+X185+X187+X189+X191+X192+X193+X194</f>
        <v>15612.521916091042</v>
      </c>
      <c r="X197" s="598"/>
      <c r="Y197" s="598">
        <f>Z183+Z185+Z187+Z189+Z191+Z192+Z193+Z194</f>
        <v>16620.273114777996</v>
      </c>
      <c r="Z197" s="598"/>
      <c r="AA197" s="598">
        <f>AB183+AB185+AB187+AB189+AB191+AB192+AB193+AB194</f>
        <v>37280.615376808142</v>
      </c>
      <c r="AB197" s="598"/>
      <c r="AC197" s="598">
        <f>AD183+AD185+AD187+AD189+AD191+AD192+AD193+AD194</f>
        <v>39445.841174482535</v>
      </c>
      <c r="AD197" s="598"/>
      <c r="AE197" s="598">
        <f>AF183+AF185+AF187+AF189+AF191+AF192+AF193+AF194</f>
        <v>59181.581728808123</v>
      </c>
      <c r="AF197" s="598"/>
      <c r="AG197" s="598">
        <f>AH183+AH185+AH187+AH189+AH191+AH192+AH193+AH194</f>
        <v>62837.765078203149</v>
      </c>
      <c r="AH197" s="598"/>
      <c r="AI197" s="598">
        <f>AJ183+AJ185+AJ187+AJ189+AJ191+AJ192+AJ193+AJ194</f>
        <v>169362.05699757533</v>
      </c>
      <c r="AJ197" s="598"/>
      <c r="AK197" s="598">
        <f>AL183+AL185+AL187+AL189+AL191+AL192+AL193+AL194</f>
        <v>177137.26089178334</v>
      </c>
      <c r="AL197" s="598"/>
      <c r="AM197" s="598">
        <f>AN183+AN185+AN187+AN189+AN191+AN192+AN193+AN194</f>
        <v>260858.69848881313</v>
      </c>
      <c r="AN197" s="598"/>
      <c r="AO197" s="598">
        <f>AP183+AP185+AP187+AP189+AP191+AP192+AP193+AP194</f>
        <v>275021.60560692172</v>
      </c>
      <c r="AP197" s="599"/>
      <c r="AQ197" s="334"/>
    </row>
    <row r="198" spans="2:43" ht="14.45" customHeight="1" thickBot="1">
      <c r="B198" s="528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  <c r="AD198" s="339"/>
      <c r="AE198" s="339"/>
      <c r="AF198" s="339"/>
      <c r="AG198" s="339"/>
      <c r="AH198" s="339"/>
      <c r="AI198" s="339"/>
      <c r="AJ198" s="339"/>
      <c r="AK198" s="339"/>
      <c r="AL198" s="339"/>
      <c r="AM198" s="339"/>
      <c r="AN198" s="339"/>
      <c r="AO198" s="339"/>
      <c r="AP198" s="339"/>
      <c r="AQ198" s="529"/>
    </row>
    <row r="199" spans="2:43" ht="14.45" customHeight="1" thickTop="1" thickBot="1"/>
    <row r="200" spans="2:43" ht="14.45" customHeight="1" thickTop="1" thickBot="1">
      <c r="B200" s="320"/>
      <c r="C200" s="321"/>
      <c r="D200" s="321"/>
      <c r="E200" s="321"/>
      <c r="F200" s="321"/>
      <c r="G200" s="321"/>
      <c r="H200" s="321"/>
      <c r="I200" s="321"/>
      <c r="J200" s="321"/>
      <c r="K200" s="321"/>
      <c r="L200" s="321"/>
      <c r="M200" s="321"/>
      <c r="N200" s="321"/>
      <c r="O200" s="321"/>
      <c r="P200" s="321"/>
      <c r="Q200" s="321"/>
      <c r="R200" s="321"/>
      <c r="S200" s="321"/>
      <c r="T200" s="321"/>
      <c r="U200" s="321"/>
      <c r="V200" s="321"/>
      <c r="W200" s="321"/>
      <c r="X200" s="321"/>
      <c r="Y200" s="321"/>
      <c r="Z200" s="321"/>
      <c r="AA200" s="321"/>
      <c r="AB200" s="321"/>
      <c r="AC200" s="321"/>
      <c r="AD200" s="321"/>
      <c r="AE200" s="321"/>
      <c r="AF200" s="321"/>
      <c r="AG200" s="321"/>
      <c r="AH200" s="321"/>
      <c r="AI200" s="321"/>
      <c r="AJ200" s="321"/>
      <c r="AK200" s="321"/>
      <c r="AL200" s="321"/>
      <c r="AM200" s="321"/>
      <c r="AN200" s="321"/>
      <c r="AO200" s="321"/>
      <c r="AP200" s="321"/>
      <c r="AQ200" s="322"/>
    </row>
    <row r="201" spans="2:43" ht="14.45" customHeight="1">
      <c r="B201" s="323"/>
      <c r="C201" s="608" t="s">
        <v>1777</v>
      </c>
      <c r="D201" s="610" t="s">
        <v>1037</v>
      </c>
      <c r="E201" s="606" t="s">
        <v>1013</v>
      </c>
      <c r="F201" s="606"/>
      <c r="G201" s="606" t="s">
        <v>1042</v>
      </c>
      <c r="H201" s="606" t="s">
        <v>1014</v>
      </c>
      <c r="I201" s="606" t="s">
        <v>1043</v>
      </c>
      <c r="J201" s="606" t="s">
        <v>1015</v>
      </c>
      <c r="K201" s="606" t="s">
        <v>1044</v>
      </c>
      <c r="L201" s="606" t="s">
        <v>1016</v>
      </c>
      <c r="M201" s="606" t="s">
        <v>1045</v>
      </c>
      <c r="N201" s="606" t="s">
        <v>1017</v>
      </c>
      <c r="O201" s="606" t="s">
        <v>1046</v>
      </c>
      <c r="P201" s="606" t="s">
        <v>1018</v>
      </c>
      <c r="Q201" s="606" t="s">
        <v>1047</v>
      </c>
      <c r="R201" s="606" t="s">
        <v>1019</v>
      </c>
      <c r="S201" s="606" t="s">
        <v>1048</v>
      </c>
      <c r="T201" s="606" t="s">
        <v>1020</v>
      </c>
      <c r="U201" s="606" t="s">
        <v>1049</v>
      </c>
      <c r="V201" s="606" t="s">
        <v>1021</v>
      </c>
      <c r="W201" s="606" t="s">
        <v>1050</v>
      </c>
      <c r="X201" s="606" t="s">
        <v>1022</v>
      </c>
      <c r="Y201" s="606" t="s">
        <v>1051</v>
      </c>
      <c r="Z201" s="606" t="s">
        <v>1023</v>
      </c>
      <c r="AA201" s="606" t="s">
        <v>1052</v>
      </c>
      <c r="AB201" s="606" t="s">
        <v>1024</v>
      </c>
      <c r="AC201" s="606" t="s">
        <v>1053</v>
      </c>
      <c r="AD201" s="606" t="s">
        <v>1025</v>
      </c>
      <c r="AE201" s="606" t="s">
        <v>1054</v>
      </c>
      <c r="AF201" s="606" t="s">
        <v>1026</v>
      </c>
      <c r="AG201" s="606" t="s">
        <v>1055</v>
      </c>
      <c r="AH201" s="606" t="s">
        <v>1027</v>
      </c>
      <c r="AI201" s="606" t="s">
        <v>1056</v>
      </c>
      <c r="AJ201" s="606" t="s">
        <v>1028</v>
      </c>
      <c r="AK201" s="606" t="s">
        <v>1057</v>
      </c>
      <c r="AL201" s="606" t="s">
        <v>1029</v>
      </c>
      <c r="AM201" s="606" t="s">
        <v>1058</v>
      </c>
      <c r="AN201" s="606" t="s">
        <v>1030</v>
      </c>
      <c r="AO201" s="606" t="s">
        <v>1059</v>
      </c>
      <c r="AP201" s="607" t="s">
        <v>1031</v>
      </c>
      <c r="AQ201" s="334"/>
    </row>
    <row r="202" spans="2:43" ht="14.45" customHeight="1" thickBot="1">
      <c r="B202" s="323"/>
      <c r="C202" s="609"/>
      <c r="D202" s="611"/>
      <c r="E202" s="602">
        <f>'3T장기'!$J$3</f>
        <v>1.5824575999999999</v>
      </c>
      <c r="F202" s="602"/>
      <c r="G202" s="602">
        <f>'3T장기'!$J$13</f>
        <v>2.0281557907500001</v>
      </c>
      <c r="H202" s="602">
        <v>1.5976852999999998</v>
      </c>
      <c r="I202" s="602">
        <f>'3T장기'!$J$23</f>
        <v>2.8168623423999994</v>
      </c>
      <c r="J202" s="602">
        <v>1.5976852999999998</v>
      </c>
      <c r="K202" s="602">
        <f>'3T장기'!$J$33</f>
        <v>2.8168623423999994</v>
      </c>
      <c r="L202" s="602">
        <v>1.5976852999999998</v>
      </c>
      <c r="M202" s="602">
        <f>'3T장기'!$J$43</f>
        <v>2.8168623423999994</v>
      </c>
      <c r="N202" s="602">
        <v>1.5976852999999998</v>
      </c>
      <c r="O202" s="602">
        <f>'3T장기'!$J$53</f>
        <v>4.8509540575691741</v>
      </c>
      <c r="P202" s="602">
        <v>1.5976852999999998</v>
      </c>
      <c r="Q202" s="602">
        <f>'3T장기'!$S$3</f>
        <v>4.8509540575691741</v>
      </c>
      <c r="R202" s="602">
        <v>1.5976852999999998</v>
      </c>
      <c r="S202" s="602">
        <f>'3T장기'!$S$13</f>
        <v>4.8509540575691741</v>
      </c>
      <c r="T202" s="602">
        <v>1.5976852999999998</v>
      </c>
      <c r="U202" s="602">
        <f>'3T장기'!$S$23</f>
        <v>6.6380213548032856</v>
      </c>
      <c r="V202" s="602">
        <v>1.5976852999999998</v>
      </c>
      <c r="W202" s="602">
        <f>'3T장기'!$S$33</f>
        <v>6.6380213548032856</v>
      </c>
      <c r="X202" s="602">
        <v>1.5976852999999998</v>
      </c>
      <c r="Y202" s="602">
        <f>'3T장기'!$S$43</f>
        <v>6.6380213548032856</v>
      </c>
      <c r="Z202" s="602">
        <v>1.5976852999999998</v>
      </c>
      <c r="AA202" s="602">
        <f>'3T장기'!$S$53</f>
        <v>11.442714528234099</v>
      </c>
      <c r="AB202" s="602">
        <v>1.5976852999999998</v>
      </c>
      <c r="AC202" s="602">
        <f>'3T장기'!$AB$3</f>
        <v>11.442714528234099</v>
      </c>
      <c r="AD202" s="602">
        <v>1.5976852999999998</v>
      </c>
      <c r="AE202" s="602">
        <f>'3T장기'!$AB$13</f>
        <v>17.473344832440205</v>
      </c>
      <c r="AF202" s="602">
        <v>1.5976852999999998</v>
      </c>
      <c r="AG202" s="602">
        <f>'3T장기'!$AB$23</f>
        <v>17.473344832440205</v>
      </c>
      <c r="AH202" s="602">
        <v>1.5976852999999998</v>
      </c>
      <c r="AI202" s="602">
        <f>'3T장기'!$AB$33</f>
        <v>47.150851643438095</v>
      </c>
      <c r="AJ202" s="602">
        <v>1.5976852999999998</v>
      </c>
      <c r="AK202" s="602">
        <f>'3T장기'!$AB$43</f>
        <v>47.150851643438095</v>
      </c>
      <c r="AL202" s="602">
        <v>1.5976852999999998</v>
      </c>
      <c r="AM202" s="602">
        <f>'3T장기'!$AB$53</f>
        <v>91.320944626133041</v>
      </c>
      <c r="AN202" s="602">
        <v>1.5976852999999998</v>
      </c>
      <c r="AO202" s="602">
        <f>'3T장기'!$AB$53</f>
        <v>91.320944626133041</v>
      </c>
      <c r="AP202" s="603"/>
      <c r="AQ202" s="334"/>
    </row>
    <row r="203" spans="2:43" ht="14.45" hidden="1" customHeight="1">
      <c r="B203" s="323"/>
      <c r="C203" s="525" t="s">
        <v>206</v>
      </c>
      <c r="D203" s="361">
        <f>마리!$G$10</f>
        <v>10.787368421052633</v>
      </c>
      <c r="E203" s="362">
        <v>67.2</v>
      </c>
      <c r="F203" s="361">
        <f>D203*E203*E202</f>
        <v>1147.1411711353264</v>
      </c>
      <c r="G203" s="362">
        <v>67.2</v>
      </c>
      <c r="H203" s="361">
        <f>D203*G203*G202</f>
        <v>1470.2327626634985</v>
      </c>
      <c r="I203" s="362">
        <v>67.2</v>
      </c>
      <c r="J203" s="361">
        <f>D203*I203*I202</f>
        <v>2041.9749422592647</v>
      </c>
      <c r="K203" s="362">
        <v>83</v>
      </c>
      <c r="L203" s="361">
        <f>D203*K203*K202</f>
        <v>2522.0821459452227</v>
      </c>
      <c r="M203" s="362">
        <v>83</v>
      </c>
      <c r="N203" s="361">
        <f>D203*M203*M202</f>
        <v>2522.0821459452227</v>
      </c>
      <c r="O203" s="362">
        <v>83</v>
      </c>
      <c r="P203" s="361">
        <f>D203*O203*O202</f>
        <v>4343.309374845704</v>
      </c>
      <c r="Q203" s="362">
        <v>98.6</v>
      </c>
      <c r="R203" s="361">
        <f>D203*Q203*Q202</f>
        <v>5159.6422212022462</v>
      </c>
      <c r="S203" s="362">
        <v>98.6</v>
      </c>
      <c r="T203" s="361">
        <f>D203*S203*S202</f>
        <v>5159.6422212022462</v>
      </c>
      <c r="U203" s="362">
        <v>98.6</v>
      </c>
      <c r="V203" s="361">
        <f>D203*U203*U202</f>
        <v>7060.4286993902888</v>
      </c>
      <c r="W203" s="362">
        <v>114.4</v>
      </c>
      <c r="X203" s="361">
        <f>D203*W203*W202</f>
        <v>8191.8158540593213</v>
      </c>
      <c r="Y203" s="362">
        <v>114.4</v>
      </c>
      <c r="Z203" s="361">
        <f>D203*Y203*Y202</f>
        <v>8191.8158540593213</v>
      </c>
      <c r="AA203" s="362">
        <v>114.4</v>
      </c>
      <c r="AB203" s="361">
        <f>D203*AA203*AA202</f>
        <v>14121.167329182366</v>
      </c>
      <c r="AC203" s="362">
        <v>130</v>
      </c>
      <c r="AD203" s="361">
        <f>D203*AC203*AC202</f>
        <v>16046.781055889051</v>
      </c>
      <c r="AE203" s="362">
        <v>130</v>
      </c>
      <c r="AF203" s="361">
        <f>D203*AE203*AE202</f>
        <v>24503.883073231729</v>
      </c>
      <c r="AG203" s="362">
        <v>130</v>
      </c>
      <c r="AH203" s="361">
        <f>D203*AG203*AG202</f>
        <v>24503.883073231729</v>
      </c>
      <c r="AI203" s="362">
        <v>145.80000000000001</v>
      </c>
      <c r="AJ203" s="361">
        <f>D203*AI203*AI202</f>
        <v>74158.780052838789</v>
      </c>
      <c r="AK203" s="362">
        <v>145.80000000000001</v>
      </c>
      <c r="AL203" s="361">
        <f>D203*AK203*AK202</f>
        <v>74158.780052838789</v>
      </c>
      <c r="AM203" s="362">
        <v>145.80000000000001</v>
      </c>
      <c r="AN203" s="361">
        <f>D203*AM203*AM202</f>
        <v>143629.42790428587</v>
      </c>
      <c r="AO203" s="362">
        <v>161.4</v>
      </c>
      <c r="AP203" s="363">
        <f>D203*AO203*AO202</f>
        <v>158997.18562243992</v>
      </c>
      <c r="AQ203" s="334"/>
    </row>
    <row r="204" spans="2:43" ht="14.45" hidden="1" customHeight="1">
      <c r="B204" s="323"/>
      <c r="C204" s="526" t="s">
        <v>205</v>
      </c>
      <c r="D204" s="365">
        <f>마리!$G$9</f>
        <v>1</v>
      </c>
      <c r="E204" s="527">
        <v>40.4</v>
      </c>
      <c r="F204" s="365">
        <f>D204*E204*E202</f>
        <v>63.931287039999994</v>
      </c>
      <c r="G204" s="527">
        <v>40.4</v>
      </c>
      <c r="H204" s="365">
        <f>D204*G204*G202</f>
        <v>81.937493946299995</v>
      </c>
      <c r="I204" s="527">
        <v>40.4</v>
      </c>
      <c r="J204" s="365">
        <f>D204*I204*I202</f>
        <v>113.80123863295998</v>
      </c>
      <c r="K204" s="527">
        <v>49.8</v>
      </c>
      <c r="L204" s="365">
        <f>D204*K204*K202</f>
        <v>140.27974465151996</v>
      </c>
      <c r="M204" s="527">
        <v>49.8</v>
      </c>
      <c r="N204" s="365">
        <f>D204*M204*M202</f>
        <v>140.27974465151996</v>
      </c>
      <c r="O204" s="527">
        <v>49.8</v>
      </c>
      <c r="P204" s="365">
        <f>D204*O204*O202</f>
        <v>241.57751206694485</v>
      </c>
      <c r="Q204" s="527">
        <v>59.2</v>
      </c>
      <c r="R204" s="365">
        <f>D204*Q204*Q202</f>
        <v>287.17648020809514</v>
      </c>
      <c r="S204" s="527">
        <v>59.2</v>
      </c>
      <c r="T204" s="365">
        <f>D204*S204*S202</f>
        <v>287.17648020809514</v>
      </c>
      <c r="U204" s="527">
        <v>59.2</v>
      </c>
      <c r="V204" s="365">
        <f>D204*U204*U202</f>
        <v>392.97086420435454</v>
      </c>
      <c r="W204" s="527">
        <v>68.599999999999994</v>
      </c>
      <c r="X204" s="365">
        <f>D204*W204*W202</f>
        <v>455.36826493950537</v>
      </c>
      <c r="Y204" s="527">
        <v>68.599999999999994</v>
      </c>
      <c r="Z204" s="365">
        <f>D204*Y204*Y202</f>
        <v>455.36826493950537</v>
      </c>
      <c r="AA204" s="527">
        <v>68.599999999999994</v>
      </c>
      <c r="AB204" s="365">
        <f>D204*AA204*AA202</f>
        <v>784.97021663685916</v>
      </c>
      <c r="AC204" s="527">
        <v>78</v>
      </c>
      <c r="AD204" s="365">
        <f>D204*AC204*AC202</f>
        <v>892.53173320225972</v>
      </c>
      <c r="AE204" s="527">
        <v>78</v>
      </c>
      <c r="AF204" s="365">
        <f>D204*AE204*AE202</f>
        <v>1362.9208969303359</v>
      </c>
      <c r="AG204" s="527">
        <v>78</v>
      </c>
      <c r="AH204" s="365">
        <f>D204*AG204*AG202</f>
        <v>1362.9208969303359</v>
      </c>
      <c r="AI204" s="527">
        <v>87.4</v>
      </c>
      <c r="AJ204" s="365">
        <f>D204*AI204*AI202</f>
        <v>4120.9844336364895</v>
      </c>
      <c r="AK204" s="527">
        <v>87.4</v>
      </c>
      <c r="AL204" s="365">
        <f>D204*AK204*AK202</f>
        <v>4120.9844336364895</v>
      </c>
      <c r="AM204" s="527">
        <v>87.4</v>
      </c>
      <c r="AN204" s="365">
        <f>D204*AM204*AM202</f>
        <v>7981.4505603240286</v>
      </c>
      <c r="AO204" s="527">
        <v>96.8</v>
      </c>
      <c r="AP204" s="367">
        <f>D204*AO204*AO202</f>
        <v>8839.8674398096773</v>
      </c>
      <c r="AQ204" s="334"/>
    </row>
    <row r="205" spans="2:43" ht="14.45" hidden="1" customHeight="1">
      <c r="B205" s="323"/>
      <c r="C205" s="526" t="s">
        <v>1809</v>
      </c>
      <c r="D205" s="365">
        <f>마리!$G$12</f>
        <v>38</v>
      </c>
      <c r="E205" s="527">
        <v>12</v>
      </c>
      <c r="F205" s="365">
        <f>D205*E205*E202</f>
        <v>721.60066559999996</v>
      </c>
      <c r="G205" s="527">
        <v>14</v>
      </c>
      <c r="H205" s="365">
        <f>D205*G205*G202</f>
        <v>1078.978880679</v>
      </c>
      <c r="I205" s="527">
        <v>14</v>
      </c>
      <c r="J205" s="365">
        <f>D205*I205*I202</f>
        <v>1498.5707661567997</v>
      </c>
      <c r="K205" s="527">
        <v>16</v>
      </c>
      <c r="L205" s="365">
        <f>D205*K205*K202</f>
        <v>1712.6523041791997</v>
      </c>
      <c r="M205" s="527">
        <v>16</v>
      </c>
      <c r="N205" s="365">
        <f>D205*M205*M202</f>
        <v>1712.6523041791997</v>
      </c>
      <c r="O205" s="527">
        <v>18</v>
      </c>
      <c r="P205" s="365">
        <f>D205*O205*O202</f>
        <v>3318.052575377315</v>
      </c>
      <c r="Q205" s="527">
        <v>18</v>
      </c>
      <c r="R205" s="365">
        <f>D205*Q205*Q202</f>
        <v>3318.052575377315</v>
      </c>
      <c r="S205" s="527">
        <v>20</v>
      </c>
      <c r="T205" s="365">
        <f>D205*S205*S202</f>
        <v>3686.7250837525721</v>
      </c>
      <c r="U205" s="527">
        <v>20</v>
      </c>
      <c r="V205" s="365">
        <f>D205*U205*U202</f>
        <v>5044.8962296504969</v>
      </c>
      <c r="W205" s="527">
        <v>22</v>
      </c>
      <c r="X205" s="365">
        <f>D205*W205*W202</f>
        <v>5549.3858526155464</v>
      </c>
      <c r="Y205" s="527">
        <v>24</v>
      </c>
      <c r="Z205" s="365">
        <f>D205*Y205*Y202</f>
        <v>6053.8754755805967</v>
      </c>
      <c r="AA205" s="527">
        <v>28</v>
      </c>
      <c r="AB205" s="365">
        <f>D205*AA205*AA202</f>
        <v>12175.048258041081</v>
      </c>
      <c r="AC205" s="527">
        <v>30</v>
      </c>
      <c r="AD205" s="365">
        <f>D205*AC205*AC202</f>
        <v>13044.694562186873</v>
      </c>
      <c r="AE205" s="527">
        <v>32</v>
      </c>
      <c r="AF205" s="365">
        <f>D205*AE205*AE202</f>
        <v>21247.587316247289</v>
      </c>
      <c r="AG205" s="527">
        <v>34</v>
      </c>
      <c r="AH205" s="365">
        <f>D205*AG205*AG202</f>
        <v>22575.561523512744</v>
      </c>
      <c r="AI205" s="527">
        <v>38</v>
      </c>
      <c r="AJ205" s="365">
        <f>D205*AI205*AI202</f>
        <v>68085.829773124613</v>
      </c>
      <c r="AK205" s="527">
        <v>42</v>
      </c>
      <c r="AL205" s="365">
        <f>D205*AK205*AK202</f>
        <v>75252.759222927198</v>
      </c>
      <c r="AM205" s="527">
        <v>44</v>
      </c>
      <c r="AN205" s="365">
        <f>D205*AM205*AM202</f>
        <v>152688.61941489443</v>
      </c>
      <c r="AO205" s="527">
        <v>48</v>
      </c>
      <c r="AP205" s="367">
        <f>D205*AO205*AO202</f>
        <v>166569.40299806668</v>
      </c>
      <c r="AQ205" s="334"/>
    </row>
    <row r="206" spans="2:43" ht="14.45" hidden="1" customHeight="1">
      <c r="B206" s="323"/>
      <c r="C206" s="368" t="s">
        <v>1809</v>
      </c>
      <c r="D206" s="369">
        <f>마리!$G$12</f>
        <v>38</v>
      </c>
      <c r="E206" s="370">
        <v>8</v>
      </c>
      <c r="F206" s="369">
        <f>D206*E206*E202</f>
        <v>481.06711039999999</v>
      </c>
      <c r="G206" s="370">
        <v>10</v>
      </c>
      <c r="H206" s="369">
        <f>D206*G206*G202</f>
        <v>770.69920048500001</v>
      </c>
      <c r="I206" s="370">
        <v>10</v>
      </c>
      <c r="J206" s="369">
        <f>D206*I206*I202</f>
        <v>1070.4076901119997</v>
      </c>
      <c r="K206" s="370">
        <v>10</v>
      </c>
      <c r="L206" s="369">
        <f>D206*K206*K202</f>
        <v>1070.4076901119997</v>
      </c>
      <c r="M206" s="370">
        <v>10</v>
      </c>
      <c r="N206" s="369">
        <f>D206*M206*M202</f>
        <v>1070.4076901119997</v>
      </c>
      <c r="O206" s="370">
        <v>12</v>
      </c>
      <c r="P206" s="369">
        <f>D206*O206*O202</f>
        <v>2212.0350502515435</v>
      </c>
      <c r="Q206" s="370">
        <v>12</v>
      </c>
      <c r="R206" s="369">
        <f>D206*Q206*Q202</f>
        <v>2212.0350502515435</v>
      </c>
      <c r="S206" s="370">
        <v>12</v>
      </c>
      <c r="T206" s="369">
        <f>D206*S206*S202</f>
        <v>2212.0350502515435</v>
      </c>
      <c r="U206" s="370">
        <v>12</v>
      </c>
      <c r="V206" s="369">
        <f>D206*U206*U202</f>
        <v>3026.9377377902983</v>
      </c>
      <c r="W206" s="370">
        <v>14</v>
      </c>
      <c r="X206" s="369">
        <f>D206*W206*W202</f>
        <v>3531.4273607553478</v>
      </c>
      <c r="Y206" s="370">
        <v>16</v>
      </c>
      <c r="Z206" s="369">
        <f>D206*Y206*Y202</f>
        <v>4035.9169837203976</v>
      </c>
      <c r="AA206" s="370">
        <v>16</v>
      </c>
      <c r="AB206" s="369">
        <f>D206*AA206*AA202</f>
        <v>6957.1704331663323</v>
      </c>
      <c r="AC206" s="370">
        <v>18</v>
      </c>
      <c r="AD206" s="369">
        <f>D206*AC206*AC202</f>
        <v>7826.8167373121232</v>
      </c>
      <c r="AE206" s="370">
        <v>20</v>
      </c>
      <c r="AF206" s="369">
        <f>D206*AE206*AE202</f>
        <v>13279.742072654555</v>
      </c>
      <c r="AG206" s="370">
        <v>22</v>
      </c>
      <c r="AH206" s="369">
        <f>D206*AG206*AG202</f>
        <v>14607.71627992001</v>
      </c>
      <c r="AI206" s="370">
        <v>24</v>
      </c>
      <c r="AJ206" s="369">
        <f>D206*AI206*AI202</f>
        <v>43001.576698815545</v>
      </c>
      <c r="AK206" s="370">
        <v>26</v>
      </c>
      <c r="AL206" s="369">
        <f>D206*AK206*AK202</f>
        <v>46585.041423716837</v>
      </c>
      <c r="AM206" s="370">
        <v>28</v>
      </c>
      <c r="AN206" s="369">
        <f>D206*AM206*AM202</f>
        <v>97165.48508220556</v>
      </c>
      <c r="AO206" s="370">
        <v>30</v>
      </c>
      <c r="AP206" s="371">
        <f>D206*AO206*AO202</f>
        <v>104105.87687379167</v>
      </c>
      <c r="AQ206" s="334"/>
    </row>
    <row r="207" spans="2:43" ht="14.45" hidden="1" customHeight="1">
      <c r="B207" s="323"/>
      <c r="C207" s="525" t="s">
        <v>1040</v>
      </c>
      <c r="D207" s="361">
        <f>마리!$G$16</f>
        <v>11</v>
      </c>
      <c r="E207" s="362">
        <v>6</v>
      </c>
      <c r="F207" s="361">
        <f>D207*E207*E202</f>
        <v>104.44220159999999</v>
      </c>
      <c r="G207" s="362">
        <v>6</v>
      </c>
      <c r="H207" s="361">
        <f>D207*G207*G202</f>
        <v>133.85828218950002</v>
      </c>
      <c r="I207" s="362">
        <v>8</v>
      </c>
      <c r="J207" s="361">
        <f>D207*I207*I202</f>
        <v>247.88388613119994</v>
      </c>
      <c r="K207" s="362">
        <v>8</v>
      </c>
      <c r="L207" s="361">
        <f>D207*K207*K202</f>
        <v>247.88388613119994</v>
      </c>
      <c r="M207" s="362">
        <v>8</v>
      </c>
      <c r="N207" s="361">
        <f>D207*M207*M202</f>
        <v>247.88388613119994</v>
      </c>
      <c r="O207" s="362">
        <v>8</v>
      </c>
      <c r="P207" s="361">
        <f>D207*O207*O202</f>
        <v>426.88395706608731</v>
      </c>
      <c r="Q207" s="362">
        <v>10</v>
      </c>
      <c r="R207" s="361">
        <f>D207*Q207*Q202</f>
        <v>533.60494633260919</v>
      </c>
      <c r="S207" s="362">
        <v>10</v>
      </c>
      <c r="T207" s="361">
        <f>D207*S207*S202</f>
        <v>533.60494633260919</v>
      </c>
      <c r="U207" s="362">
        <v>10</v>
      </c>
      <c r="V207" s="361">
        <f>D207*U207*U202</f>
        <v>730.18234902836139</v>
      </c>
      <c r="W207" s="362">
        <v>12</v>
      </c>
      <c r="X207" s="361">
        <f>D207*W207*W202</f>
        <v>876.21881883403375</v>
      </c>
      <c r="Y207" s="362">
        <v>14</v>
      </c>
      <c r="Z207" s="361">
        <f>D207*Y207*Y202</f>
        <v>1022.255288639706</v>
      </c>
      <c r="AA207" s="362">
        <v>16</v>
      </c>
      <c r="AB207" s="361">
        <f>D207*AA207*AA202</f>
        <v>2013.9177569692015</v>
      </c>
      <c r="AC207" s="362">
        <v>18</v>
      </c>
      <c r="AD207" s="361">
        <f>D207*AC207*AC202</f>
        <v>2265.6574765903515</v>
      </c>
      <c r="AE207" s="362">
        <v>20</v>
      </c>
      <c r="AF207" s="361">
        <f>D207*AE207*AE202</f>
        <v>3844.1358631368448</v>
      </c>
      <c r="AG207" s="362">
        <v>22</v>
      </c>
      <c r="AH207" s="361">
        <f>D207*AG207*AG202</f>
        <v>4228.5494494505292</v>
      </c>
      <c r="AI207" s="362">
        <v>26</v>
      </c>
      <c r="AJ207" s="361">
        <f>D207*AI207*AI202</f>
        <v>13485.143570023296</v>
      </c>
      <c r="AK207" s="362">
        <v>28</v>
      </c>
      <c r="AL207" s="361">
        <f>D207*AK207*AK202</f>
        <v>14522.462306178933</v>
      </c>
      <c r="AM207" s="362">
        <v>32</v>
      </c>
      <c r="AN207" s="361">
        <f>D207*AM207*AM202</f>
        <v>32144.972508398831</v>
      </c>
      <c r="AO207" s="362">
        <v>36</v>
      </c>
      <c r="AP207" s="363">
        <f>D207*AO207*AO202</f>
        <v>36163.094071948683</v>
      </c>
      <c r="AQ207" s="334"/>
    </row>
    <row r="208" spans="2:43" ht="14.45" hidden="1" customHeight="1">
      <c r="B208" s="323"/>
      <c r="C208" s="526" t="s">
        <v>1040</v>
      </c>
      <c r="D208" s="365">
        <f>마리!$G$16</f>
        <v>11</v>
      </c>
      <c r="E208" s="527">
        <v>6</v>
      </c>
      <c r="F208" s="365">
        <f>D208*E208*E202</f>
        <v>104.44220159999999</v>
      </c>
      <c r="G208" s="527">
        <v>6</v>
      </c>
      <c r="H208" s="365">
        <f>D208*G208*G202</f>
        <v>133.85828218950002</v>
      </c>
      <c r="I208" s="527">
        <v>6</v>
      </c>
      <c r="J208" s="365">
        <f>D208*I208*I202</f>
        <v>185.91291459839996</v>
      </c>
      <c r="K208" s="527">
        <v>8</v>
      </c>
      <c r="L208" s="365">
        <f>D208*K208*K202</f>
        <v>247.88388613119994</v>
      </c>
      <c r="M208" s="527">
        <v>8</v>
      </c>
      <c r="N208" s="365">
        <f>D208*M208*M202</f>
        <v>247.88388613119994</v>
      </c>
      <c r="O208" s="527">
        <v>8</v>
      </c>
      <c r="P208" s="365">
        <f>D208*O208*O202</f>
        <v>426.88395706608731</v>
      </c>
      <c r="Q208" s="527">
        <v>8</v>
      </c>
      <c r="R208" s="365">
        <f>D208*Q208*Q202</f>
        <v>426.88395706608731</v>
      </c>
      <c r="S208" s="527">
        <v>8</v>
      </c>
      <c r="T208" s="365">
        <f>D208*S208*S202</f>
        <v>426.88395706608731</v>
      </c>
      <c r="U208" s="527">
        <v>8</v>
      </c>
      <c r="V208" s="365">
        <f>D208*U208*U202</f>
        <v>584.14587922268913</v>
      </c>
      <c r="W208" s="527">
        <v>10</v>
      </c>
      <c r="X208" s="365">
        <f>D208*W208*W202</f>
        <v>730.18234902836139</v>
      </c>
      <c r="Y208" s="527">
        <v>10</v>
      </c>
      <c r="Z208" s="365">
        <f>D208*Y208*Y202</f>
        <v>730.18234902836139</v>
      </c>
      <c r="AA208" s="527">
        <v>12</v>
      </c>
      <c r="AB208" s="365">
        <f>D208*AA208*AA202</f>
        <v>1510.438317726901</v>
      </c>
      <c r="AC208" s="527">
        <v>14</v>
      </c>
      <c r="AD208" s="365">
        <f>D208*AC208*AC202</f>
        <v>1762.1780373480512</v>
      </c>
      <c r="AE208" s="527">
        <v>14</v>
      </c>
      <c r="AF208" s="365">
        <f>D208*AE208*AE202</f>
        <v>2690.8951041957916</v>
      </c>
      <c r="AG208" s="527">
        <v>16</v>
      </c>
      <c r="AH208" s="365">
        <f>D208*AG208*AG202</f>
        <v>3075.308690509476</v>
      </c>
      <c r="AI208" s="527">
        <v>18</v>
      </c>
      <c r="AJ208" s="365">
        <f>D208*AI208*AI202</f>
        <v>9335.8686254007425</v>
      </c>
      <c r="AK208" s="527">
        <v>20</v>
      </c>
      <c r="AL208" s="365">
        <f>D208*AK208*AK202</f>
        <v>10373.187361556382</v>
      </c>
      <c r="AM208" s="527">
        <v>22</v>
      </c>
      <c r="AN208" s="365">
        <f>D208*AM208*AM202</f>
        <v>22099.668599524197</v>
      </c>
      <c r="AO208" s="527">
        <v>24</v>
      </c>
      <c r="AP208" s="367">
        <f>D208*AO208*AO202</f>
        <v>24108.729381299123</v>
      </c>
      <c r="AQ208" s="334"/>
    </row>
    <row r="209" spans="2:43" ht="14.45" hidden="1" customHeight="1">
      <c r="B209" s="323"/>
      <c r="C209" s="526" t="s">
        <v>1038</v>
      </c>
      <c r="D209" s="365">
        <f>마리!$G$14</f>
        <v>31.142105263157895</v>
      </c>
      <c r="E209" s="527">
        <v>6610</v>
      </c>
      <c r="F209" s="365">
        <f>D209*E209/500</f>
        <v>411.69863157894736</v>
      </c>
      <c r="G209" s="527">
        <v>6610</v>
      </c>
      <c r="H209" s="365">
        <f>D209*G209/500</f>
        <v>411.69863157894736</v>
      </c>
      <c r="I209" s="527">
        <v>6610</v>
      </c>
      <c r="J209" s="365">
        <f>D209*I209/500</f>
        <v>411.69863157894736</v>
      </c>
      <c r="K209" s="527">
        <v>8152</v>
      </c>
      <c r="L209" s="365">
        <f>D209*K209/500</f>
        <v>507.7408842105263</v>
      </c>
      <c r="M209" s="527">
        <v>8152</v>
      </c>
      <c r="N209" s="365">
        <f>D209*M209/500</f>
        <v>507.7408842105263</v>
      </c>
      <c r="O209" s="527">
        <v>8152</v>
      </c>
      <c r="P209" s="365">
        <f>D209*O209/500</f>
        <v>507.7408842105263</v>
      </c>
      <c r="Q209" s="527">
        <v>9696</v>
      </c>
      <c r="R209" s="365">
        <f>D209*Q209/500</f>
        <v>603.90770526315782</v>
      </c>
      <c r="S209" s="527">
        <v>9696</v>
      </c>
      <c r="T209" s="365">
        <f>D209*S209/500</f>
        <v>603.90770526315782</v>
      </c>
      <c r="U209" s="527">
        <v>9696</v>
      </c>
      <c r="V209" s="365">
        <f>D209*U209/500</f>
        <v>603.90770526315782</v>
      </c>
      <c r="W209" s="527">
        <v>13014</v>
      </c>
      <c r="X209" s="365">
        <f>D209*W209/500</f>
        <v>810.56671578947373</v>
      </c>
      <c r="Y209" s="527">
        <v>17714</v>
      </c>
      <c r="Z209" s="365">
        <f>D209*Y209/500</f>
        <v>1103.3025052631579</v>
      </c>
      <c r="AA209" s="527">
        <v>24012</v>
      </c>
      <c r="AB209" s="365">
        <f>D209*AA209/500</f>
        <v>1495.5684631578947</v>
      </c>
      <c r="AC209" s="527">
        <v>32774</v>
      </c>
      <c r="AD209" s="365">
        <f>D209*AC209/500</f>
        <v>2041.3027157894737</v>
      </c>
      <c r="AE209" s="527">
        <v>44514</v>
      </c>
      <c r="AF209" s="365">
        <f>D209*AE209/500</f>
        <v>2772.5193473684212</v>
      </c>
      <c r="AG209" s="527">
        <v>60480</v>
      </c>
      <c r="AH209" s="365">
        <f>D209*AG209/500</f>
        <v>3766.949052631579</v>
      </c>
      <c r="AI209" s="527">
        <v>82372</v>
      </c>
      <c r="AJ209" s="365">
        <f>D209*AI209/500</f>
        <v>5130.4749894736833</v>
      </c>
      <c r="AK209" s="527">
        <v>111862</v>
      </c>
      <c r="AL209" s="365">
        <f>D209*AK209/500</f>
        <v>6967.2363578947361</v>
      </c>
      <c r="AM209" s="527">
        <v>151946</v>
      </c>
      <c r="AN209" s="365">
        <f>D209*AM209/500</f>
        <v>9463.8366526315785</v>
      </c>
      <c r="AO209" s="527">
        <v>206688</v>
      </c>
      <c r="AP209" s="367">
        <f>D209*AO209/500</f>
        <v>12873.398905263157</v>
      </c>
      <c r="AQ209" s="334"/>
    </row>
    <row r="210" spans="2:43" ht="14.45" hidden="1" customHeight="1">
      <c r="B210" s="323"/>
      <c r="C210" s="368" t="s">
        <v>1038</v>
      </c>
      <c r="D210" s="369">
        <f>마리!$G$14</f>
        <v>31.142105263157895</v>
      </c>
      <c r="E210" s="370">
        <v>4622</v>
      </c>
      <c r="F210" s="369">
        <f>D210*E210/500</f>
        <v>287.87762105263158</v>
      </c>
      <c r="G210" s="370">
        <v>4622</v>
      </c>
      <c r="H210" s="369">
        <f>D210*G210/500</f>
        <v>287.87762105263158</v>
      </c>
      <c r="I210" s="370">
        <v>4622</v>
      </c>
      <c r="J210" s="369">
        <f>D210*I210/500</f>
        <v>287.87762105263158</v>
      </c>
      <c r="K210" s="370">
        <v>5700</v>
      </c>
      <c r="L210" s="369">
        <f>D210*K210/500</f>
        <v>355.02</v>
      </c>
      <c r="M210" s="370">
        <v>5700</v>
      </c>
      <c r="N210" s="369">
        <f>D210*M210/500</f>
        <v>355.02</v>
      </c>
      <c r="O210" s="370">
        <v>5700</v>
      </c>
      <c r="P210" s="369">
        <f>D210*O210/500</f>
        <v>355.02</v>
      </c>
      <c r="Q210" s="370">
        <v>6778</v>
      </c>
      <c r="R210" s="369">
        <f>D210*Q210/500</f>
        <v>422.16237894736844</v>
      </c>
      <c r="S210" s="370">
        <v>6778</v>
      </c>
      <c r="T210" s="369">
        <f>D210*S210/500</f>
        <v>422.16237894736844</v>
      </c>
      <c r="U210" s="370">
        <v>6778</v>
      </c>
      <c r="V210" s="369">
        <f>D210*U210/500</f>
        <v>422.16237894736844</v>
      </c>
      <c r="W210" s="370">
        <v>9178</v>
      </c>
      <c r="X210" s="369">
        <f>D210*W210/500</f>
        <v>571.64448421052634</v>
      </c>
      <c r="Y210" s="370">
        <v>12406</v>
      </c>
      <c r="Z210" s="369">
        <f>D210*Y210/500</f>
        <v>772.69791578947365</v>
      </c>
      <c r="AA210" s="370">
        <v>16824</v>
      </c>
      <c r="AB210" s="369">
        <f>D210*AA210/500</f>
        <v>1047.8695578947368</v>
      </c>
      <c r="AC210" s="370">
        <v>23166</v>
      </c>
      <c r="AD210" s="369">
        <f>D210*AC210/500</f>
        <v>1442.8760210526316</v>
      </c>
      <c r="AE210" s="370">
        <v>31464</v>
      </c>
      <c r="AF210" s="369">
        <f>D210*AE210/500</f>
        <v>1959.7103999999999</v>
      </c>
      <c r="AG210" s="370">
        <v>42702</v>
      </c>
      <c r="AH210" s="369">
        <f>D210*AG210/500</f>
        <v>2659.660357894737</v>
      </c>
      <c r="AI210" s="370">
        <v>57348</v>
      </c>
      <c r="AJ210" s="369">
        <f>D210*AI210/500</f>
        <v>3571.8749052631579</v>
      </c>
      <c r="AK210" s="370">
        <v>77804</v>
      </c>
      <c r="AL210" s="369">
        <f>D210*AK210/500</f>
        <v>4845.9607157894734</v>
      </c>
      <c r="AM210" s="370">
        <v>105536</v>
      </c>
      <c r="AN210" s="369">
        <f>D210*AM210/500</f>
        <v>6573.2264421052632</v>
      </c>
      <c r="AO210" s="370">
        <v>144488</v>
      </c>
      <c r="AP210" s="371">
        <f>D210*AO210/500</f>
        <v>8999.321010526317</v>
      </c>
      <c r="AQ210" s="334"/>
    </row>
    <row r="211" spans="2:43" ht="14.45" hidden="1" customHeight="1">
      <c r="B211" s="323"/>
      <c r="C211" s="604" t="s">
        <v>202</v>
      </c>
      <c r="D211" s="361" t="s">
        <v>1041</v>
      </c>
      <c r="E211" s="362">
        <v>640</v>
      </c>
      <c r="F211" s="361">
        <f>E211*E202</f>
        <v>1012.7728639999999</v>
      </c>
      <c r="G211" s="362">
        <v>640</v>
      </c>
      <c r="H211" s="361">
        <f>G211*G202</f>
        <v>1298.0197060800001</v>
      </c>
      <c r="I211" s="362">
        <v>640</v>
      </c>
      <c r="J211" s="361">
        <f>I211*I202</f>
        <v>1802.7918991359998</v>
      </c>
      <c r="K211" s="362">
        <v>640</v>
      </c>
      <c r="L211" s="361">
        <f>K211*K202</f>
        <v>1802.7918991359998</v>
      </c>
      <c r="M211" s="362">
        <v>660</v>
      </c>
      <c r="N211" s="361">
        <f>M211*M202</f>
        <v>1859.1291459839997</v>
      </c>
      <c r="O211" s="362">
        <v>660</v>
      </c>
      <c r="P211" s="361">
        <f>O211*O202</f>
        <v>3201.6296779956547</v>
      </c>
      <c r="Q211" s="362">
        <v>660</v>
      </c>
      <c r="R211" s="361">
        <f>Q211*Q202</f>
        <v>3201.6296779956547</v>
      </c>
      <c r="S211" s="362">
        <v>660</v>
      </c>
      <c r="T211" s="361">
        <f>S211*S202</f>
        <v>3201.6296779956547</v>
      </c>
      <c r="U211" s="362">
        <v>660</v>
      </c>
      <c r="V211" s="361">
        <f>U211*U202</f>
        <v>4381.0940941701683</v>
      </c>
      <c r="W211" s="362">
        <v>680</v>
      </c>
      <c r="X211" s="361">
        <f>W211*W202</f>
        <v>4513.8545212662339</v>
      </c>
      <c r="Y211" s="362">
        <v>680</v>
      </c>
      <c r="Z211" s="361">
        <f>Y211*Y202</f>
        <v>4513.8545212662339</v>
      </c>
      <c r="AA211" s="362">
        <v>680</v>
      </c>
      <c r="AB211" s="361">
        <f>AA211*AA202</f>
        <v>7781.0458791991869</v>
      </c>
      <c r="AC211" s="362">
        <v>710</v>
      </c>
      <c r="AD211" s="361">
        <f>AC211*AC202</f>
        <v>8124.3273150462101</v>
      </c>
      <c r="AE211" s="362">
        <v>730</v>
      </c>
      <c r="AF211" s="361">
        <f>AE211*AE202</f>
        <v>12755.54172768135</v>
      </c>
      <c r="AG211" s="362">
        <v>750</v>
      </c>
      <c r="AH211" s="361">
        <f>AG211*AG202</f>
        <v>13105.008624330154</v>
      </c>
      <c r="AI211" s="362">
        <v>780</v>
      </c>
      <c r="AJ211" s="361">
        <f>AI211*AI202</f>
        <v>36777.664281881713</v>
      </c>
      <c r="AK211" s="362">
        <v>810</v>
      </c>
      <c r="AL211" s="361">
        <f>AK211*AK202</f>
        <v>38192.189831184856</v>
      </c>
      <c r="AM211" s="362">
        <v>840</v>
      </c>
      <c r="AN211" s="361">
        <f>AM211*AM202</f>
        <v>76709.593485951758</v>
      </c>
      <c r="AO211" s="362">
        <v>870</v>
      </c>
      <c r="AP211" s="363">
        <f>AO211*AO202</f>
        <v>79449.221824735752</v>
      </c>
      <c r="AQ211" s="334"/>
    </row>
    <row r="212" spans="2:43" ht="14.45" hidden="1" customHeight="1">
      <c r="B212" s="323"/>
      <c r="C212" s="605"/>
      <c r="D212" s="365" t="s">
        <v>1041</v>
      </c>
      <c r="E212" s="527">
        <v>330</v>
      </c>
      <c r="F212" s="365">
        <f>E212*E202</f>
        <v>522.21100799999999</v>
      </c>
      <c r="G212" s="527">
        <v>330</v>
      </c>
      <c r="H212" s="365">
        <f>G212*G202</f>
        <v>669.29141094750003</v>
      </c>
      <c r="I212" s="527">
        <v>330</v>
      </c>
      <c r="J212" s="365">
        <f>I212*I202</f>
        <v>929.56457299199985</v>
      </c>
      <c r="K212" s="527">
        <v>330</v>
      </c>
      <c r="L212" s="365">
        <f>K212*K202</f>
        <v>929.56457299199985</v>
      </c>
      <c r="M212" s="527">
        <v>330</v>
      </c>
      <c r="N212" s="365">
        <f>M212*M202</f>
        <v>929.56457299199985</v>
      </c>
      <c r="O212" s="527">
        <v>330</v>
      </c>
      <c r="P212" s="365">
        <f>O212*O202</f>
        <v>1600.8148389978273</v>
      </c>
      <c r="Q212" s="527">
        <v>330</v>
      </c>
      <c r="R212" s="365">
        <f>Q212*Q202</f>
        <v>1600.8148389978273</v>
      </c>
      <c r="S212" s="527">
        <v>330</v>
      </c>
      <c r="T212" s="365">
        <f>S212*S202</f>
        <v>1600.8148389978273</v>
      </c>
      <c r="U212" s="527">
        <v>350</v>
      </c>
      <c r="V212" s="365">
        <f>U212*U202</f>
        <v>2323.3074741811502</v>
      </c>
      <c r="W212" s="527">
        <v>350</v>
      </c>
      <c r="X212" s="365">
        <f>W212*W202</f>
        <v>2323.3074741811502</v>
      </c>
      <c r="Y212" s="527">
        <v>350</v>
      </c>
      <c r="Z212" s="365">
        <f>Y212*Y202</f>
        <v>2323.3074741811502</v>
      </c>
      <c r="AA212" s="527">
        <v>350</v>
      </c>
      <c r="AB212" s="365">
        <f>AA212*AA202</f>
        <v>4004.9500848819343</v>
      </c>
      <c r="AC212" s="527">
        <v>350</v>
      </c>
      <c r="AD212" s="365">
        <f>AC212*AC202</f>
        <v>4004.9500848819343</v>
      </c>
      <c r="AE212" s="527">
        <v>350</v>
      </c>
      <c r="AF212" s="365">
        <f>AE212*AE202</f>
        <v>6115.670691354072</v>
      </c>
      <c r="AG212" s="527">
        <v>360</v>
      </c>
      <c r="AH212" s="365">
        <f>AG212*AG202</f>
        <v>6290.4041396784742</v>
      </c>
      <c r="AI212" s="527">
        <v>380</v>
      </c>
      <c r="AJ212" s="365">
        <f>AI212*AI202</f>
        <v>17917.323624506476</v>
      </c>
      <c r="AK212" s="527">
        <v>390</v>
      </c>
      <c r="AL212" s="365">
        <f>AK212*AK202</f>
        <v>18388.832140940856</v>
      </c>
      <c r="AM212" s="527">
        <v>400</v>
      </c>
      <c r="AN212" s="365">
        <f>AM212*AM202</f>
        <v>36528.377850453217</v>
      </c>
      <c r="AO212" s="527">
        <v>420</v>
      </c>
      <c r="AP212" s="367">
        <f>AO212*AO202</f>
        <v>38354.796742975879</v>
      </c>
      <c r="AQ212" s="334"/>
    </row>
    <row r="213" spans="2:43" ht="14.45" hidden="1" customHeight="1">
      <c r="B213" s="323"/>
      <c r="C213" s="526" t="s">
        <v>1001</v>
      </c>
      <c r="D213" s="365">
        <f>마리!$G$6</f>
        <v>13.42</v>
      </c>
      <c r="E213" s="527">
        <v>12</v>
      </c>
      <c r="F213" s="365">
        <f>D213*E213*E202</f>
        <v>254.83897190399998</v>
      </c>
      <c r="G213" s="527">
        <v>12</v>
      </c>
      <c r="H213" s="365">
        <f>D213*G213*G202</f>
        <v>326.61420854237997</v>
      </c>
      <c r="I213" s="527">
        <v>12</v>
      </c>
      <c r="J213" s="365">
        <f>D213*I213*I202</f>
        <v>453.6275116200959</v>
      </c>
      <c r="K213" s="527">
        <v>12</v>
      </c>
      <c r="L213" s="365">
        <f>D213*K213*K202</f>
        <v>453.6275116200959</v>
      </c>
      <c r="M213" s="527">
        <v>12</v>
      </c>
      <c r="N213" s="365">
        <f>D213*M213*M202</f>
        <v>453.6275116200959</v>
      </c>
      <c r="O213" s="527">
        <v>24</v>
      </c>
      <c r="P213" s="365">
        <f>D213*O213*O202</f>
        <v>1562.3952828618794</v>
      </c>
      <c r="Q213" s="527">
        <v>24</v>
      </c>
      <c r="R213" s="365">
        <f>D213*Q213*Q202</f>
        <v>1562.3952828618794</v>
      </c>
      <c r="S213" s="527">
        <v>24</v>
      </c>
      <c r="T213" s="365">
        <f>D213*S213*S202</f>
        <v>1562.3952828618794</v>
      </c>
      <c r="U213" s="527">
        <v>24</v>
      </c>
      <c r="V213" s="365">
        <f>D213*U213*U202</f>
        <v>2137.973917955042</v>
      </c>
      <c r="W213" s="527">
        <v>24</v>
      </c>
      <c r="X213" s="365">
        <f>D213*W213*W202</f>
        <v>2137.973917955042</v>
      </c>
      <c r="Y213" s="527">
        <v>24</v>
      </c>
      <c r="Z213" s="365">
        <f>D213*Y213*Y202</f>
        <v>2137.973917955042</v>
      </c>
      <c r="AA213" s="527">
        <v>36</v>
      </c>
      <c r="AB213" s="365">
        <f>D213*AA213*AA202</f>
        <v>5528.204242880458</v>
      </c>
      <c r="AC213" s="527">
        <v>36</v>
      </c>
      <c r="AD213" s="365">
        <f>D213*AC213*AC202</f>
        <v>5528.204242880458</v>
      </c>
      <c r="AE213" s="527">
        <v>36</v>
      </c>
      <c r="AF213" s="365">
        <f>D213*AE213*AE202</f>
        <v>8441.7223554485117</v>
      </c>
      <c r="AG213" s="527">
        <v>36</v>
      </c>
      <c r="AH213" s="365">
        <f>D213*AG213*AG202</f>
        <v>8441.7223554485117</v>
      </c>
      <c r="AI213" s="527">
        <v>48</v>
      </c>
      <c r="AJ213" s="365">
        <f>D213*AI213*AI202</f>
        <v>30372.692594637083</v>
      </c>
      <c r="AK213" s="527">
        <v>48</v>
      </c>
      <c r="AL213" s="365">
        <f>D213*AK213*AK202</f>
        <v>30372.692594637083</v>
      </c>
      <c r="AM213" s="527">
        <v>48</v>
      </c>
      <c r="AN213" s="365">
        <f>D213*AM213*AM202</f>
        <v>58825.299690369859</v>
      </c>
      <c r="AO213" s="527">
        <v>48</v>
      </c>
      <c r="AP213" s="367">
        <f>D213*AO213*AO202</f>
        <v>58825.299690369859</v>
      </c>
      <c r="AQ213" s="334"/>
    </row>
    <row r="214" spans="2:43" ht="14.45" hidden="1" customHeight="1">
      <c r="B214" s="323"/>
      <c r="C214" s="526" t="s">
        <v>1033</v>
      </c>
      <c r="D214" s="365">
        <f>마리!$G$7</f>
        <v>61.000000000000007</v>
      </c>
      <c r="E214" s="527">
        <v>6</v>
      </c>
      <c r="F214" s="365">
        <f>D214*E214*E202</f>
        <v>579.17948160000003</v>
      </c>
      <c r="G214" s="527">
        <v>6</v>
      </c>
      <c r="H214" s="365">
        <f>D214*G214*G202</f>
        <v>742.30501941450018</v>
      </c>
      <c r="I214" s="527">
        <v>6</v>
      </c>
      <c r="J214" s="365">
        <f>D214*I214*I202</f>
        <v>1030.9716173183999</v>
      </c>
      <c r="K214" s="527">
        <v>6</v>
      </c>
      <c r="L214" s="365">
        <f>D214*K214*K202</f>
        <v>1030.9716173183999</v>
      </c>
      <c r="M214" s="527">
        <v>6</v>
      </c>
      <c r="N214" s="365">
        <f>D214*M214*M202</f>
        <v>1030.9716173183999</v>
      </c>
      <c r="O214" s="527">
        <v>12</v>
      </c>
      <c r="P214" s="365">
        <f>D214*O214*O202</f>
        <v>3550.898370140636</v>
      </c>
      <c r="Q214" s="527">
        <v>12</v>
      </c>
      <c r="R214" s="365">
        <f>D214*Q214*Q202</f>
        <v>3550.898370140636</v>
      </c>
      <c r="S214" s="527">
        <v>12</v>
      </c>
      <c r="T214" s="365">
        <f>D214*S214*S202</f>
        <v>3550.898370140636</v>
      </c>
      <c r="U214" s="527">
        <v>12</v>
      </c>
      <c r="V214" s="365">
        <f>D214*U214*U202</f>
        <v>4859.0316317160059</v>
      </c>
      <c r="W214" s="527">
        <v>12</v>
      </c>
      <c r="X214" s="365">
        <f>D214*W214*W202</f>
        <v>4859.0316317160059</v>
      </c>
      <c r="Y214" s="527">
        <v>12</v>
      </c>
      <c r="Z214" s="365">
        <f>D214*Y214*Y202</f>
        <v>4859.0316317160059</v>
      </c>
      <c r="AA214" s="527">
        <v>18</v>
      </c>
      <c r="AB214" s="365">
        <f>D214*AA214*AA202</f>
        <v>12564.100552001042</v>
      </c>
      <c r="AC214" s="527">
        <v>18</v>
      </c>
      <c r="AD214" s="365">
        <f>D214*AC214*AC202</f>
        <v>12564.100552001042</v>
      </c>
      <c r="AE214" s="527">
        <v>18</v>
      </c>
      <c r="AF214" s="365">
        <f>D214*AE214*AE202</f>
        <v>19185.732626019348</v>
      </c>
      <c r="AG214" s="527">
        <v>18</v>
      </c>
      <c r="AH214" s="365">
        <f>D214*AG214*AG202</f>
        <v>19185.732626019348</v>
      </c>
      <c r="AI214" s="527">
        <v>24</v>
      </c>
      <c r="AJ214" s="365">
        <f>D214*AI214*AI202</f>
        <v>69028.84680599338</v>
      </c>
      <c r="AK214" s="527">
        <v>24</v>
      </c>
      <c r="AL214" s="365">
        <f>D214*AK214*AK202</f>
        <v>69028.84680599338</v>
      </c>
      <c r="AM214" s="527">
        <v>24</v>
      </c>
      <c r="AN214" s="365">
        <f>D214*AM214*AM202</f>
        <v>133693.86293265878</v>
      </c>
      <c r="AO214" s="527">
        <v>24</v>
      </c>
      <c r="AP214" s="367">
        <f>D214*AO214*AO202</f>
        <v>133693.86293265878</v>
      </c>
      <c r="AQ214" s="334"/>
    </row>
    <row r="215" spans="2:43" ht="14.45" hidden="1" customHeight="1" thickBot="1">
      <c r="B215" s="323"/>
      <c r="C215" s="372" t="s">
        <v>1002</v>
      </c>
      <c r="D215" s="373">
        <f>마리!$G$8</f>
        <v>104.02105263157895</v>
      </c>
      <c r="E215" s="374">
        <v>2</v>
      </c>
      <c r="F215" s="373">
        <f>D215*E215*E202</f>
        <v>329.21781059368419</v>
      </c>
      <c r="G215" s="374">
        <v>2</v>
      </c>
      <c r="H215" s="373">
        <f>D215*G215*G202</f>
        <v>421.94180050929475</v>
      </c>
      <c r="I215" s="374">
        <v>2</v>
      </c>
      <c r="J215" s="373">
        <f>D215*I215*I202</f>
        <v>586.0259719494062</v>
      </c>
      <c r="K215" s="374">
        <v>2</v>
      </c>
      <c r="L215" s="373">
        <f>D215*K215*K202</f>
        <v>586.0259719494062</v>
      </c>
      <c r="M215" s="374">
        <v>2</v>
      </c>
      <c r="N215" s="373">
        <f>D215*M215*M202</f>
        <v>586.0259719494062</v>
      </c>
      <c r="O215" s="374">
        <v>4</v>
      </c>
      <c r="P215" s="373">
        <f>D215*O215*O202</f>
        <v>2018.4053893430982</v>
      </c>
      <c r="Q215" s="374">
        <v>4</v>
      </c>
      <c r="R215" s="373">
        <f>D215*Q215*Q202</f>
        <v>2018.4053893430982</v>
      </c>
      <c r="S215" s="374">
        <v>4</v>
      </c>
      <c r="T215" s="373">
        <f>D215*S215*S202</f>
        <v>2018.4053893430982</v>
      </c>
      <c r="U215" s="374">
        <v>4</v>
      </c>
      <c r="V215" s="373">
        <f>D215*U215*U202</f>
        <v>2761.9758748701506</v>
      </c>
      <c r="W215" s="374">
        <v>4</v>
      </c>
      <c r="X215" s="373">
        <f>D215*W215*W202</f>
        <v>2761.9758748701506</v>
      </c>
      <c r="Y215" s="374">
        <v>4</v>
      </c>
      <c r="Z215" s="373">
        <f>D215*Y215*Y202</f>
        <v>2761.9758748701506</v>
      </c>
      <c r="AA215" s="374">
        <v>6</v>
      </c>
      <c r="AB215" s="373">
        <f>D215*AA215*AA202</f>
        <v>7141.6992611374335</v>
      </c>
      <c r="AC215" s="374">
        <v>6</v>
      </c>
      <c r="AD215" s="373">
        <f>D215*AC215*AC202</f>
        <v>7141.6992611374335</v>
      </c>
      <c r="AE215" s="374">
        <v>5</v>
      </c>
      <c r="AF215" s="373">
        <f>D215*AE215*AE202</f>
        <v>9087.9786123249542</v>
      </c>
      <c r="AG215" s="374">
        <v>5</v>
      </c>
      <c r="AH215" s="373">
        <f>D215*AG215*AG202</f>
        <v>9087.9786123249542</v>
      </c>
      <c r="AI215" s="374">
        <v>1</v>
      </c>
      <c r="AJ215" s="373">
        <f>D215*AI215*AI202</f>
        <v>4904.6812204258449</v>
      </c>
      <c r="AK215" s="374">
        <v>1</v>
      </c>
      <c r="AL215" s="373">
        <f>D215*AK215*AK202</f>
        <v>4904.6812204258449</v>
      </c>
      <c r="AM215" s="374">
        <v>1</v>
      </c>
      <c r="AN215" s="373">
        <f>D215*AM215*AM202</f>
        <v>9499.3007873204915</v>
      </c>
      <c r="AO215" s="374">
        <v>1</v>
      </c>
      <c r="AP215" s="375">
        <f>D215*AO215*AO202</f>
        <v>9499.3007873204915</v>
      </c>
      <c r="AQ215" s="334"/>
    </row>
    <row r="216" spans="2:43" ht="14.45" hidden="1" customHeight="1" thickBot="1">
      <c r="B216" s="323"/>
      <c r="C216" s="277"/>
      <c r="D216" s="277"/>
      <c r="E216" s="277"/>
      <c r="F216" s="277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  <c r="Z216" s="277"/>
      <c r="AA216" s="277"/>
      <c r="AB216" s="277"/>
      <c r="AC216" s="277"/>
      <c r="AD216" s="277"/>
      <c r="AE216" s="277"/>
      <c r="AF216" s="277"/>
      <c r="AG216" s="277"/>
      <c r="AH216" s="277"/>
      <c r="AI216" s="277"/>
      <c r="AJ216" s="277"/>
      <c r="AK216" s="277"/>
      <c r="AL216" s="277"/>
      <c r="AM216" s="277"/>
      <c r="AN216" s="277"/>
      <c r="AO216" s="277"/>
      <c r="AP216" s="277"/>
      <c r="AQ216" s="334"/>
    </row>
    <row r="217" spans="2:43" ht="14.45" customHeight="1">
      <c r="B217" s="323"/>
      <c r="C217" s="376" t="s">
        <v>1032</v>
      </c>
      <c r="D217" s="377" t="s">
        <v>1003</v>
      </c>
      <c r="E217" s="600">
        <f>F203+F205+F207+F209+F211</f>
        <v>3397.6555339142737</v>
      </c>
      <c r="F217" s="600"/>
      <c r="G217" s="600">
        <f>H203+H205+H207+H209+H211</f>
        <v>4392.7882631909461</v>
      </c>
      <c r="H217" s="600"/>
      <c r="I217" s="600">
        <f>J203+J205+J207+J209+J211</f>
        <v>6002.9201252622115</v>
      </c>
      <c r="J217" s="600"/>
      <c r="K217" s="600">
        <f>L203+L205+L207+L209+L211</f>
        <v>6793.1511196021474</v>
      </c>
      <c r="L217" s="600"/>
      <c r="M217" s="600">
        <f>N203+N205+N207+N209+N211</f>
        <v>6849.4883664501476</v>
      </c>
      <c r="N217" s="600"/>
      <c r="O217" s="600">
        <f>P203+P205+P207+P209+P211</f>
        <v>11797.616469495289</v>
      </c>
      <c r="P217" s="600"/>
      <c r="Q217" s="600">
        <f>R203+R205+R207+R209+R211</f>
        <v>12816.837126170984</v>
      </c>
      <c r="R217" s="600"/>
      <c r="S217" s="600">
        <f>T203+T205+T207+T209+T211</f>
        <v>13185.509634546241</v>
      </c>
      <c r="T217" s="600"/>
      <c r="U217" s="600">
        <f>V203+V205+V207+V209+V211</f>
        <v>17820.509077502473</v>
      </c>
      <c r="V217" s="600"/>
      <c r="W217" s="600">
        <f>X203+X205+X207+X209+X211</f>
        <v>19941.841762564607</v>
      </c>
      <c r="X217" s="600"/>
      <c r="Y217" s="600">
        <f>Z203+Z205+Z207+Z209+Z211</f>
        <v>20885.103644809016</v>
      </c>
      <c r="Z217" s="600"/>
      <c r="AA217" s="600">
        <f>AB203+AB205+AB207+AB209+AB211</f>
        <v>37586.74768654973</v>
      </c>
      <c r="AB217" s="600"/>
      <c r="AC217" s="600">
        <f>AD203+AD205+AD207+AD209+AD211</f>
        <v>41522.763125501959</v>
      </c>
      <c r="AD217" s="600"/>
      <c r="AE217" s="600">
        <f>AF203+AF205+AF207+AF209+AF211</f>
        <v>65123.667327665622</v>
      </c>
      <c r="AF217" s="600"/>
      <c r="AG217" s="600">
        <f>AH203+AH205+AH207+AH209+AH211</f>
        <v>68179.95172315673</v>
      </c>
      <c r="AH217" s="600"/>
      <c r="AI217" s="600">
        <f>AJ203+AJ205+AJ207+AJ209+AJ211</f>
        <v>197637.89266734206</v>
      </c>
      <c r="AJ217" s="600"/>
      <c r="AK217" s="600">
        <f>AL203+AL205+AL207+AL209+AL211</f>
        <v>209093.42777102452</v>
      </c>
      <c r="AL217" s="600"/>
      <c r="AM217" s="600">
        <f>AN203+AN205+AN207+AN209+AN211</f>
        <v>414636.4499661625</v>
      </c>
      <c r="AN217" s="600"/>
      <c r="AO217" s="600">
        <f>AP203+AP205+AP207+AP209+AP211</f>
        <v>454052.30342245416</v>
      </c>
      <c r="AP217" s="601"/>
      <c r="AQ217" s="334"/>
    </row>
    <row r="218" spans="2:43" ht="14.45" customHeight="1" thickBot="1">
      <c r="B218" s="323"/>
      <c r="C218" s="378" t="s">
        <v>1034</v>
      </c>
      <c r="D218" s="379" t="s">
        <v>1003</v>
      </c>
      <c r="E218" s="598">
        <f>F204+F206+F208+F210+F212</f>
        <v>1459.5292280926315</v>
      </c>
      <c r="F218" s="598"/>
      <c r="G218" s="598">
        <f>H204+H206+H208+H210+H212</f>
        <v>1943.6640086209318</v>
      </c>
      <c r="H218" s="598"/>
      <c r="I218" s="598">
        <f>J204+J206+J208+J210+J212</f>
        <v>2587.564037387991</v>
      </c>
      <c r="J218" s="598"/>
      <c r="K218" s="598">
        <f>L204+L206+L208+L210+L212</f>
        <v>2743.1558938867192</v>
      </c>
      <c r="L218" s="598"/>
      <c r="M218" s="598">
        <f>N204+N206+N208+N210+N212</f>
        <v>2743.1558938867192</v>
      </c>
      <c r="N218" s="598"/>
      <c r="O218" s="598">
        <f>P204+P206+P208+P210+P212</f>
        <v>4836.3313583824029</v>
      </c>
      <c r="P218" s="598"/>
      <c r="Q218" s="598">
        <f>R204+R206+R208+R210+R212</f>
        <v>4949.0727054709214</v>
      </c>
      <c r="R218" s="598"/>
      <c r="S218" s="598">
        <f>T204+T206+T208+T210+T212</f>
        <v>4949.0727054709214</v>
      </c>
      <c r="T218" s="598"/>
      <c r="U218" s="598">
        <f>V204+V206+V208+V210+V212</f>
        <v>6749.5243343458606</v>
      </c>
      <c r="V218" s="598"/>
      <c r="W218" s="598">
        <f>X204+X206+X208+X210+X212</f>
        <v>7611.9299331148923</v>
      </c>
      <c r="X218" s="598"/>
      <c r="Y218" s="598">
        <f>Z204+Z206+Z208+Z210+Z212</f>
        <v>8317.4729876588881</v>
      </c>
      <c r="Z218" s="598"/>
      <c r="AA218" s="598">
        <f>AB204+AB206+AB208+AB210+AB212</f>
        <v>14305.398610306762</v>
      </c>
      <c r="AB218" s="598"/>
      <c r="AC218" s="598">
        <f>AD204+AD206+AD208+AD210+AD212</f>
        <v>15929.352613797</v>
      </c>
      <c r="AD218" s="598"/>
      <c r="AE218" s="598">
        <f>AF204+AF206+AF208+AF210+AF212</f>
        <v>25408.939165134754</v>
      </c>
      <c r="AF218" s="598"/>
      <c r="AG218" s="598">
        <f>AH204+AH206+AH208+AH210+AH212</f>
        <v>27996.010364933034</v>
      </c>
      <c r="AH218" s="598"/>
      <c r="AI218" s="598">
        <f>AJ204+AJ206+AJ208+AJ210+AJ212</f>
        <v>77947.628287622414</v>
      </c>
      <c r="AJ218" s="598"/>
      <c r="AK218" s="598">
        <f>AL204+AL206+AL208+AL210+AL212</f>
        <v>84314.006075640034</v>
      </c>
      <c r="AL218" s="598"/>
      <c r="AM218" s="598">
        <f>AN204+AN206+AN208+AN210+AN212</f>
        <v>170348.20853461226</v>
      </c>
      <c r="AN218" s="598"/>
      <c r="AO218" s="598">
        <f>AP204+AP206+AP208+AP210+AP212</f>
        <v>184408.59144840267</v>
      </c>
      <c r="AP218" s="599"/>
      <c r="AQ218" s="334"/>
    </row>
    <row r="219" spans="2:43" ht="14.45" customHeight="1" thickBot="1">
      <c r="B219" s="323"/>
      <c r="C219" s="277"/>
      <c r="D219" s="277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  <c r="Z219" s="277"/>
      <c r="AA219" s="277"/>
      <c r="AB219" s="277"/>
      <c r="AC219" s="277"/>
      <c r="AD219" s="277"/>
      <c r="AE219" s="277"/>
      <c r="AF219" s="277"/>
      <c r="AG219" s="277"/>
      <c r="AH219" s="277"/>
      <c r="AI219" s="277"/>
      <c r="AJ219" s="277"/>
      <c r="AK219" s="277"/>
      <c r="AL219" s="277"/>
      <c r="AM219" s="277"/>
      <c r="AN219" s="277"/>
      <c r="AO219" s="277"/>
      <c r="AP219" s="277"/>
      <c r="AQ219" s="334"/>
    </row>
    <row r="220" spans="2:43" ht="14.45" customHeight="1">
      <c r="B220" s="323"/>
      <c r="C220" s="608" t="s">
        <v>1778</v>
      </c>
      <c r="D220" s="610" t="s">
        <v>1037</v>
      </c>
      <c r="E220" s="606" t="s">
        <v>1013</v>
      </c>
      <c r="F220" s="606"/>
      <c r="G220" s="606" t="s">
        <v>1042</v>
      </c>
      <c r="H220" s="606" t="s">
        <v>1014</v>
      </c>
      <c r="I220" s="606" t="s">
        <v>1043</v>
      </c>
      <c r="J220" s="606" t="s">
        <v>1015</v>
      </c>
      <c r="K220" s="606" t="s">
        <v>1044</v>
      </c>
      <c r="L220" s="606" t="s">
        <v>1016</v>
      </c>
      <c r="M220" s="606" t="s">
        <v>1045</v>
      </c>
      <c r="N220" s="606" t="s">
        <v>1017</v>
      </c>
      <c r="O220" s="606" t="s">
        <v>1046</v>
      </c>
      <c r="P220" s="606" t="s">
        <v>1018</v>
      </c>
      <c r="Q220" s="606" t="s">
        <v>1047</v>
      </c>
      <c r="R220" s="606" t="s">
        <v>1019</v>
      </c>
      <c r="S220" s="606" t="s">
        <v>1048</v>
      </c>
      <c r="T220" s="606" t="s">
        <v>1020</v>
      </c>
      <c r="U220" s="606" t="s">
        <v>1049</v>
      </c>
      <c r="V220" s="606" t="s">
        <v>1021</v>
      </c>
      <c r="W220" s="606" t="s">
        <v>1050</v>
      </c>
      <c r="X220" s="606" t="s">
        <v>1022</v>
      </c>
      <c r="Y220" s="606" t="s">
        <v>1051</v>
      </c>
      <c r="Z220" s="606" t="s">
        <v>1023</v>
      </c>
      <c r="AA220" s="606" t="s">
        <v>1052</v>
      </c>
      <c r="AB220" s="606" t="s">
        <v>1024</v>
      </c>
      <c r="AC220" s="606" t="s">
        <v>1053</v>
      </c>
      <c r="AD220" s="606" t="s">
        <v>1025</v>
      </c>
      <c r="AE220" s="606" t="s">
        <v>1054</v>
      </c>
      <c r="AF220" s="606" t="s">
        <v>1026</v>
      </c>
      <c r="AG220" s="606" t="s">
        <v>1055</v>
      </c>
      <c r="AH220" s="606" t="s">
        <v>1027</v>
      </c>
      <c r="AI220" s="606" t="s">
        <v>1056</v>
      </c>
      <c r="AJ220" s="606" t="s">
        <v>1028</v>
      </c>
      <c r="AK220" s="606" t="s">
        <v>1057</v>
      </c>
      <c r="AL220" s="606" t="s">
        <v>1029</v>
      </c>
      <c r="AM220" s="606" t="s">
        <v>1058</v>
      </c>
      <c r="AN220" s="606" t="s">
        <v>1030</v>
      </c>
      <c r="AO220" s="606" t="s">
        <v>1059</v>
      </c>
      <c r="AP220" s="607" t="s">
        <v>1031</v>
      </c>
      <c r="AQ220" s="334"/>
    </row>
    <row r="221" spans="2:43" ht="14.45" customHeight="1" thickBot="1">
      <c r="B221" s="323"/>
      <c r="C221" s="609"/>
      <c r="D221" s="611"/>
      <c r="E221" s="602">
        <f>'3T장기'!$J$4</f>
        <v>1.229682147136</v>
      </c>
      <c r="F221" s="602"/>
      <c r="G221" s="602">
        <f>'3T장기'!$J$14</f>
        <v>1.5976852999999998</v>
      </c>
      <c r="H221" s="602">
        <v>1.5976852999999998</v>
      </c>
      <c r="I221" s="602">
        <f>'3T장기'!$J$24</f>
        <v>2.2626833097901868</v>
      </c>
      <c r="J221" s="602">
        <v>1.5976852999999998</v>
      </c>
      <c r="K221" s="602">
        <f>'3T장기'!$J$34</f>
        <v>2.2626833097901868</v>
      </c>
      <c r="L221" s="602">
        <v>1.5976852999999998</v>
      </c>
      <c r="M221" s="602">
        <f>'3T장기'!$J$44</f>
        <v>2.2626833097901868</v>
      </c>
      <c r="N221" s="602">
        <v>1.5976852999999998</v>
      </c>
      <c r="O221" s="602">
        <f>'3T장기'!$J$54</f>
        <v>4.0390335456158279</v>
      </c>
      <c r="P221" s="602">
        <v>1.5976852999999998</v>
      </c>
      <c r="Q221" s="602">
        <f>'3T장기'!$S$4</f>
        <v>4.0390335456158279</v>
      </c>
      <c r="R221" s="602">
        <v>1.5976852999999998</v>
      </c>
      <c r="S221" s="602">
        <f>'3T장기'!$S$14</f>
        <v>4.0390335456158279</v>
      </c>
      <c r="T221" s="602">
        <v>1.5976852999999998</v>
      </c>
      <c r="U221" s="602">
        <f>'3T장기'!$S$24</f>
        <v>5.5695761790397489</v>
      </c>
      <c r="V221" s="602">
        <v>1.5976852999999998</v>
      </c>
      <c r="W221" s="602">
        <f>'3T장기'!$S$34</f>
        <v>5.5695761790397489</v>
      </c>
      <c r="X221" s="602">
        <v>1.5976852999999998</v>
      </c>
      <c r="Y221" s="602">
        <f>'3T장기'!$S$44</f>
        <v>5.5695761790397489</v>
      </c>
      <c r="Z221" s="602">
        <v>1.5976852999999998</v>
      </c>
      <c r="AA221" s="602">
        <f>'3T장기'!$S$54</f>
        <v>9.6148345054158959</v>
      </c>
      <c r="AB221" s="602">
        <v>1.5976852999999998</v>
      </c>
      <c r="AC221" s="602">
        <f>'3T장기'!$AB$4</f>
        <v>9.6148345054158959</v>
      </c>
      <c r="AD221" s="602">
        <v>1.5976852999999998</v>
      </c>
      <c r="AE221" s="602">
        <f>'3T장기'!$AB$14</f>
        <v>14.771796704333624</v>
      </c>
      <c r="AF221" s="602">
        <v>1.5976852999999998</v>
      </c>
      <c r="AG221" s="602">
        <f>'3T장기'!$AB$24</f>
        <v>14.771796704333624</v>
      </c>
      <c r="AH221" s="602">
        <v>1.5976852999999998</v>
      </c>
      <c r="AI221" s="602">
        <f>'3T장기'!$AB$34</f>
        <v>37.982202179550342</v>
      </c>
      <c r="AJ221" s="602">
        <v>1.5976852999999998</v>
      </c>
      <c r="AK221" s="602">
        <f>'3T장기'!$AB$44</f>
        <v>37.982202179550342</v>
      </c>
      <c r="AL221" s="602">
        <v>1.5976852999999998</v>
      </c>
      <c r="AM221" s="602">
        <f>'3T장기'!$AB$54</f>
        <v>61.83369624267732</v>
      </c>
      <c r="AN221" s="602">
        <v>1.5976852999999998</v>
      </c>
      <c r="AO221" s="602">
        <f>'3T장기'!$AB$54</f>
        <v>61.83369624267732</v>
      </c>
      <c r="AP221" s="603"/>
      <c r="AQ221" s="334"/>
    </row>
    <row r="222" spans="2:43" ht="14.45" hidden="1" customHeight="1">
      <c r="B222" s="323"/>
      <c r="C222" s="525" t="s">
        <v>206</v>
      </c>
      <c r="D222" s="361">
        <f>마리!$G$10</f>
        <v>10.787368421052633</v>
      </c>
      <c r="E222" s="362">
        <v>67.2</v>
      </c>
      <c r="F222" s="361">
        <f>D222*E222*E221</f>
        <v>891.41030912284418</v>
      </c>
      <c r="G222" s="362">
        <v>67.2</v>
      </c>
      <c r="H222" s="361">
        <f>D222*G222*G221</f>
        <v>1158.1799007744</v>
      </c>
      <c r="I222" s="362">
        <v>67.2</v>
      </c>
      <c r="J222" s="361">
        <f>D222*I222*I221</f>
        <v>1640.2443780491003</v>
      </c>
      <c r="K222" s="362">
        <v>83</v>
      </c>
      <c r="L222" s="361">
        <f>D222*K222*K221</f>
        <v>2025.8970740785016</v>
      </c>
      <c r="M222" s="362">
        <v>83</v>
      </c>
      <c r="N222" s="361">
        <f>D222*M222*M221</f>
        <v>2025.8970740785016</v>
      </c>
      <c r="O222" s="362">
        <v>83</v>
      </c>
      <c r="P222" s="361">
        <f>D222*O222*O221</f>
        <v>3616.3550624885202</v>
      </c>
      <c r="Q222" s="362">
        <v>98.6</v>
      </c>
      <c r="R222" s="361">
        <f>D222*Q222*Q221</f>
        <v>4296.0555320646754</v>
      </c>
      <c r="S222" s="362">
        <v>98.6</v>
      </c>
      <c r="T222" s="361">
        <f>D222*S222*S221</f>
        <v>4296.0555320646754</v>
      </c>
      <c r="U222" s="362">
        <v>98.6</v>
      </c>
      <c r="V222" s="361">
        <f>D222*U222*U221</f>
        <v>5923.9935209726482</v>
      </c>
      <c r="W222" s="362">
        <v>114.4</v>
      </c>
      <c r="X222" s="361">
        <f>D222*W222*W221</f>
        <v>6873.2744300128916</v>
      </c>
      <c r="Y222" s="362">
        <v>114.4</v>
      </c>
      <c r="Z222" s="361">
        <f>D222*Y222*Y221</f>
        <v>6873.2744300128916</v>
      </c>
      <c r="AA222" s="362">
        <v>114.4</v>
      </c>
      <c r="AB222" s="361">
        <f>D222*AA222*AA221</f>
        <v>11865.426386227204</v>
      </c>
      <c r="AC222" s="362">
        <v>130</v>
      </c>
      <c r="AD222" s="361">
        <f>D222*AC222*AC221</f>
        <v>13483.439075258184</v>
      </c>
      <c r="AE222" s="362">
        <v>130</v>
      </c>
      <c r="AF222" s="361">
        <f>D222*AE222*AE221</f>
        <v>20715.345727769927</v>
      </c>
      <c r="AG222" s="362">
        <v>130</v>
      </c>
      <c r="AH222" s="361">
        <f>D222*AG222*AG221</f>
        <v>20715.345727769927</v>
      </c>
      <c r="AI222" s="362">
        <v>145.80000000000001</v>
      </c>
      <c r="AJ222" s="361">
        <f>D222*AI222*AI221</f>
        <v>59738.343617972074</v>
      </c>
      <c r="AK222" s="362">
        <v>145.80000000000001</v>
      </c>
      <c r="AL222" s="361">
        <f>D222*AK222*AK221</f>
        <v>59738.343617972074</v>
      </c>
      <c r="AM222" s="362">
        <v>145.80000000000001</v>
      </c>
      <c r="AN222" s="361">
        <f>D222*AM222*AM221</f>
        <v>97251.933309520828</v>
      </c>
      <c r="AO222" s="362">
        <v>161.4</v>
      </c>
      <c r="AP222" s="363">
        <f>D222*AO222*AO221</f>
        <v>107657.48995992223</v>
      </c>
      <c r="AQ222" s="334"/>
    </row>
    <row r="223" spans="2:43" ht="14.45" hidden="1" customHeight="1">
      <c r="B223" s="323"/>
      <c r="C223" s="526" t="s">
        <v>205</v>
      </c>
      <c r="D223" s="365">
        <f>마리!$G$9</f>
        <v>1</v>
      </c>
      <c r="E223" s="527">
        <v>40.4</v>
      </c>
      <c r="F223" s="365">
        <f>D223*E223*E221</f>
        <v>49.679158744294398</v>
      </c>
      <c r="G223" s="527">
        <v>40.4</v>
      </c>
      <c r="H223" s="365">
        <f>D223*G223*G221</f>
        <v>64.546486119999983</v>
      </c>
      <c r="I223" s="527">
        <v>40.4</v>
      </c>
      <c r="J223" s="365">
        <f>D223*I223*I221</f>
        <v>91.412405715523548</v>
      </c>
      <c r="K223" s="527">
        <v>49.8</v>
      </c>
      <c r="L223" s="365">
        <f>D223*K223*K221</f>
        <v>112.68162882755129</v>
      </c>
      <c r="M223" s="527">
        <v>49.8</v>
      </c>
      <c r="N223" s="365">
        <f>D223*M223*M221</f>
        <v>112.68162882755129</v>
      </c>
      <c r="O223" s="527">
        <v>49.8</v>
      </c>
      <c r="P223" s="365">
        <f>D223*O223*O221</f>
        <v>201.14387057166823</v>
      </c>
      <c r="Q223" s="527">
        <v>59.2</v>
      </c>
      <c r="R223" s="365">
        <f>D223*Q223*Q221</f>
        <v>239.11078590045702</v>
      </c>
      <c r="S223" s="527">
        <v>59.2</v>
      </c>
      <c r="T223" s="365">
        <f>D223*S223*S221</f>
        <v>239.11078590045702</v>
      </c>
      <c r="U223" s="527">
        <v>59.2</v>
      </c>
      <c r="V223" s="365">
        <f>D223*U223*U221</f>
        <v>329.71890979915315</v>
      </c>
      <c r="W223" s="527">
        <v>68.599999999999994</v>
      </c>
      <c r="X223" s="365">
        <f>D223*W223*W221</f>
        <v>382.07292588212675</v>
      </c>
      <c r="Y223" s="527">
        <v>68.599999999999994</v>
      </c>
      <c r="Z223" s="365">
        <f>D223*Y223*Y221</f>
        <v>382.07292588212675</v>
      </c>
      <c r="AA223" s="527">
        <v>68.599999999999994</v>
      </c>
      <c r="AB223" s="365">
        <f>D223*AA223*AA221</f>
        <v>659.57764707153035</v>
      </c>
      <c r="AC223" s="527">
        <v>78</v>
      </c>
      <c r="AD223" s="365">
        <f>D223*AC223*AC221</f>
        <v>749.95709142243993</v>
      </c>
      <c r="AE223" s="527">
        <v>78</v>
      </c>
      <c r="AF223" s="365">
        <f>D223*AE223*AE221</f>
        <v>1152.2001429380227</v>
      </c>
      <c r="AG223" s="527">
        <v>78</v>
      </c>
      <c r="AH223" s="365">
        <f>D223*AG223*AG221</f>
        <v>1152.2001429380227</v>
      </c>
      <c r="AI223" s="527">
        <v>87.4</v>
      </c>
      <c r="AJ223" s="365">
        <f>D223*AI223*AI221</f>
        <v>3319.6444704927003</v>
      </c>
      <c r="AK223" s="527">
        <v>87.4</v>
      </c>
      <c r="AL223" s="365">
        <f>D223*AK223*AK221</f>
        <v>3319.6444704927003</v>
      </c>
      <c r="AM223" s="527">
        <v>87.4</v>
      </c>
      <c r="AN223" s="365">
        <f>D223*AM223*AM221</f>
        <v>5404.2650516099984</v>
      </c>
      <c r="AO223" s="527">
        <v>96.8</v>
      </c>
      <c r="AP223" s="367">
        <f>D223*AO223*AO221</f>
        <v>5985.5017962911643</v>
      </c>
      <c r="AQ223" s="334"/>
    </row>
    <row r="224" spans="2:43" ht="14.45" hidden="1" customHeight="1">
      <c r="B224" s="323"/>
      <c r="C224" s="526" t="s">
        <v>1809</v>
      </c>
      <c r="D224" s="365">
        <f>마리!$G$12</f>
        <v>38</v>
      </c>
      <c r="E224" s="527">
        <v>12</v>
      </c>
      <c r="F224" s="365">
        <f>D224*E224*E221</f>
        <v>560.73505909401604</v>
      </c>
      <c r="G224" s="527">
        <v>14</v>
      </c>
      <c r="H224" s="365">
        <f>D224*G224*G221</f>
        <v>849.96857959999988</v>
      </c>
      <c r="I224" s="527">
        <v>14</v>
      </c>
      <c r="J224" s="365">
        <f>D224*I224*I221</f>
        <v>1203.7475208083795</v>
      </c>
      <c r="K224" s="527">
        <v>16</v>
      </c>
      <c r="L224" s="365">
        <f>D224*K224*K221</f>
        <v>1375.7114523524335</v>
      </c>
      <c r="M224" s="527">
        <v>16</v>
      </c>
      <c r="N224" s="365">
        <f>D224*M224*M221</f>
        <v>1375.7114523524335</v>
      </c>
      <c r="O224" s="527">
        <v>18</v>
      </c>
      <c r="P224" s="365">
        <f>D224*O224*O221</f>
        <v>2762.6989452012263</v>
      </c>
      <c r="Q224" s="527">
        <v>18</v>
      </c>
      <c r="R224" s="365">
        <f>D224*Q224*Q221</f>
        <v>2762.6989452012263</v>
      </c>
      <c r="S224" s="527">
        <v>20</v>
      </c>
      <c r="T224" s="365">
        <f>D224*S224*S221</f>
        <v>3069.6654946680292</v>
      </c>
      <c r="U224" s="527">
        <v>20</v>
      </c>
      <c r="V224" s="365">
        <f>D224*U224*U221</f>
        <v>4232.8778960702093</v>
      </c>
      <c r="W224" s="527">
        <v>22</v>
      </c>
      <c r="X224" s="365">
        <f>D224*W224*W221</f>
        <v>4656.1656856772297</v>
      </c>
      <c r="Y224" s="527">
        <v>24</v>
      </c>
      <c r="Z224" s="365">
        <f>D224*Y224*Y221</f>
        <v>5079.453475284251</v>
      </c>
      <c r="AA224" s="527">
        <v>28</v>
      </c>
      <c r="AB224" s="365">
        <f>D224*AA224*AA221</f>
        <v>10230.183913762514</v>
      </c>
      <c r="AC224" s="527">
        <v>30</v>
      </c>
      <c r="AD224" s="365">
        <f>D224*AC224*AC221</f>
        <v>10960.911336174122</v>
      </c>
      <c r="AE224" s="527">
        <v>32</v>
      </c>
      <c r="AF224" s="365">
        <f>D224*AE224*AE221</f>
        <v>17962.504792469688</v>
      </c>
      <c r="AG224" s="527">
        <v>34</v>
      </c>
      <c r="AH224" s="365">
        <f>D224*AG224*AG221</f>
        <v>19085.161341999043</v>
      </c>
      <c r="AI224" s="527">
        <v>38</v>
      </c>
      <c r="AJ224" s="365">
        <f>D224*AI224*AI221</f>
        <v>54846.299947270694</v>
      </c>
      <c r="AK224" s="527">
        <v>42</v>
      </c>
      <c r="AL224" s="365">
        <f>D224*AK224*AK221</f>
        <v>60619.594678562346</v>
      </c>
      <c r="AM224" s="527">
        <v>44</v>
      </c>
      <c r="AN224" s="365">
        <f>D224*AM224*AM221</f>
        <v>103385.94011775647</v>
      </c>
      <c r="AO224" s="527">
        <v>48</v>
      </c>
      <c r="AP224" s="367">
        <f>D224*AO224*AO221</f>
        <v>112784.66194664343</v>
      </c>
      <c r="AQ224" s="334"/>
    </row>
    <row r="225" spans="2:43" ht="14.45" hidden="1" customHeight="1">
      <c r="B225" s="323"/>
      <c r="C225" s="368" t="s">
        <v>1809</v>
      </c>
      <c r="D225" s="369">
        <f>마리!$G$12</f>
        <v>38</v>
      </c>
      <c r="E225" s="370">
        <v>8</v>
      </c>
      <c r="F225" s="369">
        <f>D225*E225*E221</f>
        <v>373.82337272934399</v>
      </c>
      <c r="G225" s="370">
        <v>10</v>
      </c>
      <c r="H225" s="369">
        <f>D225*G225*G221</f>
        <v>607.12041399999987</v>
      </c>
      <c r="I225" s="370">
        <v>10</v>
      </c>
      <c r="J225" s="369">
        <f>D225*I225*I221</f>
        <v>859.81965772027104</v>
      </c>
      <c r="K225" s="370">
        <v>10</v>
      </c>
      <c r="L225" s="369">
        <f>D225*K225*K221</f>
        <v>859.81965772027104</v>
      </c>
      <c r="M225" s="370">
        <v>10</v>
      </c>
      <c r="N225" s="369">
        <f>D225*M225*M221</f>
        <v>859.81965772027104</v>
      </c>
      <c r="O225" s="370">
        <v>12</v>
      </c>
      <c r="P225" s="369">
        <f>D225*O225*O221</f>
        <v>1841.7992968008175</v>
      </c>
      <c r="Q225" s="370">
        <v>12</v>
      </c>
      <c r="R225" s="369">
        <f>D225*Q225*Q221</f>
        <v>1841.7992968008175</v>
      </c>
      <c r="S225" s="370">
        <v>12</v>
      </c>
      <c r="T225" s="369">
        <f>D225*S225*S221</f>
        <v>1841.7992968008175</v>
      </c>
      <c r="U225" s="370">
        <v>12</v>
      </c>
      <c r="V225" s="369">
        <f>D225*U225*U221</f>
        <v>2539.7267376421255</v>
      </c>
      <c r="W225" s="370">
        <v>14</v>
      </c>
      <c r="X225" s="369">
        <f>D225*W225*W221</f>
        <v>2963.0145272491463</v>
      </c>
      <c r="Y225" s="370">
        <v>16</v>
      </c>
      <c r="Z225" s="369">
        <f>D225*Y225*Y221</f>
        <v>3386.3023168561672</v>
      </c>
      <c r="AA225" s="370">
        <v>16</v>
      </c>
      <c r="AB225" s="369">
        <f>D225*AA225*AA221</f>
        <v>5845.8193792928651</v>
      </c>
      <c r="AC225" s="370">
        <v>18</v>
      </c>
      <c r="AD225" s="369">
        <f>D225*AC225*AC221</f>
        <v>6576.5468017044732</v>
      </c>
      <c r="AE225" s="370">
        <v>20</v>
      </c>
      <c r="AF225" s="369">
        <f>D225*AE225*AE221</f>
        <v>11226.565495293555</v>
      </c>
      <c r="AG225" s="370">
        <v>22</v>
      </c>
      <c r="AH225" s="369">
        <f>D225*AG225*AG221</f>
        <v>12349.222044822911</v>
      </c>
      <c r="AI225" s="370">
        <v>24</v>
      </c>
      <c r="AJ225" s="369">
        <f>D225*AI225*AI221</f>
        <v>34639.768387749915</v>
      </c>
      <c r="AK225" s="370">
        <v>26</v>
      </c>
      <c r="AL225" s="369">
        <f>D225*AK225*AK221</f>
        <v>37526.41575339574</v>
      </c>
      <c r="AM225" s="370">
        <v>28</v>
      </c>
      <c r="AN225" s="369">
        <f>D225*AM225*AM221</f>
        <v>65791.052802208666</v>
      </c>
      <c r="AO225" s="370">
        <v>30</v>
      </c>
      <c r="AP225" s="371">
        <f>D225*AO225*AO221</f>
        <v>70490.41371665214</v>
      </c>
      <c r="AQ225" s="334"/>
    </row>
    <row r="226" spans="2:43" ht="14.45" hidden="1" customHeight="1">
      <c r="B226" s="323"/>
      <c r="C226" s="525" t="s">
        <v>1040</v>
      </c>
      <c r="D226" s="361">
        <f>마리!$G$16</f>
        <v>11</v>
      </c>
      <c r="E226" s="362">
        <v>6</v>
      </c>
      <c r="F226" s="361">
        <f>D226*E226*E221</f>
        <v>81.159021710976006</v>
      </c>
      <c r="G226" s="362">
        <v>6</v>
      </c>
      <c r="H226" s="361">
        <f>D226*G226*G221</f>
        <v>105.44722979999999</v>
      </c>
      <c r="I226" s="362">
        <v>8</v>
      </c>
      <c r="J226" s="361">
        <f>D226*I226*I221</f>
        <v>199.11613126153645</v>
      </c>
      <c r="K226" s="362">
        <v>8</v>
      </c>
      <c r="L226" s="361">
        <f>D226*K226*K221</f>
        <v>199.11613126153645</v>
      </c>
      <c r="M226" s="362">
        <v>8</v>
      </c>
      <c r="N226" s="361">
        <f>D226*M226*M221</f>
        <v>199.11613126153645</v>
      </c>
      <c r="O226" s="362">
        <v>8</v>
      </c>
      <c r="P226" s="361">
        <f>D226*O226*O221</f>
        <v>355.43495201419285</v>
      </c>
      <c r="Q226" s="362">
        <v>10</v>
      </c>
      <c r="R226" s="361">
        <f>D226*Q226*Q221</f>
        <v>444.29369001774108</v>
      </c>
      <c r="S226" s="362">
        <v>10</v>
      </c>
      <c r="T226" s="361">
        <f>D226*S226*S221</f>
        <v>444.29369001774108</v>
      </c>
      <c r="U226" s="362">
        <v>10</v>
      </c>
      <c r="V226" s="361">
        <f>D226*U226*U221</f>
        <v>612.65337969437235</v>
      </c>
      <c r="W226" s="362">
        <v>12</v>
      </c>
      <c r="X226" s="361">
        <f>D226*W226*W221</f>
        <v>735.18405563324689</v>
      </c>
      <c r="Y226" s="362">
        <v>14</v>
      </c>
      <c r="Z226" s="361">
        <f>D226*Y226*Y221</f>
        <v>857.71473157212131</v>
      </c>
      <c r="AA226" s="362">
        <v>16</v>
      </c>
      <c r="AB226" s="361">
        <f>D226*AA226*AA221</f>
        <v>1692.2108729531976</v>
      </c>
      <c r="AC226" s="362">
        <v>18</v>
      </c>
      <c r="AD226" s="361">
        <f>D226*AC226*AC221</f>
        <v>1903.7372320723473</v>
      </c>
      <c r="AE226" s="362">
        <v>20</v>
      </c>
      <c r="AF226" s="361">
        <f>D226*AE226*AE221</f>
        <v>3249.7952749533974</v>
      </c>
      <c r="AG226" s="362">
        <v>22</v>
      </c>
      <c r="AH226" s="361">
        <f>D226*AG226*AG221</f>
        <v>3574.7748024487373</v>
      </c>
      <c r="AI226" s="362">
        <v>26</v>
      </c>
      <c r="AJ226" s="361">
        <f>D226*AI226*AI221</f>
        <v>10862.909823351398</v>
      </c>
      <c r="AK226" s="362">
        <v>28</v>
      </c>
      <c r="AL226" s="361">
        <f>D226*AK226*AK221</f>
        <v>11698.518271301506</v>
      </c>
      <c r="AM226" s="362">
        <v>32</v>
      </c>
      <c r="AN226" s="361">
        <f>D226*AM226*AM221</f>
        <v>21765.461077422417</v>
      </c>
      <c r="AO226" s="362">
        <v>36</v>
      </c>
      <c r="AP226" s="363">
        <f>D226*AO226*AO221</f>
        <v>24486.14371210022</v>
      </c>
      <c r="AQ226" s="334"/>
    </row>
    <row r="227" spans="2:43" ht="14.45" hidden="1" customHeight="1">
      <c r="B227" s="323"/>
      <c r="C227" s="526" t="s">
        <v>1040</v>
      </c>
      <c r="D227" s="365">
        <f>마리!$G$16</f>
        <v>11</v>
      </c>
      <c r="E227" s="527">
        <v>6</v>
      </c>
      <c r="F227" s="365">
        <f>D227*E227*E221</f>
        <v>81.159021710976006</v>
      </c>
      <c r="G227" s="527">
        <v>6</v>
      </c>
      <c r="H227" s="365">
        <f>D227*G227*G221</f>
        <v>105.44722979999999</v>
      </c>
      <c r="I227" s="527">
        <v>6</v>
      </c>
      <c r="J227" s="365">
        <f>D227*I227*I221</f>
        <v>149.33709844615234</v>
      </c>
      <c r="K227" s="527">
        <v>8</v>
      </c>
      <c r="L227" s="365">
        <f>D227*K227*K221</f>
        <v>199.11613126153645</v>
      </c>
      <c r="M227" s="527">
        <v>8</v>
      </c>
      <c r="N227" s="365">
        <f>D227*M227*M221</f>
        <v>199.11613126153645</v>
      </c>
      <c r="O227" s="527">
        <v>8</v>
      </c>
      <c r="P227" s="365">
        <f>D227*O227*O221</f>
        <v>355.43495201419285</v>
      </c>
      <c r="Q227" s="527">
        <v>8</v>
      </c>
      <c r="R227" s="365">
        <f>D227*Q227*Q221</f>
        <v>355.43495201419285</v>
      </c>
      <c r="S227" s="527">
        <v>8</v>
      </c>
      <c r="T227" s="365">
        <f>D227*S227*S221</f>
        <v>355.43495201419285</v>
      </c>
      <c r="U227" s="527">
        <v>8</v>
      </c>
      <c r="V227" s="365">
        <f>D227*U227*U221</f>
        <v>490.12270375549792</v>
      </c>
      <c r="W227" s="527">
        <v>10</v>
      </c>
      <c r="X227" s="365">
        <f>D227*W227*W221</f>
        <v>612.65337969437235</v>
      </c>
      <c r="Y227" s="527">
        <v>10</v>
      </c>
      <c r="Z227" s="365">
        <f>D227*Y227*Y221</f>
        <v>612.65337969437235</v>
      </c>
      <c r="AA227" s="527">
        <v>12</v>
      </c>
      <c r="AB227" s="365">
        <f>D227*AA227*AA221</f>
        <v>1269.1581547148983</v>
      </c>
      <c r="AC227" s="527">
        <v>14</v>
      </c>
      <c r="AD227" s="365">
        <f>D227*AC227*AC221</f>
        <v>1480.6845138340479</v>
      </c>
      <c r="AE227" s="527">
        <v>14</v>
      </c>
      <c r="AF227" s="365">
        <f>D227*AE227*AE221</f>
        <v>2274.8566924673783</v>
      </c>
      <c r="AG227" s="527">
        <v>16</v>
      </c>
      <c r="AH227" s="365">
        <f>D227*AG227*AG221</f>
        <v>2599.8362199627181</v>
      </c>
      <c r="AI227" s="527">
        <v>18</v>
      </c>
      <c r="AJ227" s="365">
        <f>D227*AI227*AI221</f>
        <v>7520.4760315509675</v>
      </c>
      <c r="AK227" s="527">
        <v>20</v>
      </c>
      <c r="AL227" s="365">
        <f>D227*AK227*AK221</f>
        <v>8356.0844795010744</v>
      </c>
      <c r="AM227" s="527">
        <v>22</v>
      </c>
      <c r="AN227" s="365">
        <f>D227*AM227*AM221</f>
        <v>14963.754490727912</v>
      </c>
      <c r="AO227" s="527">
        <v>24</v>
      </c>
      <c r="AP227" s="367">
        <f>D227*AO227*AO221</f>
        <v>16324.095808066813</v>
      </c>
      <c r="AQ227" s="334"/>
    </row>
    <row r="228" spans="2:43" ht="14.45" hidden="1" customHeight="1">
      <c r="B228" s="323"/>
      <c r="C228" s="526" t="s">
        <v>1038</v>
      </c>
      <c r="D228" s="365">
        <f>마리!$G$14</f>
        <v>31.142105263157895</v>
      </c>
      <c r="E228" s="527">
        <v>6610</v>
      </c>
      <c r="F228" s="365">
        <f>D228*E228/500</f>
        <v>411.69863157894736</v>
      </c>
      <c r="G228" s="527">
        <v>6610</v>
      </c>
      <c r="H228" s="365">
        <f>D228*G228/500</f>
        <v>411.69863157894736</v>
      </c>
      <c r="I228" s="527">
        <v>6610</v>
      </c>
      <c r="J228" s="365">
        <f>D228*I228/500</f>
        <v>411.69863157894736</v>
      </c>
      <c r="K228" s="527">
        <v>8152</v>
      </c>
      <c r="L228" s="365">
        <f>D228*K228/500</f>
        <v>507.7408842105263</v>
      </c>
      <c r="M228" s="527">
        <v>8152</v>
      </c>
      <c r="N228" s="365">
        <f>D228*M228/500</f>
        <v>507.7408842105263</v>
      </c>
      <c r="O228" s="527">
        <v>8152</v>
      </c>
      <c r="P228" s="365">
        <f>D228*O228/500</f>
        <v>507.7408842105263</v>
      </c>
      <c r="Q228" s="527">
        <v>9696</v>
      </c>
      <c r="R228" s="365">
        <f>D228*Q228/500</f>
        <v>603.90770526315782</v>
      </c>
      <c r="S228" s="527">
        <v>9696</v>
      </c>
      <c r="T228" s="365">
        <f>D228*S228/500</f>
        <v>603.90770526315782</v>
      </c>
      <c r="U228" s="527">
        <v>9696</v>
      </c>
      <c r="V228" s="365">
        <f>D228*U228/500</f>
        <v>603.90770526315782</v>
      </c>
      <c r="W228" s="527">
        <v>13014</v>
      </c>
      <c r="X228" s="365">
        <f>D228*W228/500</f>
        <v>810.56671578947373</v>
      </c>
      <c r="Y228" s="527">
        <v>17714</v>
      </c>
      <c r="Z228" s="365">
        <f>D228*Y228/500</f>
        <v>1103.3025052631579</v>
      </c>
      <c r="AA228" s="527">
        <v>24012</v>
      </c>
      <c r="AB228" s="365">
        <f>D228*AA228/500</f>
        <v>1495.5684631578947</v>
      </c>
      <c r="AC228" s="527">
        <v>32774</v>
      </c>
      <c r="AD228" s="365">
        <f>D228*AC228/500</f>
        <v>2041.3027157894737</v>
      </c>
      <c r="AE228" s="527">
        <v>44514</v>
      </c>
      <c r="AF228" s="365">
        <f>D228*AE228/500</f>
        <v>2772.5193473684212</v>
      </c>
      <c r="AG228" s="527">
        <v>60480</v>
      </c>
      <c r="AH228" s="365">
        <f>D228*AG228/500</f>
        <v>3766.949052631579</v>
      </c>
      <c r="AI228" s="527">
        <v>82372</v>
      </c>
      <c r="AJ228" s="365">
        <f>D228*AI228/500</f>
        <v>5130.4749894736833</v>
      </c>
      <c r="AK228" s="527">
        <v>111862</v>
      </c>
      <c r="AL228" s="365">
        <f>D228*AK228/500</f>
        <v>6967.2363578947361</v>
      </c>
      <c r="AM228" s="527">
        <v>151946</v>
      </c>
      <c r="AN228" s="365">
        <f>D228*AM228/500</f>
        <v>9463.8366526315785</v>
      </c>
      <c r="AO228" s="527">
        <v>206688</v>
      </c>
      <c r="AP228" s="367">
        <f>D228*AO228/500</f>
        <v>12873.398905263157</v>
      </c>
      <c r="AQ228" s="334"/>
    </row>
    <row r="229" spans="2:43" ht="14.45" hidden="1" customHeight="1">
      <c r="B229" s="323"/>
      <c r="C229" s="368" t="s">
        <v>1038</v>
      </c>
      <c r="D229" s="369">
        <f>마리!$G$14</f>
        <v>31.142105263157895</v>
      </c>
      <c r="E229" s="370">
        <v>4622</v>
      </c>
      <c r="F229" s="369">
        <f>D229*E229/500</f>
        <v>287.87762105263158</v>
      </c>
      <c r="G229" s="370">
        <v>4622</v>
      </c>
      <c r="H229" s="369">
        <f>D229*G229/500</f>
        <v>287.87762105263158</v>
      </c>
      <c r="I229" s="370">
        <v>4622</v>
      </c>
      <c r="J229" s="369">
        <f>D229*I229/500</f>
        <v>287.87762105263158</v>
      </c>
      <c r="K229" s="370">
        <v>5700</v>
      </c>
      <c r="L229" s="369">
        <f>D229*K229/500</f>
        <v>355.02</v>
      </c>
      <c r="M229" s="370">
        <v>5700</v>
      </c>
      <c r="N229" s="369">
        <f>D229*M229/500</f>
        <v>355.02</v>
      </c>
      <c r="O229" s="370">
        <v>5700</v>
      </c>
      <c r="P229" s="369">
        <f>D229*O229/500</f>
        <v>355.02</v>
      </c>
      <c r="Q229" s="370">
        <v>6778</v>
      </c>
      <c r="R229" s="369">
        <f>D229*Q229/500</f>
        <v>422.16237894736844</v>
      </c>
      <c r="S229" s="370">
        <v>6778</v>
      </c>
      <c r="T229" s="369">
        <f>D229*S229/500</f>
        <v>422.16237894736844</v>
      </c>
      <c r="U229" s="370">
        <v>6778</v>
      </c>
      <c r="V229" s="369">
        <f>D229*U229/500</f>
        <v>422.16237894736844</v>
      </c>
      <c r="W229" s="370">
        <v>9178</v>
      </c>
      <c r="X229" s="369">
        <f>D229*W229/500</f>
        <v>571.64448421052634</v>
      </c>
      <c r="Y229" s="370">
        <v>12406</v>
      </c>
      <c r="Z229" s="369">
        <f>D229*Y229/500</f>
        <v>772.69791578947365</v>
      </c>
      <c r="AA229" s="370">
        <v>16824</v>
      </c>
      <c r="AB229" s="369">
        <f>D229*AA229/500</f>
        <v>1047.8695578947368</v>
      </c>
      <c r="AC229" s="370">
        <v>23166</v>
      </c>
      <c r="AD229" s="369">
        <f>D229*AC229/500</f>
        <v>1442.8760210526316</v>
      </c>
      <c r="AE229" s="370">
        <v>31464</v>
      </c>
      <c r="AF229" s="369">
        <f>D229*AE229/500</f>
        <v>1959.7103999999999</v>
      </c>
      <c r="AG229" s="370">
        <v>42702</v>
      </c>
      <c r="AH229" s="369">
        <f>D229*AG229/500</f>
        <v>2659.660357894737</v>
      </c>
      <c r="AI229" s="370">
        <v>57348</v>
      </c>
      <c r="AJ229" s="369">
        <f>D229*AI229/500</f>
        <v>3571.8749052631579</v>
      </c>
      <c r="AK229" s="370">
        <v>77804</v>
      </c>
      <c r="AL229" s="369">
        <f>D229*AK229/500</f>
        <v>4845.9607157894734</v>
      </c>
      <c r="AM229" s="370">
        <v>105536</v>
      </c>
      <c r="AN229" s="369">
        <f>D229*AM229/500</f>
        <v>6573.2264421052632</v>
      </c>
      <c r="AO229" s="370">
        <v>144488</v>
      </c>
      <c r="AP229" s="371">
        <f>D229*AO229/500</f>
        <v>8999.321010526317</v>
      </c>
      <c r="AQ229" s="334"/>
    </row>
    <row r="230" spans="2:43" ht="14.45" hidden="1" customHeight="1">
      <c r="B230" s="323"/>
      <c r="C230" s="604" t="s">
        <v>202</v>
      </c>
      <c r="D230" s="361" t="s">
        <v>1041</v>
      </c>
      <c r="E230" s="362">
        <v>640</v>
      </c>
      <c r="F230" s="361">
        <f>E230*E221</f>
        <v>786.99657416703997</v>
      </c>
      <c r="G230" s="362">
        <v>640</v>
      </c>
      <c r="H230" s="361">
        <f>G230*G221</f>
        <v>1022.5185919999999</v>
      </c>
      <c r="I230" s="362">
        <v>640</v>
      </c>
      <c r="J230" s="361">
        <f>I230*I221</f>
        <v>1448.1173182657196</v>
      </c>
      <c r="K230" s="362">
        <v>640</v>
      </c>
      <c r="L230" s="361">
        <f>K230*K221</f>
        <v>1448.1173182657196</v>
      </c>
      <c r="M230" s="362">
        <v>660</v>
      </c>
      <c r="N230" s="361">
        <f>M230*M221</f>
        <v>1493.3709844615232</v>
      </c>
      <c r="O230" s="362">
        <v>660</v>
      </c>
      <c r="P230" s="361">
        <f>O230*O221</f>
        <v>2665.7621401064466</v>
      </c>
      <c r="Q230" s="362">
        <v>660</v>
      </c>
      <c r="R230" s="361">
        <f>Q230*Q221</f>
        <v>2665.7621401064466</v>
      </c>
      <c r="S230" s="362">
        <v>660</v>
      </c>
      <c r="T230" s="361">
        <f>S230*S221</f>
        <v>2665.7621401064466</v>
      </c>
      <c r="U230" s="362">
        <v>660</v>
      </c>
      <c r="V230" s="361">
        <f>U230*U221</f>
        <v>3675.9202781662343</v>
      </c>
      <c r="W230" s="362">
        <v>680</v>
      </c>
      <c r="X230" s="361">
        <f>W230*W221</f>
        <v>3787.3118017470292</v>
      </c>
      <c r="Y230" s="362">
        <v>680</v>
      </c>
      <c r="Z230" s="361">
        <f>Y230*Y221</f>
        <v>3787.3118017470292</v>
      </c>
      <c r="AA230" s="362">
        <v>680</v>
      </c>
      <c r="AB230" s="361">
        <f>AA230*AA221</f>
        <v>6538.0874636828094</v>
      </c>
      <c r="AC230" s="362">
        <v>710</v>
      </c>
      <c r="AD230" s="361">
        <f>AC230*AC221</f>
        <v>6826.5324988452858</v>
      </c>
      <c r="AE230" s="362">
        <v>730</v>
      </c>
      <c r="AF230" s="361">
        <f>AE230*AE221</f>
        <v>10783.411594163546</v>
      </c>
      <c r="AG230" s="362">
        <v>750</v>
      </c>
      <c r="AH230" s="361">
        <f>AG230*AG221</f>
        <v>11078.847528250219</v>
      </c>
      <c r="AI230" s="362">
        <v>780</v>
      </c>
      <c r="AJ230" s="361">
        <f>AI230*AI221</f>
        <v>29626.117700049268</v>
      </c>
      <c r="AK230" s="362">
        <v>810</v>
      </c>
      <c r="AL230" s="361">
        <f>AK230*AK221</f>
        <v>30765.583765435778</v>
      </c>
      <c r="AM230" s="362">
        <v>840</v>
      </c>
      <c r="AN230" s="361">
        <f>AM230*AM221</f>
        <v>51940.30484384895</v>
      </c>
      <c r="AO230" s="362">
        <v>870</v>
      </c>
      <c r="AP230" s="363">
        <f>AO230*AO221</f>
        <v>53795.315731129267</v>
      </c>
      <c r="AQ230" s="334"/>
    </row>
    <row r="231" spans="2:43" ht="14.45" hidden="1" customHeight="1">
      <c r="B231" s="323"/>
      <c r="C231" s="605"/>
      <c r="D231" s="365" t="s">
        <v>1041</v>
      </c>
      <c r="E231" s="527">
        <v>330</v>
      </c>
      <c r="F231" s="365">
        <f>E231*E221</f>
        <v>405.79510855488002</v>
      </c>
      <c r="G231" s="527">
        <v>330</v>
      </c>
      <c r="H231" s="365">
        <f>G231*G221</f>
        <v>527.23614899999995</v>
      </c>
      <c r="I231" s="527">
        <v>330</v>
      </c>
      <c r="J231" s="365">
        <f>I231*I221</f>
        <v>746.68549223076161</v>
      </c>
      <c r="K231" s="527">
        <v>330</v>
      </c>
      <c r="L231" s="365">
        <f>K231*K221</f>
        <v>746.68549223076161</v>
      </c>
      <c r="M231" s="527">
        <v>330</v>
      </c>
      <c r="N231" s="365">
        <f>M231*M221</f>
        <v>746.68549223076161</v>
      </c>
      <c r="O231" s="527">
        <v>330</v>
      </c>
      <c r="P231" s="365">
        <f>O231*O221</f>
        <v>1332.8810700532233</v>
      </c>
      <c r="Q231" s="527">
        <v>330</v>
      </c>
      <c r="R231" s="365">
        <f>Q231*Q221</f>
        <v>1332.8810700532233</v>
      </c>
      <c r="S231" s="527">
        <v>330</v>
      </c>
      <c r="T231" s="365">
        <f>S231*S221</f>
        <v>1332.8810700532233</v>
      </c>
      <c r="U231" s="527">
        <v>350</v>
      </c>
      <c r="V231" s="365">
        <f>U231*U221</f>
        <v>1949.3516626639121</v>
      </c>
      <c r="W231" s="527">
        <v>350</v>
      </c>
      <c r="X231" s="365">
        <f>W231*W221</f>
        <v>1949.3516626639121</v>
      </c>
      <c r="Y231" s="527">
        <v>350</v>
      </c>
      <c r="Z231" s="365">
        <f>Y231*Y221</f>
        <v>1949.3516626639121</v>
      </c>
      <c r="AA231" s="527">
        <v>350</v>
      </c>
      <c r="AB231" s="365">
        <f>AA231*AA221</f>
        <v>3365.1920768955638</v>
      </c>
      <c r="AC231" s="527">
        <v>350</v>
      </c>
      <c r="AD231" s="365">
        <f>AC231*AC221</f>
        <v>3365.1920768955638</v>
      </c>
      <c r="AE231" s="527">
        <v>350</v>
      </c>
      <c r="AF231" s="365">
        <f>AE231*AE221</f>
        <v>5170.1288465167681</v>
      </c>
      <c r="AG231" s="527">
        <v>360</v>
      </c>
      <c r="AH231" s="365">
        <f>AG231*AG221</f>
        <v>5317.8468135601051</v>
      </c>
      <c r="AI231" s="527">
        <v>380</v>
      </c>
      <c r="AJ231" s="365">
        <f>AI231*AI221</f>
        <v>14433.23682822913</v>
      </c>
      <c r="AK231" s="527">
        <v>390</v>
      </c>
      <c r="AL231" s="365">
        <f>AK231*AK221</f>
        <v>14813.058850024634</v>
      </c>
      <c r="AM231" s="527">
        <v>400</v>
      </c>
      <c r="AN231" s="365">
        <f>AM231*AM221</f>
        <v>24733.47849707093</v>
      </c>
      <c r="AO231" s="527">
        <v>420</v>
      </c>
      <c r="AP231" s="367">
        <f>AO231*AO221</f>
        <v>25970.152421924475</v>
      </c>
      <c r="AQ231" s="334"/>
    </row>
    <row r="232" spans="2:43" ht="14.45" hidden="1" customHeight="1">
      <c r="B232" s="323"/>
      <c r="C232" s="526" t="s">
        <v>1001</v>
      </c>
      <c r="D232" s="365">
        <f>마리!$G$6</f>
        <v>13.42</v>
      </c>
      <c r="E232" s="527">
        <v>12</v>
      </c>
      <c r="F232" s="365">
        <f>D232*E232*E221</f>
        <v>198.02801297478143</v>
      </c>
      <c r="G232" s="527">
        <v>12</v>
      </c>
      <c r="H232" s="365">
        <f>D232*G232*G221</f>
        <v>257.29124071199993</v>
      </c>
      <c r="I232" s="527">
        <v>12</v>
      </c>
      <c r="J232" s="365">
        <f>D232*I232*I221</f>
        <v>364.38252020861165</v>
      </c>
      <c r="K232" s="527">
        <v>12</v>
      </c>
      <c r="L232" s="365">
        <f>D232*K232*K221</f>
        <v>364.38252020861165</v>
      </c>
      <c r="M232" s="527">
        <v>12</v>
      </c>
      <c r="N232" s="365">
        <f>D232*M232*M221</f>
        <v>364.38252020861165</v>
      </c>
      <c r="O232" s="527">
        <v>24</v>
      </c>
      <c r="P232" s="365">
        <f>D232*O232*O221</f>
        <v>1300.8919243719458</v>
      </c>
      <c r="Q232" s="527">
        <v>24</v>
      </c>
      <c r="R232" s="365">
        <f>D232*Q232*Q221</f>
        <v>1300.8919243719458</v>
      </c>
      <c r="S232" s="527">
        <v>24</v>
      </c>
      <c r="T232" s="365">
        <f>D232*S232*S221</f>
        <v>1300.8919243719458</v>
      </c>
      <c r="U232" s="527">
        <v>24</v>
      </c>
      <c r="V232" s="365">
        <f>D232*U232*U221</f>
        <v>1793.8490957451222</v>
      </c>
      <c r="W232" s="527">
        <v>24</v>
      </c>
      <c r="X232" s="365">
        <f>D232*W232*W221</f>
        <v>1793.8490957451222</v>
      </c>
      <c r="Y232" s="527">
        <v>24</v>
      </c>
      <c r="Z232" s="365">
        <f>D232*Y232*Y221</f>
        <v>1793.8490957451222</v>
      </c>
      <c r="AA232" s="527">
        <v>36</v>
      </c>
      <c r="AB232" s="365">
        <f>D232*AA232*AA221</f>
        <v>4645.1188462565278</v>
      </c>
      <c r="AC232" s="527">
        <v>36</v>
      </c>
      <c r="AD232" s="365">
        <f>D232*AC232*AC221</f>
        <v>4645.1188462565278</v>
      </c>
      <c r="AE232" s="527">
        <v>36</v>
      </c>
      <c r="AF232" s="365">
        <f>D232*AE232*AE221</f>
        <v>7136.5504237976611</v>
      </c>
      <c r="AG232" s="527">
        <v>36</v>
      </c>
      <c r="AH232" s="365">
        <f>D232*AG232*AG221</f>
        <v>7136.5504237976611</v>
      </c>
      <c r="AI232" s="527">
        <v>48</v>
      </c>
      <c r="AJ232" s="365">
        <f>D232*AI232*AI221</f>
        <v>24466.615355979146</v>
      </c>
      <c r="AK232" s="527">
        <v>48</v>
      </c>
      <c r="AL232" s="365">
        <f>D232*AK232*AK221</f>
        <v>24466.615355979146</v>
      </c>
      <c r="AM232" s="527">
        <v>48</v>
      </c>
      <c r="AN232" s="365">
        <f>D232*AM232*AM221</f>
        <v>39830.79377168302</v>
      </c>
      <c r="AO232" s="527">
        <v>48</v>
      </c>
      <c r="AP232" s="367">
        <f>D232*AO232*AO221</f>
        <v>39830.79377168302</v>
      </c>
      <c r="AQ232" s="334"/>
    </row>
    <row r="233" spans="2:43" ht="14.45" hidden="1" customHeight="1">
      <c r="B233" s="323"/>
      <c r="C233" s="526" t="s">
        <v>1033</v>
      </c>
      <c r="D233" s="365">
        <f>마리!$G$7</f>
        <v>61.000000000000007</v>
      </c>
      <c r="E233" s="527">
        <v>6</v>
      </c>
      <c r="F233" s="365">
        <f>D233*E233*E221</f>
        <v>450.06366585177608</v>
      </c>
      <c r="G233" s="527">
        <v>6</v>
      </c>
      <c r="H233" s="365">
        <f>D233*G233*G221</f>
        <v>584.7528198</v>
      </c>
      <c r="I233" s="527">
        <v>6</v>
      </c>
      <c r="J233" s="365">
        <f>D233*I233*I221</f>
        <v>828.14209138320848</v>
      </c>
      <c r="K233" s="527">
        <v>6</v>
      </c>
      <c r="L233" s="365">
        <f>D233*K233*K221</f>
        <v>828.14209138320848</v>
      </c>
      <c r="M233" s="527">
        <v>6</v>
      </c>
      <c r="N233" s="365">
        <f>D233*M233*M221</f>
        <v>828.14209138320848</v>
      </c>
      <c r="O233" s="527">
        <v>12</v>
      </c>
      <c r="P233" s="365">
        <f>D233*O233*O221</f>
        <v>2956.5725553907864</v>
      </c>
      <c r="Q233" s="527">
        <v>12</v>
      </c>
      <c r="R233" s="365">
        <f>D233*Q233*Q221</f>
        <v>2956.5725553907864</v>
      </c>
      <c r="S233" s="527">
        <v>12</v>
      </c>
      <c r="T233" s="365">
        <f>D233*S233*S221</f>
        <v>2956.5725553907864</v>
      </c>
      <c r="U233" s="527">
        <v>12</v>
      </c>
      <c r="V233" s="365">
        <f>D233*U233*U221</f>
        <v>4076.9297630570968</v>
      </c>
      <c r="W233" s="527">
        <v>12</v>
      </c>
      <c r="X233" s="365">
        <f>D233*W233*W221</f>
        <v>4076.9297630570968</v>
      </c>
      <c r="Y233" s="527">
        <v>12</v>
      </c>
      <c r="Z233" s="365">
        <f>D233*Y233*Y221</f>
        <v>4076.9297630570968</v>
      </c>
      <c r="AA233" s="527">
        <v>18</v>
      </c>
      <c r="AB233" s="365">
        <f>D233*AA233*AA221</f>
        <v>10557.088286946655</v>
      </c>
      <c r="AC233" s="527">
        <v>18</v>
      </c>
      <c r="AD233" s="365">
        <f>D233*AC233*AC221</f>
        <v>10557.088286946655</v>
      </c>
      <c r="AE233" s="527">
        <v>18</v>
      </c>
      <c r="AF233" s="365">
        <f>D233*AE233*AE221</f>
        <v>16219.432781358322</v>
      </c>
      <c r="AG233" s="527">
        <v>18</v>
      </c>
      <c r="AH233" s="365">
        <f>D233*AG233*AG221</f>
        <v>16219.432781358322</v>
      </c>
      <c r="AI233" s="527">
        <v>24</v>
      </c>
      <c r="AJ233" s="365">
        <f>D233*AI233*AI221</f>
        <v>55605.943990861706</v>
      </c>
      <c r="AK233" s="527">
        <v>24</v>
      </c>
      <c r="AL233" s="365">
        <f>D233*AK233*AK221</f>
        <v>55605.943990861706</v>
      </c>
      <c r="AM233" s="527">
        <v>24</v>
      </c>
      <c r="AN233" s="365">
        <f>D233*AM233*AM221</f>
        <v>90524.53129927961</v>
      </c>
      <c r="AO233" s="527">
        <v>24</v>
      </c>
      <c r="AP233" s="367">
        <f>D233*AO233*AO221</f>
        <v>90524.53129927961</v>
      </c>
      <c r="AQ233" s="334"/>
    </row>
    <row r="234" spans="2:43" ht="14.45" hidden="1" customHeight="1" thickBot="1">
      <c r="B234" s="323"/>
      <c r="C234" s="372" t="s">
        <v>1002</v>
      </c>
      <c r="D234" s="373">
        <f>마리!$G$8</f>
        <v>104.02105263157895</v>
      </c>
      <c r="E234" s="374">
        <v>2</v>
      </c>
      <c r="F234" s="373">
        <f>D234*E234*E221</f>
        <v>255.82566269469373</v>
      </c>
      <c r="G234" s="374">
        <v>2</v>
      </c>
      <c r="H234" s="373">
        <f>D234*G234*G221</f>
        <v>332.38581335999999</v>
      </c>
      <c r="I234" s="374">
        <v>2</v>
      </c>
      <c r="J234" s="373">
        <f>D234*I234*I221</f>
        <v>470.73339931256061</v>
      </c>
      <c r="K234" s="374">
        <v>2</v>
      </c>
      <c r="L234" s="373">
        <f>D234*K234*K221</f>
        <v>470.73339931256061</v>
      </c>
      <c r="M234" s="374">
        <v>2</v>
      </c>
      <c r="N234" s="373">
        <f>D234*M234*M221</f>
        <v>470.73339931256061</v>
      </c>
      <c r="O234" s="374">
        <v>4</v>
      </c>
      <c r="P234" s="373">
        <f>D234*O234*O221</f>
        <v>1680.578084116868</v>
      </c>
      <c r="Q234" s="374">
        <v>4</v>
      </c>
      <c r="R234" s="373">
        <f>D234*Q234*Q221</f>
        <v>1680.578084116868</v>
      </c>
      <c r="S234" s="374">
        <v>4</v>
      </c>
      <c r="T234" s="373">
        <f>D234*S234*S221</f>
        <v>1680.578084116868</v>
      </c>
      <c r="U234" s="374">
        <v>4</v>
      </c>
      <c r="V234" s="373">
        <f>D234*U234*U221</f>
        <v>2317.4127074219286</v>
      </c>
      <c r="W234" s="374">
        <v>4</v>
      </c>
      <c r="X234" s="373">
        <f>D234*W234*W221</f>
        <v>2317.4127074219286</v>
      </c>
      <c r="Y234" s="374">
        <v>4</v>
      </c>
      <c r="Z234" s="373">
        <f>D234*Y234*Y221</f>
        <v>2317.4127074219286</v>
      </c>
      <c r="AA234" s="374">
        <v>6</v>
      </c>
      <c r="AB234" s="373">
        <f>D234*AA234*AA221</f>
        <v>6000.8712367907292</v>
      </c>
      <c r="AC234" s="374">
        <v>6</v>
      </c>
      <c r="AD234" s="373">
        <f>D234*AC234*AC221</f>
        <v>6000.8712367907292</v>
      </c>
      <c r="AE234" s="374">
        <v>5</v>
      </c>
      <c r="AF234" s="373">
        <f>D234*AE234*AE221</f>
        <v>7682.8892122223624</v>
      </c>
      <c r="AG234" s="374">
        <v>5</v>
      </c>
      <c r="AH234" s="373">
        <f>D234*AG234*AG221</f>
        <v>7682.8892122223624</v>
      </c>
      <c r="AI234" s="374">
        <v>1</v>
      </c>
      <c r="AJ234" s="373">
        <f>D234*AI234*AI221</f>
        <v>3950.948651982279</v>
      </c>
      <c r="AK234" s="374">
        <v>1</v>
      </c>
      <c r="AL234" s="373">
        <f>D234*AK234*AK221</f>
        <v>3950.948651982279</v>
      </c>
      <c r="AM234" s="374">
        <v>1</v>
      </c>
      <c r="AN234" s="373">
        <f>D234*AM234*AM221</f>
        <v>6432.0061712646029</v>
      </c>
      <c r="AO234" s="374">
        <v>1</v>
      </c>
      <c r="AP234" s="375">
        <f>D234*AO234*AO221</f>
        <v>6432.0061712646029</v>
      </c>
      <c r="AQ234" s="334"/>
    </row>
    <row r="235" spans="2:43" ht="14.45" hidden="1" customHeight="1" thickBot="1">
      <c r="B235" s="323"/>
      <c r="C235" s="277"/>
      <c r="D235" s="277"/>
      <c r="E235" s="277"/>
      <c r="F235" s="277"/>
      <c r="G235" s="277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  <c r="Z235" s="277"/>
      <c r="AA235" s="277"/>
      <c r="AB235" s="277"/>
      <c r="AC235" s="277"/>
      <c r="AD235" s="277"/>
      <c r="AE235" s="277"/>
      <c r="AF235" s="277"/>
      <c r="AG235" s="277"/>
      <c r="AH235" s="277"/>
      <c r="AI235" s="277"/>
      <c r="AJ235" s="277"/>
      <c r="AK235" s="277"/>
      <c r="AL235" s="277"/>
      <c r="AM235" s="277"/>
      <c r="AN235" s="277"/>
      <c r="AO235" s="277"/>
      <c r="AP235" s="277"/>
      <c r="AQ235" s="334"/>
    </row>
    <row r="236" spans="2:43" ht="14.45" customHeight="1">
      <c r="B236" s="323"/>
      <c r="C236" s="376" t="s">
        <v>1032</v>
      </c>
      <c r="D236" s="377" t="s">
        <v>1001</v>
      </c>
      <c r="E236" s="600">
        <f>F222+F224+F226+F228+F230+F232</f>
        <v>2930.0276086486051</v>
      </c>
      <c r="F236" s="600"/>
      <c r="G236" s="600">
        <f t="shared" ref="G236" si="108">H222+H224+H226+H228+H230+H232</f>
        <v>3805.1041744653467</v>
      </c>
      <c r="H236" s="600"/>
      <c r="I236" s="600">
        <f t="shared" ref="I236" si="109">J222+J224+J226+J228+J230+J232</f>
        <v>5267.3065001722953</v>
      </c>
      <c r="J236" s="600"/>
      <c r="K236" s="600">
        <f t="shared" ref="K236" si="110">L222+L224+L226+L228+L230+L232</f>
        <v>5920.965380377329</v>
      </c>
      <c r="L236" s="600"/>
      <c r="M236" s="600">
        <f t="shared" ref="M236" si="111">N222+N224+N226+N228+N230+N232</f>
        <v>5966.2190465731328</v>
      </c>
      <c r="N236" s="600"/>
      <c r="O236" s="600">
        <f t="shared" ref="O236" si="112">P222+P224+P226+P228+P230+P232</f>
        <v>11208.88390839286</v>
      </c>
      <c r="P236" s="600"/>
      <c r="Q236" s="600">
        <f t="shared" ref="Q236" si="113">R222+R224+R226+R228+R230+R232</f>
        <v>12073.609937025194</v>
      </c>
      <c r="R236" s="600"/>
      <c r="S236" s="600">
        <f t="shared" ref="S236" si="114">T222+T224+T226+T228+T230+T232</f>
        <v>12380.576486491997</v>
      </c>
      <c r="T236" s="600"/>
      <c r="U236" s="600">
        <f t="shared" ref="U236" si="115">V222+V224+V226+V228+V230+V232</f>
        <v>16843.201875911745</v>
      </c>
      <c r="V236" s="600"/>
      <c r="W236" s="600">
        <f t="shared" ref="W236" si="116">X222+X224+X226+X228+X230+X232</f>
        <v>18656.351784604991</v>
      </c>
      <c r="X236" s="600"/>
      <c r="Y236" s="600">
        <f t="shared" ref="Y236" si="117">Z222+Z224+Z226+Z228+Z230+Z232</f>
        <v>19494.906039624573</v>
      </c>
      <c r="Z236" s="600"/>
      <c r="AA236" s="600">
        <f t="shared" ref="AA236" si="118">AB222+AB224+AB226+AB228+AB230+AB232</f>
        <v>36466.59594604015</v>
      </c>
      <c r="AB236" s="600"/>
      <c r="AC236" s="600">
        <f t="shared" ref="AC236" si="119">AD222+AD224+AD226+AD228+AD230+AD232</f>
        <v>39861.041704395939</v>
      </c>
      <c r="AD236" s="600"/>
      <c r="AE236" s="600">
        <f t="shared" ref="AE236" si="120">AF222+AF224+AF226+AF228+AF230+AF232</f>
        <v>62620.127160522643</v>
      </c>
      <c r="AF236" s="600"/>
      <c r="AG236" s="600">
        <f t="shared" ref="AG236" si="121">AH222+AH224+AH226+AH228+AH230+AH232</f>
        <v>65357.628876897164</v>
      </c>
      <c r="AH236" s="600"/>
      <c r="AI236" s="600">
        <f t="shared" ref="AI236" si="122">AJ222+AJ224+AJ226+AJ228+AJ230+AJ232</f>
        <v>184670.76143409626</v>
      </c>
      <c r="AJ236" s="600"/>
      <c r="AK236" s="600">
        <f t="shared" ref="AK236" si="123">AL222+AL224+AL226+AL228+AL230+AL232</f>
        <v>194255.89204714558</v>
      </c>
      <c r="AL236" s="600"/>
      <c r="AM236" s="600">
        <f t="shared" ref="AM236" si="124">AN222+AN224+AN226+AN228+AN230+AN232</f>
        <v>323638.26977286325</v>
      </c>
      <c r="AN236" s="600"/>
      <c r="AO236" s="600">
        <f t="shared" ref="AO236" si="125">AP222+AP224+AP226+AP228+AP230+AP232</f>
        <v>351427.8040267413</v>
      </c>
      <c r="AP236" s="601"/>
      <c r="AQ236" s="334"/>
    </row>
    <row r="237" spans="2:43" ht="14.45" customHeight="1" thickBot="1">
      <c r="B237" s="323"/>
      <c r="C237" s="378" t="s">
        <v>1034</v>
      </c>
      <c r="D237" s="379" t="s">
        <v>1001</v>
      </c>
      <c r="E237" s="598">
        <f>F223+F225+F227+F229+F231+F232</f>
        <v>1396.3622957669074</v>
      </c>
      <c r="F237" s="598"/>
      <c r="G237" s="598">
        <f>H223+H225+H227+H229+H231+H232</f>
        <v>1849.5191406846313</v>
      </c>
      <c r="H237" s="598"/>
      <c r="I237" s="598">
        <f>J223+J225+J227+J229+J231+J232</f>
        <v>2499.514795373952</v>
      </c>
      <c r="J237" s="598"/>
      <c r="K237" s="598">
        <f>L223+L225+L227+L229+L231+L232</f>
        <v>2637.7054302487322</v>
      </c>
      <c r="L237" s="598"/>
      <c r="M237" s="598">
        <f>N223+N225+N227+N229+N231+N232</f>
        <v>2637.7054302487322</v>
      </c>
      <c r="N237" s="598"/>
      <c r="O237" s="598">
        <f>P223+P225+P227+P229+P231+P232</f>
        <v>5387.1711138118471</v>
      </c>
      <c r="P237" s="598"/>
      <c r="Q237" s="598">
        <f>R223+R225+R227+R229+R231+R232</f>
        <v>5492.2804080880042</v>
      </c>
      <c r="R237" s="598"/>
      <c r="S237" s="598">
        <f>T223+T225+T227+T229+T231+T232</f>
        <v>5492.2804080880042</v>
      </c>
      <c r="T237" s="598"/>
      <c r="U237" s="598">
        <f>V223+V225+V227+V229+V231+V232</f>
        <v>7524.9314885531794</v>
      </c>
      <c r="V237" s="598"/>
      <c r="W237" s="598">
        <f>X223+X225+X227+X229+X231+X232</f>
        <v>8272.586075445206</v>
      </c>
      <c r="X237" s="598"/>
      <c r="Y237" s="598">
        <f>Z223+Z225+Z227+Z229+Z231+Z232</f>
        <v>8896.9272966311746</v>
      </c>
      <c r="Z237" s="598"/>
      <c r="AA237" s="598">
        <f>AB223+AB225+AB227+AB229+AB231+AB232</f>
        <v>16832.735662126121</v>
      </c>
      <c r="AB237" s="598"/>
      <c r="AC237" s="598">
        <f>AD223+AD225+AD227+AD229+AD231+AD232</f>
        <v>18260.375351165683</v>
      </c>
      <c r="AD237" s="598"/>
      <c r="AE237" s="598">
        <f>AF223+AF225+AF227+AF229+AF231+AF232</f>
        <v>28920.012001013383</v>
      </c>
      <c r="AF237" s="598"/>
      <c r="AG237" s="598">
        <f>AH223+AH225+AH227+AH229+AH231+AH232</f>
        <v>31215.316002976153</v>
      </c>
      <c r="AH237" s="598"/>
      <c r="AI237" s="598">
        <f>AJ223+AJ225+AJ227+AJ229+AJ231+AJ232</f>
        <v>87951.615979265014</v>
      </c>
      <c r="AJ237" s="598"/>
      <c r="AK237" s="598">
        <f>AL223+AL225+AL227+AL229+AL231+AL232</f>
        <v>93327.779625182753</v>
      </c>
      <c r="AL237" s="598"/>
      <c r="AM237" s="598">
        <f>AN223+AN225+AN227+AN229+AN231+AN232</f>
        <v>157296.57105540577</v>
      </c>
      <c r="AN237" s="598"/>
      <c r="AO237" s="598">
        <f>AP223+AP225+AP227+AP229+AP231+AP232</f>
        <v>167600.27852514392</v>
      </c>
      <c r="AP237" s="599"/>
      <c r="AQ237" s="334"/>
    </row>
    <row r="238" spans="2:43" ht="14.45" customHeight="1" thickBot="1">
      <c r="B238" s="323"/>
      <c r="C238" s="277"/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  <c r="Z238" s="277"/>
      <c r="AA238" s="277"/>
      <c r="AB238" s="277"/>
      <c r="AC238" s="277"/>
      <c r="AD238" s="277"/>
      <c r="AE238" s="277"/>
      <c r="AF238" s="277"/>
      <c r="AG238" s="277"/>
      <c r="AH238" s="277"/>
      <c r="AI238" s="277"/>
      <c r="AJ238" s="277"/>
      <c r="AK238" s="277"/>
      <c r="AL238" s="277"/>
      <c r="AM238" s="277"/>
      <c r="AN238" s="277"/>
      <c r="AO238" s="277"/>
      <c r="AP238" s="277"/>
      <c r="AQ238" s="334"/>
    </row>
    <row r="239" spans="2:43" ht="14.45" customHeight="1">
      <c r="B239" s="323"/>
      <c r="C239" s="608" t="s">
        <v>1779</v>
      </c>
      <c r="D239" s="610" t="s">
        <v>1037</v>
      </c>
      <c r="E239" s="606" t="s">
        <v>1013</v>
      </c>
      <c r="F239" s="606"/>
      <c r="G239" s="606" t="s">
        <v>1042</v>
      </c>
      <c r="H239" s="606" t="s">
        <v>1014</v>
      </c>
      <c r="I239" s="606" t="s">
        <v>1043</v>
      </c>
      <c r="J239" s="606" t="s">
        <v>1015</v>
      </c>
      <c r="K239" s="606" t="s">
        <v>1044</v>
      </c>
      <c r="L239" s="606" t="s">
        <v>1016</v>
      </c>
      <c r="M239" s="606" t="s">
        <v>1045</v>
      </c>
      <c r="N239" s="606" t="s">
        <v>1017</v>
      </c>
      <c r="O239" s="606" t="s">
        <v>1046</v>
      </c>
      <c r="P239" s="606" t="s">
        <v>1018</v>
      </c>
      <c r="Q239" s="606" t="s">
        <v>1047</v>
      </c>
      <c r="R239" s="606" t="s">
        <v>1019</v>
      </c>
      <c r="S239" s="606" t="s">
        <v>1048</v>
      </c>
      <c r="T239" s="606" t="s">
        <v>1020</v>
      </c>
      <c r="U239" s="606" t="s">
        <v>1049</v>
      </c>
      <c r="V239" s="606" t="s">
        <v>1021</v>
      </c>
      <c r="W239" s="606" t="s">
        <v>1050</v>
      </c>
      <c r="X239" s="606" t="s">
        <v>1022</v>
      </c>
      <c r="Y239" s="606" t="s">
        <v>1051</v>
      </c>
      <c r="Z239" s="606" t="s">
        <v>1023</v>
      </c>
      <c r="AA239" s="606" t="s">
        <v>1052</v>
      </c>
      <c r="AB239" s="606" t="s">
        <v>1024</v>
      </c>
      <c r="AC239" s="606" t="s">
        <v>1053</v>
      </c>
      <c r="AD239" s="606" t="s">
        <v>1025</v>
      </c>
      <c r="AE239" s="606" t="s">
        <v>1054</v>
      </c>
      <c r="AF239" s="606" t="s">
        <v>1026</v>
      </c>
      <c r="AG239" s="606" t="s">
        <v>1055</v>
      </c>
      <c r="AH239" s="606" t="s">
        <v>1027</v>
      </c>
      <c r="AI239" s="606" t="s">
        <v>1056</v>
      </c>
      <c r="AJ239" s="606" t="s">
        <v>1028</v>
      </c>
      <c r="AK239" s="606" t="s">
        <v>1057</v>
      </c>
      <c r="AL239" s="606" t="s">
        <v>1029</v>
      </c>
      <c r="AM239" s="606" t="s">
        <v>1058</v>
      </c>
      <c r="AN239" s="606" t="s">
        <v>1030</v>
      </c>
      <c r="AO239" s="606" t="s">
        <v>1059</v>
      </c>
      <c r="AP239" s="607" t="s">
        <v>1031</v>
      </c>
      <c r="AQ239" s="334"/>
    </row>
    <row r="240" spans="2:43" ht="14.45" customHeight="1" thickBot="1">
      <c r="B240" s="323"/>
      <c r="C240" s="609"/>
      <c r="D240" s="611"/>
      <c r="E240" s="602">
        <f>'3T장기'!$J$5</f>
        <v>1.2305190968079998</v>
      </c>
      <c r="F240" s="602"/>
      <c r="G240" s="602">
        <f>'3T장기'!$J$15</f>
        <v>1.5976852999999998</v>
      </c>
      <c r="H240" s="602">
        <v>1.5976852999999998</v>
      </c>
      <c r="I240" s="602">
        <f>'3T장기'!$J$25</f>
        <v>2.2652274413929536</v>
      </c>
      <c r="J240" s="602">
        <v>1.5976852999999998</v>
      </c>
      <c r="K240" s="602">
        <f>'3T장기'!$J$35</f>
        <v>2.2652274413929536</v>
      </c>
      <c r="L240" s="602">
        <v>1.5976852999999998</v>
      </c>
      <c r="M240" s="602">
        <f>'3T장기'!$J$45</f>
        <v>2.2652274413929536</v>
      </c>
      <c r="N240" s="602">
        <v>1.5976852999999998</v>
      </c>
      <c r="O240" s="602">
        <f>'3T장기'!$J$55</f>
        <v>4.0390335456158279</v>
      </c>
      <c r="P240" s="602">
        <v>1.5976852999999998</v>
      </c>
      <c r="Q240" s="602">
        <f>'3T장기'!$S$5</f>
        <v>4.0390335456158279</v>
      </c>
      <c r="R240" s="602">
        <v>1.5976852999999998</v>
      </c>
      <c r="S240" s="602">
        <f>'3T장기'!$S$15</f>
        <v>4.0390335456158279</v>
      </c>
      <c r="T240" s="602">
        <v>1.5976852999999998</v>
      </c>
      <c r="U240" s="602">
        <f>'3T장기'!$S$25</f>
        <v>5.5695761790397489</v>
      </c>
      <c r="V240" s="602">
        <v>1.5976852999999998</v>
      </c>
      <c r="W240" s="602">
        <f>'3T장기'!$S$35</f>
        <v>5.5695761790397489</v>
      </c>
      <c r="X240" s="602">
        <v>1.5976852999999998</v>
      </c>
      <c r="Y240" s="602">
        <f>'3T장기'!$S$45</f>
        <v>5.5695761790397489</v>
      </c>
      <c r="Z240" s="602">
        <v>1.5976852999999998</v>
      </c>
      <c r="AA240" s="602">
        <f>'3T장기'!$S$55</f>
        <v>9.7397336245271013</v>
      </c>
      <c r="AB240" s="602">
        <v>1.5976852999999998</v>
      </c>
      <c r="AC240" s="602">
        <f>'3T장기'!$AB$5</f>
        <v>9.7397336245271013</v>
      </c>
      <c r="AD240" s="602">
        <v>1.5976852999999998</v>
      </c>
      <c r="AE240" s="602">
        <f>'3T장기'!$AB$15</f>
        <v>14.771796704333624</v>
      </c>
      <c r="AF240" s="602">
        <v>1.5976852999999998</v>
      </c>
      <c r="AG240" s="602">
        <f>'3T장기'!$AB$25</f>
        <v>14.771796704333624</v>
      </c>
      <c r="AH240" s="602">
        <v>1.5976852999999998</v>
      </c>
      <c r="AI240" s="602">
        <f>'3T장기'!$AB$35</f>
        <v>37.982202179550342</v>
      </c>
      <c r="AJ240" s="602">
        <v>1.5976852999999998</v>
      </c>
      <c r="AK240" s="602">
        <f>'3T장기'!$AB$45</f>
        <v>37.982202179550342</v>
      </c>
      <c r="AL240" s="602">
        <v>1.5976852999999998</v>
      </c>
      <c r="AM240" s="602">
        <f>'3T장기'!$AB$55</f>
        <v>61.83369624267732</v>
      </c>
      <c r="AN240" s="602">
        <v>1.5976852999999998</v>
      </c>
      <c r="AO240" s="602">
        <f>'3T장기'!$AB$55</f>
        <v>61.83369624267732</v>
      </c>
      <c r="AP240" s="603"/>
      <c r="AQ240" s="334"/>
    </row>
    <row r="241" spans="2:43" ht="14.45" hidden="1" customHeight="1">
      <c r="B241" s="323"/>
      <c r="C241" s="525" t="s">
        <v>206</v>
      </c>
      <c r="D241" s="361">
        <f>마리!$G$10</f>
        <v>10.787368421052633</v>
      </c>
      <c r="E241" s="362">
        <v>67.2</v>
      </c>
      <c r="F241" s="361">
        <f>D241*E241*E240</f>
        <v>892.01702327867315</v>
      </c>
      <c r="G241" s="362">
        <v>67.2</v>
      </c>
      <c r="H241" s="361">
        <f>D241*G241*G240</f>
        <v>1158.1799007744</v>
      </c>
      <c r="I241" s="362">
        <v>67.2</v>
      </c>
      <c r="J241" s="361">
        <f>D241*I241*I240</f>
        <v>1642.0886474350984</v>
      </c>
      <c r="K241" s="362">
        <v>83</v>
      </c>
      <c r="L241" s="361">
        <f>D241*K241*K240</f>
        <v>2028.1749663260889</v>
      </c>
      <c r="M241" s="362">
        <v>83</v>
      </c>
      <c r="N241" s="361">
        <f>D241*M241*M240</f>
        <v>2028.1749663260889</v>
      </c>
      <c r="O241" s="362">
        <v>83</v>
      </c>
      <c r="P241" s="361">
        <f>D241*O241*O240</f>
        <v>3616.3550624885202</v>
      </c>
      <c r="Q241" s="362">
        <v>98.6</v>
      </c>
      <c r="R241" s="361">
        <f>D241*Q241*Q240</f>
        <v>4296.0555320646754</v>
      </c>
      <c r="S241" s="362">
        <v>98.6</v>
      </c>
      <c r="T241" s="361">
        <f>D241*S241*S240</f>
        <v>4296.0555320646754</v>
      </c>
      <c r="U241" s="362">
        <v>98.6</v>
      </c>
      <c r="V241" s="361">
        <f>D241*U241*U240</f>
        <v>5923.9935209726482</v>
      </c>
      <c r="W241" s="362">
        <v>114.4</v>
      </c>
      <c r="X241" s="361">
        <f>D241*W241*W240</f>
        <v>6873.2744300128916</v>
      </c>
      <c r="Y241" s="362">
        <v>114.4</v>
      </c>
      <c r="Z241" s="361">
        <f>D241*Y241*Y240</f>
        <v>6873.2744300128916</v>
      </c>
      <c r="AA241" s="362">
        <v>114.4</v>
      </c>
      <c r="AB241" s="361">
        <f>D241*AA241*AA240</f>
        <v>12019.561260070726</v>
      </c>
      <c r="AC241" s="362">
        <v>130</v>
      </c>
      <c r="AD241" s="361">
        <f>D241*AC241*AC240</f>
        <v>13658.59234098946</v>
      </c>
      <c r="AE241" s="362">
        <v>130</v>
      </c>
      <c r="AF241" s="361">
        <f>D241*AE241*AE240</f>
        <v>20715.345727769927</v>
      </c>
      <c r="AG241" s="362">
        <v>130</v>
      </c>
      <c r="AH241" s="361">
        <f>D241*AG241*AG240</f>
        <v>20715.345727769927</v>
      </c>
      <c r="AI241" s="362">
        <v>145.80000000000001</v>
      </c>
      <c r="AJ241" s="361">
        <f>D241*AI241*AI240</f>
        <v>59738.343617972074</v>
      </c>
      <c r="AK241" s="362">
        <v>145.80000000000001</v>
      </c>
      <c r="AL241" s="361">
        <f>D241*AK241*AK240</f>
        <v>59738.343617972074</v>
      </c>
      <c r="AM241" s="362">
        <v>145.80000000000001</v>
      </c>
      <c r="AN241" s="361">
        <f>D241*AM241*AM240</f>
        <v>97251.933309520828</v>
      </c>
      <c r="AO241" s="362">
        <v>161.4</v>
      </c>
      <c r="AP241" s="363">
        <f>D241*AO241*AO240</f>
        <v>107657.48995992223</v>
      </c>
      <c r="AQ241" s="334"/>
    </row>
    <row r="242" spans="2:43" ht="14.45" hidden="1" customHeight="1">
      <c r="B242" s="323"/>
      <c r="C242" s="526" t="s">
        <v>205</v>
      </c>
      <c r="D242" s="365">
        <f>마리!$G$9</f>
        <v>1</v>
      </c>
      <c r="E242" s="527">
        <v>40.4</v>
      </c>
      <c r="F242" s="365">
        <f>D242*E242*E240</f>
        <v>49.712971511043186</v>
      </c>
      <c r="G242" s="527">
        <v>40.4</v>
      </c>
      <c r="H242" s="365">
        <f>D242*G242*G240</f>
        <v>64.546486119999983</v>
      </c>
      <c r="I242" s="527">
        <v>40.4</v>
      </c>
      <c r="J242" s="365">
        <f>D242*I242*I240</f>
        <v>91.515188632275326</v>
      </c>
      <c r="K242" s="527">
        <v>49.8</v>
      </c>
      <c r="L242" s="365">
        <f>D242*K242*K240</f>
        <v>112.80832658136909</v>
      </c>
      <c r="M242" s="527">
        <v>49.8</v>
      </c>
      <c r="N242" s="365">
        <f>D242*M242*M240</f>
        <v>112.80832658136909</v>
      </c>
      <c r="O242" s="527">
        <v>49.8</v>
      </c>
      <c r="P242" s="365">
        <f>D242*O242*O240</f>
        <v>201.14387057166823</v>
      </c>
      <c r="Q242" s="527">
        <v>59.2</v>
      </c>
      <c r="R242" s="365">
        <f>D242*Q242*Q240</f>
        <v>239.11078590045702</v>
      </c>
      <c r="S242" s="527">
        <v>59.2</v>
      </c>
      <c r="T242" s="365">
        <f>D242*S242*S240</f>
        <v>239.11078590045702</v>
      </c>
      <c r="U242" s="527">
        <v>59.2</v>
      </c>
      <c r="V242" s="365">
        <f>D242*U242*U240</f>
        <v>329.71890979915315</v>
      </c>
      <c r="W242" s="527">
        <v>68.599999999999994</v>
      </c>
      <c r="X242" s="365">
        <f>D242*W242*W240</f>
        <v>382.07292588212675</v>
      </c>
      <c r="Y242" s="527">
        <v>68.599999999999994</v>
      </c>
      <c r="Z242" s="365">
        <f>D242*Y242*Y240</f>
        <v>382.07292588212675</v>
      </c>
      <c r="AA242" s="527">
        <v>68.599999999999994</v>
      </c>
      <c r="AB242" s="365">
        <f>D242*AA242*AA240</f>
        <v>668.14572664255911</v>
      </c>
      <c r="AC242" s="527">
        <v>78</v>
      </c>
      <c r="AD242" s="365">
        <f>D242*AC242*AC240</f>
        <v>759.69922271311395</v>
      </c>
      <c r="AE242" s="527">
        <v>78</v>
      </c>
      <c r="AF242" s="365">
        <f>D242*AE242*AE240</f>
        <v>1152.2001429380227</v>
      </c>
      <c r="AG242" s="527">
        <v>78</v>
      </c>
      <c r="AH242" s="365">
        <f>D242*AG242*AG240</f>
        <v>1152.2001429380227</v>
      </c>
      <c r="AI242" s="527">
        <v>87.4</v>
      </c>
      <c r="AJ242" s="365">
        <f>D242*AI242*AI240</f>
        <v>3319.6444704927003</v>
      </c>
      <c r="AK242" s="527">
        <v>87.4</v>
      </c>
      <c r="AL242" s="365">
        <f>D242*AK242*AK240</f>
        <v>3319.6444704927003</v>
      </c>
      <c r="AM242" s="527">
        <v>87.4</v>
      </c>
      <c r="AN242" s="365">
        <f>D242*AM242*AM240</f>
        <v>5404.2650516099984</v>
      </c>
      <c r="AO242" s="527">
        <v>96.8</v>
      </c>
      <c r="AP242" s="367">
        <f>D242*AO242*AO240</f>
        <v>5985.5017962911643</v>
      </c>
      <c r="AQ242" s="334"/>
    </row>
    <row r="243" spans="2:43" ht="14.45" hidden="1" customHeight="1">
      <c r="B243" s="323"/>
      <c r="C243" s="526" t="s">
        <v>1809</v>
      </c>
      <c r="D243" s="365">
        <f>마리!$G$12</f>
        <v>38</v>
      </c>
      <c r="E243" s="527">
        <v>12</v>
      </c>
      <c r="F243" s="365">
        <f>D243*E243*E240</f>
        <v>561.1167081444479</v>
      </c>
      <c r="G243" s="527">
        <v>14</v>
      </c>
      <c r="H243" s="365">
        <f>D243*G243*G240</f>
        <v>849.96857959999988</v>
      </c>
      <c r="I243" s="527">
        <v>14</v>
      </c>
      <c r="J243" s="365">
        <f>D243*I243*I240</f>
        <v>1205.1009988210512</v>
      </c>
      <c r="K243" s="527">
        <v>16</v>
      </c>
      <c r="L243" s="365">
        <f>D243*K243*K240</f>
        <v>1377.2582843669159</v>
      </c>
      <c r="M243" s="527">
        <v>16</v>
      </c>
      <c r="N243" s="365">
        <f>D243*M243*M240</f>
        <v>1377.2582843669159</v>
      </c>
      <c r="O243" s="527">
        <v>18</v>
      </c>
      <c r="P243" s="365">
        <f>D243*O243*O240</f>
        <v>2762.6989452012263</v>
      </c>
      <c r="Q243" s="527">
        <v>18</v>
      </c>
      <c r="R243" s="365">
        <f>D243*Q243*Q240</f>
        <v>2762.6989452012263</v>
      </c>
      <c r="S243" s="527">
        <v>20</v>
      </c>
      <c r="T243" s="365">
        <f>D243*S243*S240</f>
        <v>3069.6654946680292</v>
      </c>
      <c r="U243" s="527">
        <v>20</v>
      </c>
      <c r="V243" s="365">
        <f>D243*U243*U240</f>
        <v>4232.8778960702093</v>
      </c>
      <c r="W243" s="527">
        <v>22</v>
      </c>
      <c r="X243" s="365">
        <f>D243*W243*W240</f>
        <v>4656.1656856772297</v>
      </c>
      <c r="Y243" s="527">
        <v>24</v>
      </c>
      <c r="Z243" s="365">
        <f>D243*Y243*Y240</f>
        <v>5079.453475284251</v>
      </c>
      <c r="AA243" s="527">
        <v>28</v>
      </c>
      <c r="AB243" s="365">
        <f>D243*AA243*AA240</f>
        <v>10363.076576496836</v>
      </c>
      <c r="AC243" s="527">
        <v>30</v>
      </c>
      <c r="AD243" s="365">
        <f>D243*AC243*AC240</f>
        <v>11103.296331960895</v>
      </c>
      <c r="AE243" s="527">
        <v>32</v>
      </c>
      <c r="AF243" s="365">
        <f>D243*AE243*AE240</f>
        <v>17962.504792469688</v>
      </c>
      <c r="AG243" s="527">
        <v>34</v>
      </c>
      <c r="AH243" s="365">
        <f>D243*AG243*AG240</f>
        <v>19085.161341999043</v>
      </c>
      <c r="AI243" s="527">
        <v>38</v>
      </c>
      <c r="AJ243" s="365">
        <f>D243*AI243*AI240</f>
        <v>54846.299947270694</v>
      </c>
      <c r="AK243" s="527">
        <v>42</v>
      </c>
      <c r="AL243" s="365">
        <f>D243*AK243*AK240</f>
        <v>60619.594678562346</v>
      </c>
      <c r="AM243" s="527">
        <v>44</v>
      </c>
      <c r="AN243" s="365">
        <f>D243*AM243*AM240</f>
        <v>103385.94011775647</v>
      </c>
      <c r="AO243" s="527">
        <v>48</v>
      </c>
      <c r="AP243" s="367">
        <f>D243*AO243*AO240</f>
        <v>112784.66194664343</v>
      </c>
      <c r="AQ243" s="334"/>
    </row>
    <row r="244" spans="2:43" ht="14.45" hidden="1" customHeight="1">
      <c r="B244" s="323"/>
      <c r="C244" s="368" t="s">
        <v>1809</v>
      </c>
      <c r="D244" s="369">
        <f>마리!$G$12</f>
        <v>38</v>
      </c>
      <c r="E244" s="370">
        <v>8</v>
      </c>
      <c r="F244" s="369">
        <f>D244*E244*E240</f>
        <v>374.07780542963195</v>
      </c>
      <c r="G244" s="370">
        <v>10</v>
      </c>
      <c r="H244" s="369">
        <f>D244*G244*G240</f>
        <v>607.12041399999987</v>
      </c>
      <c r="I244" s="370">
        <v>10</v>
      </c>
      <c r="J244" s="369">
        <f>D244*I244*I240</f>
        <v>860.78642772932233</v>
      </c>
      <c r="K244" s="370">
        <v>10</v>
      </c>
      <c r="L244" s="369">
        <f>D244*K244*K240</f>
        <v>860.78642772932233</v>
      </c>
      <c r="M244" s="370">
        <v>10</v>
      </c>
      <c r="N244" s="369">
        <f>D244*M244*M240</f>
        <v>860.78642772932233</v>
      </c>
      <c r="O244" s="370">
        <v>12</v>
      </c>
      <c r="P244" s="369">
        <f>D244*O244*O240</f>
        <v>1841.7992968008175</v>
      </c>
      <c r="Q244" s="370">
        <v>12</v>
      </c>
      <c r="R244" s="369">
        <f>D244*Q244*Q240</f>
        <v>1841.7992968008175</v>
      </c>
      <c r="S244" s="370">
        <v>12</v>
      </c>
      <c r="T244" s="369">
        <f>D244*S244*S240</f>
        <v>1841.7992968008175</v>
      </c>
      <c r="U244" s="370">
        <v>12</v>
      </c>
      <c r="V244" s="369">
        <f>D244*U244*U240</f>
        <v>2539.7267376421255</v>
      </c>
      <c r="W244" s="370">
        <v>14</v>
      </c>
      <c r="X244" s="369">
        <f>D244*W244*W240</f>
        <v>2963.0145272491463</v>
      </c>
      <c r="Y244" s="370">
        <v>16</v>
      </c>
      <c r="Z244" s="369">
        <f>D244*Y244*Y240</f>
        <v>3386.3023168561672</v>
      </c>
      <c r="AA244" s="370">
        <v>16</v>
      </c>
      <c r="AB244" s="369">
        <f>D244*AA244*AA240</f>
        <v>5921.758043712478</v>
      </c>
      <c r="AC244" s="370">
        <v>18</v>
      </c>
      <c r="AD244" s="369">
        <f>D244*AC244*AC240</f>
        <v>6661.9777991765377</v>
      </c>
      <c r="AE244" s="370">
        <v>20</v>
      </c>
      <c r="AF244" s="369">
        <f>D244*AE244*AE240</f>
        <v>11226.565495293555</v>
      </c>
      <c r="AG244" s="370">
        <v>22</v>
      </c>
      <c r="AH244" s="369">
        <f>D244*AG244*AG240</f>
        <v>12349.222044822911</v>
      </c>
      <c r="AI244" s="370">
        <v>24</v>
      </c>
      <c r="AJ244" s="369">
        <f>D244*AI244*AI240</f>
        <v>34639.768387749915</v>
      </c>
      <c r="AK244" s="370">
        <v>26</v>
      </c>
      <c r="AL244" s="369">
        <f>D244*AK244*AK240</f>
        <v>37526.41575339574</v>
      </c>
      <c r="AM244" s="370">
        <v>28</v>
      </c>
      <c r="AN244" s="369">
        <f>D244*AM244*AM240</f>
        <v>65791.052802208666</v>
      </c>
      <c r="AO244" s="370">
        <v>30</v>
      </c>
      <c r="AP244" s="371">
        <f>D244*AO244*AO240</f>
        <v>70490.41371665214</v>
      </c>
      <c r="AQ244" s="334"/>
    </row>
    <row r="245" spans="2:43" ht="14.45" hidden="1" customHeight="1">
      <c r="B245" s="323"/>
      <c r="C245" s="525" t="s">
        <v>1040</v>
      </c>
      <c r="D245" s="361">
        <f>마리!$G$16</f>
        <v>11</v>
      </c>
      <c r="E245" s="362">
        <v>6</v>
      </c>
      <c r="F245" s="361">
        <f>D245*E245*E240</f>
        <v>81.21426038932799</v>
      </c>
      <c r="G245" s="362">
        <v>6</v>
      </c>
      <c r="H245" s="361">
        <f>D245*G245*G240</f>
        <v>105.44722979999999</v>
      </c>
      <c r="I245" s="362">
        <v>8</v>
      </c>
      <c r="J245" s="361">
        <f>D245*I245*I240</f>
        <v>199.34001484257993</v>
      </c>
      <c r="K245" s="362">
        <v>8</v>
      </c>
      <c r="L245" s="361">
        <f>D245*K245*K240</f>
        <v>199.34001484257993</v>
      </c>
      <c r="M245" s="362">
        <v>8</v>
      </c>
      <c r="N245" s="361">
        <f>D245*M245*M240</f>
        <v>199.34001484257993</v>
      </c>
      <c r="O245" s="362">
        <v>8</v>
      </c>
      <c r="P245" s="361">
        <f>D245*O245*O240</f>
        <v>355.43495201419285</v>
      </c>
      <c r="Q245" s="362">
        <v>10</v>
      </c>
      <c r="R245" s="361">
        <f>D245*Q245*Q240</f>
        <v>444.29369001774108</v>
      </c>
      <c r="S245" s="362">
        <v>10</v>
      </c>
      <c r="T245" s="361">
        <f>D245*S245*S240</f>
        <v>444.29369001774108</v>
      </c>
      <c r="U245" s="362">
        <v>10</v>
      </c>
      <c r="V245" s="361">
        <f>D245*U245*U240</f>
        <v>612.65337969437235</v>
      </c>
      <c r="W245" s="362">
        <v>12</v>
      </c>
      <c r="X245" s="361">
        <f>D245*W245*W240</f>
        <v>735.18405563324689</v>
      </c>
      <c r="Y245" s="362">
        <v>14</v>
      </c>
      <c r="Z245" s="361">
        <f>D245*Y245*Y240</f>
        <v>857.71473157212131</v>
      </c>
      <c r="AA245" s="362">
        <v>16</v>
      </c>
      <c r="AB245" s="361">
        <f>D245*AA245*AA240</f>
        <v>1714.1931179167698</v>
      </c>
      <c r="AC245" s="362">
        <v>18</v>
      </c>
      <c r="AD245" s="361">
        <f>D245*AC245*AC240</f>
        <v>1928.467257656366</v>
      </c>
      <c r="AE245" s="362">
        <v>20</v>
      </c>
      <c r="AF245" s="361">
        <f>D245*AE245*AE240</f>
        <v>3249.7952749533974</v>
      </c>
      <c r="AG245" s="362">
        <v>22</v>
      </c>
      <c r="AH245" s="361">
        <f>D245*AG245*AG240</f>
        <v>3574.7748024487373</v>
      </c>
      <c r="AI245" s="362">
        <v>26</v>
      </c>
      <c r="AJ245" s="361">
        <f>D245*AI245*AI240</f>
        <v>10862.909823351398</v>
      </c>
      <c r="AK245" s="362">
        <v>28</v>
      </c>
      <c r="AL245" s="361">
        <f>D245*AK245*AK240</f>
        <v>11698.518271301506</v>
      </c>
      <c r="AM245" s="362">
        <v>32</v>
      </c>
      <c r="AN245" s="361">
        <f>D245*AM245*AM240</f>
        <v>21765.461077422417</v>
      </c>
      <c r="AO245" s="362">
        <v>36</v>
      </c>
      <c r="AP245" s="363">
        <f>D245*AO245*AO240</f>
        <v>24486.14371210022</v>
      </c>
      <c r="AQ245" s="334"/>
    </row>
    <row r="246" spans="2:43" ht="14.45" hidden="1" customHeight="1">
      <c r="B246" s="323"/>
      <c r="C246" s="526" t="s">
        <v>1040</v>
      </c>
      <c r="D246" s="365">
        <f>마리!$G$16</f>
        <v>11</v>
      </c>
      <c r="E246" s="527">
        <v>6</v>
      </c>
      <c r="F246" s="365">
        <f>D246*E246*E240</f>
        <v>81.21426038932799</v>
      </c>
      <c r="G246" s="527">
        <v>6</v>
      </c>
      <c r="H246" s="365">
        <f>D246*G246*G240</f>
        <v>105.44722979999999</v>
      </c>
      <c r="I246" s="527">
        <v>6</v>
      </c>
      <c r="J246" s="365">
        <f>D246*I246*I240</f>
        <v>149.50501113193494</v>
      </c>
      <c r="K246" s="527">
        <v>8</v>
      </c>
      <c r="L246" s="365">
        <f>D246*K246*K240</f>
        <v>199.34001484257993</v>
      </c>
      <c r="M246" s="527">
        <v>8</v>
      </c>
      <c r="N246" s="365">
        <f>D246*M246*M240</f>
        <v>199.34001484257993</v>
      </c>
      <c r="O246" s="527">
        <v>8</v>
      </c>
      <c r="P246" s="365">
        <f>D246*O246*O240</f>
        <v>355.43495201419285</v>
      </c>
      <c r="Q246" s="527">
        <v>8</v>
      </c>
      <c r="R246" s="365">
        <f>D246*Q246*Q240</f>
        <v>355.43495201419285</v>
      </c>
      <c r="S246" s="527">
        <v>8</v>
      </c>
      <c r="T246" s="365">
        <f>D246*S246*S240</f>
        <v>355.43495201419285</v>
      </c>
      <c r="U246" s="527">
        <v>8</v>
      </c>
      <c r="V246" s="365">
        <f>D246*U246*U240</f>
        <v>490.12270375549792</v>
      </c>
      <c r="W246" s="527">
        <v>10</v>
      </c>
      <c r="X246" s="365">
        <f>D246*W246*W240</f>
        <v>612.65337969437235</v>
      </c>
      <c r="Y246" s="527">
        <v>10</v>
      </c>
      <c r="Z246" s="365">
        <f>D246*Y246*Y240</f>
        <v>612.65337969437235</v>
      </c>
      <c r="AA246" s="527">
        <v>12</v>
      </c>
      <c r="AB246" s="365">
        <f>D246*AA246*AA240</f>
        <v>1285.6448384375774</v>
      </c>
      <c r="AC246" s="527">
        <v>14</v>
      </c>
      <c r="AD246" s="365">
        <f>D246*AC246*AC240</f>
        <v>1499.9189781771736</v>
      </c>
      <c r="AE246" s="527">
        <v>14</v>
      </c>
      <c r="AF246" s="365">
        <f>D246*AE246*AE240</f>
        <v>2274.8566924673783</v>
      </c>
      <c r="AG246" s="527">
        <v>16</v>
      </c>
      <c r="AH246" s="365">
        <f>D246*AG246*AG240</f>
        <v>2599.8362199627181</v>
      </c>
      <c r="AI246" s="527">
        <v>18</v>
      </c>
      <c r="AJ246" s="365">
        <f>D246*AI246*AI240</f>
        <v>7520.4760315509675</v>
      </c>
      <c r="AK246" s="527">
        <v>20</v>
      </c>
      <c r="AL246" s="365">
        <f>D246*AK246*AK240</f>
        <v>8356.0844795010744</v>
      </c>
      <c r="AM246" s="527">
        <v>22</v>
      </c>
      <c r="AN246" s="365">
        <f>D246*AM246*AM240</f>
        <v>14963.754490727912</v>
      </c>
      <c r="AO246" s="527">
        <v>24</v>
      </c>
      <c r="AP246" s="367">
        <f>D246*AO246*AO240</f>
        <v>16324.095808066813</v>
      </c>
      <c r="AQ246" s="334"/>
    </row>
    <row r="247" spans="2:43" ht="14.45" hidden="1" customHeight="1">
      <c r="B247" s="323"/>
      <c r="C247" s="526" t="s">
        <v>1038</v>
      </c>
      <c r="D247" s="365">
        <f>마리!$G$14</f>
        <v>31.142105263157895</v>
      </c>
      <c r="E247" s="527">
        <v>6610</v>
      </c>
      <c r="F247" s="365">
        <f>D247*E247/500</f>
        <v>411.69863157894736</v>
      </c>
      <c r="G247" s="527">
        <v>6610</v>
      </c>
      <c r="H247" s="365">
        <f>D247*G247/500</f>
        <v>411.69863157894736</v>
      </c>
      <c r="I247" s="527">
        <v>6610</v>
      </c>
      <c r="J247" s="365">
        <f>D247*I247/500</f>
        <v>411.69863157894736</v>
      </c>
      <c r="K247" s="527">
        <v>8152</v>
      </c>
      <c r="L247" s="365">
        <f>D247*K247/500</f>
        <v>507.7408842105263</v>
      </c>
      <c r="M247" s="527">
        <v>8152</v>
      </c>
      <c r="N247" s="365">
        <f>D247*M247/500</f>
        <v>507.7408842105263</v>
      </c>
      <c r="O247" s="527">
        <v>8152</v>
      </c>
      <c r="P247" s="365">
        <f>D247*O247/500</f>
        <v>507.7408842105263</v>
      </c>
      <c r="Q247" s="527">
        <v>9696</v>
      </c>
      <c r="R247" s="365">
        <f>D247*Q247/500</f>
        <v>603.90770526315782</v>
      </c>
      <c r="S247" s="527">
        <v>9696</v>
      </c>
      <c r="T247" s="365">
        <f>D247*S247/500</f>
        <v>603.90770526315782</v>
      </c>
      <c r="U247" s="527">
        <v>9696</v>
      </c>
      <c r="V247" s="365">
        <f>D247*U247/500</f>
        <v>603.90770526315782</v>
      </c>
      <c r="W247" s="527">
        <v>13014</v>
      </c>
      <c r="X247" s="365">
        <f>D247*W247/500</f>
        <v>810.56671578947373</v>
      </c>
      <c r="Y247" s="527">
        <v>17714</v>
      </c>
      <c r="Z247" s="365">
        <f>D247*Y247/500</f>
        <v>1103.3025052631579</v>
      </c>
      <c r="AA247" s="527">
        <v>24012</v>
      </c>
      <c r="AB247" s="365">
        <f>D247*AA247/500</f>
        <v>1495.5684631578947</v>
      </c>
      <c r="AC247" s="527">
        <v>32774</v>
      </c>
      <c r="AD247" s="365">
        <f>D247*AC247/500</f>
        <v>2041.3027157894737</v>
      </c>
      <c r="AE247" s="527">
        <v>44514</v>
      </c>
      <c r="AF247" s="365">
        <f>D247*AE247/500</f>
        <v>2772.5193473684212</v>
      </c>
      <c r="AG247" s="527">
        <v>60480</v>
      </c>
      <c r="AH247" s="365">
        <f>D247*AG247/500</f>
        <v>3766.949052631579</v>
      </c>
      <c r="AI247" s="527">
        <v>82372</v>
      </c>
      <c r="AJ247" s="365">
        <f>D247*AI247/500</f>
        <v>5130.4749894736833</v>
      </c>
      <c r="AK247" s="527">
        <v>111862</v>
      </c>
      <c r="AL247" s="365">
        <f>D247*AK247/500</f>
        <v>6967.2363578947361</v>
      </c>
      <c r="AM247" s="527">
        <v>151946</v>
      </c>
      <c r="AN247" s="365">
        <f>D247*AM247/500</f>
        <v>9463.8366526315785</v>
      </c>
      <c r="AO247" s="527">
        <v>206688</v>
      </c>
      <c r="AP247" s="367">
        <f>D247*AO247/500</f>
        <v>12873.398905263157</v>
      </c>
      <c r="AQ247" s="334"/>
    </row>
    <row r="248" spans="2:43" ht="14.45" hidden="1" customHeight="1">
      <c r="B248" s="323"/>
      <c r="C248" s="368" t="s">
        <v>1038</v>
      </c>
      <c r="D248" s="369">
        <f>마리!$G$14</f>
        <v>31.142105263157895</v>
      </c>
      <c r="E248" s="370">
        <v>4622</v>
      </c>
      <c r="F248" s="369">
        <f>D248*E248/500</f>
        <v>287.87762105263158</v>
      </c>
      <c r="G248" s="370">
        <v>4622</v>
      </c>
      <c r="H248" s="369">
        <f>D248*G248/500</f>
        <v>287.87762105263158</v>
      </c>
      <c r="I248" s="370">
        <v>4622</v>
      </c>
      <c r="J248" s="369">
        <f>D248*I248/500</f>
        <v>287.87762105263158</v>
      </c>
      <c r="K248" s="370">
        <v>5700</v>
      </c>
      <c r="L248" s="369">
        <f>D248*K248/500</f>
        <v>355.02</v>
      </c>
      <c r="M248" s="370">
        <v>5700</v>
      </c>
      <c r="N248" s="369">
        <f>D248*M248/500</f>
        <v>355.02</v>
      </c>
      <c r="O248" s="370">
        <v>5700</v>
      </c>
      <c r="P248" s="369">
        <f>D248*O248/500</f>
        <v>355.02</v>
      </c>
      <c r="Q248" s="370">
        <v>6778</v>
      </c>
      <c r="R248" s="369">
        <f>D248*Q248/500</f>
        <v>422.16237894736844</v>
      </c>
      <c r="S248" s="370">
        <v>6778</v>
      </c>
      <c r="T248" s="369">
        <f>D248*S248/500</f>
        <v>422.16237894736844</v>
      </c>
      <c r="U248" s="370">
        <v>6778</v>
      </c>
      <c r="V248" s="369">
        <f>D248*U248/500</f>
        <v>422.16237894736844</v>
      </c>
      <c r="W248" s="370">
        <v>9178</v>
      </c>
      <c r="X248" s="369">
        <f>D248*W248/500</f>
        <v>571.64448421052634</v>
      </c>
      <c r="Y248" s="370">
        <v>12406</v>
      </c>
      <c r="Z248" s="369">
        <f>D248*Y248/500</f>
        <v>772.69791578947365</v>
      </c>
      <c r="AA248" s="370">
        <v>16824</v>
      </c>
      <c r="AB248" s="369">
        <f>D248*AA248/500</f>
        <v>1047.8695578947368</v>
      </c>
      <c r="AC248" s="370">
        <v>23166</v>
      </c>
      <c r="AD248" s="369">
        <f>D248*AC248/500</f>
        <v>1442.8760210526316</v>
      </c>
      <c r="AE248" s="370">
        <v>31464</v>
      </c>
      <c r="AF248" s="369">
        <f>D248*AE248/500</f>
        <v>1959.7103999999999</v>
      </c>
      <c r="AG248" s="370">
        <v>42702</v>
      </c>
      <c r="AH248" s="369">
        <f>D248*AG248/500</f>
        <v>2659.660357894737</v>
      </c>
      <c r="AI248" s="370">
        <v>57348</v>
      </c>
      <c r="AJ248" s="369">
        <f>D248*AI248/500</f>
        <v>3571.8749052631579</v>
      </c>
      <c r="AK248" s="370">
        <v>77804</v>
      </c>
      <c r="AL248" s="369">
        <f>D248*AK248/500</f>
        <v>4845.9607157894734</v>
      </c>
      <c r="AM248" s="370">
        <v>105536</v>
      </c>
      <c r="AN248" s="369">
        <f>D248*AM248/500</f>
        <v>6573.2264421052632</v>
      </c>
      <c r="AO248" s="370">
        <v>144488</v>
      </c>
      <c r="AP248" s="371">
        <f>D248*AO248/500</f>
        <v>8999.321010526317</v>
      </c>
      <c r="AQ248" s="334"/>
    </row>
    <row r="249" spans="2:43" ht="14.45" hidden="1" customHeight="1">
      <c r="B249" s="323"/>
      <c r="C249" s="604" t="s">
        <v>202</v>
      </c>
      <c r="D249" s="361" t="s">
        <v>1041</v>
      </c>
      <c r="E249" s="362">
        <v>640</v>
      </c>
      <c r="F249" s="361">
        <f>E249*E240</f>
        <v>787.53222195711987</v>
      </c>
      <c r="G249" s="362">
        <v>640</v>
      </c>
      <c r="H249" s="361">
        <f>G249*G240</f>
        <v>1022.5185919999999</v>
      </c>
      <c r="I249" s="362">
        <v>640</v>
      </c>
      <c r="J249" s="361">
        <f>I249*I240</f>
        <v>1449.7455624914903</v>
      </c>
      <c r="K249" s="362">
        <v>640</v>
      </c>
      <c r="L249" s="361">
        <f>K249*K240</f>
        <v>1449.7455624914903</v>
      </c>
      <c r="M249" s="362">
        <v>660</v>
      </c>
      <c r="N249" s="361">
        <f>M249*M240</f>
        <v>1495.0501113193493</v>
      </c>
      <c r="O249" s="362">
        <v>660</v>
      </c>
      <c r="P249" s="361">
        <f>O249*O240</f>
        <v>2665.7621401064466</v>
      </c>
      <c r="Q249" s="362">
        <v>660</v>
      </c>
      <c r="R249" s="361">
        <f>Q249*Q240</f>
        <v>2665.7621401064466</v>
      </c>
      <c r="S249" s="362">
        <v>660</v>
      </c>
      <c r="T249" s="361">
        <f>S249*S240</f>
        <v>2665.7621401064466</v>
      </c>
      <c r="U249" s="362">
        <v>660</v>
      </c>
      <c r="V249" s="361">
        <f>U249*U240</f>
        <v>3675.9202781662343</v>
      </c>
      <c r="W249" s="362">
        <v>680</v>
      </c>
      <c r="X249" s="361">
        <f>W249*W240</f>
        <v>3787.3118017470292</v>
      </c>
      <c r="Y249" s="362">
        <v>680</v>
      </c>
      <c r="Z249" s="361">
        <f>Y249*Y240</f>
        <v>3787.3118017470292</v>
      </c>
      <c r="AA249" s="362">
        <v>680</v>
      </c>
      <c r="AB249" s="361">
        <f>AA249*AA240</f>
        <v>6623.0188646784291</v>
      </c>
      <c r="AC249" s="362">
        <v>710</v>
      </c>
      <c r="AD249" s="361">
        <f>AC249*AC240</f>
        <v>6915.2108734142421</v>
      </c>
      <c r="AE249" s="362">
        <v>730</v>
      </c>
      <c r="AF249" s="361">
        <f>AE249*AE240</f>
        <v>10783.411594163546</v>
      </c>
      <c r="AG249" s="362">
        <v>750</v>
      </c>
      <c r="AH249" s="361">
        <f>AG249*AG240</f>
        <v>11078.847528250219</v>
      </c>
      <c r="AI249" s="362">
        <v>780</v>
      </c>
      <c r="AJ249" s="361">
        <f>AI249*AI240</f>
        <v>29626.117700049268</v>
      </c>
      <c r="AK249" s="362">
        <v>810</v>
      </c>
      <c r="AL249" s="361">
        <f>AK249*AK240</f>
        <v>30765.583765435778</v>
      </c>
      <c r="AM249" s="362">
        <v>840</v>
      </c>
      <c r="AN249" s="361">
        <f>AM249*AM240</f>
        <v>51940.30484384895</v>
      </c>
      <c r="AO249" s="362">
        <v>870</v>
      </c>
      <c r="AP249" s="363">
        <f>AO249*AO240</f>
        <v>53795.315731129267</v>
      </c>
      <c r="AQ249" s="334"/>
    </row>
    <row r="250" spans="2:43" ht="14.45" hidden="1" customHeight="1">
      <c r="B250" s="323"/>
      <c r="C250" s="605"/>
      <c r="D250" s="365" t="s">
        <v>1041</v>
      </c>
      <c r="E250" s="527">
        <v>330</v>
      </c>
      <c r="F250" s="365">
        <f>E250*E240</f>
        <v>406.07130194663989</v>
      </c>
      <c r="G250" s="527">
        <v>330</v>
      </c>
      <c r="H250" s="365">
        <f>G250*G240</f>
        <v>527.23614899999995</v>
      </c>
      <c r="I250" s="527">
        <v>330</v>
      </c>
      <c r="J250" s="365">
        <f>I250*I240</f>
        <v>747.52505565967465</v>
      </c>
      <c r="K250" s="527">
        <v>330</v>
      </c>
      <c r="L250" s="365">
        <f>K250*K240</f>
        <v>747.52505565967465</v>
      </c>
      <c r="M250" s="527">
        <v>330</v>
      </c>
      <c r="N250" s="365">
        <f>M250*M240</f>
        <v>747.52505565967465</v>
      </c>
      <c r="O250" s="527">
        <v>330</v>
      </c>
      <c r="P250" s="365">
        <f>O250*O240</f>
        <v>1332.8810700532233</v>
      </c>
      <c r="Q250" s="527">
        <v>330</v>
      </c>
      <c r="R250" s="365">
        <f>Q250*Q240</f>
        <v>1332.8810700532233</v>
      </c>
      <c r="S250" s="527">
        <v>330</v>
      </c>
      <c r="T250" s="365">
        <f>S250*S240</f>
        <v>1332.8810700532233</v>
      </c>
      <c r="U250" s="527">
        <v>350</v>
      </c>
      <c r="V250" s="365">
        <f>U250*U240</f>
        <v>1949.3516626639121</v>
      </c>
      <c r="W250" s="527">
        <v>350</v>
      </c>
      <c r="X250" s="365">
        <f>W250*W240</f>
        <v>1949.3516626639121</v>
      </c>
      <c r="Y250" s="527">
        <v>350</v>
      </c>
      <c r="Z250" s="365">
        <f>Y250*Y240</f>
        <v>1949.3516626639121</v>
      </c>
      <c r="AA250" s="527">
        <v>350</v>
      </c>
      <c r="AB250" s="365">
        <f>AA250*AA240</f>
        <v>3408.9067685844857</v>
      </c>
      <c r="AC250" s="527">
        <v>350</v>
      </c>
      <c r="AD250" s="365">
        <f>AC250*AC240</f>
        <v>3408.9067685844857</v>
      </c>
      <c r="AE250" s="527">
        <v>350</v>
      </c>
      <c r="AF250" s="365">
        <f>AE250*AE240</f>
        <v>5170.1288465167681</v>
      </c>
      <c r="AG250" s="527">
        <v>360</v>
      </c>
      <c r="AH250" s="365">
        <f>AG250*AG240</f>
        <v>5317.8468135601051</v>
      </c>
      <c r="AI250" s="527">
        <v>380</v>
      </c>
      <c r="AJ250" s="365">
        <f>AI250*AI240</f>
        <v>14433.23682822913</v>
      </c>
      <c r="AK250" s="527">
        <v>390</v>
      </c>
      <c r="AL250" s="365">
        <f>AK250*AK240</f>
        <v>14813.058850024634</v>
      </c>
      <c r="AM250" s="527">
        <v>400</v>
      </c>
      <c r="AN250" s="365">
        <f>AM250*AM240</f>
        <v>24733.47849707093</v>
      </c>
      <c r="AO250" s="527">
        <v>420</v>
      </c>
      <c r="AP250" s="367">
        <f>AO250*AO240</f>
        <v>25970.152421924475</v>
      </c>
      <c r="AQ250" s="334"/>
    </row>
    <row r="251" spans="2:43" ht="14.45" hidden="1" customHeight="1">
      <c r="B251" s="323"/>
      <c r="C251" s="526" t="s">
        <v>1001</v>
      </c>
      <c r="D251" s="365">
        <f>마리!$G$6</f>
        <v>13.42</v>
      </c>
      <c r="E251" s="527">
        <v>12</v>
      </c>
      <c r="F251" s="365">
        <f>D251*E251*E240</f>
        <v>198.16279534996028</v>
      </c>
      <c r="G251" s="527">
        <v>12</v>
      </c>
      <c r="H251" s="365">
        <f>D251*G251*G240</f>
        <v>257.29124071199993</v>
      </c>
      <c r="I251" s="527">
        <v>12</v>
      </c>
      <c r="J251" s="365">
        <f>D251*I251*I240</f>
        <v>364.79222716192123</v>
      </c>
      <c r="K251" s="527">
        <v>12</v>
      </c>
      <c r="L251" s="365">
        <f>D251*K251*K240</f>
        <v>364.79222716192123</v>
      </c>
      <c r="M251" s="527">
        <v>12</v>
      </c>
      <c r="N251" s="365">
        <f>D251*M251*M240</f>
        <v>364.79222716192123</v>
      </c>
      <c r="O251" s="527">
        <v>24</v>
      </c>
      <c r="P251" s="365">
        <f>D251*O251*O240</f>
        <v>1300.8919243719458</v>
      </c>
      <c r="Q251" s="527">
        <v>24</v>
      </c>
      <c r="R251" s="365">
        <f>D251*Q251*Q240</f>
        <v>1300.8919243719458</v>
      </c>
      <c r="S251" s="527">
        <v>24</v>
      </c>
      <c r="T251" s="365">
        <f>D251*S251*S240</f>
        <v>1300.8919243719458</v>
      </c>
      <c r="U251" s="527">
        <v>24</v>
      </c>
      <c r="V251" s="365">
        <f>D251*U251*U240</f>
        <v>1793.8490957451222</v>
      </c>
      <c r="W251" s="527">
        <v>24</v>
      </c>
      <c r="X251" s="365">
        <f>D251*W251*W240</f>
        <v>1793.8490957451222</v>
      </c>
      <c r="Y251" s="527">
        <v>24</v>
      </c>
      <c r="Z251" s="365">
        <f>D251*Y251*Y240</f>
        <v>1793.8490957451222</v>
      </c>
      <c r="AA251" s="527">
        <v>36</v>
      </c>
      <c r="AB251" s="365">
        <f>D251*AA251*AA240</f>
        <v>4705.4601086815328</v>
      </c>
      <c r="AC251" s="527">
        <v>36</v>
      </c>
      <c r="AD251" s="365">
        <f>D251*AC251*AC240</f>
        <v>4705.4601086815328</v>
      </c>
      <c r="AE251" s="527">
        <v>36</v>
      </c>
      <c r="AF251" s="365">
        <f>D251*AE251*AE240</f>
        <v>7136.5504237976611</v>
      </c>
      <c r="AG251" s="527">
        <v>36</v>
      </c>
      <c r="AH251" s="365">
        <f>D251*AG251*AG240</f>
        <v>7136.5504237976611</v>
      </c>
      <c r="AI251" s="527">
        <v>48</v>
      </c>
      <c r="AJ251" s="365">
        <f>D251*AI251*AI240</f>
        <v>24466.615355979146</v>
      </c>
      <c r="AK251" s="527">
        <v>48</v>
      </c>
      <c r="AL251" s="365">
        <f>D251*AK251*AK240</f>
        <v>24466.615355979146</v>
      </c>
      <c r="AM251" s="527">
        <v>48</v>
      </c>
      <c r="AN251" s="365">
        <f>D251*AM251*AM240</f>
        <v>39830.79377168302</v>
      </c>
      <c r="AO251" s="527">
        <v>48</v>
      </c>
      <c r="AP251" s="367">
        <f>D251*AO251*AO240</f>
        <v>39830.79377168302</v>
      </c>
      <c r="AQ251" s="334"/>
    </row>
    <row r="252" spans="2:43" ht="14.45" hidden="1" customHeight="1">
      <c r="B252" s="323"/>
      <c r="C252" s="526" t="s">
        <v>1033</v>
      </c>
      <c r="D252" s="365">
        <f>마리!$G$7</f>
        <v>61.000000000000007</v>
      </c>
      <c r="E252" s="527">
        <v>6</v>
      </c>
      <c r="F252" s="365">
        <f>D252*E252*E240</f>
        <v>450.36998943172796</v>
      </c>
      <c r="G252" s="527">
        <v>6</v>
      </c>
      <c r="H252" s="365">
        <f>D252*G252*G240</f>
        <v>584.7528198</v>
      </c>
      <c r="I252" s="527">
        <v>6</v>
      </c>
      <c r="J252" s="365">
        <f>D252*I252*I240</f>
        <v>829.0732435498212</v>
      </c>
      <c r="K252" s="527">
        <v>6</v>
      </c>
      <c r="L252" s="365">
        <f>D252*K252*K240</f>
        <v>829.0732435498212</v>
      </c>
      <c r="M252" s="527">
        <v>6</v>
      </c>
      <c r="N252" s="365">
        <f>D252*M252*M240</f>
        <v>829.0732435498212</v>
      </c>
      <c r="O252" s="527">
        <v>12</v>
      </c>
      <c r="P252" s="365">
        <f>D252*O252*O240</f>
        <v>2956.5725553907864</v>
      </c>
      <c r="Q252" s="527">
        <v>12</v>
      </c>
      <c r="R252" s="365">
        <f>D252*Q252*Q240</f>
        <v>2956.5725553907864</v>
      </c>
      <c r="S252" s="527">
        <v>12</v>
      </c>
      <c r="T252" s="365">
        <f>D252*S252*S240</f>
        <v>2956.5725553907864</v>
      </c>
      <c r="U252" s="527">
        <v>12</v>
      </c>
      <c r="V252" s="365">
        <f>D252*U252*U240</f>
        <v>4076.9297630570968</v>
      </c>
      <c r="W252" s="527">
        <v>12</v>
      </c>
      <c r="X252" s="365">
        <f>D252*W252*W240</f>
        <v>4076.9297630570968</v>
      </c>
      <c r="Y252" s="527">
        <v>12</v>
      </c>
      <c r="Z252" s="365">
        <f>D252*Y252*Y240</f>
        <v>4076.9297630570968</v>
      </c>
      <c r="AA252" s="527">
        <v>18</v>
      </c>
      <c r="AB252" s="365">
        <f>D252*AA252*AA240</f>
        <v>10694.227519730759</v>
      </c>
      <c r="AC252" s="527">
        <v>18</v>
      </c>
      <c r="AD252" s="365">
        <f>D252*AC252*AC240</f>
        <v>10694.227519730759</v>
      </c>
      <c r="AE252" s="527">
        <v>18</v>
      </c>
      <c r="AF252" s="365">
        <f>D252*AE252*AE240</f>
        <v>16219.432781358322</v>
      </c>
      <c r="AG252" s="527">
        <v>18</v>
      </c>
      <c r="AH252" s="365">
        <f>D252*AG252*AG240</f>
        <v>16219.432781358322</v>
      </c>
      <c r="AI252" s="527">
        <v>24</v>
      </c>
      <c r="AJ252" s="365">
        <f>D252*AI252*AI240</f>
        <v>55605.943990861706</v>
      </c>
      <c r="AK252" s="527">
        <v>24</v>
      </c>
      <c r="AL252" s="365">
        <f>D252*AK252*AK240</f>
        <v>55605.943990861706</v>
      </c>
      <c r="AM252" s="527">
        <v>24</v>
      </c>
      <c r="AN252" s="365">
        <f>D252*AM252*AM240</f>
        <v>90524.53129927961</v>
      </c>
      <c r="AO252" s="527">
        <v>24</v>
      </c>
      <c r="AP252" s="367">
        <f>D252*AO252*AO240</f>
        <v>90524.53129927961</v>
      </c>
      <c r="AQ252" s="334"/>
    </row>
    <row r="253" spans="2:43" ht="14.45" hidden="1" customHeight="1" thickBot="1">
      <c r="B253" s="323"/>
      <c r="C253" s="372" t="s">
        <v>1002</v>
      </c>
      <c r="D253" s="373">
        <f>마리!$G$8</f>
        <v>104.02105263157895</v>
      </c>
      <c r="E253" s="374">
        <v>2</v>
      </c>
      <c r="F253" s="373">
        <f>D253*E253*E240</f>
        <v>255.99978346645588</v>
      </c>
      <c r="G253" s="374">
        <v>2</v>
      </c>
      <c r="H253" s="373">
        <f>D253*G253*G240</f>
        <v>332.38581335999999</v>
      </c>
      <c r="I253" s="374">
        <v>2</v>
      </c>
      <c r="J253" s="373">
        <f>D253*I253*I240</f>
        <v>471.26268580726673</v>
      </c>
      <c r="K253" s="374">
        <v>2</v>
      </c>
      <c r="L253" s="373">
        <f>D253*K253*K240</f>
        <v>471.26268580726673</v>
      </c>
      <c r="M253" s="374">
        <v>2</v>
      </c>
      <c r="N253" s="373">
        <f>D253*M253*M240</f>
        <v>471.26268580726673</v>
      </c>
      <c r="O253" s="374">
        <v>4</v>
      </c>
      <c r="P253" s="373">
        <f>D253*O253*O240</f>
        <v>1680.578084116868</v>
      </c>
      <c r="Q253" s="374">
        <v>4</v>
      </c>
      <c r="R253" s="373">
        <f>D253*Q253*Q240</f>
        <v>1680.578084116868</v>
      </c>
      <c r="S253" s="374">
        <v>4</v>
      </c>
      <c r="T253" s="373">
        <f>D253*S253*S240</f>
        <v>1680.578084116868</v>
      </c>
      <c r="U253" s="374">
        <v>4</v>
      </c>
      <c r="V253" s="373">
        <f>D253*U253*U240</f>
        <v>2317.4127074219286</v>
      </c>
      <c r="W253" s="374">
        <v>4</v>
      </c>
      <c r="X253" s="373">
        <f>D253*W253*W240</f>
        <v>2317.4127074219286</v>
      </c>
      <c r="Y253" s="374">
        <v>4</v>
      </c>
      <c r="Z253" s="373">
        <f>D253*Y253*Y240</f>
        <v>2317.4127074219286</v>
      </c>
      <c r="AA253" s="374">
        <v>6</v>
      </c>
      <c r="AB253" s="373">
        <f>D253*AA253*AA240</f>
        <v>6078.824063846957</v>
      </c>
      <c r="AC253" s="374">
        <v>6</v>
      </c>
      <c r="AD253" s="373">
        <f>D253*AC253*AC240</f>
        <v>6078.824063846957</v>
      </c>
      <c r="AE253" s="374">
        <v>5</v>
      </c>
      <c r="AF253" s="373">
        <f>D253*AE253*AE240</f>
        <v>7682.8892122223624</v>
      </c>
      <c r="AG253" s="374">
        <v>5</v>
      </c>
      <c r="AH253" s="373">
        <f>D253*AG253*AG240</f>
        <v>7682.8892122223624</v>
      </c>
      <c r="AI253" s="374">
        <v>1</v>
      </c>
      <c r="AJ253" s="373">
        <f>D253*AI253*AI240</f>
        <v>3950.948651982279</v>
      </c>
      <c r="AK253" s="374">
        <v>1</v>
      </c>
      <c r="AL253" s="373">
        <f>D253*AK253*AK240</f>
        <v>3950.948651982279</v>
      </c>
      <c r="AM253" s="374">
        <v>1</v>
      </c>
      <c r="AN253" s="373">
        <f>D253*AM253*AM240</f>
        <v>6432.0061712646029</v>
      </c>
      <c r="AO253" s="374">
        <v>1</v>
      </c>
      <c r="AP253" s="375">
        <f>D253*AO253*AO240</f>
        <v>6432.0061712646029</v>
      </c>
      <c r="AQ253" s="334"/>
    </row>
    <row r="254" spans="2:43" ht="14.45" hidden="1" customHeight="1" thickBot="1">
      <c r="B254" s="323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/>
      <c r="AK254" s="277"/>
      <c r="AL254" s="277"/>
      <c r="AM254" s="277"/>
      <c r="AN254" s="277"/>
      <c r="AO254" s="277"/>
      <c r="AP254" s="277"/>
      <c r="AQ254" s="334"/>
    </row>
    <row r="255" spans="2:43" ht="14.45" customHeight="1">
      <c r="B255" s="323"/>
      <c r="C255" s="376" t="s">
        <v>1032</v>
      </c>
      <c r="D255" s="377" t="s">
        <v>1033</v>
      </c>
      <c r="E255" s="600">
        <f>F241+F243+F245+F247+F249+F252</f>
        <v>3183.9488347802439</v>
      </c>
      <c r="F255" s="600"/>
      <c r="G255" s="600">
        <f t="shared" ref="G255" si="126">H241+H243+H245+H247+H249+H252</f>
        <v>4132.5657535533464</v>
      </c>
      <c r="H255" s="600"/>
      <c r="I255" s="600">
        <f t="shared" ref="I255" si="127">J241+J243+J245+J247+J249+J252</f>
        <v>5737.0470987189883</v>
      </c>
      <c r="J255" s="600"/>
      <c r="K255" s="600">
        <f t="shared" ref="K255" si="128">L241+L243+L245+L247+L249+L252</f>
        <v>6391.3329557874222</v>
      </c>
      <c r="L255" s="600"/>
      <c r="M255" s="600">
        <f t="shared" ref="M255" si="129">N241+N243+N245+N247+N249+N252</f>
        <v>6436.6375046152816</v>
      </c>
      <c r="N255" s="600"/>
      <c r="O255" s="600">
        <f t="shared" ref="O255" si="130">P241+P243+P245+P247+P249+P252</f>
        <v>12864.5645394117</v>
      </c>
      <c r="P255" s="600"/>
      <c r="Q255" s="600">
        <f t="shared" ref="Q255" si="131">R241+R243+R245+R247+R249+R252</f>
        <v>13729.290568044034</v>
      </c>
      <c r="R255" s="600"/>
      <c r="S255" s="600">
        <f t="shared" ref="S255" si="132">T241+T243+T245+T247+T249+T252</f>
        <v>14036.257117510837</v>
      </c>
      <c r="T255" s="600"/>
      <c r="U255" s="600">
        <f t="shared" ref="U255" si="133">V241+V243+V245+V247+V249+V252</f>
        <v>19126.282543223722</v>
      </c>
      <c r="V255" s="600"/>
      <c r="W255" s="600">
        <f t="shared" ref="W255" si="134">X241+X243+X245+X247+X249+X252</f>
        <v>20939.432451916968</v>
      </c>
      <c r="X255" s="600"/>
      <c r="Y255" s="600">
        <f t="shared" ref="Y255" si="135">Z241+Z243+Z245+Z247+Z249+Z252</f>
        <v>21777.98670693655</v>
      </c>
      <c r="Z255" s="600"/>
      <c r="AA255" s="600">
        <f t="shared" ref="AA255" si="136">AB241+AB243+AB245+AB247+AB249+AB252</f>
        <v>42909.645802051418</v>
      </c>
      <c r="AB255" s="600"/>
      <c r="AC255" s="600">
        <f t="shared" ref="AC255" si="137">AD241+AD243+AD245+AD247+AD249+AD252</f>
        <v>46341.097039541201</v>
      </c>
      <c r="AD255" s="600"/>
      <c r="AE255" s="600">
        <f t="shared" ref="AE255" si="138">AF241+AF243+AF245+AF247+AF249+AF252</f>
        <v>71703.009518083301</v>
      </c>
      <c r="AF255" s="600"/>
      <c r="AG255" s="600">
        <f t="shared" ref="AG255" si="139">AH241+AH243+AH245+AH247+AH249+AH252</f>
        <v>74440.511234457823</v>
      </c>
      <c r="AH255" s="600"/>
      <c r="AI255" s="600">
        <f t="shared" ref="AI255" si="140">AJ241+AJ243+AJ245+AJ247+AJ249+AJ252</f>
        <v>215810.09006897881</v>
      </c>
      <c r="AJ255" s="600"/>
      <c r="AK255" s="600">
        <f t="shared" ref="AK255" si="141">AL241+AL243+AL245+AL247+AL249+AL252</f>
        <v>225395.22068202813</v>
      </c>
      <c r="AL255" s="600"/>
      <c r="AM255" s="600">
        <f t="shared" ref="AM255" si="142">AN241+AN243+AN245+AN247+AN249+AN252</f>
        <v>374332.00730045984</v>
      </c>
      <c r="AN255" s="600"/>
      <c r="AO255" s="600">
        <f t="shared" ref="AO255" si="143">AP241+AP243+AP245+AP247+AP249+AP252</f>
        <v>402121.54155433789</v>
      </c>
      <c r="AP255" s="601"/>
      <c r="AQ255" s="334"/>
    </row>
    <row r="256" spans="2:43" ht="14.45" customHeight="1" thickBot="1">
      <c r="B256" s="323"/>
      <c r="C256" s="378" t="s">
        <v>1034</v>
      </c>
      <c r="D256" s="379" t="s">
        <v>1033</v>
      </c>
      <c r="E256" s="598">
        <f>F242+F244+F246+F248+F250+F252</f>
        <v>1649.3239497610025</v>
      </c>
      <c r="F256" s="598"/>
      <c r="G256" s="598">
        <f>H242+H244+H246+H248+H250+H252</f>
        <v>2176.9807197726313</v>
      </c>
      <c r="H256" s="598"/>
      <c r="I256" s="598">
        <f>J242+J244+J246+J248+J250+J252</f>
        <v>2966.2825477556603</v>
      </c>
      <c r="J256" s="598"/>
      <c r="K256" s="598">
        <f>L242+L244+L246+L248+L250+L252</f>
        <v>3104.5530683627671</v>
      </c>
      <c r="L256" s="598"/>
      <c r="M256" s="598">
        <f>N242+N244+N246+N248+N250+N252</f>
        <v>3104.5530683627671</v>
      </c>
      <c r="N256" s="598"/>
      <c r="O256" s="598">
        <f>P242+P244+P246+P248+P250+P252</f>
        <v>7042.8517448306884</v>
      </c>
      <c r="P256" s="598"/>
      <c r="Q256" s="598">
        <f>R242+R244+R246+R248+R250+R252</f>
        <v>7147.9610391068454</v>
      </c>
      <c r="R256" s="598"/>
      <c r="S256" s="598">
        <f>T242+T244+T246+T248+T250+T252</f>
        <v>7147.9610391068454</v>
      </c>
      <c r="T256" s="598"/>
      <c r="U256" s="598">
        <f>V242+V244+V246+V248+V250+V252</f>
        <v>9808.0121558651535</v>
      </c>
      <c r="V256" s="598"/>
      <c r="W256" s="598">
        <f>X242+X244+X246+X248+X250+X252</f>
        <v>10555.666742757181</v>
      </c>
      <c r="X256" s="598"/>
      <c r="Y256" s="598">
        <f>Z242+Z244+Z246+Z248+Z250+Z252</f>
        <v>11180.00796394315</v>
      </c>
      <c r="Z256" s="598"/>
      <c r="AA256" s="598">
        <f>AB242+AB244+AB246+AB248+AB250+AB252</f>
        <v>23026.552455002595</v>
      </c>
      <c r="AB256" s="598"/>
      <c r="AC256" s="598">
        <f>AD242+AD244+AD246+AD248+AD250+AD252</f>
        <v>24467.606309434705</v>
      </c>
      <c r="AD256" s="598"/>
      <c r="AE256" s="598">
        <f>AF242+AF244+AF246+AF248+AF250+AF252</f>
        <v>38002.894358574049</v>
      </c>
      <c r="AF256" s="598"/>
      <c r="AG256" s="598">
        <f>AH242+AH244+AH246+AH248+AH250+AH252</f>
        <v>40298.198360536815</v>
      </c>
      <c r="AH256" s="598"/>
      <c r="AI256" s="598">
        <f>AJ242+AJ244+AJ246+AJ248+AJ250+AJ252</f>
        <v>119090.94461414758</v>
      </c>
      <c r="AJ256" s="598"/>
      <c r="AK256" s="598">
        <f>AL242+AL244+AL246+AL248+AL250+AL252</f>
        <v>124467.10826006532</v>
      </c>
      <c r="AL256" s="598"/>
      <c r="AM256" s="598">
        <f>AN242+AN244+AN246+AN248+AN250+AN252</f>
        <v>207990.30858300236</v>
      </c>
      <c r="AN256" s="598"/>
      <c r="AO256" s="598">
        <f>AP242+AP244+AP246+AP248+AP250+AP252</f>
        <v>218294.01605274051</v>
      </c>
      <c r="AP256" s="599"/>
      <c r="AQ256" s="334"/>
    </row>
    <row r="257" spans="2:43" ht="14.45" customHeight="1" thickBot="1">
      <c r="B257" s="323"/>
      <c r="C257" s="277"/>
      <c r="D257" s="277"/>
      <c r="E257" s="277"/>
      <c r="F257" s="277"/>
      <c r="G257" s="277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/>
      <c r="AK257" s="277"/>
      <c r="AL257" s="277"/>
      <c r="AM257" s="277"/>
      <c r="AN257" s="277"/>
      <c r="AO257" s="277"/>
      <c r="AP257" s="277"/>
      <c r="AQ257" s="334"/>
    </row>
    <row r="258" spans="2:43" ht="14.45" customHeight="1">
      <c r="B258" s="323"/>
      <c r="C258" s="608" t="s">
        <v>1780</v>
      </c>
      <c r="D258" s="610" t="s">
        <v>1037</v>
      </c>
      <c r="E258" s="606" t="s">
        <v>1013</v>
      </c>
      <c r="F258" s="606"/>
      <c r="G258" s="606" t="s">
        <v>1042</v>
      </c>
      <c r="H258" s="606" t="s">
        <v>1014</v>
      </c>
      <c r="I258" s="606" t="s">
        <v>1043</v>
      </c>
      <c r="J258" s="606" t="s">
        <v>1015</v>
      </c>
      <c r="K258" s="606" t="s">
        <v>1044</v>
      </c>
      <c r="L258" s="606" t="s">
        <v>1016</v>
      </c>
      <c r="M258" s="606" t="s">
        <v>1045</v>
      </c>
      <c r="N258" s="606" t="s">
        <v>1017</v>
      </c>
      <c r="O258" s="606" t="s">
        <v>1046</v>
      </c>
      <c r="P258" s="606" t="s">
        <v>1018</v>
      </c>
      <c r="Q258" s="606" t="s">
        <v>1047</v>
      </c>
      <c r="R258" s="606" t="s">
        <v>1019</v>
      </c>
      <c r="S258" s="606" t="s">
        <v>1048</v>
      </c>
      <c r="T258" s="606" t="s">
        <v>1020</v>
      </c>
      <c r="U258" s="606" t="s">
        <v>1049</v>
      </c>
      <c r="V258" s="606" t="s">
        <v>1021</v>
      </c>
      <c r="W258" s="606" t="s">
        <v>1050</v>
      </c>
      <c r="X258" s="606" t="s">
        <v>1022</v>
      </c>
      <c r="Y258" s="606" t="s">
        <v>1051</v>
      </c>
      <c r="Z258" s="606" t="s">
        <v>1023</v>
      </c>
      <c r="AA258" s="606" t="s">
        <v>1052</v>
      </c>
      <c r="AB258" s="606" t="s">
        <v>1024</v>
      </c>
      <c r="AC258" s="606" t="s">
        <v>1053</v>
      </c>
      <c r="AD258" s="606" t="s">
        <v>1025</v>
      </c>
      <c r="AE258" s="606" t="s">
        <v>1054</v>
      </c>
      <c r="AF258" s="606" t="s">
        <v>1026</v>
      </c>
      <c r="AG258" s="606" t="s">
        <v>1055</v>
      </c>
      <c r="AH258" s="606" t="s">
        <v>1027</v>
      </c>
      <c r="AI258" s="606" t="s">
        <v>1056</v>
      </c>
      <c r="AJ258" s="606" t="s">
        <v>1028</v>
      </c>
      <c r="AK258" s="606" t="s">
        <v>1057</v>
      </c>
      <c r="AL258" s="606" t="s">
        <v>1029</v>
      </c>
      <c r="AM258" s="606" t="s">
        <v>1058</v>
      </c>
      <c r="AN258" s="606" t="s">
        <v>1030</v>
      </c>
      <c r="AO258" s="606" t="s">
        <v>1059</v>
      </c>
      <c r="AP258" s="607" t="s">
        <v>1031</v>
      </c>
      <c r="AQ258" s="334"/>
    </row>
    <row r="259" spans="2:43" ht="14.45" customHeight="1" thickBot="1">
      <c r="B259" s="323"/>
      <c r="C259" s="609"/>
      <c r="D259" s="611"/>
      <c r="E259" s="602">
        <f>'3T장기'!$J$6</f>
        <v>1.2302400000000002</v>
      </c>
      <c r="F259" s="602"/>
      <c r="G259" s="602">
        <f>'3T장기'!$J$16</f>
        <v>1.5976853000000002</v>
      </c>
      <c r="H259" s="602">
        <v>1.5976852999999998</v>
      </c>
      <c r="I259" s="602">
        <f>'3T장기'!$J$26</f>
        <v>2.2660764639999997</v>
      </c>
      <c r="J259" s="602">
        <v>1.5976852999999998</v>
      </c>
      <c r="K259" s="602">
        <f>'3T장기'!$J$36</f>
        <v>2.2660764639999997</v>
      </c>
      <c r="L259" s="602">
        <v>1.5976852999999998</v>
      </c>
      <c r="M259" s="602">
        <f>'3T장기'!$J$46</f>
        <v>2.2660764639999997</v>
      </c>
      <c r="N259" s="602">
        <v>1.5976852999999998</v>
      </c>
      <c r="O259" s="602">
        <f>'3T장기'!$J$56</f>
        <v>4.0441249148548808</v>
      </c>
      <c r="P259" s="602">
        <v>1.5976852999999998</v>
      </c>
      <c r="Q259" s="602">
        <f>'3T장기'!$S$6</f>
        <v>4.0441249148548808</v>
      </c>
      <c r="R259" s="602">
        <v>1.5976852999999998</v>
      </c>
      <c r="S259" s="602">
        <f>'3T장기'!$S$16</f>
        <v>4.0441249148548808</v>
      </c>
      <c r="T259" s="602">
        <v>1.5976852999999998</v>
      </c>
      <c r="U259" s="602">
        <f>'3T장기'!$S$26</f>
        <v>5.5789318156761087</v>
      </c>
      <c r="V259" s="602">
        <v>1.5976852999999998</v>
      </c>
      <c r="W259" s="602">
        <f>'3T장기'!$S$36</f>
        <v>5.5789318156761087</v>
      </c>
      <c r="X259" s="602">
        <v>1.5976852999999998</v>
      </c>
      <c r="Y259" s="602">
        <f>'3T장기'!$S$46</f>
        <v>5.5789318156761087</v>
      </c>
      <c r="Z259" s="602">
        <v>1.5976852999999998</v>
      </c>
      <c r="AA259" s="602">
        <f>'3T장기'!$S$56</f>
        <v>9.6978217652670669</v>
      </c>
      <c r="AB259" s="602">
        <v>1.5976852999999998</v>
      </c>
      <c r="AC259" s="602">
        <f>'3T장기'!$AB$6</f>
        <v>9.6978217652670669</v>
      </c>
      <c r="AD259" s="602">
        <v>1.5976852999999998</v>
      </c>
      <c r="AE259" s="602">
        <f>'3T장기'!$AB$16</f>
        <v>14.870675459844151</v>
      </c>
      <c r="AF259" s="602">
        <v>1.5976852999999998</v>
      </c>
      <c r="AG259" s="602">
        <f>'3T장기'!$AB$26</f>
        <v>14.870675459844151</v>
      </c>
      <c r="AH259" s="602">
        <v>1.5976852999999998</v>
      </c>
      <c r="AI259" s="602">
        <f>'3T장기'!$AB$36</f>
        <v>40.691868638785088</v>
      </c>
      <c r="AJ259" s="602">
        <v>1.5976852999999998</v>
      </c>
      <c r="AK259" s="602">
        <f>'3T장기'!$AB$46</f>
        <v>40.691868638785088</v>
      </c>
      <c r="AL259" s="602">
        <v>1.5976852999999998</v>
      </c>
      <c r="AM259" s="602">
        <f>'3T장기'!$AB$56</f>
        <v>69.316655041070391</v>
      </c>
      <c r="AN259" s="602">
        <v>1.5976852999999998</v>
      </c>
      <c r="AO259" s="602">
        <f>'3T장기'!$AB$56</f>
        <v>69.316655041070391</v>
      </c>
      <c r="AP259" s="603"/>
      <c r="AQ259" s="334"/>
    </row>
    <row r="260" spans="2:43" ht="14.45" hidden="1" customHeight="1">
      <c r="B260" s="323"/>
      <c r="C260" s="525" t="s">
        <v>206</v>
      </c>
      <c r="D260" s="361">
        <f>마리!$G$10</f>
        <v>10.787368421052633</v>
      </c>
      <c r="E260" s="362">
        <v>67.2</v>
      </c>
      <c r="F260" s="361">
        <f>D260*E260*E259</f>
        <v>891.81470288842138</v>
      </c>
      <c r="G260" s="362">
        <v>67.2</v>
      </c>
      <c r="H260" s="361">
        <f>D260*G260*G259</f>
        <v>1158.1799007744005</v>
      </c>
      <c r="I260" s="362">
        <v>67.2</v>
      </c>
      <c r="J260" s="361">
        <f>D260*I260*I259</f>
        <v>1642.7041133962512</v>
      </c>
      <c r="K260" s="362">
        <v>83</v>
      </c>
      <c r="L260" s="361">
        <f>D260*K260*K259</f>
        <v>2028.9351400578696</v>
      </c>
      <c r="M260" s="362">
        <v>83</v>
      </c>
      <c r="N260" s="361">
        <f>D260*M260*M259</f>
        <v>2028.9351400578696</v>
      </c>
      <c r="O260" s="362">
        <v>83</v>
      </c>
      <c r="P260" s="361">
        <f>D260*O260*O259</f>
        <v>3620.9136279757099</v>
      </c>
      <c r="Q260" s="362">
        <v>98.6</v>
      </c>
      <c r="R260" s="361">
        <f>D260*Q260*Q259</f>
        <v>4301.4708881735542</v>
      </c>
      <c r="S260" s="362">
        <v>98.6</v>
      </c>
      <c r="T260" s="361">
        <f>D260*S260*S259</f>
        <v>4301.4708881735542</v>
      </c>
      <c r="U260" s="362">
        <v>98.6</v>
      </c>
      <c r="V260" s="361">
        <f>D260*U260*U259</f>
        <v>5933.9444991147457</v>
      </c>
      <c r="W260" s="362">
        <v>114.4</v>
      </c>
      <c r="X260" s="361">
        <f>D260*W260*W259</f>
        <v>6884.8199868025049</v>
      </c>
      <c r="Y260" s="362">
        <v>114.4</v>
      </c>
      <c r="Z260" s="361">
        <f>D260*Y260*Y259</f>
        <v>6884.8199868025049</v>
      </c>
      <c r="AA260" s="362">
        <v>114.4</v>
      </c>
      <c r="AB260" s="361">
        <f>D260*AA260*AA259</f>
        <v>11967.838884560286</v>
      </c>
      <c r="AC260" s="362">
        <v>130</v>
      </c>
      <c r="AD260" s="361">
        <f>D260*AC260*AC259</f>
        <v>13599.816914273051</v>
      </c>
      <c r="AE260" s="362">
        <v>130</v>
      </c>
      <c r="AF260" s="361">
        <f>D260*AE260*AE259</f>
        <v>20854.009131181869</v>
      </c>
      <c r="AG260" s="362">
        <v>130</v>
      </c>
      <c r="AH260" s="361">
        <f>D260*AG260*AG259</f>
        <v>20854.009131181869</v>
      </c>
      <c r="AI260" s="362">
        <v>145.80000000000001</v>
      </c>
      <c r="AJ260" s="361">
        <f>D260*AI260*AI259</f>
        <v>64000.102461407711</v>
      </c>
      <c r="AK260" s="362">
        <v>145.80000000000001</v>
      </c>
      <c r="AL260" s="361">
        <f>D260*AK260*AK259</f>
        <v>64000.102461407711</v>
      </c>
      <c r="AM260" s="362">
        <v>145.80000000000001</v>
      </c>
      <c r="AN260" s="361">
        <f>D260*AM260*AM259</f>
        <v>109021.11830475547</v>
      </c>
      <c r="AO260" s="362">
        <v>161.4</v>
      </c>
      <c r="AP260" s="363">
        <f>D260*AO260*AO259</f>
        <v>120685.92931678692</v>
      </c>
      <c r="AQ260" s="334"/>
    </row>
    <row r="261" spans="2:43" ht="14.45" hidden="1" customHeight="1">
      <c r="B261" s="323"/>
      <c r="C261" s="526" t="s">
        <v>205</v>
      </c>
      <c r="D261" s="365">
        <f>마리!$G$9</f>
        <v>1</v>
      </c>
      <c r="E261" s="527">
        <v>40.4</v>
      </c>
      <c r="F261" s="365">
        <f>D261*E261*E259</f>
        <v>49.701696000000005</v>
      </c>
      <c r="G261" s="527">
        <v>40.4</v>
      </c>
      <c r="H261" s="365">
        <f>D261*G261*G259</f>
        <v>64.546486120000012</v>
      </c>
      <c r="I261" s="527">
        <v>40.4</v>
      </c>
      <c r="J261" s="365">
        <f>D261*I261*I259</f>
        <v>91.549489145599992</v>
      </c>
      <c r="K261" s="527">
        <v>49.8</v>
      </c>
      <c r="L261" s="365">
        <f>D261*K261*K259</f>
        <v>112.85060790719999</v>
      </c>
      <c r="M261" s="527">
        <v>49.8</v>
      </c>
      <c r="N261" s="365">
        <f>D261*M261*M259</f>
        <v>112.85060790719999</v>
      </c>
      <c r="O261" s="527">
        <v>49.8</v>
      </c>
      <c r="P261" s="365">
        <f>D261*O261*O259</f>
        <v>201.39742075977304</v>
      </c>
      <c r="Q261" s="527">
        <v>59.2</v>
      </c>
      <c r="R261" s="365">
        <f>D261*Q261*Q259</f>
        <v>239.41219495940896</v>
      </c>
      <c r="S261" s="527">
        <v>59.2</v>
      </c>
      <c r="T261" s="365">
        <f>D261*S261*S259</f>
        <v>239.41219495940896</v>
      </c>
      <c r="U261" s="527">
        <v>59.2</v>
      </c>
      <c r="V261" s="365">
        <f>D261*U261*U259</f>
        <v>330.27276348802565</v>
      </c>
      <c r="W261" s="527">
        <v>68.599999999999994</v>
      </c>
      <c r="X261" s="365">
        <f>D261*W261*W259</f>
        <v>382.714722555381</v>
      </c>
      <c r="Y261" s="527">
        <v>68.599999999999994</v>
      </c>
      <c r="Z261" s="365">
        <f>D261*Y261*Y259</f>
        <v>382.714722555381</v>
      </c>
      <c r="AA261" s="527">
        <v>68.599999999999994</v>
      </c>
      <c r="AB261" s="365">
        <f>D261*AA261*AA259</f>
        <v>665.27057309732072</v>
      </c>
      <c r="AC261" s="527">
        <v>78</v>
      </c>
      <c r="AD261" s="365">
        <f>D261*AC261*AC259</f>
        <v>756.43009769083119</v>
      </c>
      <c r="AE261" s="527">
        <v>78</v>
      </c>
      <c r="AF261" s="365">
        <f>D261*AE261*AE259</f>
        <v>1159.9126858678437</v>
      </c>
      <c r="AG261" s="527">
        <v>78</v>
      </c>
      <c r="AH261" s="365">
        <f>D261*AG261*AG259</f>
        <v>1159.9126858678437</v>
      </c>
      <c r="AI261" s="527">
        <v>87.4</v>
      </c>
      <c r="AJ261" s="365">
        <f>D261*AI261*AI259</f>
        <v>3556.4693190298171</v>
      </c>
      <c r="AK261" s="527">
        <v>87.4</v>
      </c>
      <c r="AL261" s="365">
        <f>D261*AK261*AK259</f>
        <v>3556.4693190298171</v>
      </c>
      <c r="AM261" s="527">
        <v>87.4</v>
      </c>
      <c r="AN261" s="365">
        <f>D261*AM261*AM259</f>
        <v>6058.2756505895522</v>
      </c>
      <c r="AO261" s="527">
        <v>96.8</v>
      </c>
      <c r="AP261" s="367">
        <f>D261*AO261*AO259</f>
        <v>6709.852207975614</v>
      </c>
      <c r="AQ261" s="334"/>
    </row>
    <row r="262" spans="2:43" ht="14.45" hidden="1" customHeight="1">
      <c r="B262" s="323"/>
      <c r="C262" s="526" t="s">
        <v>1809</v>
      </c>
      <c r="D262" s="365">
        <f>마리!$G$12</f>
        <v>38</v>
      </c>
      <c r="E262" s="527">
        <v>12</v>
      </c>
      <c r="F262" s="365">
        <f>D262*E262*E259</f>
        <v>560.98944000000006</v>
      </c>
      <c r="G262" s="527">
        <v>14</v>
      </c>
      <c r="H262" s="365">
        <f>D262*G262*G259</f>
        <v>849.96857960000011</v>
      </c>
      <c r="I262" s="527">
        <v>14</v>
      </c>
      <c r="J262" s="365">
        <f>D262*I262*I259</f>
        <v>1205.5526788479999</v>
      </c>
      <c r="K262" s="527">
        <v>16</v>
      </c>
      <c r="L262" s="365">
        <f>D262*K262*K259</f>
        <v>1377.7744901119997</v>
      </c>
      <c r="M262" s="527">
        <v>16</v>
      </c>
      <c r="N262" s="365">
        <f>D262*M262*M259</f>
        <v>1377.7744901119997</v>
      </c>
      <c r="O262" s="527">
        <v>18</v>
      </c>
      <c r="P262" s="365">
        <f>D262*O262*O259</f>
        <v>2766.1814417607384</v>
      </c>
      <c r="Q262" s="527">
        <v>18</v>
      </c>
      <c r="R262" s="365">
        <f>D262*Q262*Q259</f>
        <v>2766.1814417607384</v>
      </c>
      <c r="S262" s="527">
        <v>20</v>
      </c>
      <c r="T262" s="365">
        <f>D262*S262*S259</f>
        <v>3073.5349352897092</v>
      </c>
      <c r="U262" s="527">
        <v>20</v>
      </c>
      <c r="V262" s="365">
        <f>D262*U262*U259</f>
        <v>4239.9881799138429</v>
      </c>
      <c r="W262" s="527">
        <v>22</v>
      </c>
      <c r="X262" s="365">
        <f>D262*W262*W259</f>
        <v>4663.9869979052273</v>
      </c>
      <c r="Y262" s="527">
        <v>24</v>
      </c>
      <c r="Z262" s="365">
        <f>D262*Y262*Y259</f>
        <v>5087.9858158966108</v>
      </c>
      <c r="AA262" s="527">
        <v>28</v>
      </c>
      <c r="AB262" s="365">
        <f>D262*AA262*AA259</f>
        <v>10318.482358244159</v>
      </c>
      <c r="AC262" s="527">
        <v>30</v>
      </c>
      <c r="AD262" s="365">
        <f>D262*AC262*AC259</f>
        <v>11055.516812404456</v>
      </c>
      <c r="AE262" s="527">
        <v>32</v>
      </c>
      <c r="AF262" s="365">
        <f>D262*AE262*AE259</f>
        <v>18082.741359170486</v>
      </c>
      <c r="AG262" s="527">
        <v>34</v>
      </c>
      <c r="AH262" s="365">
        <f>D262*AG262*AG259</f>
        <v>19212.912694118644</v>
      </c>
      <c r="AI262" s="527">
        <v>38</v>
      </c>
      <c r="AJ262" s="365">
        <f>D262*AI262*AI259</f>
        <v>58759.058314405665</v>
      </c>
      <c r="AK262" s="527">
        <v>42</v>
      </c>
      <c r="AL262" s="365">
        <f>D262*AK262*AK259</f>
        <v>64944.222347501003</v>
      </c>
      <c r="AM262" s="527">
        <v>44</v>
      </c>
      <c r="AN262" s="365">
        <f>D262*AM262*AM259</f>
        <v>115897.4472286697</v>
      </c>
      <c r="AO262" s="527">
        <v>48</v>
      </c>
      <c r="AP262" s="367">
        <f>D262*AO262*AO259</f>
        <v>126433.57879491239</v>
      </c>
      <c r="AQ262" s="334"/>
    </row>
    <row r="263" spans="2:43" ht="14.45" hidden="1" customHeight="1">
      <c r="B263" s="323"/>
      <c r="C263" s="368" t="s">
        <v>1809</v>
      </c>
      <c r="D263" s="369">
        <f>마리!$G$12</f>
        <v>38</v>
      </c>
      <c r="E263" s="370">
        <v>8</v>
      </c>
      <c r="F263" s="369">
        <f>D263*E263*E259</f>
        <v>373.99296000000004</v>
      </c>
      <c r="G263" s="370">
        <v>10</v>
      </c>
      <c r="H263" s="369">
        <f>D263*G263*G259</f>
        <v>607.1204140000001</v>
      </c>
      <c r="I263" s="370">
        <v>10</v>
      </c>
      <c r="J263" s="369">
        <f>D263*I263*I259</f>
        <v>861.10905631999992</v>
      </c>
      <c r="K263" s="370">
        <v>10</v>
      </c>
      <c r="L263" s="369">
        <f>D263*K263*K259</f>
        <v>861.10905631999992</v>
      </c>
      <c r="M263" s="370">
        <v>10</v>
      </c>
      <c r="N263" s="369">
        <f>D263*M263*M259</f>
        <v>861.10905631999992</v>
      </c>
      <c r="O263" s="370">
        <v>12</v>
      </c>
      <c r="P263" s="369">
        <f>D263*O263*O259</f>
        <v>1844.1209611738257</v>
      </c>
      <c r="Q263" s="370">
        <v>12</v>
      </c>
      <c r="R263" s="369">
        <f>D263*Q263*Q259</f>
        <v>1844.1209611738257</v>
      </c>
      <c r="S263" s="370">
        <v>12</v>
      </c>
      <c r="T263" s="369">
        <f>D263*S263*S259</f>
        <v>1844.1209611738257</v>
      </c>
      <c r="U263" s="370">
        <v>12</v>
      </c>
      <c r="V263" s="369">
        <f>D263*U263*U259</f>
        <v>2543.9929079483054</v>
      </c>
      <c r="W263" s="370">
        <v>14</v>
      </c>
      <c r="X263" s="369">
        <f>D263*W263*W259</f>
        <v>2967.9917259396898</v>
      </c>
      <c r="Y263" s="370">
        <v>16</v>
      </c>
      <c r="Z263" s="369">
        <f>D263*Y263*Y259</f>
        <v>3391.9905439310742</v>
      </c>
      <c r="AA263" s="370">
        <v>16</v>
      </c>
      <c r="AB263" s="369">
        <f>D263*AA263*AA259</f>
        <v>5896.2756332823765</v>
      </c>
      <c r="AC263" s="370">
        <v>18</v>
      </c>
      <c r="AD263" s="369">
        <f>D263*AC263*AC259</f>
        <v>6633.3100874426736</v>
      </c>
      <c r="AE263" s="370">
        <v>20</v>
      </c>
      <c r="AF263" s="369">
        <f>D263*AE263*AE259</f>
        <v>11301.713349481555</v>
      </c>
      <c r="AG263" s="370">
        <v>22</v>
      </c>
      <c r="AH263" s="369">
        <f>D263*AG263*AG259</f>
        <v>12431.88468442971</v>
      </c>
      <c r="AI263" s="370">
        <v>24</v>
      </c>
      <c r="AJ263" s="369">
        <f>D263*AI263*AI259</f>
        <v>37110.984198571998</v>
      </c>
      <c r="AK263" s="370">
        <v>26</v>
      </c>
      <c r="AL263" s="369">
        <f>D263*AK263*AK259</f>
        <v>40203.566215119667</v>
      </c>
      <c r="AM263" s="370">
        <v>28</v>
      </c>
      <c r="AN263" s="369">
        <f>D263*AM263*AM259</f>
        <v>73752.920963698896</v>
      </c>
      <c r="AO263" s="370">
        <v>30</v>
      </c>
      <c r="AP263" s="371">
        <f>D263*AO263*AO259</f>
        <v>79020.986746820243</v>
      </c>
      <c r="AQ263" s="334"/>
    </row>
    <row r="264" spans="2:43" ht="14.45" hidden="1" customHeight="1">
      <c r="B264" s="323"/>
      <c r="C264" s="525" t="s">
        <v>1040</v>
      </c>
      <c r="D264" s="361">
        <f>마리!$G$16</f>
        <v>11</v>
      </c>
      <c r="E264" s="362">
        <v>6</v>
      </c>
      <c r="F264" s="361">
        <f>D264*E264*E259</f>
        <v>81.195840000000018</v>
      </c>
      <c r="G264" s="362">
        <v>6</v>
      </c>
      <c r="H264" s="361">
        <f>D264*G264*G259</f>
        <v>105.44722980000002</v>
      </c>
      <c r="I264" s="362">
        <v>8</v>
      </c>
      <c r="J264" s="361">
        <f>D264*I264*I259</f>
        <v>199.41472883199998</v>
      </c>
      <c r="K264" s="362">
        <v>8</v>
      </c>
      <c r="L264" s="361">
        <f>D264*K264*K259</f>
        <v>199.41472883199998</v>
      </c>
      <c r="M264" s="362">
        <v>8</v>
      </c>
      <c r="N264" s="361">
        <f>D264*M264*M259</f>
        <v>199.41472883199998</v>
      </c>
      <c r="O264" s="362">
        <v>8</v>
      </c>
      <c r="P264" s="361">
        <f>D264*O264*O259</f>
        <v>355.88299250722952</v>
      </c>
      <c r="Q264" s="362">
        <v>10</v>
      </c>
      <c r="R264" s="361">
        <f>D264*Q264*Q259</f>
        <v>444.85374063403691</v>
      </c>
      <c r="S264" s="362">
        <v>10</v>
      </c>
      <c r="T264" s="361">
        <f>D264*S264*S259</f>
        <v>444.85374063403691</v>
      </c>
      <c r="U264" s="362">
        <v>10</v>
      </c>
      <c r="V264" s="361">
        <f>D264*U264*U259</f>
        <v>613.68249972437195</v>
      </c>
      <c r="W264" s="362">
        <v>12</v>
      </c>
      <c r="X264" s="361">
        <f>D264*W264*W259</f>
        <v>736.41899966924632</v>
      </c>
      <c r="Y264" s="362">
        <v>14</v>
      </c>
      <c r="Z264" s="361">
        <f>D264*Y264*Y259</f>
        <v>859.1554996141208</v>
      </c>
      <c r="AA264" s="362">
        <v>16</v>
      </c>
      <c r="AB264" s="361">
        <f>D264*AA264*AA259</f>
        <v>1706.8166306870037</v>
      </c>
      <c r="AC264" s="362">
        <v>18</v>
      </c>
      <c r="AD264" s="361">
        <f>D264*AC264*AC259</f>
        <v>1920.1687095228792</v>
      </c>
      <c r="AE264" s="362">
        <v>20</v>
      </c>
      <c r="AF264" s="361">
        <f>D264*AE264*AE259</f>
        <v>3271.5486011657131</v>
      </c>
      <c r="AG264" s="362">
        <v>22</v>
      </c>
      <c r="AH264" s="361">
        <f>D264*AG264*AG259</f>
        <v>3598.7034612822845</v>
      </c>
      <c r="AI264" s="362">
        <v>26</v>
      </c>
      <c r="AJ264" s="361">
        <f>D264*AI264*AI259</f>
        <v>11637.874430692535</v>
      </c>
      <c r="AK264" s="362">
        <v>28</v>
      </c>
      <c r="AL264" s="361">
        <f>D264*AK264*AK259</f>
        <v>12533.095540745808</v>
      </c>
      <c r="AM264" s="362">
        <v>32</v>
      </c>
      <c r="AN264" s="361">
        <f>D264*AM264*AM259</f>
        <v>24399.462574456778</v>
      </c>
      <c r="AO264" s="362">
        <v>36</v>
      </c>
      <c r="AP264" s="363">
        <f>D264*AO264*AO259</f>
        <v>27449.395396263873</v>
      </c>
      <c r="AQ264" s="334"/>
    </row>
    <row r="265" spans="2:43" ht="14.45" hidden="1" customHeight="1">
      <c r="B265" s="323"/>
      <c r="C265" s="526" t="s">
        <v>1040</v>
      </c>
      <c r="D265" s="365">
        <f>마리!$G$16</f>
        <v>11</v>
      </c>
      <c r="E265" s="527">
        <v>6</v>
      </c>
      <c r="F265" s="365">
        <f>D265*E265*E259</f>
        <v>81.195840000000018</v>
      </c>
      <c r="G265" s="527">
        <v>6</v>
      </c>
      <c r="H265" s="365">
        <f>D265*G265*G259</f>
        <v>105.44722980000002</v>
      </c>
      <c r="I265" s="527">
        <v>6</v>
      </c>
      <c r="J265" s="365">
        <f>D265*I265*I259</f>
        <v>149.56104662399997</v>
      </c>
      <c r="K265" s="527">
        <v>8</v>
      </c>
      <c r="L265" s="365">
        <f>D265*K265*K259</f>
        <v>199.41472883199998</v>
      </c>
      <c r="M265" s="527">
        <v>8</v>
      </c>
      <c r="N265" s="365">
        <f>D265*M265*M259</f>
        <v>199.41472883199998</v>
      </c>
      <c r="O265" s="527">
        <v>8</v>
      </c>
      <c r="P265" s="365">
        <f>D265*O265*O259</f>
        <v>355.88299250722952</v>
      </c>
      <c r="Q265" s="527">
        <v>8</v>
      </c>
      <c r="R265" s="365">
        <f>D265*Q265*Q259</f>
        <v>355.88299250722952</v>
      </c>
      <c r="S265" s="527">
        <v>8</v>
      </c>
      <c r="T265" s="365">
        <f>D265*S265*S259</f>
        <v>355.88299250722952</v>
      </c>
      <c r="U265" s="527">
        <v>8</v>
      </c>
      <c r="V265" s="365">
        <f>D265*U265*U259</f>
        <v>490.94599977949758</v>
      </c>
      <c r="W265" s="527">
        <v>10</v>
      </c>
      <c r="X265" s="365">
        <f>D265*W265*W259</f>
        <v>613.68249972437195</v>
      </c>
      <c r="Y265" s="527">
        <v>10</v>
      </c>
      <c r="Z265" s="365">
        <f>D265*Y265*Y259</f>
        <v>613.68249972437195</v>
      </c>
      <c r="AA265" s="527">
        <v>12</v>
      </c>
      <c r="AB265" s="365">
        <f>D265*AA265*AA259</f>
        <v>1280.1124730152528</v>
      </c>
      <c r="AC265" s="527">
        <v>14</v>
      </c>
      <c r="AD265" s="365">
        <f>D265*AC265*AC259</f>
        <v>1493.4645518511284</v>
      </c>
      <c r="AE265" s="527">
        <v>14</v>
      </c>
      <c r="AF265" s="365">
        <f>D265*AE265*AE259</f>
        <v>2290.0840208159993</v>
      </c>
      <c r="AG265" s="527">
        <v>16</v>
      </c>
      <c r="AH265" s="365">
        <f>D265*AG265*AG259</f>
        <v>2617.2388809325703</v>
      </c>
      <c r="AI265" s="527">
        <v>18</v>
      </c>
      <c r="AJ265" s="365">
        <f>D265*AI265*AI259</f>
        <v>8056.9899904794474</v>
      </c>
      <c r="AK265" s="527">
        <v>20</v>
      </c>
      <c r="AL265" s="365">
        <f>D265*AK265*AK259</f>
        <v>8952.2111005327188</v>
      </c>
      <c r="AM265" s="527">
        <v>22</v>
      </c>
      <c r="AN265" s="365">
        <f>D265*AM265*AM259</f>
        <v>16774.630519939034</v>
      </c>
      <c r="AO265" s="527">
        <v>24</v>
      </c>
      <c r="AP265" s="367">
        <f>D265*AO265*AO259</f>
        <v>18299.596930842585</v>
      </c>
      <c r="AQ265" s="334"/>
    </row>
    <row r="266" spans="2:43" ht="14.45" hidden="1" customHeight="1">
      <c r="B266" s="323"/>
      <c r="C266" s="526" t="s">
        <v>1038</v>
      </c>
      <c r="D266" s="365">
        <f>마리!$G$14</f>
        <v>31.142105263157895</v>
      </c>
      <c r="E266" s="527">
        <v>6610</v>
      </c>
      <c r="F266" s="365">
        <f>D266*E266/500</f>
        <v>411.69863157894736</v>
      </c>
      <c r="G266" s="527">
        <v>6610</v>
      </c>
      <c r="H266" s="365">
        <f>D266*G266/500</f>
        <v>411.69863157894736</v>
      </c>
      <c r="I266" s="527">
        <v>6610</v>
      </c>
      <c r="J266" s="365">
        <f>D266*I266/500</f>
        <v>411.69863157894736</v>
      </c>
      <c r="K266" s="527">
        <v>8152</v>
      </c>
      <c r="L266" s="365">
        <f>D266*K266/500</f>
        <v>507.7408842105263</v>
      </c>
      <c r="M266" s="527">
        <v>8152</v>
      </c>
      <c r="N266" s="365">
        <f>D266*M266/500</f>
        <v>507.7408842105263</v>
      </c>
      <c r="O266" s="527">
        <v>8152</v>
      </c>
      <c r="P266" s="365">
        <f>D266*O266/500</f>
        <v>507.7408842105263</v>
      </c>
      <c r="Q266" s="527">
        <v>9696</v>
      </c>
      <c r="R266" s="365">
        <f>D266*Q266/500</f>
        <v>603.90770526315782</v>
      </c>
      <c r="S266" s="527">
        <v>9696</v>
      </c>
      <c r="T266" s="365">
        <f>D266*S266/500</f>
        <v>603.90770526315782</v>
      </c>
      <c r="U266" s="527">
        <v>9696</v>
      </c>
      <c r="V266" s="365">
        <f>D266*U266/500</f>
        <v>603.90770526315782</v>
      </c>
      <c r="W266" s="527">
        <v>13014</v>
      </c>
      <c r="X266" s="365">
        <f>D266*W266/500</f>
        <v>810.56671578947373</v>
      </c>
      <c r="Y266" s="527">
        <v>17714</v>
      </c>
      <c r="Z266" s="365">
        <f>D266*Y266/500</f>
        <v>1103.3025052631579</v>
      </c>
      <c r="AA266" s="527">
        <v>24012</v>
      </c>
      <c r="AB266" s="365">
        <f>D266*AA266/500</f>
        <v>1495.5684631578947</v>
      </c>
      <c r="AC266" s="527">
        <v>32774</v>
      </c>
      <c r="AD266" s="365">
        <f>D266*AC266/500</f>
        <v>2041.3027157894737</v>
      </c>
      <c r="AE266" s="527">
        <v>44514</v>
      </c>
      <c r="AF266" s="365">
        <f>D266*AE266/500</f>
        <v>2772.5193473684212</v>
      </c>
      <c r="AG266" s="527">
        <v>60480</v>
      </c>
      <c r="AH266" s="365">
        <f>D266*AG266/500</f>
        <v>3766.949052631579</v>
      </c>
      <c r="AI266" s="527">
        <v>82372</v>
      </c>
      <c r="AJ266" s="365">
        <f>D266*AI266/500</f>
        <v>5130.4749894736833</v>
      </c>
      <c r="AK266" s="527">
        <v>111862</v>
      </c>
      <c r="AL266" s="365">
        <f>D266*AK266/500</f>
        <v>6967.2363578947361</v>
      </c>
      <c r="AM266" s="527">
        <v>151946</v>
      </c>
      <c r="AN266" s="365">
        <f>D266*AM266/500</f>
        <v>9463.8366526315785</v>
      </c>
      <c r="AO266" s="527">
        <v>206688</v>
      </c>
      <c r="AP266" s="367">
        <f>D266*AO266/500</f>
        <v>12873.398905263157</v>
      </c>
      <c r="AQ266" s="334"/>
    </row>
    <row r="267" spans="2:43" ht="14.45" hidden="1" customHeight="1">
      <c r="B267" s="323"/>
      <c r="C267" s="368" t="s">
        <v>1038</v>
      </c>
      <c r="D267" s="369">
        <f>마리!$G$14</f>
        <v>31.142105263157895</v>
      </c>
      <c r="E267" s="370">
        <v>4622</v>
      </c>
      <c r="F267" s="369">
        <f>D267*E267/500</f>
        <v>287.87762105263158</v>
      </c>
      <c r="G267" s="370">
        <v>4622</v>
      </c>
      <c r="H267" s="369">
        <f>D267*G267/500</f>
        <v>287.87762105263158</v>
      </c>
      <c r="I267" s="370">
        <v>4622</v>
      </c>
      <c r="J267" s="369">
        <f>D267*I267/500</f>
        <v>287.87762105263158</v>
      </c>
      <c r="K267" s="370">
        <v>5700</v>
      </c>
      <c r="L267" s="369">
        <f>D267*K267/500</f>
        <v>355.02</v>
      </c>
      <c r="M267" s="370">
        <v>5700</v>
      </c>
      <c r="N267" s="369">
        <f>D267*M267/500</f>
        <v>355.02</v>
      </c>
      <c r="O267" s="370">
        <v>5700</v>
      </c>
      <c r="P267" s="369">
        <f>D267*O267/500</f>
        <v>355.02</v>
      </c>
      <c r="Q267" s="370">
        <v>6778</v>
      </c>
      <c r="R267" s="369">
        <f>D267*Q267/500</f>
        <v>422.16237894736844</v>
      </c>
      <c r="S267" s="370">
        <v>6778</v>
      </c>
      <c r="T267" s="369">
        <f>D267*S267/500</f>
        <v>422.16237894736844</v>
      </c>
      <c r="U267" s="370">
        <v>6778</v>
      </c>
      <c r="V267" s="369">
        <f>D267*U267/500</f>
        <v>422.16237894736844</v>
      </c>
      <c r="W267" s="370">
        <v>9178</v>
      </c>
      <c r="X267" s="369">
        <f>D267*W267/500</f>
        <v>571.64448421052634</v>
      </c>
      <c r="Y267" s="370">
        <v>12406</v>
      </c>
      <c r="Z267" s="369">
        <f>D267*Y267/500</f>
        <v>772.69791578947365</v>
      </c>
      <c r="AA267" s="370">
        <v>16824</v>
      </c>
      <c r="AB267" s="369">
        <f>D267*AA267/500</f>
        <v>1047.8695578947368</v>
      </c>
      <c r="AC267" s="370">
        <v>23166</v>
      </c>
      <c r="AD267" s="369">
        <f>D267*AC267/500</f>
        <v>1442.8760210526316</v>
      </c>
      <c r="AE267" s="370">
        <v>31464</v>
      </c>
      <c r="AF267" s="369">
        <f>D267*AE267/500</f>
        <v>1959.7103999999999</v>
      </c>
      <c r="AG267" s="370">
        <v>42702</v>
      </c>
      <c r="AH267" s="369">
        <f>D267*AG267/500</f>
        <v>2659.660357894737</v>
      </c>
      <c r="AI267" s="370">
        <v>57348</v>
      </c>
      <c r="AJ267" s="369">
        <f>D267*AI267/500</f>
        <v>3571.8749052631579</v>
      </c>
      <c r="AK267" s="370">
        <v>77804</v>
      </c>
      <c r="AL267" s="369">
        <f>D267*AK267/500</f>
        <v>4845.9607157894734</v>
      </c>
      <c r="AM267" s="370">
        <v>105536</v>
      </c>
      <c r="AN267" s="369">
        <f>D267*AM267/500</f>
        <v>6573.2264421052632</v>
      </c>
      <c r="AO267" s="370">
        <v>144488</v>
      </c>
      <c r="AP267" s="371">
        <f>D267*AO267/500</f>
        <v>8999.321010526317</v>
      </c>
      <c r="AQ267" s="334"/>
    </row>
    <row r="268" spans="2:43" ht="14.45" hidden="1" customHeight="1">
      <c r="B268" s="323"/>
      <c r="C268" s="604" t="s">
        <v>202</v>
      </c>
      <c r="D268" s="361" t="s">
        <v>1041</v>
      </c>
      <c r="E268" s="362">
        <v>640</v>
      </c>
      <c r="F268" s="361">
        <f>E268*E259</f>
        <v>787.35360000000014</v>
      </c>
      <c r="G268" s="362">
        <v>640</v>
      </c>
      <c r="H268" s="361">
        <f>G268*G259</f>
        <v>1022.5185920000001</v>
      </c>
      <c r="I268" s="362">
        <v>640</v>
      </c>
      <c r="J268" s="361">
        <f>I268*I259</f>
        <v>1450.2889369599998</v>
      </c>
      <c r="K268" s="362">
        <v>640</v>
      </c>
      <c r="L268" s="361">
        <f>K268*K259</f>
        <v>1450.2889369599998</v>
      </c>
      <c r="M268" s="362">
        <v>660</v>
      </c>
      <c r="N268" s="361">
        <f>M268*M259</f>
        <v>1495.6104662399998</v>
      </c>
      <c r="O268" s="362">
        <v>660</v>
      </c>
      <c r="P268" s="361">
        <f>O268*O259</f>
        <v>2669.1224438042213</v>
      </c>
      <c r="Q268" s="362">
        <v>660</v>
      </c>
      <c r="R268" s="361">
        <f>Q268*Q259</f>
        <v>2669.1224438042213</v>
      </c>
      <c r="S268" s="362">
        <v>660</v>
      </c>
      <c r="T268" s="361">
        <f>S268*S259</f>
        <v>2669.1224438042213</v>
      </c>
      <c r="U268" s="362">
        <v>660</v>
      </c>
      <c r="V268" s="361">
        <f>U268*U259</f>
        <v>3682.0949983462319</v>
      </c>
      <c r="W268" s="362">
        <v>680</v>
      </c>
      <c r="X268" s="361">
        <f>W268*W259</f>
        <v>3793.673634659754</v>
      </c>
      <c r="Y268" s="362">
        <v>680</v>
      </c>
      <c r="Z268" s="361">
        <f>Y268*Y259</f>
        <v>3793.673634659754</v>
      </c>
      <c r="AA268" s="362">
        <v>680</v>
      </c>
      <c r="AB268" s="361">
        <f>AA268*AA259</f>
        <v>6594.5188003816056</v>
      </c>
      <c r="AC268" s="362">
        <v>710</v>
      </c>
      <c r="AD268" s="361">
        <f>AC268*AC259</f>
        <v>6885.4534533396172</v>
      </c>
      <c r="AE268" s="362">
        <v>730</v>
      </c>
      <c r="AF268" s="361">
        <f>AE268*AE259</f>
        <v>10855.593085686231</v>
      </c>
      <c r="AG268" s="362">
        <v>750</v>
      </c>
      <c r="AH268" s="361">
        <f>AG268*AG259</f>
        <v>11153.006594883112</v>
      </c>
      <c r="AI268" s="362">
        <v>780</v>
      </c>
      <c r="AJ268" s="361">
        <f>AI268*AI259</f>
        <v>31739.65753825237</v>
      </c>
      <c r="AK268" s="362">
        <v>810</v>
      </c>
      <c r="AL268" s="361">
        <f>AK268*AK259</f>
        <v>32960.413597415922</v>
      </c>
      <c r="AM268" s="362">
        <v>840</v>
      </c>
      <c r="AN268" s="361">
        <f>AM268*AM259</f>
        <v>58225.990234499128</v>
      </c>
      <c r="AO268" s="362">
        <v>870</v>
      </c>
      <c r="AP268" s="363">
        <f>AO268*AO259</f>
        <v>60305.489885731236</v>
      </c>
      <c r="AQ268" s="334"/>
    </row>
    <row r="269" spans="2:43" ht="14.45" hidden="1" customHeight="1">
      <c r="B269" s="323"/>
      <c r="C269" s="605"/>
      <c r="D269" s="365" t="s">
        <v>1041</v>
      </c>
      <c r="E269" s="527">
        <v>330</v>
      </c>
      <c r="F269" s="365">
        <f>E269*E259</f>
        <v>405.97920000000005</v>
      </c>
      <c r="G269" s="527">
        <v>330</v>
      </c>
      <c r="H269" s="365">
        <f>G269*G259</f>
        <v>527.23614900000007</v>
      </c>
      <c r="I269" s="527">
        <v>330</v>
      </c>
      <c r="J269" s="365">
        <f>I269*I259</f>
        <v>747.80523311999991</v>
      </c>
      <c r="K269" s="527">
        <v>330</v>
      </c>
      <c r="L269" s="365">
        <f>K269*K259</f>
        <v>747.80523311999991</v>
      </c>
      <c r="M269" s="527">
        <v>330</v>
      </c>
      <c r="N269" s="365">
        <f>M269*M259</f>
        <v>747.80523311999991</v>
      </c>
      <c r="O269" s="527">
        <v>330</v>
      </c>
      <c r="P269" s="365">
        <f>O269*O259</f>
        <v>1334.5612219021107</v>
      </c>
      <c r="Q269" s="527">
        <v>330</v>
      </c>
      <c r="R269" s="365">
        <f>Q269*Q259</f>
        <v>1334.5612219021107</v>
      </c>
      <c r="S269" s="527">
        <v>330</v>
      </c>
      <c r="T269" s="365">
        <f>S269*S259</f>
        <v>1334.5612219021107</v>
      </c>
      <c r="U269" s="527">
        <v>350</v>
      </c>
      <c r="V269" s="365">
        <f>U269*U259</f>
        <v>1952.6261354866381</v>
      </c>
      <c r="W269" s="527">
        <v>350</v>
      </c>
      <c r="X269" s="365">
        <f>W269*W259</f>
        <v>1952.6261354866381</v>
      </c>
      <c r="Y269" s="527">
        <v>350</v>
      </c>
      <c r="Z269" s="365">
        <f>Y269*Y259</f>
        <v>1952.6261354866381</v>
      </c>
      <c r="AA269" s="527">
        <v>350</v>
      </c>
      <c r="AB269" s="365">
        <f>AA269*AA259</f>
        <v>3394.2376178434733</v>
      </c>
      <c r="AC269" s="527">
        <v>350</v>
      </c>
      <c r="AD269" s="365">
        <f>AC269*AC259</f>
        <v>3394.2376178434733</v>
      </c>
      <c r="AE269" s="527">
        <v>350</v>
      </c>
      <c r="AF269" s="365">
        <f>AE269*AE259</f>
        <v>5204.7364109454529</v>
      </c>
      <c r="AG269" s="527">
        <v>360</v>
      </c>
      <c r="AH269" s="365">
        <f>AG269*AG259</f>
        <v>5353.4431655438939</v>
      </c>
      <c r="AI269" s="527">
        <v>380</v>
      </c>
      <c r="AJ269" s="365">
        <f>AI269*AI259</f>
        <v>15462.910082738334</v>
      </c>
      <c r="AK269" s="527">
        <v>390</v>
      </c>
      <c r="AL269" s="365">
        <f>AK269*AK259</f>
        <v>15869.828769126185</v>
      </c>
      <c r="AM269" s="527">
        <v>400</v>
      </c>
      <c r="AN269" s="365">
        <f>AM269*AM259</f>
        <v>27726.662016428156</v>
      </c>
      <c r="AO269" s="527">
        <v>420</v>
      </c>
      <c r="AP269" s="367">
        <f>AO269*AO259</f>
        <v>29112.995117249564</v>
      </c>
      <c r="AQ269" s="334"/>
    </row>
    <row r="270" spans="2:43" ht="14.45" hidden="1" customHeight="1">
      <c r="B270" s="323"/>
      <c r="C270" s="526" t="s">
        <v>1001</v>
      </c>
      <c r="D270" s="365">
        <f>마리!$G$6</f>
        <v>13.42</v>
      </c>
      <c r="E270" s="527">
        <v>12</v>
      </c>
      <c r="F270" s="365">
        <f>D270*E270*E259</f>
        <v>198.11784960000003</v>
      </c>
      <c r="G270" s="527">
        <v>12</v>
      </c>
      <c r="H270" s="365">
        <f>D270*G270*G259</f>
        <v>257.29124071200005</v>
      </c>
      <c r="I270" s="527">
        <v>12</v>
      </c>
      <c r="J270" s="365">
        <f>D270*I270*I259</f>
        <v>364.92895376255996</v>
      </c>
      <c r="K270" s="527">
        <v>12</v>
      </c>
      <c r="L270" s="365">
        <f>D270*K270*K259</f>
        <v>364.92895376255996</v>
      </c>
      <c r="M270" s="527">
        <v>12</v>
      </c>
      <c r="N270" s="365">
        <f>D270*M270*M259</f>
        <v>364.92895376255996</v>
      </c>
      <c r="O270" s="527">
        <v>24</v>
      </c>
      <c r="P270" s="365">
        <f>D270*O270*O259</f>
        <v>1302.5317525764599</v>
      </c>
      <c r="Q270" s="527">
        <v>24</v>
      </c>
      <c r="R270" s="365">
        <f>D270*Q270*Q259</f>
        <v>1302.5317525764599</v>
      </c>
      <c r="S270" s="527">
        <v>24</v>
      </c>
      <c r="T270" s="365">
        <f>D270*S270*S259</f>
        <v>1302.5317525764599</v>
      </c>
      <c r="U270" s="527">
        <v>24</v>
      </c>
      <c r="V270" s="365">
        <f>D270*U270*U259</f>
        <v>1796.8623591929611</v>
      </c>
      <c r="W270" s="527">
        <v>24</v>
      </c>
      <c r="X270" s="365">
        <f>D270*W270*W259</f>
        <v>1796.8623591929611</v>
      </c>
      <c r="Y270" s="527">
        <v>24</v>
      </c>
      <c r="Z270" s="365">
        <f>D270*Y270*Y259</f>
        <v>1796.8623591929611</v>
      </c>
      <c r="AA270" s="527">
        <v>36</v>
      </c>
      <c r="AB270" s="365">
        <f>D270*AA270*AA259</f>
        <v>4685.2116512358252</v>
      </c>
      <c r="AC270" s="527">
        <v>36</v>
      </c>
      <c r="AD270" s="365">
        <f>D270*AC270*AC259</f>
        <v>4685.2116512358252</v>
      </c>
      <c r="AE270" s="527">
        <v>36</v>
      </c>
      <c r="AF270" s="365">
        <f>D270*AE270*AE259</f>
        <v>7184.3207281599061</v>
      </c>
      <c r="AG270" s="527">
        <v>36</v>
      </c>
      <c r="AH270" s="365">
        <f>D270*AG270*AG259</f>
        <v>7184.3207281599061</v>
      </c>
      <c r="AI270" s="527">
        <v>48</v>
      </c>
      <c r="AJ270" s="365">
        <f>D270*AI270*AI259</f>
        <v>26212.074102359802</v>
      </c>
      <c r="AK270" s="527">
        <v>48</v>
      </c>
      <c r="AL270" s="365">
        <f>D270*AK270*AK259</f>
        <v>26212.074102359802</v>
      </c>
      <c r="AM270" s="527">
        <v>48</v>
      </c>
      <c r="AN270" s="365">
        <f>D270*AM270*AM259</f>
        <v>44651.016511255897</v>
      </c>
      <c r="AO270" s="527">
        <v>48</v>
      </c>
      <c r="AP270" s="367">
        <f>D270*AO270*AO259</f>
        <v>44651.016511255897</v>
      </c>
      <c r="AQ270" s="334"/>
    </row>
    <row r="271" spans="2:43" ht="14.45" hidden="1" customHeight="1">
      <c r="B271" s="323"/>
      <c r="C271" s="526" t="s">
        <v>1033</v>
      </c>
      <c r="D271" s="365">
        <f>마리!$G$7</f>
        <v>61.000000000000007</v>
      </c>
      <c r="E271" s="527">
        <v>6</v>
      </c>
      <c r="F271" s="365">
        <f>D271*E271*E259</f>
        <v>450.26784000000015</v>
      </c>
      <c r="G271" s="527">
        <v>6</v>
      </c>
      <c r="H271" s="365">
        <f>D271*G271*G259</f>
        <v>584.75281980000011</v>
      </c>
      <c r="I271" s="527">
        <v>6</v>
      </c>
      <c r="J271" s="365">
        <f>D271*I271*I259</f>
        <v>829.38398582399998</v>
      </c>
      <c r="K271" s="527">
        <v>6</v>
      </c>
      <c r="L271" s="365">
        <f>D271*K271*K259</f>
        <v>829.38398582399998</v>
      </c>
      <c r="M271" s="527">
        <v>6</v>
      </c>
      <c r="N271" s="365">
        <f>D271*M271*M259</f>
        <v>829.38398582399998</v>
      </c>
      <c r="O271" s="527">
        <v>12</v>
      </c>
      <c r="P271" s="365">
        <f>D271*O271*O259</f>
        <v>2960.2994376737734</v>
      </c>
      <c r="Q271" s="527">
        <v>12</v>
      </c>
      <c r="R271" s="365">
        <f>D271*Q271*Q259</f>
        <v>2960.2994376737734</v>
      </c>
      <c r="S271" s="527">
        <v>12</v>
      </c>
      <c r="T271" s="365">
        <f>D271*S271*S259</f>
        <v>2960.2994376737734</v>
      </c>
      <c r="U271" s="527">
        <v>12</v>
      </c>
      <c r="V271" s="365">
        <f>D271*U271*U259</f>
        <v>4083.7780890749123</v>
      </c>
      <c r="W271" s="527">
        <v>12</v>
      </c>
      <c r="X271" s="365">
        <f>D271*W271*W259</f>
        <v>4083.7780890749123</v>
      </c>
      <c r="Y271" s="527">
        <v>12</v>
      </c>
      <c r="Z271" s="365">
        <f>D271*Y271*Y259</f>
        <v>4083.7780890749123</v>
      </c>
      <c r="AA271" s="527">
        <v>18</v>
      </c>
      <c r="AB271" s="365">
        <f>D271*AA271*AA259</f>
        <v>10648.208298263242</v>
      </c>
      <c r="AC271" s="527">
        <v>18</v>
      </c>
      <c r="AD271" s="365">
        <f>D271*AC271*AC259</f>
        <v>10648.208298263242</v>
      </c>
      <c r="AE271" s="527">
        <v>18</v>
      </c>
      <c r="AF271" s="365">
        <f>D271*AE271*AE259</f>
        <v>16328.001654908881</v>
      </c>
      <c r="AG271" s="527">
        <v>18</v>
      </c>
      <c r="AH271" s="365">
        <f>D271*AG271*AG259</f>
        <v>16328.001654908881</v>
      </c>
      <c r="AI271" s="527">
        <v>24</v>
      </c>
      <c r="AJ271" s="365">
        <f>D271*AI271*AI259</f>
        <v>59572.895687181379</v>
      </c>
      <c r="AK271" s="527">
        <v>24</v>
      </c>
      <c r="AL271" s="365">
        <f>D271*AK271*AK259</f>
        <v>59572.895687181379</v>
      </c>
      <c r="AM271" s="527">
        <v>24</v>
      </c>
      <c r="AN271" s="365">
        <f>D271*AM271*AM259</f>
        <v>101479.58298012707</v>
      </c>
      <c r="AO271" s="527">
        <v>24</v>
      </c>
      <c r="AP271" s="367">
        <f>D271*AO271*AO259</f>
        <v>101479.58298012707</v>
      </c>
      <c r="AQ271" s="334"/>
    </row>
    <row r="272" spans="2:43" ht="14.45" hidden="1" customHeight="1" thickBot="1">
      <c r="B272" s="323"/>
      <c r="C272" s="372" t="s">
        <v>1002</v>
      </c>
      <c r="D272" s="373">
        <f>마리!$G$8</f>
        <v>104.02105263157895</v>
      </c>
      <c r="E272" s="374">
        <v>2</v>
      </c>
      <c r="F272" s="373">
        <f>D272*E272*E259</f>
        <v>255.94171957894744</v>
      </c>
      <c r="G272" s="374">
        <v>2</v>
      </c>
      <c r="H272" s="373">
        <f>D272*G272*G259</f>
        <v>332.38581336000004</v>
      </c>
      <c r="I272" s="374">
        <v>2</v>
      </c>
      <c r="J272" s="373">
        <f>D272*I272*I259</f>
        <v>471.43931825785262</v>
      </c>
      <c r="K272" s="374">
        <v>2</v>
      </c>
      <c r="L272" s="373">
        <f>D272*K272*K259</f>
        <v>471.43931825785262</v>
      </c>
      <c r="M272" s="374">
        <v>2</v>
      </c>
      <c r="N272" s="373">
        <f>D272*M272*M259</f>
        <v>471.43931825785262</v>
      </c>
      <c r="O272" s="374">
        <v>4</v>
      </c>
      <c r="P272" s="373">
        <f>D272*O272*O259</f>
        <v>1682.6965224671972</v>
      </c>
      <c r="Q272" s="374">
        <v>4</v>
      </c>
      <c r="R272" s="373">
        <f>D272*Q272*Q259</f>
        <v>1682.6965224671972</v>
      </c>
      <c r="S272" s="374">
        <v>4</v>
      </c>
      <c r="T272" s="373">
        <f>D272*S272*S259</f>
        <v>1682.6965224671972</v>
      </c>
      <c r="U272" s="374">
        <v>4</v>
      </c>
      <c r="V272" s="373">
        <f>D272*U272*U259</f>
        <v>2321.3054401057393</v>
      </c>
      <c r="W272" s="374">
        <v>4</v>
      </c>
      <c r="X272" s="373">
        <f>D272*W272*W259</f>
        <v>2321.3054401057393</v>
      </c>
      <c r="Y272" s="374">
        <v>4</v>
      </c>
      <c r="Z272" s="373">
        <f>D272*Y272*Y259</f>
        <v>2321.3054401057393</v>
      </c>
      <c r="AA272" s="374">
        <v>6</v>
      </c>
      <c r="AB272" s="373">
        <f>D272*AA272*AA259</f>
        <v>6052.6657695391041</v>
      </c>
      <c r="AC272" s="374">
        <v>6</v>
      </c>
      <c r="AD272" s="373">
        <f>D272*AC272*AC259</f>
        <v>6052.6657695391041</v>
      </c>
      <c r="AE272" s="374">
        <v>5</v>
      </c>
      <c r="AF272" s="373">
        <f>D272*AE272*AE259</f>
        <v>7734.3165733778906</v>
      </c>
      <c r="AG272" s="374">
        <v>5</v>
      </c>
      <c r="AH272" s="373">
        <f>D272*AG272*AG259</f>
        <v>7734.3165733778906</v>
      </c>
      <c r="AI272" s="374">
        <v>1</v>
      </c>
      <c r="AJ272" s="373">
        <f>D272*AI272*AI259</f>
        <v>4232.811009352361</v>
      </c>
      <c r="AK272" s="374">
        <v>1</v>
      </c>
      <c r="AL272" s="373">
        <f>D272*AK272*AK259</f>
        <v>4232.811009352361</v>
      </c>
      <c r="AM272" s="374">
        <v>1</v>
      </c>
      <c r="AN272" s="373">
        <f>D272*AM272*AM259</f>
        <v>7210.391422272186</v>
      </c>
      <c r="AO272" s="374">
        <v>1</v>
      </c>
      <c r="AP272" s="375">
        <f>D272*AO272*AO259</f>
        <v>7210.391422272186</v>
      </c>
      <c r="AQ272" s="334"/>
    </row>
    <row r="273" spans="2:43" ht="14.45" hidden="1" customHeight="1" thickBot="1">
      <c r="B273" s="323"/>
      <c r="C273" s="277"/>
      <c r="D273" s="277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  <c r="Z273" s="277"/>
      <c r="AA273" s="277"/>
      <c r="AB273" s="277"/>
      <c r="AC273" s="277"/>
      <c r="AD273" s="277"/>
      <c r="AE273" s="277"/>
      <c r="AF273" s="277"/>
      <c r="AG273" s="277"/>
      <c r="AH273" s="277"/>
      <c r="AI273" s="277"/>
      <c r="AJ273" s="277"/>
      <c r="AK273" s="277"/>
      <c r="AL273" s="277"/>
      <c r="AM273" s="277"/>
      <c r="AN273" s="277"/>
      <c r="AO273" s="277"/>
      <c r="AP273" s="277"/>
      <c r="AQ273" s="334"/>
    </row>
    <row r="274" spans="2:43" ht="14.45" customHeight="1">
      <c r="B274" s="323"/>
      <c r="C274" s="376" t="s">
        <v>1032</v>
      </c>
      <c r="D274" s="377" t="s">
        <v>1002</v>
      </c>
      <c r="E274" s="600">
        <f>F260+F262+F264+F266+F268+F272</f>
        <v>2988.9939340463161</v>
      </c>
      <c r="F274" s="600"/>
      <c r="G274" s="600">
        <f t="shared" ref="G274" si="144">H260+H262+H264+H266+H268+H272</f>
        <v>3880.1987471133484</v>
      </c>
      <c r="H274" s="600"/>
      <c r="I274" s="600">
        <f t="shared" ref="I274" si="145">J260+J262+J264+J266+J268+J272</f>
        <v>5381.0984078730507</v>
      </c>
      <c r="J274" s="600"/>
      <c r="K274" s="600">
        <f t="shared" ref="K274" si="146">L260+L262+L264+L266+L268+L272</f>
        <v>6035.5934984302476</v>
      </c>
      <c r="L274" s="600"/>
      <c r="M274" s="600">
        <f t="shared" ref="M274" si="147">N260+N262+N264+N266+N268+N272</f>
        <v>6080.9150277102481</v>
      </c>
      <c r="N274" s="600"/>
      <c r="O274" s="600">
        <f t="shared" ref="O274" si="148">P260+P262+P264+P266+P268+P272</f>
        <v>11602.537912725622</v>
      </c>
      <c r="P274" s="600"/>
      <c r="Q274" s="600">
        <f t="shared" ref="Q274" si="149">R260+R262+R264+R266+R268+R272</f>
        <v>12468.232742102904</v>
      </c>
      <c r="R274" s="600"/>
      <c r="S274" s="600">
        <f t="shared" ref="S274" si="150">T260+T262+T264+T266+T268+T272</f>
        <v>12775.586235631876</v>
      </c>
      <c r="T274" s="600"/>
      <c r="U274" s="600">
        <f t="shared" ref="U274" si="151">V260+V262+V264+V266+V268+V272</f>
        <v>17394.92332246809</v>
      </c>
      <c r="V274" s="600"/>
      <c r="W274" s="600">
        <f t="shared" ref="W274" si="152">X260+X262+X264+X266+X268+X272</f>
        <v>19210.771774931942</v>
      </c>
      <c r="X274" s="600"/>
      <c r="Y274" s="600">
        <f t="shared" ref="Y274" si="153">Z260+Z262+Z264+Z266+Z268+Z272</f>
        <v>20050.242882341889</v>
      </c>
      <c r="Z274" s="600"/>
      <c r="AA274" s="600">
        <f t="shared" ref="AA274" si="154">AB260+AB262+AB264+AB266+AB268+AB272</f>
        <v>38135.89090657005</v>
      </c>
      <c r="AB274" s="600"/>
      <c r="AC274" s="600">
        <f t="shared" ref="AC274" si="155">AD260+AD262+AD264+AD266+AD268+AD272</f>
        <v>41554.924374868577</v>
      </c>
      <c r="AD274" s="600"/>
      <c r="AE274" s="600">
        <f t="shared" ref="AE274" si="156">AF260+AF262+AF264+AF266+AF268+AF272</f>
        <v>63570.728097950603</v>
      </c>
      <c r="AF274" s="600"/>
      <c r="AG274" s="600">
        <f t="shared" ref="AG274" si="157">AH260+AH262+AH264+AH266+AH268+AH272</f>
        <v>66319.897507475369</v>
      </c>
      <c r="AH274" s="600"/>
      <c r="AI274" s="600">
        <f t="shared" ref="AI274" si="158">AJ260+AJ262+AJ264+AJ266+AJ268+AJ272</f>
        <v>175499.9787435843</v>
      </c>
      <c r="AJ274" s="600"/>
      <c r="AK274" s="600">
        <f t="shared" ref="AK274" si="159">AL260+AL262+AL264+AL266+AL268+AL272</f>
        <v>185637.88131431752</v>
      </c>
      <c r="AL274" s="600"/>
      <c r="AM274" s="600">
        <f t="shared" ref="AM274" si="160">AN260+AN262+AN264+AN266+AN268+AN272</f>
        <v>324218.24641728483</v>
      </c>
      <c r="AN274" s="600"/>
      <c r="AO274" s="600">
        <f t="shared" ref="AO274" si="161">AP260+AP262+AP264+AP266+AP268+AP272</f>
        <v>354958.18372122978</v>
      </c>
      <c r="AP274" s="601"/>
      <c r="AQ274" s="334"/>
    </row>
    <row r="275" spans="2:43" ht="14.45" customHeight="1" thickBot="1">
      <c r="B275" s="323"/>
      <c r="C275" s="378" t="s">
        <v>1034</v>
      </c>
      <c r="D275" s="379" t="s">
        <v>1002</v>
      </c>
      <c r="E275" s="598">
        <f>F261+F263+F265+F267+F269+F272</f>
        <v>1454.689036631579</v>
      </c>
      <c r="F275" s="598"/>
      <c r="G275" s="598">
        <f>H261+H263+H265+H267+H269+H272</f>
        <v>1924.613713332632</v>
      </c>
      <c r="H275" s="598"/>
      <c r="I275" s="598">
        <f>J261+J263+J265+J267+J269+J272</f>
        <v>2609.3417645200843</v>
      </c>
      <c r="J275" s="598"/>
      <c r="K275" s="598">
        <f>L261+L263+L265+L267+L269+L272</f>
        <v>2747.6389444370525</v>
      </c>
      <c r="L275" s="598"/>
      <c r="M275" s="598">
        <f>N261+N263+N265+N267+N269+N272</f>
        <v>2747.6389444370525</v>
      </c>
      <c r="N275" s="598"/>
      <c r="O275" s="598">
        <f>P261+P263+P265+P267+P269+P272</f>
        <v>5773.6791188101361</v>
      </c>
      <c r="P275" s="598"/>
      <c r="Q275" s="598">
        <f>R261+R263+R265+R267+R269+R272</f>
        <v>5878.8362719571396</v>
      </c>
      <c r="R275" s="598"/>
      <c r="S275" s="598">
        <f>T261+T263+T265+T267+T269+T272</f>
        <v>5878.8362719571396</v>
      </c>
      <c r="T275" s="598"/>
      <c r="U275" s="598">
        <f>V261+V263+V265+V267+V269+V272</f>
        <v>8061.3056257555745</v>
      </c>
      <c r="V275" s="598"/>
      <c r="W275" s="598">
        <f>X261+X263+X265+X267+X269+X272</f>
        <v>8809.9650080223473</v>
      </c>
      <c r="X275" s="598"/>
      <c r="Y275" s="598">
        <f>Z261+Z263+Z265+Z267+Z269+Z272</f>
        <v>9435.017257592679</v>
      </c>
      <c r="Z275" s="598"/>
      <c r="AA275" s="598">
        <f>AB261+AB263+AB265+AB267+AB269+AB272</f>
        <v>18336.431624672266</v>
      </c>
      <c r="AB275" s="598"/>
      <c r="AC275" s="598">
        <f>AD261+AD263+AD265+AD267+AD269+AD272</f>
        <v>19772.984145419839</v>
      </c>
      <c r="AD275" s="598"/>
      <c r="AE275" s="598">
        <f>AF261+AF263+AF265+AF267+AF269+AF272</f>
        <v>29650.473440488742</v>
      </c>
      <c r="AF275" s="598"/>
      <c r="AG275" s="598">
        <f>AH261+AH263+AH265+AH267+AH269+AH272</f>
        <v>31956.456348046646</v>
      </c>
      <c r="AH275" s="598"/>
      <c r="AI275" s="598">
        <f>AJ261+AJ263+AJ265+AJ267+AJ269+AJ272</f>
        <v>71992.039505435125</v>
      </c>
      <c r="AJ275" s="598"/>
      <c r="AK275" s="598">
        <f>AL261+AL263+AL265+AL267+AL269+AL272</f>
        <v>77660.847128950219</v>
      </c>
      <c r="AL275" s="598"/>
      <c r="AM275" s="598">
        <f>AN261+AN263+AN265+AN267+AN269+AN272</f>
        <v>138096.10701503311</v>
      </c>
      <c r="AN275" s="598"/>
      <c r="AO275" s="598">
        <f>AP261+AP263+AP265+AP267+AP269+AP272</f>
        <v>149353.14343568651</v>
      </c>
      <c r="AP275" s="599"/>
      <c r="AQ275" s="334"/>
    </row>
    <row r="276" spans="2:43" ht="14.45" customHeight="1" thickBot="1">
      <c r="B276" s="323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277"/>
      <c r="AQ276" s="334"/>
    </row>
    <row r="277" spans="2:43" ht="14.45" customHeight="1">
      <c r="B277" s="323"/>
      <c r="C277" s="608" t="s">
        <v>1781</v>
      </c>
      <c r="D277" s="610" t="s">
        <v>1037</v>
      </c>
      <c r="E277" s="606" t="s">
        <v>1013</v>
      </c>
      <c r="F277" s="606"/>
      <c r="G277" s="606" t="s">
        <v>1042</v>
      </c>
      <c r="H277" s="606" t="s">
        <v>1014</v>
      </c>
      <c r="I277" s="606" t="s">
        <v>1043</v>
      </c>
      <c r="J277" s="606" t="s">
        <v>1015</v>
      </c>
      <c r="K277" s="606" t="s">
        <v>1044</v>
      </c>
      <c r="L277" s="606" t="s">
        <v>1016</v>
      </c>
      <c r="M277" s="606" t="s">
        <v>1045</v>
      </c>
      <c r="N277" s="606" t="s">
        <v>1017</v>
      </c>
      <c r="O277" s="606" t="s">
        <v>1046</v>
      </c>
      <c r="P277" s="606" t="s">
        <v>1018</v>
      </c>
      <c r="Q277" s="606" t="s">
        <v>1047</v>
      </c>
      <c r="R277" s="606" t="s">
        <v>1019</v>
      </c>
      <c r="S277" s="606" t="s">
        <v>1048</v>
      </c>
      <c r="T277" s="606" t="s">
        <v>1020</v>
      </c>
      <c r="U277" s="606" t="s">
        <v>1049</v>
      </c>
      <c r="V277" s="606" t="s">
        <v>1021</v>
      </c>
      <c r="W277" s="606" t="s">
        <v>1050</v>
      </c>
      <c r="X277" s="606" t="s">
        <v>1022</v>
      </c>
      <c r="Y277" s="606" t="s">
        <v>1051</v>
      </c>
      <c r="Z277" s="606" t="s">
        <v>1023</v>
      </c>
      <c r="AA277" s="606" t="s">
        <v>1052</v>
      </c>
      <c r="AB277" s="606" t="s">
        <v>1024</v>
      </c>
      <c r="AC277" s="606" t="s">
        <v>1053</v>
      </c>
      <c r="AD277" s="606" t="s">
        <v>1025</v>
      </c>
      <c r="AE277" s="606" t="s">
        <v>1054</v>
      </c>
      <c r="AF277" s="606" t="s">
        <v>1026</v>
      </c>
      <c r="AG277" s="606" t="s">
        <v>1055</v>
      </c>
      <c r="AH277" s="606" t="s">
        <v>1027</v>
      </c>
      <c r="AI277" s="606" t="s">
        <v>1056</v>
      </c>
      <c r="AJ277" s="606" t="s">
        <v>1028</v>
      </c>
      <c r="AK277" s="606" t="s">
        <v>1057</v>
      </c>
      <c r="AL277" s="606" t="s">
        <v>1029</v>
      </c>
      <c r="AM277" s="606" t="s">
        <v>1058</v>
      </c>
      <c r="AN277" s="606" t="s">
        <v>1030</v>
      </c>
      <c r="AO277" s="606" t="s">
        <v>1059</v>
      </c>
      <c r="AP277" s="607" t="s">
        <v>1031</v>
      </c>
      <c r="AQ277" s="334"/>
    </row>
    <row r="278" spans="2:43" ht="14.45" customHeight="1" thickBot="1">
      <c r="B278" s="323"/>
      <c r="C278" s="609"/>
      <c r="D278" s="611"/>
      <c r="E278" s="602">
        <f>'3T장기'!$J$7</f>
        <v>1</v>
      </c>
      <c r="F278" s="602"/>
      <c r="G278" s="602">
        <f>'3T장기'!$J$17</f>
        <v>1.3094499999999998</v>
      </c>
      <c r="H278" s="602">
        <v>1.5976852999999998</v>
      </c>
      <c r="I278" s="602">
        <f>'3T장기'!$J$27</f>
        <v>1.8777911090809998</v>
      </c>
      <c r="J278" s="602">
        <v>1.5976852999999998</v>
      </c>
      <c r="K278" s="602">
        <f>'3T장기'!$J$37</f>
        <v>1.8777911090809998</v>
      </c>
      <c r="L278" s="602">
        <v>1.5976852999999998</v>
      </c>
      <c r="M278" s="602">
        <f>'3T장기'!$J$47</f>
        <v>1.8777911090809998</v>
      </c>
      <c r="N278" s="602">
        <v>1.5976852999999998</v>
      </c>
      <c r="O278" s="602">
        <f>'3T장기'!$J$57</f>
        <v>3.4352025153263877</v>
      </c>
      <c r="P278" s="602">
        <v>1.5976852999999998</v>
      </c>
      <c r="Q278" s="602">
        <f>'3T장기'!$S$7</f>
        <v>3.4352025153263877</v>
      </c>
      <c r="R278" s="602">
        <v>1.5976852999999998</v>
      </c>
      <c r="S278" s="602">
        <f>'3T장기'!$S$17</f>
        <v>3.4352025153263877</v>
      </c>
      <c r="T278" s="602">
        <v>1.5976852999999998</v>
      </c>
      <c r="U278" s="602">
        <f>'3T장기'!$S$27</f>
        <v>4.8137190893745823</v>
      </c>
      <c r="V278" s="602">
        <v>1.5976852999999998</v>
      </c>
      <c r="W278" s="602">
        <f>'3T장기'!$S$37</f>
        <v>4.8137190893745823</v>
      </c>
      <c r="X278" s="602">
        <v>1.5976852999999998</v>
      </c>
      <c r="Y278" s="602">
        <f>'3T장기'!$S$47</f>
        <v>4.8137190893745823</v>
      </c>
      <c r="Z278" s="602">
        <v>1.5976852999999998</v>
      </c>
      <c r="AA278" s="602">
        <f>'3T장기'!$S$57</f>
        <v>8.4527751340665915</v>
      </c>
      <c r="AB278" s="602">
        <v>1.5976852999999998</v>
      </c>
      <c r="AC278" s="602">
        <f>'3T장기'!$AB$7</f>
        <v>8.4527751340665915</v>
      </c>
      <c r="AD278" s="602">
        <v>1.5976852999999998</v>
      </c>
      <c r="AE278" s="602">
        <f>'3T장기'!$AB$17</f>
        <v>12.828122342708454</v>
      </c>
      <c r="AF278" s="602">
        <v>1.5976852999999998</v>
      </c>
      <c r="AG278" s="602">
        <f>'3T장기'!$AB$27</f>
        <v>12.828122342708454</v>
      </c>
      <c r="AH278" s="602">
        <v>1.5976852999999998</v>
      </c>
      <c r="AI278" s="602">
        <f>'3T장기'!$AB$37</f>
        <v>31.883510117979654</v>
      </c>
      <c r="AJ278" s="602">
        <v>1.5976852999999998</v>
      </c>
      <c r="AK278" s="602">
        <f>'3T장기'!$AB$47</f>
        <v>31.883510117979654</v>
      </c>
      <c r="AL278" s="602">
        <v>1.5976852999999998</v>
      </c>
      <c r="AM278" s="602">
        <f>'3T장기'!$AB$57</f>
        <v>46.756155293346822</v>
      </c>
      <c r="AN278" s="602">
        <v>1.5976852999999998</v>
      </c>
      <c r="AO278" s="602">
        <f>'3T장기'!$AB$57</f>
        <v>46.756155293346822</v>
      </c>
      <c r="AP278" s="603"/>
      <c r="AQ278" s="334"/>
    </row>
    <row r="279" spans="2:43" ht="14.45" hidden="1" customHeight="1">
      <c r="B279" s="323"/>
      <c r="C279" s="525" t="s">
        <v>206</v>
      </c>
      <c r="D279" s="361">
        <f>마리!$G$10</f>
        <v>10.787368421052633</v>
      </c>
      <c r="E279" s="362">
        <v>67.2</v>
      </c>
      <c r="F279" s="361">
        <f>D279*E279*E278</f>
        <v>724.91115789473702</v>
      </c>
      <c r="G279" s="362">
        <v>67.2</v>
      </c>
      <c r="H279" s="361">
        <f>D279*G279*G278</f>
        <v>949.23491570526323</v>
      </c>
      <c r="I279" s="362">
        <v>67.2</v>
      </c>
      <c r="J279" s="361">
        <f>D279*I279*I278</f>
        <v>1361.2317271683501</v>
      </c>
      <c r="K279" s="362">
        <v>83</v>
      </c>
      <c r="L279" s="361">
        <f>D279*K279*K278</f>
        <v>1681.2832344490037</v>
      </c>
      <c r="M279" s="362">
        <v>83</v>
      </c>
      <c r="N279" s="361">
        <f>D279*M279*M278</f>
        <v>1681.2832344490037</v>
      </c>
      <c r="O279" s="362">
        <v>83</v>
      </c>
      <c r="P279" s="361">
        <f>D279*O279*O278</f>
        <v>3075.7139961014532</v>
      </c>
      <c r="Q279" s="362">
        <v>98.6</v>
      </c>
      <c r="R279" s="361">
        <f>D279*Q279*Q278</f>
        <v>3653.8000001879914</v>
      </c>
      <c r="S279" s="362">
        <v>98.6</v>
      </c>
      <c r="T279" s="361">
        <f>D279*S279*S278</f>
        <v>3653.8000001879914</v>
      </c>
      <c r="U279" s="362">
        <v>98.6</v>
      </c>
      <c r="V279" s="361">
        <f>D279*U279*U278</f>
        <v>5120.0378234442078</v>
      </c>
      <c r="W279" s="362">
        <v>114.4</v>
      </c>
      <c r="X279" s="361">
        <f>D279*W279*W278</f>
        <v>5940.4901318663024</v>
      </c>
      <c r="Y279" s="362">
        <v>114.4</v>
      </c>
      <c r="Z279" s="361">
        <f>D279*Y279*Y278</f>
        <v>5940.4901318663024</v>
      </c>
      <c r="AA279" s="362">
        <v>114.4</v>
      </c>
      <c r="AB279" s="361">
        <f>D279*AA279*AA278</f>
        <v>10431.358028690329</v>
      </c>
      <c r="AC279" s="362">
        <v>130</v>
      </c>
      <c r="AD279" s="361">
        <f>D279*AC279*AC278</f>
        <v>11853.815941693556</v>
      </c>
      <c r="AE279" s="362">
        <v>130</v>
      </c>
      <c r="AF279" s="361">
        <f>D279*AE279*AE278</f>
        <v>17989.618641947276</v>
      </c>
      <c r="AG279" s="362">
        <v>130</v>
      </c>
      <c r="AH279" s="361">
        <f>D279*AG279*AG278</f>
        <v>17989.618641947276</v>
      </c>
      <c r="AI279" s="362">
        <v>145.80000000000001</v>
      </c>
      <c r="AJ279" s="361">
        <f>D279*AI279*AI278</f>
        <v>50146.331015015057</v>
      </c>
      <c r="AK279" s="362">
        <v>145.80000000000001</v>
      </c>
      <c r="AL279" s="361">
        <f>D279*AK279*AK278</f>
        <v>50146.331015015057</v>
      </c>
      <c r="AM279" s="362">
        <v>145.80000000000001</v>
      </c>
      <c r="AN279" s="361">
        <f>D279*AM279*AM278</f>
        <v>73538.00229816699</v>
      </c>
      <c r="AO279" s="362">
        <v>161.4</v>
      </c>
      <c r="AP279" s="363">
        <f>D279*AO279*AO278</f>
        <v>81406.265918546997</v>
      </c>
      <c r="AQ279" s="334"/>
    </row>
    <row r="280" spans="2:43" ht="14.45" hidden="1" customHeight="1">
      <c r="B280" s="323"/>
      <c r="C280" s="526" t="s">
        <v>205</v>
      </c>
      <c r="D280" s="365">
        <f>마리!$G$9</f>
        <v>1</v>
      </c>
      <c r="E280" s="527">
        <v>40.4</v>
      </c>
      <c r="F280" s="365">
        <f>D280*E280*E278</f>
        <v>40.4</v>
      </c>
      <c r="G280" s="527">
        <v>40.4</v>
      </c>
      <c r="H280" s="365">
        <f>D280*G280*G278</f>
        <v>52.901779999999988</v>
      </c>
      <c r="I280" s="527">
        <v>40.4</v>
      </c>
      <c r="J280" s="365">
        <f>D280*I280*I278</f>
        <v>75.862760806872387</v>
      </c>
      <c r="K280" s="527">
        <v>49.8</v>
      </c>
      <c r="L280" s="365">
        <f>D280*K280*K278</f>
        <v>93.513997232233777</v>
      </c>
      <c r="M280" s="527">
        <v>49.8</v>
      </c>
      <c r="N280" s="365">
        <f>D280*M280*M278</f>
        <v>93.513997232233777</v>
      </c>
      <c r="O280" s="527">
        <v>49.8</v>
      </c>
      <c r="P280" s="365">
        <f>D280*O280*O278</f>
        <v>171.07308526325409</v>
      </c>
      <c r="Q280" s="527">
        <v>59.2</v>
      </c>
      <c r="R280" s="365">
        <f>D280*Q280*Q278</f>
        <v>203.36398890732215</v>
      </c>
      <c r="S280" s="527">
        <v>59.2</v>
      </c>
      <c r="T280" s="365">
        <f>D280*S280*S278</f>
        <v>203.36398890732215</v>
      </c>
      <c r="U280" s="527">
        <v>59.2</v>
      </c>
      <c r="V280" s="365">
        <f>D280*U280*U278</f>
        <v>284.97217009097528</v>
      </c>
      <c r="W280" s="527">
        <v>68.599999999999994</v>
      </c>
      <c r="X280" s="365">
        <f>D280*W280*W278</f>
        <v>330.22112953109632</v>
      </c>
      <c r="Y280" s="527">
        <v>68.599999999999994</v>
      </c>
      <c r="Z280" s="365">
        <f>D280*Y280*Y278</f>
        <v>330.22112953109632</v>
      </c>
      <c r="AA280" s="527">
        <v>68.599999999999994</v>
      </c>
      <c r="AB280" s="365">
        <f>D280*AA280*AA278</f>
        <v>579.86037419696811</v>
      </c>
      <c r="AC280" s="527">
        <v>78</v>
      </c>
      <c r="AD280" s="365">
        <f>D280*AC280*AC278</f>
        <v>659.31646045719413</v>
      </c>
      <c r="AE280" s="527">
        <v>78</v>
      </c>
      <c r="AF280" s="365">
        <f>D280*AE280*AE278</f>
        <v>1000.5935427312594</v>
      </c>
      <c r="AG280" s="527">
        <v>78</v>
      </c>
      <c r="AH280" s="365">
        <f>D280*AG280*AG278</f>
        <v>1000.5935427312594</v>
      </c>
      <c r="AI280" s="527">
        <v>87.4</v>
      </c>
      <c r="AJ280" s="365">
        <f>D280*AI280*AI278</f>
        <v>2786.6187843114221</v>
      </c>
      <c r="AK280" s="527">
        <v>87.4</v>
      </c>
      <c r="AL280" s="365">
        <f>D280*AK280*AK278</f>
        <v>2786.6187843114221</v>
      </c>
      <c r="AM280" s="527">
        <v>87.4</v>
      </c>
      <c r="AN280" s="365">
        <f>D280*AM280*AM278</f>
        <v>4086.4879726385125</v>
      </c>
      <c r="AO280" s="527">
        <v>96.8</v>
      </c>
      <c r="AP280" s="367">
        <f>D280*AO280*AO278</f>
        <v>4525.9958323959727</v>
      </c>
      <c r="AQ280" s="334"/>
    </row>
    <row r="281" spans="2:43" ht="14.45" hidden="1" customHeight="1">
      <c r="B281" s="323"/>
      <c r="C281" s="526" t="s">
        <v>1809</v>
      </c>
      <c r="D281" s="365">
        <f>마리!$G$12</f>
        <v>38</v>
      </c>
      <c r="E281" s="527">
        <v>12</v>
      </c>
      <c r="F281" s="365">
        <f>D281*E281*E278</f>
        <v>456</v>
      </c>
      <c r="G281" s="527">
        <v>14</v>
      </c>
      <c r="H281" s="365">
        <f>D281*G281*G278</f>
        <v>696.62739999999985</v>
      </c>
      <c r="I281" s="527">
        <v>14</v>
      </c>
      <c r="J281" s="365">
        <f>D281*I281*I278</f>
        <v>998.98487003109187</v>
      </c>
      <c r="K281" s="527">
        <v>16</v>
      </c>
      <c r="L281" s="365">
        <f>D281*K281*K278</f>
        <v>1141.6969943212478</v>
      </c>
      <c r="M281" s="527">
        <v>16</v>
      </c>
      <c r="N281" s="365">
        <f>D281*M281*M278</f>
        <v>1141.6969943212478</v>
      </c>
      <c r="O281" s="527">
        <v>18</v>
      </c>
      <c r="P281" s="365">
        <f>D281*O281*O278</f>
        <v>2349.678520483249</v>
      </c>
      <c r="Q281" s="527">
        <v>18</v>
      </c>
      <c r="R281" s="365">
        <f>D281*Q281*Q278</f>
        <v>2349.678520483249</v>
      </c>
      <c r="S281" s="527">
        <v>20</v>
      </c>
      <c r="T281" s="365">
        <f>D281*S281*S278</f>
        <v>2610.7539116480548</v>
      </c>
      <c r="U281" s="527">
        <v>20</v>
      </c>
      <c r="V281" s="365">
        <f>D281*U281*U278</f>
        <v>3658.4265079246825</v>
      </c>
      <c r="W281" s="527">
        <v>22</v>
      </c>
      <c r="X281" s="365">
        <f>D281*W281*W278</f>
        <v>4024.2691587171507</v>
      </c>
      <c r="Y281" s="527">
        <v>24</v>
      </c>
      <c r="Z281" s="365">
        <f>D281*Y281*Y278</f>
        <v>4390.111809509619</v>
      </c>
      <c r="AA281" s="527">
        <v>28</v>
      </c>
      <c r="AB281" s="365">
        <f>D281*AA281*AA278</f>
        <v>8993.7527426468532</v>
      </c>
      <c r="AC281" s="527">
        <v>30</v>
      </c>
      <c r="AD281" s="365">
        <f>D281*AC281*AC278</f>
        <v>9636.163652835914</v>
      </c>
      <c r="AE281" s="527">
        <v>32</v>
      </c>
      <c r="AF281" s="365">
        <f>D281*AE281*AE278</f>
        <v>15598.996768733479</v>
      </c>
      <c r="AG281" s="527">
        <v>34</v>
      </c>
      <c r="AH281" s="365">
        <f>D281*AG281*AG278</f>
        <v>16573.934066779322</v>
      </c>
      <c r="AI281" s="527">
        <v>38</v>
      </c>
      <c r="AJ281" s="365">
        <f>D281*AI281*AI278</f>
        <v>46039.788610362622</v>
      </c>
      <c r="AK281" s="527">
        <v>42</v>
      </c>
      <c r="AL281" s="365">
        <f>D281*AK281*AK278</f>
        <v>50886.082148295529</v>
      </c>
      <c r="AM281" s="527">
        <v>44</v>
      </c>
      <c r="AN281" s="365">
        <f>D281*AM281*AM278</f>
        <v>78176.29165047589</v>
      </c>
      <c r="AO281" s="527">
        <v>48</v>
      </c>
      <c r="AP281" s="367">
        <f>D281*AO281*AO278</f>
        <v>85283.227255064601</v>
      </c>
      <c r="AQ281" s="334"/>
    </row>
    <row r="282" spans="2:43" ht="14.45" hidden="1" customHeight="1">
      <c r="B282" s="323"/>
      <c r="C282" s="368" t="s">
        <v>1809</v>
      </c>
      <c r="D282" s="369">
        <f>마리!$G$12</f>
        <v>38</v>
      </c>
      <c r="E282" s="370">
        <v>8</v>
      </c>
      <c r="F282" s="369">
        <f>D282*E282*E278</f>
        <v>304</v>
      </c>
      <c r="G282" s="370">
        <v>10</v>
      </c>
      <c r="H282" s="369">
        <f>D282*G282*G278</f>
        <v>497.59099999999989</v>
      </c>
      <c r="I282" s="370">
        <v>10</v>
      </c>
      <c r="J282" s="369">
        <f>D282*I282*I278</f>
        <v>713.56062145077988</v>
      </c>
      <c r="K282" s="370">
        <v>10</v>
      </c>
      <c r="L282" s="369">
        <f>D282*K282*K278</f>
        <v>713.56062145077988</v>
      </c>
      <c r="M282" s="370">
        <v>10</v>
      </c>
      <c r="N282" s="369">
        <f>D282*M282*M278</f>
        <v>713.56062145077988</v>
      </c>
      <c r="O282" s="370">
        <v>12</v>
      </c>
      <c r="P282" s="369">
        <f>D282*O282*O278</f>
        <v>1566.4523469888327</v>
      </c>
      <c r="Q282" s="370">
        <v>12</v>
      </c>
      <c r="R282" s="369">
        <f>D282*Q282*Q278</f>
        <v>1566.4523469888327</v>
      </c>
      <c r="S282" s="370">
        <v>12</v>
      </c>
      <c r="T282" s="369">
        <f>D282*S282*S278</f>
        <v>1566.4523469888327</v>
      </c>
      <c r="U282" s="370">
        <v>12</v>
      </c>
      <c r="V282" s="369">
        <f>D282*U282*U278</f>
        <v>2195.0559047548095</v>
      </c>
      <c r="W282" s="370">
        <v>14</v>
      </c>
      <c r="X282" s="369">
        <f>D282*W282*W278</f>
        <v>2560.8985555472777</v>
      </c>
      <c r="Y282" s="370">
        <v>16</v>
      </c>
      <c r="Z282" s="369">
        <f>D282*Y282*Y278</f>
        <v>2926.741206339746</v>
      </c>
      <c r="AA282" s="370">
        <v>16</v>
      </c>
      <c r="AB282" s="369">
        <f>D282*AA282*AA278</f>
        <v>5139.2872815124874</v>
      </c>
      <c r="AC282" s="370">
        <v>18</v>
      </c>
      <c r="AD282" s="369">
        <f>D282*AC282*AC278</f>
        <v>5781.6981917015482</v>
      </c>
      <c r="AE282" s="370">
        <v>20</v>
      </c>
      <c r="AF282" s="369">
        <f>D282*AE282*AE278</f>
        <v>9749.3729804584254</v>
      </c>
      <c r="AG282" s="370">
        <v>22</v>
      </c>
      <c r="AH282" s="369">
        <f>D282*AG282*AG278</f>
        <v>10724.310278504268</v>
      </c>
      <c r="AI282" s="370">
        <v>24</v>
      </c>
      <c r="AJ282" s="369">
        <f>D282*AI282*AI278</f>
        <v>29077.761227597446</v>
      </c>
      <c r="AK282" s="370">
        <v>26</v>
      </c>
      <c r="AL282" s="369">
        <f>D282*AK282*AK278</f>
        <v>31500.907996563899</v>
      </c>
      <c r="AM282" s="370">
        <v>28</v>
      </c>
      <c r="AN282" s="369">
        <f>D282*AM282*AM278</f>
        <v>49748.549232121019</v>
      </c>
      <c r="AO282" s="370">
        <v>30</v>
      </c>
      <c r="AP282" s="371">
        <f>D282*AO282*AO278</f>
        <v>53302.017034415374</v>
      </c>
      <c r="AQ282" s="334"/>
    </row>
    <row r="283" spans="2:43" ht="14.45" hidden="1" customHeight="1">
      <c r="B283" s="323"/>
      <c r="C283" s="525" t="s">
        <v>1040</v>
      </c>
      <c r="D283" s="361">
        <f>마리!$G$16</f>
        <v>11</v>
      </c>
      <c r="E283" s="362">
        <v>6</v>
      </c>
      <c r="F283" s="361">
        <f>D283*E283*E278</f>
        <v>66</v>
      </c>
      <c r="G283" s="362">
        <v>6</v>
      </c>
      <c r="H283" s="361">
        <f>D283*G283*G278</f>
        <v>86.423699999999982</v>
      </c>
      <c r="I283" s="362">
        <v>8</v>
      </c>
      <c r="J283" s="361">
        <f>D283*I283*I278</f>
        <v>165.24561759912797</v>
      </c>
      <c r="K283" s="362">
        <v>8</v>
      </c>
      <c r="L283" s="361">
        <f>D283*K283*K278</f>
        <v>165.24561759912797</v>
      </c>
      <c r="M283" s="362">
        <v>8</v>
      </c>
      <c r="N283" s="361">
        <f>D283*M283*M278</f>
        <v>165.24561759912797</v>
      </c>
      <c r="O283" s="362">
        <v>8</v>
      </c>
      <c r="P283" s="361">
        <f>D283*O283*O278</f>
        <v>302.2978213487221</v>
      </c>
      <c r="Q283" s="362">
        <v>10</v>
      </c>
      <c r="R283" s="361">
        <f>D283*Q283*Q278</f>
        <v>377.87227668590265</v>
      </c>
      <c r="S283" s="362">
        <v>10</v>
      </c>
      <c r="T283" s="361">
        <f>D283*S283*S278</f>
        <v>377.87227668590265</v>
      </c>
      <c r="U283" s="362">
        <v>10</v>
      </c>
      <c r="V283" s="361">
        <f>D283*U283*U278</f>
        <v>529.50909983120403</v>
      </c>
      <c r="W283" s="362">
        <v>12</v>
      </c>
      <c r="X283" s="361">
        <f>D283*W283*W278</f>
        <v>635.41091979744488</v>
      </c>
      <c r="Y283" s="362">
        <v>14</v>
      </c>
      <c r="Z283" s="361">
        <f>D283*Y283*Y278</f>
        <v>741.31273976368561</v>
      </c>
      <c r="AA283" s="362">
        <v>16</v>
      </c>
      <c r="AB283" s="361">
        <f>D283*AA283*AA278</f>
        <v>1487.68842359572</v>
      </c>
      <c r="AC283" s="362">
        <v>18</v>
      </c>
      <c r="AD283" s="361">
        <f>D283*AC283*AC278</f>
        <v>1673.6494765451851</v>
      </c>
      <c r="AE283" s="362">
        <v>20</v>
      </c>
      <c r="AF283" s="361">
        <f>D283*AE283*AE278</f>
        <v>2822.1869153958601</v>
      </c>
      <c r="AG283" s="362">
        <v>22</v>
      </c>
      <c r="AH283" s="361">
        <f>D283*AG283*AG278</f>
        <v>3104.405606935446</v>
      </c>
      <c r="AI283" s="362">
        <v>26</v>
      </c>
      <c r="AJ283" s="361">
        <f>D283*AI283*AI278</f>
        <v>9118.6838937421817</v>
      </c>
      <c r="AK283" s="362">
        <v>28</v>
      </c>
      <c r="AL283" s="361">
        <f>D283*AK283*AK278</f>
        <v>9820.1211163377338</v>
      </c>
      <c r="AM283" s="362">
        <v>32</v>
      </c>
      <c r="AN283" s="361">
        <f>D283*AM283*AM278</f>
        <v>16458.166663258082</v>
      </c>
      <c r="AO283" s="362">
        <v>36</v>
      </c>
      <c r="AP283" s="363">
        <f>D283*AO283*AO278</f>
        <v>18515.437496165341</v>
      </c>
      <c r="AQ283" s="334"/>
    </row>
    <row r="284" spans="2:43" ht="14.45" hidden="1" customHeight="1">
      <c r="B284" s="323"/>
      <c r="C284" s="526" t="s">
        <v>1040</v>
      </c>
      <c r="D284" s="365">
        <f>마리!$G$16</f>
        <v>11</v>
      </c>
      <c r="E284" s="527">
        <v>6</v>
      </c>
      <c r="F284" s="365">
        <f>D284*E284*E278</f>
        <v>66</v>
      </c>
      <c r="G284" s="527">
        <v>6</v>
      </c>
      <c r="H284" s="365">
        <f>D284*G284*G278</f>
        <v>86.423699999999982</v>
      </c>
      <c r="I284" s="527">
        <v>6</v>
      </c>
      <c r="J284" s="365">
        <f>D284*I284*I278</f>
        <v>123.93421319934599</v>
      </c>
      <c r="K284" s="527">
        <v>8</v>
      </c>
      <c r="L284" s="365">
        <f>D284*K284*K278</f>
        <v>165.24561759912797</v>
      </c>
      <c r="M284" s="527">
        <v>8</v>
      </c>
      <c r="N284" s="365">
        <f>D284*M284*M278</f>
        <v>165.24561759912797</v>
      </c>
      <c r="O284" s="527">
        <v>8</v>
      </c>
      <c r="P284" s="365">
        <f>D284*O284*O278</f>
        <v>302.2978213487221</v>
      </c>
      <c r="Q284" s="527">
        <v>8</v>
      </c>
      <c r="R284" s="365">
        <f>D284*Q284*Q278</f>
        <v>302.2978213487221</v>
      </c>
      <c r="S284" s="527">
        <v>8</v>
      </c>
      <c r="T284" s="365">
        <f>D284*S284*S278</f>
        <v>302.2978213487221</v>
      </c>
      <c r="U284" s="527">
        <v>8</v>
      </c>
      <c r="V284" s="365">
        <f>D284*U284*U278</f>
        <v>423.60727986496323</v>
      </c>
      <c r="W284" s="527">
        <v>10</v>
      </c>
      <c r="X284" s="365">
        <f>D284*W284*W278</f>
        <v>529.50909983120403</v>
      </c>
      <c r="Y284" s="527">
        <v>10</v>
      </c>
      <c r="Z284" s="365">
        <f>D284*Y284*Y278</f>
        <v>529.50909983120403</v>
      </c>
      <c r="AA284" s="527">
        <v>12</v>
      </c>
      <c r="AB284" s="365">
        <f>D284*AA284*AA278</f>
        <v>1115.7663176967901</v>
      </c>
      <c r="AC284" s="527">
        <v>14</v>
      </c>
      <c r="AD284" s="365">
        <f>D284*AC284*AC278</f>
        <v>1301.7273706462552</v>
      </c>
      <c r="AE284" s="527">
        <v>14</v>
      </c>
      <c r="AF284" s="365">
        <f>D284*AE284*AE278</f>
        <v>1975.530840777102</v>
      </c>
      <c r="AG284" s="527">
        <v>16</v>
      </c>
      <c r="AH284" s="365">
        <f>D284*AG284*AG278</f>
        <v>2257.7495323166877</v>
      </c>
      <c r="AI284" s="527">
        <v>18</v>
      </c>
      <c r="AJ284" s="365">
        <f>D284*AI284*AI278</f>
        <v>6312.9350033599712</v>
      </c>
      <c r="AK284" s="527">
        <v>20</v>
      </c>
      <c r="AL284" s="365">
        <f>D284*AK284*AK278</f>
        <v>7014.3722259555234</v>
      </c>
      <c r="AM284" s="527">
        <v>22</v>
      </c>
      <c r="AN284" s="365">
        <f>D284*AM284*AM278</f>
        <v>11314.989580989932</v>
      </c>
      <c r="AO284" s="527">
        <v>24</v>
      </c>
      <c r="AP284" s="367">
        <f>D284*AO284*AO278</f>
        <v>12343.624997443561</v>
      </c>
      <c r="AQ284" s="334"/>
    </row>
    <row r="285" spans="2:43" ht="14.45" hidden="1" customHeight="1">
      <c r="B285" s="323"/>
      <c r="C285" s="526" t="s">
        <v>1038</v>
      </c>
      <c r="D285" s="365">
        <f>마리!$G$14</f>
        <v>31.142105263157895</v>
      </c>
      <c r="E285" s="527">
        <v>6610</v>
      </c>
      <c r="F285" s="365">
        <f>D285*E285/500</f>
        <v>411.69863157894736</v>
      </c>
      <c r="G285" s="527">
        <v>6610</v>
      </c>
      <c r="H285" s="365">
        <f>D285*G285/500</f>
        <v>411.69863157894736</v>
      </c>
      <c r="I285" s="527">
        <v>6610</v>
      </c>
      <c r="J285" s="365">
        <f>D285*I285/500</f>
        <v>411.69863157894736</v>
      </c>
      <c r="K285" s="527">
        <v>8152</v>
      </c>
      <c r="L285" s="365">
        <f>D285*K285/500</f>
        <v>507.7408842105263</v>
      </c>
      <c r="M285" s="527">
        <v>8152</v>
      </c>
      <c r="N285" s="365">
        <f>D285*M285/500</f>
        <v>507.7408842105263</v>
      </c>
      <c r="O285" s="527">
        <v>8152</v>
      </c>
      <c r="P285" s="365">
        <f>D285*O285/500</f>
        <v>507.7408842105263</v>
      </c>
      <c r="Q285" s="527">
        <v>9696</v>
      </c>
      <c r="R285" s="365">
        <f>D285*Q285/500</f>
        <v>603.90770526315782</v>
      </c>
      <c r="S285" s="527">
        <v>9696</v>
      </c>
      <c r="T285" s="365">
        <f>D285*S285/500</f>
        <v>603.90770526315782</v>
      </c>
      <c r="U285" s="527">
        <v>9696</v>
      </c>
      <c r="V285" s="365">
        <f>D285*U285/500</f>
        <v>603.90770526315782</v>
      </c>
      <c r="W285" s="527">
        <v>13014</v>
      </c>
      <c r="X285" s="365">
        <f>D285*W285/500</f>
        <v>810.56671578947373</v>
      </c>
      <c r="Y285" s="527">
        <v>17714</v>
      </c>
      <c r="Z285" s="365">
        <f>D285*Y285/500</f>
        <v>1103.3025052631579</v>
      </c>
      <c r="AA285" s="527">
        <v>24012</v>
      </c>
      <c r="AB285" s="365">
        <f>D285*AA285/500</f>
        <v>1495.5684631578947</v>
      </c>
      <c r="AC285" s="527">
        <v>32774</v>
      </c>
      <c r="AD285" s="365">
        <f>D285*AC285/500</f>
        <v>2041.3027157894737</v>
      </c>
      <c r="AE285" s="527">
        <v>44514</v>
      </c>
      <c r="AF285" s="365">
        <f>D285*AE285/500</f>
        <v>2772.5193473684212</v>
      </c>
      <c r="AG285" s="527">
        <v>60480</v>
      </c>
      <c r="AH285" s="365">
        <f>D285*AG285/500</f>
        <v>3766.949052631579</v>
      </c>
      <c r="AI285" s="527">
        <v>82372</v>
      </c>
      <c r="AJ285" s="365">
        <f>D285*AI285/500</f>
        <v>5130.4749894736833</v>
      </c>
      <c r="AK285" s="527">
        <v>111862</v>
      </c>
      <c r="AL285" s="365">
        <f>D285*AK285/500</f>
        <v>6967.2363578947361</v>
      </c>
      <c r="AM285" s="527">
        <v>151946</v>
      </c>
      <c r="AN285" s="365">
        <f>D285*AM285/500</f>
        <v>9463.8366526315785</v>
      </c>
      <c r="AO285" s="527">
        <v>206688</v>
      </c>
      <c r="AP285" s="367">
        <f>D285*AO285/500</f>
        <v>12873.398905263157</v>
      </c>
      <c r="AQ285" s="334"/>
    </row>
    <row r="286" spans="2:43" ht="14.45" hidden="1" customHeight="1">
      <c r="B286" s="323"/>
      <c r="C286" s="368" t="s">
        <v>1038</v>
      </c>
      <c r="D286" s="369">
        <f>마리!$G$14</f>
        <v>31.142105263157895</v>
      </c>
      <c r="E286" s="370">
        <v>4622</v>
      </c>
      <c r="F286" s="369">
        <f>D286*E286/500</f>
        <v>287.87762105263158</v>
      </c>
      <c r="G286" s="370">
        <v>4622</v>
      </c>
      <c r="H286" s="369">
        <f>D286*G286/500</f>
        <v>287.87762105263158</v>
      </c>
      <c r="I286" s="370">
        <v>4622</v>
      </c>
      <c r="J286" s="369">
        <f>D286*I286/500</f>
        <v>287.87762105263158</v>
      </c>
      <c r="K286" s="370">
        <v>5700</v>
      </c>
      <c r="L286" s="369">
        <f>D286*K286/500</f>
        <v>355.02</v>
      </c>
      <c r="M286" s="370">
        <v>5700</v>
      </c>
      <c r="N286" s="369">
        <f>D286*M286/500</f>
        <v>355.02</v>
      </c>
      <c r="O286" s="370">
        <v>5700</v>
      </c>
      <c r="P286" s="369">
        <f>D286*O286/500</f>
        <v>355.02</v>
      </c>
      <c r="Q286" s="370">
        <v>6778</v>
      </c>
      <c r="R286" s="369">
        <f>D286*Q286/500</f>
        <v>422.16237894736844</v>
      </c>
      <c r="S286" s="370">
        <v>6778</v>
      </c>
      <c r="T286" s="369">
        <f>D286*S286/500</f>
        <v>422.16237894736844</v>
      </c>
      <c r="U286" s="370">
        <v>6778</v>
      </c>
      <c r="V286" s="369">
        <f>D286*U286/500</f>
        <v>422.16237894736844</v>
      </c>
      <c r="W286" s="370">
        <v>9178</v>
      </c>
      <c r="X286" s="369">
        <f>D286*W286/500</f>
        <v>571.64448421052634</v>
      </c>
      <c r="Y286" s="370">
        <v>12406</v>
      </c>
      <c r="Z286" s="369">
        <f>D286*Y286/500</f>
        <v>772.69791578947365</v>
      </c>
      <c r="AA286" s="370">
        <v>16824</v>
      </c>
      <c r="AB286" s="369">
        <f>D286*AA286/500</f>
        <v>1047.8695578947368</v>
      </c>
      <c r="AC286" s="370">
        <v>23166</v>
      </c>
      <c r="AD286" s="369">
        <f>D286*AC286/500</f>
        <v>1442.8760210526316</v>
      </c>
      <c r="AE286" s="370">
        <v>31464</v>
      </c>
      <c r="AF286" s="369">
        <f>D286*AE286/500</f>
        <v>1959.7103999999999</v>
      </c>
      <c r="AG286" s="370">
        <v>42702</v>
      </c>
      <c r="AH286" s="369">
        <f>D286*AG286/500</f>
        <v>2659.660357894737</v>
      </c>
      <c r="AI286" s="370">
        <v>57348</v>
      </c>
      <c r="AJ286" s="369">
        <f>D286*AI286/500</f>
        <v>3571.8749052631579</v>
      </c>
      <c r="AK286" s="370">
        <v>77804</v>
      </c>
      <c r="AL286" s="369">
        <f>D286*AK286/500</f>
        <v>4845.9607157894734</v>
      </c>
      <c r="AM286" s="370">
        <v>105536</v>
      </c>
      <c r="AN286" s="369">
        <f>D286*AM286/500</f>
        <v>6573.2264421052632</v>
      </c>
      <c r="AO286" s="370">
        <v>144488</v>
      </c>
      <c r="AP286" s="371">
        <f>D286*AO286/500</f>
        <v>8999.321010526317</v>
      </c>
      <c r="AQ286" s="334"/>
    </row>
    <row r="287" spans="2:43" ht="14.45" hidden="1" customHeight="1">
      <c r="B287" s="323"/>
      <c r="C287" s="604" t="s">
        <v>202</v>
      </c>
      <c r="D287" s="361" t="s">
        <v>1041</v>
      </c>
      <c r="E287" s="362">
        <v>640</v>
      </c>
      <c r="F287" s="361">
        <f>E287*E278</f>
        <v>640</v>
      </c>
      <c r="G287" s="362">
        <v>640</v>
      </c>
      <c r="H287" s="361">
        <f>G287*G278</f>
        <v>838.04799999999989</v>
      </c>
      <c r="I287" s="362">
        <v>640</v>
      </c>
      <c r="J287" s="361">
        <f>I287*I278</f>
        <v>1201.7863098118398</v>
      </c>
      <c r="K287" s="362">
        <v>640</v>
      </c>
      <c r="L287" s="361">
        <f>K287*K278</f>
        <v>1201.7863098118398</v>
      </c>
      <c r="M287" s="362">
        <v>660</v>
      </c>
      <c r="N287" s="361">
        <f>M287*M278</f>
        <v>1239.3421319934598</v>
      </c>
      <c r="O287" s="362">
        <v>660</v>
      </c>
      <c r="P287" s="361">
        <f>O287*O278</f>
        <v>2267.2336601154157</v>
      </c>
      <c r="Q287" s="362">
        <v>660</v>
      </c>
      <c r="R287" s="361">
        <f>Q287*Q278</f>
        <v>2267.2336601154157</v>
      </c>
      <c r="S287" s="362">
        <v>660</v>
      </c>
      <c r="T287" s="361">
        <f>S287*S278</f>
        <v>2267.2336601154157</v>
      </c>
      <c r="U287" s="362">
        <v>660</v>
      </c>
      <c r="V287" s="361">
        <f>U287*U278</f>
        <v>3177.0545989872244</v>
      </c>
      <c r="W287" s="362">
        <v>680</v>
      </c>
      <c r="X287" s="361">
        <f>W287*W278</f>
        <v>3273.328980774716</v>
      </c>
      <c r="Y287" s="362">
        <v>680</v>
      </c>
      <c r="Z287" s="361">
        <f>Y287*Y278</f>
        <v>3273.328980774716</v>
      </c>
      <c r="AA287" s="362">
        <v>680</v>
      </c>
      <c r="AB287" s="361">
        <f>AA287*AA278</f>
        <v>5747.8870911652821</v>
      </c>
      <c r="AC287" s="362">
        <v>710</v>
      </c>
      <c r="AD287" s="361">
        <f>AC287*AC278</f>
        <v>6001.4703451872801</v>
      </c>
      <c r="AE287" s="362">
        <v>730</v>
      </c>
      <c r="AF287" s="361">
        <f>AE287*AE278</f>
        <v>9364.5293101771713</v>
      </c>
      <c r="AG287" s="362">
        <v>750</v>
      </c>
      <c r="AH287" s="361">
        <f>AG287*AG278</f>
        <v>9621.0917570313413</v>
      </c>
      <c r="AI287" s="362">
        <v>780</v>
      </c>
      <c r="AJ287" s="361">
        <f>AI287*AI278</f>
        <v>24869.13789202413</v>
      </c>
      <c r="AK287" s="362">
        <v>810</v>
      </c>
      <c r="AL287" s="361">
        <f>AK287*AK278</f>
        <v>25825.64319556352</v>
      </c>
      <c r="AM287" s="362">
        <v>840</v>
      </c>
      <c r="AN287" s="361">
        <f>AM287*AM278</f>
        <v>39275.170446411328</v>
      </c>
      <c r="AO287" s="362">
        <v>870</v>
      </c>
      <c r="AP287" s="363">
        <f>AO287*AO278</f>
        <v>40677.855105211733</v>
      </c>
      <c r="AQ287" s="334"/>
    </row>
    <row r="288" spans="2:43" ht="14.45" hidden="1" customHeight="1">
      <c r="B288" s="323"/>
      <c r="C288" s="605"/>
      <c r="D288" s="365" t="s">
        <v>1041</v>
      </c>
      <c r="E288" s="527">
        <v>330</v>
      </c>
      <c r="F288" s="365">
        <f>E288*E278</f>
        <v>330</v>
      </c>
      <c r="G288" s="527">
        <v>330</v>
      </c>
      <c r="H288" s="365">
        <f>G288*G278</f>
        <v>432.11849999999993</v>
      </c>
      <c r="I288" s="527">
        <v>330</v>
      </c>
      <c r="J288" s="365">
        <f>I288*I278</f>
        <v>619.67106599672991</v>
      </c>
      <c r="K288" s="527">
        <v>330</v>
      </c>
      <c r="L288" s="365">
        <f>K288*K278</f>
        <v>619.67106599672991</v>
      </c>
      <c r="M288" s="527">
        <v>330</v>
      </c>
      <c r="N288" s="365">
        <f>M288*M278</f>
        <v>619.67106599672991</v>
      </c>
      <c r="O288" s="527">
        <v>330</v>
      </c>
      <c r="P288" s="365">
        <f>O288*O278</f>
        <v>1133.6168300577078</v>
      </c>
      <c r="Q288" s="527">
        <v>330</v>
      </c>
      <c r="R288" s="365">
        <f>Q288*Q278</f>
        <v>1133.6168300577078</v>
      </c>
      <c r="S288" s="527">
        <v>330</v>
      </c>
      <c r="T288" s="365">
        <f>S288*S278</f>
        <v>1133.6168300577078</v>
      </c>
      <c r="U288" s="527">
        <v>350</v>
      </c>
      <c r="V288" s="365">
        <f>U288*U278</f>
        <v>1684.8016812811038</v>
      </c>
      <c r="W288" s="527">
        <v>350</v>
      </c>
      <c r="X288" s="365">
        <f>W288*W278</f>
        <v>1684.8016812811038</v>
      </c>
      <c r="Y288" s="527">
        <v>350</v>
      </c>
      <c r="Z288" s="365">
        <f>Y288*Y278</f>
        <v>1684.8016812811038</v>
      </c>
      <c r="AA288" s="527">
        <v>350</v>
      </c>
      <c r="AB288" s="365">
        <f>AA288*AA278</f>
        <v>2958.4712969233069</v>
      </c>
      <c r="AC288" s="527">
        <v>350</v>
      </c>
      <c r="AD288" s="365">
        <f>AC288*AC278</f>
        <v>2958.4712969233069</v>
      </c>
      <c r="AE288" s="527">
        <v>350</v>
      </c>
      <c r="AF288" s="365">
        <f>AE288*AE278</f>
        <v>4489.8428199479586</v>
      </c>
      <c r="AG288" s="527">
        <v>360</v>
      </c>
      <c r="AH288" s="365">
        <f>AG288*AG278</f>
        <v>4618.1240433750436</v>
      </c>
      <c r="AI288" s="527">
        <v>380</v>
      </c>
      <c r="AJ288" s="365">
        <f>AI288*AI278</f>
        <v>12115.733844832268</v>
      </c>
      <c r="AK288" s="527">
        <v>390</v>
      </c>
      <c r="AL288" s="365">
        <f>AK288*AK278</f>
        <v>12434.568946012065</v>
      </c>
      <c r="AM288" s="527">
        <v>400</v>
      </c>
      <c r="AN288" s="365">
        <f>AM288*AM278</f>
        <v>18702.462117338728</v>
      </c>
      <c r="AO288" s="527">
        <v>420</v>
      </c>
      <c r="AP288" s="367">
        <f>AO288*AO278</f>
        <v>19637.585223205664</v>
      </c>
      <c r="AQ288" s="334"/>
    </row>
    <row r="289" spans="2:43" ht="14.45" hidden="1" customHeight="1">
      <c r="B289" s="323"/>
      <c r="C289" s="526" t="s">
        <v>1001</v>
      </c>
      <c r="D289" s="365">
        <f>마리!$G$6</f>
        <v>13.42</v>
      </c>
      <c r="E289" s="527">
        <v>12</v>
      </c>
      <c r="F289" s="365">
        <f>D289*E289*E278</f>
        <v>161.04</v>
      </c>
      <c r="G289" s="527">
        <v>12</v>
      </c>
      <c r="H289" s="365">
        <f>D289*G289*G278</f>
        <v>210.87382799999995</v>
      </c>
      <c r="I289" s="527">
        <v>12</v>
      </c>
      <c r="J289" s="365">
        <f>D289*I289*I278</f>
        <v>302.39948020640418</v>
      </c>
      <c r="K289" s="527">
        <v>12</v>
      </c>
      <c r="L289" s="365">
        <f>D289*K289*K278</f>
        <v>302.39948020640418</v>
      </c>
      <c r="M289" s="527">
        <v>12</v>
      </c>
      <c r="N289" s="365">
        <f>D289*M289*M278</f>
        <v>302.39948020640418</v>
      </c>
      <c r="O289" s="527">
        <v>24</v>
      </c>
      <c r="P289" s="365">
        <f>D289*O289*O278</f>
        <v>1106.4100261363228</v>
      </c>
      <c r="Q289" s="527">
        <v>24</v>
      </c>
      <c r="R289" s="365">
        <f>D289*Q289*Q278</f>
        <v>1106.4100261363228</v>
      </c>
      <c r="S289" s="527">
        <v>24</v>
      </c>
      <c r="T289" s="365">
        <f>D289*S289*S278</f>
        <v>1106.4100261363228</v>
      </c>
      <c r="U289" s="527">
        <v>24</v>
      </c>
      <c r="V289" s="365">
        <f>D289*U289*U278</f>
        <v>1550.4026443057653</v>
      </c>
      <c r="W289" s="527">
        <v>24</v>
      </c>
      <c r="X289" s="365">
        <f>D289*W289*W278</f>
        <v>1550.4026443057653</v>
      </c>
      <c r="Y289" s="527">
        <v>24</v>
      </c>
      <c r="Z289" s="365">
        <f>D289*Y289*Y278</f>
        <v>1550.4026443057653</v>
      </c>
      <c r="AA289" s="527">
        <v>36</v>
      </c>
      <c r="AB289" s="365">
        <f>D289*AA289*AA278</f>
        <v>4083.7047227702519</v>
      </c>
      <c r="AC289" s="527">
        <v>36</v>
      </c>
      <c r="AD289" s="365">
        <f>D289*AC289*AC278</f>
        <v>4083.7047227702519</v>
      </c>
      <c r="AE289" s="527">
        <v>36</v>
      </c>
      <c r="AF289" s="365">
        <f>D289*AE289*AE278</f>
        <v>6197.5224662093087</v>
      </c>
      <c r="AG289" s="527">
        <v>36</v>
      </c>
      <c r="AH289" s="365">
        <f>D289*AG289*AG278</f>
        <v>6197.5224662093087</v>
      </c>
      <c r="AI289" s="527">
        <v>48</v>
      </c>
      <c r="AJ289" s="365">
        <f>D289*AI289*AI278</f>
        <v>20538.081877597771</v>
      </c>
      <c r="AK289" s="527">
        <v>48</v>
      </c>
      <c r="AL289" s="365">
        <f>D289*AK289*AK278</f>
        <v>20538.081877597771</v>
      </c>
      <c r="AM289" s="527">
        <v>48</v>
      </c>
      <c r="AN289" s="365">
        <f>D289*AM289*AM278</f>
        <v>30118.444993762289</v>
      </c>
      <c r="AO289" s="527">
        <v>48</v>
      </c>
      <c r="AP289" s="367">
        <f>D289*AO289*AO278</f>
        <v>30118.444993762289</v>
      </c>
      <c r="AQ289" s="334"/>
    </row>
    <row r="290" spans="2:43" ht="14.45" hidden="1" customHeight="1">
      <c r="B290" s="323"/>
      <c r="C290" s="526" t="s">
        <v>1033</v>
      </c>
      <c r="D290" s="365">
        <f>마리!$G$7</f>
        <v>61.000000000000007</v>
      </c>
      <c r="E290" s="527">
        <v>6</v>
      </c>
      <c r="F290" s="365">
        <f>D290*E290*E278</f>
        <v>366.00000000000006</v>
      </c>
      <c r="G290" s="527">
        <v>6</v>
      </c>
      <c r="H290" s="365">
        <f>D290*G290*G278</f>
        <v>479.25869999999998</v>
      </c>
      <c r="I290" s="527">
        <v>6</v>
      </c>
      <c r="J290" s="365">
        <f>D290*I290*I278</f>
        <v>687.27154592364604</v>
      </c>
      <c r="K290" s="527">
        <v>6</v>
      </c>
      <c r="L290" s="365">
        <f>D290*K290*K278</f>
        <v>687.27154592364604</v>
      </c>
      <c r="M290" s="527">
        <v>6</v>
      </c>
      <c r="N290" s="365">
        <f>D290*M290*M278</f>
        <v>687.27154592364604</v>
      </c>
      <c r="O290" s="527">
        <v>12</v>
      </c>
      <c r="P290" s="365">
        <f>D290*O290*O278</f>
        <v>2514.5682412189162</v>
      </c>
      <c r="Q290" s="527">
        <v>12</v>
      </c>
      <c r="R290" s="365">
        <f>D290*Q290*Q278</f>
        <v>2514.5682412189162</v>
      </c>
      <c r="S290" s="527">
        <v>12</v>
      </c>
      <c r="T290" s="365">
        <f>D290*S290*S278</f>
        <v>2514.5682412189162</v>
      </c>
      <c r="U290" s="527">
        <v>12</v>
      </c>
      <c r="V290" s="365">
        <f>D290*U290*U278</f>
        <v>3523.6423734221949</v>
      </c>
      <c r="W290" s="527">
        <v>12</v>
      </c>
      <c r="X290" s="365">
        <f>D290*W290*W278</f>
        <v>3523.6423734221949</v>
      </c>
      <c r="Y290" s="527">
        <v>12</v>
      </c>
      <c r="Z290" s="365">
        <f>D290*Y290*Y278</f>
        <v>3523.6423734221949</v>
      </c>
      <c r="AA290" s="527">
        <v>18</v>
      </c>
      <c r="AB290" s="365">
        <f>D290*AA290*AA278</f>
        <v>9281.1470972051193</v>
      </c>
      <c r="AC290" s="527">
        <v>18</v>
      </c>
      <c r="AD290" s="365">
        <f>D290*AC290*AC278</f>
        <v>9281.1470972051193</v>
      </c>
      <c r="AE290" s="527">
        <v>18</v>
      </c>
      <c r="AF290" s="365">
        <f>D290*AE290*AE278</f>
        <v>14085.278332293885</v>
      </c>
      <c r="AG290" s="527">
        <v>18</v>
      </c>
      <c r="AH290" s="365">
        <f>D290*AG290*AG278</f>
        <v>14085.278332293885</v>
      </c>
      <c r="AI290" s="527">
        <v>24</v>
      </c>
      <c r="AJ290" s="365">
        <f>D290*AI290*AI278</f>
        <v>46677.458812722223</v>
      </c>
      <c r="AK290" s="527">
        <v>24</v>
      </c>
      <c r="AL290" s="365">
        <f>D290*AK290*AK278</f>
        <v>46677.458812722223</v>
      </c>
      <c r="AM290" s="527">
        <v>24</v>
      </c>
      <c r="AN290" s="365">
        <f>D290*AM290*AM278</f>
        <v>68451.011349459761</v>
      </c>
      <c r="AO290" s="527">
        <v>24</v>
      </c>
      <c r="AP290" s="367">
        <f>D290*AO290*AO278</f>
        <v>68451.011349459761</v>
      </c>
      <c r="AQ290" s="334"/>
    </row>
    <row r="291" spans="2:43" ht="14.45" hidden="1" customHeight="1" thickBot="1">
      <c r="B291" s="323"/>
      <c r="C291" s="372" t="s">
        <v>1002</v>
      </c>
      <c r="D291" s="373">
        <f>마리!$G$8</f>
        <v>104.02105263157895</v>
      </c>
      <c r="E291" s="374">
        <v>2</v>
      </c>
      <c r="F291" s="373">
        <f>D291*E291*E278</f>
        <v>208.04210526315791</v>
      </c>
      <c r="G291" s="374">
        <v>2</v>
      </c>
      <c r="H291" s="373">
        <f>D291*G291*G278</f>
        <v>272.42073473684206</v>
      </c>
      <c r="I291" s="374">
        <v>2</v>
      </c>
      <c r="J291" s="373">
        <f>D291*I291*I278</f>
        <v>390.65961557765138</v>
      </c>
      <c r="K291" s="374">
        <v>2</v>
      </c>
      <c r="L291" s="373">
        <f>D291*K291*K278</f>
        <v>390.65961557765138</v>
      </c>
      <c r="M291" s="374">
        <v>2</v>
      </c>
      <c r="N291" s="373">
        <f>D291*M291*M278</f>
        <v>390.65961557765138</v>
      </c>
      <c r="O291" s="374">
        <v>4</v>
      </c>
      <c r="P291" s="373">
        <f>D291*O291*O278</f>
        <v>1429.3335265875944</v>
      </c>
      <c r="Q291" s="374">
        <v>4</v>
      </c>
      <c r="R291" s="373">
        <f>D291*Q291*Q278</f>
        <v>1429.3335265875944</v>
      </c>
      <c r="S291" s="374">
        <v>4</v>
      </c>
      <c r="T291" s="373">
        <f>D291*S291*S278</f>
        <v>1429.3335265875944</v>
      </c>
      <c r="U291" s="374">
        <v>4</v>
      </c>
      <c r="V291" s="373">
        <f>D291*U291*U278</f>
        <v>2002.9125069978788</v>
      </c>
      <c r="W291" s="374">
        <v>4</v>
      </c>
      <c r="X291" s="373">
        <f>D291*W291*W278</f>
        <v>2002.9125069978788</v>
      </c>
      <c r="Y291" s="374">
        <v>4</v>
      </c>
      <c r="Z291" s="373">
        <f>D291*Y291*Y278</f>
        <v>2002.9125069978788</v>
      </c>
      <c r="AA291" s="374">
        <v>6</v>
      </c>
      <c r="AB291" s="373">
        <f>D291*AA291*AA278</f>
        <v>5275.5994026218559</v>
      </c>
      <c r="AC291" s="374">
        <v>6</v>
      </c>
      <c r="AD291" s="373">
        <f>D291*AC291*AC278</f>
        <v>5275.5994026218559</v>
      </c>
      <c r="AE291" s="374">
        <v>5</v>
      </c>
      <c r="AF291" s="373">
        <f>D291*AE291*AE278</f>
        <v>6671.9739468760508</v>
      </c>
      <c r="AG291" s="374">
        <v>5</v>
      </c>
      <c r="AH291" s="373">
        <f>D291*AG291*AG278</f>
        <v>6671.9739468760508</v>
      </c>
      <c r="AI291" s="374">
        <v>1</v>
      </c>
      <c r="AJ291" s="373">
        <f>D291*AI291*AI278</f>
        <v>3316.5562840618418</v>
      </c>
      <c r="AK291" s="374">
        <v>1</v>
      </c>
      <c r="AL291" s="373">
        <f>D291*AK291*AK278</f>
        <v>3316.5562840618418</v>
      </c>
      <c r="AM291" s="374">
        <v>1</v>
      </c>
      <c r="AN291" s="373">
        <f>D291*AM291*AM278</f>
        <v>4863.6244906195088</v>
      </c>
      <c r="AO291" s="374">
        <v>1</v>
      </c>
      <c r="AP291" s="375">
        <f>D291*AO291*AO278</f>
        <v>4863.6244906195088</v>
      </c>
      <c r="AQ291" s="334"/>
    </row>
    <row r="292" spans="2:43" ht="14.45" hidden="1" customHeight="1" thickBot="1">
      <c r="B292" s="323"/>
      <c r="C292" s="277"/>
      <c r="D292" s="277"/>
      <c r="E292" s="277"/>
      <c r="F292" s="277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  <c r="Z292" s="277"/>
      <c r="AA292" s="277"/>
      <c r="AB292" s="277"/>
      <c r="AC292" s="277"/>
      <c r="AD292" s="277"/>
      <c r="AE292" s="277"/>
      <c r="AF292" s="277"/>
      <c r="AG292" s="277"/>
      <c r="AH292" s="277"/>
      <c r="AI292" s="277"/>
      <c r="AJ292" s="277"/>
      <c r="AK292" s="277"/>
      <c r="AL292" s="277"/>
      <c r="AM292" s="277"/>
      <c r="AN292" s="277"/>
      <c r="AO292" s="277"/>
      <c r="AP292" s="277"/>
      <c r="AQ292" s="334"/>
    </row>
    <row r="293" spans="2:43" ht="14.45" customHeight="1">
      <c r="B293" s="323"/>
      <c r="C293" s="376" t="s">
        <v>1032</v>
      </c>
      <c r="D293" s="377" t="s">
        <v>1577</v>
      </c>
      <c r="E293" s="600">
        <f>F279+F281+F283+F285+F287+F289+F290</f>
        <v>2825.6497894736845</v>
      </c>
      <c r="F293" s="600"/>
      <c r="G293" s="600">
        <f t="shared" ref="G293" si="162">H279+H281+H283+H285+H287+H289+H290</f>
        <v>3672.1651752842099</v>
      </c>
      <c r="H293" s="600"/>
      <c r="I293" s="600">
        <f t="shared" ref="I293" si="163">J279+J281+J283+J285+J287+J289+J290</f>
        <v>5128.6181823194074</v>
      </c>
      <c r="J293" s="600"/>
      <c r="K293" s="600">
        <f t="shared" ref="K293" si="164">L279+L281+L283+L285+L287+L289+L290</f>
        <v>5687.4240665217958</v>
      </c>
      <c r="L293" s="600"/>
      <c r="M293" s="600">
        <f t="shared" ref="M293" si="165">N279+N281+N283+N285+N287+N289+N290</f>
        <v>5724.9798887034158</v>
      </c>
      <c r="N293" s="600"/>
      <c r="O293" s="600">
        <f t="shared" ref="O293" si="166">P279+P281+P283+P285+P287+P289+P290</f>
        <v>12123.643149614607</v>
      </c>
      <c r="P293" s="600"/>
      <c r="Q293" s="600">
        <f t="shared" ref="Q293" si="167">R279+R281+R283+R285+R287+R289+R290</f>
        <v>12873.470430090958</v>
      </c>
      <c r="R293" s="600"/>
      <c r="S293" s="600">
        <f t="shared" ref="S293" si="168">T279+T281+T283+T285+T287+T289+T290</f>
        <v>13134.545821255764</v>
      </c>
      <c r="T293" s="600"/>
      <c r="U293" s="600">
        <f t="shared" ref="U293" si="169">V279+V281+V283+V285+V287+V289+V290</f>
        <v>18162.980753178435</v>
      </c>
      <c r="V293" s="600"/>
      <c r="W293" s="600">
        <f t="shared" ref="W293" si="170">X279+X281+X283+X285+X287+X289+X290</f>
        <v>19758.110924673048</v>
      </c>
      <c r="X293" s="600"/>
      <c r="Y293" s="600">
        <f t="shared" ref="Y293" si="171">Z279+Z281+Z283+Z285+Z287+Z289+Z290</f>
        <v>20522.591184905439</v>
      </c>
      <c r="Z293" s="600"/>
      <c r="AA293" s="600">
        <f t="shared" ref="AA293" si="172">AB279+AB281+AB283+AB285+AB287+AB289+AB290</f>
        <v>41521.106569231451</v>
      </c>
      <c r="AB293" s="600"/>
      <c r="AC293" s="600">
        <f t="shared" ref="AC293" si="173">AD279+AD281+AD283+AD285+AD287+AD289+AD290</f>
        <v>44571.253952026775</v>
      </c>
      <c r="AD293" s="600"/>
      <c r="AE293" s="600">
        <f t="shared" ref="AE293" si="174">AF279+AF281+AF283+AF285+AF287+AF289+AF290</f>
        <v>68830.651782125409</v>
      </c>
      <c r="AF293" s="600"/>
      <c r="AG293" s="600">
        <f t="shared" ref="AG293" si="175">AH279+AH281+AH283+AH285+AH287+AH289+AH290</f>
        <v>71338.799923828163</v>
      </c>
      <c r="AH293" s="600"/>
      <c r="AI293" s="600">
        <f t="shared" ref="AI293" si="176">AJ279+AJ281+AJ283+AJ285+AJ287+AJ289+AJ290</f>
        <v>202519.95709093771</v>
      </c>
      <c r="AJ293" s="600"/>
      <c r="AK293" s="600">
        <f t="shared" ref="AK293" si="177">AL279+AL281+AL283+AL285+AL287+AL289+AL290</f>
        <v>210860.9545234266</v>
      </c>
      <c r="AL293" s="600"/>
      <c r="AM293" s="600">
        <f t="shared" ref="AM293" si="178">AN279+AN281+AN283+AN285+AN287+AN289+AN290</f>
        <v>315480.92405416595</v>
      </c>
      <c r="AN293" s="600"/>
      <c r="AO293" s="600">
        <f t="shared" ref="AO293" si="179">AP279+AP281+AP283+AP285+AP287+AP289+AP290</f>
        <v>337325.64102347387</v>
      </c>
      <c r="AP293" s="601"/>
      <c r="AQ293" s="334"/>
    </row>
    <row r="294" spans="2:43" ht="14.45" customHeight="1" thickBot="1">
      <c r="B294" s="323"/>
      <c r="C294" s="378" t="s">
        <v>1034</v>
      </c>
      <c r="D294" s="379" t="s">
        <v>1577</v>
      </c>
      <c r="E294" s="598">
        <f>F280+F282+F284+F286+F288+F289+F290</f>
        <v>1555.3176210526315</v>
      </c>
      <c r="F294" s="598"/>
      <c r="G294" s="598">
        <f>H280+H282+H284+H286+H288+H289+H290</f>
        <v>2047.0451290526316</v>
      </c>
      <c r="H294" s="598"/>
      <c r="I294" s="598">
        <f>J280+J282+J284+J286+J288+J289+J290</f>
        <v>2810.5773086364097</v>
      </c>
      <c r="J294" s="598"/>
      <c r="K294" s="598">
        <f>L280+L282+L284+L286+L288+L289+L290</f>
        <v>2936.6823284089214</v>
      </c>
      <c r="L294" s="598"/>
      <c r="M294" s="598">
        <f>N280+N282+N284+N286+N288+N289+N290</f>
        <v>2936.6823284089214</v>
      </c>
      <c r="N294" s="598"/>
      <c r="O294" s="598">
        <f>P280+P282+P284+P286+P288+P289+P290</f>
        <v>7149.4383510137559</v>
      </c>
      <c r="P294" s="598"/>
      <c r="Q294" s="598">
        <f>R280+R282+R284+R286+R288+R289+R290</f>
        <v>7248.8716336051921</v>
      </c>
      <c r="R294" s="598"/>
      <c r="S294" s="598">
        <f>T280+T282+T284+T286+T288+T289+T290</f>
        <v>7248.8716336051921</v>
      </c>
      <c r="T294" s="598"/>
      <c r="U294" s="598">
        <f>V280+V282+V284+V286+V288+V289+V290</f>
        <v>10084.644432667181</v>
      </c>
      <c r="V294" s="598"/>
      <c r="W294" s="598">
        <f>X280+X282+X284+X286+X288+X289+X290</f>
        <v>10751.119968129169</v>
      </c>
      <c r="X294" s="598"/>
      <c r="Y294" s="598">
        <f>Z280+Z282+Z284+Z286+Z288+Z289+Z290</f>
        <v>11318.016050500584</v>
      </c>
      <c r="Z294" s="598"/>
      <c r="AA294" s="598">
        <f>AB280+AB282+AB284+AB286+AB288+AB289+AB290</f>
        <v>24206.10664819966</v>
      </c>
      <c r="AB294" s="598"/>
      <c r="AC294" s="598">
        <f>AD280+AD282+AD284+AD286+AD288+AD289+AD290</f>
        <v>25508.941160756309</v>
      </c>
      <c r="AD294" s="598"/>
      <c r="AE294" s="598">
        <f>AF280+AF282+AF284+AF286+AF288+AF289+AF290</f>
        <v>39457.851382417939</v>
      </c>
      <c r="AF294" s="598"/>
      <c r="AG294" s="598">
        <f>AH280+AH282+AH284+AH286+AH288+AH289+AH290</f>
        <v>41543.238553325195</v>
      </c>
      <c r="AH294" s="598"/>
      <c r="AI294" s="598">
        <f>AJ280+AJ282+AJ284+AJ286+AJ288+AJ289+AJ290</f>
        <v>121080.46445568427</v>
      </c>
      <c r="AJ294" s="598"/>
      <c r="AK294" s="598">
        <f>AL280+AL282+AL284+AL286+AL288+AL289+AL290</f>
        <v>125797.96935895237</v>
      </c>
      <c r="AL294" s="598"/>
      <c r="AM294" s="598">
        <f>AN280+AN282+AN284+AN286+AN288+AN289+AN290</f>
        <v>188995.17168841552</v>
      </c>
      <c r="AN294" s="598"/>
      <c r="AO294" s="598">
        <f>AP280+AP282+AP284+AP286+AP288+AP289+AP290</f>
        <v>197378.00044120895</v>
      </c>
      <c r="AP294" s="599"/>
      <c r="AQ294" s="334"/>
    </row>
    <row r="295" spans="2:43" ht="14.45" customHeight="1" thickBot="1">
      <c r="B295" s="323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277"/>
      <c r="AL295" s="277"/>
      <c r="AM295" s="277"/>
      <c r="AN295" s="277"/>
      <c r="AO295" s="277"/>
      <c r="AP295" s="277"/>
      <c r="AQ295" s="334"/>
    </row>
    <row r="296" spans="2:43" ht="14.45" customHeight="1">
      <c r="B296" s="323"/>
      <c r="C296" s="608" t="s">
        <v>1782</v>
      </c>
      <c r="D296" s="610" t="s">
        <v>1037</v>
      </c>
      <c r="E296" s="606" t="s">
        <v>1013</v>
      </c>
      <c r="F296" s="606"/>
      <c r="G296" s="606" t="s">
        <v>1042</v>
      </c>
      <c r="H296" s="606" t="s">
        <v>1014</v>
      </c>
      <c r="I296" s="606" t="s">
        <v>1043</v>
      </c>
      <c r="J296" s="606" t="s">
        <v>1015</v>
      </c>
      <c r="K296" s="606" t="s">
        <v>1044</v>
      </c>
      <c r="L296" s="606" t="s">
        <v>1016</v>
      </c>
      <c r="M296" s="606" t="s">
        <v>1045</v>
      </c>
      <c r="N296" s="606" t="s">
        <v>1017</v>
      </c>
      <c r="O296" s="606" t="s">
        <v>1046</v>
      </c>
      <c r="P296" s="606" t="s">
        <v>1018</v>
      </c>
      <c r="Q296" s="606" t="s">
        <v>1047</v>
      </c>
      <c r="R296" s="606" t="s">
        <v>1019</v>
      </c>
      <c r="S296" s="606" t="s">
        <v>1048</v>
      </c>
      <c r="T296" s="606" t="s">
        <v>1020</v>
      </c>
      <c r="U296" s="606" t="s">
        <v>1049</v>
      </c>
      <c r="V296" s="606" t="s">
        <v>1021</v>
      </c>
      <c r="W296" s="606" t="s">
        <v>1050</v>
      </c>
      <c r="X296" s="606" t="s">
        <v>1022</v>
      </c>
      <c r="Y296" s="606" t="s">
        <v>1051</v>
      </c>
      <c r="Z296" s="606" t="s">
        <v>1023</v>
      </c>
      <c r="AA296" s="606" t="s">
        <v>1052</v>
      </c>
      <c r="AB296" s="606" t="s">
        <v>1024</v>
      </c>
      <c r="AC296" s="606" t="s">
        <v>1053</v>
      </c>
      <c r="AD296" s="606" t="s">
        <v>1025</v>
      </c>
      <c r="AE296" s="606" t="s">
        <v>1054</v>
      </c>
      <c r="AF296" s="606" t="s">
        <v>1026</v>
      </c>
      <c r="AG296" s="606" t="s">
        <v>1055</v>
      </c>
      <c r="AH296" s="606" t="s">
        <v>1027</v>
      </c>
      <c r="AI296" s="606" t="s">
        <v>1056</v>
      </c>
      <c r="AJ296" s="606" t="s">
        <v>1028</v>
      </c>
      <c r="AK296" s="606" t="s">
        <v>1057</v>
      </c>
      <c r="AL296" s="606" t="s">
        <v>1029</v>
      </c>
      <c r="AM296" s="606" t="s">
        <v>1058</v>
      </c>
      <c r="AN296" s="606" t="s">
        <v>1030</v>
      </c>
      <c r="AO296" s="606" t="s">
        <v>1059</v>
      </c>
      <c r="AP296" s="607" t="s">
        <v>1031</v>
      </c>
      <c r="AQ296" s="334"/>
    </row>
    <row r="297" spans="2:43" ht="14.45" customHeight="1" thickBot="1">
      <c r="B297" s="323"/>
      <c r="C297" s="609"/>
      <c r="D297" s="611"/>
      <c r="E297" s="602">
        <f>'3T장기'!$J$8</f>
        <v>1</v>
      </c>
      <c r="F297" s="602"/>
      <c r="G297" s="602">
        <f>'3T장기'!$J$18</f>
        <v>1.3094499999999998</v>
      </c>
      <c r="H297" s="602">
        <v>1.5976852999999998</v>
      </c>
      <c r="I297" s="602">
        <f>'3T장기'!$J$28</f>
        <v>1.8783911040925694</v>
      </c>
      <c r="J297" s="602">
        <v>1.5976852999999998</v>
      </c>
      <c r="K297" s="602">
        <f>'3T장기'!$J$38</f>
        <v>1.8783911040925694</v>
      </c>
      <c r="L297" s="602">
        <v>1.5976852999999998</v>
      </c>
      <c r="M297" s="602">
        <f>'3T장기'!$J$48</f>
        <v>1.8783911040925694</v>
      </c>
      <c r="N297" s="602">
        <v>1.5976852999999998</v>
      </c>
      <c r="O297" s="602">
        <f>'3T장기'!$J$58</f>
        <v>3.4390241547337403</v>
      </c>
      <c r="P297" s="602">
        <v>1.5976852999999998</v>
      </c>
      <c r="Q297" s="602">
        <f>'3T장기'!$S$8</f>
        <v>3.4390241547337403</v>
      </c>
      <c r="R297" s="602">
        <v>1.5976852999999998</v>
      </c>
      <c r="S297" s="602">
        <f>'3T장기'!$S$18</f>
        <v>3.4390241547337403</v>
      </c>
      <c r="T297" s="602">
        <v>1.5976852999999998</v>
      </c>
      <c r="U297" s="602">
        <f>'3T장기'!$S$28</f>
        <v>4.8209816477251843</v>
      </c>
      <c r="V297" s="602">
        <v>1.5976852999999998</v>
      </c>
      <c r="W297" s="602">
        <f>'3T장기'!$S$38</f>
        <v>4.8209816477251843</v>
      </c>
      <c r="X297" s="602">
        <v>1.5976852999999998</v>
      </c>
      <c r="Y297" s="602">
        <f>'3T장기'!$S$48</f>
        <v>4.8209816477251843</v>
      </c>
      <c r="Z297" s="602">
        <v>1.5976852999999998</v>
      </c>
      <c r="AA297" s="602">
        <f>'3T장기'!$S$58</f>
        <v>8.3331338618725059</v>
      </c>
      <c r="AB297" s="602">
        <v>1.5976852999999998</v>
      </c>
      <c r="AC297" s="602">
        <f>'3T장기'!$AB$8</f>
        <v>8.3331338618725059</v>
      </c>
      <c r="AD297" s="602">
        <v>1.5976852999999998</v>
      </c>
      <c r="AE297" s="602">
        <f>'3T장기'!$AB$18</f>
        <v>12.903485000228635</v>
      </c>
      <c r="AF297" s="602">
        <v>1.5976852999999998</v>
      </c>
      <c r="AG297" s="602">
        <f>'3T장기'!$AB$28</f>
        <v>12.903485000228635</v>
      </c>
      <c r="AH297" s="602">
        <v>1.5976852999999998</v>
      </c>
      <c r="AI297" s="602">
        <f>'3T장기'!$AB$38</f>
        <v>33.669475130912986</v>
      </c>
      <c r="AJ297" s="602">
        <v>1.5976852999999998</v>
      </c>
      <c r="AK297" s="602">
        <f>'3T장기'!$AB$48</f>
        <v>33.669475130912986</v>
      </c>
      <c r="AL297" s="602">
        <v>1.5976852999999998</v>
      </c>
      <c r="AM297" s="602">
        <f>'3T장기'!$AB$58</f>
        <v>50.903405800817254</v>
      </c>
      <c r="AN297" s="602">
        <v>1.5976852999999998</v>
      </c>
      <c r="AO297" s="602">
        <f>'3T장기'!$AB$58</f>
        <v>50.903405800817254</v>
      </c>
      <c r="AP297" s="603"/>
      <c r="AQ297" s="334"/>
    </row>
    <row r="298" spans="2:43" ht="14.45" hidden="1" customHeight="1">
      <c r="B298" s="323"/>
      <c r="C298" s="525" t="s">
        <v>206</v>
      </c>
      <c r="D298" s="361">
        <f>마리!$G$10</f>
        <v>10.787368421052633</v>
      </c>
      <c r="E298" s="362">
        <v>67.2</v>
      </c>
      <c r="F298" s="361">
        <f>D298*E298*E297</f>
        <v>724.91115789473702</v>
      </c>
      <c r="G298" s="362">
        <v>67.2</v>
      </c>
      <c r="H298" s="361">
        <f>D298*G298*G297</f>
        <v>949.23491570526323</v>
      </c>
      <c r="I298" s="362">
        <v>67.2</v>
      </c>
      <c r="J298" s="361">
        <f>D298*I298*I297</f>
        <v>1361.6666702469179</v>
      </c>
      <c r="K298" s="362">
        <v>83</v>
      </c>
      <c r="L298" s="361">
        <f>D298*K298*K297</f>
        <v>1681.8204409299731</v>
      </c>
      <c r="M298" s="362">
        <v>83</v>
      </c>
      <c r="N298" s="361">
        <f>D298*M298*M297</f>
        <v>1681.8204409299731</v>
      </c>
      <c r="O298" s="362">
        <v>83</v>
      </c>
      <c r="P298" s="361">
        <f>D298*O298*O297</f>
        <v>3079.1357069789942</v>
      </c>
      <c r="Q298" s="362">
        <v>98.6</v>
      </c>
      <c r="R298" s="361">
        <f>D298*Q298*Q297</f>
        <v>3657.8648278087803</v>
      </c>
      <c r="S298" s="362">
        <v>98.6</v>
      </c>
      <c r="T298" s="361">
        <f>D298*S298*S297</f>
        <v>3657.8648278087803</v>
      </c>
      <c r="U298" s="362">
        <v>98.6</v>
      </c>
      <c r="V298" s="361">
        <f>D298*U298*U297</f>
        <v>5127.7625312552909</v>
      </c>
      <c r="W298" s="362">
        <v>114.4</v>
      </c>
      <c r="X298" s="361">
        <f>D298*W298*W297</f>
        <v>5949.4526731805818</v>
      </c>
      <c r="Y298" s="362">
        <v>114.4</v>
      </c>
      <c r="Z298" s="361">
        <f>D298*Y298*Y297</f>
        <v>5949.4526731805818</v>
      </c>
      <c r="AA298" s="362">
        <v>114.4</v>
      </c>
      <c r="AB298" s="361">
        <f>D298*AA298*AA297</f>
        <v>10283.711732004323</v>
      </c>
      <c r="AC298" s="362">
        <v>130</v>
      </c>
      <c r="AD298" s="361">
        <f>D298*AC298*AC297</f>
        <v>11686.036059095821</v>
      </c>
      <c r="AE298" s="362">
        <v>130</v>
      </c>
      <c r="AF298" s="361">
        <f>D298*AE298*AE297</f>
        <v>18095.304059689053</v>
      </c>
      <c r="AG298" s="362">
        <v>130</v>
      </c>
      <c r="AH298" s="361">
        <f>D298*AG298*AG297</f>
        <v>18095.304059689053</v>
      </c>
      <c r="AI298" s="362">
        <v>145.80000000000001</v>
      </c>
      <c r="AJ298" s="361">
        <f>D298*AI298*AI297</f>
        <v>52955.29377941553</v>
      </c>
      <c r="AK298" s="362">
        <v>145.80000000000001</v>
      </c>
      <c r="AL298" s="361">
        <f>D298*AK298*AK297</f>
        <v>52955.29377941553</v>
      </c>
      <c r="AM298" s="362">
        <v>145.80000000000001</v>
      </c>
      <c r="AN298" s="361">
        <f>D298*AM298*AM297</f>
        <v>80060.790911473523</v>
      </c>
      <c r="AO298" s="362">
        <v>161.4</v>
      </c>
      <c r="AP298" s="363">
        <f>D298*AO298*AO297</f>
        <v>88626.96607072583</v>
      </c>
      <c r="AQ298" s="334"/>
    </row>
    <row r="299" spans="2:43" ht="14.45" hidden="1" customHeight="1">
      <c r="B299" s="323"/>
      <c r="C299" s="526" t="s">
        <v>205</v>
      </c>
      <c r="D299" s="365">
        <f>마리!$G$9</f>
        <v>1</v>
      </c>
      <c r="E299" s="527">
        <v>40.4</v>
      </c>
      <c r="F299" s="365">
        <f>D299*E299*E297</f>
        <v>40.4</v>
      </c>
      <c r="G299" s="527">
        <v>40.4</v>
      </c>
      <c r="H299" s="365">
        <f>D299*G299*G297</f>
        <v>52.901779999999988</v>
      </c>
      <c r="I299" s="527">
        <v>40.4</v>
      </c>
      <c r="J299" s="365">
        <f>D299*I299*I297</f>
        <v>75.887000605339793</v>
      </c>
      <c r="K299" s="527">
        <v>49.8</v>
      </c>
      <c r="L299" s="365">
        <f>D299*K299*K297</f>
        <v>93.543876983809952</v>
      </c>
      <c r="M299" s="527">
        <v>49.8</v>
      </c>
      <c r="N299" s="365">
        <f>D299*M299*M297</f>
        <v>93.543876983809952</v>
      </c>
      <c r="O299" s="527">
        <v>49.8</v>
      </c>
      <c r="P299" s="365">
        <f>D299*O299*O297</f>
        <v>171.26340290574026</v>
      </c>
      <c r="Q299" s="527">
        <v>59.2</v>
      </c>
      <c r="R299" s="365">
        <f>D299*Q299*Q297</f>
        <v>203.59022996023745</v>
      </c>
      <c r="S299" s="527">
        <v>59.2</v>
      </c>
      <c r="T299" s="365">
        <f>D299*S299*S297</f>
        <v>203.59022996023745</v>
      </c>
      <c r="U299" s="527">
        <v>59.2</v>
      </c>
      <c r="V299" s="365">
        <f>D299*U299*U297</f>
        <v>285.40211354533091</v>
      </c>
      <c r="W299" s="527">
        <v>68.599999999999994</v>
      </c>
      <c r="X299" s="365">
        <f>D299*W299*W297</f>
        <v>330.71934103394761</v>
      </c>
      <c r="Y299" s="527">
        <v>68.599999999999994</v>
      </c>
      <c r="Z299" s="365">
        <f>D299*Y299*Y297</f>
        <v>330.71934103394761</v>
      </c>
      <c r="AA299" s="527">
        <v>68.599999999999994</v>
      </c>
      <c r="AB299" s="365">
        <f>D299*AA299*AA297</f>
        <v>571.65298292445391</v>
      </c>
      <c r="AC299" s="527">
        <v>78</v>
      </c>
      <c r="AD299" s="365">
        <f>D299*AC299*AC297</f>
        <v>649.98444122605542</v>
      </c>
      <c r="AE299" s="527">
        <v>78</v>
      </c>
      <c r="AF299" s="365">
        <f>D299*AE299*AE297</f>
        <v>1006.4718300178336</v>
      </c>
      <c r="AG299" s="527">
        <v>78</v>
      </c>
      <c r="AH299" s="365">
        <f>D299*AG299*AG297</f>
        <v>1006.4718300178336</v>
      </c>
      <c r="AI299" s="527">
        <v>87.4</v>
      </c>
      <c r="AJ299" s="365">
        <f>D299*AI299*AI297</f>
        <v>2942.7121264417951</v>
      </c>
      <c r="AK299" s="527">
        <v>87.4</v>
      </c>
      <c r="AL299" s="365">
        <f>D299*AK299*AK297</f>
        <v>2942.7121264417951</v>
      </c>
      <c r="AM299" s="527">
        <v>87.4</v>
      </c>
      <c r="AN299" s="365">
        <f>D299*AM299*AM297</f>
        <v>4448.9576669914286</v>
      </c>
      <c r="AO299" s="527">
        <v>96.8</v>
      </c>
      <c r="AP299" s="367">
        <f>D299*AO299*AO297</f>
        <v>4927.4496815191096</v>
      </c>
      <c r="AQ299" s="334"/>
    </row>
    <row r="300" spans="2:43" ht="14.45" hidden="1" customHeight="1">
      <c r="B300" s="323"/>
      <c r="C300" s="526" t="s">
        <v>1809</v>
      </c>
      <c r="D300" s="365">
        <f>마리!$G$12</f>
        <v>38</v>
      </c>
      <c r="E300" s="527">
        <v>12</v>
      </c>
      <c r="F300" s="365">
        <f>D300*E300*E297</f>
        <v>456</v>
      </c>
      <c r="G300" s="527">
        <v>14</v>
      </c>
      <c r="H300" s="365">
        <f>D300*G300*G297</f>
        <v>696.62739999999985</v>
      </c>
      <c r="I300" s="527">
        <v>14</v>
      </c>
      <c r="J300" s="365">
        <f>D300*I300*I297</f>
        <v>999.30406737724695</v>
      </c>
      <c r="K300" s="527">
        <v>16</v>
      </c>
      <c r="L300" s="365">
        <f>D300*K300*K297</f>
        <v>1142.0617912882822</v>
      </c>
      <c r="M300" s="527">
        <v>16</v>
      </c>
      <c r="N300" s="365">
        <f>D300*M300*M297</f>
        <v>1142.0617912882822</v>
      </c>
      <c r="O300" s="527">
        <v>18</v>
      </c>
      <c r="P300" s="365">
        <f>D300*O300*O297</f>
        <v>2352.2925218378782</v>
      </c>
      <c r="Q300" s="527">
        <v>18</v>
      </c>
      <c r="R300" s="365">
        <f>D300*Q300*Q297</f>
        <v>2352.2925218378782</v>
      </c>
      <c r="S300" s="527">
        <v>20</v>
      </c>
      <c r="T300" s="365">
        <f>D300*S300*S297</f>
        <v>2613.6583575976429</v>
      </c>
      <c r="U300" s="527">
        <v>20</v>
      </c>
      <c r="V300" s="365">
        <f>D300*U300*U297</f>
        <v>3663.9460522711402</v>
      </c>
      <c r="W300" s="527">
        <v>22</v>
      </c>
      <c r="X300" s="365">
        <f>D300*W300*W297</f>
        <v>4030.3406574982541</v>
      </c>
      <c r="Y300" s="527">
        <v>24</v>
      </c>
      <c r="Z300" s="365">
        <f>D300*Y300*Y297</f>
        <v>4396.7352627253686</v>
      </c>
      <c r="AA300" s="527">
        <v>28</v>
      </c>
      <c r="AB300" s="365">
        <f>D300*AA300*AA297</f>
        <v>8866.4544290323465</v>
      </c>
      <c r="AC300" s="527">
        <v>30</v>
      </c>
      <c r="AD300" s="365">
        <f>D300*AC300*AC297</f>
        <v>9499.7726025346565</v>
      </c>
      <c r="AE300" s="527">
        <v>32</v>
      </c>
      <c r="AF300" s="365">
        <f>D300*AE300*AE297</f>
        <v>15690.637760278019</v>
      </c>
      <c r="AG300" s="527">
        <v>34</v>
      </c>
      <c r="AH300" s="365">
        <f>D300*AG300*AG297</f>
        <v>16671.302620295395</v>
      </c>
      <c r="AI300" s="527">
        <v>38</v>
      </c>
      <c r="AJ300" s="365">
        <f>D300*AI300*AI297</f>
        <v>48618.722089038354</v>
      </c>
      <c r="AK300" s="527">
        <v>42</v>
      </c>
      <c r="AL300" s="365">
        <f>D300*AK300*AK297</f>
        <v>53736.482308937128</v>
      </c>
      <c r="AM300" s="527">
        <v>44</v>
      </c>
      <c r="AN300" s="365">
        <f>D300*AM300*AM297</f>
        <v>85110.494498966451</v>
      </c>
      <c r="AO300" s="527">
        <v>48</v>
      </c>
      <c r="AP300" s="367">
        <f>D300*AO300*AO297</f>
        <v>92847.812180690671</v>
      </c>
      <c r="AQ300" s="334"/>
    </row>
    <row r="301" spans="2:43" ht="14.45" hidden="1" customHeight="1">
      <c r="B301" s="323"/>
      <c r="C301" s="368" t="s">
        <v>1809</v>
      </c>
      <c r="D301" s="369">
        <f>마리!$G$12</f>
        <v>38</v>
      </c>
      <c r="E301" s="370">
        <v>8</v>
      </c>
      <c r="F301" s="369">
        <f>D301*E301*E297</f>
        <v>304</v>
      </c>
      <c r="G301" s="370">
        <v>10</v>
      </c>
      <c r="H301" s="369">
        <f>D301*G301*G297</f>
        <v>497.59099999999989</v>
      </c>
      <c r="I301" s="370">
        <v>10</v>
      </c>
      <c r="J301" s="369">
        <f>D301*I301*I297</f>
        <v>713.78861955517641</v>
      </c>
      <c r="K301" s="370">
        <v>10</v>
      </c>
      <c r="L301" s="369">
        <f>D301*K301*K297</f>
        <v>713.78861955517641</v>
      </c>
      <c r="M301" s="370">
        <v>10</v>
      </c>
      <c r="N301" s="369">
        <f>D301*M301*M297</f>
        <v>713.78861955517641</v>
      </c>
      <c r="O301" s="370">
        <v>12</v>
      </c>
      <c r="P301" s="369">
        <f>D301*O301*O297</f>
        <v>1568.1950145585856</v>
      </c>
      <c r="Q301" s="370">
        <v>12</v>
      </c>
      <c r="R301" s="369">
        <f>D301*Q301*Q297</f>
        <v>1568.1950145585856</v>
      </c>
      <c r="S301" s="370">
        <v>12</v>
      </c>
      <c r="T301" s="369">
        <f>D301*S301*S297</f>
        <v>1568.1950145585856</v>
      </c>
      <c r="U301" s="370">
        <v>12</v>
      </c>
      <c r="V301" s="369">
        <f>D301*U301*U297</f>
        <v>2198.3676313626843</v>
      </c>
      <c r="W301" s="370">
        <v>14</v>
      </c>
      <c r="X301" s="369">
        <f>D301*W301*W297</f>
        <v>2564.7622365897982</v>
      </c>
      <c r="Y301" s="370">
        <v>16</v>
      </c>
      <c r="Z301" s="369">
        <f>D301*Y301*Y297</f>
        <v>2931.1568418169122</v>
      </c>
      <c r="AA301" s="370">
        <v>16</v>
      </c>
      <c r="AB301" s="369">
        <f>D301*AA301*AA297</f>
        <v>5066.5453880184832</v>
      </c>
      <c r="AC301" s="370">
        <v>18</v>
      </c>
      <c r="AD301" s="369">
        <f>D301*AC301*AC297</f>
        <v>5699.8635615207941</v>
      </c>
      <c r="AE301" s="370">
        <v>20</v>
      </c>
      <c r="AF301" s="369">
        <f>D301*AE301*AE297</f>
        <v>9806.648600173763</v>
      </c>
      <c r="AG301" s="370">
        <v>22</v>
      </c>
      <c r="AH301" s="369">
        <f>D301*AG301*AG297</f>
        <v>10787.313460191139</v>
      </c>
      <c r="AI301" s="370">
        <v>24</v>
      </c>
      <c r="AJ301" s="369">
        <f>D301*AI301*AI297</f>
        <v>30706.561319392644</v>
      </c>
      <c r="AK301" s="370">
        <v>26</v>
      </c>
      <c r="AL301" s="369">
        <f>D301*AK301*AK297</f>
        <v>33265.441429342027</v>
      </c>
      <c r="AM301" s="370">
        <v>28</v>
      </c>
      <c r="AN301" s="369">
        <f>D301*AM301*AM297</f>
        <v>54161.223772069556</v>
      </c>
      <c r="AO301" s="370">
        <v>30</v>
      </c>
      <c r="AP301" s="371">
        <f>D301*AO301*AO297</f>
        <v>58029.882612931666</v>
      </c>
      <c r="AQ301" s="334"/>
    </row>
    <row r="302" spans="2:43" ht="14.45" hidden="1" customHeight="1">
      <c r="B302" s="323"/>
      <c r="C302" s="525" t="s">
        <v>1040</v>
      </c>
      <c r="D302" s="361">
        <f>마리!$G$16</f>
        <v>11</v>
      </c>
      <c r="E302" s="362">
        <v>6</v>
      </c>
      <c r="F302" s="361">
        <f>D302*E302*E297</f>
        <v>66</v>
      </c>
      <c r="G302" s="362">
        <v>6</v>
      </c>
      <c r="H302" s="361">
        <f>D302*G302*G297</f>
        <v>86.423699999999982</v>
      </c>
      <c r="I302" s="362">
        <v>8</v>
      </c>
      <c r="J302" s="361">
        <f>D302*I302*I297</f>
        <v>165.2984171601461</v>
      </c>
      <c r="K302" s="362">
        <v>8</v>
      </c>
      <c r="L302" s="361">
        <f>D302*K302*K297</f>
        <v>165.2984171601461</v>
      </c>
      <c r="M302" s="362">
        <v>8</v>
      </c>
      <c r="N302" s="361">
        <f>D302*M302*M297</f>
        <v>165.2984171601461</v>
      </c>
      <c r="O302" s="362">
        <v>8</v>
      </c>
      <c r="P302" s="361">
        <f>D302*O302*O297</f>
        <v>302.63412561656912</v>
      </c>
      <c r="Q302" s="362">
        <v>10</v>
      </c>
      <c r="R302" s="361">
        <f>D302*Q302*Q297</f>
        <v>378.29265702071143</v>
      </c>
      <c r="S302" s="362">
        <v>10</v>
      </c>
      <c r="T302" s="361">
        <f>D302*S302*S297</f>
        <v>378.29265702071143</v>
      </c>
      <c r="U302" s="362">
        <v>10</v>
      </c>
      <c r="V302" s="361">
        <f>D302*U302*U297</f>
        <v>530.30798124977025</v>
      </c>
      <c r="W302" s="362">
        <v>12</v>
      </c>
      <c r="X302" s="361">
        <f>D302*W302*W297</f>
        <v>636.3695774997243</v>
      </c>
      <c r="Y302" s="362">
        <v>14</v>
      </c>
      <c r="Z302" s="361">
        <f>D302*Y302*Y297</f>
        <v>742.43117374967835</v>
      </c>
      <c r="AA302" s="362">
        <v>16</v>
      </c>
      <c r="AB302" s="361">
        <f>D302*AA302*AA297</f>
        <v>1466.6315596895611</v>
      </c>
      <c r="AC302" s="362">
        <v>18</v>
      </c>
      <c r="AD302" s="361">
        <f>D302*AC302*AC297</f>
        <v>1649.9605046507561</v>
      </c>
      <c r="AE302" s="362">
        <v>20</v>
      </c>
      <c r="AF302" s="361">
        <f>D302*AE302*AE297</f>
        <v>2838.7667000502997</v>
      </c>
      <c r="AG302" s="362">
        <v>22</v>
      </c>
      <c r="AH302" s="361">
        <f>D302*AG302*AG297</f>
        <v>3122.6433700553298</v>
      </c>
      <c r="AI302" s="362">
        <v>26</v>
      </c>
      <c r="AJ302" s="361">
        <f>D302*AI302*AI297</f>
        <v>9629.4698874411133</v>
      </c>
      <c r="AK302" s="362">
        <v>28</v>
      </c>
      <c r="AL302" s="361">
        <f>D302*AK302*AK297</f>
        <v>10370.1983403212</v>
      </c>
      <c r="AM302" s="362">
        <v>32</v>
      </c>
      <c r="AN302" s="361">
        <f>D302*AM302*AM297</f>
        <v>17917.998841887675</v>
      </c>
      <c r="AO302" s="362">
        <v>36</v>
      </c>
      <c r="AP302" s="363">
        <f>D302*AO302*AO297</f>
        <v>20157.748697123632</v>
      </c>
      <c r="AQ302" s="334"/>
    </row>
    <row r="303" spans="2:43" ht="14.45" hidden="1" customHeight="1">
      <c r="B303" s="323"/>
      <c r="C303" s="526" t="s">
        <v>1040</v>
      </c>
      <c r="D303" s="365">
        <f>마리!$G$16</f>
        <v>11</v>
      </c>
      <c r="E303" s="527">
        <v>6</v>
      </c>
      <c r="F303" s="365">
        <f>D303*E303*E297</f>
        <v>66</v>
      </c>
      <c r="G303" s="527">
        <v>6</v>
      </c>
      <c r="H303" s="365">
        <f>D303*G303*G297</f>
        <v>86.423699999999982</v>
      </c>
      <c r="I303" s="527">
        <v>6</v>
      </c>
      <c r="J303" s="365">
        <f>D303*I303*I297</f>
        <v>123.97381287010958</v>
      </c>
      <c r="K303" s="527">
        <v>8</v>
      </c>
      <c r="L303" s="365">
        <f>D303*K303*K297</f>
        <v>165.2984171601461</v>
      </c>
      <c r="M303" s="527">
        <v>8</v>
      </c>
      <c r="N303" s="365">
        <f>D303*M303*M297</f>
        <v>165.2984171601461</v>
      </c>
      <c r="O303" s="527">
        <v>8</v>
      </c>
      <c r="P303" s="365">
        <f>D303*O303*O297</f>
        <v>302.63412561656912</v>
      </c>
      <c r="Q303" s="527">
        <v>8</v>
      </c>
      <c r="R303" s="365">
        <f>D303*Q303*Q297</f>
        <v>302.63412561656912</v>
      </c>
      <c r="S303" s="527">
        <v>8</v>
      </c>
      <c r="T303" s="365">
        <f>D303*S303*S297</f>
        <v>302.63412561656912</v>
      </c>
      <c r="U303" s="527">
        <v>8</v>
      </c>
      <c r="V303" s="365">
        <f>D303*U303*U297</f>
        <v>424.2463849998162</v>
      </c>
      <c r="W303" s="527">
        <v>10</v>
      </c>
      <c r="X303" s="365">
        <f>D303*W303*W297</f>
        <v>530.30798124977025</v>
      </c>
      <c r="Y303" s="527">
        <v>10</v>
      </c>
      <c r="Z303" s="365">
        <f>D303*Y303*Y297</f>
        <v>530.30798124977025</v>
      </c>
      <c r="AA303" s="527">
        <v>12</v>
      </c>
      <c r="AB303" s="365">
        <f>D303*AA303*AA297</f>
        <v>1099.9736697671708</v>
      </c>
      <c r="AC303" s="527">
        <v>14</v>
      </c>
      <c r="AD303" s="365">
        <f>D303*AC303*AC297</f>
        <v>1283.3026147283658</v>
      </c>
      <c r="AE303" s="527">
        <v>14</v>
      </c>
      <c r="AF303" s="365">
        <f>D303*AE303*AE297</f>
        <v>1987.1366900352098</v>
      </c>
      <c r="AG303" s="527">
        <v>16</v>
      </c>
      <c r="AH303" s="365">
        <f>D303*AG303*AG297</f>
        <v>2271.0133600402396</v>
      </c>
      <c r="AI303" s="527">
        <v>18</v>
      </c>
      <c r="AJ303" s="365">
        <f>D303*AI303*AI297</f>
        <v>6666.556075920771</v>
      </c>
      <c r="AK303" s="527">
        <v>20</v>
      </c>
      <c r="AL303" s="365">
        <f>D303*AK303*AK297</f>
        <v>7407.2845288008566</v>
      </c>
      <c r="AM303" s="527">
        <v>22</v>
      </c>
      <c r="AN303" s="365">
        <f>D303*AM303*AM297</f>
        <v>12318.624203797775</v>
      </c>
      <c r="AO303" s="527">
        <v>24</v>
      </c>
      <c r="AP303" s="367">
        <f>D303*AO303*AO297</f>
        <v>13438.499131415754</v>
      </c>
      <c r="AQ303" s="334"/>
    </row>
    <row r="304" spans="2:43" ht="14.45" hidden="1" customHeight="1">
      <c r="B304" s="323"/>
      <c r="C304" s="526" t="s">
        <v>1038</v>
      </c>
      <c r="D304" s="365">
        <f>마리!$G$14</f>
        <v>31.142105263157895</v>
      </c>
      <c r="E304" s="527">
        <v>6610</v>
      </c>
      <c r="F304" s="365">
        <f>D304*E304/500</f>
        <v>411.69863157894736</v>
      </c>
      <c r="G304" s="527">
        <v>6610</v>
      </c>
      <c r="H304" s="365">
        <f>D304*G304/500</f>
        <v>411.69863157894736</v>
      </c>
      <c r="I304" s="527">
        <v>6610</v>
      </c>
      <c r="J304" s="365">
        <f>D304*I304/500</f>
        <v>411.69863157894736</v>
      </c>
      <c r="K304" s="527">
        <v>8152</v>
      </c>
      <c r="L304" s="365">
        <f>D304*K304/500</f>
        <v>507.7408842105263</v>
      </c>
      <c r="M304" s="527">
        <v>8152</v>
      </c>
      <c r="N304" s="365">
        <f>D304*M304/500</f>
        <v>507.7408842105263</v>
      </c>
      <c r="O304" s="527">
        <v>8152</v>
      </c>
      <c r="P304" s="365">
        <f>D304*O304/500</f>
        <v>507.7408842105263</v>
      </c>
      <c r="Q304" s="527">
        <v>9696</v>
      </c>
      <c r="R304" s="365">
        <f>D304*Q304/500</f>
        <v>603.90770526315782</v>
      </c>
      <c r="S304" s="527">
        <v>9696</v>
      </c>
      <c r="T304" s="365">
        <f>D304*S304/500</f>
        <v>603.90770526315782</v>
      </c>
      <c r="U304" s="527">
        <v>9696</v>
      </c>
      <c r="V304" s="365">
        <f>D304*U304/500</f>
        <v>603.90770526315782</v>
      </c>
      <c r="W304" s="527">
        <v>13014</v>
      </c>
      <c r="X304" s="365">
        <f>D304*W304/500</f>
        <v>810.56671578947373</v>
      </c>
      <c r="Y304" s="527">
        <v>17714</v>
      </c>
      <c r="Z304" s="365">
        <f>D304*Y304/500</f>
        <v>1103.3025052631579</v>
      </c>
      <c r="AA304" s="527">
        <v>24012</v>
      </c>
      <c r="AB304" s="365">
        <f>D304*AA304/500</f>
        <v>1495.5684631578947</v>
      </c>
      <c r="AC304" s="527">
        <v>32774</v>
      </c>
      <c r="AD304" s="365">
        <f>D304*AC304/500</f>
        <v>2041.3027157894737</v>
      </c>
      <c r="AE304" s="527">
        <v>44514</v>
      </c>
      <c r="AF304" s="365">
        <f>D304*AE304/500</f>
        <v>2772.5193473684212</v>
      </c>
      <c r="AG304" s="527">
        <v>60480</v>
      </c>
      <c r="AH304" s="365">
        <f>D304*AG304/500</f>
        <v>3766.949052631579</v>
      </c>
      <c r="AI304" s="527">
        <v>82372</v>
      </c>
      <c r="AJ304" s="365">
        <f>D304*AI304/500</f>
        <v>5130.4749894736833</v>
      </c>
      <c r="AK304" s="527">
        <v>111862</v>
      </c>
      <c r="AL304" s="365">
        <f>D304*AK304/500</f>
        <v>6967.2363578947361</v>
      </c>
      <c r="AM304" s="527">
        <v>151946</v>
      </c>
      <c r="AN304" s="365">
        <f>D304*AM304/500</f>
        <v>9463.8366526315785</v>
      </c>
      <c r="AO304" s="527">
        <v>206688</v>
      </c>
      <c r="AP304" s="367">
        <f>D304*AO304/500</f>
        <v>12873.398905263157</v>
      </c>
      <c r="AQ304" s="334"/>
    </row>
    <row r="305" spans="2:43" ht="14.45" hidden="1" customHeight="1">
      <c r="B305" s="323"/>
      <c r="C305" s="368" t="s">
        <v>1038</v>
      </c>
      <c r="D305" s="369">
        <f>마리!$G$14</f>
        <v>31.142105263157895</v>
      </c>
      <c r="E305" s="370">
        <v>4622</v>
      </c>
      <c r="F305" s="369">
        <f>D305*E305/500</f>
        <v>287.87762105263158</v>
      </c>
      <c r="G305" s="370">
        <v>4622</v>
      </c>
      <c r="H305" s="369">
        <f>D305*G305/500</f>
        <v>287.87762105263158</v>
      </c>
      <c r="I305" s="370">
        <v>4622</v>
      </c>
      <c r="J305" s="369">
        <f>D305*I305/500</f>
        <v>287.87762105263158</v>
      </c>
      <c r="K305" s="370">
        <v>5700</v>
      </c>
      <c r="L305" s="369">
        <f>D305*K305/500</f>
        <v>355.02</v>
      </c>
      <c r="M305" s="370">
        <v>5700</v>
      </c>
      <c r="N305" s="369">
        <f>D305*M305/500</f>
        <v>355.02</v>
      </c>
      <c r="O305" s="370">
        <v>5700</v>
      </c>
      <c r="P305" s="369">
        <f>D305*O305/500</f>
        <v>355.02</v>
      </c>
      <c r="Q305" s="370">
        <v>6778</v>
      </c>
      <c r="R305" s="369">
        <f>D305*Q305/500</f>
        <v>422.16237894736844</v>
      </c>
      <c r="S305" s="370">
        <v>6778</v>
      </c>
      <c r="T305" s="369">
        <f>D305*S305/500</f>
        <v>422.16237894736844</v>
      </c>
      <c r="U305" s="370">
        <v>6778</v>
      </c>
      <c r="V305" s="369">
        <f>D305*U305/500</f>
        <v>422.16237894736844</v>
      </c>
      <c r="W305" s="370">
        <v>9178</v>
      </c>
      <c r="X305" s="369">
        <f>D305*W305/500</f>
        <v>571.64448421052634</v>
      </c>
      <c r="Y305" s="370">
        <v>12406</v>
      </c>
      <c r="Z305" s="369">
        <f>D305*Y305/500</f>
        <v>772.69791578947365</v>
      </c>
      <c r="AA305" s="370">
        <v>16824</v>
      </c>
      <c r="AB305" s="369">
        <f>D305*AA305/500</f>
        <v>1047.8695578947368</v>
      </c>
      <c r="AC305" s="370">
        <v>23166</v>
      </c>
      <c r="AD305" s="369">
        <f>D305*AC305/500</f>
        <v>1442.8760210526316</v>
      </c>
      <c r="AE305" s="370">
        <v>31464</v>
      </c>
      <c r="AF305" s="369">
        <f>D305*AE305/500</f>
        <v>1959.7103999999999</v>
      </c>
      <c r="AG305" s="370">
        <v>42702</v>
      </c>
      <c r="AH305" s="369">
        <f>D305*AG305/500</f>
        <v>2659.660357894737</v>
      </c>
      <c r="AI305" s="370">
        <v>57348</v>
      </c>
      <c r="AJ305" s="369">
        <f>D305*AI305/500</f>
        <v>3571.8749052631579</v>
      </c>
      <c r="AK305" s="370">
        <v>77804</v>
      </c>
      <c r="AL305" s="369">
        <f>D305*AK305/500</f>
        <v>4845.9607157894734</v>
      </c>
      <c r="AM305" s="370">
        <v>105536</v>
      </c>
      <c r="AN305" s="369">
        <f>D305*AM305/500</f>
        <v>6573.2264421052632</v>
      </c>
      <c r="AO305" s="370">
        <v>144488</v>
      </c>
      <c r="AP305" s="371">
        <f>D305*AO305/500</f>
        <v>8999.321010526317</v>
      </c>
      <c r="AQ305" s="334"/>
    </row>
    <row r="306" spans="2:43" ht="14.45" hidden="1" customHeight="1">
      <c r="B306" s="323"/>
      <c r="C306" s="604" t="s">
        <v>202</v>
      </c>
      <c r="D306" s="361" t="s">
        <v>1041</v>
      </c>
      <c r="E306" s="362">
        <v>640</v>
      </c>
      <c r="F306" s="361">
        <f>E306*E297</f>
        <v>640</v>
      </c>
      <c r="G306" s="362">
        <v>640</v>
      </c>
      <c r="H306" s="361">
        <f>G306*G297</f>
        <v>838.04799999999989</v>
      </c>
      <c r="I306" s="362">
        <v>640</v>
      </c>
      <c r="J306" s="361">
        <f>I306*I297</f>
        <v>1202.1703066192445</v>
      </c>
      <c r="K306" s="362">
        <v>640</v>
      </c>
      <c r="L306" s="361">
        <f>K306*K297</f>
        <v>1202.1703066192445</v>
      </c>
      <c r="M306" s="362">
        <v>660</v>
      </c>
      <c r="N306" s="361">
        <f>M306*M297</f>
        <v>1239.7381287010958</v>
      </c>
      <c r="O306" s="362">
        <v>660</v>
      </c>
      <c r="P306" s="361">
        <f>O306*O297</f>
        <v>2269.7559421242686</v>
      </c>
      <c r="Q306" s="362">
        <v>660</v>
      </c>
      <c r="R306" s="361">
        <f>Q306*Q297</f>
        <v>2269.7559421242686</v>
      </c>
      <c r="S306" s="362">
        <v>660</v>
      </c>
      <c r="T306" s="361">
        <f>S306*S297</f>
        <v>2269.7559421242686</v>
      </c>
      <c r="U306" s="362">
        <v>660</v>
      </c>
      <c r="V306" s="361">
        <f>U306*U297</f>
        <v>3181.8478874986217</v>
      </c>
      <c r="W306" s="362">
        <v>680</v>
      </c>
      <c r="X306" s="361">
        <f>W306*W297</f>
        <v>3278.2675204531251</v>
      </c>
      <c r="Y306" s="362">
        <v>680</v>
      </c>
      <c r="Z306" s="361">
        <f>Y306*Y297</f>
        <v>3278.2675204531251</v>
      </c>
      <c r="AA306" s="362">
        <v>680</v>
      </c>
      <c r="AB306" s="361">
        <f>AA306*AA297</f>
        <v>5666.531026073304</v>
      </c>
      <c r="AC306" s="362">
        <v>710</v>
      </c>
      <c r="AD306" s="361">
        <f>AC306*AC297</f>
        <v>5916.5250419294789</v>
      </c>
      <c r="AE306" s="362">
        <v>730</v>
      </c>
      <c r="AF306" s="361">
        <f>AE306*AE297</f>
        <v>9419.5440501669036</v>
      </c>
      <c r="AG306" s="362">
        <v>750</v>
      </c>
      <c r="AH306" s="361">
        <f>AG306*AG297</f>
        <v>9677.6137501714766</v>
      </c>
      <c r="AI306" s="362">
        <v>780</v>
      </c>
      <c r="AJ306" s="361">
        <f>AI306*AI297</f>
        <v>26262.190602112129</v>
      </c>
      <c r="AK306" s="362">
        <v>810</v>
      </c>
      <c r="AL306" s="361">
        <f>AK306*AK297</f>
        <v>27272.274856039519</v>
      </c>
      <c r="AM306" s="362">
        <v>840</v>
      </c>
      <c r="AN306" s="361">
        <f>AM306*AM297</f>
        <v>42758.860872686491</v>
      </c>
      <c r="AO306" s="362">
        <v>870</v>
      </c>
      <c r="AP306" s="363">
        <f>AO306*AO297</f>
        <v>44285.963046711011</v>
      </c>
      <c r="AQ306" s="334"/>
    </row>
    <row r="307" spans="2:43" ht="14.45" hidden="1" customHeight="1">
      <c r="B307" s="323"/>
      <c r="C307" s="605"/>
      <c r="D307" s="365" t="s">
        <v>1041</v>
      </c>
      <c r="E307" s="527">
        <v>330</v>
      </c>
      <c r="F307" s="365">
        <f>E307*E297</f>
        <v>330</v>
      </c>
      <c r="G307" s="527">
        <v>330</v>
      </c>
      <c r="H307" s="365">
        <f>G307*G297</f>
        <v>432.11849999999993</v>
      </c>
      <c r="I307" s="527">
        <v>330</v>
      </c>
      <c r="J307" s="365">
        <f>I307*I297</f>
        <v>619.86906435054789</v>
      </c>
      <c r="K307" s="527">
        <v>330</v>
      </c>
      <c r="L307" s="365">
        <f>K307*K297</f>
        <v>619.86906435054789</v>
      </c>
      <c r="M307" s="527">
        <v>330</v>
      </c>
      <c r="N307" s="365">
        <f>M307*M297</f>
        <v>619.86906435054789</v>
      </c>
      <c r="O307" s="527">
        <v>330</v>
      </c>
      <c r="P307" s="365">
        <f>O307*O297</f>
        <v>1134.8779710621343</v>
      </c>
      <c r="Q307" s="527">
        <v>330</v>
      </c>
      <c r="R307" s="365">
        <f>Q307*Q297</f>
        <v>1134.8779710621343</v>
      </c>
      <c r="S307" s="527">
        <v>330</v>
      </c>
      <c r="T307" s="365">
        <f>S307*S297</f>
        <v>1134.8779710621343</v>
      </c>
      <c r="U307" s="527">
        <v>350</v>
      </c>
      <c r="V307" s="365">
        <f>U307*U297</f>
        <v>1687.3435767038145</v>
      </c>
      <c r="W307" s="527">
        <v>350</v>
      </c>
      <c r="X307" s="365">
        <f>W307*W297</f>
        <v>1687.3435767038145</v>
      </c>
      <c r="Y307" s="527">
        <v>350</v>
      </c>
      <c r="Z307" s="365">
        <f>Y307*Y297</f>
        <v>1687.3435767038145</v>
      </c>
      <c r="AA307" s="527">
        <v>350</v>
      </c>
      <c r="AB307" s="365">
        <f>AA307*AA297</f>
        <v>2916.5968516553771</v>
      </c>
      <c r="AC307" s="527">
        <v>350</v>
      </c>
      <c r="AD307" s="365">
        <f>AC307*AC297</f>
        <v>2916.5968516553771</v>
      </c>
      <c r="AE307" s="527">
        <v>350</v>
      </c>
      <c r="AF307" s="365">
        <f>AE307*AE297</f>
        <v>4516.2197500800221</v>
      </c>
      <c r="AG307" s="527">
        <v>360</v>
      </c>
      <c r="AH307" s="365">
        <f>AG307*AG297</f>
        <v>4645.2546000823086</v>
      </c>
      <c r="AI307" s="527">
        <v>380</v>
      </c>
      <c r="AJ307" s="365">
        <f>AI307*AI297</f>
        <v>12794.400549746935</v>
      </c>
      <c r="AK307" s="527">
        <v>390</v>
      </c>
      <c r="AL307" s="365">
        <f>AK307*AK297</f>
        <v>13131.095301056064</v>
      </c>
      <c r="AM307" s="527">
        <v>400</v>
      </c>
      <c r="AN307" s="365">
        <f>AM307*AM297</f>
        <v>20361.362320326902</v>
      </c>
      <c r="AO307" s="527">
        <v>420</v>
      </c>
      <c r="AP307" s="367">
        <f>AO307*AO297</f>
        <v>21379.430436343246</v>
      </c>
      <c r="AQ307" s="334"/>
    </row>
    <row r="308" spans="2:43" ht="14.45" hidden="1" customHeight="1">
      <c r="B308" s="323"/>
      <c r="C308" s="526" t="s">
        <v>1001</v>
      </c>
      <c r="D308" s="365">
        <f>마리!$G$6</f>
        <v>13.42</v>
      </c>
      <c r="E308" s="527">
        <v>12</v>
      </c>
      <c r="F308" s="365">
        <f>D308*E308*E297</f>
        <v>161.04</v>
      </c>
      <c r="G308" s="527">
        <v>12</v>
      </c>
      <c r="H308" s="365">
        <f>D308*G308*G297</f>
        <v>210.87382799999995</v>
      </c>
      <c r="I308" s="527">
        <v>12</v>
      </c>
      <c r="J308" s="365">
        <f>D308*I308*I297</f>
        <v>302.49610340306737</v>
      </c>
      <c r="K308" s="527">
        <v>12</v>
      </c>
      <c r="L308" s="365">
        <f>D308*K308*K297</f>
        <v>302.49610340306737</v>
      </c>
      <c r="M308" s="527">
        <v>12</v>
      </c>
      <c r="N308" s="365">
        <f>D308*M308*M297</f>
        <v>302.49610340306737</v>
      </c>
      <c r="O308" s="527">
        <v>24</v>
      </c>
      <c r="P308" s="365">
        <f>D308*O308*O297</f>
        <v>1107.640899756643</v>
      </c>
      <c r="Q308" s="527">
        <v>24</v>
      </c>
      <c r="R308" s="365">
        <f>D308*Q308*Q297</f>
        <v>1107.640899756643</v>
      </c>
      <c r="S308" s="527">
        <v>24</v>
      </c>
      <c r="T308" s="365">
        <f>D308*S308*S297</f>
        <v>1107.640899756643</v>
      </c>
      <c r="U308" s="527">
        <v>24</v>
      </c>
      <c r="V308" s="365">
        <f>D308*U308*U297</f>
        <v>1552.7417690993273</v>
      </c>
      <c r="W308" s="527">
        <v>24</v>
      </c>
      <c r="X308" s="365">
        <f>D308*W308*W297</f>
        <v>1552.7417690993273</v>
      </c>
      <c r="Y308" s="527">
        <v>24</v>
      </c>
      <c r="Z308" s="365">
        <f>D308*Y308*Y297</f>
        <v>1552.7417690993273</v>
      </c>
      <c r="AA308" s="527">
        <v>36</v>
      </c>
      <c r="AB308" s="365">
        <f>D308*AA308*AA297</f>
        <v>4025.903631347845</v>
      </c>
      <c r="AC308" s="527">
        <v>36</v>
      </c>
      <c r="AD308" s="365">
        <f>D308*AC308*AC297</f>
        <v>4025.903631347845</v>
      </c>
      <c r="AE308" s="527">
        <v>36</v>
      </c>
      <c r="AF308" s="365">
        <f>D308*AE308*AE297</f>
        <v>6233.9316733104579</v>
      </c>
      <c r="AG308" s="527">
        <v>36</v>
      </c>
      <c r="AH308" s="365">
        <f>D308*AG308*AG297</f>
        <v>6233.9316733104579</v>
      </c>
      <c r="AI308" s="527">
        <v>48</v>
      </c>
      <c r="AJ308" s="365">
        <f>D308*AI308*AI297</f>
        <v>21688.529100328909</v>
      </c>
      <c r="AK308" s="527">
        <v>48</v>
      </c>
      <c r="AL308" s="365">
        <f>D308*AK308*AK297</f>
        <v>21688.529100328909</v>
      </c>
      <c r="AM308" s="527">
        <v>48</v>
      </c>
      <c r="AN308" s="365">
        <f>D308*AM308*AM297</f>
        <v>32789.937880654441</v>
      </c>
      <c r="AO308" s="527">
        <v>48</v>
      </c>
      <c r="AP308" s="367">
        <f>D308*AO308*AO297</f>
        <v>32789.937880654441</v>
      </c>
      <c r="AQ308" s="334"/>
    </row>
    <row r="309" spans="2:43" ht="14.45" hidden="1" customHeight="1">
      <c r="B309" s="323"/>
      <c r="C309" s="526" t="s">
        <v>1033</v>
      </c>
      <c r="D309" s="365">
        <f>마리!$G$7</f>
        <v>61.000000000000007</v>
      </c>
      <c r="E309" s="527">
        <v>6</v>
      </c>
      <c r="F309" s="365">
        <f>D309*E309*E297</f>
        <v>366.00000000000006</v>
      </c>
      <c r="G309" s="527">
        <v>6</v>
      </c>
      <c r="H309" s="365">
        <f>D309*G309*G297</f>
        <v>479.25869999999998</v>
      </c>
      <c r="I309" s="527">
        <v>6</v>
      </c>
      <c r="J309" s="365">
        <f>D309*I309*I297</f>
        <v>687.49114409788046</v>
      </c>
      <c r="K309" s="527">
        <v>6</v>
      </c>
      <c r="L309" s="365">
        <f>D309*K309*K297</f>
        <v>687.49114409788046</v>
      </c>
      <c r="M309" s="527">
        <v>6</v>
      </c>
      <c r="N309" s="365">
        <f>D309*M309*M297</f>
        <v>687.49114409788046</v>
      </c>
      <c r="O309" s="527">
        <v>12</v>
      </c>
      <c r="P309" s="365">
        <f>D309*O309*O297</f>
        <v>2517.3656812650984</v>
      </c>
      <c r="Q309" s="527">
        <v>12</v>
      </c>
      <c r="R309" s="365">
        <f>D309*Q309*Q297</f>
        <v>2517.3656812650984</v>
      </c>
      <c r="S309" s="527">
        <v>12</v>
      </c>
      <c r="T309" s="365">
        <f>D309*S309*S297</f>
        <v>2517.3656812650984</v>
      </c>
      <c r="U309" s="527">
        <v>12</v>
      </c>
      <c r="V309" s="365">
        <f>D309*U309*U297</f>
        <v>3528.9585661348356</v>
      </c>
      <c r="W309" s="527">
        <v>12</v>
      </c>
      <c r="X309" s="365">
        <f>D309*W309*W297</f>
        <v>3528.9585661348356</v>
      </c>
      <c r="Y309" s="527">
        <v>12</v>
      </c>
      <c r="Z309" s="365">
        <f>D309*Y309*Y297</f>
        <v>3528.9585661348356</v>
      </c>
      <c r="AA309" s="527">
        <v>18</v>
      </c>
      <c r="AB309" s="365">
        <f>D309*AA309*AA297</f>
        <v>9149.7809803360142</v>
      </c>
      <c r="AC309" s="527">
        <v>18</v>
      </c>
      <c r="AD309" s="365">
        <f>D309*AC309*AC297</f>
        <v>9149.7809803360142</v>
      </c>
      <c r="AE309" s="527">
        <v>18</v>
      </c>
      <c r="AF309" s="365">
        <f>D309*AE309*AE297</f>
        <v>14168.026530251043</v>
      </c>
      <c r="AG309" s="527">
        <v>18</v>
      </c>
      <c r="AH309" s="365">
        <f>D309*AG309*AG297</f>
        <v>14168.026530251043</v>
      </c>
      <c r="AI309" s="527">
        <v>24</v>
      </c>
      <c r="AJ309" s="365">
        <f>D309*AI309*AI297</f>
        <v>49292.11159165662</v>
      </c>
      <c r="AK309" s="527">
        <v>24</v>
      </c>
      <c r="AL309" s="365">
        <f>D309*AK309*AK297</f>
        <v>49292.11159165662</v>
      </c>
      <c r="AM309" s="527">
        <v>24</v>
      </c>
      <c r="AN309" s="365">
        <f>D309*AM309*AM297</f>
        <v>74522.586092396465</v>
      </c>
      <c r="AO309" s="527">
        <v>24</v>
      </c>
      <c r="AP309" s="367">
        <f>D309*AO309*AO297</f>
        <v>74522.586092396465</v>
      </c>
      <c r="AQ309" s="334"/>
    </row>
    <row r="310" spans="2:43" ht="14.45" hidden="1" customHeight="1" thickBot="1">
      <c r="B310" s="323"/>
      <c r="C310" s="372" t="s">
        <v>1002</v>
      </c>
      <c r="D310" s="373">
        <f>마리!$G$8</f>
        <v>104.02105263157895</v>
      </c>
      <c r="E310" s="374">
        <v>2</v>
      </c>
      <c r="F310" s="373">
        <f>D310*E310*E297</f>
        <v>208.04210526315791</v>
      </c>
      <c r="G310" s="374">
        <v>2</v>
      </c>
      <c r="H310" s="373">
        <f>D310*G310*G297</f>
        <v>272.42073473684206</v>
      </c>
      <c r="I310" s="374">
        <v>2</v>
      </c>
      <c r="J310" s="373">
        <f>D310*I310*I297</f>
        <v>390.78443980300574</v>
      </c>
      <c r="K310" s="374">
        <v>2</v>
      </c>
      <c r="L310" s="373">
        <f>D310*K310*K297</f>
        <v>390.78443980300574</v>
      </c>
      <c r="M310" s="374">
        <v>2</v>
      </c>
      <c r="N310" s="373">
        <f>D310*M310*M297</f>
        <v>390.78443980300574</v>
      </c>
      <c r="O310" s="374">
        <v>4</v>
      </c>
      <c r="P310" s="373">
        <f>D310*O310*O297</f>
        <v>1430.923650403319</v>
      </c>
      <c r="Q310" s="374">
        <v>4</v>
      </c>
      <c r="R310" s="373">
        <f>D310*Q310*Q297</f>
        <v>1430.923650403319</v>
      </c>
      <c r="S310" s="374">
        <v>4</v>
      </c>
      <c r="T310" s="373">
        <f>D310*S310*S297</f>
        <v>1430.923650403319</v>
      </c>
      <c r="U310" s="374">
        <v>4</v>
      </c>
      <c r="V310" s="373">
        <f>D310*U310*U297</f>
        <v>2005.9343428555906</v>
      </c>
      <c r="W310" s="374">
        <v>4</v>
      </c>
      <c r="X310" s="373">
        <f>D310*W310*W297</f>
        <v>2005.9343428555906</v>
      </c>
      <c r="Y310" s="374">
        <v>4</v>
      </c>
      <c r="Z310" s="373">
        <f>D310*Y310*Y297</f>
        <v>2005.9343428555906</v>
      </c>
      <c r="AA310" s="374">
        <v>6</v>
      </c>
      <c r="AB310" s="373">
        <f>D310*AA310*AA297</f>
        <v>5200.9281361909962</v>
      </c>
      <c r="AC310" s="374">
        <v>6</v>
      </c>
      <c r="AD310" s="373">
        <f>D310*AC310*AC297</f>
        <v>5200.9281361909962</v>
      </c>
      <c r="AE310" s="374">
        <v>5</v>
      </c>
      <c r="AF310" s="373">
        <f>D310*AE310*AE297</f>
        <v>6711.1704616978623</v>
      </c>
      <c r="AG310" s="374">
        <v>5</v>
      </c>
      <c r="AH310" s="373">
        <f>D310*AG310*AG297</f>
        <v>6711.1704616978623</v>
      </c>
      <c r="AI310" s="374">
        <v>1</v>
      </c>
      <c r="AJ310" s="373">
        <f>D310*AI310*AI297</f>
        <v>3502.3342446703382</v>
      </c>
      <c r="AK310" s="374">
        <v>1</v>
      </c>
      <c r="AL310" s="373">
        <f>D310*AK310*AK297</f>
        <v>3502.3342446703382</v>
      </c>
      <c r="AM310" s="374">
        <v>1</v>
      </c>
      <c r="AN310" s="373">
        <f>D310*AM310*AM297</f>
        <v>5295.0258539334327</v>
      </c>
      <c r="AO310" s="374">
        <v>1</v>
      </c>
      <c r="AP310" s="375">
        <f>D310*AO310*AO297</f>
        <v>5295.0258539334327</v>
      </c>
      <c r="AQ310" s="334"/>
    </row>
    <row r="311" spans="2:43" ht="14.45" hidden="1" customHeight="1" thickBot="1">
      <c r="B311" s="323"/>
      <c r="C311" s="277"/>
      <c r="D311" s="277"/>
      <c r="E311" s="277"/>
      <c r="F311" s="277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  <c r="Z311" s="277"/>
      <c r="AA311" s="277"/>
      <c r="AB311" s="277"/>
      <c r="AC311" s="277"/>
      <c r="AD311" s="277"/>
      <c r="AE311" s="277"/>
      <c r="AF311" s="277"/>
      <c r="AG311" s="277"/>
      <c r="AH311" s="277"/>
      <c r="AI311" s="277"/>
      <c r="AJ311" s="277"/>
      <c r="AK311" s="277"/>
      <c r="AL311" s="277"/>
      <c r="AM311" s="277"/>
      <c r="AN311" s="277"/>
      <c r="AO311" s="277"/>
      <c r="AP311" s="277"/>
      <c r="AQ311" s="334"/>
    </row>
    <row r="312" spans="2:43" ht="14.45" customHeight="1">
      <c r="B312" s="323"/>
      <c r="C312" s="376" t="s">
        <v>1032</v>
      </c>
      <c r="D312" s="377" t="s">
        <v>1578</v>
      </c>
      <c r="E312" s="600">
        <f>F298+F300+F302+F304+F306+F308+F310</f>
        <v>2667.6918947368422</v>
      </c>
      <c r="F312" s="600"/>
      <c r="G312" s="600">
        <f t="shared" ref="G312" si="180">H298+H300+H302+H304+H306+H308+H310</f>
        <v>3465.327210021052</v>
      </c>
      <c r="H312" s="600"/>
      <c r="I312" s="600">
        <f t="shared" ref="I312" si="181">J298+J300+J302+J304+J306+J308+J310</f>
        <v>4833.4186361885759</v>
      </c>
      <c r="J312" s="600"/>
      <c r="K312" s="600">
        <f t="shared" ref="K312" si="182">L298+L300+L302+L304+L306+L308+L310</f>
        <v>5392.3723834142447</v>
      </c>
      <c r="L312" s="600"/>
      <c r="M312" s="600">
        <f t="shared" ref="M312" si="183">N298+N300+N302+N304+N306+N308+N310</f>
        <v>5429.9402054960965</v>
      </c>
      <c r="N312" s="600"/>
      <c r="O312" s="600">
        <f t="shared" ref="O312" si="184">P298+P300+P302+P304+P306+P308+P310</f>
        <v>11050.123730928199</v>
      </c>
      <c r="P312" s="600"/>
      <c r="Q312" s="600">
        <f t="shared" ref="Q312" si="185">R298+R300+R302+R304+R306+R308+R310</f>
        <v>11800.678204214759</v>
      </c>
      <c r="R312" s="600"/>
      <c r="S312" s="600">
        <f t="shared" ref="S312" si="186">T298+T300+T302+T304+T306+T308+T310</f>
        <v>12062.044039974526</v>
      </c>
      <c r="T312" s="600"/>
      <c r="U312" s="600">
        <f t="shared" ref="U312" si="187">V298+V300+V302+V304+V306+V308+V310</f>
        <v>16666.448269492899</v>
      </c>
      <c r="V312" s="600"/>
      <c r="W312" s="600">
        <f t="shared" ref="W312" si="188">X298+X300+X302+X304+X306+X308+X310</f>
        <v>18263.673256376078</v>
      </c>
      <c r="X312" s="600"/>
      <c r="Y312" s="600">
        <f t="shared" ref="Y312" si="189">Z298+Z300+Z302+Z304+Z306+Z308+Z310</f>
        <v>19028.86524732683</v>
      </c>
      <c r="Z312" s="600"/>
      <c r="AA312" s="600">
        <f t="shared" ref="AA312" si="190">AB298+AB300+AB302+AB304+AB306+AB308+AB310</f>
        <v>37005.72897749627</v>
      </c>
      <c r="AB312" s="600"/>
      <c r="AC312" s="600">
        <f t="shared" ref="AC312" si="191">AD298+AD300+AD302+AD304+AD306+AD308+AD310</f>
        <v>40020.428691539026</v>
      </c>
      <c r="AD312" s="600"/>
      <c r="AE312" s="600">
        <f t="shared" ref="AE312" si="192">AF298+AF300+AF302+AF304+AF306+AF308+AF310</f>
        <v>61761.874052561019</v>
      </c>
      <c r="AF312" s="600"/>
      <c r="AG312" s="600">
        <f t="shared" ref="AG312" si="193">AH298+AH300+AH302+AH304+AH306+AH308+AH310</f>
        <v>64278.914987851153</v>
      </c>
      <c r="AH312" s="600"/>
      <c r="AI312" s="600">
        <f t="shared" ref="AI312" si="194">AJ298+AJ300+AJ302+AJ304+AJ306+AJ308+AJ310</f>
        <v>167787.01469248009</v>
      </c>
      <c r="AJ312" s="600"/>
      <c r="AK312" s="600">
        <f t="shared" ref="AK312" si="195">AL298+AL300+AL302+AL304+AL306+AL308+AL310</f>
        <v>176492.34898760737</v>
      </c>
      <c r="AL312" s="600"/>
      <c r="AM312" s="600">
        <f t="shared" ref="AM312" si="196">AN298+AN300+AN302+AN304+AN306+AN308+AN310</f>
        <v>273396.94551223353</v>
      </c>
      <c r="AN312" s="600"/>
      <c r="AO312" s="600">
        <f t="shared" ref="AO312" si="197">AP298+AP300+AP302+AP304+AP306+AP308+AP310</f>
        <v>296876.85263510223</v>
      </c>
      <c r="AP312" s="601"/>
      <c r="AQ312" s="334"/>
    </row>
    <row r="313" spans="2:43" ht="14.45" customHeight="1" thickBot="1">
      <c r="B313" s="323"/>
      <c r="C313" s="378" t="s">
        <v>1034</v>
      </c>
      <c r="D313" s="379" t="s">
        <v>1578</v>
      </c>
      <c r="E313" s="598">
        <f>F299+F301+F303+F305+F307+F308+F310</f>
        <v>1397.3597263157894</v>
      </c>
      <c r="F313" s="598"/>
      <c r="G313" s="598">
        <f>H299+H301+H303+H305+H307+H308+H310</f>
        <v>1840.2071637894737</v>
      </c>
      <c r="H313" s="598"/>
      <c r="I313" s="598">
        <f>J299+J301+J303+J305+J307+J308+J310</f>
        <v>2514.6766616398781</v>
      </c>
      <c r="J313" s="598"/>
      <c r="K313" s="598">
        <f>L299+L301+L303+L305+L307+L308+L310</f>
        <v>2640.8005212557532</v>
      </c>
      <c r="L313" s="598"/>
      <c r="M313" s="598">
        <f>N299+N301+N303+N305+N307+N308+N310</f>
        <v>2640.8005212557532</v>
      </c>
      <c r="N313" s="598"/>
      <c r="O313" s="598">
        <f>P299+P301+P303+P305+P307+P308+P310</f>
        <v>6070.555064302991</v>
      </c>
      <c r="P313" s="598"/>
      <c r="Q313" s="598">
        <f>R299+R301+R303+R305+R307+R308+R310</f>
        <v>6170.0242703048561</v>
      </c>
      <c r="R313" s="598"/>
      <c r="S313" s="598">
        <f>T299+T301+T303+T305+T307+T308+T310</f>
        <v>6170.0242703048561</v>
      </c>
      <c r="T313" s="598"/>
      <c r="U313" s="598">
        <f>V299+V301+V303+V305+V307+V308+V310</f>
        <v>8576.1981975139315</v>
      </c>
      <c r="V313" s="598"/>
      <c r="W313" s="598">
        <f>X299+X301+X303+X305+X307+X308+X310</f>
        <v>9243.4537317427748</v>
      </c>
      <c r="X313" s="598"/>
      <c r="Y313" s="598">
        <f>Z299+Z301+Z303+Z305+Z307+Z308+Z310</f>
        <v>9810.9017685488361</v>
      </c>
      <c r="Z313" s="598"/>
      <c r="AA313" s="598">
        <f>AB299+AB301+AB303+AB305+AB307+AB308+AB310</f>
        <v>19929.470217799062</v>
      </c>
      <c r="AB313" s="598"/>
      <c r="AC313" s="598">
        <f>AD299+AD301+AD303+AD305+AD307+AD308+AD310</f>
        <v>21219.455257722067</v>
      </c>
      <c r="AD313" s="598"/>
      <c r="AE313" s="598">
        <f>AF299+AF301+AF303+AF305+AF307+AF308+AF310</f>
        <v>32221.289405315147</v>
      </c>
      <c r="AF313" s="598"/>
      <c r="AG313" s="598">
        <f>AH299+AH301+AH303+AH305+AH307+AH308+AH310</f>
        <v>34314.815743234576</v>
      </c>
      <c r="AH313" s="598"/>
      <c r="AI313" s="598">
        <f>AJ299+AJ301+AJ303+AJ305+AJ307+AJ308+AJ310</f>
        <v>81872.968321764551</v>
      </c>
      <c r="AJ313" s="598"/>
      <c r="AK313" s="598">
        <f>AL299+AL301+AL303+AL305+AL307+AL308+AL310</f>
        <v>86783.357446429451</v>
      </c>
      <c r="AL313" s="598"/>
      <c r="AM313" s="598">
        <f>AN299+AN301+AN303+AN305+AN307+AN308+AN310</f>
        <v>135948.35813987881</v>
      </c>
      <c r="AN313" s="598"/>
      <c r="AO313" s="598">
        <f>AP299+AP301+AP303+AP305+AP307+AP308+AP310</f>
        <v>144859.54660732398</v>
      </c>
      <c r="AP313" s="599"/>
      <c r="AQ313" s="334"/>
    </row>
    <row r="314" spans="2:43" ht="14.45" customHeight="1" thickBot="1">
      <c r="B314" s="323"/>
      <c r="C314" s="277"/>
      <c r="D314" s="277"/>
      <c r="E314" s="277"/>
      <c r="F314" s="277"/>
      <c r="G314" s="277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  <c r="Z314" s="277"/>
      <c r="AA314" s="277"/>
      <c r="AB314" s="277"/>
      <c r="AC314" s="277"/>
      <c r="AD314" s="277"/>
      <c r="AE314" s="277"/>
      <c r="AF314" s="277"/>
      <c r="AG314" s="277"/>
      <c r="AH314" s="277"/>
      <c r="AI314" s="277"/>
      <c r="AJ314" s="277"/>
      <c r="AK314" s="277"/>
      <c r="AL314" s="277"/>
      <c r="AM314" s="277"/>
      <c r="AN314" s="277"/>
      <c r="AO314" s="277"/>
      <c r="AP314" s="277"/>
      <c r="AQ314" s="334"/>
    </row>
    <row r="315" spans="2:43" ht="14.45" customHeight="1">
      <c r="B315" s="323"/>
      <c r="C315" s="608" t="s">
        <v>1783</v>
      </c>
      <c r="D315" s="610" t="s">
        <v>1037</v>
      </c>
      <c r="E315" s="606" t="s">
        <v>1013</v>
      </c>
      <c r="F315" s="606"/>
      <c r="G315" s="606" t="s">
        <v>1042</v>
      </c>
      <c r="H315" s="606" t="s">
        <v>1014</v>
      </c>
      <c r="I315" s="606" t="s">
        <v>1043</v>
      </c>
      <c r="J315" s="606" t="s">
        <v>1015</v>
      </c>
      <c r="K315" s="606" t="s">
        <v>1044</v>
      </c>
      <c r="L315" s="606" t="s">
        <v>1016</v>
      </c>
      <c r="M315" s="606" t="s">
        <v>1045</v>
      </c>
      <c r="N315" s="606" t="s">
        <v>1017</v>
      </c>
      <c r="O315" s="606" t="s">
        <v>1046</v>
      </c>
      <c r="P315" s="606" t="s">
        <v>1018</v>
      </c>
      <c r="Q315" s="606" t="s">
        <v>1047</v>
      </c>
      <c r="R315" s="606" t="s">
        <v>1019</v>
      </c>
      <c r="S315" s="606" t="s">
        <v>1048</v>
      </c>
      <c r="T315" s="606" t="s">
        <v>1020</v>
      </c>
      <c r="U315" s="606" t="s">
        <v>1049</v>
      </c>
      <c r="V315" s="606" t="s">
        <v>1021</v>
      </c>
      <c r="W315" s="606" t="s">
        <v>1050</v>
      </c>
      <c r="X315" s="606" t="s">
        <v>1022</v>
      </c>
      <c r="Y315" s="606" t="s">
        <v>1051</v>
      </c>
      <c r="Z315" s="606" t="s">
        <v>1023</v>
      </c>
      <c r="AA315" s="606" t="s">
        <v>1052</v>
      </c>
      <c r="AB315" s="606" t="s">
        <v>1024</v>
      </c>
      <c r="AC315" s="606" t="s">
        <v>1053</v>
      </c>
      <c r="AD315" s="606" t="s">
        <v>1025</v>
      </c>
      <c r="AE315" s="606" t="s">
        <v>1054</v>
      </c>
      <c r="AF315" s="606" t="s">
        <v>1026</v>
      </c>
      <c r="AG315" s="606" t="s">
        <v>1055</v>
      </c>
      <c r="AH315" s="606" t="s">
        <v>1027</v>
      </c>
      <c r="AI315" s="606" t="s">
        <v>1056</v>
      </c>
      <c r="AJ315" s="606" t="s">
        <v>1028</v>
      </c>
      <c r="AK315" s="606" t="s">
        <v>1057</v>
      </c>
      <c r="AL315" s="606" t="s">
        <v>1029</v>
      </c>
      <c r="AM315" s="606" t="s">
        <v>1058</v>
      </c>
      <c r="AN315" s="606" t="s">
        <v>1030</v>
      </c>
      <c r="AO315" s="606" t="s">
        <v>1059</v>
      </c>
      <c r="AP315" s="607" t="s">
        <v>1031</v>
      </c>
      <c r="AQ315" s="334"/>
    </row>
    <row r="316" spans="2:43" ht="14.45" customHeight="1" thickBot="1">
      <c r="B316" s="323"/>
      <c r="C316" s="609"/>
      <c r="D316" s="611"/>
      <c r="E316" s="602">
        <f>'3T장기'!$J$9</f>
        <v>0.99980000000000002</v>
      </c>
      <c r="F316" s="602"/>
      <c r="G316" s="602">
        <f>'3T장기'!$J$19</f>
        <v>1.3094499999999998</v>
      </c>
      <c r="H316" s="602">
        <v>1.5976852999999998</v>
      </c>
      <c r="I316" s="602">
        <f>'3T장기'!$J$29</f>
        <v>1.8801928383734416</v>
      </c>
      <c r="J316" s="602">
        <v>1.5976852999999998</v>
      </c>
      <c r="K316" s="602">
        <f>'3T장기'!$J$39</f>
        <v>1.8801928383734416</v>
      </c>
      <c r="L316" s="602">
        <v>1.5976852999999998</v>
      </c>
      <c r="M316" s="602">
        <f>'3T장기'!$J$49</f>
        <v>1.8801928383734416</v>
      </c>
      <c r="N316" s="602">
        <v>1.5976852999999998</v>
      </c>
      <c r="O316" s="602">
        <f>'3T장기'!$J$59</f>
        <v>3.4390241547337403</v>
      </c>
      <c r="P316" s="602">
        <v>1.5976852999999998</v>
      </c>
      <c r="Q316" s="602">
        <f>'3T장기'!$S$9</f>
        <v>3.4390241547337403</v>
      </c>
      <c r="R316" s="602">
        <v>1.5976852999999998</v>
      </c>
      <c r="S316" s="602">
        <f>'3T장기'!$S$19</f>
        <v>3.4390241547337403</v>
      </c>
      <c r="T316" s="602">
        <v>1.5976852999999998</v>
      </c>
      <c r="U316" s="602">
        <f>'3T장기'!$S$29</f>
        <v>4.8209816477251843</v>
      </c>
      <c r="V316" s="602">
        <v>1.5976852999999998</v>
      </c>
      <c r="W316" s="602">
        <f>'3T장기'!$S$39</f>
        <v>4.8209816477251843</v>
      </c>
      <c r="X316" s="602">
        <v>1.5976852999999998</v>
      </c>
      <c r="Y316" s="602">
        <f>'3T장기'!$S$49</f>
        <v>4.8209816477251843</v>
      </c>
      <c r="Z316" s="602">
        <v>1.5976852999999998</v>
      </c>
      <c r="AA316" s="602">
        <f>'3T장기'!$S$59</f>
        <v>8.5182365753874656</v>
      </c>
      <c r="AB316" s="602">
        <v>1.5976852999999998</v>
      </c>
      <c r="AC316" s="602">
        <f>'3T장기'!$AB$9</f>
        <v>8.5182365753874656</v>
      </c>
      <c r="AD316" s="602">
        <v>1.5976852999999998</v>
      </c>
      <c r="AE316" s="602">
        <f>'3T장기'!$AB$19</f>
        <v>12.903485000228635</v>
      </c>
      <c r="AF316" s="602">
        <v>1.5976852999999998</v>
      </c>
      <c r="AG316" s="602">
        <f>'3T장기'!$AB$29</f>
        <v>12.903485000228635</v>
      </c>
      <c r="AH316" s="602">
        <v>1.5976852999999998</v>
      </c>
      <c r="AI316" s="602">
        <f>'3T장기'!$AB$39</f>
        <v>33.669475130912986</v>
      </c>
      <c r="AJ316" s="602">
        <v>1.5976852999999998</v>
      </c>
      <c r="AK316" s="602">
        <f>'3T장기'!$AB$49</f>
        <v>33.669475130912986</v>
      </c>
      <c r="AL316" s="602">
        <v>1.5976852999999998</v>
      </c>
      <c r="AM316" s="602">
        <f>'3T장기'!$AB$59</f>
        <v>50.903405800817254</v>
      </c>
      <c r="AN316" s="602">
        <v>1.5976852999999998</v>
      </c>
      <c r="AO316" s="602">
        <f>'3T장기'!$AB$59</f>
        <v>50.903405800817254</v>
      </c>
      <c r="AP316" s="603"/>
      <c r="AQ316" s="334"/>
    </row>
    <row r="317" spans="2:43" ht="14.45" hidden="1" customHeight="1">
      <c r="B317" s="323"/>
      <c r="C317" s="525" t="s">
        <v>206</v>
      </c>
      <c r="D317" s="361">
        <f>마리!$G$10</f>
        <v>10.787368421052633</v>
      </c>
      <c r="E317" s="362">
        <v>67.2</v>
      </c>
      <c r="F317" s="361">
        <f>D317*E317*E316</f>
        <v>724.76617566315804</v>
      </c>
      <c r="G317" s="362">
        <v>67.2</v>
      </c>
      <c r="H317" s="361">
        <f>D317*G317*G316</f>
        <v>949.23491570526323</v>
      </c>
      <c r="I317" s="362">
        <v>67.2</v>
      </c>
      <c r="J317" s="361">
        <f>D317*I317*I316</f>
        <v>1362.9727675306838</v>
      </c>
      <c r="K317" s="362">
        <v>83</v>
      </c>
      <c r="L317" s="361">
        <f>D317*K317*K316</f>
        <v>1683.4336265631955</v>
      </c>
      <c r="M317" s="362">
        <v>83</v>
      </c>
      <c r="N317" s="361">
        <f>D317*M317*M316</f>
        <v>1683.4336265631955</v>
      </c>
      <c r="O317" s="362">
        <v>83</v>
      </c>
      <c r="P317" s="361">
        <f>D317*O317*O316</f>
        <v>3079.1357069789942</v>
      </c>
      <c r="Q317" s="362">
        <v>98.6</v>
      </c>
      <c r="R317" s="361">
        <f>D317*Q317*Q316</f>
        <v>3657.8648278087803</v>
      </c>
      <c r="S317" s="362">
        <v>98.6</v>
      </c>
      <c r="T317" s="361">
        <f>D317*S317*S316</f>
        <v>3657.8648278087803</v>
      </c>
      <c r="U317" s="362">
        <v>98.6</v>
      </c>
      <c r="V317" s="361">
        <f>D317*U317*U316</f>
        <v>5127.7625312552909</v>
      </c>
      <c r="W317" s="362">
        <v>114.4</v>
      </c>
      <c r="X317" s="361">
        <f>D317*W317*W316</f>
        <v>5949.4526731805818</v>
      </c>
      <c r="Y317" s="362">
        <v>114.4</v>
      </c>
      <c r="Z317" s="361">
        <f>D317*Y317*Y316</f>
        <v>5949.4526731805818</v>
      </c>
      <c r="AA317" s="362">
        <v>114.4</v>
      </c>
      <c r="AB317" s="361">
        <f>D317*AA317*AA316</f>
        <v>10512.142353443049</v>
      </c>
      <c r="AC317" s="362">
        <v>130</v>
      </c>
      <c r="AD317" s="361">
        <f>D317*AC317*AC316</f>
        <v>11945.616310730737</v>
      </c>
      <c r="AE317" s="362">
        <v>130</v>
      </c>
      <c r="AF317" s="361">
        <f>D317*AE317*AE316</f>
        <v>18095.304059689053</v>
      </c>
      <c r="AG317" s="362">
        <v>130</v>
      </c>
      <c r="AH317" s="361">
        <f>D317*AG317*AG316</f>
        <v>18095.304059689053</v>
      </c>
      <c r="AI317" s="362">
        <v>145.80000000000001</v>
      </c>
      <c r="AJ317" s="361">
        <f>D317*AI317*AI316</f>
        <v>52955.29377941553</v>
      </c>
      <c r="AK317" s="362">
        <v>145.80000000000001</v>
      </c>
      <c r="AL317" s="361">
        <f>D317*AK317*AK316</f>
        <v>52955.29377941553</v>
      </c>
      <c r="AM317" s="362">
        <v>145.80000000000001</v>
      </c>
      <c r="AN317" s="361">
        <f>D317*AM317*AM316</f>
        <v>80060.790911473523</v>
      </c>
      <c r="AO317" s="362">
        <v>161.4</v>
      </c>
      <c r="AP317" s="363">
        <f>D317*AO317*AO316</f>
        <v>88626.96607072583</v>
      </c>
      <c r="AQ317" s="334"/>
    </row>
    <row r="318" spans="2:43" ht="14.45" hidden="1" customHeight="1">
      <c r="B318" s="323"/>
      <c r="C318" s="526" t="s">
        <v>205</v>
      </c>
      <c r="D318" s="365">
        <f>마리!$G$9</f>
        <v>1</v>
      </c>
      <c r="E318" s="527">
        <v>40.4</v>
      </c>
      <c r="F318" s="365">
        <f>D318*E318*E316</f>
        <v>40.391919999999999</v>
      </c>
      <c r="G318" s="527">
        <v>40.4</v>
      </c>
      <c r="H318" s="365">
        <f>D318*G318*G316</f>
        <v>52.901779999999988</v>
      </c>
      <c r="I318" s="527">
        <v>40.4</v>
      </c>
      <c r="J318" s="365">
        <f>D318*I318*I316</f>
        <v>75.959790670287035</v>
      </c>
      <c r="K318" s="527">
        <v>49.8</v>
      </c>
      <c r="L318" s="365">
        <f>D318*K318*K316</f>
        <v>93.63360335099739</v>
      </c>
      <c r="M318" s="527">
        <v>49.8</v>
      </c>
      <c r="N318" s="365">
        <f>D318*M318*M316</f>
        <v>93.63360335099739</v>
      </c>
      <c r="O318" s="527">
        <v>49.8</v>
      </c>
      <c r="P318" s="365">
        <f>D318*O318*O316</f>
        <v>171.26340290574026</v>
      </c>
      <c r="Q318" s="527">
        <v>59.2</v>
      </c>
      <c r="R318" s="365">
        <f>D318*Q318*Q316</f>
        <v>203.59022996023745</v>
      </c>
      <c r="S318" s="527">
        <v>59.2</v>
      </c>
      <c r="T318" s="365">
        <f>D318*S318*S316</f>
        <v>203.59022996023745</v>
      </c>
      <c r="U318" s="527">
        <v>59.2</v>
      </c>
      <c r="V318" s="365">
        <f>D318*U318*U316</f>
        <v>285.40211354533091</v>
      </c>
      <c r="W318" s="527">
        <v>68.599999999999994</v>
      </c>
      <c r="X318" s="365">
        <f>D318*W318*W316</f>
        <v>330.71934103394761</v>
      </c>
      <c r="Y318" s="527">
        <v>68.599999999999994</v>
      </c>
      <c r="Z318" s="365">
        <f>D318*Y318*Y316</f>
        <v>330.71934103394761</v>
      </c>
      <c r="AA318" s="527">
        <v>68.599999999999994</v>
      </c>
      <c r="AB318" s="365">
        <f>D318*AA318*AA316</f>
        <v>584.35102907158011</v>
      </c>
      <c r="AC318" s="527">
        <v>78</v>
      </c>
      <c r="AD318" s="365">
        <f>D318*AC318*AC316</f>
        <v>664.42245288022229</v>
      </c>
      <c r="AE318" s="527">
        <v>78</v>
      </c>
      <c r="AF318" s="365">
        <f>D318*AE318*AE316</f>
        <v>1006.4718300178336</v>
      </c>
      <c r="AG318" s="527">
        <v>78</v>
      </c>
      <c r="AH318" s="365">
        <f>D318*AG318*AG316</f>
        <v>1006.4718300178336</v>
      </c>
      <c r="AI318" s="527">
        <v>87.4</v>
      </c>
      <c r="AJ318" s="365">
        <f>D318*AI318*AI316</f>
        <v>2942.7121264417951</v>
      </c>
      <c r="AK318" s="527">
        <v>87.4</v>
      </c>
      <c r="AL318" s="365">
        <f>D318*AK318*AK316</f>
        <v>2942.7121264417951</v>
      </c>
      <c r="AM318" s="527">
        <v>87.4</v>
      </c>
      <c r="AN318" s="365">
        <f>D318*AM318*AM316</f>
        <v>4448.9576669914286</v>
      </c>
      <c r="AO318" s="527">
        <v>96.8</v>
      </c>
      <c r="AP318" s="367">
        <f>D318*AO318*AO316</f>
        <v>4927.4496815191096</v>
      </c>
      <c r="AQ318" s="334"/>
    </row>
    <row r="319" spans="2:43" ht="14.45" hidden="1" customHeight="1">
      <c r="B319" s="323"/>
      <c r="C319" s="526" t="s">
        <v>1809</v>
      </c>
      <c r="D319" s="365">
        <f>마리!$G$12</f>
        <v>38</v>
      </c>
      <c r="E319" s="527">
        <v>12</v>
      </c>
      <c r="F319" s="365">
        <f>D319*E319*E316</f>
        <v>455.90879999999999</v>
      </c>
      <c r="G319" s="527">
        <v>14</v>
      </c>
      <c r="H319" s="365">
        <f>D319*G319*G316</f>
        <v>696.62739999999985</v>
      </c>
      <c r="I319" s="527">
        <v>14</v>
      </c>
      <c r="J319" s="365">
        <f>D319*I319*I316</f>
        <v>1000.262590014671</v>
      </c>
      <c r="K319" s="527">
        <v>16</v>
      </c>
      <c r="L319" s="365">
        <f>D319*K319*K316</f>
        <v>1143.1572457310526</v>
      </c>
      <c r="M319" s="527">
        <v>16</v>
      </c>
      <c r="N319" s="365">
        <f>D319*M319*M316</f>
        <v>1143.1572457310526</v>
      </c>
      <c r="O319" s="527">
        <v>18</v>
      </c>
      <c r="P319" s="365">
        <f>D319*O319*O316</f>
        <v>2352.2925218378782</v>
      </c>
      <c r="Q319" s="527">
        <v>18</v>
      </c>
      <c r="R319" s="365">
        <f>D319*Q319*Q316</f>
        <v>2352.2925218378782</v>
      </c>
      <c r="S319" s="527">
        <v>20</v>
      </c>
      <c r="T319" s="365">
        <f>D319*S319*S316</f>
        <v>2613.6583575976429</v>
      </c>
      <c r="U319" s="527">
        <v>20</v>
      </c>
      <c r="V319" s="365">
        <f>D319*U319*U316</f>
        <v>3663.9460522711402</v>
      </c>
      <c r="W319" s="527">
        <v>22</v>
      </c>
      <c r="X319" s="365">
        <f>D319*W319*W316</f>
        <v>4030.3406574982541</v>
      </c>
      <c r="Y319" s="527">
        <v>24</v>
      </c>
      <c r="Z319" s="365">
        <f>D319*Y319*Y316</f>
        <v>4396.7352627253686</v>
      </c>
      <c r="AA319" s="527">
        <v>28</v>
      </c>
      <c r="AB319" s="365">
        <f>D319*AA319*AA316</f>
        <v>9063.403716212264</v>
      </c>
      <c r="AC319" s="527">
        <v>30</v>
      </c>
      <c r="AD319" s="365">
        <f>D319*AC319*AC316</f>
        <v>9710.7896959417103</v>
      </c>
      <c r="AE319" s="527">
        <v>32</v>
      </c>
      <c r="AF319" s="365">
        <f>D319*AE319*AE316</f>
        <v>15690.637760278019</v>
      </c>
      <c r="AG319" s="527">
        <v>34</v>
      </c>
      <c r="AH319" s="365">
        <f>D319*AG319*AG316</f>
        <v>16671.302620295395</v>
      </c>
      <c r="AI319" s="527">
        <v>38</v>
      </c>
      <c r="AJ319" s="365">
        <f>D319*AI319*AI316</f>
        <v>48618.722089038354</v>
      </c>
      <c r="AK319" s="527">
        <v>42</v>
      </c>
      <c r="AL319" s="365">
        <f>D319*AK319*AK316</f>
        <v>53736.482308937128</v>
      </c>
      <c r="AM319" s="527">
        <v>44</v>
      </c>
      <c r="AN319" s="365">
        <f>D319*AM319*AM316</f>
        <v>85110.494498966451</v>
      </c>
      <c r="AO319" s="527">
        <v>48</v>
      </c>
      <c r="AP319" s="367">
        <f>D319*AO319*AO316</f>
        <v>92847.812180690671</v>
      </c>
      <c r="AQ319" s="334"/>
    </row>
    <row r="320" spans="2:43" ht="14.45" hidden="1" customHeight="1">
      <c r="B320" s="323"/>
      <c r="C320" s="368" t="s">
        <v>1809</v>
      </c>
      <c r="D320" s="369">
        <f>마리!$G$12</f>
        <v>38</v>
      </c>
      <c r="E320" s="370">
        <v>8</v>
      </c>
      <c r="F320" s="369">
        <f>D320*E320*E316</f>
        <v>303.93920000000003</v>
      </c>
      <c r="G320" s="370">
        <v>10</v>
      </c>
      <c r="H320" s="369">
        <f>D320*G320*G316</f>
        <v>497.59099999999989</v>
      </c>
      <c r="I320" s="370">
        <v>10</v>
      </c>
      <c r="J320" s="369">
        <f>D320*I320*I316</f>
        <v>714.47327858190783</v>
      </c>
      <c r="K320" s="370">
        <v>10</v>
      </c>
      <c r="L320" s="369">
        <f>D320*K320*K316</f>
        <v>714.47327858190783</v>
      </c>
      <c r="M320" s="370">
        <v>10</v>
      </c>
      <c r="N320" s="369">
        <f>D320*M320*M316</f>
        <v>714.47327858190783</v>
      </c>
      <c r="O320" s="370">
        <v>12</v>
      </c>
      <c r="P320" s="369">
        <f>D320*O320*O316</f>
        <v>1568.1950145585856</v>
      </c>
      <c r="Q320" s="370">
        <v>12</v>
      </c>
      <c r="R320" s="369">
        <f>D320*Q320*Q316</f>
        <v>1568.1950145585856</v>
      </c>
      <c r="S320" s="370">
        <v>12</v>
      </c>
      <c r="T320" s="369">
        <f>D320*S320*S316</f>
        <v>1568.1950145585856</v>
      </c>
      <c r="U320" s="370">
        <v>12</v>
      </c>
      <c r="V320" s="369">
        <f>D320*U320*U316</f>
        <v>2198.3676313626843</v>
      </c>
      <c r="W320" s="370">
        <v>14</v>
      </c>
      <c r="X320" s="369">
        <f>D320*W320*W316</f>
        <v>2564.7622365897982</v>
      </c>
      <c r="Y320" s="370">
        <v>16</v>
      </c>
      <c r="Z320" s="369">
        <f>D320*Y320*Y316</f>
        <v>2931.1568418169122</v>
      </c>
      <c r="AA320" s="370">
        <v>16</v>
      </c>
      <c r="AB320" s="369">
        <f>D320*AA320*AA316</f>
        <v>5179.0878378355792</v>
      </c>
      <c r="AC320" s="370">
        <v>18</v>
      </c>
      <c r="AD320" s="369">
        <f>D320*AC320*AC316</f>
        <v>5826.4738175650264</v>
      </c>
      <c r="AE320" s="370">
        <v>20</v>
      </c>
      <c r="AF320" s="369">
        <f>D320*AE320*AE316</f>
        <v>9806.648600173763</v>
      </c>
      <c r="AG320" s="370">
        <v>22</v>
      </c>
      <c r="AH320" s="369">
        <f>D320*AG320*AG316</f>
        <v>10787.313460191139</v>
      </c>
      <c r="AI320" s="370">
        <v>24</v>
      </c>
      <c r="AJ320" s="369">
        <f>D320*AI320*AI316</f>
        <v>30706.561319392644</v>
      </c>
      <c r="AK320" s="370">
        <v>26</v>
      </c>
      <c r="AL320" s="369">
        <f>D320*AK320*AK316</f>
        <v>33265.441429342027</v>
      </c>
      <c r="AM320" s="370">
        <v>28</v>
      </c>
      <c r="AN320" s="369">
        <f>D320*AM320*AM316</f>
        <v>54161.223772069556</v>
      </c>
      <c r="AO320" s="370">
        <v>30</v>
      </c>
      <c r="AP320" s="371">
        <f>D320*AO320*AO316</f>
        <v>58029.882612931666</v>
      </c>
      <c r="AQ320" s="334"/>
    </row>
    <row r="321" spans="2:43" ht="14.45" hidden="1" customHeight="1">
      <c r="B321" s="323"/>
      <c r="C321" s="525" t="s">
        <v>1040</v>
      </c>
      <c r="D321" s="361">
        <f>마리!$G$16</f>
        <v>11</v>
      </c>
      <c r="E321" s="362">
        <v>6</v>
      </c>
      <c r="F321" s="361">
        <f>D321*E321*E316</f>
        <v>65.986800000000002</v>
      </c>
      <c r="G321" s="362">
        <v>6</v>
      </c>
      <c r="H321" s="361">
        <f>D321*G321*G316</f>
        <v>86.423699999999982</v>
      </c>
      <c r="I321" s="362">
        <v>8</v>
      </c>
      <c r="J321" s="361">
        <f>D321*I321*I316</f>
        <v>165.45696977686288</v>
      </c>
      <c r="K321" s="362">
        <v>8</v>
      </c>
      <c r="L321" s="361">
        <f>D321*K321*K316</f>
        <v>165.45696977686288</v>
      </c>
      <c r="M321" s="362">
        <v>8</v>
      </c>
      <c r="N321" s="361">
        <f>D321*M321*M316</f>
        <v>165.45696977686288</v>
      </c>
      <c r="O321" s="362">
        <v>8</v>
      </c>
      <c r="P321" s="361">
        <f>D321*O321*O316</f>
        <v>302.63412561656912</v>
      </c>
      <c r="Q321" s="362">
        <v>10</v>
      </c>
      <c r="R321" s="361">
        <f>D321*Q321*Q316</f>
        <v>378.29265702071143</v>
      </c>
      <c r="S321" s="362">
        <v>10</v>
      </c>
      <c r="T321" s="361">
        <f>D321*S321*S316</f>
        <v>378.29265702071143</v>
      </c>
      <c r="U321" s="362">
        <v>10</v>
      </c>
      <c r="V321" s="361">
        <f>D321*U321*U316</f>
        <v>530.30798124977025</v>
      </c>
      <c r="W321" s="362">
        <v>12</v>
      </c>
      <c r="X321" s="361">
        <f>D321*W321*W316</f>
        <v>636.3695774997243</v>
      </c>
      <c r="Y321" s="362">
        <v>14</v>
      </c>
      <c r="Z321" s="361">
        <f>D321*Y321*Y316</f>
        <v>742.43117374967835</v>
      </c>
      <c r="AA321" s="362">
        <v>16</v>
      </c>
      <c r="AB321" s="361">
        <f>D321*AA321*AA316</f>
        <v>1499.209637268194</v>
      </c>
      <c r="AC321" s="362">
        <v>18</v>
      </c>
      <c r="AD321" s="361">
        <f>D321*AC321*AC316</f>
        <v>1686.6108419267182</v>
      </c>
      <c r="AE321" s="362">
        <v>20</v>
      </c>
      <c r="AF321" s="361">
        <f>D321*AE321*AE316</f>
        <v>2838.7667000502997</v>
      </c>
      <c r="AG321" s="362">
        <v>22</v>
      </c>
      <c r="AH321" s="361">
        <f>D321*AG321*AG316</f>
        <v>3122.6433700553298</v>
      </c>
      <c r="AI321" s="362">
        <v>26</v>
      </c>
      <c r="AJ321" s="361">
        <f>D321*AI321*AI316</f>
        <v>9629.4698874411133</v>
      </c>
      <c r="AK321" s="362">
        <v>28</v>
      </c>
      <c r="AL321" s="361">
        <f>D321*AK321*AK316</f>
        <v>10370.1983403212</v>
      </c>
      <c r="AM321" s="362">
        <v>32</v>
      </c>
      <c r="AN321" s="361">
        <f>D321*AM321*AM316</f>
        <v>17917.998841887675</v>
      </c>
      <c r="AO321" s="362">
        <v>36</v>
      </c>
      <c r="AP321" s="363">
        <f>D321*AO321*AO316</f>
        <v>20157.748697123632</v>
      </c>
      <c r="AQ321" s="334"/>
    </row>
    <row r="322" spans="2:43" ht="14.45" hidden="1" customHeight="1">
      <c r="B322" s="323"/>
      <c r="C322" s="526" t="s">
        <v>1040</v>
      </c>
      <c r="D322" s="365">
        <f>마리!$G$16</f>
        <v>11</v>
      </c>
      <c r="E322" s="527">
        <v>6</v>
      </c>
      <c r="F322" s="365">
        <f>D322*E322*E316</f>
        <v>65.986800000000002</v>
      </c>
      <c r="G322" s="527">
        <v>6</v>
      </c>
      <c r="H322" s="365">
        <f>D322*G322*G316</f>
        <v>86.423699999999982</v>
      </c>
      <c r="I322" s="527">
        <v>6</v>
      </c>
      <c r="J322" s="365">
        <f>D322*I322*I316</f>
        <v>124.09272733264714</v>
      </c>
      <c r="K322" s="527">
        <v>8</v>
      </c>
      <c r="L322" s="365">
        <f>D322*K322*K316</f>
        <v>165.45696977686288</v>
      </c>
      <c r="M322" s="527">
        <v>8</v>
      </c>
      <c r="N322" s="365">
        <f>D322*M322*M316</f>
        <v>165.45696977686288</v>
      </c>
      <c r="O322" s="527">
        <v>8</v>
      </c>
      <c r="P322" s="365">
        <f>D322*O322*O316</f>
        <v>302.63412561656912</v>
      </c>
      <c r="Q322" s="527">
        <v>8</v>
      </c>
      <c r="R322" s="365">
        <f>D322*Q322*Q316</f>
        <v>302.63412561656912</v>
      </c>
      <c r="S322" s="527">
        <v>8</v>
      </c>
      <c r="T322" s="365">
        <f>D322*S322*S316</f>
        <v>302.63412561656912</v>
      </c>
      <c r="U322" s="527">
        <v>8</v>
      </c>
      <c r="V322" s="365">
        <f>D322*U322*U316</f>
        <v>424.2463849998162</v>
      </c>
      <c r="W322" s="527">
        <v>10</v>
      </c>
      <c r="X322" s="365">
        <f>D322*W322*W316</f>
        <v>530.30798124977025</v>
      </c>
      <c r="Y322" s="527">
        <v>10</v>
      </c>
      <c r="Z322" s="365">
        <f>D322*Y322*Y316</f>
        <v>530.30798124977025</v>
      </c>
      <c r="AA322" s="527">
        <v>12</v>
      </c>
      <c r="AB322" s="365">
        <f>D322*AA322*AA316</f>
        <v>1124.4072279511454</v>
      </c>
      <c r="AC322" s="527">
        <v>14</v>
      </c>
      <c r="AD322" s="365">
        <f>D322*AC322*AC316</f>
        <v>1311.8084326096698</v>
      </c>
      <c r="AE322" s="527">
        <v>14</v>
      </c>
      <c r="AF322" s="365">
        <f>D322*AE322*AE316</f>
        <v>1987.1366900352098</v>
      </c>
      <c r="AG322" s="527">
        <v>16</v>
      </c>
      <c r="AH322" s="365">
        <f>D322*AG322*AG316</f>
        <v>2271.0133600402396</v>
      </c>
      <c r="AI322" s="527">
        <v>18</v>
      </c>
      <c r="AJ322" s="365">
        <f>D322*AI322*AI316</f>
        <v>6666.556075920771</v>
      </c>
      <c r="AK322" s="527">
        <v>20</v>
      </c>
      <c r="AL322" s="365">
        <f>D322*AK322*AK316</f>
        <v>7407.2845288008566</v>
      </c>
      <c r="AM322" s="527">
        <v>22</v>
      </c>
      <c r="AN322" s="365">
        <f>D322*AM322*AM316</f>
        <v>12318.624203797775</v>
      </c>
      <c r="AO322" s="527">
        <v>24</v>
      </c>
      <c r="AP322" s="367">
        <f>D322*AO322*AO316</f>
        <v>13438.499131415754</v>
      </c>
      <c r="AQ322" s="334"/>
    </row>
    <row r="323" spans="2:43" ht="14.45" hidden="1" customHeight="1">
      <c r="B323" s="323"/>
      <c r="C323" s="526" t="s">
        <v>1038</v>
      </c>
      <c r="D323" s="365">
        <f>마리!$G$14</f>
        <v>31.142105263157895</v>
      </c>
      <c r="E323" s="527">
        <v>6610</v>
      </c>
      <c r="F323" s="365">
        <f>D323*E323/500</f>
        <v>411.69863157894736</v>
      </c>
      <c r="G323" s="527">
        <v>6610</v>
      </c>
      <c r="H323" s="365">
        <f>D323*G323/500</f>
        <v>411.69863157894736</v>
      </c>
      <c r="I323" s="527">
        <v>6610</v>
      </c>
      <c r="J323" s="365">
        <f>D323*I323/500</f>
        <v>411.69863157894736</v>
      </c>
      <c r="K323" s="527">
        <v>8152</v>
      </c>
      <c r="L323" s="365">
        <f>D323*K323/500</f>
        <v>507.7408842105263</v>
      </c>
      <c r="M323" s="527">
        <v>8152</v>
      </c>
      <c r="N323" s="365">
        <f>D323*M323/500</f>
        <v>507.7408842105263</v>
      </c>
      <c r="O323" s="527">
        <v>8152</v>
      </c>
      <c r="P323" s="365">
        <f>D323*O323/500</f>
        <v>507.7408842105263</v>
      </c>
      <c r="Q323" s="527">
        <v>9696</v>
      </c>
      <c r="R323" s="365">
        <f>D323*Q323/500</f>
        <v>603.90770526315782</v>
      </c>
      <c r="S323" s="527">
        <v>9696</v>
      </c>
      <c r="T323" s="365">
        <f>D323*S323/500</f>
        <v>603.90770526315782</v>
      </c>
      <c r="U323" s="527">
        <v>9696</v>
      </c>
      <c r="V323" s="365">
        <f>D323*U323/500</f>
        <v>603.90770526315782</v>
      </c>
      <c r="W323" s="527">
        <v>13014</v>
      </c>
      <c r="X323" s="365">
        <f>D323*W323/500</f>
        <v>810.56671578947373</v>
      </c>
      <c r="Y323" s="527">
        <v>17714</v>
      </c>
      <c r="Z323" s="365">
        <f>D323*Y323/500</f>
        <v>1103.3025052631579</v>
      </c>
      <c r="AA323" s="527">
        <v>24012</v>
      </c>
      <c r="AB323" s="365">
        <f>D323*AA323/500</f>
        <v>1495.5684631578947</v>
      </c>
      <c r="AC323" s="527">
        <v>32774</v>
      </c>
      <c r="AD323" s="365">
        <f>D323*AC323/500</f>
        <v>2041.3027157894737</v>
      </c>
      <c r="AE323" s="527">
        <v>44514</v>
      </c>
      <c r="AF323" s="365">
        <f>D323*AE323/500</f>
        <v>2772.5193473684212</v>
      </c>
      <c r="AG323" s="527">
        <v>60480</v>
      </c>
      <c r="AH323" s="365">
        <f>D323*AG323/500</f>
        <v>3766.949052631579</v>
      </c>
      <c r="AI323" s="527">
        <v>82372</v>
      </c>
      <c r="AJ323" s="365">
        <f>D323*AI323/500</f>
        <v>5130.4749894736833</v>
      </c>
      <c r="AK323" s="527">
        <v>111862</v>
      </c>
      <c r="AL323" s="365">
        <f>D323*AK323/500</f>
        <v>6967.2363578947361</v>
      </c>
      <c r="AM323" s="527">
        <v>151946</v>
      </c>
      <c r="AN323" s="365">
        <f>D323*AM323/500</f>
        <v>9463.8366526315785</v>
      </c>
      <c r="AO323" s="527">
        <v>206688</v>
      </c>
      <c r="AP323" s="367">
        <f>D323*AO323/500</f>
        <v>12873.398905263157</v>
      </c>
      <c r="AQ323" s="334"/>
    </row>
    <row r="324" spans="2:43" ht="14.45" hidden="1" customHeight="1">
      <c r="B324" s="323"/>
      <c r="C324" s="368" t="s">
        <v>1038</v>
      </c>
      <c r="D324" s="369">
        <f>마리!$G$14</f>
        <v>31.142105263157895</v>
      </c>
      <c r="E324" s="370">
        <v>4622</v>
      </c>
      <c r="F324" s="369">
        <f>D324*E324/500</f>
        <v>287.87762105263158</v>
      </c>
      <c r="G324" s="370">
        <v>4622</v>
      </c>
      <c r="H324" s="369">
        <f>D324*G324/500</f>
        <v>287.87762105263158</v>
      </c>
      <c r="I324" s="370">
        <v>4622</v>
      </c>
      <c r="J324" s="369">
        <f>D324*I324/500</f>
        <v>287.87762105263158</v>
      </c>
      <c r="K324" s="370">
        <v>5700</v>
      </c>
      <c r="L324" s="369">
        <f>D324*K324/500</f>
        <v>355.02</v>
      </c>
      <c r="M324" s="370">
        <v>5700</v>
      </c>
      <c r="N324" s="369">
        <f>D324*M324/500</f>
        <v>355.02</v>
      </c>
      <c r="O324" s="370">
        <v>5700</v>
      </c>
      <c r="P324" s="369">
        <f>D324*O324/500</f>
        <v>355.02</v>
      </c>
      <c r="Q324" s="370">
        <v>6778</v>
      </c>
      <c r="R324" s="369">
        <f>D324*Q324/500</f>
        <v>422.16237894736844</v>
      </c>
      <c r="S324" s="370">
        <v>6778</v>
      </c>
      <c r="T324" s="369">
        <f>D324*S324/500</f>
        <v>422.16237894736844</v>
      </c>
      <c r="U324" s="370">
        <v>6778</v>
      </c>
      <c r="V324" s="369">
        <f>D324*U324/500</f>
        <v>422.16237894736844</v>
      </c>
      <c r="W324" s="370">
        <v>9178</v>
      </c>
      <c r="X324" s="369">
        <f>D324*W324/500</f>
        <v>571.64448421052634</v>
      </c>
      <c r="Y324" s="370">
        <v>12406</v>
      </c>
      <c r="Z324" s="369">
        <f>D324*Y324/500</f>
        <v>772.69791578947365</v>
      </c>
      <c r="AA324" s="370">
        <v>16824</v>
      </c>
      <c r="AB324" s="369">
        <f>D324*AA324/500</f>
        <v>1047.8695578947368</v>
      </c>
      <c r="AC324" s="370">
        <v>23166</v>
      </c>
      <c r="AD324" s="369">
        <f>D324*AC324/500</f>
        <v>1442.8760210526316</v>
      </c>
      <c r="AE324" s="370">
        <v>31464</v>
      </c>
      <c r="AF324" s="369">
        <f>D324*AE324/500</f>
        <v>1959.7103999999999</v>
      </c>
      <c r="AG324" s="370">
        <v>42702</v>
      </c>
      <c r="AH324" s="369">
        <f>D324*AG324/500</f>
        <v>2659.660357894737</v>
      </c>
      <c r="AI324" s="370">
        <v>57348</v>
      </c>
      <c r="AJ324" s="369">
        <f>D324*AI324/500</f>
        <v>3571.8749052631579</v>
      </c>
      <c r="AK324" s="370">
        <v>77804</v>
      </c>
      <c r="AL324" s="369">
        <f>D324*AK324/500</f>
        <v>4845.9607157894734</v>
      </c>
      <c r="AM324" s="370">
        <v>105536</v>
      </c>
      <c r="AN324" s="369">
        <f>D324*AM324/500</f>
        <v>6573.2264421052632</v>
      </c>
      <c r="AO324" s="370">
        <v>144488</v>
      </c>
      <c r="AP324" s="371">
        <f>D324*AO324/500</f>
        <v>8999.321010526317</v>
      </c>
      <c r="AQ324" s="334"/>
    </row>
    <row r="325" spans="2:43" ht="14.45" hidden="1" customHeight="1">
      <c r="B325" s="323"/>
      <c r="C325" s="604" t="s">
        <v>202</v>
      </c>
      <c r="D325" s="361" t="s">
        <v>1041</v>
      </c>
      <c r="E325" s="362">
        <v>640</v>
      </c>
      <c r="F325" s="361">
        <f>E325*E316</f>
        <v>639.87200000000007</v>
      </c>
      <c r="G325" s="362">
        <v>640</v>
      </c>
      <c r="H325" s="361">
        <f>G325*G316</f>
        <v>838.04799999999989</v>
      </c>
      <c r="I325" s="362">
        <v>640</v>
      </c>
      <c r="J325" s="361">
        <f>I325*I316</f>
        <v>1203.3234165590027</v>
      </c>
      <c r="K325" s="362">
        <v>640</v>
      </c>
      <c r="L325" s="361">
        <f>K325*K316</f>
        <v>1203.3234165590027</v>
      </c>
      <c r="M325" s="362">
        <v>660</v>
      </c>
      <c r="N325" s="361">
        <f>M325*M316</f>
        <v>1240.9272733264715</v>
      </c>
      <c r="O325" s="362">
        <v>660</v>
      </c>
      <c r="P325" s="361">
        <f>O325*O316</f>
        <v>2269.7559421242686</v>
      </c>
      <c r="Q325" s="362">
        <v>660</v>
      </c>
      <c r="R325" s="361">
        <f>Q325*Q316</f>
        <v>2269.7559421242686</v>
      </c>
      <c r="S325" s="362">
        <v>660</v>
      </c>
      <c r="T325" s="361">
        <f>S325*S316</f>
        <v>2269.7559421242686</v>
      </c>
      <c r="U325" s="362">
        <v>660</v>
      </c>
      <c r="V325" s="361">
        <f>U325*U316</f>
        <v>3181.8478874986217</v>
      </c>
      <c r="W325" s="362">
        <v>680</v>
      </c>
      <c r="X325" s="361">
        <f>W325*W316</f>
        <v>3278.2675204531251</v>
      </c>
      <c r="Y325" s="362">
        <v>680</v>
      </c>
      <c r="Z325" s="361">
        <f>Y325*Y316</f>
        <v>3278.2675204531251</v>
      </c>
      <c r="AA325" s="362">
        <v>680</v>
      </c>
      <c r="AB325" s="361">
        <f>AA325*AA316</f>
        <v>5792.4008712634768</v>
      </c>
      <c r="AC325" s="362">
        <v>710</v>
      </c>
      <c r="AD325" s="361">
        <f>AC325*AC316</f>
        <v>6047.9479685251008</v>
      </c>
      <c r="AE325" s="362">
        <v>730</v>
      </c>
      <c r="AF325" s="361">
        <f>AE325*AE316</f>
        <v>9419.5440501669036</v>
      </c>
      <c r="AG325" s="362">
        <v>750</v>
      </c>
      <c r="AH325" s="361">
        <f>AG325*AG316</f>
        <v>9677.6137501714766</v>
      </c>
      <c r="AI325" s="362">
        <v>780</v>
      </c>
      <c r="AJ325" s="361">
        <f>AI325*AI316</f>
        <v>26262.190602112129</v>
      </c>
      <c r="AK325" s="362">
        <v>810</v>
      </c>
      <c r="AL325" s="361">
        <f>AK325*AK316</f>
        <v>27272.274856039519</v>
      </c>
      <c r="AM325" s="362">
        <v>840</v>
      </c>
      <c r="AN325" s="361">
        <f>AM325*AM316</f>
        <v>42758.860872686491</v>
      </c>
      <c r="AO325" s="362">
        <v>870</v>
      </c>
      <c r="AP325" s="363">
        <f>AO325*AO316</f>
        <v>44285.963046711011</v>
      </c>
      <c r="AQ325" s="334"/>
    </row>
    <row r="326" spans="2:43" ht="14.45" hidden="1" customHeight="1">
      <c r="B326" s="323"/>
      <c r="C326" s="605"/>
      <c r="D326" s="365" t="s">
        <v>1041</v>
      </c>
      <c r="E326" s="527">
        <v>330</v>
      </c>
      <c r="F326" s="365">
        <f>E326*E316</f>
        <v>329.93400000000003</v>
      </c>
      <c r="G326" s="527">
        <v>330</v>
      </c>
      <c r="H326" s="365">
        <f>G326*G316</f>
        <v>432.11849999999993</v>
      </c>
      <c r="I326" s="527">
        <v>330</v>
      </c>
      <c r="J326" s="365">
        <f>I326*I316</f>
        <v>620.46363666323577</v>
      </c>
      <c r="K326" s="527">
        <v>330</v>
      </c>
      <c r="L326" s="365">
        <f>K326*K316</f>
        <v>620.46363666323577</v>
      </c>
      <c r="M326" s="527">
        <v>330</v>
      </c>
      <c r="N326" s="365">
        <f>M326*M316</f>
        <v>620.46363666323577</v>
      </c>
      <c r="O326" s="527">
        <v>330</v>
      </c>
      <c r="P326" s="365">
        <f>O326*O316</f>
        <v>1134.8779710621343</v>
      </c>
      <c r="Q326" s="527">
        <v>330</v>
      </c>
      <c r="R326" s="365">
        <f>Q326*Q316</f>
        <v>1134.8779710621343</v>
      </c>
      <c r="S326" s="527">
        <v>330</v>
      </c>
      <c r="T326" s="365">
        <f>S326*S316</f>
        <v>1134.8779710621343</v>
      </c>
      <c r="U326" s="527">
        <v>350</v>
      </c>
      <c r="V326" s="365">
        <f>U326*U316</f>
        <v>1687.3435767038145</v>
      </c>
      <c r="W326" s="527">
        <v>350</v>
      </c>
      <c r="X326" s="365">
        <f>W326*W316</f>
        <v>1687.3435767038145</v>
      </c>
      <c r="Y326" s="527">
        <v>350</v>
      </c>
      <c r="Z326" s="365">
        <f>Y326*Y316</f>
        <v>1687.3435767038145</v>
      </c>
      <c r="AA326" s="527">
        <v>350</v>
      </c>
      <c r="AB326" s="365">
        <f>AA326*AA316</f>
        <v>2981.3828013856128</v>
      </c>
      <c r="AC326" s="527">
        <v>350</v>
      </c>
      <c r="AD326" s="365">
        <f>AC326*AC316</f>
        <v>2981.3828013856128</v>
      </c>
      <c r="AE326" s="527">
        <v>350</v>
      </c>
      <c r="AF326" s="365">
        <f>AE326*AE316</f>
        <v>4516.2197500800221</v>
      </c>
      <c r="AG326" s="527">
        <v>360</v>
      </c>
      <c r="AH326" s="365">
        <f>AG326*AG316</f>
        <v>4645.2546000823086</v>
      </c>
      <c r="AI326" s="527">
        <v>380</v>
      </c>
      <c r="AJ326" s="365">
        <f>AI326*AI316</f>
        <v>12794.400549746935</v>
      </c>
      <c r="AK326" s="527">
        <v>390</v>
      </c>
      <c r="AL326" s="365">
        <f>AK326*AK316</f>
        <v>13131.095301056064</v>
      </c>
      <c r="AM326" s="527">
        <v>400</v>
      </c>
      <c r="AN326" s="365">
        <f>AM326*AM316</f>
        <v>20361.362320326902</v>
      </c>
      <c r="AO326" s="527">
        <v>420</v>
      </c>
      <c r="AP326" s="367">
        <f>AO326*AO316</f>
        <v>21379.430436343246</v>
      </c>
      <c r="AQ326" s="334"/>
    </row>
    <row r="327" spans="2:43" ht="14.45" hidden="1" customHeight="1">
      <c r="B327" s="323"/>
      <c r="C327" s="526" t="s">
        <v>1001</v>
      </c>
      <c r="D327" s="365">
        <f>마리!$G$6</f>
        <v>13.42</v>
      </c>
      <c r="E327" s="527">
        <v>12</v>
      </c>
      <c r="F327" s="365">
        <f>D327*E327*E316</f>
        <v>161.00779199999999</v>
      </c>
      <c r="G327" s="527">
        <v>12</v>
      </c>
      <c r="H327" s="365">
        <f>D327*G327*G316</f>
        <v>210.87382799999995</v>
      </c>
      <c r="I327" s="527">
        <v>12</v>
      </c>
      <c r="J327" s="365">
        <f>D327*I327*I316</f>
        <v>302.78625469165905</v>
      </c>
      <c r="K327" s="527">
        <v>12</v>
      </c>
      <c r="L327" s="365">
        <f>D327*K327*K316</f>
        <v>302.78625469165905</v>
      </c>
      <c r="M327" s="527">
        <v>12</v>
      </c>
      <c r="N327" s="365">
        <f>D327*M327*M316</f>
        <v>302.78625469165905</v>
      </c>
      <c r="O327" s="527">
        <v>24</v>
      </c>
      <c r="P327" s="365">
        <f>D327*O327*O316</f>
        <v>1107.640899756643</v>
      </c>
      <c r="Q327" s="527">
        <v>24</v>
      </c>
      <c r="R327" s="365">
        <f>D327*Q327*Q316</f>
        <v>1107.640899756643</v>
      </c>
      <c r="S327" s="527">
        <v>24</v>
      </c>
      <c r="T327" s="365">
        <f>D327*S327*S316</f>
        <v>1107.640899756643</v>
      </c>
      <c r="U327" s="527">
        <v>24</v>
      </c>
      <c r="V327" s="365">
        <f>D327*U327*U316</f>
        <v>1552.7417690993273</v>
      </c>
      <c r="W327" s="527">
        <v>24</v>
      </c>
      <c r="X327" s="365">
        <f>D327*W327*W316</f>
        <v>1552.7417690993273</v>
      </c>
      <c r="Y327" s="527">
        <v>24</v>
      </c>
      <c r="Z327" s="365">
        <f>D327*Y327*Y316</f>
        <v>1552.7417690993273</v>
      </c>
      <c r="AA327" s="527">
        <v>36</v>
      </c>
      <c r="AB327" s="365">
        <f>D327*AA327*AA316</f>
        <v>4115.3304543011927</v>
      </c>
      <c r="AC327" s="527">
        <v>36</v>
      </c>
      <c r="AD327" s="365">
        <f>D327*AC327*AC316</f>
        <v>4115.3304543011927</v>
      </c>
      <c r="AE327" s="527">
        <v>36</v>
      </c>
      <c r="AF327" s="365">
        <f>D327*AE327*AE316</f>
        <v>6233.9316733104579</v>
      </c>
      <c r="AG327" s="527">
        <v>36</v>
      </c>
      <c r="AH327" s="365">
        <f>D327*AG327*AG316</f>
        <v>6233.9316733104579</v>
      </c>
      <c r="AI327" s="527">
        <v>48</v>
      </c>
      <c r="AJ327" s="365">
        <f>D327*AI327*AI316</f>
        <v>21688.529100328909</v>
      </c>
      <c r="AK327" s="527">
        <v>48</v>
      </c>
      <c r="AL327" s="365">
        <f>D327*AK327*AK316</f>
        <v>21688.529100328909</v>
      </c>
      <c r="AM327" s="527">
        <v>48</v>
      </c>
      <c r="AN327" s="365">
        <f>D327*AM327*AM316</f>
        <v>32789.937880654441</v>
      </c>
      <c r="AO327" s="527">
        <v>48</v>
      </c>
      <c r="AP327" s="367">
        <f>D327*AO327*AO316</f>
        <v>32789.937880654441</v>
      </c>
      <c r="AQ327" s="334"/>
    </row>
    <row r="328" spans="2:43" ht="14.45" hidden="1" customHeight="1">
      <c r="B328" s="323"/>
      <c r="C328" s="526" t="s">
        <v>1033</v>
      </c>
      <c r="D328" s="365">
        <f>마리!$G$7</f>
        <v>61.000000000000007</v>
      </c>
      <c r="E328" s="527">
        <v>6</v>
      </c>
      <c r="F328" s="365">
        <f>D328*E328*E316</f>
        <v>365.92680000000007</v>
      </c>
      <c r="G328" s="527">
        <v>6</v>
      </c>
      <c r="H328" s="365">
        <f>D328*G328*G316</f>
        <v>479.25869999999998</v>
      </c>
      <c r="I328" s="527">
        <v>6</v>
      </c>
      <c r="J328" s="365">
        <f>D328*I328*I316</f>
        <v>688.15057884467979</v>
      </c>
      <c r="K328" s="527">
        <v>6</v>
      </c>
      <c r="L328" s="365">
        <f>D328*K328*K316</f>
        <v>688.15057884467979</v>
      </c>
      <c r="M328" s="527">
        <v>6</v>
      </c>
      <c r="N328" s="365">
        <f>D328*M328*M316</f>
        <v>688.15057884467979</v>
      </c>
      <c r="O328" s="527">
        <v>12</v>
      </c>
      <c r="P328" s="365">
        <f>D328*O328*O316</f>
        <v>2517.3656812650984</v>
      </c>
      <c r="Q328" s="527">
        <v>12</v>
      </c>
      <c r="R328" s="365">
        <f>D328*Q328*Q316</f>
        <v>2517.3656812650984</v>
      </c>
      <c r="S328" s="527">
        <v>12</v>
      </c>
      <c r="T328" s="365">
        <f>D328*S328*S316</f>
        <v>2517.3656812650984</v>
      </c>
      <c r="U328" s="527">
        <v>12</v>
      </c>
      <c r="V328" s="365">
        <f>D328*U328*U316</f>
        <v>3528.9585661348356</v>
      </c>
      <c r="W328" s="527">
        <v>12</v>
      </c>
      <c r="X328" s="365">
        <f>D328*W328*W316</f>
        <v>3528.9585661348356</v>
      </c>
      <c r="Y328" s="527">
        <v>12</v>
      </c>
      <c r="Z328" s="365">
        <f>D328*Y328*Y316</f>
        <v>3528.9585661348356</v>
      </c>
      <c r="AA328" s="527">
        <v>18</v>
      </c>
      <c r="AB328" s="365">
        <f>D328*AA328*AA316</f>
        <v>9353.0237597754385</v>
      </c>
      <c r="AC328" s="527">
        <v>18</v>
      </c>
      <c r="AD328" s="365">
        <f>D328*AC328*AC316</f>
        <v>9353.0237597754385</v>
      </c>
      <c r="AE328" s="527">
        <v>18</v>
      </c>
      <c r="AF328" s="365">
        <f>D328*AE328*AE316</f>
        <v>14168.026530251043</v>
      </c>
      <c r="AG328" s="527">
        <v>18</v>
      </c>
      <c r="AH328" s="365">
        <f>D328*AG328*AG316</f>
        <v>14168.026530251043</v>
      </c>
      <c r="AI328" s="527">
        <v>24</v>
      </c>
      <c r="AJ328" s="365">
        <f>D328*AI328*AI316</f>
        <v>49292.11159165662</v>
      </c>
      <c r="AK328" s="527">
        <v>24</v>
      </c>
      <c r="AL328" s="365">
        <f>D328*AK328*AK316</f>
        <v>49292.11159165662</v>
      </c>
      <c r="AM328" s="527">
        <v>24</v>
      </c>
      <c r="AN328" s="365">
        <f>D328*AM328*AM316</f>
        <v>74522.586092396465</v>
      </c>
      <c r="AO328" s="527">
        <v>24</v>
      </c>
      <c r="AP328" s="367">
        <f>D328*AO328*AO316</f>
        <v>74522.586092396465</v>
      </c>
      <c r="AQ328" s="334"/>
    </row>
    <row r="329" spans="2:43" ht="14.45" hidden="1" customHeight="1" thickBot="1">
      <c r="B329" s="323"/>
      <c r="C329" s="372" t="s">
        <v>1002</v>
      </c>
      <c r="D329" s="373">
        <f>마리!$G$8</f>
        <v>104.02105263157895</v>
      </c>
      <c r="E329" s="374">
        <v>2</v>
      </c>
      <c r="F329" s="373">
        <f>D329*E329*E316</f>
        <v>208.00049684210529</v>
      </c>
      <c r="G329" s="374">
        <v>2</v>
      </c>
      <c r="H329" s="373">
        <f>D329*G329*G316</f>
        <v>272.42073473684206</v>
      </c>
      <c r="I329" s="374">
        <v>2</v>
      </c>
      <c r="J329" s="373">
        <f>D329*I329*I316</f>
        <v>391.1592763959232</v>
      </c>
      <c r="K329" s="374">
        <v>2</v>
      </c>
      <c r="L329" s="373">
        <f>D329*K329*K316</f>
        <v>391.1592763959232</v>
      </c>
      <c r="M329" s="374">
        <v>2</v>
      </c>
      <c r="N329" s="373">
        <f>D329*M329*M316</f>
        <v>391.1592763959232</v>
      </c>
      <c r="O329" s="374">
        <v>4</v>
      </c>
      <c r="P329" s="373">
        <f>D329*O329*O316</f>
        <v>1430.923650403319</v>
      </c>
      <c r="Q329" s="374">
        <v>4</v>
      </c>
      <c r="R329" s="373">
        <f>D329*Q329*Q316</f>
        <v>1430.923650403319</v>
      </c>
      <c r="S329" s="374">
        <v>4</v>
      </c>
      <c r="T329" s="373">
        <f>D329*S329*S316</f>
        <v>1430.923650403319</v>
      </c>
      <c r="U329" s="374">
        <v>4</v>
      </c>
      <c r="V329" s="373">
        <f>D329*U329*U316</f>
        <v>2005.9343428555906</v>
      </c>
      <c r="W329" s="374">
        <v>4</v>
      </c>
      <c r="X329" s="373">
        <f>D329*W329*W316</f>
        <v>2005.9343428555906</v>
      </c>
      <c r="Y329" s="374">
        <v>4</v>
      </c>
      <c r="Z329" s="373">
        <f>D329*Y329*Y316</f>
        <v>2005.9343428555906</v>
      </c>
      <c r="AA329" s="374">
        <v>6</v>
      </c>
      <c r="AB329" s="373">
        <f>D329*AA329*AA316</f>
        <v>5316.4556108197221</v>
      </c>
      <c r="AC329" s="374">
        <v>6</v>
      </c>
      <c r="AD329" s="373">
        <f>D329*AC329*AC316</f>
        <v>5316.4556108197221</v>
      </c>
      <c r="AE329" s="374">
        <v>5</v>
      </c>
      <c r="AF329" s="373">
        <f>D329*AE329*AE316</f>
        <v>6711.1704616978623</v>
      </c>
      <c r="AG329" s="374">
        <v>5</v>
      </c>
      <c r="AH329" s="373">
        <f>D329*AG329*AG316</f>
        <v>6711.1704616978623</v>
      </c>
      <c r="AI329" s="374">
        <v>1</v>
      </c>
      <c r="AJ329" s="373">
        <f>D329*AI329*AI316</f>
        <v>3502.3342446703382</v>
      </c>
      <c r="AK329" s="374">
        <v>1</v>
      </c>
      <c r="AL329" s="373">
        <f>D329*AK329*AK316</f>
        <v>3502.3342446703382</v>
      </c>
      <c r="AM329" s="374">
        <v>1</v>
      </c>
      <c r="AN329" s="373">
        <f>D329*AM329*AM316</f>
        <v>5295.0258539334327</v>
      </c>
      <c r="AO329" s="374">
        <v>1</v>
      </c>
      <c r="AP329" s="375">
        <f>D329*AO329*AO316</f>
        <v>5295.0258539334327</v>
      </c>
      <c r="AQ329" s="334"/>
    </row>
    <row r="330" spans="2:43" ht="14.45" hidden="1" customHeight="1" thickBot="1">
      <c r="B330" s="323"/>
      <c r="C330" s="277"/>
      <c r="D330" s="277"/>
      <c r="E330" s="277"/>
      <c r="F330" s="277"/>
      <c r="G330" s="277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  <c r="Z330" s="277"/>
      <c r="AA330" s="277"/>
      <c r="AB330" s="277"/>
      <c r="AC330" s="277"/>
      <c r="AD330" s="277"/>
      <c r="AE330" s="277"/>
      <c r="AF330" s="277"/>
      <c r="AG330" s="277"/>
      <c r="AH330" s="277"/>
      <c r="AI330" s="277"/>
      <c r="AJ330" s="277"/>
      <c r="AK330" s="277"/>
      <c r="AL330" s="277"/>
      <c r="AM330" s="277"/>
      <c r="AN330" s="277"/>
      <c r="AO330" s="277"/>
      <c r="AP330" s="277"/>
      <c r="AQ330" s="334"/>
    </row>
    <row r="331" spans="2:43" ht="14.45" customHeight="1">
      <c r="B331" s="323"/>
      <c r="C331" s="376" t="s">
        <v>1032</v>
      </c>
      <c r="D331" s="377" t="s">
        <v>1579</v>
      </c>
      <c r="E331" s="600">
        <f>F317+F319+F321+F323+F325+F328+F329</f>
        <v>2872.1597040842107</v>
      </c>
      <c r="F331" s="600"/>
      <c r="G331" s="600">
        <f t="shared" ref="G331" si="198">H317+H319+H321+H323+H325+H328+H329</f>
        <v>3733.7120820210521</v>
      </c>
      <c r="H331" s="600"/>
      <c r="I331" s="600">
        <f t="shared" ref="I331" si="199">J317+J319+J321+J323+J325+J328+J329</f>
        <v>5223.0242307007702</v>
      </c>
      <c r="J331" s="600"/>
      <c r="K331" s="600">
        <f t="shared" ref="K331" si="200">L317+L319+L321+L323+L325+L328+L329</f>
        <v>5782.4219980812431</v>
      </c>
      <c r="L331" s="600"/>
      <c r="M331" s="600">
        <f t="shared" ref="M331" si="201">N317+N319+N321+N323+N325+N328+N329</f>
        <v>5820.0258548487127</v>
      </c>
      <c r="N331" s="600"/>
      <c r="O331" s="600">
        <f t="shared" ref="O331" si="202">P317+P319+P321+P323+P325+P328+P329</f>
        <v>12459.848512436654</v>
      </c>
      <c r="P331" s="600"/>
      <c r="Q331" s="600">
        <f t="shared" ref="Q331" si="203">R317+R319+R321+R323+R325+R328+R329</f>
        <v>13210.402985723214</v>
      </c>
      <c r="R331" s="600"/>
      <c r="S331" s="600">
        <f t="shared" ref="S331" si="204">T317+T319+T321+T323+T325+T328+T329</f>
        <v>13471.768821482981</v>
      </c>
      <c r="T331" s="600"/>
      <c r="U331" s="600">
        <f t="shared" ref="U331" si="205">V317+V319+V321+V323+V325+V328+V329</f>
        <v>18642.665066528407</v>
      </c>
      <c r="V331" s="600"/>
      <c r="W331" s="600">
        <f t="shared" ref="W331" si="206">X317+X319+X321+X323+X325+X328+X329</f>
        <v>20239.890053411586</v>
      </c>
      <c r="X331" s="600"/>
      <c r="Y331" s="600">
        <f t="shared" ref="Y331" si="207">Z317+Z319+Z321+Z323+Z325+Z328+Z329</f>
        <v>21005.082044362338</v>
      </c>
      <c r="Z331" s="600"/>
      <c r="AA331" s="600">
        <f t="shared" ref="AA331" si="208">AB317+AB319+AB321+AB323+AB325+AB328+AB329</f>
        <v>43032.204411940038</v>
      </c>
      <c r="AB331" s="600"/>
      <c r="AC331" s="600">
        <f t="shared" ref="AC331" si="209">AD317+AD319+AD321+AD323+AD325+AD328+AD329</f>
        <v>46101.746903508902</v>
      </c>
      <c r="AD331" s="600"/>
      <c r="AE331" s="600">
        <f t="shared" ref="AE331" si="210">AF317+AF319+AF321+AF323+AF325+AF328+AF329</f>
        <v>69695.968909501607</v>
      </c>
      <c r="AF331" s="600"/>
      <c r="AG331" s="600">
        <f t="shared" ref="AG331" si="211">AH317+AH319+AH321+AH323+AH325+AH328+AH329</f>
        <v>72213.009844791741</v>
      </c>
      <c r="AH331" s="600"/>
      <c r="AI331" s="600">
        <f t="shared" ref="AI331" si="212">AJ317+AJ319+AJ321+AJ323+AJ325+AJ328+AJ329</f>
        <v>195390.59718380781</v>
      </c>
      <c r="AJ331" s="600"/>
      <c r="AK331" s="600">
        <f t="shared" ref="AK331" si="213">AL317+AL319+AL321+AL323+AL325+AL328+AL329</f>
        <v>204095.93147893506</v>
      </c>
      <c r="AL331" s="600"/>
      <c r="AM331" s="600">
        <f t="shared" ref="AM331" si="214">AN317+AN319+AN321+AN323+AN325+AN328+AN329</f>
        <v>315129.59372397559</v>
      </c>
      <c r="AN331" s="600"/>
      <c r="AO331" s="600">
        <f t="shared" ref="AO331" si="215">AP317+AP319+AP321+AP323+AP325+AP328+AP329</f>
        <v>338609.50084684422</v>
      </c>
      <c r="AP331" s="601"/>
      <c r="AQ331" s="334"/>
    </row>
    <row r="332" spans="2:43" ht="14.45" customHeight="1" thickBot="1">
      <c r="B332" s="323"/>
      <c r="C332" s="378" t="s">
        <v>1034</v>
      </c>
      <c r="D332" s="379" t="s">
        <v>1579</v>
      </c>
      <c r="E332" s="598">
        <f>F318+F320+F322+F324+F326+F328+F329</f>
        <v>1602.0568378947369</v>
      </c>
      <c r="F332" s="598"/>
      <c r="G332" s="598">
        <f>H318+H320+H322+H324+H326+H328+H329</f>
        <v>2108.5920357894734</v>
      </c>
      <c r="H332" s="598"/>
      <c r="I332" s="598">
        <f>J318+J320+J322+J324+J326+J328+J329</f>
        <v>2902.1769095413129</v>
      </c>
      <c r="J332" s="598"/>
      <c r="K332" s="598">
        <f>L318+L320+L322+L324+L326+L328+L329</f>
        <v>3028.3573436136071</v>
      </c>
      <c r="L332" s="598"/>
      <c r="M332" s="598">
        <f>N318+N320+N322+N324+N326+N328+N329</f>
        <v>3028.3573436136071</v>
      </c>
      <c r="N332" s="598"/>
      <c r="O332" s="598">
        <f>P318+P320+P322+P324+P326+P328+P329</f>
        <v>7480.2798458114466</v>
      </c>
      <c r="P332" s="598"/>
      <c r="Q332" s="598">
        <f>R318+R320+R322+R324+R326+R328+R329</f>
        <v>7579.7490518133118</v>
      </c>
      <c r="R332" s="598"/>
      <c r="S332" s="598">
        <f>T318+T320+T322+T324+T326+T328+T329</f>
        <v>7579.7490518133118</v>
      </c>
      <c r="T332" s="598"/>
      <c r="U332" s="598">
        <f>V318+V320+V322+V324+V326+V328+V329</f>
        <v>10552.414994549441</v>
      </c>
      <c r="V332" s="598"/>
      <c r="W332" s="598">
        <f>X318+X320+X322+X324+X326+X328+X329</f>
        <v>11219.670528778284</v>
      </c>
      <c r="X332" s="598"/>
      <c r="Y332" s="598">
        <f>Z318+Z320+Z322+Z324+Z326+Z328+Z329</f>
        <v>11787.118565584346</v>
      </c>
      <c r="Z332" s="598"/>
      <c r="AA332" s="598">
        <f>AB318+AB320+AB322+AB324+AB326+AB328+AB329</f>
        <v>25586.577824733817</v>
      </c>
      <c r="AB332" s="598"/>
      <c r="AC332" s="598">
        <f>AD318+AD320+AD322+AD324+AD326+AD328+AD329</f>
        <v>26896.442896088323</v>
      </c>
      <c r="AD332" s="598"/>
      <c r="AE332" s="598">
        <f>AF318+AF320+AF322+AF324+AF326+AF328+AF329</f>
        <v>40155.384262255735</v>
      </c>
      <c r="AF332" s="598"/>
      <c r="AG332" s="598">
        <f>AH318+AH320+AH322+AH324+AH326+AH328+AH329</f>
        <v>42248.910600175164</v>
      </c>
      <c r="AH332" s="598"/>
      <c r="AI332" s="598">
        <f>AJ318+AJ320+AJ322+AJ324+AJ326+AJ328+AJ329</f>
        <v>109476.55081309225</v>
      </c>
      <c r="AJ332" s="598"/>
      <c r="AK332" s="598">
        <f>AL318+AL320+AL322+AL324+AL326+AL328+AL329</f>
        <v>114386.93993775717</v>
      </c>
      <c r="AL332" s="598"/>
      <c r="AM332" s="598">
        <f>AN318+AN320+AN322+AN324+AN326+AN328+AN329</f>
        <v>177681.00635162083</v>
      </c>
      <c r="AN332" s="598"/>
      <c r="AO332" s="598">
        <f>AP318+AP320+AP322+AP324+AP326+AP328+AP329</f>
        <v>186592.194819066</v>
      </c>
      <c r="AP332" s="599"/>
      <c r="AQ332" s="334"/>
    </row>
    <row r="333" spans="2:43" ht="14.45" customHeight="1" thickBot="1">
      <c r="B333" s="323"/>
      <c r="C333" s="277"/>
      <c r="D333" s="277"/>
      <c r="E333" s="277"/>
      <c r="F333" s="277"/>
      <c r="G333" s="277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  <c r="Z333" s="277"/>
      <c r="AA333" s="277"/>
      <c r="AB333" s="277"/>
      <c r="AC333" s="277"/>
      <c r="AD333" s="277"/>
      <c r="AE333" s="277"/>
      <c r="AF333" s="277"/>
      <c r="AG333" s="277"/>
      <c r="AH333" s="277"/>
      <c r="AI333" s="277"/>
      <c r="AJ333" s="277"/>
      <c r="AK333" s="277"/>
      <c r="AL333" s="277"/>
      <c r="AM333" s="277"/>
      <c r="AN333" s="277"/>
      <c r="AO333" s="277"/>
      <c r="AP333" s="277"/>
      <c r="AQ333" s="334"/>
    </row>
    <row r="334" spans="2:43" ht="14.45" customHeight="1">
      <c r="B334" s="323"/>
      <c r="C334" s="608" t="s">
        <v>1784</v>
      </c>
      <c r="D334" s="610" t="s">
        <v>1037</v>
      </c>
      <c r="E334" s="606" t="s">
        <v>1013</v>
      </c>
      <c r="F334" s="606"/>
      <c r="G334" s="606" t="s">
        <v>1042</v>
      </c>
      <c r="H334" s="606" t="s">
        <v>1014</v>
      </c>
      <c r="I334" s="606" t="s">
        <v>1043</v>
      </c>
      <c r="J334" s="606" t="s">
        <v>1015</v>
      </c>
      <c r="K334" s="606" t="s">
        <v>1044</v>
      </c>
      <c r="L334" s="606" t="s">
        <v>1016</v>
      </c>
      <c r="M334" s="606" t="s">
        <v>1045</v>
      </c>
      <c r="N334" s="606" t="s">
        <v>1017</v>
      </c>
      <c r="O334" s="606" t="s">
        <v>1046</v>
      </c>
      <c r="P334" s="606" t="s">
        <v>1018</v>
      </c>
      <c r="Q334" s="606" t="s">
        <v>1047</v>
      </c>
      <c r="R334" s="606" t="s">
        <v>1019</v>
      </c>
      <c r="S334" s="606" t="s">
        <v>1048</v>
      </c>
      <c r="T334" s="606" t="s">
        <v>1020</v>
      </c>
      <c r="U334" s="606" t="s">
        <v>1049</v>
      </c>
      <c r="V334" s="606" t="s">
        <v>1021</v>
      </c>
      <c r="W334" s="606" t="s">
        <v>1050</v>
      </c>
      <c r="X334" s="606" t="s">
        <v>1022</v>
      </c>
      <c r="Y334" s="606" t="s">
        <v>1051</v>
      </c>
      <c r="Z334" s="606" t="s">
        <v>1023</v>
      </c>
      <c r="AA334" s="606" t="s">
        <v>1052</v>
      </c>
      <c r="AB334" s="606" t="s">
        <v>1024</v>
      </c>
      <c r="AC334" s="606" t="s">
        <v>1053</v>
      </c>
      <c r="AD334" s="606" t="s">
        <v>1025</v>
      </c>
      <c r="AE334" s="606" t="s">
        <v>1054</v>
      </c>
      <c r="AF334" s="606" t="s">
        <v>1026</v>
      </c>
      <c r="AG334" s="606" t="s">
        <v>1055</v>
      </c>
      <c r="AH334" s="606" t="s">
        <v>1027</v>
      </c>
      <c r="AI334" s="606" t="s">
        <v>1056</v>
      </c>
      <c r="AJ334" s="606" t="s">
        <v>1028</v>
      </c>
      <c r="AK334" s="606" t="s">
        <v>1057</v>
      </c>
      <c r="AL334" s="606" t="s">
        <v>1029</v>
      </c>
      <c r="AM334" s="606" t="s">
        <v>1058</v>
      </c>
      <c r="AN334" s="606" t="s">
        <v>1030</v>
      </c>
      <c r="AO334" s="606" t="s">
        <v>1059</v>
      </c>
      <c r="AP334" s="607" t="s">
        <v>1031</v>
      </c>
      <c r="AQ334" s="334"/>
    </row>
    <row r="335" spans="2:43" ht="14.45" customHeight="1" thickBot="1">
      <c r="B335" s="323"/>
      <c r="C335" s="609"/>
      <c r="D335" s="611"/>
      <c r="E335" s="602">
        <f>'3T장기'!$J$10</f>
        <v>1</v>
      </c>
      <c r="F335" s="602"/>
      <c r="G335" s="602">
        <f>'3T장기'!$J$20</f>
        <v>1.1055549999999998</v>
      </c>
      <c r="H335" s="602">
        <v>1.5976852999999998</v>
      </c>
      <c r="I335" s="602">
        <f>'3T장기'!$J$30</f>
        <v>1.6139192</v>
      </c>
      <c r="J335" s="602">
        <v>1.5976852999999998</v>
      </c>
      <c r="K335" s="602">
        <f>'3T장기'!$J$40</f>
        <v>1.6139192</v>
      </c>
      <c r="L335" s="602">
        <v>1.5976852999999998</v>
      </c>
      <c r="M335" s="602">
        <f>'3T장기'!$J$50</f>
        <v>1.6139192</v>
      </c>
      <c r="N335" s="602">
        <v>1.5976852999999998</v>
      </c>
      <c r="O335" s="602">
        <f>'3T장기'!$J$60</f>
        <v>2.9813838652999998</v>
      </c>
      <c r="P335" s="602">
        <v>1.5976852999999998</v>
      </c>
      <c r="Q335" s="602">
        <f>'3T장기'!$S$10</f>
        <v>2.9813838652999998</v>
      </c>
      <c r="R335" s="602">
        <v>1.5976852999999998</v>
      </c>
      <c r="S335" s="602">
        <f>'3T장기'!$S$20</f>
        <v>2.9813838652999998</v>
      </c>
      <c r="T335" s="602">
        <v>1.5976852999999998</v>
      </c>
      <c r="U335" s="602">
        <f>'3T장기'!$S$30</f>
        <v>4.1705157721967376</v>
      </c>
      <c r="V335" s="602">
        <v>1.5976852999999998</v>
      </c>
      <c r="W335" s="602">
        <f>'3T장기'!$S$40</f>
        <v>4.1705157721967376</v>
      </c>
      <c r="X335" s="602">
        <v>1.5976852999999998</v>
      </c>
      <c r="Y335" s="602">
        <f>'3T장기'!$S$50</f>
        <v>4.1705157721967376</v>
      </c>
      <c r="Z335" s="602">
        <v>1.5976852999999998</v>
      </c>
      <c r="AA335" s="602">
        <f>'3T장기'!$S$60</f>
        <v>7.5236294010651257</v>
      </c>
      <c r="AB335" s="602">
        <v>1.5976852999999998</v>
      </c>
      <c r="AC335" s="602">
        <f>'3T장기'!$AB$10</f>
        <v>7.5236294010651257</v>
      </c>
      <c r="AD335" s="602">
        <v>1.5976852999999998</v>
      </c>
      <c r="AE335" s="602">
        <f>'3T장기'!$AB$20</f>
        <v>11.585660642546527</v>
      </c>
      <c r="AF335" s="602">
        <v>1.5976852999999998</v>
      </c>
      <c r="AG335" s="602">
        <f>'3T장기'!$AB$30</f>
        <v>11.585660642546527</v>
      </c>
      <c r="AH335" s="602">
        <v>1.5976852999999998</v>
      </c>
      <c r="AI335" s="602">
        <f>'3T장기'!$AB$40</f>
        <v>31.459443464888722</v>
      </c>
      <c r="AJ335" s="602">
        <v>1.5976852999999998</v>
      </c>
      <c r="AK335" s="602">
        <f>'3T장기'!$AB$50</f>
        <v>31.459443464888722</v>
      </c>
      <c r="AL335" s="602">
        <v>1.5976852999999998</v>
      </c>
      <c r="AM335" s="602">
        <f>'3T장기'!$AB$60</f>
        <v>45.739239545593186</v>
      </c>
      <c r="AN335" s="602">
        <v>1.5976852999999998</v>
      </c>
      <c r="AO335" s="602">
        <f>'3T장기'!$AB$60</f>
        <v>45.739239545593186</v>
      </c>
      <c r="AP335" s="603"/>
      <c r="AQ335" s="334"/>
    </row>
    <row r="336" spans="2:43" ht="14.45" hidden="1" customHeight="1">
      <c r="B336" s="323"/>
      <c r="C336" s="525" t="s">
        <v>206</v>
      </c>
      <c r="D336" s="361">
        <f>마리!$G$10</f>
        <v>10.787368421052633</v>
      </c>
      <c r="E336" s="362">
        <v>67.2</v>
      </c>
      <c r="F336" s="361">
        <f>D336*E336*E335</f>
        <v>724.91115789473702</v>
      </c>
      <c r="G336" s="362">
        <v>67.2</v>
      </c>
      <c r="H336" s="361">
        <f>D336*G336*G335</f>
        <v>801.42915516631592</v>
      </c>
      <c r="I336" s="362">
        <v>67.2</v>
      </c>
      <c r="J336" s="361">
        <f>D336*I336*I335</f>
        <v>1169.9480360205478</v>
      </c>
      <c r="K336" s="362">
        <v>83</v>
      </c>
      <c r="L336" s="361">
        <f>D336*K336*K335</f>
        <v>1445.025104013474</v>
      </c>
      <c r="M336" s="362">
        <v>83</v>
      </c>
      <c r="N336" s="361">
        <f>D336*M336*M335</f>
        <v>1445.025104013474</v>
      </c>
      <c r="O336" s="362">
        <v>83</v>
      </c>
      <c r="P336" s="361">
        <f>D336*O336*O335</f>
        <v>2669.3867512445636</v>
      </c>
      <c r="Q336" s="362">
        <v>98.6</v>
      </c>
      <c r="R336" s="361">
        <f>D336*Q336*Q335</f>
        <v>3171.102815333903</v>
      </c>
      <c r="S336" s="362">
        <v>98.6</v>
      </c>
      <c r="T336" s="361">
        <f>D336*S336*S335</f>
        <v>3171.102815333903</v>
      </c>
      <c r="U336" s="362">
        <v>98.6</v>
      </c>
      <c r="V336" s="361">
        <f>D336*U336*U335</f>
        <v>4435.9045678530065</v>
      </c>
      <c r="W336" s="362">
        <v>114.4</v>
      </c>
      <c r="X336" s="361">
        <f>D336*W336*W335</f>
        <v>5146.7290320728598</v>
      </c>
      <c r="Y336" s="362">
        <v>114.4</v>
      </c>
      <c r="Z336" s="361">
        <f>D336*Y336*Y335</f>
        <v>5146.7290320728598</v>
      </c>
      <c r="AA336" s="362">
        <v>114.4</v>
      </c>
      <c r="AB336" s="361">
        <f>D336*AA336*AA335</f>
        <v>9284.7225571389517</v>
      </c>
      <c r="AC336" s="362">
        <v>130</v>
      </c>
      <c r="AD336" s="361">
        <f>D336*AC336*AC335</f>
        <v>10550.8210876579</v>
      </c>
      <c r="AE336" s="362">
        <v>130</v>
      </c>
      <c r="AF336" s="361">
        <f>D336*AE336*AE335</f>
        <v>16247.24266781704</v>
      </c>
      <c r="AG336" s="362">
        <v>130</v>
      </c>
      <c r="AH336" s="361">
        <f>D336*AG336*AG335</f>
        <v>16247.24266781704</v>
      </c>
      <c r="AI336" s="362">
        <v>145.80000000000001</v>
      </c>
      <c r="AJ336" s="361">
        <f>D336*AI336*AI335</f>
        <v>49479.359697251159</v>
      </c>
      <c r="AK336" s="362">
        <v>145.80000000000001</v>
      </c>
      <c r="AL336" s="361">
        <f>D336*AK336*AK335</f>
        <v>49479.359697251159</v>
      </c>
      <c r="AM336" s="362">
        <v>145.80000000000001</v>
      </c>
      <c r="AN336" s="361">
        <f>D336*AM336*AM335</f>
        <v>71938.598922800273</v>
      </c>
      <c r="AO336" s="362">
        <v>161.4</v>
      </c>
      <c r="AP336" s="363">
        <f>D336*AO336*AO335</f>
        <v>79635.732963922928</v>
      </c>
      <c r="AQ336" s="334"/>
    </row>
    <row r="337" spans="2:43" ht="14.45" hidden="1" customHeight="1">
      <c r="B337" s="323"/>
      <c r="C337" s="526" t="s">
        <v>205</v>
      </c>
      <c r="D337" s="365">
        <f>마리!$G$9</f>
        <v>1</v>
      </c>
      <c r="E337" s="527">
        <v>40.4</v>
      </c>
      <c r="F337" s="365">
        <f>D337*E337*E335</f>
        <v>40.4</v>
      </c>
      <c r="G337" s="527">
        <v>40.4</v>
      </c>
      <c r="H337" s="365">
        <f>D337*G337*G335</f>
        <v>44.664421999999995</v>
      </c>
      <c r="I337" s="527">
        <v>40.4</v>
      </c>
      <c r="J337" s="365">
        <f>D337*I337*I335</f>
        <v>65.202335680000004</v>
      </c>
      <c r="K337" s="527">
        <v>49.8</v>
      </c>
      <c r="L337" s="365">
        <f>D337*K337*K335</f>
        <v>80.37317616</v>
      </c>
      <c r="M337" s="527">
        <v>49.8</v>
      </c>
      <c r="N337" s="365">
        <f>D337*M337*M335</f>
        <v>80.37317616</v>
      </c>
      <c r="O337" s="527">
        <v>49.8</v>
      </c>
      <c r="P337" s="365">
        <f>D337*O337*O335</f>
        <v>148.47291649193997</v>
      </c>
      <c r="Q337" s="527">
        <v>59.2</v>
      </c>
      <c r="R337" s="365">
        <f>D337*Q337*Q335</f>
        <v>176.49792482575998</v>
      </c>
      <c r="S337" s="527">
        <v>59.2</v>
      </c>
      <c r="T337" s="365">
        <f>D337*S337*S335</f>
        <v>176.49792482575998</v>
      </c>
      <c r="U337" s="527">
        <v>59.2</v>
      </c>
      <c r="V337" s="365">
        <f>D337*U337*U335</f>
        <v>246.89453371404687</v>
      </c>
      <c r="W337" s="527">
        <v>68.599999999999994</v>
      </c>
      <c r="X337" s="365">
        <f>D337*W337*W335</f>
        <v>286.09738197269616</v>
      </c>
      <c r="Y337" s="527">
        <v>68.599999999999994</v>
      </c>
      <c r="Z337" s="365">
        <f>D337*Y337*Y335</f>
        <v>286.09738197269616</v>
      </c>
      <c r="AA337" s="527">
        <v>68.599999999999994</v>
      </c>
      <c r="AB337" s="365">
        <f>D337*AA337*AA335</f>
        <v>516.12097691306758</v>
      </c>
      <c r="AC337" s="527">
        <v>78</v>
      </c>
      <c r="AD337" s="365">
        <f>D337*AC337*AC335</f>
        <v>586.84309328307984</v>
      </c>
      <c r="AE337" s="527">
        <v>78</v>
      </c>
      <c r="AF337" s="365">
        <f>D337*AE337*AE335</f>
        <v>903.6815301186291</v>
      </c>
      <c r="AG337" s="527">
        <v>78</v>
      </c>
      <c r="AH337" s="365">
        <f>D337*AG337*AG335</f>
        <v>903.6815301186291</v>
      </c>
      <c r="AI337" s="527">
        <v>87.4</v>
      </c>
      <c r="AJ337" s="365">
        <f>D337*AI337*AI335</f>
        <v>2749.5553588312746</v>
      </c>
      <c r="AK337" s="527">
        <v>87.4</v>
      </c>
      <c r="AL337" s="365">
        <f>D337*AK337*AK335</f>
        <v>2749.5553588312746</v>
      </c>
      <c r="AM337" s="527">
        <v>87.4</v>
      </c>
      <c r="AN337" s="365">
        <f>D337*AM337*AM335</f>
        <v>3997.6095362848446</v>
      </c>
      <c r="AO337" s="527">
        <v>96.8</v>
      </c>
      <c r="AP337" s="367">
        <f>D337*AO337*AO335</f>
        <v>4427.55838801342</v>
      </c>
      <c r="AQ337" s="334"/>
    </row>
    <row r="338" spans="2:43" ht="14.45" hidden="1" customHeight="1">
      <c r="B338" s="323"/>
      <c r="C338" s="526" t="s">
        <v>1809</v>
      </c>
      <c r="D338" s="365">
        <f>마리!$G$12</f>
        <v>38</v>
      </c>
      <c r="E338" s="527">
        <v>12</v>
      </c>
      <c r="F338" s="365">
        <f>D338*E338*E335</f>
        <v>456</v>
      </c>
      <c r="G338" s="527">
        <v>14</v>
      </c>
      <c r="H338" s="365">
        <f>D338*G338*G335</f>
        <v>588.15525999999988</v>
      </c>
      <c r="I338" s="527">
        <v>14</v>
      </c>
      <c r="J338" s="365">
        <f>D338*I338*I335</f>
        <v>858.60501439999996</v>
      </c>
      <c r="K338" s="527">
        <v>16</v>
      </c>
      <c r="L338" s="365">
        <f>D338*K338*K335</f>
        <v>981.26287360000003</v>
      </c>
      <c r="M338" s="527">
        <v>16</v>
      </c>
      <c r="N338" s="365">
        <f>D338*M338*M335</f>
        <v>981.26287360000003</v>
      </c>
      <c r="O338" s="527">
        <v>18</v>
      </c>
      <c r="P338" s="365">
        <f>D338*O338*O335</f>
        <v>2039.2665638651999</v>
      </c>
      <c r="Q338" s="527">
        <v>18</v>
      </c>
      <c r="R338" s="365">
        <f>D338*Q338*Q335</f>
        <v>2039.2665638651999</v>
      </c>
      <c r="S338" s="527">
        <v>20</v>
      </c>
      <c r="T338" s="365">
        <f>D338*S338*S335</f>
        <v>2265.8517376279997</v>
      </c>
      <c r="U338" s="527">
        <v>20</v>
      </c>
      <c r="V338" s="365">
        <f>D338*U338*U335</f>
        <v>3169.5919868695205</v>
      </c>
      <c r="W338" s="527">
        <v>22</v>
      </c>
      <c r="X338" s="365">
        <f>D338*W338*W335</f>
        <v>3486.5511855564728</v>
      </c>
      <c r="Y338" s="527">
        <v>24</v>
      </c>
      <c r="Z338" s="365">
        <f>D338*Y338*Y335</f>
        <v>3803.5103842434246</v>
      </c>
      <c r="AA338" s="527">
        <v>28</v>
      </c>
      <c r="AB338" s="365">
        <f>D338*AA338*AA335</f>
        <v>8005.1416827332941</v>
      </c>
      <c r="AC338" s="527">
        <v>30</v>
      </c>
      <c r="AD338" s="365">
        <f>D338*AC338*AC335</f>
        <v>8576.9375172142427</v>
      </c>
      <c r="AE338" s="527">
        <v>32</v>
      </c>
      <c r="AF338" s="365">
        <f>D338*AE338*AE335</f>
        <v>14088.163341336576</v>
      </c>
      <c r="AG338" s="527">
        <v>34</v>
      </c>
      <c r="AH338" s="365">
        <f>D338*AG338*AG335</f>
        <v>14968.673550170113</v>
      </c>
      <c r="AI338" s="527">
        <v>38</v>
      </c>
      <c r="AJ338" s="365">
        <f>D338*AI338*AI335</f>
        <v>45427.436363299312</v>
      </c>
      <c r="AK338" s="527">
        <v>42</v>
      </c>
      <c r="AL338" s="365">
        <f>D338*AK338*AK335</f>
        <v>50209.271769962397</v>
      </c>
      <c r="AM338" s="527">
        <v>44</v>
      </c>
      <c r="AN338" s="365">
        <f>D338*AM338*AM335</f>
        <v>76476.008520231801</v>
      </c>
      <c r="AO338" s="527">
        <v>48</v>
      </c>
      <c r="AP338" s="367">
        <f>D338*AO338*AO335</f>
        <v>83428.372931161968</v>
      </c>
      <c r="AQ338" s="334"/>
    </row>
    <row r="339" spans="2:43" ht="14.45" hidden="1" customHeight="1">
      <c r="B339" s="323"/>
      <c r="C339" s="368" t="s">
        <v>1809</v>
      </c>
      <c r="D339" s="369">
        <f>마리!$G$12</f>
        <v>38</v>
      </c>
      <c r="E339" s="370">
        <v>8</v>
      </c>
      <c r="F339" s="369">
        <f>D339*E339*E335</f>
        <v>304</v>
      </c>
      <c r="G339" s="370">
        <v>10</v>
      </c>
      <c r="H339" s="369">
        <f>D339*G339*G335</f>
        <v>420.11089999999996</v>
      </c>
      <c r="I339" s="370">
        <v>10</v>
      </c>
      <c r="J339" s="369">
        <f>D339*I339*I335</f>
        <v>613.28929600000004</v>
      </c>
      <c r="K339" s="370">
        <v>10</v>
      </c>
      <c r="L339" s="369">
        <f>D339*K339*K335</f>
        <v>613.28929600000004</v>
      </c>
      <c r="M339" s="370">
        <v>10</v>
      </c>
      <c r="N339" s="369">
        <f>D339*M339*M335</f>
        <v>613.28929600000004</v>
      </c>
      <c r="O339" s="370">
        <v>12</v>
      </c>
      <c r="P339" s="369">
        <f>D339*O339*O335</f>
        <v>1359.5110425767998</v>
      </c>
      <c r="Q339" s="370">
        <v>12</v>
      </c>
      <c r="R339" s="369">
        <f>D339*Q339*Q335</f>
        <v>1359.5110425767998</v>
      </c>
      <c r="S339" s="370">
        <v>12</v>
      </c>
      <c r="T339" s="369">
        <f>D339*S339*S335</f>
        <v>1359.5110425767998</v>
      </c>
      <c r="U339" s="370">
        <v>12</v>
      </c>
      <c r="V339" s="369">
        <f>D339*U339*U335</f>
        <v>1901.7551921217123</v>
      </c>
      <c r="W339" s="370">
        <v>14</v>
      </c>
      <c r="X339" s="369">
        <f>D339*W339*W335</f>
        <v>2218.7143908086646</v>
      </c>
      <c r="Y339" s="370">
        <v>16</v>
      </c>
      <c r="Z339" s="369">
        <f>D339*Y339*Y335</f>
        <v>2535.6735894956164</v>
      </c>
      <c r="AA339" s="370">
        <v>16</v>
      </c>
      <c r="AB339" s="369">
        <f>D339*AA339*AA335</f>
        <v>4574.3666758475965</v>
      </c>
      <c r="AC339" s="370">
        <v>18</v>
      </c>
      <c r="AD339" s="369">
        <f>D339*AC339*AC335</f>
        <v>5146.162510328546</v>
      </c>
      <c r="AE339" s="370">
        <v>20</v>
      </c>
      <c r="AF339" s="369">
        <f>D339*AE339*AE335</f>
        <v>8805.1020883353613</v>
      </c>
      <c r="AG339" s="370">
        <v>22</v>
      </c>
      <c r="AH339" s="369">
        <f>D339*AG339*AG335</f>
        <v>9685.6122971688965</v>
      </c>
      <c r="AI339" s="370">
        <v>24</v>
      </c>
      <c r="AJ339" s="369">
        <f>D339*AI339*AI335</f>
        <v>28691.012439978513</v>
      </c>
      <c r="AK339" s="370">
        <v>26</v>
      </c>
      <c r="AL339" s="369">
        <f>D339*AK339*AK335</f>
        <v>31081.930143310055</v>
      </c>
      <c r="AM339" s="370">
        <v>28</v>
      </c>
      <c r="AN339" s="369">
        <f>D339*AM339*AM335</f>
        <v>48666.550876511152</v>
      </c>
      <c r="AO339" s="370">
        <v>30</v>
      </c>
      <c r="AP339" s="371">
        <f>D339*AO339*AO335</f>
        <v>52142.733081976236</v>
      </c>
      <c r="AQ339" s="334"/>
    </row>
    <row r="340" spans="2:43" ht="14.45" hidden="1" customHeight="1">
      <c r="B340" s="323"/>
      <c r="C340" s="525" t="s">
        <v>1040</v>
      </c>
      <c r="D340" s="361">
        <f>마리!$G$16</f>
        <v>11</v>
      </c>
      <c r="E340" s="362">
        <v>6</v>
      </c>
      <c r="F340" s="361">
        <f>D340*E340*E335</f>
        <v>66</v>
      </c>
      <c r="G340" s="362">
        <v>6</v>
      </c>
      <c r="H340" s="361">
        <f>D340*G340*G335</f>
        <v>72.966629999999995</v>
      </c>
      <c r="I340" s="362">
        <v>8</v>
      </c>
      <c r="J340" s="361">
        <f>D340*I340*I335</f>
        <v>142.02488959999999</v>
      </c>
      <c r="K340" s="362">
        <v>8</v>
      </c>
      <c r="L340" s="361">
        <f>D340*K340*K335</f>
        <v>142.02488959999999</v>
      </c>
      <c r="M340" s="362">
        <v>8</v>
      </c>
      <c r="N340" s="361">
        <f>D340*M340*M335</f>
        <v>142.02488959999999</v>
      </c>
      <c r="O340" s="362">
        <v>8</v>
      </c>
      <c r="P340" s="361">
        <f>D340*O340*O335</f>
        <v>262.36178014639995</v>
      </c>
      <c r="Q340" s="362">
        <v>10</v>
      </c>
      <c r="R340" s="361">
        <f>D340*Q340*Q335</f>
        <v>327.952225183</v>
      </c>
      <c r="S340" s="362">
        <v>10</v>
      </c>
      <c r="T340" s="361">
        <f>D340*S340*S335</f>
        <v>327.952225183</v>
      </c>
      <c r="U340" s="362">
        <v>10</v>
      </c>
      <c r="V340" s="361">
        <f>D340*U340*U335</f>
        <v>458.75673494164113</v>
      </c>
      <c r="W340" s="362">
        <v>12</v>
      </c>
      <c r="X340" s="361">
        <f>D340*W340*W335</f>
        <v>550.50808192996942</v>
      </c>
      <c r="Y340" s="362">
        <v>14</v>
      </c>
      <c r="Z340" s="361">
        <f>D340*Y340*Y335</f>
        <v>642.25942891829754</v>
      </c>
      <c r="AA340" s="362">
        <v>16</v>
      </c>
      <c r="AB340" s="361">
        <f>D340*AA340*AA335</f>
        <v>1324.1587745874622</v>
      </c>
      <c r="AC340" s="362">
        <v>18</v>
      </c>
      <c r="AD340" s="361">
        <f>D340*AC340*AC335</f>
        <v>1489.6786214108949</v>
      </c>
      <c r="AE340" s="362">
        <v>20</v>
      </c>
      <c r="AF340" s="361">
        <f>D340*AE340*AE335</f>
        <v>2548.845341360236</v>
      </c>
      <c r="AG340" s="362">
        <v>22</v>
      </c>
      <c r="AH340" s="361">
        <f>D340*AG340*AG335</f>
        <v>2803.7298754962594</v>
      </c>
      <c r="AI340" s="362">
        <v>26</v>
      </c>
      <c r="AJ340" s="361">
        <f>D340*AI340*AI335</f>
        <v>8997.400830958175</v>
      </c>
      <c r="AK340" s="362">
        <v>28</v>
      </c>
      <c r="AL340" s="361">
        <f>D340*AK340*AK335</f>
        <v>9689.5085871857264</v>
      </c>
      <c r="AM340" s="362">
        <v>32</v>
      </c>
      <c r="AN340" s="361">
        <f>D340*AM340*AM335</f>
        <v>16100.212320048802</v>
      </c>
      <c r="AO340" s="362">
        <v>36</v>
      </c>
      <c r="AP340" s="363">
        <f>D340*AO340*AO335</f>
        <v>18112.738860054902</v>
      </c>
      <c r="AQ340" s="334"/>
    </row>
    <row r="341" spans="2:43" ht="14.45" hidden="1" customHeight="1">
      <c r="B341" s="323"/>
      <c r="C341" s="526" t="s">
        <v>1040</v>
      </c>
      <c r="D341" s="365">
        <f>마리!$G$16</f>
        <v>11</v>
      </c>
      <c r="E341" s="527">
        <v>6</v>
      </c>
      <c r="F341" s="365">
        <f>D341*E341*E335</f>
        <v>66</v>
      </c>
      <c r="G341" s="527">
        <v>6</v>
      </c>
      <c r="H341" s="365">
        <f>D341*G341*G335</f>
        <v>72.966629999999995</v>
      </c>
      <c r="I341" s="527">
        <v>6</v>
      </c>
      <c r="J341" s="365">
        <f>D341*I341*I335</f>
        <v>106.5186672</v>
      </c>
      <c r="K341" s="527">
        <v>8</v>
      </c>
      <c r="L341" s="365">
        <f>D341*K341*K335</f>
        <v>142.02488959999999</v>
      </c>
      <c r="M341" s="527">
        <v>8</v>
      </c>
      <c r="N341" s="365">
        <f>D341*M341*M335</f>
        <v>142.02488959999999</v>
      </c>
      <c r="O341" s="527">
        <v>8</v>
      </c>
      <c r="P341" s="365">
        <f>D341*O341*O335</f>
        <v>262.36178014639995</v>
      </c>
      <c r="Q341" s="527">
        <v>8</v>
      </c>
      <c r="R341" s="365">
        <f>D341*Q341*Q335</f>
        <v>262.36178014639995</v>
      </c>
      <c r="S341" s="527">
        <v>8</v>
      </c>
      <c r="T341" s="365">
        <f>D341*S341*S335</f>
        <v>262.36178014639995</v>
      </c>
      <c r="U341" s="527">
        <v>8</v>
      </c>
      <c r="V341" s="365">
        <f>D341*U341*U335</f>
        <v>367.00538795331289</v>
      </c>
      <c r="W341" s="527">
        <v>10</v>
      </c>
      <c r="X341" s="365">
        <f>D341*W341*W335</f>
        <v>458.75673494164113</v>
      </c>
      <c r="Y341" s="527">
        <v>10</v>
      </c>
      <c r="Z341" s="365">
        <f>D341*Y341*Y335</f>
        <v>458.75673494164113</v>
      </c>
      <c r="AA341" s="527">
        <v>12</v>
      </c>
      <c r="AB341" s="365">
        <f>D341*AA341*AA335</f>
        <v>993.11908094059663</v>
      </c>
      <c r="AC341" s="527">
        <v>14</v>
      </c>
      <c r="AD341" s="365">
        <f>D341*AC341*AC335</f>
        <v>1158.6389277640294</v>
      </c>
      <c r="AE341" s="527">
        <v>14</v>
      </c>
      <c r="AF341" s="365">
        <f>D341*AE341*AE335</f>
        <v>1784.1917389521652</v>
      </c>
      <c r="AG341" s="527">
        <v>16</v>
      </c>
      <c r="AH341" s="365">
        <f>D341*AG341*AG335</f>
        <v>2039.0762730881888</v>
      </c>
      <c r="AI341" s="527">
        <v>18</v>
      </c>
      <c r="AJ341" s="365">
        <f>D341*AI341*AI335</f>
        <v>6228.9698060479668</v>
      </c>
      <c r="AK341" s="527">
        <v>20</v>
      </c>
      <c r="AL341" s="365">
        <f>D341*AK341*AK335</f>
        <v>6921.0775622755191</v>
      </c>
      <c r="AM341" s="527">
        <v>22</v>
      </c>
      <c r="AN341" s="365">
        <f>D341*AM341*AM335</f>
        <v>11068.895970033551</v>
      </c>
      <c r="AO341" s="527">
        <v>24</v>
      </c>
      <c r="AP341" s="367">
        <f>D341*AO341*AO335</f>
        <v>12075.159240036601</v>
      </c>
      <c r="AQ341" s="334"/>
    </row>
    <row r="342" spans="2:43" ht="14.45" hidden="1" customHeight="1">
      <c r="B342" s="323"/>
      <c r="C342" s="526" t="s">
        <v>1038</v>
      </c>
      <c r="D342" s="365">
        <f>마리!$G$14</f>
        <v>31.142105263157895</v>
      </c>
      <c r="E342" s="527">
        <v>6610</v>
      </c>
      <c r="F342" s="365">
        <f>D342*E342/500</f>
        <v>411.69863157894736</v>
      </c>
      <c r="G342" s="527">
        <v>6610</v>
      </c>
      <c r="H342" s="365">
        <f>D342*G342/500</f>
        <v>411.69863157894736</v>
      </c>
      <c r="I342" s="527">
        <v>6610</v>
      </c>
      <c r="J342" s="365">
        <f>D342*I342/500</f>
        <v>411.69863157894736</v>
      </c>
      <c r="K342" s="527">
        <v>8152</v>
      </c>
      <c r="L342" s="365">
        <f>D342*K342/500</f>
        <v>507.7408842105263</v>
      </c>
      <c r="M342" s="527">
        <v>8152</v>
      </c>
      <c r="N342" s="365">
        <f>D342*M342/500</f>
        <v>507.7408842105263</v>
      </c>
      <c r="O342" s="527">
        <v>8152</v>
      </c>
      <c r="P342" s="365">
        <f>D342*O342/500</f>
        <v>507.7408842105263</v>
      </c>
      <c r="Q342" s="527">
        <v>9696</v>
      </c>
      <c r="R342" s="365">
        <f>D342*Q342/500</f>
        <v>603.90770526315782</v>
      </c>
      <c r="S342" s="527">
        <v>9696</v>
      </c>
      <c r="T342" s="365">
        <f>D342*S342/500</f>
        <v>603.90770526315782</v>
      </c>
      <c r="U342" s="527">
        <v>9696</v>
      </c>
      <c r="V342" s="365">
        <f>D342*U342/500</f>
        <v>603.90770526315782</v>
      </c>
      <c r="W342" s="527">
        <v>13014</v>
      </c>
      <c r="X342" s="365">
        <f>D342*W342/500</f>
        <v>810.56671578947373</v>
      </c>
      <c r="Y342" s="527">
        <v>17714</v>
      </c>
      <c r="Z342" s="365">
        <f>D342*Y342/500</f>
        <v>1103.3025052631579</v>
      </c>
      <c r="AA342" s="527">
        <v>24012</v>
      </c>
      <c r="AB342" s="365">
        <f>D342*AA342/500</f>
        <v>1495.5684631578947</v>
      </c>
      <c r="AC342" s="527">
        <v>32774</v>
      </c>
      <c r="AD342" s="365">
        <f>D342*AC342/500</f>
        <v>2041.3027157894737</v>
      </c>
      <c r="AE342" s="527">
        <v>44514</v>
      </c>
      <c r="AF342" s="365">
        <f>D342*AE342/500</f>
        <v>2772.5193473684212</v>
      </c>
      <c r="AG342" s="527">
        <v>60480</v>
      </c>
      <c r="AH342" s="365">
        <f>D342*AG342/500</f>
        <v>3766.949052631579</v>
      </c>
      <c r="AI342" s="527">
        <v>82372</v>
      </c>
      <c r="AJ342" s="365">
        <f>D342*AI342/500</f>
        <v>5130.4749894736833</v>
      </c>
      <c r="AK342" s="527">
        <v>111862</v>
      </c>
      <c r="AL342" s="365">
        <f>D342*AK342/500</f>
        <v>6967.2363578947361</v>
      </c>
      <c r="AM342" s="527">
        <v>151946</v>
      </c>
      <c r="AN342" s="365">
        <f>D342*AM342/500</f>
        <v>9463.8366526315785</v>
      </c>
      <c r="AO342" s="527">
        <v>206688</v>
      </c>
      <c r="AP342" s="367">
        <f>D342*AO342/500</f>
        <v>12873.398905263157</v>
      </c>
      <c r="AQ342" s="334"/>
    </row>
    <row r="343" spans="2:43" ht="14.45" hidden="1" customHeight="1">
      <c r="B343" s="323"/>
      <c r="C343" s="368" t="s">
        <v>1038</v>
      </c>
      <c r="D343" s="369">
        <f>마리!$G$14</f>
        <v>31.142105263157895</v>
      </c>
      <c r="E343" s="370">
        <v>4622</v>
      </c>
      <c r="F343" s="369">
        <f>D343*E343/500</f>
        <v>287.87762105263158</v>
      </c>
      <c r="G343" s="370">
        <v>4622</v>
      </c>
      <c r="H343" s="369">
        <f>D343*G343/500</f>
        <v>287.87762105263158</v>
      </c>
      <c r="I343" s="370">
        <v>4622</v>
      </c>
      <c r="J343" s="369">
        <f>D343*I343/500</f>
        <v>287.87762105263158</v>
      </c>
      <c r="K343" s="370">
        <v>5700</v>
      </c>
      <c r="L343" s="369">
        <f>D343*K343/500</f>
        <v>355.02</v>
      </c>
      <c r="M343" s="370">
        <v>5700</v>
      </c>
      <c r="N343" s="369">
        <f>D343*M343/500</f>
        <v>355.02</v>
      </c>
      <c r="O343" s="370">
        <v>5700</v>
      </c>
      <c r="P343" s="369">
        <f>D343*O343/500</f>
        <v>355.02</v>
      </c>
      <c r="Q343" s="370">
        <v>6778</v>
      </c>
      <c r="R343" s="369">
        <f>D343*Q343/500</f>
        <v>422.16237894736844</v>
      </c>
      <c r="S343" s="370">
        <v>6778</v>
      </c>
      <c r="T343" s="369">
        <f>D343*S343/500</f>
        <v>422.16237894736844</v>
      </c>
      <c r="U343" s="370">
        <v>6778</v>
      </c>
      <c r="V343" s="369">
        <f>D343*U343/500</f>
        <v>422.16237894736844</v>
      </c>
      <c r="W343" s="370">
        <v>9178</v>
      </c>
      <c r="X343" s="369">
        <f>D343*W343/500</f>
        <v>571.64448421052634</v>
      </c>
      <c r="Y343" s="370">
        <v>12406</v>
      </c>
      <c r="Z343" s="369">
        <f>D343*Y343/500</f>
        <v>772.69791578947365</v>
      </c>
      <c r="AA343" s="370">
        <v>16824</v>
      </c>
      <c r="AB343" s="369">
        <f>D343*AA343/500</f>
        <v>1047.8695578947368</v>
      </c>
      <c r="AC343" s="370">
        <v>23166</v>
      </c>
      <c r="AD343" s="369">
        <f>D343*AC343/500</f>
        <v>1442.8760210526316</v>
      </c>
      <c r="AE343" s="370">
        <v>31464</v>
      </c>
      <c r="AF343" s="369">
        <f>D343*AE343/500</f>
        <v>1959.7103999999999</v>
      </c>
      <c r="AG343" s="370">
        <v>42702</v>
      </c>
      <c r="AH343" s="369">
        <f>D343*AG343/500</f>
        <v>2659.660357894737</v>
      </c>
      <c r="AI343" s="370">
        <v>57348</v>
      </c>
      <c r="AJ343" s="369">
        <f>D343*AI343/500</f>
        <v>3571.8749052631579</v>
      </c>
      <c r="AK343" s="370">
        <v>77804</v>
      </c>
      <c r="AL343" s="369">
        <f>D343*AK343/500</f>
        <v>4845.9607157894734</v>
      </c>
      <c r="AM343" s="370">
        <v>105536</v>
      </c>
      <c r="AN343" s="369">
        <f>D343*AM343/500</f>
        <v>6573.2264421052632</v>
      </c>
      <c r="AO343" s="370">
        <v>144488</v>
      </c>
      <c r="AP343" s="371">
        <f>D343*AO343/500</f>
        <v>8999.321010526317</v>
      </c>
      <c r="AQ343" s="334"/>
    </row>
    <row r="344" spans="2:43" ht="14.45" hidden="1" customHeight="1">
      <c r="B344" s="323"/>
      <c r="C344" s="604" t="s">
        <v>202</v>
      </c>
      <c r="D344" s="361" t="s">
        <v>1041</v>
      </c>
      <c r="E344" s="362">
        <v>640</v>
      </c>
      <c r="F344" s="361">
        <f>E344*E335</f>
        <v>640</v>
      </c>
      <c r="G344" s="362">
        <v>640</v>
      </c>
      <c r="H344" s="361">
        <f>G344*G335</f>
        <v>707.5551999999999</v>
      </c>
      <c r="I344" s="362">
        <v>640</v>
      </c>
      <c r="J344" s="361">
        <f>I344*I335</f>
        <v>1032.9082880000001</v>
      </c>
      <c r="K344" s="362">
        <v>640</v>
      </c>
      <c r="L344" s="361">
        <f>K344*K335</f>
        <v>1032.9082880000001</v>
      </c>
      <c r="M344" s="362">
        <v>660</v>
      </c>
      <c r="N344" s="361">
        <f>M344*M335</f>
        <v>1065.186672</v>
      </c>
      <c r="O344" s="362">
        <v>660</v>
      </c>
      <c r="P344" s="361">
        <f>O344*O335</f>
        <v>1967.7133510979997</v>
      </c>
      <c r="Q344" s="362">
        <v>660</v>
      </c>
      <c r="R344" s="361">
        <f>Q344*Q335</f>
        <v>1967.7133510979997</v>
      </c>
      <c r="S344" s="362">
        <v>660</v>
      </c>
      <c r="T344" s="361">
        <f>S344*S335</f>
        <v>1967.7133510979997</v>
      </c>
      <c r="U344" s="362">
        <v>660</v>
      </c>
      <c r="V344" s="361">
        <f>U344*U335</f>
        <v>2752.5404096498469</v>
      </c>
      <c r="W344" s="362">
        <v>680</v>
      </c>
      <c r="X344" s="361">
        <f>W344*W335</f>
        <v>2835.9507250937818</v>
      </c>
      <c r="Y344" s="362">
        <v>680</v>
      </c>
      <c r="Z344" s="361">
        <f>Y344*Y335</f>
        <v>2835.9507250937818</v>
      </c>
      <c r="AA344" s="362">
        <v>680</v>
      </c>
      <c r="AB344" s="361">
        <f>AA344*AA335</f>
        <v>5116.0679927242854</v>
      </c>
      <c r="AC344" s="362">
        <v>710</v>
      </c>
      <c r="AD344" s="361">
        <f>AC344*AC335</f>
        <v>5341.7768747562395</v>
      </c>
      <c r="AE344" s="362">
        <v>730</v>
      </c>
      <c r="AF344" s="361">
        <f>AE344*AE335</f>
        <v>8457.5322690589655</v>
      </c>
      <c r="AG344" s="362">
        <v>750</v>
      </c>
      <c r="AH344" s="361">
        <f>AG344*AG335</f>
        <v>8689.2454819098948</v>
      </c>
      <c r="AI344" s="362">
        <v>780</v>
      </c>
      <c r="AJ344" s="361">
        <f>AI344*AI335</f>
        <v>24538.365902613205</v>
      </c>
      <c r="AK344" s="362">
        <v>810</v>
      </c>
      <c r="AL344" s="361">
        <f>AK344*AK335</f>
        <v>25482.149206559865</v>
      </c>
      <c r="AM344" s="362">
        <v>840</v>
      </c>
      <c r="AN344" s="361">
        <f>AM344*AM335</f>
        <v>38420.961218298275</v>
      </c>
      <c r="AO344" s="362">
        <v>870</v>
      </c>
      <c r="AP344" s="363">
        <f>AO344*AO335</f>
        <v>39793.138404666075</v>
      </c>
      <c r="AQ344" s="334"/>
    </row>
    <row r="345" spans="2:43" ht="14.45" hidden="1" customHeight="1">
      <c r="B345" s="323"/>
      <c r="C345" s="605"/>
      <c r="D345" s="365" t="s">
        <v>1041</v>
      </c>
      <c r="E345" s="527">
        <v>330</v>
      </c>
      <c r="F345" s="365">
        <f>E345*E335</f>
        <v>330</v>
      </c>
      <c r="G345" s="527">
        <v>330</v>
      </c>
      <c r="H345" s="365">
        <f>G345*G335</f>
        <v>364.83314999999993</v>
      </c>
      <c r="I345" s="527">
        <v>330</v>
      </c>
      <c r="J345" s="365">
        <f>I345*I335</f>
        <v>532.59333600000002</v>
      </c>
      <c r="K345" s="527">
        <v>330</v>
      </c>
      <c r="L345" s="365">
        <f>K345*K335</f>
        <v>532.59333600000002</v>
      </c>
      <c r="M345" s="527">
        <v>330</v>
      </c>
      <c r="N345" s="365">
        <f>M345*M335</f>
        <v>532.59333600000002</v>
      </c>
      <c r="O345" s="527">
        <v>330</v>
      </c>
      <c r="P345" s="365">
        <f>O345*O335</f>
        <v>983.85667554899987</v>
      </c>
      <c r="Q345" s="527">
        <v>330</v>
      </c>
      <c r="R345" s="365">
        <f>Q345*Q335</f>
        <v>983.85667554899987</v>
      </c>
      <c r="S345" s="527">
        <v>330</v>
      </c>
      <c r="T345" s="365">
        <f>S345*S335</f>
        <v>983.85667554899987</v>
      </c>
      <c r="U345" s="527">
        <v>350</v>
      </c>
      <c r="V345" s="365">
        <f>U345*U335</f>
        <v>1459.6805202688581</v>
      </c>
      <c r="W345" s="527">
        <v>350</v>
      </c>
      <c r="X345" s="365">
        <f>W345*W335</f>
        <v>1459.6805202688581</v>
      </c>
      <c r="Y345" s="527">
        <v>350</v>
      </c>
      <c r="Z345" s="365">
        <f>Y345*Y335</f>
        <v>1459.6805202688581</v>
      </c>
      <c r="AA345" s="527">
        <v>350</v>
      </c>
      <c r="AB345" s="365">
        <f>AA345*AA335</f>
        <v>2633.2702903727941</v>
      </c>
      <c r="AC345" s="527">
        <v>350</v>
      </c>
      <c r="AD345" s="365">
        <f>AC345*AC335</f>
        <v>2633.2702903727941</v>
      </c>
      <c r="AE345" s="527">
        <v>350</v>
      </c>
      <c r="AF345" s="365">
        <f>AE345*AE335</f>
        <v>4054.9812248912845</v>
      </c>
      <c r="AG345" s="527">
        <v>360</v>
      </c>
      <c r="AH345" s="365">
        <f>AG345*AG335</f>
        <v>4170.8378313167495</v>
      </c>
      <c r="AI345" s="527">
        <v>380</v>
      </c>
      <c r="AJ345" s="365">
        <f>AI345*AI335</f>
        <v>11954.588516657714</v>
      </c>
      <c r="AK345" s="527">
        <v>390</v>
      </c>
      <c r="AL345" s="365">
        <f>AK345*AK335</f>
        <v>12269.182951306602</v>
      </c>
      <c r="AM345" s="527">
        <v>400</v>
      </c>
      <c r="AN345" s="365">
        <f>AM345*AM335</f>
        <v>18295.695818237273</v>
      </c>
      <c r="AO345" s="527">
        <v>420</v>
      </c>
      <c r="AP345" s="367">
        <f>AO345*AO335</f>
        <v>19210.480609149137</v>
      </c>
      <c r="AQ345" s="334"/>
    </row>
    <row r="346" spans="2:43" ht="14.45" hidden="1" customHeight="1">
      <c r="B346" s="323"/>
      <c r="C346" s="526" t="s">
        <v>1001</v>
      </c>
      <c r="D346" s="365">
        <f>마리!$G$6</f>
        <v>13.42</v>
      </c>
      <c r="E346" s="527">
        <v>12</v>
      </c>
      <c r="F346" s="365">
        <f>D346*E346*E335</f>
        <v>161.04</v>
      </c>
      <c r="G346" s="527">
        <v>12</v>
      </c>
      <c r="H346" s="365">
        <f>D346*G346*G335</f>
        <v>178.03857719999996</v>
      </c>
      <c r="I346" s="527">
        <v>12</v>
      </c>
      <c r="J346" s="365">
        <f>D346*I346*I335</f>
        <v>259.90554796800001</v>
      </c>
      <c r="K346" s="527">
        <v>12</v>
      </c>
      <c r="L346" s="365">
        <f>D346*K346*K335</f>
        <v>259.90554796800001</v>
      </c>
      <c r="M346" s="527">
        <v>12</v>
      </c>
      <c r="N346" s="365">
        <f>D346*M346*M335</f>
        <v>259.90554796800001</v>
      </c>
      <c r="O346" s="527">
        <v>24</v>
      </c>
      <c r="P346" s="365">
        <f>D346*O346*O335</f>
        <v>960.24411533582384</v>
      </c>
      <c r="Q346" s="527">
        <v>24</v>
      </c>
      <c r="R346" s="365">
        <f>D346*Q346*Q335</f>
        <v>960.24411533582384</v>
      </c>
      <c r="S346" s="527">
        <v>24</v>
      </c>
      <c r="T346" s="365">
        <f>D346*S346*S335</f>
        <v>960.24411533582384</v>
      </c>
      <c r="U346" s="527">
        <v>24</v>
      </c>
      <c r="V346" s="365">
        <f>D346*U346*U335</f>
        <v>1343.2397199091251</v>
      </c>
      <c r="W346" s="527">
        <v>24</v>
      </c>
      <c r="X346" s="365">
        <f>D346*W346*W335</f>
        <v>1343.2397199091251</v>
      </c>
      <c r="Y346" s="527">
        <v>24</v>
      </c>
      <c r="Z346" s="365">
        <f>D346*Y346*Y335</f>
        <v>1343.2397199091251</v>
      </c>
      <c r="AA346" s="527">
        <v>36</v>
      </c>
      <c r="AB346" s="365">
        <f>D346*AA346*AA335</f>
        <v>3634.8158362425834</v>
      </c>
      <c r="AC346" s="527">
        <v>36</v>
      </c>
      <c r="AD346" s="365">
        <f>D346*AC346*AC335</f>
        <v>3634.8158362425834</v>
      </c>
      <c r="AE346" s="527">
        <v>36</v>
      </c>
      <c r="AF346" s="365">
        <f>D346*AE346*AE335</f>
        <v>5597.2643696270779</v>
      </c>
      <c r="AG346" s="527">
        <v>36</v>
      </c>
      <c r="AH346" s="365">
        <f>D346*AG346*AG335</f>
        <v>5597.2643696270779</v>
      </c>
      <c r="AI346" s="527">
        <v>48</v>
      </c>
      <c r="AJ346" s="365">
        <f>D346*AI346*AI335</f>
        <v>20264.915102342718</v>
      </c>
      <c r="AK346" s="527">
        <v>48</v>
      </c>
      <c r="AL346" s="365">
        <f>D346*AK346*AK335</f>
        <v>20264.915102342718</v>
      </c>
      <c r="AM346" s="527">
        <v>48</v>
      </c>
      <c r="AN346" s="365">
        <f>D346*AM346*AM335</f>
        <v>29463.388545689304</v>
      </c>
      <c r="AO346" s="527">
        <v>48</v>
      </c>
      <c r="AP346" s="367">
        <f>D346*AO346*AO335</f>
        <v>29463.388545689304</v>
      </c>
      <c r="AQ346" s="334"/>
    </row>
    <row r="347" spans="2:43" ht="14.45" hidden="1" customHeight="1">
      <c r="B347" s="323"/>
      <c r="C347" s="526" t="s">
        <v>1033</v>
      </c>
      <c r="D347" s="365">
        <f>마리!$G$7</f>
        <v>61.000000000000007</v>
      </c>
      <c r="E347" s="527">
        <v>6</v>
      </c>
      <c r="F347" s="365">
        <f>D347*E347*E335</f>
        <v>366.00000000000006</v>
      </c>
      <c r="G347" s="527">
        <v>6</v>
      </c>
      <c r="H347" s="365">
        <f>D347*G347*G335</f>
        <v>404.63312999999999</v>
      </c>
      <c r="I347" s="527">
        <v>6</v>
      </c>
      <c r="J347" s="365">
        <f>D347*I347*I335</f>
        <v>590.69442720000006</v>
      </c>
      <c r="K347" s="527">
        <v>6</v>
      </c>
      <c r="L347" s="365">
        <f>D347*K347*K335</f>
        <v>590.69442720000006</v>
      </c>
      <c r="M347" s="527">
        <v>6</v>
      </c>
      <c r="N347" s="365">
        <f>D347*M347*M335</f>
        <v>590.69442720000006</v>
      </c>
      <c r="O347" s="527">
        <v>12</v>
      </c>
      <c r="P347" s="365">
        <f>D347*O347*O335</f>
        <v>2182.3729893996001</v>
      </c>
      <c r="Q347" s="527">
        <v>12</v>
      </c>
      <c r="R347" s="365">
        <f>D347*Q347*Q335</f>
        <v>2182.3729893996001</v>
      </c>
      <c r="S347" s="527">
        <v>12</v>
      </c>
      <c r="T347" s="365">
        <f>D347*S347*S335</f>
        <v>2182.3729893996001</v>
      </c>
      <c r="U347" s="527">
        <v>12</v>
      </c>
      <c r="V347" s="365">
        <f>D347*U347*U335</f>
        <v>3052.8175452480123</v>
      </c>
      <c r="W347" s="527">
        <v>12</v>
      </c>
      <c r="X347" s="365">
        <f>D347*W347*W335</f>
        <v>3052.8175452480123</v>
      </c>
      <c r="Y347" s="527">
        <v>12</v>
      </c>
      <c r="Z347" s="365">
        <f>D347*Y347*Y335</f>
        <v>3052.8175452480123</v>
      </c>
      <c r="AA347" s="527">
        <v>18</v>
      </c>
      <c r="AB347" s="365">
        <f>D347*AA347*AA335</f>
        <v>8260.9450823695097</v>
      </c>
      <c r="AC347" s="527">
        <v>18</v>
      </c>
      <c r="AD347" s="365">
        <f>D347*AC347*AC335</f>
        <v>8260.9450823695097</v>
      </c>
      <c r="AE347" s="527">
        <v>18</v>
      </c>
      <c r="AF347" s="365">
        <f>D347*AE347*AE335</f>
        <v>12721.055385516089</v>
      </c>
      <c r="AG347" s="527">
        <v>18</v>
      </c>
      <c r="AH347" s="365">
        <f>D347*AG347*AG335</f>
        <v>12721.055385516089</v>
      </c>
      <c r="AI347" s="527">
        <v>10</v>
      </c>
      <c r="AJ347" s="365">
        <f>D347*AI347*AI335</f>
        <v>19190.260513582125</v>
      </c>
      <c r="AK347" s="527">
        <v>10</v>
      </c>
      <c r="AL347" s="365">
        <f>D347*AK347*AK335</f>
        <v>19190.260513582125</v>
      </c>
      <c r="AM347" s="527">
        <v>10</v>
      </c>
      <c r="AN347" s="365">
        <f>D347*AM347*AM335</f>
        <v>27900.936122811851</v>
      </c>
      <c r="AO347" s="527">
        <v>10</v>
      </c>
      <c r="AP347" s="367">
        <f>D347*AO347*AO335</f>
        <v>27900.936122811851</v>
      </c>
      <c r="AQ347" s="334"/>
    </row>
    <row r="348" spans="2:43" ht="14.45" hidden="1" customHeight="1" thickBot="1">
      <c r="B348" s="323"/>
      <c r="C348" s="372" t="s">
        <v>1002</v>
      </c>
      <c r="D348" s="373">
        <f>마리!$G$8</f>
        <v>104.02105263157895</v>
      </c>
      <c r="E348" s="374">
        <v>2</v>
      </c>
      <c r="F348" s="373">
        <f>D348*E348*E335</f>
        <v>208.04210526315791</v>
      </c>
      <c r="G348" s="374">
        <v>2</v>
      </c>
      <c r="H348" s="373">
        <f>D348*G348*G335</f>
        <v>230.00198968421051</v>
      </c>
      <c r="I348" s="374">
        <v>2</v>
      </c>
      <c r="J348" s="373">
        <f>D348*I348*I335</f>
        <v>335.76314809263158</v>
      </c>
      <c r="K348" s="374">
        <v>2</v>
      </c>
      <c r="L348" s="373">
        <f>D348*K348*K335</f>
        <v>335.76314809263158</v>
      </c>
      <c r="M348" s="374">
        <v>2</v>
      </c>
      <c r="N348" s="373">
        <f>D348*M348*M335</f>
        <v>335.76314809263158</v>
      </c>
      <c r="O348" s="374">
        <v>4</v>
      </c>
      <c r="P348" s="373">
        <f>D348*O348*O335</f>
        <v>1240.5067518692463</v>
      </c>
      <c r="Q348" s="374">
        <v>4</v>
      </c>
      <c r="R348" s="373">
        <f>D348*Q348*Q335</f>
        <v>1240.5067518692463</v>
      </c>
      <c r="S348" s="374">
        <v>4</v>
      </c>
      <c r="T348" s="373">
        <f>D348*S348*S335</f>
        <v>1240.5067518692463</v>
      </c>
      <c r="U348" s="374">
        <v>4</v>
      </c>
      <c r="V348" s="373">
        <f>D348*U348*U335</f>
        <v>1735.2857625620279</v>
      </c>
      <c r="W348" s="374">
        <v>4</v>
      </c>
      <c r="X348" s="373">
        <f>D348*W348*W335</f>
        <v>1735.2857625620279</v>
      </c>
      <c r="Y348" s="374">
        <v>4</v>
      </c>
      <c r="Z348" s="373">
        <f>D348*Y348*Y335</f>
        <v>1735.2857625620279</v>
      </c>
      <c r="AA348" s="374">
        <v>6</v>
      </c>
      <c r="AB348" s="373">
        <f>D348*AA348*AA335</f>
        <v>4695.6950994521412</v>
      </c>
      <c r="AC348" s="374">
        <v>6</v>
      </c>
      <c r="AD348" s="373">
        <f>D348*AC348*AC335</f>
        <v>4695.6950994521412</v>
      </c>
      <c r="AE348" s="374">
        <v>5</v>
      </c>
      <c r="AF348" s="373">
        <f>D348*AE348*AE335</f>
        <v>6025.7630773497258</v>
      </c>
      <c r="AG348" s="374">
        <v>5</v>
      </c>
      <c r="AH348" s="373">
        <f>D348*AG348*AG335</f>
        <v>6025.7630773497258</v>
      </c>
      <c r="AI348" s="374">
        <v>8</v>
      </c>
      <c r="AJ348" s="373">
        <f>D348*AI348*AI335</f>
        <v>26179.555395370979</v>
      </c>
      <c r="AK348" s="374">
        <v>8</v>
      </c>
      <c r="AL348" s="373">
        <f>D348*AK348*AK335</f>
        <v>26179.555395370979</v>
      </c>
      <c r="AM348" s="374">
        <v>8</v>
      </c>
      <c r="AN348" s="373">
        <f>D348*AM348*AM335</f>
        <v>38062.750752804372</v>
      </c>
      <c r="AO348" s="374">
        <v>8</v>
      </c>
      <c r="AP348" s="375">
        <f>D348*AO348*AO335</f>
        <v>38062.750752804372</v>
      </c>
      <c r="AQ348" s="334"/>
    </row>
    <row r="349" spans="2:43" ht="14.45" hidden="1" customHeight="1" thickBot="1">
      <c r="B349" s="323"/>
      <c r="C349" s="277"/>
      <c r="D349" s="277"/>
      <c r="E349" s="277"/>
      <c r="F349" s="277"/>
      <c r="G349" s="277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  <c r="Z349" s="277"/>
      <c r="AA349" s="277"/>
      <c r="AB349" s="277"/>
      <c r="AC349" s="277"/>
      <c r="AD349" s="277"/>
      <c r="AE349" s="277"/>
      <c r="AF349" s="277"/>
      <c r="AG349" s="277"/>
      <c r="AH349" s="277"/>
      <c r="AI349" s="277"/>
      <c r="AJ349" s="277"/>
      <c r="AK349" s="277"/>
      <c r="AL349" s="277"/>
      <c r="AM349" s="277"/>
      <c r="AN349" s="277"/>
      <c r="AO349" s="277"/>
      <c r="AP349" s="277"/>
      <c r="AQ349" s="334"/>
    </row>
    <row r="350" spans="2:43" ht="14.45" customHeight="1">
      <c r="B350" s="323"/>
      <c r="C350" s="376" t="s">
        <v>1032</v>
      </c>
      <c r="D350" s="377" t="s">
        <v>1538</v>
      </c>
      <c r="E350" s="600">
        <f>F336+F338+F340+F342+F344+F346+F347+F348</f>
        <v>3033.6918947368422</v>
      </c>
      <c r="F350" s="600"/>
      <c r="G350" s="600">
        <f t="shared" ref="G350" si="216">H336+H338+H340+H342+H344+H346+H347+H348</f>
        <v>3394.4785736294734</v>
      </c>
      <c r="H350" s="600"/>
      <c r="I350" s="600">
        <f t="shared" ref="I350" si="217">J336+J338+J340+J342+J344+J346+J347+J348</f>
        <v>4801.5479828601274</v>
      </c>
      <c r="J350" s="600"/>
      <c r="K350" s="600">
        <f t="shared" ref="K350" si="218">L336+L338+L340+L342+L344+L346+L347+L348</f>
        <v>5295.3251626846322</v>
      </c>
      <c r="L350" s="600"/>
      <c r="M350" s="600">
        <f t="shared" ref="M350" si="219">N336+N338+N340+N342+N344+N346+N347+N348</f>
        <v>5327.6035466846315</v>
      </c>
      <c r="N350" s="600"/>
      <c r="O350" s="600">
        <f t="shared" ref="O350" si="220">P336+P338+P340+P342+P344+P346+P347+P348</f>
        <v>11829.593187169359</v>
      </c>
      <c r="P350" s="600"/>
      <c r="Q350" s="600">
        <f t="shared" ref="Q350" si="221">R336+R338+R340+R342+R344+R346+R347+R348</f>
        <v>12493.066517347932</v>
      </c>
      <c r="R350" s="600"/>
      <c r="S350" s="600">
        <f t="shared" ref="S350" si="222">T336+T338+T340+T342+T344+T346+T347+T348</f>
        <v>12719.651691110732</v>
      </c>
      <c r="T350" s="600"/>
      <c r="U350" s="600">
        <f t="shared" ref="U350" si="223">V336+V338+V340+V342+V344+V346+V347+V348</f>
        <v>17552.044432296338</v>
      </c>
      <c r="V350" s="600"/>
      <c r="W350" s="600">
        <f t="shared" ref="W350" si="224">X336+X338+X340+X342+X344+X346+X347+X348</f>
        <v>18961.648768161722</v>
      </c>
      <c r="X350" s="600"/>
      <c r="Y350" s="600">
        <f t="shared" ref="Y350" si="225">Z336+Z338+Z340+Z342+Z344+Z346+Z347+Z348</f>
        <v>19663.095103310687</v>
      </c>
      <c r="Z350" s="600"/>
      <c r="AA350" s="600">
        <f t="shared" ref="AA350" si="226">AB336+AB338+AB340+AB342+AB344+AB346+AB347+AB348</f>
        <v>41817.115488406118</v>
      </c>
      <c r="AB350" s="600"/>
      <c r="AC350" s="600">
        <f t="shared" ref="AC350" si="227">AD336+AD338+AD340+AD342+AD344+AD346+AD347+AD348</f>
        <v>44591.972834892978</v>
      </c>
      <c r="AD350" s="600"/>
      <c r="AE350" s="600">
        <f t="shared" ref="AE350" si="228">AF336+AF338+AF340+AF342+AF344+AF346+AF347+AF348</f>
        <v>68458.385799434123</v>
      </c>
      <c r="AF350" s="600"/>
      <c r="AG350" s="600">
        <f t="shared" ref="AG350" si="229">AH336+AH338+AH340+AH342+AH344+AH346+AH347+AH348</f>
        <v>70819.923460517777</v>
      </c>
      <c r="AH350" s="600"/>
      <c r="AI350" s="600">
        <f t="shared" ref="AI350" si="230">AJ336+AJ338+AJ340+AJ342+AJ344+AJ346+AJ347+AJ348</f>
        <v>199207.76879489137</v>
      </c>
      <c r="AJ350" s="600"/>
      <c r="AK350" s="600">
        <f t="shared" ref="AK350" si="231">AL336+AL338+AL340+AL342+AL344+AL346+AL347+AL348</f>
        <v>207462.25663014973</v>
      </c>
      <c r="AL350" s="600"/>
      <c r="AM350" s="600">
        <f t="shared" ref="AM350" si="232">AN336+AN338+AN340+AN342+AN344+AN346+AN347+AN348</f>
        <v>307826.69305531628</v>
      </c>
      <c r="AN350" s="600"/>
      <c r="AO350" s="600">
        <f t="shared" ref="AO350" si="233">AP336+AP338+AP340+AP342+AP344+AP346+AP347+AP348</f>
        <v>329270.45748637459</v>
      </c>
      <c r="AP350" s="601"/>
      <c r="AQ350" s="334"/>
    </row>
    <row r="351" spans="2:43" ht="14.45" customHeight="1" thickBot="1">
      <c r="B351" s="323"/>
      <c r="C351" s="378" t="s">
        <v>1034</v>
      </c>
      <c r="D351" s="379" t="s">
        <v>1538</v>
      </c>
      <c r="E351" s="598">
        <f>F337+F339+F341+F343+F345+F346+F347+F348</f>
        <v>1763.3597263157894</v>
      </c>
      <c r="F351" s="598"/>
      <c r="G351" s="598">
        <f>H337+H339+H341+H343+H345+H346+H347+H348</f>
        <v>2003.1264199368418</v>
      </c>
      <c r="H351" s="598"/>
      <c r="I351" s="598">
        <f>J337+J339+J341+J343+J345+J346+J347+J348</f>
        <v>2791.8443791932632</v>
      </c>
      <c r="J351" s="598"/>
      <c r="K351" s="598">
        <f>L337+L339+L341+L343+L345+L346+L347+L348</f>
        <v>2909.6638210206315</v>
      </c>
      <c r="L351" s="598"/>
      <c r="M351" s="598">
        <f>N337+N339+N341+N343+N345+N346+N347+N348</f>
        <v>2909.6638210206315</v>
      </c>
      <c r="N351" s="598"/>
      <c r="O351" s="598">
        <f>P337+P339+P341+P343+P345+P346+P347+P348</f>
        <v>7492.3462713688114</v>
      </c>
      <c r="P351" s="598"/>
      <c r="Q351" s="598">
        <f>R337+R339+R341+R343+R345+R346+R347+R348</f>
        <v>7587.5136586499993</v>
      </c>
      <c r="R351" s="598"/>
      <c r="S351" s="598">
        <f>T337+T339+T341+T343+T345+T346+T347+T348</f>
        <v>7587.5136586499993</v>
      </c>
      <c r="T351" s="598"/>
      <c r="U351" s="598">
        <f>V337+V339+V341+V343+V345+V346+V347+V348</f>
        <v>10528.841040724463</v>
      </c>
      <c r="V351" s="598"/>
      <c r="W351" s="598">
        <f>X337+X339+X341+X343+X345+X346+X347+X348</f>
        <v>11126.236539921551</v>
      </c>
      <c r="X351" s="598"/>
      <c r="Y351" s="598">
        <f>Z337+Z339+Z341+Z343+Z345+Z346+Z347+Z348</f>
        <v>11644.24917018745</v>
      </c>
      <c r="Z351" s="598"/>
      <c r="AA351" s="598">
        <f>AB337+AB339+AB341+AB343+AB345+AB346+AB347+AB348</f>
        <v>26356.20260003303</v>
      </c>
      <c r="AB351" s="598"/>
      <c r="AC351" s="598">
        <f>AD337+AD339+AD341+AD343+AD345+AD346+AD347+AD348</f>
        <v>27559.246860865314</v>
      </c>
      <c r="AD351" s="598"/>
      <c r="AE351" s="598">
        <f>AF337+AF339+AF341+AF343+AF345+AF346+AF347+AF348</f>
        <v>41851.749814790339</v>
      </c>
      <c r="AF351" s="598"/>
      <c r="AG351" s="598">
        <f>AH337+AH339+AH341+AH343+AH345+AH346+AH347+AH348</f>
        <v>43802.951122080092</v>
      </c>
      <c r="AH351" s="598"/>
      <c r="AI351" s="598">
        <f>AJ337+AJ339+AJ341+AJ343+AJ345+AJ346+AJ347+AJ348</f>
        <v>118830.73203807445</v>
      </c>
      <c r="AJ351" s="598"/>
      <c r="AK351" s="598">
        <f>AL337+AL339+AL341+AL343+AL345+AL346+AL347+AL348</f>
        <v>123502.43774280873</v>
      </c>
      <c r="AL351" s="598"/>
      <c r="AM351" s="598">
        <f>AN337+AN339+AN341+AN343+AN345+AN346+AN347+AN348</f>
        <v>184029.05406447759</v>
      </c>
      <c r="AN351" s="598"/>
      <c r="AO351" s="598">
        <f>AP337+AP339+AP341+AP343+AP345+AP346+AP347+AP348</f>
        <v>192282.32775100722</v>
      </c>
      <c r="AP351" s="599"/>
      <c r="AQ351" s="334"/>
    </row>
    <row r="352" spans="2:43" ht="14.45" customHeight="1" thickBot="1">
      <c r="B352" s="528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  <c r="AF352" s="339"/>
      <c r="AG352" s="339"/>
      <c r="AH352" s="339"/>
      <c r="AI352" s="339"/>
      <c r="AJ352" s="339"/>
      <c r="AK352" s="339"/>
      <c r="AL352" s="339"/>
      <c r="AM352" s="339"/>
      <c r="AN352" s="339"/>
      <c r="AO352" s="339"/>
      <c r="AP352" s="339"/>
      <c r="AQ352" s="529"/>
    </row>
    <row r="353" ht="14.45" customHeight="1" thickTop="1"/>
  </sheetData>
  <mergeCells count="1317">
    <mergeCell ref="I6:I7"/>
    <mergeCell ref="J6:J7"/>
    <mergeCell ref="K6:K7"/>
    <mergeCell ref="L6:L7"/>
    <mergeCell ref="C7:D7"/>
    <mergeCell ref="C8:D8"/>
    <mergeCell ref="C3:D3"/>
    <mergeCell ref="C4:D4"/>
    <mergeCell ref="C5:D5"/>
    <mergeCell ref="C6:D6"/>
    <mergeCell ref="G6:G7"/>
    <mergeCell ref="H6:H7"/>
    <mergeCell ref="C13:D13"/>
    <mergeCell ref="G13:H13"/>
    <mergeCell ref="I13:J13"/>
    <mergeCell ref="K13:L13"/>
    <mergeCell ref="C14:D14"/>
    <mergeCell ref="G14:H14"/>
    <mergeCell ref="I14:J14"/>
    <mergeCell ref="K14:L14"/>
    <mergeCell ref="C11:D11"/>
    <mergeCell ref="G11:H11"/>
    <mergeCell ref="I11:J11"/>
    <mergeCell ref="K11:L11"/>
    <mergeCell ref="C12:D12"/>
    <mergeCell ref="G12:H12"/>
    <mergeCell ref="I12:J12"/>
    <mergeCell ref="K12:L12"/>
    <mergeCell ref="C9:D9"/>
    <mergeCell ref="G9:H9"/>
    <mergeCell ref="I9:J9"/>
    <mergeCell ref="K9:L9"/>
    <mergeCell ref="C10:D10"/>
    <mergeCell ref="G10:H10"/>
    <mergeCell ref="I10:J10"/>
    <mergeCell ref="K10:L10"/>
    <mergeCell ref="C34:D35"/>
    <mergeCell ref="C36:D37"/>
    <mergeCell ref="C38:D39"/>
    <mergeCell ref="C40:D41"/>
    <mergeCell ref="C42:D43"/>
    <mergeCell ref="C47:C48"/>
    <mergeCell ref="D47:D48"/>
    <mergeCell ref="C22:D23"/>
    <mergeCell ref="C24:D25"/>
    <mergeCell ref="C26:D27"/>
    <mergeCell ref="C28:D29"/>
    <mergeCell ref="C30:D31"/>
    <mergeCell ref="C32:D33"/>
    <mergeCell ref="C15:D15"/>
    <mergeCell ref="G15:H15"/>
    <mergeCell ref="I15:J15"/>
    <mergeCell ref="K15:L15"/>
    <mergeCell ref="C19:D19"/>
    <mergeCell ref="C20:D21"/>
    <mergeCell ref="AO47:AP47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AC47:AD47"/>
    <mergeCell ref="AE47:AF47"/>
    <mergeCell ref="AG47:AH47"/>
    <mergeCell ref="AI47:AJ47"/>
    <mergeCell ref="AK47:AL47"/>
    <mergeCell ref="AM47:AN47"/>
    <mergeCell ref="Q47:R47"/>
    <mergeCell ref="S47:T47"/>
    <mergeCell ref="U47:V47"/>
    <mergeCell ref="W47:X47"/>
    <mergeCell ref="Y47:Z47"/>
    <mergeCell ref="AA47:AB47"/>
    <mergeCell ref="E47:F47"/>
    <mergeCell ref="G47:H47"/>
    <mergeCell ref="I47:J47"/>
    <mergeCell ref="K47:L47"/>
    <mergeCell ref="M47:N47"/>
    <mergeCell ref="O47:P47"/>
    <mergeCell ref="O63:P63"/>
    <mergeCell ref="Q63:R63"/>
    <mergeCell ref="S63:T63"/>
    <mergeCell ref="U63:V63"/>
    <mergeCell ref="W63:X63"/>
    <mergeCell ref="Y63:Z63"/>
    <mergeCell ref="AI48:AJ48"/>
    <mergeCell ref="AK48:AL48"/>
    <mergeCell ref="AM48:AN48"/>
    <mergeCell ref="AO48:AP48"/>
    <mergeCell ref="C57:C58"/>
    <mergeCell ref="E63:F63"/>
    <mergeCell ref="G63:H63"/>
    <mergeCell ref="I63:J63"/>
    <mergeCell ref="K63:L63"/>
    <mergeCell ref="M63:N63"/>
    <mergeCell ref="W48:X48"/>
    <mergeCell ref="Y48:Z48"/>
    <mergeCell ref="AA48:AB48"/>
    <mergeCell ref="AC48:AD48"/>
    <mergeCell ref="AE48:AF48"/>
    <mergeCell ref="AG48:AH48"/>
    <mergeCell ref="AG64:AH64"/>
    <mergeCell ref="AI64:AJ64"/>
    <mergeCell ref="AK64:AL64"/>
    <mergeCell ref="AM64:AN64"/>
    <mergeCell ref="AO64:AP64"/>
    <mergeCell ref="C66:C67"/>
    <mergeCell ref="D66:D67"/>
    <mergeCell ref="E66:F66"/>
    <mergeCell ref="G66:H66"/>
    <mergeCell ref="I66:J66"/>
    <mergeCell ref="U64:V64"/>
    <mergeCell ref="W64:X64"/>
    <mergeCell ref="Y64:Z64"/>
    <mergeCell ref="AA64:AB64"/>
    <mergeCell ref="AC64:AD64"/>
    <mergeCell ref="AE64:AF64"/>
    <mergeCell ref="AM63:AN63"/>
    <mergeCell ref="AO63:AP63"/>
    <mergeCell ref="E64:F64"/>
    <mergeCell ref="G64:H64"/>
    <mergeCell ref="I64:J64"/>
    <mergeCell ref="K64:L64"/>
    <mergeCell ref="M64:N64"/>
    <mergeCell ref="O64:P64"/>
    <mergeCell ref="Q64:R64"/>
    <mergeCell ref="S64:T64"/>
    <mergeCell ref="AA63:AB63"/>
    <mergeCell ref="AC63:AD63"/>
    <mergeCell ref="AE63:AF63"/>
    <mergeCell ref="AG63:AH63"/>
    <mergeCell ref="AI63:AJ63"/>
    <mergeCell ref="AK63:AL63"/>
    <mergeCell ref="AI66:AJ66"/>
    <mergeCell ref="AK66:AL66"/>
    <mergeCell ref="AM66:AN66"/>
    <mergeCell ref="AO66:AP66"/>
    <mergeCell ref="E67:F67"/>
    <mergeCell ref="G67:H67"/>
    <mergeCell ref="I67:J67"/>
    <mergeCell ref="K67:L67"/>
    <mergeCell ref="M67:N67"/>
    <mergeCell ref="O67:P67"/>
    <mergeCell ref="W66:X66"/>
    <mergeCell ref="Y66:Z66"/>
    <mergeCell ref="AA66:AB66"/>
    <mergeCell ref="AC66:AD66"/>
    <mergeCell ref="AE66:AF66"/>
    <mergeCell ref="AG66:AH66"/>
    <mergeCell ref="K66:L66"/>
    <mergeCell ref="M66:N66"/>
    <mergeCell ref="O66:P66"/>
    <mergeCell ref="Q66:R66"/>
    <mergeCell ref="S66:T66"/>
    <mergeCell ref="U66:V66"/>
    <mergeCell ref="C76:C77"/>
    <mergeCell ref="E82:F82"/>
    <mergeCell ref="G82:H82"/>
    <mergeCell ref="I82:J82"/>
    <mergeCell ref="K82:L82"/>
    <mergeCell ref="M82:N82"/>
    <mergeCell ref="O82:P82"/>
    <mergeCell ref="Q82:R82"/>
    <mergeCell ref="S82:T82"/>
    <mergeCell ref="AC67:AD67"/>
    <mergeCell ref="AE67:AF67"/>
    <mergeCell ref="AG67:AH67"/>
    <mergeCell ref="AI67:AJ67"/>
    <mergeCell ref="AK67:AL67"/>
    <mergeCell ref="AM67:AN67"/>
    <mergeCell ref="Q67:R67"/>
    <mergeCell ref="S67:T67"/>
    <mergeCell ref="U67:V67"/>
    <mergeCell ref="W67:X67"/>
    <mergeCell ref="Y67:Z67"/>
    <mergeCell ref="AA67:AB67"/>
    <mergeCell ref="AG82:AH82"/>
    <mergeCell ref="AI82:AJ82"/>
    <mergeCell ref="AK82:AL82"/>
    <mergeCell ref="AM82:AN82"/>
    <mergeCell ref="AO82:AP82"/>
    <mergeCell ref="E83:F83"/>
    <mergeCell ref="G83:H83"/>
    <mergeCell ref="I83:J83"/>
    <mergeCell ref="K83:L83"/>
    <mergeCell ref="M83:N83"/>
    <mergeCell ref="U82:V82"/>
    <mergeCell ref="W82:X82"/>
    <mergeCell ref="Y82:Z82"/>
    <mergeCell ref="AA82:AB82"/>
    <mergeCell ref="AC82:AD82"/>
    <mergeCell ref="AE82:AF82"/>
    <mergeCell ref="AO67:AP67"/>
    <mergeCell ref="AM83:AN83"/>
    <mergeCell ref="AO83:AP83"/>
    <mergeCell ref="C85:C86"/>
    <mergeCell ref="D85:D86"/>
    <mergeCell ref="E85:F85"/>
    <mergeCell ref="G85:H85"/>
    <mergeCell ref="I85:J85"/>
    <mergeCell ref="K85:L85"/>
    <mergeCell ref="M85:N85"/>
    <mergeCell ref="O85:P85"/>
    <mergeCell ref="AA83:AB83"/>
    <mergeCell ref="AC83:AD83"/>
    <mergeCell ref="AE83:AF83"/>
    <mergeCell ref="AG83:AH83"/>
    <mergeCell ref="AI83:AJ83"/>
    <mergeCell ref="AK83:AL83"/>
    <mergeCell ref="O83:P83"/>
    <mergeCell ref="Q83:R83"/>
    <mergeCell ref="S83:T83"/>
    <mergeCell ref="U83:V83"/>
    <mergeCell ref="W83:X83"/>
    <mergeCell ref="Y83:Z83"/>
    <mergeCell ref="AO85:AP85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AC85:AD85"/>
    <mergeCell ref="AE85:AF85"/>
    <mergeCell ref="AG85:AH85"/>
    <mergeCell ref="AI85:AJ85"/>
    <mergeCell ref="AK85:AL85"/>
    <mergeCell ref="AM85:AN85"/>
    <mergeCell ref="Q85:R85"/>
    <mergeCell ref="S85:T85"/>
    <mergeCell ref="U85:V85"/>
    <mergeCell ref="W85:X85"/>
    <mergeCell ref="Y85:Z85"/>
    <mergeCell ref="AA85:AB85"/>
    <mergeCell ref="O101:P101"/>
    <mergeCell ref="Q101:R101"/>
    <mergeCell ref="S101:T101"/>
    <mergeCell ref="U101:V101"/>
    <mergeCell ref="W101:X101"/>
    <mergeCell ref="Y101:Z101"/>
    <mergeCell ref="AI86:AJ86"/>
    <mergeCell ref="AK86:AL86"/>
    <mergeCell ref="AM86:AN86"/>
    <mergeCell ref="AO86:AP86"/>
    <mergeCell ref="C95:C96"/>
    <mergeCell ref="E101:F101"/>
    <mergeCell ref="G101:H101"/>
    <mergeCell ref="I101:J101"/>
    <mergeCell ref="K101:L101"/>
    <mergeCell ref="M101:N101"/>
    <mergeCell ref="W86:X86"/>
    <mergeCell ref="Y86:Z86"/>
    <mergeCell ref="AA86:AB86"/>
    <mergeCell ref="AC86:AD86"/>
    <mergeCell ref="AE86:AF86"/>
    <mergeCell ref="AG86:AH86"/>
    <mergeCell ref="AG102:AH102"/>
    <mergeCell ref="AI102:AJ102"/>
    <mergeCell ref="AK102:AL102"/>
    <mergeCell ref="AM102:AN102"/>
    <mergeCell ref="AO102:AP102"/>
    <mergeCell ref="C104:C105"/>
    <mergeCell ref="D104:D105"/>
    <mergeCell ref="E104:F104"/>
    <mergeCell ref="G104:H104"/>
    <mergeCell ref="I104:J104"/>
    <mergeCell ref="U102:V102"/>
    <mergeCell ref="W102:X102"/>
    <mergeCell ref="Y102:Z102"/>
    <mergeCell ref="AA102:AB102"/>
    <mergeCell ref="AC102:AD102"/>
    <mergeCell ref="AE102:AF102"/>
    <mergeCell ref="AM101:AN101"/>
    <mergeCell ref="AO101:AP101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AA101:AB101"/>
    <mergeCell ref="AC101:AD101"/>
    <mergeCell ref="AE101:AF101"/>
    <mergeCell ref="AG101:AH101"/>
    <mergeCell ref="AI101:AJ101"/>
    <mergeCell ref="AK101:AL101"/>
    <mergeCell ref="AI104:AJ104"/>
    <mergeCell ref="AK104:AL104"/>
    <mergeCell ref="AM104:AN104"/>
    <mergeCell ref="AO104:AP104"/>
    <mergeCell ref="E105:F105"/>
    <mergeCell ref="G105:H105"/>
    <mergeCell ref="I105:J105"/>
    <mergeCell ref="K105:L105"/>
    <mergeCell ref="M105:N105"/>
    <mergeCell ref="O105:P105"/>
    <mergeCell ref="W104:X104"/>
    <mergeCell ref="Y104:Z104"/>
    <mergeCell ref="AA104:AB104"/>
    <mergeCell ref="AC104:AD104"/>
    <mergeCell ref="AE104:AF104"/>
    <mergeCell ref="AG104:AH104"/>
    <mergeCell ref="K104:L104"/>
    <mergeCell ref="M104:N104"/>
    <mergeCell ref="O104:P104"/>
    <mergeCell ref="Q104:R104"/>
    <mergeCell ref="S104:T104"/>
    <mergeCell ref="U104:V104"/>
    <mergeCell ref="C114:C115"/>
    <mergeCell ref="E120:F120"/>
    <mergeCell ref="G120:H120"/>
    <mergeCell ref="I120:J120"/>
    <mergeCell ref="K120:L120"/>
    <mergeCell ref="M120:N120"/>
    <mergeCell ref="O120:P120"/>
    <mergeCell ref="Q120:R120"/>
    <mergeCell ref="S120:T120"/>
    <mergeCell ref="AC105:AD105"/>
    <mergeCell ref="AE105:AF105"/>
    <mergeCell ref="AG105:AH105"/>
    <mergeCell ref="AI105:AJ105"/>
    <mergeCell ref="AK105:AL105"/>
    <mergeCell ref="AM105:AN105"/>
    <mergeCell ref="Q105:R105"/>
    <mergeCell ref="S105:T105"/>
    <mergeCell ref="U105:V105"/>
    <mergeCell ref="W105:X105"/>
    <mergeCell ref="Y105:Z105"/>
    <mergeCell ref="AA105:AB105"/>
    <mergeCell ref="AG120:AH120"/>
    <mergeCell ref="AI120:AJ120"/>
    <mergeCell ref="AK120:AL120"/>
    <mergeCell ref="AM120:AN120"/>
    <mergeCell ref="AO120:AP120"/>
    <mergeCell ref="E121:F121"/>
    <mergeCell ref="G121:H121"/>
    <mergeCell ref="I121:J121"/>
    <mergeCell ref="K121:L121"/>
    <mergeCell ref="M121:N121"/>
    <mergeCell ref="U120:V120"/>
    <mergeCell ref="W120:X120"/>
    <mergeCell ref="Y120:Z120"/>
    <mergeCell ref="AA120:AB120"/>
    <mergeCell ref="AC120:AD120"/>
    <mergeCell ref="AE120:AF120"/>
    <mergeCell ref="AO105:AP105"/>
    <mergeCell ref="AM121:AN121"/>
    <mergeCell ref="AO121:AP121"/>
    <mergeCell ref="C123:C124"/>
    <mergeCell ref="D123:D124"/>
    <mergeCell ref="E123:F123"/>
    <mergeCell ref="G123:H123"/>
    <mergeCell ref="I123:J123"/>
    <mergeCell ref="K123:L123"/>
    <mergeCell ref="M123:N123"/>
    <mergeCell ref="O123:P123"/>
    <mergeCell ref="AA121:AB121"/>
    <mergeCell ref="AC121:AD121"/>
    <mergeCell ref="AE121:AF121"/>
    <mergeCell ref="AG121:AH121"/>
    <mergeCell ref="AI121:AJ121"/>
    <mergeCell ref="AK121:AL121"/>
    <mergeCell ref="O121:P121"/>
    <mergeCell ref="Q121:R121"/>
    <mergeCell ref="S121:T121"/>
    <mergeCell ref="U121:V121"/>
    <mergeCell ref="W121:X121"/>
    <mergeCell ref="Y121:Z121"/>
    <mergeCell ref="AO123:AP12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AC123:AD123"/>
    <mergeCell ref="AE123:AF123"/>
    <mergeCell ref="AG123:AH123"/>
    <mergeCell ref="AI123:AJ123"/>
    <mergeCell ref="AK123:AL123"/>
    <mergeCell ref="AM123:AN123"/>
    <mergeCell ref="Q123:R123"/>
    <mergeCell ref="S123:T123"/>
    <mergeCell ref="U123:V123"/>
    <mergeCell ref="W123:X123"/>
    <mergeCell ref="Y123:Z123"/>
    <mergeCell ref="AA123:AB123"/>
    <mergeCell ref="O139:P139"/>
    <mergeCell ref="Q139:R139"/>
    <mergeCell ref="S139:T139"/>
    <mergeCell ref="U139:V139"/>
    <mergeCell ref="W139:X139"/>
    <mergeCell ref="Y139:Z139"/>
    <mergeCell ref="AI124:AJ124"/>
    <mergeCell ref="AK124:AL124"/>
    <mergeCell ref="AM124:AN124"/>
    <mergeCell ref="AO124:AP124"/>
    <mergeCell ref="C133:C134"/>
    <mergeCell ref="E139:F139"/>
    <mergeCell ref="G139:H139"/>
    <mergeCell ref="I139:J139"/>
    <mergeCell ref="K139:L139"/>
    <mergeCell ref="M139:N139"/>
    <mergeCell ref="W124:X124"/>
    <mergeCell ref="Y124:Z124"/>
    <mergeCell ref="AA124:AB124"/>
    <mergeCell ref="AC124:AD124"/>
    <mergeCell ref="AE124:AF124"/>
    <mergeCell ref="AG124:AH124"/>
    <mergeCell ref="AG140:AH140"/>
    <mergeCell ref="AI140:AJ140"/>
    <mergeCell ref="AK140:AL140"/>
    <mergeCell ref="AM140:AN140"/>
    <mergeCell ref="AO140:AP140"/>
    <mergeCell ref="C142:C143"/>
    <mergeCell ref="D142:D143"/>
    <mergeCell ref="E142:F142"/>
    <mergeCell ref="G142:H142"/>
    <mergeCell ref="I142:J142"/>
    <mergeCell ref="U140:V140"/>
    <mergeCell ref="W140:X140"/>
    <mergeCell ref="Y140:Z140"/>
    <mergeCell ref="AA140:AB140"/>
    <mergeCell ref="AC140:AD140"/>
    <mergeCell ref="AE140:AF140"/>
    <mergeCell ref="AM139:AN139"/>
    <mergeCell ref="AO139:AP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AA139:AB139"/>
    <mergeCell ref="AC139:AD139"/>
    <mergeCell ref="AE139:AF139"/>
    <mergeCell ref="AG139:AH139"/>
    <mergeCell ref="AI139:AJ139"/>
    <mergeCell ref="AK139:AL139"/>
    <mergeCell ref="AI142:AJ142"/>
    <mergeCell ref="AK142:AL142"/>
    <mergeCell ref="AM142:AN142"/>
    <mergeCell ref="AO142:AP142"/>
    <mergeCell ref="E143:F143"/>
    <mergeCell ref="G143:H143"/>
    <mergeCell ref="I143:J143"/>
    <mergeCell ref="K143:L143"/>
    <mergeCell ref="M143:N143"/>
    <mergeCell ref="O143:P143"/>
    <mergeCell ref="W142:X142"/>
    <mergeCell ref="Y142:Z142"/>
    <mergeCell ref="AA142:AB142"/>
    <mergeCell ref="AC142:AD142"/>
    <mergeCell ref="AE142:AF142"/>
    <mergeCell ref="AG142:AH142"/>
    <mergeCell ref="K142:L142"/>
    <mergeCell ref="M142:N142"/>
    <mergeCell ref="O142:P142"/>
    <mergeCell ref="Q142:R142"/>
    <mergeCell ref="S142:T142"/>
    <mergeCell ref="U142:V142"/>
    <mergeCell ref="C152:C153"/>
    <mergeCell ref="E158:F158"/>
    <mergeCell ref="G158:H158"/>
    <mergeCell ref="I158:J158"/>
    <mergeCell ref="K158:L158"/>
    <mergeCell ref="M158:N158"/>
    <mergeCell ref="O158:P158"/>
    <mergeCell ref="Q158:R158"/>
    <mergeCell ref="S158:T158"/>
    <mergeCell ref="AC143:AD143"/>
    <mergeCell ref="AE143:AF143"/>
    <mergeCell ref="AG143:AH143"/>
    <mergeCell ref="AI143:AJ143"/>
    <mergeCell ref="AK143:AL143"/>
    <mergeCell ref="AM143:AN143"/>
    <mergeCell ref="Q143:R143"/>
    <mergeCell ref="S143:T143"/>
    <mergeCell ref="U143:V143"/>
    <mergeCell ref="W143:X143"/>
    <mergeCell ref="Y143:Z143"/>
    <mergeCell ref="AA143:AB143"/>
    <mergeCell ref="AG158:AH158"/>
    <mergeCell ref="AI158:AJ158"/>
    <mergeCell ref="AK158:AL158"/>
    <mergeCell ref="AM158:AN158"/>
    <mergeCell ref="AO158:AP158"/>
    <mergeCell ref="E159:F159"/>
    <mergeCell ref="G159:H159"/>
    <mergeCell ref="I159:J159"/>
    <mergeCell ref="K159:L159"/>
    <mergeCell ref="M159:N159"/>
    <mergeCell ref="U158:V158"/>
    <mergeCell ref="W158:X158"/>
    <mergeCell ref="Y158:Z158"/>
    <mergeCell ref="AA158:AB158"/>
    <mergeCell ref="AC158:AD158"/>
    <mergeCell ref="AE158:AF158"/>
    <mergeCell ref="AO143:AP143"/>
    <mergeCell ref="AM159:AN159"/>
    <mergeCell ref="AO159:AP159"/>
    <mergeCell ref="C161:C162"/>
    <mergeCell ref="D161:D162"/>
    <mergeCell ref="E161:F161"/>
    <mergeCell ref="G161:H161"/>
    <mergeCell ref="I161:J161"/>
    <mergeCell ref="K161:L161"/>
    <mergeCell ref="M161:N161"/>
    <mergeCell ref="O161:P161"/>
    <mergeCell ref="AA159:AB159"/>
    <mergeCell ref="AC159:AD159"/>
    <mergeCell ref="AE159:AF159"/>
    <mergeCell ref="AG159:AH159"/>
    <mergeCell ref="AI159:AJ159"/>
    <mergeCell ref="AK159:AL159"/>
    <mergeCell ref="O159:P159"/>
    <mergeCell ref="Q159:R159"/>
    <mergeCell ref="S159:T159"/>
    <mergeCell ref="U159:V159"/>
    <mergeCell ref="W159:X159"/>
    <mergeCell ref="Y159:Z159"/>
    <mergeCell ref="AO161:AP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AC161:AD161"/>
    <mergeCell ref="AE161:AF161"/>
    <mergeCell ref="AG161:AH161"/>
    <mergeCell ref="AI161:AJ161"/>
    <mergeCell ref="AK161:AL161"/>
    <mergeCell ref="AM161:AN161"/>
    <mergeCell ref="Q161:R161"/>
    <mergeCell ref="S161:T161"/>
    <mergeCell ref="U161:V161"/>
    <mergeCell ref="W161:X161"/>
    <mergeCell ref="Y161:Z161"/>
    <mergeCell ref="AA161:AB161"/>
    <mergeCell ref="O177:P177"/>
    <mergeCell ref="Q177:R177"/>
    <mergeCell ref="S177:T177"/>
    <mergeCell ref="U177:V177"/>
    <mergeCell ref="W177:X177"/>
    <mergeCell ref="Y177:Z177"/>
    <mergeCell ref="AI162:AJ162"/>
    <mergeCell ref="AK162:AL162"/>
    <mergeCell ref="AM162:AN162"/>
    <mergeCell ref="AO162:AP162"/>
    <mergeCell ref="C171:C172"/>
    <mergeCell ref="E177:F177"/>
    <mergeCell ref="G177:H177"/>
    <mergeCell ref="I177:J177"/>
    <mergeCell ref="K177:L177"/>
    <mergeCell ref="M177:N177"/>
    <mergeCell ref="W162:X162"/>
    <mergeCell ref="Y162:Z162"/>
    <mergeCell ref="AA162:AB162"/>
    <mergeCell ref="AC162:AD162"/>
    <mergeCell ref="AE162:AF162"/>
    <mergeCell ref="AG162:AH162"/>
    <mergeCell ref="AG178:AH178"/>
    <mergeCell ref="AI178:AJ178"/>
    <mergeCell ref="AK178:AL178"/>
    <mergeCell ref="AM178:AN178"/>
    <mergeCell ref="AO178:AP178"/>
    <mergeCell ref="C180:C181"/>
    <mergeCell ref="D180:D181"/>
    <mergeCell ref="E180:F180"/>
    <mergeCell ref="G180:H180"/>
    <mergeCell ref="I180:J180"/>
    <mergeCell ref="U178:V178"/>
    <mergeCell ref="W178:X178"/>
    <mergeCell ref="Y178:Z178"/>
    <mergeCell ref="AA178:AB178"/>
    <mergeCell ref="AC178:AD178"/>
    <mergeCell ref="AE178:AF178"/>
    <mergeCell ref="AM177:AN177"/>
    <mergeCell ref="AO177:AP177"/>
    <mergeCell ref="E178:F178"/>
    <mergeCell ref="G178:H178"/>
    <mergeCell ref="I178:J178"/>
    <mergeCell ref="K178:L178"/>
    <mergeCell ref="M178:N178"/>
    <mergeCell ref="O178:P178"/>
    <mergeCell ref="Q178:R178"/>
    <mergeCell ref="S178:T178"/>
    <mergeCell ref="AA177:AB177"/>
    <mergeCell ref="AC177:AD177"/>
    <mergeCell ref="AE177:AF177"/>
    <mergeCell ref="AG177:AH177"/>
    <mergeCell ref="AI177:AJ177"/>
    <mergeCell ref="AK177:AL177"/>
    <mergeCell ref="AI180:AJ180"/>
    <mergeCell ref="AK180:AL180"/>
    <mergeCell ref="AM180:AN180"/>
    <mergeCell ref="AO180:AP180"/>
    <mergeCell ref="E181:F181"/>
    <mergeCell ref="G181:H181"/>
    <mergeCell ref="I181:J181"/>
    <mergeCell ref="K181:L181"/>
    <mergeCell ref="M181:N181"/>
    <mergeCell ref="O181:P181"/>
    <mergeCell ref="W180:X180"/>
    <mergeCell ref="Y180:Z180"/>
    <mergeCell ref="AA180:AB180"/>
    <mergeCell ref="AC180:AD180"/>
    <mergeCell ref="AE180:AF180"/>
    <mergeCell ref="AG180:AH180"/>
    <mergeCell ref="K180:L180"/>
    <mergeCell ref="M180:N180"/>
    <mergeCell ref="O180:P180"/>
    <mergeCell ref="Q180:R180"/>
    <mergeCell ref="S180:T180"/>
    <mergeCell ref="U180:V180"/>
    <mergeCell ref="C190:C191"/>
    <mergeCell ref="E196:F196"/>
    <mergeCell ref="G196:H196"/>
    <mergeCell ref="I196:J196"/>
    <mergeCell ref="K196:L196"/>
    <mergeCell ref="M196:N196"/>
    <mergeCell ref="O196:P196"/>
    <mergeCell ref="Q196:R196"/>
    <mergeCell ref="S196:T196"/>
    <mergeCell ref="AC181:AD181"/>
    <mergeCell ref="AE181:AF181"/>
    <mergeCell ref="AG181:AH181"/>
    <mergeCell ref="AI181:AJ181"/>
    <mergeCell ref="AK181:AL181"/>
    <mergeCell ref="AM181:AN181"/>
    <mergeCell ref="Q181:R181"/>
    <mergeCell ref="S181:T181"/>
    <mergeCell ref="U181:V181"/>
    <mergeCell ref="W181:X181"/>
    <mergeCell ref="Y181:Z181"/>
    <mergeCell ref="AA181:AB181"/>
    <mergeCell ref="AG196:AH196"/>
    <mergeCell ref="AI196:AJ196"/>
    <mergeCell ref="AK196:AL196"/>
    <mergeCell ref="AM196:AN196"/>
    <mergeCell ref="AO196:AP196"/>
    <mergeCell ref="E197:F197"/>
    <mergeCell ref="G197:H197"/>
    <mergeCell ref="I197:J197"/>
    <mergeCell ref="K197:L197"/>
    <mergeCell ref="M197:N197"/>
    <mergeCell ref="U196:V196"/>
    <mergeCell ref="W196:X196"/>
    <mergeCell ref="Y196:Z196"/>
    <mergeCell ref="AA196:AB196"/>
    <mergeCell ref="AC196:AD196"/>
    <mergeCell ref="AE196:AF196"/>
    <mergeCell ref="AO181:AP181"/>
    <mergeCell ref="AM197:AN197"/>
    <mergeCell ref="AO197:AP197"/>
    <mergeCell ref="C201:C202"/>
    <mergeCell ref="D201:D202"/>
    <mergeCell ref="E201:F201"/>
    <mergeCell ref="G201:H201"/>
    <mergeCell ref="I201:J201"/>
    <mergeCell ref="K201:L201"/>
    <mergeCell ref="M201:N201"/>
    <mergeCell ref="O201:P201"/>
    <mergeCell ref="AA197:AB197"/>
    <mergeCell ref="AC197:AD197"/>
    <mergeCell ref="AE197:AF197"/>
    <mergeCell ref="AG197:AH197"/>
    <mergeCell ref="AI197:AJ197"/>
    <mergeCell ref="AK197:AL197"/>
    <mergeCell ref="O197:P197"/>
    <mergeCell ref="Q197:R197"/>
    <mergeCell ref="S197:T197"/>
    <mergeCell ref="U197:V197"/>
    <mergeCell ref="W197:X197"/>
    <mergeCell ref="Y197:Z197"/>
    <mergeCell ref="AO201:AP201"/>
    <mergeCell ref="E202:F202"/>
    <mergeCell ref="G202:H202"/>
    <mergeCell ref="I202:J202"/>
    <mergeCell ref="K202:L202"/>
    <mergeCell ref="M202:N202"/>
    <mergeCell ref="O202:P202"/>
    <mergeCell ref="Q202:R202"/>
    <mergeCell ref="S202:T202"/>
    <mergeCell ref="U202:V202"/>
    <mergeCell ref="AC201:AD201"/>
    <mergeCell ref="AE201:AF201"/>
    <mergeCell ref="AG201:AH201"/>
    <mergeCell ref="AI201:AJ201"/>
    <mergeCell ref="AK201:AL201"/>
    <mergeCell ref="AM201:AN201"/>
    <mergeCell ref="Q201:R201"/>
    <mergeCell ref="S201:T201"/>
    <mergeCell ref="U201:V201"/>
    <mergeCell ref="W201:X201"/>
    <mergeCell ref="Y201:Z201"/>
    <mergeCell ref="AA201:AB201"/>
    <mergeCell ref="O217:P217"/>
    <mergeCell ref="Q217:R217"/>
    <mergeCell ref="S217:T217"/>
    <mergeCell ref="U217:V217"/>
    <mergeCell ref="W217:X217"/>
    <mergeCell ref="Y217:Z217"/>
    <mergeCell ref="AI202:AJ202"/>
    <mergeCell ref="AK202:AL202"/>
    <mergeCell ref="AM202:AN202"/>
    <mergeCell ref="AO202:AP202"/>
    <mergeCell ref="C211:C212"/>
    <mergeCell ref="E217:F217"/>
    <mergeCell ref="G217:H217"/>
    <mergeCell ref="I217:J217"/>
    <mergeCell ref="K217:L217"/>
    <mergeCell ref="M217:N217"/>
    <mergeCell ref="W202:X202"/>
    <mergeCell ref="Y202:Z202"/>
    <mergeCell ref="AA202:AB202"/>
    <mergeCell ref="AC202:AD202"/>
    <mergeCell ref="AE202:AF202"/>
    <mergeCell ref="AG202:AH202"/>
    <mergeCell ref="AG218:AH218"/>
    <mergeCell ref="AI218:AJ218"/>
    <mergeCell ref="AK218:AL218"/>
    <mergeCell ref="AM218:AN218"/>
    <mergeCell ref="AO218:AP218"/>
    <mergeCell ref="C220:C221"/>
    <mergeCell ref="D220:D221"/>
    <mergeCell ref="E220:F220"/>
    <mergeCell ref="G220:H220"/>
    <mergeCell ref="I220:J220"/>
    <mergeCell ref="U218:V218"/>
    <mergeCell ref="W218:X218"/>
    <mergeCell ref="Y218:Z218"/>
    <mergeCell ref="AA218:AB218"/>
    <mergeCell ref="AC218:AD218"/>
    <mergeCell ref="AE218:AF218"/>
    <mergeCell ref="AM217:AN217"/>
    <mergeCell ref="AO217:AP217"/>
    <mergeCell ref="E218:F218"/>
    <mergeCell ref="G218:H218"/>
    <mergeCell ref="I218:J218"/>
    <mergeCell ref="K218:L218"/>
    <mergeCell ref="M218:N218"/>
    <mergeCell ref="O218:P218"/>
    <mergeCell ref="Q218:R218"/>
    <mergeCell ref="S218:T218"/>
    <mergeCell ref="AA217:AB217"/>
    <mergeCell ref="AC217:AD217"/>
    <mergeCell ref="AE217:AF217"/>
    <mergeCell ref="AG217:AH217"/>
    <mergeCell ref="AI217:AJ217"/>
    <mergeCell ref="AK217:AL217"/>
    <mergeCell ref="AI220:AJ220"/>
    <mergeCell ref="AK220:AL220"/>
    <mergeCell ref="AM220:AN220"/>
    <mergeCell ref="AO220:AP220"/>
    <mergeCell ref="E221:F221"/>
    <mergeCell ref="G221:H221"/>
    <mergeCell ref="I221:J221"/>
    <mergeCell ref="K221:L221"/>
    <mergeCell ref="M221:N221"/>
    <mergeCell ref="O221:P221"/>
    <mergeCell ref="W220:X220"/>
    <mergeCell ref="Y220:Z220"/>
    <mergeCell ref="AA220:AB220"/>
    <mergeCell ref="AC220:AD220"/>
    <mergeCell ref="AE220:AF220"/>
    <mergeCell ref="AG220:AH220"/>
    <mergeCell ref="K220:L220"/>
    <mergeCell ref="M220:N220"/>
    <mergeCell ref="O220:P220"/>
    <mergeCell ref="Q220:R220"/>
    <mergeCell ref="S220:T220"/>
    <mergeCell ref="U220:V220"/>
    <mergeCell ref="C230:C231"/>
    <mergeCell ref="E236:F236"/>
    <mergeCell ref="G236:H236"/>
    <mergeCell ref="I236:J236"/>
    <mergeCell ref="K236:L236"/>
    <mergeCell ref="M236:N236"/>
    <mergeCell ref="O236:P236"/>
    <mergeCell ref="Q236:R236"/>
    <mergeCell ref="S236:T236"/>
    <mergeCell ref="AC221:AD221"/>
    <mergeCell ref="AE221:AF221"/>
    <mergeCell ref="AG221:AH221"/>
    <mergeCell ref="AI221:AJ221"/>
    <mergeCell ref="AK221:AL221"/>
    <mergeCell ref="AM221:AN221"/>
    <mergeCell ref="Q221:R221"/>
    <mergeCell ref="S221:T221"/>
    <mergeCell ref="U221:V221"/>
    <mergeCell ref="W221:X221"/>
    <mergeCell ref="Y221:Z221"/>
    <mergeCell ref="AA221:AB221"/>
    <mergeCell ref="AG236:AH236"/>
    <mergeCell ref="AI236:AJ236"/>
    <mergeCell ref="AK236:AL236"/>
    <mergeCell ref="AM236:AN236"/>
    <mergeCell ref="AO236:AP236"/>
    <mergeCell ref="E237:F237"/>
    <mergeCell ref="G237:H237"/>
    <mergeCell ref="I237:J237"/>
    <mergeCell ref="K237:L237"/>
    <mergeCell ref="M237:N237"/>
    <mergeCell ref="U236:V236"/>
    <mergeCell ref="W236:X236"/>
    <mergeCell ref="Y236:Z236"/>
    <mergeCell ref="AA236:AB236"/>
    <mergeCell ref="AC236:AD236"/>
    <mergeCell ref="AE236:AF236"/>
    <mergeCell ref="AO221:AP221"/>
    <mergeCell ref="AM237:AN237"/>
    <mergeCell ref="AO237:AP237"/>
    <mergeCell ref="C239:C240"/>
    <mergeCell ref="D239:D240"/>
    <mergeCell ref="E239:F239"/>
    <mergeCell ref="G239:H239"/>
    <mergeCell ref="I239:J239"/>
    <mergeCell ref="K239:L239"/>
    <mergeCell ref="M239:N239"/>
    <mergeCell ref="O239:P239"/>
    <mergeCell ref="AA237:AB237"/>
    <mergeCell ref="AC237:AD237"/>
    <mergeCell ref="AE237:AF237"/>
    <mergeCell ref="AG237:AH237"/>
    <mergeCell ref="AI237:AJ237"/>
    <mergeCell ref="AK237:AL237"/>
    <mergeCell ref="O237:P237"/>
    <mergeCell ref="Q237:R237"/>
    <mergeCell ref="S237:T237"/>
    <mergeCell ref="U237:V237"/>
    <mergeCell ref="W237:X237"/>
    <mergeCell ref="Y237:Z237"/>
    <mergeCell ref="AO239:AP239"/>
    <mergeCell ref="E240:F240"/>
    <mergeCell ref="G240:H240"/>
    <mergeCell ref="I240:J240"/>
    <mergeCell ref="K240:L240"/>
    <mergeCell ref="M240:N240"/>
    <mergeCell ref="O240:P240"/>
    <mergeCell ref="Q240:R240"/>
    <mergeCell ref="S240:T240"/>
    <mergeCell ref="U240:V240"/>
    <mergeCell ref="AC239:AD239"/>
    <mergeCell ref="AE239:AF239"/>
    <mergeCell ref="AG239:AH239"/>
    <mergeCell ref="AI239:AJ239"/>
    <mergeCell ref="AK239:AL239"/>
    <mergeCell ref="AM239:AN239"/>
    <mergeCell ref="Q239:R239"/>
    <mergeCell ref="S239:T239"/>
    <mergeCell ref="U239:V239"/>
    <mergeCell ref="W239:X239"/>
    <mergeCell ref="Y239:Z239"/>
    <mergeCell ref="AA239:AB239"/>
    <mergeCell ref="O255:P255"/>
    <mergeCell ref="Q255:R255"/>
    <mergeCell ref="S255:T255"/>
    <mergeCell ref="U255:V255"/>
    <mergeCell ref="W255:X255"/>
    <mergeCell ref="Y255:Z255"/>
    <mergeCell ref="AI240:AJ240"/>
    <mergeCell ref="AK240:AL240"/>
    <mergeCell ref="AM240:AN240"/>
    <mergeCell ref="AO240:AP240"/>
    <mergeCell ref="C249:C250"/>
    <mergeCell ref="E255:F255"/>
    <mergeCell ref="G255:H255"/>
    <mergeCell ref="I255:J255"/>
    <mergeCell ref="K255:L255"/>
    <mergeCell ref="M255:N255"/>
    <mergeCell ref="W240:X240"/>
    <mergeCell ref="Y240:Z240"/>
    <mergeCell ref="AA240:AB240"/>
    <mergeCell ref="AC240:AD240"/>
    <mergeCell ref="AE240:AF240"/>
    <mergeCell ref="AG240:AH240"/>
    <mergeCell ref="AG256:AH256"/>
    <mergeCell ref="AI256:AJ256"/>
    <mergeCell ref="AK256:AL256"/>
    <mergeCell ref="AM256:AN256"/>
    <mergeCell ref="AO256:AP256"/>
    <mergeCell ref="C258:C259"/>
    <mergeCell ref="D258:D259"/>
    <mergeCell ref="E258:F258"/>
    <mergeCell ref="G258:H258"/>
    <mergeCell ref="I258:J258"/>
    <mergeCell ref="U256:V256"/>
    <mergeCell ref="W256:X256"/>
    <mergeCell ref="Y256:Z256"/>
    <mergeCell ref="AA256:AB256"/>
    <mergeCell ref="AC256:AD256"/>
    <mergeCell ref="AE256:AF256"/>
    <mergeCell ref="AM255:AN255"/>
    <mergeCell ref="AO255:AP255"/>
    <mergeCell ref="E256:F256"/>
    <mergeCell ref="G256:H256"/>
    <mergeCell ref="I256:J256"/>
    <mergeCell ref="K256:L256"/>
    <mergeCell ref="M256:N256"/>
    <mergeCell ref="O256:P256"/>
    <mergeCell ref="Q256:R256"/>
    <mergeCell ref="S256:T256"/>
    <mergeCell ref="AA255:AB255"/>
    <mergeCell ref="AC255:AD255"/>
    <mergeCell ref="AE255:AF255"/>
    <mergeCell ref="AG255:AH255"/>
    <mergeCell ref="AI255:AJ255"/>
    <mergeCell ref="AK255:AL255"/>
    <mergeCell ref="AI258:AJ258"/>
    <mergeCell ref="AK258:AL258"/>
    <mergeCell ref="AM258:AN258"/>
    <mergeCell ref="AO258:AP258"/>
    <mergeCell ref="E259:F259"/>
    <mergeCell ref="G259:H259"/>
    <mergeCell ref="I259:J259"/>
    <mergeCell ref="K259:L259"/>
    <mergeCell ref="M259:N259"/>
    <mergeCell ref="O259:P259"/>
    <mergeCell ref="W258:X258"/>
    <mergeCell ref="Y258:Z258"/>
    <mergeCell ref="AA258:AB258"/>
    <mergeCell ref="AC258:AD258"/>
    <mergeCell ref="AE258:AF258"/>
    <mergeCell ref="AG258:AH258"/>
    <mergeCell ref="K258:L258"/>
    <mergeCell ref="M258:N258"/>
    <mergeCell ref="O258:P258"/>
    <mergeCell ref="Q258:R258"/>
    <mergeCell ref="S258:T258"/>
    <mergeCell ref="U258:V258"/>
    <mergeCell ref="C268:C269"/>
    <mergeCell ref="E274:F274"/>
    <mergeCell ref="G274:H274"/>
    <mergeCell ref="I274:J274"/>
    <mergeCell ref="K274:L274"/>
    <mergeCell ref="M274:N274"/>
    <mergeCell ref="O274:P274"/>
    <mergeCell ref="Q274:R274"/>
    <mergeCell ref="S274:T274"/>
    <mergeCell ref="AC259:AD259"/>
    <mergeCell ref="AE259:AF259"/>
    <mergeCell ref="AG259:AH259"/>
    <mergeCell ref="AI259:AJ259"/>
    <mergeCell ref="AK259:AL259"/>
    <mergeCell ref="AM259:AN259"/>
    <mergeCell ref="Q259:R259"/>
    <mergeCell ref="S259:T259"/>
    <mergeCell ref="U259:V259"/>
    <mergeCell ref="W259:X259"/>
    <mergeCell ref="Y259:Z259"/>
    <mergeCell ref="AA259:AB259"/>
    <mergeCell ref="AG274:AH274"/>
    <mergeCell ref="AI274:AJ274"/>
    <mergeCell ref="AK274:AL274"/>
    <mergeCell ref="AM274:AN274"/>
    <mergeCell ref="AO274:AP274"/>
    <mergeCell ref="E275:F275"/>
    <mergeCell ref="G275:H275"/>
    <mergeCell ref="I275:J275"/>
    <mergeCell ref="K275:L275"/>
    <mergeCell ref="M275:N275"/>
    <mergeCell ref="U274:V274"/>
    <mergeCell ref="W274:X274"/>
    <mergeCell ref="Y274:Z274"/>
    <mergeCell ref="AA274:AB274"/>
    <mergeCell ref="AC274:AD274"/>
    <mergeCell ref="AE274:AF274"/>
    <mergeCell ref="AO259:AP259"/>
    <mergeCell ref="AM275:AN275"/>
    <mergeCell ref="AO275:AP275"/>
    <mergeCell ref="C277:C278"/>
    <mergeCell ref="D277:D278"/>
    <mergeCell ref="E277:F277"/>
    <mergeCell ref="G277:H277"/>
    <mergeCell ref="I277:J277"/>
    <mergeCell ref="K277:L277"/>
    <mergeCell ref="M277:N277"/>
    <mergeCell ref="O277:P277"/>
    <mergeCell ref="AA275:AB275"/>
    <mergeCell ref="AC275:AD275"/>
    <mergeCell ref="AE275:AF275"/>
    <mergeCell ref="AG275:AH275"/>
    <mergeCell ref="AI275:AJ275"/>
    <mergeCell ref="AK275:AL275"/>
    <mergeCell ref="O275:P275"/>
    <mergeCell ref="Q275:R275"/>
    <mergeCell ref="S275:T275"/>
    <mergeCell ref="U275:V275"/>
    <mergeCell ref="W275:X275"/>
    <mergeCell ref="Y275:Z275"/>
    <mergeCell ref="AO277:AP277"/>
    <mergeCell ref="E278:F278"/>
    <mergeCell ref="G278:H278"/>
    <mergeCell ref="I278:J278"/>
    <mergeCell ref="K278:L278"/>
    <mergeCell ref="M278:N278"/>
    <mergeCell ref="O278:P278"/>
    <mergeCell ref="Q278:R278"/>
    <mergeCell ref="S278:T278"/>
    <mergeCell ref="U278:V278"/>
    <mergeCell ref="AC277:AD277"/>
    <mergeCell ref="AE277:AF277"/>
    <mergeCell ref="AG277:AH277"/>
    <mergeCell ref="AI277:AJ277"/>
    <mergeCell ref="AK277:AL277"/>
    <mergeCell ref="AM277:AN277"/>
    <mergeCell ref="Q277:R277"/>
    <mergeCell ref="S277:T277"/>
    <mergeCell ref="U277:V277"/>
    <mergeCell ref="W277:X277"/>
    <mergeCell ref="Y277:Z277"/>
    <mergeCell ref="AA277:AB277"/>
    <mergeCell ref="O293:P293"/>
    <mergeCell ref="Q293:R293"/>
    <mergeCell ref="S293:T293"/>
    <mergeCell ref="U293:V293"/>
    <mergeCell ref="W293:X293"/>
    <mergeCell ref="Y293:Z293"/>
    <mergeCell ref="AI278:AJ278"/>
    <mergeCell ref="AK278:AL278"/>
    <mergeCell ref="AM278:AN278"/>
    <mergeCell ref="AO278:AP278"/>
    <mergeCell ref="C287:C288"/>
    <mergeCell ref="E293:F293"/>
    <mergeCell ref="G293:H293"/>
    <mergeCell ref="I293:J293"/>
    <mergeCell ref="K293:L293"/>
    <mergeCell ref="M293:N293"/>
    <mergeCell ref="W278:X278"/>
    <mergeCell ref="Y278:Z278"/>
    <mergeCell ref="AA278:AB278"/>
    <mergeCell ref="AC278:AD278"/>
    <mergeCell ref="AE278:AF278"/>
    <mergeCell ref="AG278:AH278"/>
    <mergeCell ref="AG294:AH294"/>
    <mergeCell ref="AI294:AJ294"/>
    <mergeCell ref="AK294:AL294"/>
    <mergeCell ref="AM294:AN294"/>
    <mergeCell ref="AO294:AP294"/>
    <mergeCell ref="C296:C297"/>
    <mergeCell ref="D296:D297"/>
    <mergeCell ref="E296:F296"/>
    <mergeCell ref="G296:H296"/>
    <mergeCell ref="I296:J296"/>
    <mergeCell ref="U294:V294"/>
    <mergeCell ref="W294:X294"/>
    <mergeCell ref="Y294:Z294"/>
    <mergeCell ref="AA294:AB294"/>
    <mergeCell ref="AC294:AD294"/>
    <mergeCell ref="AE294:AF294"/>
    <mergeCell ref="AM293:AN293"/>
    <mergeCell ref="AO293:AP293"/>
    <mergeCell ref="E294:F294"/>
    <mergeCell ref="G294:H294"/>
    <mergeCell ref="I294:J294"/>
    <mergeCell ref="K294:L294"/>
    <mergeCell ref="M294:N294"/>
    <mergeCell ref="O294:P294"/>
    <mergeCell ref="Q294:R294"/>
    <mergeCell ref="S294:T294"/>
    <mergeCell ref="AA293:AB293"/>
    <mergeCell ref="AC293:AD293"/>
    <mergeCell ref="AE293:AF293"/>
    <mergeCell ref="AG293:AH293"/>
    <mergeCell ref="AI293:AJ293"/>
    <mergeCell ref="AK293:AL293"/>
    <mergeCell ref="AI296:AJ296"/>
    <mergeCell ref="AK296:AL296"/>
    <mergeCell ref="AM296:AN296"/>
    <mergeCell ref="AO296:AP296"/>
    <mergeCell ref="E297:F297"/>
    <mergeCell ref="G297:H297"/>
    <mergeCell ref="I297:J297"/>
    <mergeCell ref="K297:L297"/>
    <mergeCell ref="M297:N297"/>
    <mergeCell ref="O297:P297"/>
    <mergeCell ref="W296:X296"/>
    <mergeCell ref="Y296:Z296"/>
    <mergeCell ref="AA296:AB296"/>
    <mergeCell ref="AC296:AD296"/>
    <mergeCell ref="AE296:AF296"/>
    <mergeCell ref="AG296:AH296"/>
    <mergeCell ref="K296:L296"/>
    <mergeCell ref="M296:N296"/>
    <mergeCell ref="O296:P296"/>
    <mergeCell ref="Q296:R296"/>
    <mergeCell ref="S296:T296"/>
    <mergeCell ref="U296:V296"/>
    <mergeCell ref="C306:C307"/>
    <mergeCell ref="E312:F312"/>
    <mergeCell ref="G312:H312"/>
    <mergeCell ref="I312:J312"/>
    <mergeCell ref="K312:L312"/>
    <mergeCell ref="M312:N312"/>
    <mergeCell ref="O312:P312"/>
    <mergeCell ref="Q312:R312"/>
    <mergeCell ref="S312:T312"/>
    <mergeCell ref="AC297:AD297"/>
    <mergeCell ref="AE297:AF297"/>
    <mergeCell ref="AG297:AH297"/>
    <mergeCell ref="AI297:AJ297"/>
    <mergeCell ref="AK297:AL297"/>
    <mergeCell ref="AM297:AN297"/>
    <mergeCell ref="Q297:R297"/>
    <mergeCell ref="S297:T297"/>
    <mergeCell ref="U297:V297"/>
    <mergeCell ref="W297:X297"/>
    <mergeCell ref="Y297:Z297"/>
    <mergeCell ref="AA297:AB297"/>
    <mergeCell ref="AG312:AH312"/>
    <mergeCell ref="AI312:AJ312"/>
    <mergeCell ref="AK312:AL312"/>
    <mergeCell ref="AM312:AN312"/>
    <mergeCell ref="AO312:AP312"/>
    <mergeCell ref="E313:F313"/>
    <mergeCell ref="G313:H313"/>
    <mergeCell ref="I313:J313"/>
    <mergeCell ref="K313:L313"/>
    <mergeCell ref="M313:N313"/>
    <mergeCell ref="U312:V312"/>
    <mergeCell ref="W312:X312"/>
    <mergeCell ref="Y312:Z312"/>
    <mergeCell ref="AA312:AB312"/>
    <mergeCell ref="AC312:AD312"/>
    <mergeCell ref="AE312:AF312"/>
    <mergeCell ref="AO297:AP297"/>
    <mergeCell ref="AM313:AN313"/>
    <mergeCell ref="AO313:AP313"/>
    <mergeCell ref="C315:C316"/>
    <mergeCell ref="D315:D316"/>
    <mergeCell ref="E315:F315"/>
    <mergeCell ref="G315:H315"/>
    <mergeCell ref="I315:J315"/>
    <mergeCell ref="K315:L315"/>
    <mergeCell ref="M315:N315"/>
    <mergeCell ref="O315:P315"/>
    <mergeCell ref="AA313:AB313"/>
    <mergeCell ref="AC313:AD313"/>
    <mergeCell ref="AE313:AF313"/>
    <mergeCell ref="AG313:AH313"/>
    <mergeCell ref="AI313:AJ313"/>
    <mergeCell ref="AK313:AL313"/>
    <mergeCell ref="O313:P313"/>
    <mergeCell ref="Q313:R313"/>
    <mergeCell ref="S313:T313"/>
    <mergeCell ref="U313:V313"/>
    <mergeCell ref="W313:X313"/>
    <mergeCell ref="Y313:Z313"/>
    <mergeCell ref="AO315:AP315"/>
    <mergeCell ref="E316:F316"/>
    <mergeCell ref="G316:H316"/>
    <mergeCell ref="I316:J316"/>
    <mergeCell ref="K316:L316"/>
    <mergeCell ref="M316:N316"/>
    <mergeCell ref="O316:P316"/>
    <mergeCell ref="Q316:R316"/>
    <mergeCell ref="S316:T316"/>
    <mergeCell ref="U316:V316"/>
    <mergeCell ref="AC315:AD315"/>
    <mergeCell ref="AE315:AF315"/>
    <mergeCell ref="AG315:AH315"/>
    <mergeCell ref="AI315:AJ315"/>
    <mergeCell ref="AK315:AL315"/>
    <mergeCell ref="AM315:AN315"/>
    <mergeCell ref="Q315:R315"/>
    <mergeCell ref="S315:T315"/>
    <mergeCell ref="U315:V315"/>
    <mergeCell ref="W315:X315"/>
    <mergeCell ref="Y315:Z315"/>
    <mergeCell ref="AA315:AB315"/>
    <mergeCell ref="O331:P331"/>
    <mergeCell ref="Q331:R331"/>
    <mergeCell ref="S331:T331"/>
    <mergeCell ref="U331:V331"/>
    <mergeCell ref="W331:X331"/>
    <mergeCell ref="Y331:Z331"/>
    <mergeCell ref="AI316:AJ316"/>
    <mergeCell ref="AK316:AL316"/>
    <mergeCell ref="AM316:AN316"/>
    <mergeCell ref="AO316:AP316"/>
    <mergeCell ref="C325:C326"/>
    <mergeCell ref="E331:F331"/>
    <mergeCell ref="G331:H331"/>
    <mergeCell ref="I331:J331"/>
    <mergeCell ref="K331:L331"/>
    <mergeCell ref="M331:N331"/>
    <mergeCell ref="W316:X316"/>
    <mergeCell ref="Y316:Z316"/>
    <mergeCell ref="AA316:AB316"/>
    <mergeCell ref="AC316:AD316"/>
    <mergeCell ref="AE316:AF316"/>
    <mergeCell ref="AG316:AH316"/>
    <mergeCell ref="AG332:AH332"/>
    <mergeCell ref="AI332:AJ332"/>
    <mergeCell ref="AK332:AL332"/>
    <mergeCell ref="AM332:AN332"/>
    <mergeCell ref="AO332:AP332"/>
    <mergeCell ref="C334:C335"/>
    <mergeCell ref="D334:D335"/>
    <mergeCell ref="E334:F334"/>
    <mergeCell ref="G334:H334"/>
    <mergeCell ref="I334:J334"/>
    <mergeCell ref="U332:V332"/>
    <mergeCell ref="W332:X332"/>
    <mergeCell ref="Y332:Z332"/>
    <mergeCell ref="AA332:AB332"/>
    <mergeCell ref="AC332:AD332"/>
    <mergeCell ref="AE332:AF332"/>
    <mergeCell ref="AM331:AN331"/>
    <mergeCell ref="AO331:AP331"/>
    <mergeCell ref="E332:F332"/>
    <mergeCell ref="G332:H332"/>
    <mergeCell ref="I332:J332"/>
    <mergeCell ref="K332:L332"/>
    <mergeCell ref="M332:N332"/>
    <mergeCell ref="O332:P332"/>
    <mergeCell ref="Q332:R332"/>
    <mergeCell ref="S332:T332"/>
    <mergeCell ref="AA331:AB331"/>
    <mergeCell ref="AC331:AD331"/>
    <mergeCell ref="AE331:AF331"/>
    <mergeCell ref="AG331:AH331"/>
    <mergeCell ref="AI331:AJ331"/>
    <mergeCell ref="AK331:AL331"/>
    <mergeCell ref="AA335:AB335"/>
    <mergeCell ref="AI334:AJ334"/>
    <mergeCell ref="AK334:AL334"/>
    <mergeCell ref="AM334:AN334"/>
    <mergeCell ref="AO334:AP334"/>
    <mergeCell ref="E335:F335"/>
    <mergeCell ref="G335:H335"/>
    <mergeCell ref="I335:J335"/>
    <mergeCell ref="K335:L335"/>
    <mergeCell ref="M335:N335"/>
    <mergeCell ref="O335:P335"/>
    <mergeCell ref="W334:X334"/>
    <mergeCell ref="Y334:Z334"/>
    <mergeCell ref="AA334:AB334"/>
    <mergeCell ref="AC334:AD334"/>
    <mergeCell ref="AE334:AF334"/>
    <mergeCell ref="AG334:AH334"/>
    <mergeCell ref="K334:L334"/>
    <mergeCell ref="M334:N334"/>
    <mergeCell ref="O334:P334"/>
    <mergeCell ref="Q334:R334"/>
    <mergeCell ref="S334:T334"/>
    <mergeCell ref="U334:V334"/>
    <mergeCell ref="E351:F351"/>
    <mergeCell ref="G351:H351"/>
    <mergeCell ref="I351:J351"/>
    <mergeCell ref="K351:L351"/>
    <mergeCell ref="M351:N351"/>
    <mergeCell ref="U350:V350"/>
    <mergeCell ref="W350:X350"/>
    <mergeCell ref="Y350:Z350"/>
    <mergeCell ref="AA350:AB350"/>
    <mergeCell ref="AC350:AD350"/>
    <mergeCell ref="AE350:AF350"/>
    <mergeCell ref="AO335:AP335"/>
    <mergeCell ref="C344:C345"/>
    <mergeCell ref="E350:F350"/>
    <mergeCell ref="G350:H350"/>
    <mergeCell ref="I350:J350"/>
    <mergeCell ref="K350:L350"/>
    <mergeCell ref="M350:N350"/>
    <mergeCell ref="O350:P350"/>
    <mergeCell ref="Q350:R350"/>
    <mergeCell ref="S350:T350"/>
    <mergeCell ref="AC335:AD335"/>
    <mergeCell ref="AE335:AF335"/>
    <mergeCell ref="AG335:AH335"/>
    <mergeCell ref="AI335:AJ335"/>
    <mergeCell ref="AK335:AL335"/>
    <mergeCell ref="AM335:AN335"/>
    <mergeCell ref="Q335:R335"/>
    <mergeCell ref="S335:T335"/>
    <mergeCell ref="U335:V335"/>
    <mergeCell ref="W335:X335"/>
    <mergeCell ref="Y335:Z335"/>
    <mergeCell ref="AM351:AN351"/>
    <mergeCell ref="AO351:AP351"/>
    <mergeCell ref="AA351:AB351"/>
    <mergeCell ref="AC351:AD351"/>
    <mergeCell ref="AE351:AF351"/>
    <mergeCell ref="AG351:AH351"/>
    <mergeCell ref="AI351:AJ351"/>
    <mergeCell ref="AK351:AL351"/>
    <mergeCell ref="O351:P351"/>
    <mergeCell ref="Q351:R351"/>
    <mergeCell ref="S351:T351"/>
    <mergeCell ref="U351:V351"/>
    <mergeCell ref="W351:X351"/>
    <mergeCell ref="Y351:Z351"/>
    <mergeCell ref="AG350:AH350"/>
    <mergeCell ref="AI350:AJ350"/>
    <mergeCell ref="AK350:AL350"/>
    <mergeCell ref="AM350:AN350"/>
    <mergeCell ref="AO350:AP350"/>
  </mergeCells>
  <phoneticPr fontId="2" type="noConversion"/>
  <dataValidations disablePrompts="1" count="1">
    <dataValidation type="list" allowBlank="1" showInputMessage="1" showErrorMessage="1" sqref="L6:L7" xr:uid="{955D37F9-5697-4295-BB06-F45770341ED5}">
      <formula1>$E$19:$W$19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Option Button 1">
              <controlPr defaultSize="0" autoFill="0" autoLine="0" autoPict="0">
                <anchor moveWithCells="1">
                  <from>
                    <xdr:col>6</xdr:col>
                    <xdr:colOff>295275</xdr:colOff>
                    <xdr:row>4</xdr:row>
                    <xdr:rowOff>180975</xdr:rowOff>
                  </from>
                  <to>
                    <xdr:col>7</xdr:col>
                    <xdr:colOff>638175</xdr:colOff>
                    <xdr:row>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Option Button 2">
              <controlPr defaultSize="0" autoFill="0" autoLine="0" autoPict="0">
                <anchor moveWithCells="1">
                  <from>
                    <xdr:col>8</xdr:col>
                    <xdr:colOff>247650</xdr:colOff>
                    <xdr:row>4</xdr:row>
                    <xdr:rowOff>180975</xdr:rowOff>
                  </from>
                  <to>
                    <xdr:col>9</xdr:col>
                    <xdr:colOff>638175</xdr:colOff>
                    <xdr:row>6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870B-A8C3-4F8A-A300-509E9360B448}">
  <dimension ref="A1:AR353"/>
  <sheetViews>
    <sheetView zoomScaleNormal="100" workbookViewId="0">
      <selection activeCell="R9" sqref="R9"/>
    </sheetView>
  </sheetViews>
  <sheetFormatPr defaultColWidth="7.625" defaultRowHeight="14.45" customHeight="1"/>
  <cols>
    <col min="1" max="2" width="2.625" style="125" customWidth="1"/>
    <col min="3" max="3" width="12" style="125" customWidth="1"/>
    <col min="4" max="42" width="8.625" style="125" customWidth="1"/>
    <col min="43" max="43" width="2.625" style="125" customWidth="1"/>
    <col min="44" max="50" width="8.625" style="125" customWidth="1"/>
    <col min="51" max="16384" width="7.625" style="125"/>
  </cols>
  <sheetData>
    <row r="1" spans="1:24" ht="14.45" customHeight="1" thickBot="1">
      <c r="A1" s="161">
        <v>2</v>
      </c>
    </row>
    <row r="2" spans="1:24" ht="14.45" customHeight="1" thickTop="1" thickBot="1">
      <c r="B2" s="320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2"/>
      <c r="N2" s="160"/>
      <c r="O2" s="144"/>
      <c r="P2" s="144"/>
      <c r="Q2" s="144"/>
      <c r="R2" s="144"/>
      <c r="S2" s="144"/>
      <c r="T2" s="144"/>
      <c r="U2" s="277"/>
      <c r="V2" s="277"/>
      <c r="W2" s="277"/>
      <c r="X2" s="277"/>
    </row>
    <row r="3" spans="1:24" ht="15" customHeight="1">
      <c r="B3" s="323"/>
      <c r="C3" s="650" t="s">
        <v>173</v>
      </c>
      <c r="D3" s="651"/>
      <c r="E3" s="324" t="s">
        <v>1580</v>
      </c>
      <c r="F3" s="277"/>
      <c r="G3" s="325" t="s">
        <v>1632</v>
      </c>
      <c r="H3" s="326"/>
      <c r="I3" s="326"/>
      <c r="J3" s="326"/>
      <c r="K3" s="326"/>
      <c r="L3" s="327"/>
      <c r="M3" s="328"/>
      <c r="N3" s="277"/>
    </row>
    <row r="4" spans="1:24" ht="15" customHeight="1" thickBot="1">
      <c r="B4" s="323"/>
      <c r="C4" s="646" t="s">
        <v>1060</v>
      </c>
      <c r="D4" s="647"/>
      <c r="E4" s="329" t="str">
        <f>마리!H6</f>
        <v>마리</v>
      </c>
      <c r="F4" s="277"/>
      <c r="G4" s="330" t="s">
        <v>1633</v>
      </c>
      <c r="H4" s="331"/>
      <c r="I4" s="331"/>
      <c r="J4" s="331"/>
      <c r="K4" s="331"/>
      <c r="L4" s="332"/>
      <c r="M4" s="328"/>
      <c r="N4" s="277"/>
    </row>
    <row r="5" spans="1:24" ht="15" customHeight="1" thickBot="1">
      <c r="B5" s="323"/>
      <c r="C5" s="612" t="s">
        <v>1061</v>
      </c>
      <c r="D5" s="613"/>
      <c r="E5" s="333" t="str">
        <f>마리!H7</f>
        <v>마리</v>
      </c>
      <c r="F5" s="277"/>
      <c r="G5" s="107"/>
      <c r="H5" s="107"/>
      <c r="I5" s="107"/>
      <c r="J5" s="107"/>
      <c r="K5" s="107"/>
      <c r="L5" s="107"/>
      <c r="M5" s="334"/>
      <c r="N5" s="277"/>
      <c r="O5" s="160"/>
      <c r="P5" s="160"/>
      <c r="Q5" s="160"/>
      <c r="R5" s="160"/>
    </row>
    <row r="6" spans="1:24" ht="15" customHeight="1">
      <c r="B6" s="323"/>
      <c r="C6" s="648" t="s">
        <v>1062</v>
      </c>
      <c r="D6" s="649"/>
      <c r="E6" s="335" t="str">
        <f>마리!H8</f>
        <v>마리</v>
      </c>
      <c r="F6" s="277"/>
      <c r="G6" s="652"/>
      <c r="H6" s="654" t="s">
        <v>1032</v>
      </c>
      <c r="I6" s="638"/>
      <c r="J6" s="640" t="s">
        <v>1034</v>
      </c>
      <c r="K6" s="668" t="s">
        <v>1628</v>
      </c>
      <c r="L6" s="670" t="s">
        <v>1021</v>
      </c>
      <c r="M6" s="334"/>
      <c r="N6" s="277"/>
      <c r="O6" s="160"/>
      <c r="P6" s="160"/>
      <c r="Q6" s="160"/>
      <c r="R6" s="160"/>
    </row>
    <row r="7" spans="1:24" ht="15" customHeight="1" thickBot="1">
      <c r="B7" s="323"/>
      <c r="C7" s="646" t="s">
        <v>1065</v>
      </c>
      <c r="D7" s="647"/>
      <c r="E7" s="329" t="str">
        <f>마리!H9</f>
        <v>거래소</v>
      </c>
      <c r="F7" s="277"/>
      <c r="G7" s="653"/>
      <c r="H7" s="655"/>
      <c r="I7" s="639"/>
      <c r="J7" s="641"/>
      <c r="K7" s="669"/>
      <c r="L7" s="671"/>
      <c r="M7" s="334"/>
      <c r="N7" s="277"/>
      <c r="O7" s="160"/>
      <c r="P7" s="160"/>
      <c r="Q7" s="160"/>
      <c r="R7" s="160"/>
    </row>
    <row r="8" spans="1:24" ht="15" customHeight="1" thickBot="1">
      <c r="B8" s="323"/>
      <c r="C8" s="648" t="s">
        <v>1064</v>
      </c>
      <c r="D8" s="649"/>
      <c r="E8" s="335" t="str">
        <f>마리!H10</f>
        <v>마리</v>
      </c>
      <c r="F8" s="277"/>
      <c r="G8" s="107"/>
      <c r="H8" s="107"/>
      <c r="I8" s="277"/>
      <c r="J8" s="277"/>
      <c r="K8" s="277"/>
      <c r="L8" s="277"/>
      <c r="M8" s="334"/>
      <c r="N8" s="277"/>
      <c r="O8" s="160"/>
      <c r="P8" s="160"/>
      <c r="Q8" s="160"/>
    </row>
    <row r="9" spans="1:24" ht="15" customHeight="1">
      <c r="B9" s="323"/>
      <c r="C9" s="646" t="s">
        <v>190</v>
      </c>
      <c r="D9" s="647"/>
      <c r="E9" s="329" t="str">
        <f>마리!H11</f>
        <v>마리</v>
      </c>
      <c r="F9" s="277"/>
      <c r="G9" s="662" t="s">
        <v>1584</v>
      </c>
      <c r="H9" s="663"/>
      <c r="I9" s="664" t="s">
        <v>1582</v>
      </c>
      <c r="J9" s="665"/>
      <c r="K9" s="666" t="s">
        <v>1583</v>
      </c>
      <c r="L9" s="667"/>
      <c r="M9" s="334"/>
      <c r="N9" s="277"/>
      <c r="O9" s="160"/>
      <c r="P9" s="160"/>
      <c r="Q9" s="160"/>
      <c r="R9" s="160"/>
    </row>
    <row r="10" spans="1:24" ht="15" customHeight="1">
      <c r="B10" s="323"/>
      <c r="C10" s="612" t="s">
        <v>197</v>
      </c>
      <c r="D10" s="613"/>
      <c r="E10" s="333" t="str">
        <f>마리!H12</f>
        <v>거래소</v>
      </c>
      <c r="F10" s="277"/>
      <c r="G10" s="614" t="s">
        <v>1589</v>
      </c>
      <c r="H10" s="615"/>
      <c r="I10" s="616" t="str">
        <f>CHOOSE(A1,HLOOKUP(L6,E19:W43,2,0),HLOOKUP(L6,E19:W43,4,0))</f>
        <v>없음</v>
      </c>
      <c r="J10" s="617"/>
      <c r="K10" s="618">
        <f>CHOOSE(A1,HLOOKUP(L6,E19:W43,3,0),HLOOKUP(L6,E19:W43,5,0))</f>
        <v>3669.7573080335183</v>
      </c>
      <c r="L10" s="619"/>
      <c r="M10" s="334"/>
      <c r="N10" s="277"/>
      <c r="O10" s="160"/>
      <c r="P10" s="160"/>
      <c r="Q10" s="160"/>
      <c r="R10" s="160"/>
    </row>
    <row r="11" spans="1:24" ht="15" customHeight="1">
      <c r="B11" s="323"/>
      <c r="C11" s="648" t="s">
        <v>1560</v>
      </c>
      <c r="D11" s="649"/>
      <c r="E11" s="335" t="str">
        <f>마리!H13</f>
        <v/>
      </c>
      <c r="F11" s="277"/>
      <c r="G11" s="614" t="s">
        <v>1590</v>
      </c>
      <c r="H11" s="615"/>
      <c r="I11" s="616" t="str">
        <f>CHOOSE(A1,HLOOKUP(L6,E19:W43,6,0),HLOOKUP(L6,E19:W43,8,0))</f>
        <v>가호</v>
      </c>
      <c r="J11" s="617"/>
      <c r="K11" s="618">
        <f>CHOOSE(A1,HLOOKUP(L6,E19:W43,7,0),HLOOKUP(L6,E19:W43,9,0))</f>
        <v>6096.7660973870461</v>
      </c>
      <c r="L11" s="619"/>
      <c r="M11" s="334"/>
      <c r="N11" s="277"/>
      <c r="O11" s="160"/>
      <c r="P11" s="160"/>
      <c r="Q11" s="160"/>
      <c r="R11" s="160"/>
    </row>
    <row r="12" spans="1:24" ht="15" customHeight="1">
      <c r="B12" s="323"/>
      <c r="C12" s="612" t="s">
        <v>1063</v>
      </c>
      <c r="D12" s="613"/>
      <c r="E12" s="333" t="str">
        <f>마리!H14</f>
        <v>마리</v>
      </c>
      <c r="F12" s="277"/>
      <c r="G12" s="656" t="s">
        <v>1591</v>
      </c>
      <c r="H12" s="657"/>
      <c r="I12" s="658" t="str">
        <f>CHOOSE(A1,HLOOKUP(L6,E19:W43,10,0),HLOOKUP(L6,E19:W43,12,0))</f>
        <v>은총</v>
      </c>
      <c r="J12" s="659"/>
      <c r="K12" s="660">
        <f>CHOOSE(A1,HLOOKUP(L6,E19:W43,11,0),HLOOKUP(L6,E19:W43,13,0))</f>
        <v>7668.7696743499391</v>
      </c>
      <c r="L12" s="661"/>
      <c r="M12" s="334"/>
      <c r="N12" s="277"/>
    </row>
    <row r="13" spans="1:24" ht="15" customHeight="1">
      <c r="B13" s="323"/>
      <c r="C13" s="612" t="s">
        <v>1561</v>
      </c>
      <c r="D13" s="613"/>
      <c r="E13" s="333" t="str">
        <f>마리!H15</f>
        <v>거래소</v>
      </c>
      <c r="F13" s="277"/>
      <c r="G13" s="614" t="s">
        <v>1594</v>
      </c>
      <c r="H13" s="615"/>
      <c r="I13" s="616" t="str">
        <f>CHOOSE(A1,HLOOKUP(L6,E19:W43,14,0),HLOOKUP(L6,E19:W43,16,0))</f>
        <v>없음</v>
      </c>
      <c r="J13" s="617"/>
      <c r="K13" s="618">
        <f>CHOOSE(A1,HLOOKUP(L6,E19:W43,15,0),HLOOKUP(L6,E19:W43,17,0))</f>
        <v>2530.5786165397303</v>
      </c>
      <c r="L13" s="619"/>
      <c r="M13" s="334"/>
      <c r="N13" s="277"/>
    </row>
    <row r="14" spans="1:24" ht="15" customHeight="1">
      <c r="B14" s="323"/>
      <c r="C14" s="612" t="s">
        <v>1562</v>
      </c>
      <c r="D14" s="613"/>
      <c r="E14" s="333" t="str">
        <f>마리!H16</f>
        <v>거래소</v>
      </c>
      <c r="F14" s="277"/>
      <c r="G14" s="614" t="s">
        <v>1592</v>
      </c>
      <c r="H14" s="615"/>
      <c r="I14" s="616" t="str">
        <f>CHOOSE(A1,HLOOKUP(L6,E19:W43,18,0),HLOOKUP(L6,E19:W43,20,0))</f>
        <v>은총</v>
      </c>
      <c r="J14" s="617"/>
      <c r="K14" s="618">
        <f>CHOOSE(A1,HLOOKUP(L6,E19:W43,19,0),HLOOKUP(L6,E19:W43,21,0))</f>
        <v>3930.1826892194313</v>
      </c>
      <c r="L14" s="619"/>
      <c r="M14" s="334"/>
      <c r="N14" s="277"/>
    </row>
    <row r="15" spans="1:24" ht="15" customHeight="1" thickBot="1">
      <c r="B15" s="323"/>
      <c r="C15" s="628" t="s">
        <v>1563</v>
      </c>
      <c r="D15" s="629"/>
      <c r="E15" s="336" t="str">
        <f>마리!H17</f>
        <v/>
      </c>
      <c r="F15" s="277"/>
      <c r="G15" s="630" t="s">
        <v>1593</v>
      </c>
      <c r="H15" s="631"/>
      <c r="I15" s="632" t="str">
        <f>CHOOSE(A1,HLOOKUP(L6,E19:W43,22,0),HLOOKUP(L6,E19:W43,24,0))</f>
        <v>가호</v>
      </c>
      <c r="J15" s="633"/>
      <c r="K15" s="634">
        <f>CHOOSE(A1,HLOOKUP(L6,E19:W43,23,0),HLOOKUP(L6,E19:W43,25,0))</f>
        <v>4461.0911650184789</v>
      </c>
      <c r="L15" s="635"/>
      <c r="M15" s="334"/>
      <c r="N15" s="277"/>
    </row>
    <row r="16" spans="1:24" ht="15" customHeight="1" thickBot="1">
      <c r="B16" s="337"/>
      <c r="C16" s="338"/>
      <c r="D16" s="338"/>
      <c r="E16" s="339"/>
      <c r="F16" s="339"/>
      <c r="G16" s="340"/>
      <c r="H16" s="340"/>
      <c r="I16" s="339"/>
      <c r="J16" s="339"/>
      <c r="K16" s="339"/>
      <c r="L16" s="339"/>
      <c r="M16" s="341"/>
      <c r="N16" s="277"/>
    </row>
    <row r="17" spans="2:44" ht="14.45" customHeight="1" thickTop="1" thickBot="1"/>
    <row r="18" spans="2:44" ht="14.45" customHeight="1" thickTop="1" thickBot="1">
      <c r="B18" s="320"/>
      <c r="C18" s="321"/>
      <c r="D18" s="321"/>
      <c r="E18" s="321"/>
      <c r="F18" s="321"/>
      <c r="G18" s="321"/>
      <c r="H18" s="321"/>
      <c r="I18" s="321"/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322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</row>
    <row r="19" spans="2:44" ht="18" customHeight="1">
      <c r="B19" s="323"/>
      <c r="C19" s="636" t="s">
        <v>1581</v>
      </c>
      <c r="D19" s="637"/>
      <c r="E19" s="342" t="s">
        <v>1013</v>
      </c>
      <c r="F19" s="342" t="s">
        <v>1042</v>
      </c>
      <c r="G19" s="342" t="s">
        <v>1015</v>
      </c>
      <c r="H19" s="342" t="s">
        <v>1016</v>
      </c>
      <c r="I19" s="342" t="s">
        <v>1017</v>
      </c>
      <c r="J19" s="342" t="s">
        <v>1018</v>
      </c>
      <c r="K19" s="342" t="s">
        <v>1019</v>
      </c>
      <c r="L19" s="342" t="s">
        <v>1020</v>
      </c>
      <c r="M19" s="342" t="s">
        <v>1021</v>
      </c>
      <c r="N19" s="342" t="s">
        <v>1022</v>
      </c>
      <c r="O19" s="342" t="s">
        <v>1023</v>
      </c>
      <c r="P19" s="342" t="s">
        <v>1024</v>
      </c>
      <c r="Q19" s="342" t="s">
        <v>1025</v>
      </c>
      <c r="R19" s="342" t="s">
        <v>1026</v>
      </c>
      <c r="S19" s="342" t="s">
        <v>1027</v>
      </c>
      <c r="T19" s="342" t="s">
        <v>1028</v>
      </c>
      <c r="U19" s="342" t="s">
        <v>1029</v>
      </c>
      <c r="V19" s="342" t="s">
        <v>1030</v>
      </c>
      <c r="W19" s="343" t="s">
        <v>1031</v>
      </c>
      <c r="X19" s="344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277"/>
      <c r="AR19" s="277"/>
    </row>
    <row r="20" spans="2:44" ht="24" customHeight="1">
      <c r="B20" s="323"/>
      <c r="C20" s="624" t="s">
        <v>1564</v>
      </c>
      <c r="D20" s="625"/>
      <c r="E20" s="345" t="str">
        <f t="array" ref="E20">INDEX($D$63:$D$197,MATCH(SMALL(IF($C$63:$C$197="무기",$E$63:$E$197),1),($C$63:$C$197="무기")*($E$63:$E$197),0))</f>
        <v>은+가</v>
      </c>
      <c r="F20" s="345" t="str">
        <f t="array" ref="F20">INDEX($D$63:$D$197,MATCH(SMALL(IF($C$63:$C$197="무기",$G$63:$G$197),1),($C$63:$C$197="무기")*($G$63:$G$197),0))</f>
        <v>가호</v>
      </c>
      <c r="G20" s="346" t="str">
        <f t="array" ref="G20">INDEX($D$63:$D$197,MATCH(SMALL(IF($C$63:$C$197="무기",$I$63:$I$197),1),($C$63:$C$197="무기")*($I$63:$I$197),0))</f>
        <v>없음</v>
      </c>
      <c r="H20" s="346" t="str">
        <f t="array" ref="H20">INDEX($D$63:$D$197,MATCH(SMALL(IF($C$63:$C$197="무기",$K$63:$K$197),1),($C$63:$C$197="무기")*($K$63:$K$197),0))</f>
        <v>가호</v>
      </c>
      <c r="I20" s="346" t="str">
        <f t="array" ref="I20">INDEX($D$63:$D$197,MATCH(SMALL(IF($C$63:$C$197="무기",$M$63:$M$197),1),($C$63:$C$197="무기")*($M$63:$M$197),0))</f>
        <v>가호</v>
      </c>
      <c r="J20" s="346" t="str">
        <f t="array" ref="J20">INDEX($D$63:$D$197,MATCH(SMALL(IF($C$63:$C$197="무기",$O$63:$O$197),1),($C$63:$C$197="무기")*($O$63:$O$197),0))</f>
        <v>없음</v>
      </c>
      <c r="K20" s="346" t="str">
        <f t="array" ref="K20">INDEX($D$63:$D$197,MATCH(SMALL(IF($C$63:$C$197="무기",$Q$63:$Q$197),1),($C$63:$C$197="무기")*($Q$63:$Q$197),0))</f>
        <v>없음</v>
      </c>
      <c r="L20" s="346" t="str">
        <f t="array" ref="L20">INDEX($D$63:$D$197,MATCH(SMALL(IF($C$63:$C$197="무기",$S$63:$S$197),1),($C$63:$C$197="무기")*($S$63:$S$197),0))</f>
        <v>없음</v>
      </c>
      <c r="M20" s="346" t="str">
        <f t="array" ref="M20">INDEX($D$63:$D$197,MATCH(SMALL(IF($C$63:$C$197="무기",$U$63:$U$197),1),($C$63:$C$197="무기")*($U$63:$U$197),0))</f>
        <v>없음</v>
      </c>
      <c r="N20" s="346" t="str">
        <f t="array" ref="N20">INDEX($D$63:$D$197,MATCH(SMALL(IF($C$63:$C$197="무기",$W$63:$W$197),1),($C$63:$C$197="무기")*($W$63:$W$197),0))</f>
        <v>없음</v>
      </c>
      <c r="O20" s="346" t="str">
        <f t="array" ref="O20">INDEX($D$63:$D$197,MATCH(SMALL(IF($C$63:$C$197="무기",$Y$63:$Y$197),1),($C$63:$C$197="무기")*($Y$63:$Y$197),0))</f>
        <v>없음</v>
      </c>
      <c r="P20" s="346" t="str">
        <f t="array" ref="P20">INDEX($D$63:$D$197,MATCH(SMALL(IF($C$63:$C$197="무기",$AA$63:$AA$197),1),($C$63:$C$197="무기")*($AA$63:$AA$197),0))</f>
        <v>없음</v>
      </c>
      <c r="Q20" s="346" t="str">
        <f t="array" ref="Q20">INDEX($D$63:$D$197,MATCH(SMALL(IF($C$63:$C$197="무기",$AC$63:$AC$197),1),($C$63:$C$197="무기")*($AC$63:$AC$197),0))</f>
        <v>없음</v>
      </c>
      <c r="R20" s="346" t="str">
        <f t="array" ref="R20">INDEX($D$63:$D$197,MATCH(SMALL(IF($C$63:$C$197="무기",$AE$63:$AE$197),1),($C$63:$C$197="무기")*($AE$63:$AE$197),0))</f>
        <v>없음</v>
      </c>
      <c r="S20" s="346" t="str">
        <f t="array" ref="S20">INDEX($D$63:$D$197,MATCH(SMALL(IF($C$63:$C$197="무기",$AG$63:$AG$197),1),($C$63:$C$197="무기")*($AG$63:$AG$197),0))</f>
        <v>없음</v>
      </c>
      <c r="T20" s="346" t="str">
        <f t="array" ref="T20">INDEX($D$63:$D$197,MATCH(SMALL(IF($C$63:$C$197="무기",$AI$63:$AI$197),1),($C$63:$C$197="무기")*($AI$63:$AI$197),0))</f>
        <v>가호</v>
      </c>
      <c r="U20" s="346" t="str">
        <f t="array" ref="U20">INDEX($D$63:$D$197,MATCH(SMALL(IF($C$63:$C$197="무기",$AK$63:$AK$197),1),($C$63:$C$197="무기")*($AK$63:$AK$197),0))</f>
        <v>가호</v>
      </c>
      <c r="V20" s="346" t="str">
        <f t="array" ref="V20">INDEX($D$63:$D$197,MATCH(SMALL(IF($C$63:$C$197="무기",$AM$63:$AM$197),1),($C$63:$C$197="무기")*($AM$63:$AM$197),0))</f>
        <v>가호</v>
      </c>
      <c r="W20" s="347" t="str">
        <f t="array" ref="W20">INDEX($D$63:$D$197,MATCH(SMALL(IF($C$63:$C$197="무기",$AO$63:$AO$197),1),($C$63:$C$197="무기")*($AO$63:$AO$197),0))</f>
        <v>가호</v>
      </c>
      <c r="X20" s="344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277"/>
      <c r="AR20" s="277"/>
    </row>
    <row r="21" spans="2:44" ht="14.45" customHeight="1">
      <c r="B21" s="323"/>
      <c r="C21" s="620"/>
      <c r="D21" s="621"/>
      <c r="E21" s="158">
        <f t="array" ref="E21">SMALL(IF($C$63:$C$197="무기",$E$63:$E$197),1)</f>
        <v>1868.2080000000001</v>
      </c>
      <c r="F21" s="158">
        <f t="array" ref="F21">SMALL(IF($C$63:$C$197="무기",$G$63:$G$197),1)</f>
        <v>2382.7502813000006</v>
      </c>
      <c r="G21" s="159">
        <f t="array" ref="G21">SMALL(IF($C$63:$C$197="무기",$I$63:$I$197),1)</f>
        <v>3243.9977712319996</v>
      </c>
      <c r="H21" s="159">
        <f t="array" ref="H21">SMALL(IF($C$63:$C$197="무기",$K$63:$K$197),1)</f>
        <v>3666.6844020799999</v>
      </c>
      <c r="I21" s="159">
        <f t="array" ref="I21">SMALL(IF($C$63:$C$197="무기",$M$63:$M$197),1)</f>
        <v>3666.6844020799999</v>
      </c>
      <c r="J21" s="159">
        <f t="array" ref="J21">SMALL(IF($C$63:$C$197="무기",$O$63:$O$197),1)</f>
        <v>6176.1006853132858</v>
      </c>
      <c r="K21" s="159">
        <f t="array" ref="K21">SMALL(IF($C$63:$C$197="무기",$Q$63:$Q$197),1)</f>
        <v>6782.7515397610332</v>
      </c>
      <c r="L21" s="159">
        <f t="array" ref="L21">SMALL(IF($C$63:$C$197="무기",$S$63:$S$197),1)</f>
        <v>7054.4049669849064</v>
      </c>
      <c r="M21" s="159">
        <f t="array" ref="M21">SMALL(IF($C$63:$C$197="무기",$U$63:$U$197),1)</f>
        <v>9506.2612987901084</v>
      </c>
      <c r="N21" s="159">
        <f t="array" ref="N21">SMALL(IF($C$63:$C$197="무기",$W$63:$W$197),1)</f>
        <v>10249.203220722404</v>
      </c>
      <c r="O21" s="159">
        <f t="array" ref="O21">SMALL(IF($C$63:$C$197="무기",$Y$63:$Y$197),1)</f>
        <v>10448.651220722404</v>
      </c>
      <c r="P21" s="159">
        <f t="array" ref="P21">SMALL(IF($C$63:$C$197="무기",$AA$63:$AA$197),1)</f>
        <v>18376.696653859362</v>
      </c>
      <c r="Q21" s="159">
        <f t="array" ref="Q21">SMALL(IF($C$63:$C$197="무기",$AC$63:$AC$197),1)</f>
        <v>20011.380681021579</v>
      </c>
      <c r="R21" s="159">
        <f t="array" ref="R21">SMALL(IF($C$63:$C$197="무기",$AE$63:$AE$197),1)</f>
        <v>31300.031387494186</v>
      </c>
      <c r="S21" s="159">
        <f t="array" ref="S21">SMALL(IF($C$63:$C$197="무기",$AG$63:$AG$197),1)</f>
        <v>32310.758284142987</v>
      </c>
      <c r="T21" s="159">
        <f t="array" ref="T21">SMALL(IF($C$63:$C$197="무기",$AI$63:$AI$197),1)</f>
        <v>84582.877934376258</v>
      </c>
      <c r="U21" s="159">
        <f t="array" ref="U21">SMALL(IF($C$63:$C$197="무기",$AK$63:$AK$197),1)</f>
        <v>86603.675307151963</v>
      </c>
      <c r="V21" s="159">
        <f t="array" ref="V21">SMALL(IF($C$63:$C$197="무기",$AM$63:$AM$197),1)</f>
        <v>146627.01045816756</v>
      </c>
      <c r="W21" s="348">
        <f t="array" ref="W21">SMALL(IF($C$63:$C$197="무기",$AO$63:$AO$197),1)</f>
        <v>161262.85971051914</v>
      </c>
      <c r="X21" s="349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277"/>
      <c r="AR21" s="277"/>
    </row>
    <row r="22" spans="2:44" ht="24" customHeight="1">
      <c r="B22" s="323"/>
      <c r="C22" s="620" t="s">
        <v>1565</v>
      </c>
      <c r="D22" s="621"/>
      <c r="E22" s="158" t="str">
        <f t="array" ref="E22">INDEX($D$63:$D$197,MATCH(SMALL(IF($C$63:$C$197="방어구",$E$63:$E$197),1),($C$63:$C$197="방어구")*($E$63:$E$197),0))</f>
        <v>없음</v>
      </c>
      <c r="F22" s="158" t="str">
        <f t="array" ref="F22">INDEX($D$63:$D$197,MATCH(SMALL(IF($C$63:$C$197="방어구",$G$63:$G$197),1),($C$63:$C$197="방어구")*($G$63:$G$197),0))</f>
        <v>없음</v>
      </c>
      <c r="G22" s="159" t="str">
        <f t="array" ref="G22">INDEX($D$63:$D$197,MATCH(SMALL(IF($C$63:$C$197="방어구",$I$63:$I$197),1),($C$63:$C$197="방어구")*($I$63:$I$197),0))</f>
        <v>없음</v>
      </c>
      <c r="H22" s="159" t="str">
        <f t="array" ref="H22">INDEX($D$63:$D$197,MATCH(SMALL(IF($C$63:$C$197="방어구",$K$63:$K$197),1),($C$63:$C$197="방어구")*($K$63:$K$197),0))</f>
        <v>없음</v>
      </c>
      <c r="I22" s="159" t="str">
        <f t="array" ref="I22">INDEX($D$63:$D$197,MATCH(SMALL(IF($C$63:$C$197="방어구",$M$63:$M$197),1),($C$63:$C$197="방어구")*($M$63:$M$197),0))</f>
        <v>없음</v>
      </c>
      <c r="J22" s="159" t="str">
        <f t="array" ref="J22">INDEX($D$63:$D$197,MATCH(SMALL(IF($C$63:$C$197="방어구",$O$63:$O$197),1),($C$63:$C$197="방어구")*($O$63:$O$197),0))</f>
        <v>없음</v>
      </c>
      <c r="K22" s="159" t="str">
        <f t="array" ref="K22">INDEX($D$63:$D$197,MATCH(SMALL(IF($C$63:$C$197="방어구",$Q$63:$Q$197),1),($C$63:$C$197="방어구")*($Q$63:$Q$197),0))</f>
        <v>없음</v>
      </c>
      <c r="L22" s="159" t="str">
        <f t="array" ref="L22">INDEX($D$63:$D$197,MATCH(SMALL(IF($C$63:$C$197="방어구",$S$63:$S$197),1),($C$63:$C$197="방어구")*($S$63:$S$197),0))</f>
        <v>없음</v>
      </c>
      <c r="M22" s="159" t="str">
        <f t="array" ref="M22">INDEX($D$63:$D$197,MATCH(SMALL(IF($C$63:$C$197="방어구",$U$63:$U$197),1),($C$63:$C$197="방어구")*($U$63:$U$197),0))</f>
        <v>없음</v>
      </c>
      <c r="N22" s="159" t="str">
        <f t="array" ref="N22">INDEX($D$63:$D$197,MATCH(SMALL(IF($C$63:$C$197="방어구",$W$63:$W$197),1),($C$63:$C$197="방어구")*($W$63:$W$197),0))</f>
        <v>없음</v>
      </c>
      <c r="O22" s="159" t="str">
        <f t="array" ref="O22">INDEX($D$63:$D$197,MATCH(SMALL(IF($C$63:$C$197="방어구",$Y$63:$Y$197),1),($C$63:$C$197="방어구")*($Y$63:$Y$197),0))</f>
        <v>없음</v>
      </c>
      <c r="P22" s="159" t="str">
        <f t="array" ref="P22">INDEX($D$63:$D$197,MATCH(SMALL(IF($C$63:$C$197="방어구",$AA$63:$AA$197),1),($C$63:$C$197="방어구")*($AA$63:$AA$197),0))</f>
        <v>없음</v>
      </c>
      <c r="Q22" s="159" t="str">
        <f t="array" ref="Q22">INDEX($D$63:$D$197,MATCH(SMALL(IF($C$63:$C$197="방어구",$AC$63:$AC$197),1),($C$63:$C$197="방어구")*($AC$63:$AC$197),0))</f>
        <v>없음</v>
      </c>
      <c r="R22" s="159" t="str">
        <f t="array" ref="R22">INDEX($D$63:$D$197,MATCH(SMALL(IF($C$63:$C$197="방어구",$AE$63:$AE$197),1),($C$63:$C$197="방어구")*($AE$63:$AE$197),0))</f>
        <v>없음</v>
      </c>
      <c r="S22" s="159" t="str">
        <f t="array" ref="S22">INDEX($D$63:$D$197,MATCH(SMALL(IF($C$63:$C$197="방어구",$AG$63:$AG$197),1),($C$63:$C$197="방어구")*($AG$63:$AG$197),0))</f>
        <v>없음</v>
      </c>
      <c r="T22" s="159" t="str">
        <f t="array" ref="T22">INDEX($D$63:$D$197,MATCH(SMALL(IF($C$63:$C$197="방어구",$AI$63:$AI$197),1),($C$63:$C$197="방어구")*($AI$63:$AI$197),0))</f>
        <v>없음</v>
      </c>
      <c r="U22" s="159" t="str">
        <f t="array" ref="U22">INDEX($D$63:$D$197,MATCH(SMALL(IF($C$63:$C$197="방어구",$AK$63:$AK$197),1),($C$63:$C$197="방어구")*($AK$63:$AK$197),0))</f>
        <v>없음</v>
      </c>
      <c r="V22" s="159" t="str">
        <f t="array" ref="V22">INDEX($D$63:$D$197,MATCH(SMALL(IF($C$63:$C$197="방어구",$AM$63:$AM$197),1),($C$63:$C$197="방어구")*($AM$63:$AM$197),0))</f>
        <v>가호</v>
      </c>
      <c r="W22" s="348" t="str">
        <f t="array" ref="W22">INDEX($D$63:$D$197,MATCH(SMALL(IF($C$63:$C$197="방어구",$AO$63:$AO$197),1),($C$63:$C$197="방어구")*($AO$63:$AO$197),0))</f>
        <v>가호</v>
      </c>
      <c r="X22" s="344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277"/>
      <c r="AR22" s="277"/>
    </row>
    <row r="23" spans="2:44" ht="14.45" customHeight="1">
      <c r="B23" s="323"/>
      <c r="C23" s="622"/>
      <c r="D23" s="623"/>
      <c r="E23" s="350">
        <f t="array" ref="E23">SMALL(IF($C$63:$C$197="방어구",$E$63:$E$197),1)</f>
        <v>774.90832895999995</v>
      </c>
      <c r="F23" s="350">
        <f t="array" ref="F23">SMALL(IF($C$63:$C$197="방어구",$G$63:$G$197),1)</f>
        <v>939.63838026119993</v>
      </c>
      <c r="G23" s="351">
        <f t="array" ref="G23">SMALL(IF($C$63:$C$197="방어구",$I$63:$I$197),1)</f>
        <v>1231.1443217510398</v>
      </c>
      <c r="H23" s="351">
        <f t="array" ref="H23">SMALL(IF($C$63:$C$197="방어구",$K$63:$K$197),1)</f>
        <v>1505.5122888908797</v>
      </c>
      <c r="I23" s="351">
        <f t="array" ref="I23">SMALL(IF($C$63:$C$197="방어구",$M$63:$M$197),1)</f>
        <v>1505.5122888908797</v>
      </c>
      <c r="J23" s="351">
        <f t="array" ref="J23">SMALL(IF($C$63:$C$197="방어구",$O$63:$O$197),1)</f>
        <v>2423.2944707752113</v>
      </c>
      <c r="K23" s="351">
        <f t="array" ref="K23">SMALL(IF($C$63:$C$197="방어구",$Q$63:$Q$197),1)</f>
        <v>2485.2699053824604</v>
      </c>
      <c r="L23" s="351">
        <f t="array" ref="L23">SMALL(IF($C$63:$C$197="방어구",$S$63:$S$197),1)</f>
        <v>2756.923332606334</v>
      </c>
      <c r="M23" s="351">
        <f t="array" ref="M23">SMALL(IF($C$63:$C$197="방어구",$U$63:$U$197),1)</f>
        <v>3669.7573080335183</v>
      </c>
      <c r="N23" s="351">
        <f t="array" ref="N23">SMALL(IF($C$63:$C$197="방어구",$W$63:$W$197),1)</f>
        <v>3859.3303984588429</v>
      </c>
      <c r="O23" s="351">
        <f t="array" ref="O23">SMALL(IF($C$63:$C$197="방어구",$Y$63:$Y$197),1)</f>
        <v>4063.9546120068753</v>
      </c>
      <c r="P23" s="351">
        <f t="array" ref="P23">SMALL(IF($C$63:$C$197="방어구",$AA$63:$AA$197),1)</f>
        <v>6816.0506438883021</v>
      </c>
      <c r="Q23" s="351">
        <f t="array" ref="Q23">SMALL(IF($C$63:$C$197="방어구",$AC$63:$AC$197),1)</f>
        <v>7347.8081358110958</v>
      </c>
      <c r="R23" s="351">
        <f t="array" ref="R23">SMALL(IF($C$63:$C$197="방어구",$AE$63:$AE$197),1)</f>
        <v>12031.744416783165</v>
      </c>
      <c r="S23" s="351">
        <f t="array" ref="S23">SMALL(IF($C$63:$C$197="방어구",$AG$63:$AG$197),1)</f>
        <v>12487.992416783167</v>
      </c>
      <c r="T23" s="351">
        <f t="array" ref="T23">SMALL(IF($C$63:$C$197="방어구",$AI$63:$AI$197),1)</f>
        <v>31540.419678274244</v>
      </c>
      <c r="U23" s="351">
        <f t="array" ref="U23">SMALL(IF($C$63:$C$197="방어구",$AK$63:$AK$197),1)</f>
        <v>32372.879678274243</v>
      </c>
      <c r="V23" s="351">
        <f t="array" ref="V23">SMALL(IF($C$63:$C$197="방어구",$AM$63:$AM$197),1)</f>
        <v>60338.863266209519</v>
      </c>
      <c r="W23" s="352">
        <f t="array" ref="W23">SMALL(IF($C$63:$C$197="방어구",$AO$63:$AO$197),1)</f>
        <v>62341.063224357378</v>
      </c>
      <c r="X23" s="349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277"/>
      <c r="AR23" s="277"/>
    </row>
    <row r="24" spans="2:44" ht="24" customHeight="1">
      <c r="B24" s="323"/>
      <c r="C24" s="624" t="s">
        <v>1568</v>
      </c>
      <c r="D24" s="625"/>
      <c r="E24" s="345" t="str">
        <f t="array" ref="E24">INDEX($D$63:$D$197,MATCH(SMALL(IF($C$63:$C$197="무기",$E$63:$E$197),2),($C$63:$C$197="무기")*($E$63:$E$197),0))</f>
        <v>가호</v>
      </c>
      <c r="F24" s="345" t="str">
        <f t="array" ref="F24">INDEX($D$63:$D$197,MATCH(SMALL(IF($C$63:$C$197="무기",$G$63:$G$197),2),($C$63:$C$197="무기")*($G$63:$G$197),0))</f>
        <v>없음</v>
      </c>
      <c r="G24" s="346" t="str">
        <f t="array" ref="G24">INDEX($D$63:$D$197,MATCH(SMALL(IF($C$63:$C$197="무기",$I$63:$I$197),2),($C$63:$C$197="무기")*($I$63:$I$197),0))</f>
        <v>가호</v>
      </c>
      <c r="H24" s="346" t="str">
        <f t="array" ref="H24">INDEX($D$63:$D$197,MATCH(SMALL(IF($C$63:$C$197="무기",$K$63:$K$197),2),($C$63:$C$197="무기")*($K$63:$K$197),0))</f>
        <v>없음</v>
      </c>
      <c r="I24" s="346" t="str">
        <f t="array" ref="I24">INDEX($D$63:$D$197,MATCH(SMALL(IF($C$63:$C$197="무기",$M$63:$M$197),2),($C$63:$C$197="무기")*($M$63:$M$197),0))</f>
        <v>없음</v>
      </c>
      <c r="J24" s="346" t="str">
        <f t="array" ref="J24">INDEX($D$63:$D$197,MATCH(SMALL(IF($C$63:$C$197="무기",$O$63:$O$197),2),($C$63:$C$197="무기")*($O$63:$O$197),0))</f>
        <v>가호</v>
      </c>
      <c r="K24" s="346" t="str">
        <f t="array" ref="K24">INDEX($D$63:$D$197,MATCH(SMALL(IF($C$63:$C$197="무기",$Q$63:$Q$197),2),($C$63:$C$197="무기")*($Q$63:$Q$197),0))</f>
        <v>가호</v>
      </c>
      <c r="L24" s="346" t="str">
        <f t="array" ref="L24">INDEX($D$63:$D$197,MATCH(SMALL(IF($C$63:$C$197="무기",$S$63:$S$197),2),($C$63:$C$197="무기")*($S$63:$S$197),0))</f>
        <v>가호</v>
      </c>
      <c r="M24" s="346" t="str">
        <f t="array" ref="M24">INDEX($D$63:$D$197,MATCH(SMALL(IF($C$63:$C$197="무기",$U$63:$U$197),2),($C$63:$C$197="무기")*($U$63:$U$197),0))</f>
        <v>가호</v>
      </c>
      <c r="N24" s="346" t="str">
        <f t="array" ref="N24">INDEX($D$63:$D$197,MATCH(SMALL(IF($C$63:$C$197="무기",$W$63:$W$197),2),($C$63:$C$197="무기")*($W$63:$W$197),0))</f>
        <v>가호</v>
      </c>
      <c r="O24" s="346" t="str">
        <f t="array" ref="O24">INDEX($D$63:$D$197,MATCH(SMALL(IF($C$63:$C$197="무기",$Y$63:$Y$197),2),($C$63:$C$197="무기")*($Y$63:$Y$197),0))</f>
        <v>가호</v>
      </c>
      <c r="P24" s="346" t="str">
        <f t="array" ref="P24">INDEX($D$63:$D$197,MATCH(SMALL(IF($C$63:$C$197="무기",$AA$63:$AA$197),2),($C$63:$C$197="무기")*($AA$63:$AA$197),0))</f>
        <v>가호</v>
      </c>
      <c r="Q24" s="346" t="str">
        <f t="array" ref="Q24">INDEX($D$63:$D$197,MATCH(SMALL(IF($C$63:$C$197="무기",$AC$63:$AC$197),2),($C$63:$C$197="무기")*($AC$63:$AC$197),0))</f>
        <v>가호</v>
      </c>
      <c r="R24" s="346" t="str">
        <f t="array" ref="R24">INDEX($D$63:$D$197,MATCH(SMALL(IF($C$63:$C$197="무기",$AE$63:$AE$197),2),($C$63:$C$197="무기")*($AE$63:$AE$197),0))</f>
        <v>가호</v>
      </c>
      <c r="S24" s="346" t="str">
        <f t="array" ref="S24">INDEX($D$63:$D$197,MATCH(SMALL(IF($C$63:$C$197="무기",$AG$63:$AG$197),2),($C$63:$C$197="무기")*($AG$63:$AG$197),0))</f>
        <v>가호</v>
      </c>
      <c r="T24" s="346" t="str">
        <f t="array" ref="T24">INDEX($D$63:$D$197,MATCH(SMALL(IF($C$63:$C$197="무기",$AI$63:$AI$197),2),($C$63:$C$197="무기")*($AI$63:$AI$197),0))</f>
        <v>없음</v>
      </c>
      <c r="U24" s="346" t="str">
        <f t="array" ref="U24">INDEX($D$63:$D$197,MATCH(SMALL(IF($C$63:$C$197="무기",$AK$63:$AK$197),2),($C$63:$C$197="무기")*($AK$63:$AK$197),0))</f>
        <v>없음</v>
      </c>
      <c r="V24" s="346" t="str">
        <f t="array" ref="V24">INDEX($D$63:$D$197,MATCH(SMALL(IF($C$63:$C$197="무기",$AM$63:$AM$197),2),($C$63:$C$197="무기")*($AM$63:$AM$197),0))</f>
        <v>없음</v>
      </c>
      <c r="W24" s="347" t="str">
        <f t="array" ref="W24">INDEX($D$63:$D$197,MATCH(SMALL(IF($C$63:$C$197="무기",$AO$63:$AO$197),2),($C$63:$C$197="무기")*($AO$63:$AO$197),0))</f>
        <v>없음</v>
      </c>
      <c r="X24" s="334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  <c r="AO24" s="277"/>
      <c r="AP24" s="277"/>
      <c r="AQ24" s="277"/>
      <c r="AR24" s="277"/>
    </row>
    <row r="25" spans="2:44" ht="14.45" customHeight="1">
      <c r="B25" s="323"/>
      <c r="C25" s="620"/>
      <c r="D25" s="621"/>
      <c r="E25" s="158">
        <f t="array" ref="E25">SMALL(IF($C$63:$C$197="무기",$E$63:$E$197),2)</f>
        <v>1897.3550400000004</v>
      </c>
      <c r="F25" s="158">
        <f t="array" ref="F25">SMALL(IF($C$63:$C$197="무기",$G$63:$G$197),2)</f>
        <v>2411.9123592412502</v>
      </c>
      <c r="G25" s="159">
        <f t="array" ref="G25">SMALL(IF($C$63:$C$197="무기",$I$63:$I$197),2)</f>
        <v>3265.6950089439997</v>
      </c>
      <c r="H25" s="159">
        <f t="array" ref="H25">SMALL(IF($C$63:$C$197="무기",$K$63:$K$197),2)</f>
        <v>3727.0542602495989</v>
      </c>
      <c r="I25" s="159">
        <f t="array" ref="I25">SMALL(IF($C$63:$C$197="무기",$M$63:$M$197),2)</f>
        <v>3727.0542602495989</v>
      </c>
      <c r="J25" s="159">
        <f t="array" ref="J25">SMALL(IF($C$63:$C$197="무기",$O$63:$O$197),2)</f>
        <v>7356.1528521880737</v>
      </c>
      <c r="K25" s="159">
        <f t="array" ref="K25">SMALL(IF($C$63:$C$197="무기",$Q$63:$Q$197),2)</f>
        <v>7872.4388426518199</v>
      </c>
      <c r="L25" s="159">
        <f t="array" ref="L25">SMALL(IF($C$63:$C$197="무기",$S$63:$S$197),2)</f>
        <v>8098.9098378836934</v>
      </c>
      <c r="M25" s="159">
        <f t="array" ref="M25">SMALL(IF($C$63:$C$197="무기",$U$63:$U$197),2)</f>
        <v>11021.182177047311</v>
      </c>
      <c r="N25" s="159">
        <f t="array" ref="N25">SMALL(IF($C$63:$C$197="무기",$W$63:$W$197),2)</f>
        <v>11668.806040458161</v>
      </c>
      <c r="O25" s="159">
        <f t="array" ref="O25">SMALL(IF($C$63:$C$197="무기",$Y$63:$Y$197),2)</f>
        <v>11868.254040458161</v>
      </c>
      <c r="P25" s="159">
        <f t="array" ref="P25">SMALL(IF($C$63:$C$197="무기",$AA$63:$AA$197),2)</f>
        <v>23466.811208358526</v>
      </c>
      <c r="Q25" s="159">
        <f t="array" ref="Q25">SMALL(IF($C$63:$C$197="무기",$AC$63:$AC$197),2)</f>
        <v>24906.06724606844</v>
      </c>
      <c r="R25" s="159">
        <f t="array" ref="R25">SMALL(IF($C$63:$C$197="무기",$AE$63:$AE$197),2)</f>
        <v>36800.9300060936</v>
      </c>
      <c r="S25" s="159">
        <f t="array" ref="S25">SMALL(IF($C$63:$C$197="무기",$AG$63:$AG$197),2)</f>
        <v>37759.603515290481</v>
      </c>
      <c r="T25" s="159">
        <f t="array" ref="T25">SMALL(IF($C$63:$C$197="무기",$AI$63:$AI$197),2)</f>
        <v>91197.485760081734</v>
      </c>
      <c r="U25" s="159">
        <f t="array" ref="U25">SMALL(IF($C$63:$C$197="무기",$AK$63:$AK$197),2)</f>
        <v>93347.462792950493</v>
      </c>
      <c r="V25" s="159">
        <f t="array" ref="V25">SMALL(IF($C$63:$C$197="무기",$AM$63:$AM$197),2)</f>
        <v>179040.01123264374</v>
      </c>
      <c r="W25" s="348" t="e">
        <f>SMALL(IF($C$63:$C$197="무기",$AO$63:$AO$197),2)</f>
        <v>#VALUE!</v>
      </c>
      <c r="X25" s="353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277"/>
      <c r="AR25" s="277"/>
    </row>
    <row r="26" spans="2:44" ht="24" customHeight="1">
      <c r="B26" s="323"/>
      <c r="C26" s="620" t="s">
        <v>1569</v>
      </c>
      <c r="D26" s="621"/>
      <c r="E26" s="159" t="str">
        <f t="array" ref="E26">INDEX($D$63:$D$197,MATCH(SMALL(IF($C$63:$C$197="방어구",$E$63:$E$197),2),($C$63:$C$197="방어구")*($E$63:$E$197),0))</f>
        <v>가호</v>
      </c>
      <c r="F26" s="159" t="str">
        <f t="array" ref="F26">INDEX($D$63:$D$197,MATCH(SMALL(IF($C$63:$C$197="방어구",$G$63:$G$197),2),($C$63:$C$197="방어구")*($G$63:$G$197),0))</f>
        <v>가호</v>
      </c>
      <c r="G26" s="159" t="str">
        <f t="array" ref="G26">INDEX($D$63:$D$197,MATCH(SMALL(IF($C$63:$C$197="방어구",$I$63:$I$197),2),($C$63:$C$197="방어구")*($I$63:$I$197),0))</f>
        <v>가호</v>
      </c>
      <c r="H26" s="159" t="str">
        <f t="array" ref="H26">INDEX($D$63:$D$197,MATCH(SMALL(IF($C$63:$C$197="방어구",$K$63:$K$197),2),($C$63:$C$197="방어구")*($K$63:$K$197),0))</f>
        <v>가호</v>
      </c>
      <c r="I26" s="159" t="str">
        <f t="array" ref="I26">INDEX($D$63:$D$197,MATCH(SMALL(IF($C$63:$C$197="방어구",$M$63:$M$197),2),($C$63:$C$197="방어구")*($M$63:$M$197),0))</f>
        <v>가호</v>
      </c>
      <c r="J26" s="159" t="str">
        <f t="array" ref="J26">INDEX($D$63:$D$197,MATCH(SMALL(IF($C$63:$C$197="방어구",$O$63:$O$197),2),($C$63:$C$197="방어구")*($O$63:$O$197),0))</f>
        <v>가호</v>
      </c>
      <c r="K26" s="159" t="str">
        <f t="array" ref="K26">INDEX($D$63:$D$197,MATCH(SMALL(IF($C$63:$C$197="방어구",$Q$63:$Q$197),2),($C$63:$C$197="방어구")*($Q$63:$Q$197),0))</f>
        <v>가호</v>
      </c>
      <c r="L26" s="159" t="str">
        <f t="array" ref="L26">INDEX($D$63:$D$197,MATCH(SMALL(IF($C$63:$C$197="방어구",$S$63:$S$197),2),($C$63:$C$197="방어구")*($S$63:$S$197),0))</f>
        <v>가호</v>
      </c>
      <c r="M26" s="159" t="str">
        <f t="array" ref="M26">INDEX($D$63:$D$197,MATCH(SMALL(IF($C$63:$C$197="방어구",$U$63:$U$197),2),($C$63:$C$197="방어구")*($U$63:$U$197),0))</f>
        <v>가호</v>
      </c>
      <c r="N26" s="159" t="str">
        <f t="array" ref="N26">INDEX($D$63:$D$197,MATCH(SMALL(IF($C$63:$C$197="방어구",$W$63:$W$197),2),($C$63:$C$197="방어구")*($W$63:$W$197),0))</f>
        <v>가호</v>
      </c>
      <c r="O26" s="159" t="str">
        <f t="array" ref="O26">INDEX($D$63:$D$197,MATCH(SMALL(IF($C$63:$C$197="방어구",$Y$63:$Y$197),2),($C$63:$C$197="방어구")*($Y$63:$Y$197),0))</f>
        <v>가호</v>
      </c>
      <c r="P26" s="159" t="str">
        <f t="array" ref="P26">INDEX($D$63:$D$197,MATCH(SMALL(IF($C$63:$C$197="방어구",$AA$63:$AA$197),2),($C$63:$C$197="방어구")*($AA$63:$AA$197),0))</f>
        <v>가호</v>
      </c>
      <c r="Q26" s="159" t="str">
        <f t="array" ref="Q26">INDEX($D$63:$D$197,MATCH(SMALL(IF($C$63:$C$197="방어구",$AC$63:$AC$197),2),($C$63:$C$197="방어구")*($AC$63:$AC$197),0))</f>
        <v>가호</v>
      </c>
      <c r="R26" s="159" t="str">
        <f t="array" ref="R26">INDEX($D$63:$D$197,MATCH(SMALL(IF($C$63:$C$197="방어구",$AE$63:$AE$197),2),($C$63:$C$197="방어구")*($AE$63:$AE$197),0))</f>
        <v>가호</v>
      </c>
      <c r="S26" s="159" t="str">
        <f t="array" ref="S26">INDEX($D$63:$D$197,MATCH(SMALL(IF($C$63:$C$197="방어구",$AG$63:$AG$197),2),($C$63:$C$197="방어구")*($AG$63:$AG$197),0))</f>
        <v>가호</v>
      </c>
      <c r="T26" s="159" t="str">
        <f t="array" ref="T26">INDEX($D$63:$D$197,MATCH(SMALL(IF($C$63:$C$197="방어구",$AI$63:$AI$197),2),($C$63:$C$197="방어구")*($AI$63:$AI$197),0))</f>
        <v>가호</v>
      </c>
      <c r="U26" s="159" t="str">
        <f t="array" ref="U26">INDEX($D$63:$D$197,MATCH(SMALL(IF($C$63:$C$197="방어구",$AK$63:$AK$197),2),($C$63:$C$197="방어구")*($AK$63:$AK$197),0))</f>
        <v>가호</v>
      </c>
      <c r="V26" s="159" t="str">
        <f t="array" ref="V26">INDEX($D$63:$D$197,MATCH(SMALL(IF($C$63:$C$197="방어구",$AM$63:$AM$197),2),($C$63:$C$197="방어구")*($AM$63:$AM$197),0))</f>
        <v>없음</v>
      </c>
      <c r="W26" s="348" t="str">
        <f t="array" ref="W26">INDEX($D$63:$D$197,MATCH(SMALL(IF($C$63:$C$197="방어구",$AO$63:$AO$197),2),($C$63:$C$197="방어구")*($AO$63:$AO$197),0))</f>
        <v>없음</v>
      </c>
      <c r="X26" s="334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  <c r="AP26" s="277"/>
      <c r="AQ26" s="277"/>
      <c r="AR26" s="277"/>
    </row>
    <row r="27" spans="2:44" ht="14.45" customHeight="1">
      <c r="B27" s="323"/>
      <c r="C27" s="622"/>
      <c r="D27" s="623"/>
      <c r="E27" s="351">
        <f t="array" ref="E27">SMALL(IF($C$63:$C$197="방어구",$E$63:$E$197),2)</f>
        <v>971.9725440000002</v>
      </c>
      <c r="F27" s="351">
        <f t="array" ref="F27">SMALL(IF($C$63:$C$197="방어구",$G$63:$G$197),2)</f>
        <v>1205.5207766800002</v>
      </c>
      <c r="G27" s="351">
        <f t="array" ref="G27">SMALL(IF($C$63:$C$197="방어구",$I$63:$I$197),2)</f>
        <v>1630.3502005184</v>
      </c>
      <c r="H27" s="351">
        <f t="array" ref="H27">SMALL(IF($C$63:$C$197="방어구",$K$63:$K$197),2)</f>
        <v>1859.7740399807999</v>
      </c>
      <c r="I27" s="351">
        <f t="array" ref="I27">SMALL(IF($C$63:$C$197="방어구",$M$63:$M$197),2)</f>
        <v>1859.7740399807999</v>
      </c>
      <c r="J27" s="351">
        <f t="array" ref="J27">SMALL(IF($C$63:$C$197="방어구",$O$63:$O$197),2)</f>
        <v>4210.7276162853195</v>
      </c>
      <c r="K27" s="351">
        <f t="array" ref="K27">SMALL(IF($C$63:$C$197="방어구",$Q$63:$Q$197),2)</f>
        <v>4269.7984659787962</v>
      </c>
      <c r="L27" s="351">
        <f t="array" ref="L27">SMALL(IF($C$63:$C$197="방어구",$S$63:$S$197),2)</f>
        <v>4496.2694612106698</v>
      </c>
      <c r="M27" s="351">
        <f t="array" ref="M27">SMALL(IF($C$63:$C$197="방어구",$U$63:$U$197),2)</f>
        <v>6096.7660973870461</v>
      </c>
      <c r="N27" s="351">
        <f t="array" ref="N27">SMALL(IF($C$63:$C$197="방어구",$W$63:$W$197),2)</f>
        <v>6271.9355700802407</v>
      </c>
      <c r="O27" s="351">
        <f t="array" ref="O27">SMALL(IF($C$63:$C$197="방어구",$Y$63:$Y$197),2)</f>
        <v>6465.9688882370019</v>
      </c>
      <c r="P27" s="351">
        <f t="array" ref="P27">SMALL(IF($C$63:$C$197="방어구",$AA$63:$AA$197),2)</f>
        <v>13622.441720041839</v>
      </c>
      <c r="Q27" s="351">
        <f t="array" ref="Q27">SMALL(IF($C$63:$C$197="방어구",$AC$63:$AC$197),2)</f>
        <v>14109.529957232677</v>
      </c>
      <c r="R27" s="351">
        <f t="array" ref="R27">SMALL(IF($C$63:$C$197="방어구",$AE$63:$AE$197),2)</f>
        <v>20317.499264060356</v>
      </c>
      <c r="S27" s="351">
        <f t="array" ref="S27">SMALL(IF($C$63:$C$197="방어구",$AG$63:$AG$197),2)</f>
        <v>20773.747264060359</v>
      </c>
      <c r="T27" s="351">
        <f t="array" ref="T27">SMALL(IF($C$63:$C$197="방어구",$AI$63:$AI$197),2)</f>
        <v>32950.452337549657</v>
      </c>
      <c r="U27" s="351">
        <f t="array" ref="U27">SMALL(IF($C$63:$C$197="방어구",$AK$63:$AK$197),2)</f>
        <v>33782.912337549657</v>
      </c>
      <c r="V27" s="351">
        <f t="array" ref="V27">SMALL(IF($C$63:$C$197="방어구",$AM$63:$AM$197),2)</f>
        <v>65985.846189415475</v>
      </c>
      <c r="W27" s="352">
        <f t="array" ref="W27">SMALL(IF($C$63:$C$197="방어구",$AO$63:$AO$197),2)</f>
        <v>68067.261590069567</v>
      </c>
      <c r="X27" s="353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277"/>
      <c r="AR27" s="277"/>
    </row>
    <row r="28" spans="2:44" ht="24" customHeight="1">
      <c r="B28" s="323"/>
      <c r="C28" s="624" t="s">
        <v>1574</v>
      </c>
      <c r="D28" s="625"/>
      <c r="E28" s="345" t="str">
        <f t="array" ref="E28">INDEX($D$63:$D$197,MATCH(SMALL(IF($C$63:$C$197="무기",$E$63:$E$197),3),($C$63:$C$197="무기")*($E$63:$E$197),0))</f>
        <v>없음</v>
      </c>
      <c r="F28" s="345" t="str">
        <f t="array" ref="F28">INDEX($D$63:$D$197,MATCH(SMALL(IF($C$63:$C$197="무기",$G$63:$G$197),3),($C$63:$C$197="무기")*($G$63:$G$197),0))</f>
        <v>은+가</v>
      </c>
      <c r="G28" s="346" t="str">
        <f t="array" ref="G28">INDEX($D$63:$D$197,MATCH(SMALL(IF($C$63:$C$197="무기",$I$63:$I$197),3),($C$63:$C$197="무기")*($I$63:$I$197),0))</f>
        <v>은+가</v>
      </c>
      <c r="H28" s="346" t="str">
        <f t="array" ref="H28">INDEX($D$63:$D$197,MATCH(SMALL(IF($C$63:$C$197="무기",$K$63:$K$197),3),($C$63:$C$197="무기")*($K$63:$K$197),0))</f>
        <v>은+가</v>
      </c>
      <c r="I28" s="346" t="str">
        <f t="array" ref="I28">INDEX($D$63:$D$197,MATCH(SMALL(IF($C$63:$C$197="무기",$M$63:$M$197),3),($C$63:$C$197="무기")*($M$63:$M$197),0))</f>
        <v>은+가</v>
      </c>
      <c r="J28" s="346" t="str">
        <f t="array" ref="J28">INDEX($D$63:$D$197,MATCH(SMALL(IF($C$63:$C$197="무기",$O$63:$O$197),3),($C$63:$C$197="무기")*($O$63:$O$197),0))</f>
        <v>은총</v>
      </c>
      <c r="K28" s="346" t="str">
        <f t="array" ref="K28">INDEX($D$63:$D$197,MATCH(SMALL(IF($C$63:$C$197="무기",$Q$63:$Q$197),3),($C$63:$C$197="무기")*($Q$63:$Q$197),0))</f>
        <v>은총</v>
      </c>
      <c r="L28" s="346" t="str">
        <f t="array" ref="L28">INDEX($D$63:$D$197,MATCH(SMALL(IF($C$63:$C$197="무기",$S$63:$S$197),3),($C$63:$C$197="무기")*($S$63:$S$197),0))</f>
        <v>은총</v>
      </c>
      <c r="M28" s="346" t="str">
        <f t="array" ref="M28">INDEX($D$63:$D$197,MATCH(SMALL(IF($C$63:$C$197="무기",$U$63:$U$197),3),($C$63:$C$197="무기")*($U$63:$U$197),0))</f>
        <v>은총</v>
      </c>
      <c r="N28" s="346" t="str">
        <f t="array" ref="N28">INDEX($D$63:$D$197,MATCH(SMALL(IF($C$63:$C$197="무기",$W$63:$W$197),3),($C$63:$C$197="무기")*($W$63:$W$197),0))</f>
        <v>은총</v>
      </c>
      <c r="O28" s="346" t="str">
        <f t="array" ref="O28">INDEX($D$63:$D$197,MATCH(SMALL(IF($C$63:$C$197="무기",$Y$63:$Y$197),3),($C$63:$C$197="무기")*($Y$63:$Y$197),0))</f>
        <v>은총</v>
      </c>
      <c r="P28" s="346" t="str">
        <f t="array" ref="P28">INDEX($D$63:$D$197,MATCH(SMALL(IF($C$63:$C$197="무기",$AA$63:$AA$197),3),($C$63:$C$197="무기")*($AA$63:$AA$197),0))</f>
        <v>은총</v>
      </c>
      <c r="Q28" s="346" t="str">
        <f t="array" ref="Q28">INDEX($D$63:$D$197,MATCH(SMALL(IF($C$63:$C$197="무기",$AC$63:$AC$197),3),($C$63:$C$197="무기")*($AC$63:$AC$197),0))</f>
        <v>은총</v>
      </c>
      <c r="R28" s="346" t="str">
        <f t="array" ref="R28">INDEX($D$63:$D$197,MATCH(SMALL(IF($C$63:$C$197="무기",$AE$63:$AE$197),3),($C$63:$C$197="무기")*($AE$63:$AE$197),0))</f>
        <v>은총</v>
      </c>
      <c r="S28" s="346" t="str">
        <f t="array" ref="S28">INDEX($D$63:$D$197,MATCH(SMALL(IF($C$63:$C$197="무기",$AG$63:$AG$197),3),($C$63:$C$197="무기")*($AG$63:$AG$197),0))</f>
        <v>은총</v>
      </c>
      <c r="T28" s="346" t="str">
        <f t="array" ref="T28">INDEX($D$63:$D$197,MATCH(SMALL(IF($C$63:$C$197="무기",$AI$63:$AI$197),3),($C$63:$C$197="무기")*($AI$63:$AI$197),0))</f>
        <v>은+가</v>
      </c>
      <c r="U28" s="346" t="str">
        <f t="array" ref="U28">INDEX($D$63:$D$197,MATCH(SMALL(IF($C$63:$C$197="무기",$AK$63:$AK$197),3),($C$63:$C$197="무기")*($AK$63:$AK$197),0))</f>
        <v>은+가</v>
      </c>
      <c r="V28" s="346" t="str">
        <f t="array" ref="V28">INDEX($D$63:$D$197,MATCH(SMALL(IF($C$63:$C$197="무기",$AM$63:$AM$197),3),($C$63:$C$197="무기")*($AM$63:$AM$197),0))</f>
        <v>은+가</v>
      </c>
      <c r="W28" s="347" t="str">
        <f t="array" ref="W28">INDEX($D$63:$D$197,MATCH(SMALL(IF($C$63:$C$197="무기",$AO$63:$AO$197),3),($C$63:$C$197="무기")*($AO$63:$AO$197),0))</f>
        <v>은+가</v>
      </c>
      <c r="X28" s="334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  <c r="AP28" s="277"/>
      <c r="AQ28" s="277"/>
      <c r="AR28" s="277"/>
    </row>
    <row r="29" spans="2:44" ht="14.45" customHeight="1">
      <c r="B29" s="323"/>
      <c r="C29" s="620"/>
      <c r="D29" s="621"/>
      <c r="E29" s="158">
        <f t="array" ref="E29">SMALL(IF($C$63:$C$197="무기",$E$63:$E$197),3)</f>
        <v>1941.7007680000002</v>
      </c>
      <c r="F29" s="158">
        <f t="array" ref="F29">SMALL(IF($C$63:$C$197="무기",$G$63:$G$197),3)</f>
        <v>2536.2470499999999</v>
      </c>
      <c r="G29" s="159">
        <f t="array" ref="G29">SMALL(IF($C$63:$C$197="무기",$I$63:$I$197),3)</f>
        <v>3519.9462189760525</v>
      </c>
      <c r="H29" s="159">
        <f t="array" ref="H29">SMALL(IF($C$63:$C$197="무기",$K$63:$K$197),3)</f>
        <v>3863.1704934858453</v>
      </c>
      <c r="I29" s="159">
        <f t="array" ref="I29">SMALL(IF($C$63:$C$197="무기",$M$63:$M$197),3)</f>
        <v>3863.1704934858453</v>
      </c>
      <c r="J29" s="159">
        <f t="array" ref="J29">SMALL(IF($C$63:$C$197="무기",$O$63:$O$197),3)</f>
        <v>8494.3997621439739</v>
      </c>
      <c r="K29" s="159">
        <f t="array" ref="K29">SMALL(IF($C$63:$C$197="무기",$Q$63:$Q$197),3)</f>
        <v>9010.1155192529441</v>
      </c>
      <c r="L29" s="159">
        <f t="array" ref="L29">SMALL(IF($C$63:$C$197="무기",$S$63:$S$197),3)</f>
        <v>9236.3013978074305</v>
      </c>
      <c r="M29" s="159">
        <f t="array" ref="M29">SMALL(IF($C$63:$C$197="무기",$U$63:$U$197),3)</f>
        <v>12585.128679738969</v>
      </c>
      <c r="N29" s="159">
        <f t="array" ref="N29">SMALL(IF($C$63:$C$197="무기",$W$63:$W$197),3)</f>
        <v>13231.910535852548</v>
      </c>
      <c r="O29" s="159">
        <f t="array" ref="O29">SMALL(IF($C$63:$C$197="무기",$Y$63:$Y$197),3)</f>
        <v>13431.358535852549</v>
      </c>
      <c r="P29" s="159">
        <f t="array" ref="P29">SMALL(IF($C$63:$C$197="무기",$AA$63:$AA$197),3)</f>
        <v>27370.532213850391</v>
      </c>
      <c r="Q29" s="159">
        <f t="array" ref="Q29">SMALL(IF($C$63:$C$197="무기",$AC$63:$AC$197),3)</f>
        <v>28800.493678456965</v>
      </c>
      <c r="R29" s="159">
        <f t="array" ref="R29">SMALL(IF($C$63:$C$197="무기",$AE$63:$AE$197),3)</f>
        <v>44825.900409610855</v>
      </c>
      <c r="S29" s="159">
        <f t="array" ref="S29">SMALL(IF($C$63:$C$197="무기",$AG$63:$AG$197),3)</f>
        <v>45782.596343697522</v>
      </c>
      <c r="T29" s="159">
        <f t="array" ref="T29">SMALL(IF($C$63:$C$197="무기",$AI$63:$AI$197),3)</f>
        <v>125521.7862998214</v>
      </c>
      <c r="U29" s="159">
        <f t="array" ref="U29">SMALL(IF($C$63:$C$197="무기",$AK$63:$AK$197),3)</f>
        <v>127402.13580243966</v>
      </c>
      <c r="V29" s="159">
        <f t="array" ref="V29">SMALL(IF($C$63:$C$197="무기",$AM$63:$AM$197),3)</f>
        <v>192414.53901358868</v>
      </c>
      <c r="W29" s="348">
        <f t="array" ref="W29">SMALL(IF($C$63:$C$197="무기",$AO$63:$AO$197),3)</f>
        <v>203754.41665193497</v>
      </c>
      <c r="X29" s="353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277"/>
      <c r="AR29" s="277"/>
    </row>
    <row r="30" spans="2:44" ht="24" customHeight="1">
      <c r="B30" s="323"/>
      <c r="C30" s="620" t="s">
        <v>1575</v>
      </c>
      <c r="D30" s="621"/>
      <c r="E30" s="159" t="str">
        <f t="array" ref="E30">INDEX($D$63:$D$197,MATCH(SMALL(IF($C$63:$C$197="방어구",$E$63:$E$197),3),($C$63:$C$197="방어구")*($E$63:$E$197),0))</f>
        <v>은+가</v>
      </c>
      <c r="F30" s="159" t="str">
        <f t="array" ref="F30">INDEX($D$63:$D$197,MATCH(SMALL(IF($C$63:$C$197="방어구",$G$63:$G$197),3),($C$63:$C$197="방어구")*($G$63:$G$197),0))</f>
        <v>은총</v>
      </c>
      <c r="G30" s="159" t="str">
        <f t="array" ref="G30">INDEX($D$63:$D$197,MATCH(SMALL(IF($C$63:$C$197="방어구",$I$63:$I$197),3),($C$63:$C$197="방어구")*($I$63:$I$197),0))</f>
        <v>은총</v>
      </c>
      <c r="H30" s="159" t="str">
        <f t="array" ref="H30">INDEX($D$63:$D$197,MATCH(SMALL(IF($C$63:$C$197="방어구",$K$63:$K$197),3),($C$63:$C$197="방어구")*($K$63:$K$197),0))</f>
        <v>은총</v>
      </c>
      <c r="I30" s="159" t="str">
        <f t="array" ref="I30">INDEX($D$63:$D$197,MATCH(SMALL(IF($C$63:$C$197="방어구",$M$63:$M$197),3),($C$63:$C$197="방어구")*($M$63:$M$197),0))</f>
        <v>은총</v>
      </c>
      <c r="J30" s="159" t="str">
        <f t="array" ref="J30">INDEX($D$63:$D$197,MATCH(SMALL(IF($C$63:$C$197="방어구",$O$63:$O$197),3),($C$63:$C$197="방어구")*($O$63:$O$197),0))</f>
        <v>은총</v>
      </c>
      <c r="K30" s="159" t="str">
        <f t="array" ref="K30">INDEX($D$63:$D$197,MATCH(SMALL(IF($C$63:$C$197="방어구",$Q$63:$Q$197),3),($C$63:$C$197="방어구")*($Q$63:$Q$197),0))</f>
        <v>은총</v>
      </c>
      <c r="L30" s="159" t="str">
        <f t="array" ref="L30">INDEX($D$63:$D$197,MATCH(SMALL(IF($C$63:$C$197="방어구",$S$63:$S$197),3),($C$63:$C$197="방어구")*($S$63:$S$197),0))</f>
        <v>은총</v>
      </c>
      <c r="M30" s="159" t="str">
        <f t="array" ref="M30">INDEX($D$63:$D$197,MATCH(SMALL(IF($C$63:$C$197="방어구",$U$63:$U$197),3),($C$63:$C$197="방어구")*($U$63:$U$197),0))</f>
        <v>은총</v>
      </c>
      <c r="N30" s="159" t="str">
        <f t="array" ref="N30">INDEX($D$63:$D$197,MATCH(SMALL(IF($C$63:$C$197="방어구",$W$63:$W$197),3),($C$63:$C$197="방어구")*($W$63:$W$197),0))</f>
        <v>은총</v>
      </c>
      <c r="O30" s="159" t="str">
        <f t="array" ref="O30">INDEX($D$63:$D$197,MATCH(SMALL(IF($C$63:$C$197="방어구",$Y$63:$Y$197),3),($C$63:$C$197="방어구")*($Y$63:$Y$197),0))</f>
        <v>은총</v>
      </c>
      <c r="P30" s="159" t="str">
        <f t="array" ref="P30">INDEX($D$63:$D$197,MATCH(SMALL(IF($C$63:$C$197="방어구",$AA$63:$AA$197),3),($C$63:$C$197="방어구")*($AA$63:$AA$197),0))</f>
        <v>은총</v>
      </c>
      <c r="Q30" s="159" t="str">
        <f t="array" ref="Q30">INDEX($D$63:$D$197,MATCH(SMALL(IF($C$63:$C$197="방어구",$AC$63:$AC$197),3),($C$63:$C$197="방어구")*($AC$63:$AC$197),0))</f>
        <v>은총</v>
      </c>
      <c r="R30" s="159" t="str">
        <f t="array" ref="R30">INDEX($D$63:$D$197,MATCH(SMALL(IF($C$63:$C$197="방어구",$AE$63:$AE$197),3),($C$63:$C$197="방어구")*($AE$63:$AE$197),0))</f>
        <v>은총</v>
      </c>
      <c r="S30" s="159" t="str">
        <f t="array" ref="S30">INDEX($D$63:$D$197,MATCH(SMALL(IF($C$63:$C$197="방어구",$AG$63:$AG$197),3),($C$63:$C$197="방어구")*($AG$63:$AG$197),0))</f>
        <v>은총</v>
      </c>
      <c r="T30" s="159" t="str">
        <f t="array" ref="T30">INDEX($D$63:$D$197,MATCH(SMALL(IF($C$63:$C$197="방어구",$AI$63:$AI$197),3),($C$63:$C$197="방어구")*($AI$63:$AI$197),0))</f>
        <v>은+가</v>
      </c>
      <c r="U30" s="159" t="str">
        <f t="array" ref="U30">INDEX($D$63:$D$197,MATCH(SMALL(IF($C$63:$C$197="방어구",$AK$63:$AK$197),3),($C$63:$C$197="방어구")*($AK$63:$AK$197),0))</f>
        <v>은+가</v>
      </c>
      <c r="V30" s="159" t="str">
        <f t="array" ref="V30">INDEX($D$63:$D$197,MATCH(SMALL(IF($C$63:$C$197="방어구",$AM$63:$AM$197),3),($C$63:$C$197="방어구")*($AM$63:$AM$197),0))</f>
        <v>은+가</v>
      </c>
      <c r="W30" s="348" t="str">
        <f t="array" ref="W30">INDEX($D$63:$D$197,MATCH(SMALL(IF($C$63:$C$197="방어구",$AO$63:$AO$197),3),($C$63:$C$197="방어구")*($AO$63:$AO$197),0))</f>
        <v>은+가</v>
      </c>
      <c r="X30" s="334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</row>
    <row r="31" spans="2:44" ht="14.45" customHeight="1">
      <c r="B31" s="323"/>
      <c r="C31" s="622"/>
      <c r="D31" s="623"/>
      <c r="E31" s="350">
        <f t="array" ref="E31">SMALL(IF($C$63:$C$197="방어구",$E$63:$E$197),3)</f>
        <v>1100.6320000000001</v>
      </c>
      <c r="F31" s="350">
        <f t="array" ref="F31">SMALL(IF($C$63:$C$197="방어구",$G$63:$G$197),3)</f>
        <v>1432.3920892799999</v>
      </c>
      <c r="G31" s="351">
        <f t="array" ref="G31">SMALL(IF($C$63:$C$197="방어구",$I$63:$I$197),3)</f>
        <v>1949.4945416928495</v>
      </c>
      <c r="H31" s="351">
        <f t="array" ref="H31">SMALL(IF($C$63:$C$197="방어구",$K$63:$K$197),3)</f>
        <v>2178.6414997717284</v>
      </c>
      <c r="I31" s="351">
        <f t="array" ref="I31">SMALL(IF($C$63:$C$197="방어구",$M$63:$M$197),3)</f>
        <v>2178.6414997717284</v>
      </c>
      <c r="J31" s="351">
        <f t="array" ref="J31">SMALL(IF($C$63:$C$197="방어구",$O$63:$O$197),3)</f>
        <v>5352.8073090043772</v>
      </c>
      <c r="K31" s="351">
        <f t="array" ref="K31">SMALL(IF($C$63:$C$197="방어구",$Q$63:$Q$197),3)</f>
        <v>5411.8598297685949</v>
      </c>
      <c r="L31" s="351">
        <f t="array" ref="L31">SMALL(IF($C$63:$C$197="방어구",$S$63:$S$197),3)</f>
        <v>5638.0457083230804</v>
      </c>
      <c r="M31" s="351">
        <f t="array" ref="M31">SMALL(IF($C$63:$C$197="방어구",$U$63:$U$197),3)</f>
        <v>7668.7696743499391</v>
      </c>
      <c r="N31" s="351">
        <f t="array" ref="N31">SMALL(IF($C$63:$C$197="방어구",$W$63:$W$197),3)</f>
        <v>7843.8119103848794</v>
      </c>
      <c r="O31" s="351">
        <f t="array" ref="O31">SMALL(IF($C$63:$C$197="방어구",$Y$63:$Y$197),3)</f>
        <v>8037.7516721752772</v>
      </c>
      <c r="P31" s="351">
        <f t="array" ref="P31">SMALL(IF($C$63:$C$197="방어구",$AA$63:$AA$197),3)</f>
        <v>17607.788994323309</v>
      </c>
      <c r="Q31" s="351">
        <f t="array" ref="Q31">SMALL(IF($C$63:$C$197="방어구",$AC$63:$AC$197),3)</f>
        <v>18092.752757661958</v>
      </c>
      <c r="R31" s="351">
        <f t="array" ref="R31">SMALL(IF($C$63:$C$197="방어구",$AE$63:$AE$197),3)</f>
        <v>28448.269935973869</v>
      </c>
      <c r="S31" s="351">
        <f t="array" ref="S31">SMALL(IF($C$63:$C$197="방어구",$AG$63:$AG$197),3)</f>
        <v>28904.517935973869</v>
      </c>
      <c r="T31" s="351">
        <f t="array" ref="T31">SMALL(IF($C$63:$C$197="방어구",$AI$63:$AI$197),3)</f>
        <v>82613.982397175103</v>
      </c>
      <c r="U31" s="351">
        <f t="array" ref="U31">SMALL(IF($C$63:$C$197="방어구",$AK$63:$AK$197),3)</f>
        <v>83446.442397175095</v>
      </c>
      <c r="V31" s="351">
        <f t="array" ref="V31">SMALL(IF($C$63:$C$197="방어구",$AM$63:$AM$197),3)</f>
        <v>128524.26819747459</v>
      </c>
      <c r="W31" s="352">
        <f t="array" ref="W31">SMALL(IF($C$63:$C$197="방어구",$AO$63:$AO$197),3)</f>
        <v>130460.18045835754</v>
      </c>
      <c r="X31" s="353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277"/>
      <c r="AR31" s="277"/>
    </row>
    <row r="32" spans="2:44" ht="24" customHeight="1">
      <c r="B32" s="323"/>
      <c r="C32" s="624" t="s">
        <v>1566</v>
      </c>
      <c r="D32" s="625"/>
      <c r="E32" s="345" t="str">
        <f t="array" ref="E32">INDEX($D$217:$D$351,MATCH(SMALL(IF($C$217:$C$351="무기",$E$217:$E$351),1),($C$217:$C$351="무기")*($E$217:$E$351),0))</f>
        <v>은+가</v>
      </c>
      <c r="F32" s="345" t="str">
        <f t="array" ref="F32">INDEX($D$217:$D$351,MATCH(SMALL(IF($C$217:$C$351="무기",$G$217:$G$351),1),($C$217:$C$351="무기")*($G$217:$G$351),0))</f>
        <v>은+가</v>
      </c>
      <c r="G32" s="346" t="str">
        <f t="array" ref="G32">INDEX($D$217:$D$351,MATCH(SMALL(IF($C$217:$C$351="무기",$I$217:$I$351),1),($C$217:$C$351="무기")*($I$217:$I$351),0))</f>
        <v>은총</v>
      </c>
      <c r="H32" s="346" t="str">
        <f t="array" ref="H32">INDEX($D$217:$D$351,MATCH(SMALL(IF($C$217:$C$351="무기",$K$217:$K$351),1),($C$217:$C$351="무기")*($K$217:$K$351),0))</f>
        <v>은+가</v>
      </c>
      <c r="I32" s="346" t="str">
        <f t="array" ref="I32">INDEX($D$217:$D$351,MATCH(SMALL(IF($C$217:$C$351="무기",$M$217:$M$351),1),($C$217:$C$351="무기")*($M$217:$M$351),0))</f>
        <v>은+가</v>
      </c>
      <c r="J32" s="346" t="str">
        <f t="array" ref="J32">INDEX($D$217:$D$351,MATCH(SMALL(IF($C$217:$C$351="무기",$O$217:$O$351),1),($C$217:$C$351="무기")*($O$217:$O$351),0))</f>
        <v>없음</v>
      </c>
      <c r="K32" s="346" t="str">
        <f t="array" ref="K32">INDEX($D$217:$D$351,MATCH(SMALL(IF($C$217:$C$351="무기",$Q$217:$Q$351),1),($C$217:$C$351="무기")*($Q$217:$Q$351),0))</f>
        <v>없음</v>
      </c>
      <c r="L32" s="346" t="str">
        <f t="array" ref="L32">INDEX($D$217:$D$351,MATCH(SMALL(IF($C$217:$C$351="무기",$S$217:$S$351),1),($C$217:$C$351="무기")*($S$217:$S$351),0))</f>
        <v>없음</v>
      </c>
      <c r="M32" s="346" t="str">
        <f t="array" ref="M32">INDEX($D$217:$D$351,MATCH(SMALL(IF($C$217:$C$351="무기",$U$217:$U$351),1),($C$217:$C$351="무기")*($U$217:$U$351),0))</f>
        <v>없음</v>
      </c>
      <c r="N32" s="346" t="str">
        <f t="array" ref="N32">INDEX($D$217:$D$351,MATCH(SMALL(IF($C$217:$C$351="무기",$W$217:$W$351),1),($C$217:$C$351="무기")*($W$217:$W$351),0))</f>
        <v>없음</v>
      </c>
      <c r="O32" s="346" t="str">
        <f t="array" ref="O32">INDEX($D$217:$D$351,MATCH(SMALL(IF($C$217:$C$351="무기",$Y$217:$Y$351),1),($C$217:$C$351="무기")*($Y$217:$Y$351),0))</f>
        <v>없음</v>
      </c>
      <c r="P32" s="346" t="str">
        <f t="array" ref="P32">INDEX($D$217:$D$351,MATCH(SMALL(IF($C$217:$C$351="무기",$AA$217:$AA$351),1),($C$217:$C$351="무기")*($AA$217:$AA$351),0))</f>
        <v>없음</v>
      </c>
      <c r="Q32" s="346" t="str">
        <f t="array" ref="Q32">INDEX($D$217:$D$351,MATCH(SMALL(IF($C$217:$C$351="무기",$AC$217:$AC$351),1),($C$217:$C$351="무기")*($AC$217:$AC$351),0))</f>
        <v>없음</v>
      </c>
      <c r="R32" s="346" t="str">
        <f t="array" ref="R32">INDEX($D$217:$D$351,MATCH(SMALL(IF($C$217:$C$351="무기",$AE$217:$AE$351),1),($C$217:$C$351="무기")*($AE$217:$AE$351),0))</f>
        <v>없음</v>
      </c>
      <c r="S32" s="346" t="str">
        <f t="array" ref="S32">INDEX($D$217:$D$351,MATCH(SMALL(IF($C$217:$C$351="무기",$AG$217:$AG$351),1),($C$217:$C$351="무기")*($AG$217:$AG$351),0))</f>
        <v>없음</v>
      </c>
      <c r="T32" s="346" t="str">
        <f t="array" ref="T32">INDEX($D$217:$D$351,MATCH(SMALL(IF($C$217:$C$351="무기",$AI$217:$AI$351),1),($C$217:$C$351="무기")*($AI$217:$AI$351),0))</f>
        <v>가호</v>
      </c>
      <c r="U32" s="346" t="str">
        <f t="array" ref="U32">INDEX($D$217:$D$351,MATCH(SMALL(IF($C$217:$C$351="무기",$AK$217:$AK$351),1),($C$217:$C$351="무기")*($AK$217:$AK$351),0))</f>
        <v>가호</v>
      </c>
      <c r="V32" s="346" t="str">
        <f t="array" ref="V32">INDEX($D$217:$D$351,MATCH(SMALL(IF($C$217:$C$351="무기",$AM$217:$AM$351),1),($C$217:$C$351="무기")*($AM$217:$AM$351),0))</f>
        <v>가호</v>
      </c>
      <c r="W32" s="347" t="str">
        <f t="array" ref="W32">INDEX($D$217:$D$351,MATCH(SMALL(IF($C$217:$C$351="무기",$AO$217:$AO$351),1),($C$217:$C$351="무기")*($AO$217:$AO$351),0))</f>
        <v>가호</v>
      </c>
      <c r="X32" s="334"/>
      <c r="Y32" s="277"/>
      <c r="Z32" s="277"/>
      <c r="AA32" s="277"/>
      <c r="AB32" s="277"/>
      <c r="AC32" s="277"/>
      <c r="AD32" s="277"/>
      <c r="AE32" s="277"/>
      <c r="AF32" s="277"/>
      <c r="AG32" s="277"/>
      <c r="AH32" s="277"/>
      <c r="AI32" s="277"/>
      <c r="AJ32" s="277"/>
      <c r="AK32" s="277"/>
      <c r="AL32" s="277"/>
      <c r="AM32" s="277"/>
      <c r="AN32" s="277"/>
      <c r="AO32" s="277"/>
      <c r="AP32" s="277"/>
      <c r="AQ32" s="277"/>
      <c r="AR32" s="277"/>
    </row>
    <row r="33" spans="1:44" ht="14.45" customHeight="1">
      <c r="B33" s="323"/>
      <c r="C33" s="620"/>
      <c r="D33" s="621"/>
      <c r="E33" s="158">
        <f t="array" ref="E33">SMALL(IF($C$217:$C$351="무기",$E$217:$E$351),1)</f>
        <v>1252.8112000000001</v>
      </c>
      <c r="F33" s="158">
        <f t="array" ref="F33">SMALL(IF($C$217:$C$351="무기",$G$217:$G$351),1)</f>
        <v>1615.9772899789473</v>
      </c>
      <c r="G33" s="159">
        <f t="array" ref="G33">SMALL(IF($C$217:$C$351="무기",$I$217:$I$351),1)</f>
        <v>2263.944856748768</v>
      </c>
      <c r="H33" s="159">
        <f t="array" ref="H33">SMALL(IF($C$217:$C$351="무기",$K$217:$K$351),1)</f>
        <v>2466.3405059191064</v>
      </c>
      <c r="I33" s="159">
        <f t="array" ref="I33">SMALL(IF($C$217:$C$351="무기",$M$217:$M$351),1)</f>
        <v>2466.3405059191064</v>
      </c>
      <c r="J33" s="159">
        <f t="array" ref="J33">SMALL(IF($C$217:$C$351="무기",$O$217:$O$351),1)</f>
        <v>4424.3858603415092</v>
      </c>
      <c r="K33" s="159">
        <f t="array" ref="K33">SMALL(IF($C$217:$C$351="무기",$Q$217:$Q$351),1)</f>
        <v>4863.5171475994139</v>
      </c>
      <c r="L33" s="159">
        <f t="array" ref="L33">SMALL(IF($C$217:$C$351="무기",$S$217:$S$351),1)</f>
        <v>4963.1914878138878</v>
      </c>
      <c r="M33" s="159">
        <f t="array" ref="M33">SMALL(IF($C$217:$C$351="무기",$U$217:$U$351),1)</f>
        <v>6748.8366557040954</v>
      </c>
      <c r="N33" s="159">
        <f t="array" ref="N33">SMALL(IF($C$217:$C$351="무기",$W$217:$W$351),1)</f>
        <v>7220.8306105084584</v>
      </c>
      <c r="O33" s="159">
        <f t="array" ref="O33">SMALL(IF($C$217:$C$351="무기",$Y$217:$Y$351),1)</f>
        <v>7278.8794947189845</v>
      </c>
      <c r="P33" s="159">
        <f t="array" ref="P33">SMALL(IF($C$217:$C$351="무기",$AA$217:$AA$351),1)</f>
        <v>12702.331798044461</v>
      </c>
      <c r="Q33" s="159">
        <f t="array" ref="Q33">SMALL(IF($C$217:$C$351="무기",$AC$217:$AC$351),1)</f>
        <v>13797.461129151987</v>
      </c>
      <c r="R33" s="159">
        <f t="array" ref="R33">SMALL(IF($C$217:$C$351="무기",$AE$217:$AE$351),1)</f>
        <v>21359.332363679478</v>
      </c>
      <c r="S33" s="159">
        <f t="array" ref="S33">SMALL(IF($C$217:$C$351="무기",$AG$217:$AG$351),1)</f>
        <v>21901.257470854598</v>
      </c>
      <c r="T33" s="159">
        <f t="array" ref="T33">SMALL(IF($C$217:$C$351="무기",$AI$217:$AI$351),1)</f>
        <v>58408.173271439722</v>
      </c>
      <c r="U33" s="159">
        <f t="array" ref="U33">SMALL(IF($C$217:$C$351="무기",$AK$217:$AK$351),1)</f>
        <v>59573.293591583861</v>
      </c>
      <c r="V33" s="159">
        <f t="array" ref="V33">SMALL(IF($C$217:$C$351="무기",$AM$217:$AM$351),1)</f>
        <v>101710.25944354197</v>
      </c>
      <c r="W33" s="348">
        <f t="array" ref="W33">SMALL(IF($C$217:$C$351="무기",$AO$217:$AO$351),1)</f>
        <v>110498.55177660483</v>
      </c>
      <c r="X33" s="353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277"/>
      <c r="AR33" s="277"/>
    </row>
    <row r="34" spans="1:44" ht="24" customHeight="1">
      <c r="B34" s="323"/>
      <c r="C34" s="620" t="s">
        <v>1567</v>
      </c>
      <c r="D34" s="621"/>
      <c r="E34" s="158" t="str">
        <f t="array" ref="E34">INDEX($D$217:$D$351,MATCH(SMALL(IF($C$217:$C$351="방어구",$E$217:$E$351),1),($C$217:$C$351="방어구")*($E$217:$E$351),0))</f>
        <v>없음</v>
      </c>
      <c r="F34" s="158" t="str">
        <f t="array" ref="F34">INDEX($D$217:$D$351,MATCH(SMALL(IF($C$217:$C$351="방어구",$G$217:$G$351),1),($C$217:$C$351="방어구")*($G$217:$G$351),0))</f>
        <v>없음</v>
      </c>
      <c r="G34" s="159" t="str">
        <f t="array" ref="G34">INDEX($D$217:$D$351,MATCH(SMALL(IF($C$217:$C$351="방어구",$I$217:$I$351),1),($C$217:$C$351="방어구")*($I$217:$I$351),0))</f>
        <v>없음</v>
      </c>
      <c r="H34" s="159" t="str">
        <f t="array" ref="H34">INDEX($D$217:$D$351,MATCH(SMALL(IF($C$217:$C$351="방어구",$K$217:$K$351),1),($C$217:$C$351="방어구")*($K$217:$K$351),0))</f>
        <v>없음</v>
      </c>
      <c r="I34" s="159" t="str">
        <f t="array" ref="I34">INDEX($D$217:$D$351,MATCH(SMALL(IF($C$217:$C$351="방어구",$M$217:$M$351),1),($C$217:$C$351="방어구")*($M$217:$M$351),0))</f>
        <v>없음</v>
      </c>
      <c r="J34" s="159" t="str">
        <f t="array" ref="J34">INDEX($D$217:$D$351,MATCH(SMALL(IF($C$217:$C$351="방어구",$O$217:$O$351),1),($C$217:$C$351="방어구")*($O$217:$O$351),0))</f>
        <v>없음</v>
      </c>
      <c r="K34" s="159" t="str">
        <f t="array" ref="K34">INDEX($D$217:$D$351,MATCH(SMALL(IF($C$217:$C$351="방어구",$Q$217:$Q$351),1),($C$217:$C$351="방어구")*($Q$217:$Q$351),0))</f>
        <v>없음</v>
      </c>
      <c r="L34" s="159" t="str">
        <f t="array" ref="L34">INDEX($D$217:$D$351,MATCH(SMALL(IF($C$217:$C$351="방어구",$S$217:$S$351),1),($C$217:$C$351="방어구")*($S$217:$S$351),0))</f>
        <v>없음</v>
      </c>
      <c r="M34" s="159" t="str">
        <f t="array" ref="M34">INDEX($D$217:$D$351,MATCH(SMALL(IF($C$217:$C$351="방어구",$U$217:$U$351),1),($C$217:$C$351="방어구")*($U$217:$U$351),0))</f>
        <v>없음</v>
      </c>
      <c r="N34" s="159" t="str">
        <f t="array" ref="N34">INDEX($D$217:$D$351,MATCH(SMALL(IF($C$217:$C$351="방어구",$W$217:$W$351),1),($C$217:$C$351="방어구")*($W$217:$W$351),0))</f>
        <v>없음</v>
      </c>
      <c r="O34" s="159" t="str">
        <f t="array" ref="O34">INDEX($D$217:$D$351,MATCH(SMALL(IF($C$217:$C$351="방어구",$Y$217:$Y$351),1),($C$217:$C$351="방어구")*($Y$217:$Y$351),0))</f>
        <v>없음</v>
      </c>
      <c r="P34" s="159" t="str">
        <f t="array" ref="P34">INDEX($D$217:$D$351,MATCH(SMALL(IF($C$217:$C$351="방어구",$AA$217:$AA$351),1),($C$217:$C$351="방어구")*($AA$217:$AA$351),0))</f>
        <v>없음</v>
      </c>
      <c r="Q34" s="159" t="str">
        <f t="array" ref="Q34">INDEX($D$217:$D$351,MATCH(SMALL(IF($C$217:$C$351="방어구",$AC$217:$AC$351),1),($C$217:$C$351="방어구")*($AC$217:$AC$351),0))</f>
        <v>없음</v>
      </c>
      <c r="R34" s="159" t="str">
        <f t="array" ref="R34">INDEX($D$217:$D$351,MATCH(SMALL(IF($C$217:$C$351="방어구",$AE$217:$AE$351),1),($C$217:$C$351="방어구")*($AE$217:$AE$351),0))</f>
        <v>없음</v>
      </c>
      <c r="S34" s="159" t="str">
        <f t="array" ref="S34">INDEX($D$217:$D$351,MATCH(SMALL(IF($C$217:$C$351="방어구",$AG$217:$AG$351),1),($C$217:$C$351="방어구")*($AG$217:$AG$351),0))</f>
        <v>없음</v>
      </c>
      <c r="T34" s="159" t="str">
        <f t="array" ref="T34">INDEX($D$217:$D$351,MATCH(SMALL(IF($C$217:$C$351="방어구",$AI$217:$AI$351),1),($C$217:$C$351="방어구")*($AI$217:$AI$351),0))</f>
        <v>없음</v>
      </c>
      <c r="U34" s="159" t="str">
        <f t="array" ref="U34">INDEX($D$217:$D$351,MATCH(SMALL(IF($C$217:$C$351="방어구",$AK$217:$AK$351),1),($C$217:$C$351="방어구")*($AK$217:$AK$351),0))</f>
        <v>없음</v>
      </c>
      <c r="V34" s="159" t="str">
        <f t="array" ref="V34">INDEX($D$217:$D$351,MATCH(SMALL(IF($C$217:$C$351="방어구",$AM$217:$AM$351),1),($C$217:$C$351="방어구")*($AM$217:$AM$351),0))</f>
        <v>가호</v>
      </c>
      <c r="W34" s="348" t="str">
        <f t="array" ref="W34">INDEX($D$217:$D$351,MATCH(SMALL(IF($C$217:$C$351="방어구",$AO$217:$AO$351),1),($C$217:$C$351="방어구")*($AO$217:$AO$351),0))</f>
        <v>가호</v>
      </c>
      <c r="X34" s="334"/>
      <c r="Y34" s="277"/>
      <c r="Z34" s="277"/>
      <c r="AA34" s="277"/>
      <c r="AB34" s="277"/>
      <c r="AC34" s="277"/>
      <c r="AD34" s="277"/>
      <c r="AE34" s="277"/>
      <c r="AF34" s="277"/>
      <c r="AG34" s="277"/>
      <c r="AH34" s="277"/>
      <c r="AI34" s="277"/>
      <c r="AJ34" s="277"/>
      <c r="AK34" s="277"/>
      <c r="AL34" s="277"/>
      <c r="AM34" s="277"/>
      <c r="AN34" s="277"/>
      <c r="AO34" s="277"/>
      <c r="AP34" s="277"/>
      <c r="AQ34" s="277"/>
      <c r="AR34" s="277"/>
    </row>
    <row r="35" spans="1:44" ht="14.45" customHeight="1">
      <c r="B35" s="323"/>
      <c r="C35" s="622"/>
      <c r="D35" s="623"/>
      <c r="E35" s="350">
        <f t="array" ref="E35">SMALL(IF($C$217:$C$351="방어구",$E$217:$E$351),1)</f>
        <v>527.98013534315783</v>
      </c>
      <c r="F35" s="350">
        <f t="array" ref="F35">SMALL(IF($C$217:$C$351="방어구",$G$217:$G$351),1)</f>
        <v>661.10783914023159</v>
      </c>
      <c r="G35" s="351">
        <f t="array" ref="G35">SMALL(IF($C$217:$C$351="방어구",$I$217:$I$351),1)</f>
        <v>896.69033503097251</v>
      </c>
      <c r="H35" s="351">
        <f t="array" ref="H35">SMALL(IF($C$217:$C$351="방어구",$K$217:$K$351),1)</f>
        <v>1039.6362351265684</v>
      </c>
      <c r="I35" s="351">
        <f t="array" ref="I35">SMALL(IF($C$217:$C$351="방어구",$M$217:$M$351),1)</f>
        <v>1039.6362351265684</v>
      </c>
      <c r="J35" s="351">
        <f t="array" ref="J35">SMALL(IF($C$217:$C$351="방어구",$O$217:$O$351),1)</f>
        <v>1741.0767044838542</v>
      </c>
      <c r="K35" s="351">
        <f t="array" ref="K35">SMALL(IF($C$217:$C$351="방어구",$Q$217:$Q$351),1)</f>
        <v>1771.495254880577</v>
      </c>
      <c r="L35" s="351">
        <f t="array" ref="L35">SMALL(IF($C$217:$C$351="방어구",$S$217:$S$351),1)</f>
        <v>1871.1695950950511</v>
      </c>
      <c r="M35" s="351">
        <f t="array" ref="M35">SMALL(IF($C$217:$C$351="방어구",$U$217:$U$351),1)</f>
        <v>2530.5786165397303</v>
      </c>
      <c r="N35" s="351">
        <f t="array" ref="N35">SMALL(IF($C$217:$C$351="방어구",$W$217:$W$351),1)</f>
        <v>2649.7555806492655</v>
      </c>
      <c r="O35" s="351">
        <f t="array" ref="O35">SMALL(IF($C$217:$C$351="방어구",$Y$217:$Y$351),1)</f>
        <v>2756.3713941972983</v>
      </c>
      <c r="P35" s="351">
        <f t="array" ref="P35">SMALL(IF($C$217:$C$351="방어구",$AA$217:$AA$351),1)</f>
        <v>4696.3323478423044</v>
      </c>
      <c r="Q35" s="351">
        <f t="array" ref="Q35">SMALL(IF($C$217:$C$351="방어구",$AC$217:$AC$351),1)</f>
        <v>5058.7750187124657</v>
      </c>
      <c r="R35" s="351">
        <f t="array" ref="R35">SMALL(IF($C$217:$C$351="방어구",$AE$217:$AE$351),1)</f>
        <v>8035.2963643800822</v>
      </c>
      <c r="S35" s="351">
        <f t="array" ref="S35">SMALL(IF($C$217:$C$351="방어구",$AG$217:$AG$351),1)</f>
        <v>8168.0863012221871</v>
      </c>
      <c r="T35" s="351">
        <f t="array" ref="T35">SMALL(IF($C$217:$C$351="방어구",$AI$217:$AI$351),1)</f>
        <v>21533.463618532165</v>
      </c>
      <c r="U35" s="351">
        <f t="array" ref="U35">SMALL(IF($C$217:$C$351="방어구",$AK$217:$AK$351),1)</f>
        <v>21775.749197479534</v>
      </c>
      <c r="V35" s="351">
        <f t="array" ref="V35">SMALL(IF($C$217:$C$351="방어구",$AM$217:$AM$351),1)</f>
        <v>40544.401283072504</v>
      </c>
      <c r="W35" s="352">
        <f t="array" ref="W35">SMALL(IF($C$217:$C$351="방어구",$AO$217:$AO$351),1)</f>
        <v>41304.048925430878</v>
      </c>
      <c r="X35" s="353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277"/>
      <c r="AR35" s="277"/>
    </row>
    <row r="36" spans="1:44" ht="24" customHeight="1">
      <c r="B36" s="323"/>
      <c r="C36" s="624" t="s">
        <v>1570</v>
      </c>
      <c r="D36" s="625"/>
      <c r="E36" s="345" t="str">
        <f t="array" ref="E36">INDEX($D$217:$D$351,MATCH(SMALL(IF($C$217:$C$351="무기",$E$217:$E$351),2),($C$217:$C$351="무기")*($E$217:$E$351),0))</f>
        <v>은총</v>
      </c>
      <c r="F36" s="345" t="str">
        <f t="array" ref="F36">INDEX($D$217:$D$351,MATCH(SMALL(IF($C$217:$C$351="무기",$G$217:$G$351),2),($C$217:$C$351="무기")*($G$217:$G$351),0))</f>
        <v>은총</v>
      </c>
      <c r="G36" s="346" t="str">
        <f t="array" ref="G36">INDEX($D$217:$D$351,MATCH(SMALL(IF($C$217:$C$351="무기",$I$217:$I$351),2),($C$217:$C$351="무기")*($I$217:$I$351),0))</f>
        <v>은+가</v>
      </c>
      <c r="H36" s="346" t="str">
        <f t="array" ref="H36">INDEX($D$217:$D$351,MATCH(SMALL(IF($C$217:$C$351="무기",$K$217:$K$351),2),($C$217:$C$351="무기")*($K$217:$K$351),0))</f>
        <v>은총</v>
      </c>
      <c r="I36" s="346" t="str">
        <f t="array" ref="I36">INDEX($D$217:$D$351,MATCH(SMALL(IF($C$217:$C$351="무기",$M$217:$M$351),2),($C$217:$C$351="무기")*($M$217:$M$351),0))</f>
        <v>은총</v>
      </c>
      <c r="J36" s="346" t="str">
        <f t="array" ref="J36">INDEX($D$217:$D$351,MATCH(SMALL(IF($C$217:$C$351="무기",$O$217:$O$351),2),($C$217:$C$351="무기")*($O$217:$O$351),0))</f>
        <v>은총</v>
      </c>
      <c r="K36" s="346" t="str">
        <f t="array" ref="K36">INDEX($D$217:$D$351,MATCH(SMALL(IF($C$217:$C$351="무기",$Q$217:$Q$351),2),($C$217:$C$351="무기")*($Q$217:$Q$351),0))</f>
        <v>은총</v>
      </c>
      <c r="L36" s="346" t="str">
        <f t="array" ref="L36">INDEX($D$217:$D$351,MATCH(SMALL(IF($C$217:$C$351="무기",$S$217:$S$351),2),($C$217:$C$351="무기")*($S$217:$S$351),0))</f>
        <v>은총</v>
      </c>
      <c r="M36" s="346" t="str">
        <f t="array" ref="M36">INDEX($D$217:$D$351,MATCH(SMALL(IF($C$217:$C$351="무기",$U$217:$U$351),2),($C$217:$C$351="무기")*($U$217:$U$351),0))</f>
        <v>은총</v>
      </c>
      <c r="N36" s="346" t="str">
        <f t="array" ref="N36">INDEX($D$217:$D$351,MATCH(SMALL(IF($C$217:$C$351="무기",$W$217:$W$351),2),($C$217:$C$351="무기")*($W$217:$W$351),0))</f>
        <v>은총</v>
      </c>
      <c r="O36" s="346" t="str">
        <f t="array" ref="O36">INDEX($D$217:$D$351,MATCH(SMALL(IF($C$217:$C$351="무기",$Y$217:$Y$351),2),($C$217:$C$351="무기")*($Y$217:$Y$351),0))</f>
        <v>은총</v>
      </c>
      <c r="P36" s="346" t="str">
        <f t="array" ref="P36">INDEX($D$217:$D$351,MATCH(SMALL(IF($C$217:$C$351="무기",$AA$217:$AA$351),2),($C$217:$C$351="무기")*($AA$217:$AA$351),0))</f>
        <v>은총</v>
      </c>
      <c r="Q36" s="346" t="str">
        <f t="array" ref="Q36">INDEX($D$217:$D$351,MATCH(SMALL(IF($C$217:$C$351="무기",$AC$217:$AC$351),2),($C$217:$C$351="무기")*($AC$217:$AC$351),0))</f>
        <v>은총</v>
      </c>
      <c r="R36" s="346" t="str">
        <f t="array" ref="R36">INDEX($D$217:$D$351,MATCH(SMALL(IF($C$217:$C$351="무기",$AE$217:$AE$351),2),($C$217:$C$351="무기")*($AE$217:$AE$351),0))</f>
        <v>은총</v>
      </c>
      <c r="S36" s="346" t="str">
        <f t="array" ref="S36">INDEX($D$217:$D$351,MATCH(SMALL(IF($C$217:$C$351="무기",$AG$217:$AG$351),2),($C$217:$C$351="무기")*($AG$217:$AG$351),0))</f>
        <v>은총</v>
      </c>
      <c r="T36" s="346" t="str">
        <f t="array" ref="T36">INDEX($D$217:$D$351,MATCH(SMALL(IF($C$217:$C$351="무기",$AI$217:$AI$351),2),($C$217:$C$351="무기")*($AI$217:$AI$351),0))</f>
        <v>없음</v>
      </c>
      <c r="U36" s="346" t="str">
        <f t="array" ref="U36">INDEX($D$217:$D$351,MATCH(SMALL(IF($C$217:$C$351="무기",$AK$217:$AK$351),2),($C$217:$C$351="무기")*($AK$217:$AK$351),0))</f>
        <v>없음</v>
      </c>
      <c r="V36" s="346" t="str">
        <f t="array" ref="V36">INDEX($D$217:$D$351,MATCH(SMALL(IF($C$217:$C$351="무기",$AM$217:$AM$351),2),($C$217:$C$351="무기")*($AM$217:$AM$351),0))</f>
        <v>은+가</v>
      </c>
      <c r="W36" s="347" t="str">
        <f t="array" ref="W36">INDEX($D$217:$D$351,MATCH(SMALL(IF($C$217:$C$351="무기",$AO$217:$AO$351),2),($C$217:$C$351="무기")*($AO$217:$AO$351),0))</f>
        <v>은+가</v>
      </c>
      <c r="X36" s="334"/>
      <c r="Y36" s="277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277"/>
      <c r="AL36" s="277"/>
      <c r="AM36" s="277"/>
      <c r="AN36" s="277"/>
      <c r="AO36" s="277"/>
      <c r="AP36" s="277"/>
      <c r="AQ36" s="277"/>
      <c r="AR36" s="277"/>
    </row>
    <row r="37" spans="1:44" ht="14.45" customHeight="1">
      <c r="B37" s="323"/>
      <c r="C37" s="620"/>
      <c r="D37" s="621"/>
      <c r="E37" s="158">
        <f t="array" ref="E37">SMALL(IF($C$217:$C$351="무기",$E$217:$E$351),2)</f>
        <v>1266.5372171028516</v>
      </c>
      <c r="F37" s="158">
        <f t="array" ref="F37">SMALL(IF($C$217:$C$351="무기",$G$217:$G$351),2)</f>
        <v>1621.8602983830735</v>
      </c>
      <c r="G37" s="159">
        <f t="array" ref="G37">SMALL(IF($C$217:$C$351="무기",$I$217:$I$351),2)</f>
        <v>2283.6784249009179</v>
      </c>
      <c r="H37" s="159">
        <f t="array" ref="H37">SMALL(IF($C$217:$C$351="무기",$K$217:$K$351),2)</f>
        <v>2480.2052412447993</v>
      </c>
      <c r="I37" s="159">
        <f t="array" ref="I37">SMALL(IF($C$217:$C$351="무기",$M$217:$M$351),2)</f>
        <v>2480.2052412447993</v>
      </c>
      <c r="J37" s="159">
        <f t="array" ref="J37">SMALL(IF($C$217:$C$351="무기",$O$217:$O$351),2)</f>
        <v>5001.0993858539814</v>
      </c>
      <c r="K37" s="159">
        <f t="array" ref="K37">SMALL(IF($C$217:$C$351="무기",$Q$217:$Q$351),2)</f>
        <v>5369.8175077026099</v>
      </c>
      <c r="L37" s="159">
        <f t="array" ref="L37">SMALL(IF($C$217:$C$351="무기",$S$217:$S$351),2)</f>
        <v>5452.8090180293684</v>
      </c>
      <c r="M37" s="159">
        <f t="array" ref="M37">SMALL(IF($C$217:$C$351="무기",$U$217:$U$351),2)</f>
        <v>7475.0908331097626</v>
      </c>
      <c r="N37" s="159">
        <f t="array" ref="N37">SMALL(IF($C$217:$C$351="무기",$W$217:$W$351),2)</f>
        <v>7877.9305174221799</v>
      </c>
      <c r="O37" s="159">
        <f t="array" ref="O37">SMALL(IF($C$217:$C$351="무기",$Y$217:$Y$351),2)</f>
        <v>7935.979401632706</v>
      </c>
      <c r="P37" s="159">
        <f t="array" ref="P37">SMALL(IF($C$217:$C$351="무기",$AA$217:$AA$351),2)</f>
        <v>15365.159013492043</v>
      </c>
      <c r="Q37" s="159">
        <f t="array" ref="Q37">SMALL(IF($C$217:$C$351="무기",$AC$217:$AC$351),2)</f>
        <v>16301.766892683836</v>
      </c>
      <c r="R37" s="159">
        <f t="array" ref="R37">SMALL(IF($C$217:$C$351="무기",$AE$217:$AE$351),2)</f>
        <v>25276.3199151433</v>
      </c>
      <c r="S37" s="159">
        <f t="array" ref="S37">SMALL(IF($C$217:$C$351="무기",$AG$217:$AG$351),2)</f>
        <v>25764.21405975629</v>
      </c>
      <c r="T37" s="159">
        <f t="array" ref="T37">SMALL(IF($C$217:$C$351="무기",$AI$217:$AI$351),2)</f>
        <v>62617.375429899468</v>
      </c>
      <c r="U37" s="159">
        <f t="array" ref="U37">SMALL(IF($C$217:$C$351="무기",$AK$217:$AK$351),2)</f>
        <v>63911.675410136653</v>
      </c>
      <c r="V37" s="159">
        <f t="array" ref="V37">SMALL(IF($C$217:$C$351="무기",$AM$217:$AM$351),2)</f>
        <v>107965.96863902204</v>
      </c>
      <c r="W37" s="348">
        <f t="array" ref="W37">SMALL(IF($C$217:$C$351="무기",$AO$217:$AO$351),2)</f>
        <v>114592.01055793282</v>
      </c>
      <c r="X37" s="353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277"/>
      <c r="AR37" s="277"/>
    </row>
    <row r="38" spans="1:44" ht="24" customHeight="1">
      <c r="B38" s="323"/>
      <c r="C38" s="620" t="s">
        <v>1571</v>
      </c>
      <c r="D38" s="621"/>
      <c r="E38" s="159" t="str">
        <f t="array" ref="E38">INDEX($D$217:$D$351,MATCH(SMALL(IF($C$217:$C$351="방어구",$E$217:$E$351),2),($C$217:$C$351="방어구")*($E$217:$E$351),0))</f>
        <v>은총</v>
      </c>
      <c r="F38" s="159" t="str">
        <f t="array" ref="F38">INDEX($D$217:$D$351,MATCH(SMALL(IF($C$217:$C$351="방어구",$G$217:$G$351),2),($C$217:$C$351="방어구")*($G$217:$G$351),0))</f>
        <v>은총</v>
      </c>
      <c r="G38" s="159" t="str">
        <f t="array" ref="G38">INDEX($D$217:$D$351,MATCH(SMALL(IF($C$217:$C$351="방어구",$I$217:$I$351),2),($C$217:$C$351="방어구")*($I$217:$I$351),0))</f>
        <v>은총</v>
      </c>
      <c r="H38" s="159" t="str">
        <f t="array" ref="H38">INDEX($D$217:$D$351,MATCH(SMALL(IF($C$217:$C$351="방어구",$K$217:$K$351),2),($C$217:$C$351="방어구")*($K$217:$K$351),0))</f>
        <v>은총</v>
      </c>
      <c r="I38" s="159" t="str">
        <f t="array" ref="I38">INDEX($D$217:$D$351,MATCH(SMALL(IF($C$217:$C$351="방어구",$M$217:$M$351),2),($C$217:$C$351="방어구")*($M$217:$M$351),0))</f>
        <v>은총</v>
      </c>
      <c r="J38" s="159" t="str">
        <f t="array" ref="J38">INDEX($D$217:$D$351,MATCH(SMALL(IF($C$217:$C$351="방어구",$O$217:$O$351),2),($C$217:$C$351="방어구")*($O$217:$O$351),0))</f>
        <v>은총</v>
      </c>
      <c r="K38" s="159" t="str">
        <f t="array" ref="K38">INDEX($D$217:$D$351,MATCH(SMALL(IF($C$217:$C$351="방어구",$Q$217:$Q$351),2),($C$217:$C$351="방어구")*($Q$217:$Q$351),0))</f>
        <v>은총</v>
      </c>
      <c r="L38" s="159" t="str">
        <f t="array" ref="L38">INDEX($D$217:$D$351,MATCH(SMALL(IF($C$217:$C$351="방어구",$S$217:$S$351),2),($C$217:$C$351="방어구")*($S$217:$S$351),0))</f>
        <v>은총</v>
      </c>
      <c r="M38" s="159" t="str">
        <f t="array" ref="M38">INDEX($D$217:$D$351,MATCH(SMALL(IF($C$217:$C$351="방어구",$U$217:$U$351),2),($C$217:$C$351="방어구")*($U$217:$U$351),0))</f>
        <v>은총</v>
      </c>
      <c r="N38" s="159" t="str">
        <f t="array" ref="N38">INDEX($D$217:$D$351,MATCH(SMALL(IF($C$217:$C$351="방어구",$W$217:$W$351),2),($C$217:$C$351="방어구")*($W$217:$W$351),0))</f>
        <v>은총</v>
      </c>
      <c r="O38" s="159" t="str">
        <f t="array" ref="O38">INDEX($D$217:$D$351,MATCH(SMALL(IF($C$217:$C$351="방어구",$Y$217:$Y$351),2),($C$217:$C$351="방어구")*($Y$217:$Y$351),0))</f>
        <v>은총</v>
      </c>
      <c r="P38" s="159" t="str">
        <f t="array" ref="P38">INDEX($D$217:$D$351,MATCH(SMALL(IF($C$217:$C$351="방어구",$AA$217:$AA$351),2),($C$217:$C$351="방어구")*($AA$217:$AA$351),0))</f>
        <v>은총</v>
      </c>
      <c r="Q38" s="159" t="str">
        <f t="array" ref="Q38">INDEX($D$217:$D$351,MATCH(SMALL(IF($C$217:$C$351="방어구",$AC$217:$AC$351),2),($C$217:$C$351="방어구")*($AC$217:$AC$351),0))</f>
        <v>은총</v>
      </c>
      <c r="R38" s="159" t="str">
        <f t="array" ref="R38">INDEX($D$217:$D$351,MATCH(SMALL(IF($C$217:$C$351="방어구",$AE$217:$AE$351),2),($C$217:$C$351="방어구")*($AE$217:$AE$351),0))</f>
        <v>은총</v>
      </c>
      <c r="S38" s="159" t="str">
        <f t="array" ref="S38">INDEX($D$217:$D$351,MATCH(SMALL(IF($C$217:$C$351="방어구",$AG$217:$AG$351),2),($C$217:$C$351="방어구")*($AG$217:$AG$351),0))</f>
        <v>은총</v>
      </c>
      <c r="T38" s="159" t="str">
        <f t="array" ref="T38">INDEX($D$217:$D$351,MATCH(SMALL(IF($C$217:$C$351="방어구",$AI$217:$AI$351),2),($C$217:$C$351="방어구")*($AI$217:$AI$351),0))</f>
        <v>가호</v>
      </c>
      <c r="U38" s="159" t="str">
        <f t="array" ref="U38">INDEX($D$217:$D$351,MATCH(SMALL(IF($C$217:$C$351="방어구",$AK$217:$AK$351),2),($C$217:$C$351="방어구")*($AK$217:$AK$351),0))</f>
        <v>가호</v>
      </c>
      <c r="V38" s="159" t="str">
        <f t="array" ref="V38">INDEX($D$217:$D$351,MATCH(SMALL(IF($C$217:$C$351="방어구",$AM$217:$AM$351),2),($C$217:$C$351="방어구")*($AM$217:$AM$351),0))</f>
        <v>없음</v>
      </c>
      <c r="W38" s="348" t="str">
        <f t="array" ref="W38">INDEX($D$217:$D$351,MATCH(SMALL(IF($C$217:$C$351="방어구",$AO$217:$AO$351),2),($C$217:$C$351="방어구")*($AO$217:$AO$351),0))</f>
        <v>없음</v>
      </c>
      <c r="X38" s="334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</row>
    <row r="39" spans="1:44" ht="14.45" customHeight="1">
      <c r="B39" s="323"/>
      <c r="C39" s="622"/>
      <c r="D39" s="623"/>
      <c r="E39" s="351">
        <f t="array" ref="E39">SMALL(IF($C$217:$C$351="방어구",$E$217:$E$351),2)</f>
        <v>620.63597726037233</v>
      </c>
      <c r="F39" s="351">
        <f t="array" ref="F39">SMALL(IF($C$217:$C$351="방어구",$G$217:$G$351),2)</f>
        <v>789.81980989936824</v>
      </c>
      <c r="G39" s="351">
        <f t="array" ref="G39">SMALL(IF($C$217:$C$351="방어구",$I$217:$I$351),2)</f>
        <v>1095.5424949307837</v>
      </c>
      <c r="H39" s="351">
        <f t="array" ref="H39">SMALL(IF($C$217:$C$351="방어구",$K$217:$K$351),2)</f>
        <v>1212.9144910373118</v>
      </c>
      <c r="I39" s="351">
        <f t="array" ref="I39">SMALL(IF($C$217:$C$351="방어구",$M$217:$M$351),2)</f>
        <v>1212.9144910373118</v>
      </c>
      <c r="J39" s="351">
        <f t="array" ref="J39">SMALL(IF($C$217:$C$351="방어구",$O$217:$O$351),2)</f>
        <v>2761.9842502074671</v>
      </c>
      <c r="K39" s="351">
        <f t="array" ref="K39">SMALL(IF($C$217:$C$351="방어구",$Q$217:$Q$351),2)</f>
        <v>2789.479886761158</v>
      </c>
      <c r="L39" s="351">
        <f t="array" ref="L39">SMALL(IF($C$217:$C$351="방어구",$S$217:$S$351),2)</f>
        <v>2872.4713970879166</v>
      </c>
      <c r="M39" s="351">
        <f t="array" ref="M39">SMALL(IF($C$217:$C$351="방어구",$U$217:$U$351),2)</f>
        <v>3930.1826892194313</v>
      </c>
      <c r="N39" s="351">
        <f t="array" ref="N39">SMALL(IF($C$217:$C$351="방어구",$W$217:$W$351),2)</f>
        <v>4034.8287989385822</v>
      </c>
      <c r="O39" s="351">
        <f t="array" ref="O39">SMALL(IF($C$217:$C$351="방어구",$Y$217:$Y$351),2)</f>
        <v>4130.7601607289798</v>
      </c>
      <c r="P39" s="351">
        <f t="array" ref="P39">SMALL(IF($C$217:$C$351="방어구",$AA$217:$AA$351),2)</f>
        <v>8623.8447379827521</v>
      </c>
      <c r="Q39" s="351">
        <f t="array" ref="Q39">SMALL(IF($C$217:$C$351="방어구",$AC$217:$AC$351),2)</f>
        <v>8939.4936802687662</v>
      </c>
      <c r="R39" s="351">
        <f t="array" ref="R39">SMALL(IF($C$217:$C$351="방어구",$AE$217:$AE$351),2)</f>
        <v>13986.578093656877</v>
      </c>
      <c r="S39" s="351">
        <f t="array" ref="S39">SMALL(IF($C$217:$C$351="방어구",$AG$217:$AG$351),2)</f>
        <v>14119.368030498983</v>
      </c>
      <c r="T39" s="351">
        <f t="array" ref="T39">SMALL(IF($C$217:$C$351="방어구",$AI$217:$AI$351),2)</f>
        <v>22909.228482394752</v>
      </c>
      <c r="U39" s="351">
        <f t="array" ref="U39">SMALL(IF($C$217:$C$351="방어구",$AK$217:$AK$351),2)</f>
        <v>23151.514061342121</v>
      </c>
      <c r="V39" s="351">
        <f t="array" ref="V39">SMALL(IF($C$217:$C$351="방어구",$AM$217:$AM$351),2)</f>
        <v>43519.448073574473</v>
      </c>
      <c r="W39" s="352">
        <f t="array" ref="W39">SMALL(IF($C$217:$C$351="방어구",$AO$217:$AO$351),2)</f>
        <v>44358.311158439072</v>
      </c>
      <c r="X39" s="353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277"/>
      <c r="AR39" s="277"/>
    </row>
    <row r="40" spans="1:44" ht="24" customHeight="1">
      <c r="B40" s="323"/>
      <c r="C40" s="620" t="s">
        <v>1572</v>
      </c>
      <c r="D40" s="621"/>
      <c r="E40" s="158" t="str">
        <f t="array" ref="E40">INDEX($D$217:$D$351,MATCH(SMALL(IF($C$217:$C$351="무기",$E$217:$E$351),3),($C$217:$C$351="무기")*($E$217:$E$351),0))</f>
        <v>가호</v>
      </c>
      <c r="F40" s="158" t="str">
        <f t="array" ref="F40">INDEX($D$217:$D$351,MATCH(SMALL(IF($C$217:$C$351="무기",$G$217:$G$351),3),($C$217:$C$351="무기")*($G$217:$G$351),0))</f>
        <v>가호</v>
      </c>
      <c r="G40" s="159" t="str">
        <f t="array" ref="G40">INDEX($D$217:$D$351,MATCH(SMALL(IF($C$217:$C$351="무기",$I$217:$I$351),3),($C$217:$C$351="무기")*($I$217:$I$351),0))</f>
        <v>없음</v>
      </c>
      <c r="H40" s="159" t="str">
        <f t="array" ref="H40">INDEX($D$217:$D$351,MATCH(SMALL(IF($C$217:$C$351="무기",$K$217:$K$351),3),($C$217:$C$351="무기")*($K$217:$K$351),0))</f>
        <v>가호</v>
      </c>
      <c r="I40" s="159" t="str">
        <f t="array" ref="I40">INDEX($D$217:$D$351,MATCH(SMALL(IF($C$217:$C$351="무기",$M$217:$M$351),3),($C$217:$C$351="무기")*($M$217:$M$351),0))</f>
        <v>가호</v>
      </c>
      <c r="J40" s="159" t="str">
        <f t="array" ref="J40">INDEX($D$217:$D$351,MATCH(SMALL(IF($C$217:$C$351="무기",$O$217:$O$351),3),($C$217:$C$351="무기")*($O$217:$O$351),0))</f>
        <v>가호</v>
      </c>
      <c r="K40" s="159" t="str">
        <f t="array" ref="K40">INDEX($D$217:$D$351,MATCH(SMALL(IF($C$217:$C$351="무기",$Q$217:$Q$351),3),($C$217:$C$351="무기")*($Q$217:$Q$351),0))</f>
        <v>가호</v>
      </c>
      <c r="L40" s="159" t="str">
        <f t="array" ref="L40">INDEX($D$217:$D$351,MATCH(SMALL(IF($C$217:$C$351="무기",$S$217:$S$351),3),($C$217:$C$351="무기")*($S$217:$S$351),0))</f>
        <v>가호</v>
      </c>
      <c r="M40" s="159" t="str">
        <f t="array" ref="M40">INDEX($D$217:$D$351,MATCH(SMALL(IF($C$217:$C$351="무기",$U$217:$U$351),3),($C$217:$C$351="무기")*($U$217:$U$351),0))</f>
        <v>가호</v>
      </c>
      <c r="N40" s="159" t="str">
        <f t="array" ref="N40">INDEX($D$217:$D$351,MATCH(SMALL(IF($C$217:$C$351="무기",$W$217:$W$351),3),($C$217:$C$351="무기")*($W$217:$W$351),0))</f>
        <v>가호</v>
      </c>
      <c r="O40" s="159" t="str">
        <f t="array" ref="O40">INDEX($D$217:$D$351,MATCH(SMALL(IF($C$217:$C$351="무기",$Y$217:$Y$351),3),($C$217:$C$351="무기")*($Y$217:$Y$351),0))</f>
        <v>가호</v>
      </c>
      <c r="P40" s="159" t="str">
        <f t="array" ref="P40">INDEX($D$217:$D$351,MATCH(SMALL(IF($C$217:$C$351="무기",$AA$217:$AA$351),3),($C$217:$C$351="무기")*($AA$217:$AA$351),0))</f>
        <v>가호</v>
      </c>
      <c r="Q40" s="159" t="str">
        <f t="array" ref="Q40">INDEX($D$217:$D$351,MATCH(SMALL(IF($C$217:$C$351="무기",$AC$217:$AC$351),3),($C$217:$C$351="무기")*($AC$217:$AC$351),0))</f>
        <v>가호</v>
      </c>
      <c r="R40" s="159" t="str">
        <f t="array" ref="R40">INDEX($D$217:$D$351,MATCH(SMALL(IF($C$217:$C$351="무기",$AE$217:$AE$351),3),($C$217:$C$351="무기")*($AE$217:$AE$351),0))</f>
        <v>가호</v>
      </c>
      <c r="S40" s="159" t="str">
        <f t="array" ref="S40">INDEX($D$217:$D$351,MATCH(SMALL(IF($C$217:$C$351="무기",$AG$217:$AG$351),3),($C$217:$C$351="무기")*($AG$217:$AG$351),0))</f>
        <v>가호</v>
      </c>
      <c r="T40" s="159" t="str">
        <f t="array" ref="T40">INDEX($D$217:$D$351,MATCH(SMALL(IF($C$217:$C$351="무기",$AI$217:$AI$351),3),($C$217:$C$351="무기")*($AI$217:$AI$351),0))</f>
        <v>은+가</v>
      </c>
      <c r="U40" s="159" t="str">
        <f t="array" ref="U40">INDEX($D$217:$D$351,MATCH(SMALL(IF($C$217:$C$351="무기",$AK$217:$AK$351),3),($C$217:$C$351="무기")*($AK$217:$AK$351),0))</f>
        <v>은+가</v>
      </c>
      <c r="V40" s="159" t="str">
        <f t="array" ref="V40">INDEX($D$217:$D$351,MATCH(SMALL(IF($C$217:$C$351="무기",$AM$217:$AM$351),3),($C$217:$C$351="무기")*($AM$217:$AM$351),0))</f>
        <v>없음</v>
      </c>
      <c r="W40" s="348" t="str">
        <f t="array" ref="W40">INDEX($D$217:$D$351,MATCH(SMALL(IF($C$217:$C$351="무기",$AO$217:$AO$351),3),($C$217:$C$351="무기")*($AO$217:$AO$351),0))</f>
        <v>은총</v>
      </c>
      <c r="X40" s="334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277"/>
      <c r="AL40" s="277"/>
      <c r="AM40" s="277"/>
      <c r="AN40" s="277"/>
      <c r="AO40" s="277"/>
      <c r="AP40" s="277"/>
      <c r="AQ40" s="277"/>
      <c r="AR40" s="277"/>
    </row>
    <row r="41" spans="1:44" ht="14.45" customHeight="1">
      <c r="B41" s="323"/>
      <c r="C41" s="620"/>
      <c r="D41" s="621"/>
      <c r="E41" s="158">
        <f t="array" ref="E41">SMALL(IF($C$217:$C$351="무기",$E$217:$E$351),3)</f>
        <v>1324.8997183326319</v>
      </c>
      <c r="F41" s="158">
        <f t="array" ref="F41">SMALL(IF($C$217:$C$351="무기",$G$217:$G$351),3)</f>
        <v>1696.9548710310742</v>
      </c>
      <c r="G41" s="159">
        <f t="array" ref="G41">SMALL(IF($C$217:$C$351="무기",$I$217:$I$351),3)</f>
        <v>2345.401351652341</v>
      </c>
      <c r="H41" s="159">
        <f t="array" ref="H41">SMALL(IF($C$217:$C$351="무기",$K$217:$K$351),3)</f>
        <v>2590.2885042577509</v>
      </c>
      <c r="I41" s="159">
        <f t="array" ref="I41">SMALL(IF($C$217:$C$351="무기",$M$217:$M$351),3)</f>
        <v>2590.2885042577509</v>
      </c>
      <c r="J41" s="159">
        <f t="array" ref="J41">SMALL(IF($C$217:$C$351="무기",$O$217:$O$351),3)</f>
        <v>5387.4451423129613</v>
      </c>
      <c r="K41" s="159">
        <f t="array" ref="K41">SMALL(IF($C$217:$C$351="무기",$Q$217:$Q$351),3)</f>
        <v>5756.6048091393441</v>
      </c>
      <c r="L41" s="159">
        <f t="array" ref="L41">SMALL(IF($C$217:$C$351="무기",$S$217:$S$351),3)</f>
        <v>5839.7009337056243</v>
      </c>
      <c r="M41" s="159">
        <f t="array" ref="M41">SMALL(IF($C$217:$C$351="무기",$U$217:$U$351),3)</f>
        <v>8011.8953689895843</v>
      </c>
      <c r="N41" s="159">
        <f t="array" ref="N41">SMALL(IF($C$217:$C$351="무기",$W$217:$W$351),3)</f>
        <v>8415.340589497262</v>
      </c>
      <c r="O41" s="159">
        <f t="array" ref="O41">SMALL(IF($C$217:$C$351="무기",$Y$217:$Y$351),3)</f>
        <v>8473.3894737077881</v>
      </c>
      <c r="P41" s="159">
        <f t="array" ref="P41">SMALL(IF($C$217:$C$351="무기",$AA$217:$AA$351),3)</f>
        <v>16862.703610917975</v>
      </c>
      <c r="Q41" s="159">
        <f t="array" ref="Q41">SMALL(IF($C$217:$C$351="무기",$AC$217:$AC$351),3)</f>
        <v>17806.508494704107</v>
      </c>
      <c r="R41" s="159">
        <f t="array" ref="R41">SMALL(IF($C$217:$C$351="무기",$AE$217:$AE$351),3)</f>
        <v>25991.924561395947</v>
      </c>
      <c r="S41" s="159">
        <f t="array" ref="S41">SMALL(IF($C$217:$C$351="무기",$AG$217:$AG$351),3)</f>
        <v>26481.796281119146</v>
      </c>
      <c r="T41" s="159">
        <f t="array" ref="T41">SMALL(IF($C$217:$C$351="무기",$AI$217:$AI$351),3)</f>
        <v>70187.824236420784</v>
      </c>
      <c r="U41" s="159">
        <f t="array" ref="U41">SMALL(IF($C$217:$C$351="무기",$AK$217:$AK$351),3)</f>
        <v>71212.496686407467</v>
      </c>
      <c r="V41" s="159">
        <f t="array" ref="V41">SMALL(IF($C$217:$C$351="무기",$AM$217:$AM$351),3)</f>
        <v>123920.02011988017</v>
      </c>
      <c r="W41" s="348">
        <f t="array" ref="W41">SMALL(IF($C$217:$C$351="무기",$AO$217:$AO$351),3)</f>
        <v>132235.37966761048</v>
      </c>
      <c r="X41" s="353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277"/>
      <c r="AR41" s="277"/>
    </row>
    <row r="42" spans="1:44" ht="24" customHeight="1">
      <c r="B42" s="323"/>
      <c r="C42" s="620" t="s">
        <v>1573</v>
      </c>
      <c r="D42" s="621"/>
      <c r="E42" s="159" t="str">
        <f t="array" ref="E42">INDEX($D$217:$D$351,MATCH(SMALL(IF($C$217:$C$351="방어구",$E$217:$E$351),3),($C$217:$C$351="방어구")*($E$217:$E$351),0))</f>
        <v>가호</v>
      </c>
      <c r="F42" s="159" t="str">
        <f t="array" ref="F42">INDEX($D$217:$D$351,MATCH(SMALL(IF($C$217:$C$351="방어구",$G$217:$G$351),3),($C$217:$C$351="방어구")*($G$217:$G$351),0))</f>
        <v>가호</v>
      </c>
      <c r="G42" s="159" t="str">
        <f t="array" ref="G42">INDEX($D$217:$D$351,MATCH(SMALL(IF($C$217:$C$351="방어구",$I$217:$I$351),3),($C$217:$C$351="방어구")*($I$217:$I$351),0))</f>
        <v>가호</v>
      </c>
      <c r="H42" s="159" t="str">
        <f t="array" ref="H42">INDEX($D$217:$D$351,MATCH(SMALL(IF($C$217:$C$351="방어구",$K$217:$K$351),3),($C$217:$C$351="방어구")*($K$217:$K$351),0))</f>
        <v>가호</v>
      </c>
      <c r="I42" s="159" t="str">
        <f t="array" ref="I42">INDEX($D$217:$D$351,MATCH(SMALL(IF($C$217:$C$351="방어구",$M$217:$M$351),3),($C$217:$C$351="방어구")*($M$217:$M$351),0))</f>
        <v>가호</v>
      </c>
      <c r="J42" s="159" t="str">
        <f t="array" ref="J42">INDEX($D$217:$D$351,MATCH(SMALL(IF($C$217:$C$351="방어구",$O$217:$O$351),3),($C$217:$C$351="방어구")*($O$217:$O$351),0))</f>
        <v>가호</v>
      </c>
      <c r="K42" s="159" t="str">
        <f t="array" ref="K42">INDEX($D$217:$D$351,MATCH(SMALL(IF($C$217:$C$351="방어구",$Q$217:$Q$351),3),($C$217:$C$351="방어구")*($Q$217:$Q$351),0))</f>
        <v>가호</v>
      </c>
      <c r="L42" s="159" t="str">
        <f t="array" ref="L42">INDEX($D$217:$D$351,MATCH(SMALL(IF($C$217:$C$351="방어구",$S$217:$S$351),3),($C$217:$C$351="방어구")*($S$217:$S$351),0))</f>
        <v>가호</v>
      </c>
      <c r="M42" s="159" t="str">
        <f t="array" ref="M42">INDEX($D$217:$D$351,MATCH(SMALL(IF($C$217:$C$351="방어구",$U$217:$U$351),3),($C$217:$C$351="방어구")*($U$217:$U$351),0))</f>
        <v>가호</v>
      </c>
      <c r="N42" s="159" t="str">
        <f t="array" ref="N42">INDEX($D$217:$D$351,MATCH(SMALL(IF($C$217:$C$351="방어구",$W$217:$W$351),3),($C$217:$C$351="방어구")*($W$217:$W$351),0))</f>
        <v>가호</v>
      </c>
      <c r="O42" s="159" t="str">
        <f t="array" ref="O42">INDEX($D$217:$D$351,MATCH(SMALL(IF($C$217:$C$351="방어구",$Y$217:$Y$351),3),($C$217:$C$351="방어구")*($Y$217:$Y$351),0))</f>
        <v>가호</v>
      </c>
      <c r="P42" s="159" t="str">
        <f t="array" ref="P42">INDEX($D$217:$D$351,MATCH(SMALL(IF($C$217:$C$351="방어구",$AA$217:$AA$351),3),($C$217:$C$351="방어구")*($AA$217:$AA$351),0))</f>
        <v>가호</v>
      </c>
      <c r="Q42" s="159" t="str">
        <f t="array" ref="Q42">INDEX($D$217:$D$351,MATCH(SMALL(IF($C$217:$C$351="방어구",$AC$217:$AC$351),3),($C$217:$C$351="방어구")*($AC$217:$AC$351),0))</f>
        <v>가호</v>
      </c>
      <c r="R42" s="159" t="str">
        <f t="array" ref="R42">INDEX($D$217:$D$351,MATCH(SMALL(IF($C$217:$C$351="방어구",$AE$217:$AE$351),3),($C$217:$C$351="방어구")*($AE$217:$AE$351),0))</f>
        <v>가호</v>
      </c>
      <c r="S42" s="159" t="str">
        <f t="array" ref="S42">INDEX($D$217:$D$351,MATCH(SMALL(IF($C$217:$C$351="방어구",$AG$217:$AG$351),3),($C$217:$C$351="방어구")*($AG$217:$AG$351),0))</f>
        <v>가호</v>
      </c>
      <c r="T42" s="159" t="str">
        <f t="array" ref="T42">INDEX($D$217:$D$351,MATCH(SMALL(IF($C$217:$C$351="방어구",$AI$217:$AI$351),3),($C$217:$C$351="방어구")*($AI$217:$AI$351),0))</f>
        <v>은+가</v>
      </c>
      <c r="U42" s="159" t="str">
        <f t="array" ref="U42">INDEX($D$217:$D$351,MATCH(SMALL(IF($C$217:$C$351="방어구",$AK$217:$AK$351),3),($C$217:$C$351="방어구")*($AK$217:$AK$351),0))</f>
        <v>은+가</v>
      </c>
      <c r="V42" s="159" t="str">
        <f t="array" ref="V42">INDEX($D$217:$D$351,MATCH(SMALL(IF($C$217:$C$351="방어구",$AM$217:$AM$351),3),($C$217:$C$351="방어구")*($AM$217:$AM$351),0))</f>
        <v>은+가</v>
      </c>
      <c r="W42" s="348" t="str">
        <f t="array" ref="W42">INDEX($D$217:$D$351,MATCH(SMALL(IF($C$217:$C$351="방어구",$AO$217:$AO$351),3),($C$217:$C$351="방어구")*($AO$217:$AO$351),0))</f>
        <v>은+가</v>
      </c>
      <c r="X42" s="334"/>
      <c r="Y42" s="277"/>
      <c r="Z42" s="277"/>
      <c r="AA42" s="277"/>
      <c r="AB42" s="277"/>
      <c r="AC42" s="277"/>
      <c r="AD42" s="277"/>
      <c r="AE42" s="277"/>
      <c r="AF42" s="277"/>
      <c r="AG42" s="277"/>
      <c r="AH42" s="277"/>
      <c r="AI42" s="277"/>
      <c r="AJ42" s="277"/>
      <c r="AK42" s="277"/>
      <c r="AL42" s="277"/>
      <c r="AM42" s="277"/>
      <c r="AN42" s="277"/>
      <c r="AO42" s="277"/>
      <c r="AP42" s="277"/>
      <c r="AQ42" s="277"/>
      <c r="AR42" s="277"/>
    </row>
    <row r="43" spans="1:44" ht="14.45" customHeight="1" thickBot="1">
      <c r="B43" s="323"/>
      <c r="C43" s="626"/>
      <c r="D43" s="627"/>
      <c r="E43" s="354">
        <f t="array" ref="E43">SMALL(IF($C$217:$C$351="방어구",$E$217:$E$351),3)</f>
        <v>678.71631157894751</v>
      </c>
      <c r="F43" s="354">
        <f t="array" ref="F43">SMALL(IF($C$217:$C$351="방어구",$G$217:$G$351),3)</f>
        <v>864.91438254736852</v>
      </c>
      <c r="G43" s="355">
        <f t="array" ref="G43">SMALL(IF($C$217:$C$351="방어구",$I$217:$I$351),3)</f>
        <v>1203.6128102837893</v>
      </c>
      <c r="H43" s="355">
        <f t="array" ref="H43">SMALL(IF($C$217:$C$351="방어구",$K$217:$K$351),3)</f>
        <v>1321.1413915277471</v>
      </c>
      <c r="I43" s="355">
        <f t="array" ref="I43">SMALL(IF($C$217:$C$351="방어구",$M$217:$M$351),3)</f>
        <v>1321.1413915277471</v>
      </c>
      <c r="J43" s="355">
        <f t="array" ref="J43">SMALL(IF($C$217:$C$351="방어구",$O$217:$O$351),3)</f>
        <v>3145.5445667897857</v>
      </c>
      <c r="K43" s="355">
        <f t="array" ref="K43">SMALL(IF($C$217:$C$351="방어구",$Q$217:$Q$351),3)</f>
        <v>3173.058532272737</v>
      </c>
      <c r="L43" s="355">
        <f t="array" ref="L43">SMALL(IF($C$217:$C$351="방어구",$S$217:$S$351),3)</f>
        <v>3256.1546568390186</v>
      </c>
      <c r="M43" s="355">
        <f t="array" ref="M43">SMALL(IF($C$217:$C$351="방어구",$U$217:$U$351),3)</f>
        <v>4461.0911650184789</v>
      </c>
      <c r="N43" s="355">
        <f t="array" ref="N43">SMALL(IF($C$217:$C$351="방어구",$W$217:$W$351),3)</f>
        <v>4565.8645113958846</v>
      </c>
      <c r="O43" s="355">
        <f t="array" ref="O43">SMALL(IF($C$217:$C$351="방어구",$Y$217:$Y$351),3)</f>
        <v>4661.8894295526461</v>
      </c>
      <c r="P43" s="355">
        <f t="array" ref="P43">SMALL(IF($C$217:$C$351="방어구",$AA$217:$AA$351),3)</f>
        <v>10063.971585932793</v>
      </c>
      <c r="Q43" s="355">
        <f t="array" ref="Q43">SMALL(IF($C$217:$C$351="방어구",$AC$217:$AC$351),3)</f>
        <v>10381.745002070998</v>
      </c>
      <c r="R43" s="355">
        <f t="array" ref="R43">SMALL(IF($C$217:$C$351="방어구",$AE$217:$AE$351),3)</f>
        <v>14627.725996181092</v>
      </c>
      <c r="S43" s="355">
        <f t="array" ref="S43">SMALL(IF($C$217:$C$351="방어구",$AG$217:$AG$351),3)</f>
        <v>14760.515933023198</v>
      </c>
      <c r="T43" s="355">
        <f t="array" ref="T43">SMALL(IF($C$217:$C$351="방어구",$AI$217:$AI$351),3)</f>
        <v>40761.017449748993</v>
      </c>
      <c r="U43" s="355">
        <f t="array" ref="U43">SMALL(IF($C$217:$C$351="방어구",$AK$217:$AK$351),3)</f>
        <v>41003.303028696362</v>
      </c>
      <c r="V43" s="355">
        <f t="array" ref="V43">SMALL(IF($C$217:$C$351="방어구",$AM$217:$AM$351),3)</f>
        <v>62895.771257589324</v>
      </c>
      <c r="W43" s="356">
        <f t="array" ref="W43">SMALL(IF($C$217:$C$351="방어구",$AO$217:$AO$351),3)</f>
        <v>63589.131202682795</v>
      </c>
      <c r="X43" s="353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277"/>
      <c r="AR43" s="277"/>
    </row>
    <row r="44" spans="1:44" ht="14.45" customHeight="1" thickBot="1">
      <c r="B44" s="337"/>
      <c r="C44" s="357"/>
      <c r="D44" s="357"/>
      <c r="E44" s="357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9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277"/>
      <c r="AR44" s="277"/>
    </row>
    <row r="45" spans="1:44" ht="14.45" customHeight="1" thickTop="1" thickBot="1">
      <c r="B45" s="277"/>
      <c r="C45" s="162"/>
      <c r="D45" s="162"/>
      <c r="E45" s="162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277"/>
      <c r="AR45" s="277"/>
    </row>
    <row r="46" spans="1:44" ht="14.45" customHeight="1" thickTop="1" thickBot="1">
      <c r="B46" s="320"/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1"/>
      <c r="AM46" s="321"/>
      <c r="AN46" s="321"/>
      <c r="AO46" s="321"/>
      <c r="AP46" s="321"/>
      <c r="AQ46" s="322"/>
    </row>
    <row r="47" spans="1:44" ht="14.45" customHeight="1">
      <c r="A47" s="277"/>
      <c r="B47" s="323"/>
      <c r="C47" s="608" t="s">
        <v>1035</v>
      </c>
      <c r="D47" s="610" t="s">
        <v>1037</v>
      </c>
      <c r="E47" s="606" t="s">
        <v>1013</v>
      </c>
      <c r="F47" s="606"/>
      <c r="G47" s="606" t="s">
        <v>1042</v>
      </c>
      <c r="H47" s="606" t="s">
        <v>1014</v>
      </c>
      <c r="I47" s="606" t="s">
        <v>1043</v>
      </c>
      <c r="J47" s="606" t="s">
        <v>1015</v>
      </c>
      <c r="K47" s="606" t="s">
        <v>1044</v>
      </c>
      <c r="L47" s="606" t="s">
        <v>1016</v>
      </c>
      <c r="M47" s="606" t="s">
        <v>1045</v>
      </c>
      <c r="N47" s="606" t="s">
        <v>1017</v>
      </c>
      <c r="O47" s="606" t="s">
        <v>1046</v>
      </c>
      <c r="P47" s="606" t="s">
        <v>1018</v>
      </c>
      <c r="Q47" s="606" t="s">
        <v>1047</v>
      </c>
      <c r="R47" s="606" t="s">
        <v>1019</v>
      </c>
      <c r="S47" s="606" t="s">
        <v>1048</v>
      </c>
      <c r="T47" s="606" t="s">
        <v>1020</v>
      </c>
      <c r="U47" s="606" t="s">
        <v>1049</v>
      </c>
      <c r="V47" s="606" t="s">
        <v>1021</v>
      </c>
      <c r="W47" s="606" t="s">
        <v>1050</v>
      </c>
      <c r="X47" s="606" t="s">
        <v>1022</v>
      </c>
      <c r="Y47" s="606" t="s">
        <v>1051</v>
      </c>
      <c r="Z47" s="606" t="s">
        <v>1023</v>
      </c>
      <c r="AA47" s="606" t="s">
        <v>1052</v>
      </c>
      <c r="AB47" s="606" t="s">
        <v>1024</v>
      </c>
      <c r="AC47" s="606" t="s">
        <v>1053</v>
      </c>
      <c r="AD47" s="606" t="s">
        <v>1025</v>
      </c>
      <c r="AE47" s="606" t="s">
        <v>1054</v>
      </c>
      <c r="AF47" s="606" t="s">
        <v>1026</v>
      </c>
      <c r="AG47" s="606" t="s">
        <v>1055</v>
      </c>
      <c r="AH47" s="606" t="s">
        <v>1027</v>
      </c>
      <c r="AI47" s="606" t="s">
        <v>1056</v>
      </c>
      <c r="AJ47" s="606" t="s">
        <v>1028</v>
      </c>
      <c r="AK47" s="606" t="s">
        <v>1057</v>
      </c>
      <c r="AL47" s="606" t="s">
        <v>1029</v>
      </c>
      <c r="AM47" s="606" t="s">
        <v>1058</v>
      </c>
      <c r="AN47" s="606" t="s">
        <v>1030</v>
      </c>
      <c r="AO47" s="606" t="s">
        <v>1059</v>
      </c>
      <c r="AP47" s="607" t="s">
        <v>1031</v>
      </c>
      <c r="AQ47" s="334"/>
    </row>
    <row r="48" spans="1:44" ht="14.45" customHeight="1">
      <c r="A48" s="277"/>
      <c r="B48" s="323"/>
      <c r="C48" s="609"/>
      <c r="D48" s="611"/>
      <c r="E48" s="602">
        <f>'3T장기'!$J$3</f>
        <v>1.5824575999999999</v>
      </c>
      <c r="F48" s="602"/>
      <c r="G48" s="602">
        <f>'3T장기'!$J$13</f>
        <v>2.0281557907500001</v>
      </c>
      <c r="H48" s="602">
        <v>1.5976852999999998</v>
      </c>
      <c r="I48" s="602">
        <f>'3T장기'!$J$23</f>
        <v>2.8168623423999994</v>
      </c>
      <c r="J48" s="602">
        <v>1.5976852999999998</v>
      </c>
      <c r="K48" s="602">
        <f>'3T장기'!$J$33</f>
        <v>2.8168623423999994</v>
      </c>
      <c r="L48" s="602">
        <v>1.5976852999999998</v>
      </c>
      <c r="M48" s="602">
        <f>'3T장기'!$J$43</f>
        <v>2.8168623423999994</v>
      </c>
      <c r="N48" s="602">
        <v>1.5976852999999998</v>
      </c>
      <c r="O48" s="602">
        <f>'3T장기'!$J$53</f>
        <v>4.8509540575691741</v>
      </c>
      <c r="P48" s="602">
        <v>1.5976852999999998</v>
      </c>
      <c r="Q48" s="602">
        <f>'3T장기'!$S$3</f>
        <v>4.8509540575691741</v>
      </c>
      <c r="R48" s="602">
        <v>1.5976852999999998</v>
      </c>
      <c r="S48" s="602">
        <f>'3T장기'!$S$13</f>
        <v>4.8509540575691741</v>
      </c>
      <c r="T48" s="602">
        <v>1.5976852999999998</v>
      </c>
      <c r="U48" s="602">
        <f>'3T장기'!$S$23</f>
        <v>6.6380213548032856</v>
      </c>
      <c r="V48" s="602">
        <v>1.5976852999999998</v>
      </c>
      <c r="W48" s="602">
        <f>'3T장기'!$S$33</f>
        <v>6.6380213548032856</v>
      </c>
      <c r="X48" s="602">
        <v>1.5976852999999998</v>
      </c>
      <c r="Y48" s="602">
        <f>'3T장기'!$S$43</f>
        <v>6.6380213548032856</v>
      </c>
      <c r="Z48" s="602">
        <v>1.5976852999999998</v>
      </c>
      <c r="AA48" s="602">
        <f>'3T장기'!$S$53</f>
        <v>11.442714528234099</v>
      </c>
      <c r="AB48" s="602">
        <v>1.5976852999999998</v>
      </c>
      <c r="AC48" s="602">
        <f>'3T장기'!$AB$3</f>
        <v>11.442714528234099</v>
      </c>
      <c r="AD48" s="602">
        <v>1.5976852999999998</v>
      </c>
      <c r="AE48" s="602">
        <f>'3T장기'!$AB$13</f>
        <v>17.473344832440205</v>
      </c>
      <c r="AF48" s="602">
        <v>1.5976852999999998</v>
      </c>
      <c r="AG48" s="602">
        <f>'3T장기'!$AB$23</f>
        <v>17.473344832440205</v>
      </c>
      <c r="AH48" s="602">
        <v>1.5976852999999998</v>
      </c>
      <c r="AI48" s="602">
        <f>'3T장기'!$AB$33</f>
        <v>47.150851643438095</v>
      </c>
      <c r="AJ48" s="602">
        <v>1.5976852999999998</v>
      </c>
      <c r="AK48" s="602">
        <f>'3T장기'!$AB$43</f>
        <v>47.150851643438095</v>
      </c>
      <c r="AL48" s="602">
        <v>1.5976852999999998</v>
      </c>
      <c r="AM48" s="602">
        <f>'3T장기'!$AB$53</f>
        <v>91.320944626133041</v>
      </c>
      <c r="AN48" s="602">
        <v>1.5976852999999998</v>
      </c>
      <c r="AO48" s="602">
        <f>'3T장기'!$AB$53</f>
        <v>91.320944626133041</v>
      </c>
      <c r="AP48" s="603"/>
      <c r="AQ48" s="334"/>
    </row>
    <row r="49" spans="2:43" ht="14.45" customHeight="1">
      <c r="B49" s="323"/>
      <c r="C49" s="360" t="s">
        <v>206</v>
      </c>
      <c r="D49" s="361">
        <f>마리!$F$10</f>
        <v>15</v>
      </c>
      <c r="E49" s="362">
        <v>25.8</v>
      </c>
      <c r="F49" s="361">
        <f>D49*E49*E48</f>
        <v>612.41109119999999</v>
      </c>
      <c r="G49" s="362">
        <v>25.8</v>
      </c>
      <c r="H49" s="361">
        <f>D49*G49*G48</f>
        <v>784.89629102025003</v>
      </c>
      <c r="I49" s="362">
        <v>25.8</v>
      </c>
      <c r="J49" s="361">
        <f>D49*I49*I48</f>
        <v>1090.1257265087997</v>
      </c>
      <c r="K49" s="362">
        <v>32</v>
      </c>
      <c r="L49" s="361">
        <f>D49*K49*K48</f>
        <v>1352.0939243519997</v>
      </c>
      <c r="M49" s="362">
        <v>32</v>
      </c>
      <c r="N49" s="361">
        <f>D49*M49*M48</f>
        <v>1352.0939243519997</v>
      </c>
      <c r="O49" s="362">
        <v>32</v>
      </c>
      <c r="P49" s="361">
        <f>D49*O49*O48</f>
        <v>2328.4579476332037</v>
      </c>
      <c r="Q49" s="362">
        <v>38</v>
      </c>
      <c r="R49" s="361">
        <f>D49*Q49*Q48</f>
        <v>2765.0438128144292</v>
      </c>
      <c r="S49" s="362">
        <v>38</v>
      </c>
      <c r="T49" s="361">
        <f>D49*S49*S48</f>
        <v>2765.0438128144292</v>
      </c>
      <c r="U49" s="362">
        <v>38</v>
      </c>
      <c r="V49" s="361">
        <f>D49*U49*U48</f>
        <v>3783.6721722378729</v>
      </c>
      <c r="W49" s="362">
        <v>44</v>
      </c>
      <c r="X49" s="361">
        <f>D49*W49*W48</f>
        <v>4381.0940941701683</v>
      </c>
      <c r="Y49" s="362">
        <v>44</v>
      </c>
      <c r="Z49" s="361">
        <f>D49*Y49*Y48</f>
        <v>4381.0940941701683</v>
      </c>
      <c r="AA49" s="362">
        <v>44</v>
      </c>
      <c r="AB49" s="361">
        <f>D49*AA49*AA48</f>
        <v>7552.191588634505</v>
      </c>
      <c r="AC49" s="362">
        <v>50</v>
      </c>
      <c r="AD49" s="361">
        <f>D49*AC49*AC48</f>
        <v>8582.0358961755737</v>
      </c>
      <c r="AE49" s="362">
        <v>50</v>
      </c>
      <c r="AF49" s="361">
        <f>D49*AE49*AE48</f>
        <v>13105.008624330154</v>
      </c>
      <c r="AG49" s="362">
        <v>50</v>
      </c>
      <c r="AH49" s="361">
        <f>D49*AG49*AG48</f>
        <v>13105.008624330154</v>
      </c>
      <c r="AI49" s="362">
        <v>56</v>
      </c>
      <c r="AJ49" s="361">
        <f>D49*AI49*AI48</f>
        <v>39606.715380488</v>
      </c>
      <c r="AK49" s="362">
        <v>56</v>
      </c>
      <c r="AL49" s="361">
        <f>D49*AK49*AK48</f>
        <v>39606.715380488</v>
      </c>
      <c r="AM49" s="362">
        <v>56</v>
      </c>
      <c r="AN49" s="361">
        <f>D49*AM49*AM48</f>
        <v>76709.593485951758</v>
      </c>
      <c r="AO49" s="362">
        <v>62.2</v>
      </c>
      <c r="AP49" s="363">
        <f>D49*AO49*AO48</f>
        <v>85202.441336182121</v>
      </c>
      <c r="AQ49" s="334"/>
    </row>
    <row r="50" spans="2:43" ht="14.45" customHeight="1">
      <c r="B50" s="323"/>
      <c r="C50" s="364" t="s">
        <v>205</v>
      </c>
      <c r="D50" s="365">
        <f>마리!$F$9</f>
        <v>1</v>
      </c>
      <c r="E50" s="366">
        <v>15.6</v>
      </c>
      <c r="F50" s="365">
        <f>D50*E50*E48</f>
        <v>24.686338559999999</v>
      </c>
      <c r="G50" s="366">
        <v>15.6</v>
      </c>
      <c r="H50" s="365">
        <f>D50*G50*G48</f>
        <v>31.639230335699999</v>
      </c>
      <c r="I50" s="366">
        <v>15.6</v>
      </c>
      <c r="J50" s="365">
        <f>D50*I50*I48</f>
        <v>43.94305254143999</v>
      </c>
      <c r="K50" s="366">
        <v>19.2</v>
      </c>
      <c r="L50" s="365">
        <f>D50*K50*K48</f>
        <v>54.083756974079989</v>
      </c>
      <c r="M50" s="366">
        <v>19.2</v>
      </c>
      <c r="N50" s="365">
        <f>D50*M50*M48</f>
        <v>54.083756974079989</v>
      </c>
      <c r="O50" s="366">
        <v>19.2</v>
      </c>
      <c r="P50" s="365">
        <f>D50*O50*O48</f>
        <v>93.138317905328137</v>
      </c>
      <c r="Q50" s="366">
        <v>22.8</v>
      </c>
      <c r="R50" s="365">
        <f>D50*Q50*Q48</f>
        <v>110.60175251257718</v>
      </c>
      <c r="S50" s="366">
        <v>22.8</v>
      </c>
      <c r="T50" s="365">
        <f>D50*S50*S48</f>
        <v>110.60175251257718</v>
      </c>
      <c r="U50" s="366">
        <v>22.8</v>
      </c>
      <c r="V50" s="365">
        <f>D50*U50*U48</f>
        <v>151.34688688951491</v>
      </c>
      <c r="W50" s="366">
        <v>26.4</v>
      </c>
      <c r="X50" s="365">
        <f>D50*W50*W48</f>
        <v>175.24376376680672</v>
      </c>
      <c r="Y50" s="366">
        <v>26.4</v>
      </c>
      <c r="Z50" s="365">
        <f>D50*Y50*Y48</f>
        <v>175.24376376680672</v>
      </c>
      <c r="AA50" s="366">
        <v>26.4</v>
      </c>
      <c r="AB50" s="365">
        <f>D50*AA50*AA48</f>
        <v>302.08766354538017</v>
      </c>
      <c r="AC50" s="366">
        <v>30</v>
      </c>
      <c r="AD50" s="365">
        <f>D50*AC50*AC48</f>
        <v>343.28143584702298</v>
      </c>
      <c r="AE50" s="366">
        <v>30</v>
      </c>
      <c r="AF50" s="365">
        <f>D50*AE50*AE48</f>
        <v>524.20034497320614</v>
      </c>
      <c r="AG50" s="366">
        <v>30</v>
      </c>
      <c r="AH50" s="365">
        <f>D50*AG50*AG48</f>
        <v>524.20034497320614</v>
      </c>
      <c r="AI50" s="366">
        <v>33.6</v>
      </c>
      <c r="AJ50" s="365">
        <f>D50*AI50*AI48</f>
        <v>1584.2686152195201</v>
      </c>
      <c r="AK50" s="366">
        <v>33.6</v>
      </c>
      <c r="AL50" s="365">
        <f>D50*AK50*AK48</f>
        <v>1584.2686152195201</v>
      </c>
      <c r="AM50" s="366">
        <v>33.6</v>
      </c>
      <c r="AN50" s="365">
        <f>D50*AM50*AM48</f>
        <v>3068.3837394380703</v>
      </c>
      <c r="AO50" s="366">
        <v>37.200000000000003</v>
      </c>
      <c r="AP50" s="367">
        <f>D50*AO50*AO48</f>
        <v>3397.1391400921493</v>
      </c>
      <c r="AQ50" s="334"/>
    </row>
    <row r="51" spans="2:43" ht="14.45" customHeight="1">
      <c r="B51" s="323"/>
      <c r="C51" s="364" t="s">
        <v>1039</v>
      </c>
      <c r="D51" s="365">
        <f>마리!$F$11</f>
        <v>28</v>
      </c>
      <c r="E51" s="366">
        <v>8</v>
      </c>
      <c r="F51" s="365">
        <f>D51*E51*E48</f>
        <v>354.47050239999999</v>
      </c>
      <c r="G51" s="366">
        <v>8</v>
      </c>
      <c r="H51" s="365">
        <f>D51*G51*G48</f>
        <v>454.306897128</v>
      </c>
      <c r="I51" s="366">
        <v>8</v>
      </c>
      <c r="J51" s="365">
        <f>D51*I51*I48</f>
        <v>630.97716469759985</v>
      </c>
      <c r="K51" s="366">
        <v>10</v>
      </c>
      <c r="L51" s="365">
        <f>D51*K51*K48</f>
        <v>788.72145587199986</v>
      </c>
      <c r="M51" s="366">
        <v>10</v>
      </c>
      <c r="N51" s="365">
        <f>D51*M51*M48</f>
        <v>788.72145587199986</v>
      </c>
      <c r="O51" s="366">
        <v>10</v>
      </c>
      <c r="P51" s="365">
        <f>D51*O51*O48</f>
        <v>1358.2671361193688</v>
      </c>
      <c r="Q51" s="366">
        <v>10</v>
      </c>
      <c r="R51" s="365">
        <f>D51*Q51*Q48</f>
        <v>1358.2671361193688</v>
      </c>
      <c r="S51" s="366">
        <v>12</v>
      </c>
      <c r="T51" s="365">
        <f>D51*S51*S48</f>
        <v>1629.9205633432425</v>
      </c>
      <c r="U51" s="366">
        <v>12</v>
      </c>
      <c r="V51" s="365">
        <f>D51*U51*U48</f>
        <v>2230.3751752139042</v>
      </c>
      <c r="W51" s="366">
        <v>12</v>
      </c>
      <c r="X51" s="365">
        <f>D51*W51*W48</f>
        <v>2230.3751752139042</v>
      </c>
      <c r="Y51" s="366">
        <v>12</v>
      </c>
      <c r="Z51" s="365">
        <f>D51*Y51*Y48</f>
        <v>2230.3751752139042</v>
      </c>
      <c r="AA51" s="366">
        <v>14</v>
      </c>
      <c r="AB51" s="365">
        <f>D51*AA51*AA48</f>
        <v>4485.5440950677666</v>
      </c>
      <c r="AC51" s="366">
        <v>14</v>
      </c>
      <c r="AD51" s="365">
        <f>D51*AC51*AC48</f>
        <v>4485.5440950677666</v>
      </c>
      <c r="AE51" s="366">
        <v>16</v>
      </c>
      <c r="AF51" s="365">
        <f>D51*AE51*AE48</f>
        <v>7828.0584849332117</v>
      </c>
      <c r="AG51" s="366">
        <v>16</v>
      </c>
      <c r="AH51" s="365">
        <f>D51*AG51*AG48</f>
        <v>7828.0584849332117</v>
      </c>
      <c r="AI51" s="366">
        <v>18</v>
      </c>
      <c r="AJ51" s="365">
        <f>D51*AI51*AI48</f>
        <v>23764.029228292799</v>
      </c>
      <c r="AK51" s="366">
        <v>18</v>
      </c>
      <c r="AL51" s="365">
        <f>D51*AK51*AK48</f>
        <v>23764.029228292799</v>
      </c>
      <c r="AM51" s="366">
        <v>18</v>
      </c>
      <c r="AN51" s="365">
        <f>D51*AM51*AM48</f>
        <v>46025.756091571049</v>
      </c>
      <c r="AO51" s="366">
        <v>20</v>
      </c>
      <c r="AP51" s="367">
        <f>D51*AO51*AO48</f>
        <v>51139.728990634503</v>
      </c>
      <c r="AQ51" s="334"/>
    </row>
    <row r="52" spans="2:43" ht="14.45" customHeight="1">
      <c r="B52" s="323"/>
      <c r="C52" s="368" t="s">
        <v>1603</v>
      </c>
      <c r="D52" s="369">
        <f>마리!$F$11</f>
        <v>28</v>
      </c>
      <c r="E52" s="370">
        <v>4</v>
      </c>
      <c r="F52" s="369">
        <f>D52*E52*E48</f>
        <v>177.23525119999999</v>
      </c>
      <c r="G52" s="370">
        <v>4</v>
      </c>
      <c r="H52" s="369">
        <f>D52*G52*G48</f>
        <v>227.153448564</v>
      </c>
      <c r="I52" s="370">
        <v>4</v>
      </c>
      <c r="J52" s="369">
        <f>D52*I52*I48</f>
        <v>315.48858234879992</v>
      </c>
      <c r="K52" s="370">
        <v>6</v>
      </c>
      <c r="L52" s="369">
        <f>D52*K52*K48</f>
        <v>473.23287352319988</v>
      </c>
      <c r="M52" s="370">
        <v>6</v>
      </c>
      <c r="N52" s="369">
        <f>D52*M52*M48</f>
        <v>473.23287352319988</v>
      </c>
      <c r="O52" s="370">
        <v>6</v>
      </c>
      <c r="P52" s="369">
        <f>D52*O52*O48</f>
        <v>814.96028167162126</v>
      </c>
      <c r="Q52" s="370">
        <v>6</v>
      </c>
      <c r="R52" s="369">
        <f>D52*Q52*Q48</f>
        <v>814.96028167162126</v>
      </c>
      <c r="S52" s="370">
        <v>8</v>
      </c>
      <c r="T52" s="369">
        <f>D52*S52*S48</f>
        <v>1086.6137088954949</v>
      </c>
      <c r="U52" s="370">
        <v>8</v>
      </c>
      <c r="V52" s="369">
        <f>D52*U52*U48</f>
        <v>1486.916783475936</v>
      </c>
      <c r="W52" s="370">
        <v>8</v>
      </c>
      <c r="X52" s="369">
        <f>D52*W52*W48</f>
        <v>1486.916783475936</v>
      </c>
      <c r="Y52" s="370">
        <v>8</v>
      </c>
      <c r="Z52" s="369">
        <f>D52*Y52*Y48</f>
        <v>1486.916783475936</v>
      </c>
      <c r="AA52" s="370">
        <v>8</v>
      </c>
      <c r="AB52" s="369">
        <f>D52*AA52*AA48</f>
        <v>2563.1680543244383</v>
      </c>
      <c r="AC52" s="370">
        <v>8</v>
      </c>
      <c r="AD52" s="369">
        <f>D52*AC52*AC48</f>
        <v>2563.1680543244383</v>
      </c>
      <c r="AE52" s="370">
        <v>10</v>
      </c>
      <c r="AF52" s="369">
        <f>D52*AE52*AE48</f>
        <v>4892.5365530832569</v>
      </c>
      <c r="AG52" s="370">
        <v>10</v>
      </c>
      <c r="AH52" s="369">
        <f>D52*AG52*AG48</f>
        <v>4892.5365530832569</v>
      </c>
      <c r="AI52" s="370">
        <v>10</v>
      </c>
      <c r="AJ52" s="369">
        <f>D52*AI52*AI48</f>
        <v>13202.238460162667</v>
      </c>
      <c r="AK52" s="370">
        <v>10</v>
      </c>
      <c r="AL52" s="369">
        <f>D52*AK52*AK48</f>
        <v>13202.238460162667</v>
      </c>
      <c r="AM52" s="370">
        <v>12</v>
      </c>
      <c r="AN52" s="369">
        <f>D52*AM52*AM48</f>
        <v>30683.837394380702</v>
      </c>
      <c r="AO52" s="370">
        <v>12</v>
      </c>
      <c r="AP52" s="371">
        <f>D52*AO52*AO48</f>
        <v>30683.837394380702</v>
      </c>
      <c r="AQ52" s="334"/>
    </row>
    <row r="53" spans="2:43" ht="14.45" customHeight="1">
      <c r="B53" s="323"/>
      <c r="C53" s="360" t="s">
        <v>1040</v>
      </c>
      <c r="D53" s="361">
        <f>마리!$F$15</f>
        <v>11</v>
      </c>
      <c r="E53" s="362">
        <v>4</v>
      </c>
      <c r="F53" s="361">
        <f>D53*E53*E48</f>
        <v>69.628134399999993</v>
      </c>
      <c r="G53" s="362">
        <v>4</v>
      </c>
      <c r="H53" s="361">
        <f>D53*G53*G48</f>
        <v>89.238854793000002</v>
      </c>
      <c r="I53" s="362">
        <v>4</v>
      </c>
      <c r="J53" s="361">
        <f>D53*I53*I48</f>
        <v>123.94194306559997</v>
      </c>
      <c r="K53" s="362">
        <v>4</v>
      </c>
      <c r="L53" s="361">
        <f>D53*K53*K48</f>
        <v>123.94194306559997</v>
      </c>
      <c r="M53" s="362">
        <v>4</v>
      </c>
      <c r="N53" s="361">
        <f>D53*M53*M48</f>
        <v>123.94194306559997</v>
      </c>
      <c r="O53" s="362">
        <v>4</v>
      </c>
      <c r="P53" s="361">
        <f>D53*O53*O48</f>
        <v>213.44197853304365</v>
      </c>
      <c r="Q53" s="362">
        <v>6</v>
      </c>
      <c r="R53" s="361">
        <f>D53*Q53*Q48</f>
        <v>320.16296779956548</v>
      </c>
      <c r="S53" s="362">
        <v>6</v>
      </c>
      <c r="T53" s="361">
        <f>D53*S53*S48</f>
        <v>320.16296779956548</v>
      </c>
      <c r="U53" s="362">
        <v>6</v>
      </c>
      <c r="V53" s="361">
        <f>D53*U53*U48</f>
        <v>438.10940941701688</v>
      </c>
      <c r="W53" s="362">
        <v>6</v>
      </c>
      <c r="X53" s="361">
        <f>D53*W53*W48</f>
        <v>438.10940941701688</v>
      </c>
      <c r="Y53" s="362">
        <v>6</v>
      </c>
      <c r="Z53" s="361">
        <f>D53*Y53*Y48</f>
        <v>438.10940941701688</v>
      </c>
      <c r="AA53" s="362">
        <v>6</v>
      </c>
      <c r="AB53" s="361">
        <f>D53*AA53*AA48</f>
        <v>755.2191588634505</v>
      </c>
      <c r="AC53" s="362">
        <v>8</v>
      </c>
      <c r="AD53" s="361">
        <f>D53*AC53*AC48</f>
        <v>1006.9588784846007</v>
      </c>
      <c r="AE53" s="362">
        <v>8</v>
      </c>
      <c r="AF53" s="361">
        <f>D53*AE53*AE48</f>
        <v>1537.654345254738</v>
      </c>
      <c r="AG53" s="362">
        <v>8</v>
      </c>
      <c r="AH53" s="361">
        <f>D53*AG53*AG48</f>
        <v>1537.654345254738</v>
      </c>
      <c r="AI53" s="362">
        <v>8</v>
      </c>
      <c r="AJ53" s="361">
        <f>D53*AI53*AI48</f>
        <v>4149.2749446225525</v>
      </c>
      <c r="AK53" s="362">
        <v>8</v>
      </c>
      <c r="AL53" s="361">
        <f>D53*AK53*AK48</f>
        <v>4149.2749446225525</v>
      </c>
      <c r="AM53" s="362">
        <v>8</v>
      </c>
      <c r="AN53" s="361">
        <f>D53*AM53*AM48</f>
        <v>8036.2431270997076</v>
      </c>
      <c r="AO53" s="362">
        <v>8</v>
      </c>
      <c r="AP53" s="363">
        <f>D53*AO53*AO48</f>
        <v>8036.2431270997076</v>
      </c>
      <c r="AQ53" s="334"/>
    </row>
    <row r="54" spans="2:43" ht="14.45" customHeight="1">
      <c r="B54" s="323"/>
      <c r="C54" s="364" t="s">
        <v>1040</v>
      </c>
      <c r="D54" s="365">
        <f>마리!$F$15</f>
        <v>11</v>
      </c>
      <c r="E54" s="366">
        <v>2</v>
      </c>
      <c r="F54" s="365">
        <f>D54*E54*E48</f>
        <v>34.814067199999997</v>
      </c>
      <c r="G54" s="366">
        <v>2</v>
      </c>
      <c r="H54" s="365">
        <f>D54*G54*G48</f>
        <v>44.619427396500001</v>
      </c>
      <c r="I54" s="366">
        <v>2</v>
      </c>
      <c r="J54" s="365">
        <f>D54*I54*I48</f>
        <v>61.970971532799986</v>
      </c>
      <c r="K54" s="366">
        <v>4</v>
      </c>
      <c r="L54" s="365">
        <f>D54*K54*K48</f>
        <v>123.94194306559997</v>
      </c>
      <c r="M54" s="366">
        <v>4</v>
      </c>
      <c r="N54" s="365">
        <f>D54*M54*M48</f>
        <v>123.94194306559997</v>
      </c>
      <c r="O54" s="366">
        <v>4</v>
      </c>
      <c r="P54" s="365">
        <f>D54*O54*O48</f>
        <v>213.44197853304365</v>
      </c>
      <c r="Q54" s="366">
        <v>4</v>
      </c>
      <c r="R54" s="365">
        <f>D54*Q54*Q48</f>
        <v>213.44197853304365</v>
      </c>
      <c r="S54" s="366">
        <v>4</v>
      </c>
      <c r="T54" s="365">
        <f>D54*S54*S48</f>
        <v>213.44197853304365</v>
      </c>
      <c r="U54" s="366">
        <v>4</v>
      </c>
      <c r="V54" s="365">
        <f>D54*U54*U48</f>
        <v>292.07293961134457</v>
      </c>
      <c r="W54" s="366">
        <v>4</v>
      </c>
      <c r="X54" s="365">
        <f>D54*W54*W48</f>
        <v>292.07293961134457</v>
      </c>
      <c r="Y54" s="366">
        <v>4</v>
      </c>
      <c r="Z54" s="365">
        <f>D54*Y54*Y48</f>
        <v>292.07293961134457</v>
      </c>
      <c r="AA54" s="366">
        <v>4</v>
      </c>
      <c r="AB54" s="365">
        <f>D54*AA54*AA48</f>
        <v>503.47943924230037</v>
      </c>
      <c r="AC54" s="366">
        <v>6</v>
      </c>
      <c r="AD54" s="365">
        <f>D54*AC54*AC48</f>
        <v>755.2191588634505</v>
      </c>
      <c r="AE54" s="366">
        <v>6</v>
      </c>
      <c r="AF54" s="365">
        <f>D54*AE54*AE48</f>
        <v>1153.2407589410536</v>
      </c>
      <c r="AG54" s="366">
        <v>6</v>
      </c>
      <c r="AH54" s="365">
        <f>D54*AG54*AG48</f>
        <v>1153.2407589410536</v>
      </c>
      <c r="AI54" s="366">
        <v>6</v>
      </c>
      <c r="AJ54" s="365">
        <f>D54*AI54*AI48</f>
        <v>3111.9562084669142</v>
      </c>
      <c r="AK54" s="366">
        <v>6</v>
      </c>
      <c r="AL54" s="365">
        <f>D54*AK54*AK48</f>
        <v>3111.9562084669142</v>
      </c>
      <c r="AM54" s="366">
        <v>6</v>
      </c>
      <c r="AN54" s="365">
        <f>D54*AM54*AM48</f>
        <v>6027.1823453247807</v>
      </c>
      <c r="AO54" s="366">
        <v>6</v>
      </c>
      <c r="AP54" s="367">
        <f>D54*AO54*AO48</f>
        <v>6027.1823453247807</v>
      </c>
      <c r="AQ54" s="334"/>
    </row>
    <row r="55" spans="2:43" ht="14.45" customHeight="1">
      <c r="B55" s="323"/>
      <c r="C55" s="364" t="s">
        <v>1038</v>
      </c>
      <c r="D55" s="365">
        <f>마리!$F$14</f>
        <v>107</v>
      </c>
      <c r="E55" s="366">
        <v>1272</v>
      </c>
      <c r="F55" s="365">
        <f>D55*E55/500</f>
        <v>272.20800000000003</v>
      </c>
      <c r="G55" s="366">
        <v>1272</v>
      </c>
      <c r="H55" s="365">
        <f>D55*G55/500</f>
        <v>272.20800000000003</v>
      </c>
      <c r="I55" s="366">
        <v>1272</v>
      </c>
      <c r="J55" s="365">
        <f>D55*I55/500</f>
        <v>272.20800000000003</v>
      </c>
      <c r="K55" s="366">
        <v>1568</v>
      </c>
      <c r="L55" s="365">
        <f>D55*K55/500</f>
        <v>335.55200000000002</v>
      </c>
      <c r="M55" s="366">
        <v>1568</v>
      </c>
      <c r="N55" s="365">
        <f>D55*M55/500</f>
        <v>335.55200000000002</v>
      </c>
      <c r="O55" s="366">
        <v>1568</v>
      </c>
      <c r="P55" s="365">
        <f>D55*O55/500</f>
        <v>335.55200000000002</v>
      </c>
      <c r="Q55" s="366">
        <v>1864</v>
      </c>
      <c r="R55" s="365">
        <f>D55*Q55/500</f>
        <v>398.89600000000002</v>
      </c>
      <c r="S55" s="366">
        <v>1864</v>
      </c>
      <c r="T55" s="365">
        <f>D55*S55/500</f>
        <v>398.89600000000002</v>
      </c>
      <c r="U55" s="366">
        <v>1864</v>
      </c>
      <c r="V55" s="365">
        <f>D55*U55/500</f>
        <v>398.89600000000002</v>
      </c>
      <c r="W55" s="366">
        <v>2544</v>
      </c>
      <c r="X55" s="365">
        <f>D55*W55/500</f>
        <v>544.41600000000005</v>
      </c>
      <c r="Y55" s="366">
        <v>3476</v>
      </c>
      <c r="Z55" s="365">
        <f>D55*Y55/500</f>
        <v>743.86400000000003</v>
      </c>
      <c r="AA55" s="366">
        <v>4704</v>
      </c>
      <c r="AB55" s="365">
        <f>D55*AA55/500</f>
        <v>1006.6559999999999</v>
      </c>
      <c r="AC55" s="366">
        <v>6354</v>
      </c>
      <c r="AD55" s="365">
        <f>D55*AC55/500</f>
        <v>1359.7560000000001</v>
      </c>
      <c r="AE55" s="366">
        <v>8598</v>
      </c>
      <c r="AF55" s="365">
        <f>D55*AE55/500</f>
        <v>1839.972</v>
      </c>
      <c r="AG55" s="366">
        <v>11688</v>
      </c>
      <c r="AH55" s="365">
        <f>D55*AG55/500</f>
        <v>2501.232</v>
      </c>
      <c r="AI55" s="366">
        <v>15900</v>
      </c>
      <c r="AJ55" s="365">
        <f>D55*AI55/500</f>
        <v>3402.6</v>
      </c>
      <c r="AK55" s="366">
        <v>21540</v>
      </c>
      <c r="AL55" s="365">
        <f>D55*AK55/500</f>
        <v>4609.5600000000004</v>
      </c>
      <c r="AM55" s="366">
        <v>29256</v>
      </c>
      <c r="AN55" s="365">
        <f>D55*AM55/500</f>
        <v>6260.7839999999997</v>
      </c>
      <c r="AO55" s="366">
        <v>39668</v>
      </c>
      <c r="AP55" s="367">
        <f>D55*AO55/500</f>
        <v>8488.9519999999993</v>
      </c>
      <c r="AQ55" s="334"/>
    </row>
    <row r="56" spans="2:43" ht="14.45" customHeight="1">
      <c r="B56" s="323"/>
      <c r="C56" s="368" t="s">
        <v>1038</v>
      </c>
      <c r="D56" s="369">
        <f>마리!$F$14</f>
        <v>107</v>
      </c>
      <c r="E56" s="370">
        <v>888</v>
      </c>
      <c r="F56" s="369">
        <f>D56*E56/500</f>
        <v>190.03200000000001</v>
      </c>
      <c r="G56" s="370">
        <v>888</v>
      </c>
      <c r="H56" s="369">
        <f>D56*G56/500</f>
        <v>190.03200000000001</v>
      </c>
      <c r="I56" s="370">
        <v>888</v>
      </c>
      <c r="J56" s="369">
        <f>D56*I56/500</f>
        <v>190.03200000000001</v>
      </c>
      <c r="K56" s="370">
        <v>1096</v>
      </c>
      <c r="L56" s="369">
        <f>D56*K56/500</f>
        <v>234.54400000000001</v>
      </c>
      <c r="M56" s="370">
        <v>1096</v>
      </c>
      <c r="N56" s="369">
        <f>D56*M56/500</f>
        <v>234.54400000000001</v>
      </c>
      <c r="O56" s="370">
        <v>1096</v>
      </c>
      <c r="P56" s="369">
        <f>D56*O56/500</f>
        <v>234.54400000000001</v>
      </c>
      <c r="Q56" s="370">
        <v>1304</v>
      </c>
      <c r="R56" s="369">
        <f>D56*Q56/500</f>
        <v>279.05599999999998</v>
      </c>
      <c r="S56" s="370">
        <v>1304</v>
      </c>
      <c r="T56" s="369">
        <f>D56*S56/500</f>
        <v>279.05599999999998</v>
      </c>
      <c r="U56" s="370">
        <v>1304</v>
      </c>
      <c r="V56" s="369">
        <f>D56*U56/500</f>
        <v>279.05599999999998</v>
      </c>
      <c r="W56" s="370">
        <v>1768</v>
      </c>
      <c r="X56" s="369">
        <f>D56*W56/500</f>
        <v>378.35199999999998</v>
      </c>
      <c r="Y56" s="370">
        <v>2414</v>
      </c>
      <c r="Z56" s="369">
        <f>D56*Y56/500</f>
        <v>516.596</v>
      </c>
      <c r="AA56" s="370">
        <v>3276</v>
      </c>
      <c r="AB56" s="369">
        <f>D56*AA56/500</f>
        <v>701.06399999999996</v>
      </c>
      <c r="AC56" s="370">
        <v>4392</v>
      </c>
      <c r="AD56" s="369">
        <f>D56*AC56/500</f>
        <v>939.88800000000003</v>
      </c>
      <c r="AE56" s="370">
        <v>5926</v>
      </c>
      <c r="AF56" s="369">
        <f>D56*AE56/500</f>
        <v>1268.164</v>
      </c>
      <c r="AG56" s="370">
        <v>8058</v>
      </c>
      <c r="AH56" s="369">
        <f>D56*AG56/500</f>
        <v>1724.412</v>
      </c>
      <c r="AI56" s="370">
        <v>10868</v>
      </c>
      <c r="AJ56" s="369">
        <f>D56*AI56/500</f>
        <v>2325.752</v>
      </c>
      <c r="AK56" s="370">
        <v>14758</v>
      </c>
      <c r="AL56" s="369">
        <f>D56*AK56/500</f>
        <v>3158.212</v>
      </c>
      <c r="AM56" s="370">
        <v>20044</v>
      </c>
      <c r="AN56" s="369">
        <f>D56*AM56/500</f>
        <v>4289.4160000000002</v>
      </c>
      <c r="AO56" s="370">
        <v>28234</v>
      </c>
      <c r="AP56" s="371">
        <f>D56*AO56/500</f>
        <v>6042.076</v>
      </c>
      <c r="AQ56" s="334"/>
    </row>
    <row r="57" spans="2:43" ht="14.45" customHeight="1">
      <c r="B57" s="323"/>
      <c r="C57" s="604" t="s">
        <v>202</v>
      </c>
      <c r="D57" s="361" t="s">
        <v>1041</v>
      </c>
      <c r="E57" s="362">
        <v>400</v>
      </c>
      <c r="F57" s="361">
        <f>E57*E48</f>
        <v>632.98303999999996</v>
      </c>
      <c r="G57" s="362">
        <v>400</v>
      </c>
      <c r="H57" s="361">
        <f>G57*G48</f>
        <v>811.26231630000007</v>
      </c>
      <c r="I57" s="362">
        <v>400</v>
      </c>
      <c r="J57" s="361">
        <f>I57*I48</f>
        <v>1126.7449369599997</v>
      </c>
      <c r="K57" s="362">
        <v>400</v>
      </c>
      <c r="L57" s="361">
        <f>K57*K48</f>
        <v>1126.7449369599997</v>
      </c>
      <c r="M57" s="362">
        <v>400</v>
      </c>
      <c r="N57" s="361">
        <f>M57*M48</f>
        <v>1126.7449369599997</v>
      </c>
      <c r="O57" s="362">
        <v>400</v>
      </c>
      <c r="P57" s="361">
        <f>O57*O48</f>
        <v>1940.3816230276695</v>
      </c>
      <c r="Q57" s="362">
        <v>400</v>
      </c>
      <c r="R57" s="361">
        <f>Q57*Q48</f>
        <v>1940.3816230276695</v>
      </c>
      <c r="S57" s="362">
        <v>400</v>
      </c>
      <c r="T57" s="361">
        <f>S57*S48</f>
        <v>1940.3816230276695</v>
      </c>
      <c r="U57" s="362">
        <v>400</v>
      </c>
      <c r="V57" s="361">
        <f>U57*U48</f>
        <v>2655.2085419213145</v>
      </c>
      <c r="W57" s="362">
        <v>400</v>
      </c>
      <c r="X57" s="361">
        <f>W57*W48</f>
        <v>2655.2085419213145</v>
      </c>
      <c r="Y57" s="362">
        <v>400</v>
      </c>
      <c r="Z57" s="361">
        <f>Y57*Y48</f>
        <v>2655.2085419213145</v>
      </c>
      <c r="AA57" s="362">
        <v>400</v>
      </c>
      <c r="AB57" s="361">
        <f>AA57*AA48</f>
        <v>4577.0858112936394</v>
      </c>
      <c r="AC57" s="362">
        <v>400</v>
      </c>
      <c r="AD57" s="361">
        <f>AC57*AC48</f>
        <v>4577.0858112936394</v>
      </c>
      <c r="AE57" s="362">
        <v>400</v>
      </c>
      <c r="AF57" s="361">
        <f>AE57*AE48</f>
        <v>6989.3379329760819</v>
      </c>
      <c r="AG57" s="362">
        <v>420</v>
      </c>
      <c r="AH57" s="361">
        <f>AG57*AG48</f>
        <v>7338.8048296248862</v>
      </c>
      <c r="AI57" s="362">
        <v>430</v>
      </c>
      <c r="AJ57" s="361">
        <f>AI57*AI48</f>
        <v>20274.86620667838</v>
      </c>
      <c r="AK57" s="362">
        <v>450</v>
      </c>
      <c r="AL57" s="361">
        <f>AK57*AK48</f>
        <v>21217.883239547144</v>
      </c>
      <c r="AM57" s="362">
        <v>460</v>
      </c>
      <c r="AN57" s="361">
        <f>AM57*AM48</f>
        <v>42007.634528021197</v>
      </c>
      <c r="AO57" s="362">
        <v>490</v>
      </c>
      <c r="AP57" s="363">
        <f>AO57*AO48</f>
        <v>44747.262866805191</v>
      </c>
      <c r="AQ57" s="334"/>
    </row>
    <row r="58" spans="2:43" ht="14.45" customHeight="1">
      <c r="B58" s="323"/>
      <c r="C58" s="605"/>
      <c r="D58" s="365" t="s">
        <v>1041</v>
      </c>
      <c r="E58" s="366">
        <v>220</v>
      </c>
      <c r="F58" s="365">
        <f>E58*E48</f>
        <v>348.140672</v>
      </c>
      <c r="G58" s="366">
        <v>220</v>
      </c>
      <c r="H58" s="365">
        <f>G58*G48</f>
        <v>446.19427396500004</v>
      </c>
      <c r="I58" s="366">
        <v>220</v>
      </c>
      <c r="J58" s="365">
        <f>I58*I48</f>
        <v>619.7097153279999</v>
      </c>
      <c r="K58" s="366">
        <v>220</v>
      </c>
      <c r="L58" s="365">
        <f>K58*K48</f>
        <v>619.7097153279999</v>
      </c>
      <c r="M58" s="366">
        <v>220</v>
      </c>
      <c r="N58" s="365">
        <f>M58*M48</f>
        <v>619.7097153279999</v>
      </c>
      <c r="O58" s="366">
        <v>220</v>
      </c>
      <c r="P58" s="365">
        <f>O58*O48</f>
        <v>1067.2098926652184</v>
      </c>
      <c r="Q58" s="366">
        <v>220</v>
      </c>
      <c r="R58" s="365">
        <f>Q58*Q48</f>
        <v>1067.2098926652184</v>
      </c>
      <c r="S58" s="366">
        <v>220</v>
      </c>
      <c r="T58" s="365">
        <f>S58*S48</f>
        <v>1067.2098926652184</v>
      </c>
      <c r="U58" s="366">
        <v>220</v>
      </c>
      <c r="V58" s="365">
        <f>U58*U48</f>
        <v>1460.3646980567228</v>
      </c>
      <c r="W58" s="366">
        <v>230</v>
      </c>
      <c r="X58" s="365">
        <f>W58*W48</f>
        <v>1526.7449116047558</v>
      </c>
      <c r="Y58" s="366">
        <v>240</v>
      </c>
      <c r="Z58" s="365">
        <f>Y58*Y48</f>
        <v>1593.1251251527885</v>
      </c>
      <c r="AA58" s="366">
        <v>240</v>
      </c>
      <c r="AB58" s="365">
        <f>AA58*AA48</f>
        <v>2746.2514867761838</v>
      </c>
      <c r="AC58" s="366">
        <v>240</v>
      </c>
      <c r="AD58" s="365">
        <f>AC58*AC48</f>
        <v>2746.2514867761838</v>
      </c>
      <c r="AE58" s="366">
        <v>240</v>
      </c>
      <c r="AF58" s="365">
        <f>AE58*AE48</f>
        <v>4193.6027597856491</v>
      </c>
      <c r="AG58" s="366">
        <v>240</v>
      </c>
      <c r="AH58" s="365">
        <f>AG58*AG48</f>
        <v>4193.6027597856491</v>
      </c>
      <c r="AI58" s="366">
        <v>240</v>
      </c>
      <c r="AJ58" s="365">
        <f>AI58*AI48</f>
        <v>11316.204394425144</v>
      </c>
      <c r="AK58" s="366">
        <v>240</v>
      </c>
      <c r="AL58" s="365">
        <f>AK58*AK48</f>
        <v>11316.204394425144</v>
      </c>
      <c r="AM58" s="366">
        <v>240</v>
      </c>
      <c r="AN58" s="365">
        <f>AM58*AM48</f>
        <v>21917.02671027193</v>
      </c>
      <c r="AO58" s="366">
        <v>240</v>
      </c>
      <c r="AP58" s="367">
        <f>AO58*AO48</f>
        <v>21917.02671027193</v>
      </c>
      <c r="AQ58" s="334"/>
    </row>
    <row r="59" spans="2:43" ht="14.45" customHeight="1">
      <c r="B59" s="323"/>
      <c r="C59" s="364" t="s">
        <v>1001</v>
      </c>
      <c r="D59" s="365">
        <f>마리!$F$6</f>
        <v>34</v>
      </c>
      <c r="E59" s="366">
        <v>12</v>
      </c>
      <c r="F59" s="365">
        <f>D59*E59*E48</f>
        <v>645.64270079999994</v>
      </c>
      <c r="G59" s="366">
        <v>12</v>
      </c>
      <c r="H59" s="365">
        <f>D59*G59*G48</f>
        <v>827.487562626</v>
      </c>
      <c r="I59" s="366">
        <v>12</v>
      </c>
      <c r="J59" s="365">
        <f>D59*I59*I48</f>
        <v>1149.2798356991998</v>
      </c>
      <c r="K59" s="366">
        <v>12</v>
      </c>
      <c r="L59" s="365">
        <f>D59*K59*K48</f>
        <v>1149.2798356991998</v>
      </c>
      <c r="M59" s="366">
        <v>12</v>
      </c>
      <c r="N59" s="365">
        <f>D59*M59*M48</f>
        <v>1149.2798356991998</v>
      </c>
      <c r="O59" s="366">
        <v>24</v>
      </c>
      <c r="P59" s="365">
        <f>D59*O59*O48</f>
        <v>3958.3785109764463</v>
      </c>
      <c r="Q59" s="366">
        <v>24</v>
      </c>
      <c r="R59" s="365">
        <f>D59*Q59*Q48</f>
        <v>3958.3785109764463</v>
      </c>
      <c r="S59" s="366">
        <v>24</v>
      </c>
      <c r="T59" s="365">
        <f>D59*S59*S48</f>
        <v>3958.3785109764463</v>
      </c>
      <c r="U59" s="366">
        <v>24</v>
      </c>
      <c r="V59" s="365">
        <f>D59*U59*U48</f>
        <v>5416.6254255194808</v>
      </c>
      <c r="W59" s="366">
        <v>24</v>
      </c>
      <c r="X59" s="365">
        <f>D59*W59*W48</f>
        <v>5416.6254255194808</v>
      </c>
      <c r="Y59" s="366">
        <v>24</v>
      </c>
      <c r="Z59" s="365">
        <f>D59*Y59*Y48</f>
        <v>5416.6254255194808</v>
      </c>
      <c r="AA59" s="366">
        <v>36</v>
      </c>
      <c r="AB59" s="365">
        <f>D59*AA59*AA48</f>
        <v>14005.882582558537</v>
      </c>
      <c r="AC59" s="366">
        <v>36</v>
      </c>
      <c r="AD59" s="365">
        <f>D59*AC59*AC48</f>
        <v>14005.882582558537</v>
      </c>
      <c r="AE59" s="366">
        <v>36</v>
      </c>
      <c r="AF59" s="365">
        <f>D59*AE59*AE48</f>
        <v>21387.374074906809</v>
      </c>
      <c r="AG59" s="366">
        <v>36</v>
      </c>
      <c r="AH59" s="365">
        <f>D59*AG59*AG48</f>
        <v>21387.374074906809</v>
      </c>
      <c r="AI59" s="366">
        <v>48</v>
      </c>
      <c r="AJ59" s="365">
        <f>D59*AI59*AI48</f>
        <v>76950.18988209097</v>
      </c>
      <c r="AK59" s="366">
        <v>48</v>
      </c>
      <c r="AL59" s="365">
        <f>D59*AK59*AK48</f>
        <v>76950.18988209097</v>
      </c>
      <c r="AM59" s="366">
        <v>48</v>
      </c>
      <c r="AN59" s="365">
        <f>D59*AM59*AM48</f>
        <v>149035.78162984911</v>
      </c>
      <c r="AO59" s="366">
        <v>48</v>
      </c>
      <c r="AP59" s="367">
        <f>D59*AO59*AO48</f>
        <v>149035.78162984911</v>
      </c>
      <c r="AQ59" s="334"/>
    </row>
    <row r="60" spans="2:43" ht="14.45" customHeight="1">
      <c r="B60" s="323"/>
      <c r="C60" s="364" t="s">
        <v>1033</v>
      </c>
      <c r="D60" s="365">
        <f>마리!$F$7</f>
        <v>72</v>
      </c>
      <c r="E60" s="366">
        <v>6</v>
      </c>
      <c r="F60" s="365">
        <f>D60*E60*E48</f>
        <v>683.62168320000001</v>
      </c>
      <c r="G60" s="366">
        <v>6</v>
      </c>
      <c r="H60" s="365">
        <f>D60*G60*G48</f>
        <v>876.16330160400003</v>
      </c>
      <c r="I60" s="366">
        <v>6</v>
      </c>
      <c r="J60" s="365">
        <f>D60*I60*I48</f>
        <v>1216.8845319167997</v>
      </c>
      <c r="K60" s="366">
        <v>6</v>
      </c>
      <c r="L60" s="365">
        <f>D60*K60*K48</f>
        <v>1216.8845319167997</v>
      </c>
      <c r="M60" s="366">
        <v>6</v>
      </c>
      <c r="N60" s="365">
        <f>D60*M60*M48</f>
        <v>1216.8845319167997</v>
      </c>
      <c r="O60" s="366">
        <v>12</v>
      </c>
      <c r="P60" s="365">
        <f>D60*O60*O48</f>
        <v>4191.2243057397664</v>
      </c>
      <c r="Q60" s="366">
        <v>12</v>
      </c>
      <c r="R60" s="365">
        <f>D60*Q60*Q48</f>
        <v>4191.2243057397664</v>
      </c>
      <c r="S60" s="366">
        <v>12</v>
      </c>
      <c r="T60" s="365">
        <f>D60*S60*S48</f>
        <v>4191.2243057397664</v>
      </c>
      <c r="U60" s="366">
        <v>12</v>
      </c>
      <c r="V60" s="365">
        <f>D60*U60*U48</f>
        <v>5735.2504505500383</v>
      </c>
      <c r="W60" s="366">
        <v>12</v>
      </c>
      <c r="X60" s="365">
        <f>D60*W60*W48</f>
        <v>5735.2504505500383</v>
      </c>
      <c r="Y60" s="366">
        <v>12</v>
      </c>
      <c r="Z60" s="365">
        <f>D60*Y60*Y48</f>
        <v>5735.2504505500383</v>
      </c>
      <c r="AA60" s="366">
        <v>18</v>
      </c>
      <c r="AB60" s="365">
        <f>D60*AA60*AA48</f>
        <v>14829.758028591392</v>
      </c>
      <c r="AC60" s="366">
        <v>18</v>
      </c>
      <c r="AD60" s="365">
        <f>D60*AC60*AC48</f>
        <v>14829.758028591392</v>
      </c>
      <c r="AE60" s="366">
        <v>18</v>
      </c>
      <c r="AF60" s="365">
        <f>D60*AE60*AE48</f>
        <v>22645.454902842506</v>
      </c>
      <c r="AG60" s="366">
        <v>18</v>
      </c>
      <c r="AH60" s="365">
        <f>D60*AG60*AG48</f>
        <v>22645.454902842506</v>
      </c>
      <c r="AI60" s="366">
        <v>24</v>
      </c>
      <c r="AJ60" s="365">
        <f>D60*AI60*AI48</f>
        <v>81476.67163986103</v>
      </c>
      <c r="AK60" s="366">
        <v>24</v>
      </c>
      <c r="AL60" s="365">
        <f>D60*AK60*AK48</f>
        <v>81476.67163986103</v>
      </c>
      <c r="AM60" s="366">
        <v>24</v>
      </c>
      <c r="AN60" s="365">
        <f>D60*AM60*AM48</f>
        <v>157802.5923139579</v>
      </c>
      <c r="AO60" s="366">
        <v>24</v>
      </c>
      <c r="AP60" s="367">
        <f>D60*AO60*AO48</f>
        <v>157802.5923139579</v>
      </c>
      <c r="AQ60" s="334"/>
    </row>
    <row r="61" spans="2:43" ht="14.45" customHeight="1" thickBot="1">
      <c r="B61" s="323"/>
      <c r="C61" s="372" t="s">
        <v>1002</v>
      </c>
      <c r="D61" s="373">
        <f>마리!$F$8</f>
        <v>133</v>
      </c>
      <c r="E61" s="374">
        <v>2</v>
      </c>
      <c r="F61" s="373">
        <f>D61*E61*E48</f>
        <v>420.93372159999996</v>
      </c>
      <c r="G61" s="374">
        <v>2</v>
      </c>
      <c r="H61" s="373">
        <f>D61*G61*G48</f>
        <v>539.48944033949999</v>
      </c>
      <c r="I61" s="374">
        <v>2</v>
      </c>
      <c r="J61" s="373">
        <f>D61*I61*I48</f>
        <v>749.28538307839983</v>
      </c>
      <c r="K61" s="374">
        <v>2</v>
      </c>
      <c r="L61" s="373">
        <f>D61*K61*K48</f>
        <v>749.28538307839983</v>
      </c>
      <c r="M61" s="374">
        <v>2</v>
      </c>
      <c r="N61" s="373">
        <f>D61*M61*M48</f>
        <v>749.28538307839983</v>
      </c>
      <c r="O61" s="374">
        <v>4</v>
      </c>
      <c r="P61" s="373">
        <f>D61*O61*O48</f>
        <v>2580.7075586268006</v>
      </c>
      <c r="Q61" s="374">
        <v>4</v>
      </c>
      <c r="R61" s="373">
        <f>D61*Q61*Q48</f>
        <v>2580.7075586268006</v>
      </c>
      <c r="S61" s="374">
        <v>4</v>
      </c>
      <c r="T61" s="373">
        <f>D61*S61*S48</f>
        <v>2580.7075586268006</v>
      </c>
      <c r="U61" s="374">
        <v>4</v>
      </c>
      <c r="V61" s="373">
        <f>D61*U61*U48</f>
        <v>3531.4273607553478</v>
      </c>
      <c r="W61" s="374">
        <v>4</v>
      </c>
      <c r="X61" s="373">
        <f>D61*W61*W48</f>
        <v>3531.4273607553478</v>
      </c>
      <c r="Y61" s="374">
        <v>4</v>
      </c>
      <c r="Z61" s="373">
        <f>D61*Y61*Y48</f>
        <v>3531.4273607553478</v>
      </c>
      <c r="AA61" s="374">
        <v>6</v>
      </c>
      <c r="AB61" s="373">
        <f>D61*AA61*AA48</f>
        <v>9131.2861935308101</v>
      </c>
      <c r="AC61" s="374">
        <v>6</v>
      </c>
      <c r="AD61" s="373">
        <f>D61*AC61*AC48</f>
        <v>9131.2861935308101</v>
      </c>
      <c r="AE61" s="374">
        <v>5</v>
      </c>
      <c r="AF61" s="373">
        <f>D61*AE61*AE48</f>
        <v>11619.774313572736</v>
      </c>
      <c r="AG61" s="374">
        <v>5</v>
      </c>
      <c r="AH61" s="373">
        <f>D61*AG61*AG48</f>
        <v>11619.774313572736</v>
      </c>
      <c r="AI61" s="374">
        <v>1</v>
      </c>
      <c r="AJ61" s="373">
        <f>D61*AI61*AI48</f>
        <v>6271.0632685772671</v>
      </c>
      <c r="AK61" s="374">
        <v>1</v>
      </c>
      <c r="AL61" s="373">
        <f>D61*AK61*AK48</f>
        <v>6271.0632685772671</v>
      </c>
      <c r="AM61" s="374">
        <v>1</v>
      </c>
      <c r="AN61" s="373">
        <f>D61*AM61*AM48</f>
        <v>12145.685635275695</v>
      </c>
      <c r="AO61" s="374">
        <v>1</v>
      </c>
      <c r="AP61" s="375">
        <f>D61*AO61*AO48</f>
        <v>12145.685635275695</v>
      </c>
      <c r="AQ61" s="334"/>
    </row>
    <row r="62" spans="2:43" ht="14.45" customHeight="1" thickBot="1">
      <c r="B62" s="323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77"/>
      <c r="Z62" s="277"/>
      <c r="AA62" s="277"/>
      <c r="AB62" s="277"/>
      <c r="AC62" s="277"/>
      <c r="AD62" s="277"/>
      <c r="AE62" s="277"/>
      <c r="AF62" s="277"/>
      <c r="AG62" s="277"/>
      <c r="AH62" s="277"/>
      <c r="AI62" s="277"/>
      <c r="AJ62" s="277"/>
      <c r="AK62" s="277"/>
      <c r="AL62" s="277"/>
      <c r="AM62" s="277"/>
      <c r="AN62" s="277"/>
      <c r="AO62" s="277"/>
      <c r="AP62" s="277"/>
      <c r="AQ62" s="334"/>
    </row>
    <row r="63" spans="2:43" ht="14.45" customHeight="1">
      <c r="B63" s="323"/>
      <c r="C63" s="376" t="s">
        <v>1032</v>
      </c>
      <c r="D63" s="377" t="s">
        <v>1003</v>
      </c>
      <c r="E63" s="600">
        <f>F49+F51+F53+F55+F57</f>
        <v>1941.7007680000002</v>
      </c>
      <c r="F63" s="600"/>
      <c r="G63" s="600">
        <f>H49+H51+H53+H55+H57</f>
        <v>2411.9123592412502</v>
      </c>
      <c r="H63" s="600"/>
      <c r="I63" s="600">
        <f>J49+J51+J53+J55+J57</f>
        <v>3243.9977712319996</v>
      </c>
      <c r="J63" s="600"/>
      <c r="K63" s="600">
        <f>L49+L51+L53+L55+L57</f>
        <v>3727.0542602495989</v>
      </c>
      <c r="L63" s="600"/>
      <c r="M63" s="600">
        <f>N49+N51+N53+N55+N57</f>
        <v>3727.0542602495989</v>
      </c>
      <c r="N63" s="600"/>
      <c r="O63" s="600">
        <f>P49+P51+P53+P55+P57</f>
        <v>6176.1006853132858</v>
      </c>
      <c r="P63" s="600"/>
      <c r="Q63" s="600">
        <f>R49+R51+R53+R55+R57</f>
        <v>6782.7515397610332</v>
      </c>
      <c r="R63" s="600"/>
      <c r="S63" s="600">
        <f>T49+T51+T53+T55+T57</f>
        <v>7054.4049669849064</v>
      </c>
      <c r="T63" s="600"/>
      <c r="U63" s="600">
        <f>V49+V51+V53+V55+V57</f>
        <v>9506.2612987901084</v>
      </c>
      <c r="V63" s="600"/>
      <c r="W63" s="600">
        <f>X49+X51+X53+X55+X57</f>
        <v>10249.203220722404</v>
      </c>
      <c r="X63" s="600"/>
      <c r="Y63" s="600">
        <f>Z49+Z51+Z53+Z55+Z57</f>
        <v>10448.651220722404</v>
      </c>
      <c r="Z63" s="600"/>
      <c r="AA63" s="600">
        <f>AB49+AB51+AB53+AB55+AB57</f>
        <v>18376.696653859362</v>
      </c>
      <c r="AB63" s="600"/>
      <c r="AC63" s="600">
        <f>AD49+AD51+AD53+AD55+AD57</f>
        <v>20011.380681021579</v>
      </c>
      <c r="AD63" s="600"/>
      <c r="AE63" s="600">
        <f>AF49+AF51+AF53+AF55+AF57</f>
        <v>31300.031387494186</v>
      </c>
      <c r="AF63" s="600"/>
      <c r="AG63" s="600">
        <f>AH49+AH51+AH53+AH55+AH57</f>
        <v>32310.758284142987</v>
      </c>
      <c r="AH63" s="600"/>
      <c r="AI63" s="600">
        <f>AJ49+AJ51+AJ53+AJ55+AJ57</f>
        <v>91197.485760081734</v>
      </c>
      <c r="AJ63" s="600"/>
      <c r="AK63" s="600">
        <f>AL49+AL51+AL53+AL55+AL57</f>
        <v>93347.462792950493</v>
      </c>
      <c r="AL63" s="600"/>
      <c r="AM63" s="600">
        <f>AN49+AN51+AN53+AN55+AN57</f>
        <v>179040.01123264374</v>
      </c>
      <c r="AN63" s="600"/>
      <c r="AO63" s="600">
        <f>AP49+AP51+AP53+AP55+AP57</f>
        <v>197614.6283207215</v>
      </c>
      <c r="AP63" s="601"/>
      <c r="AQ63" s="334"/>
    </row>
    <row r="64" spans="2:43" ht="14.45" customHeight="1" thickBot="1">
      <c r="B64" s="323"/>
      <c r="C64" s="378" t="s">
        <v>1034</v>
      </c>
      <c r="D64" s="379" t="s">
        <v>1003</v>
      </c>
      <c r="E64" s="598">
        <f>F50+F52+F54+F56+F58</f>
        <v>774.90832895999995</v>
      </c>
      <c r="F64" s="598"/>
      <c r="G64" s="598">
        <f>H50+H52+H54+H56+H58</f>
        <v>939.63838026119993</v>
      </c>
      <c r="H64" s="598"/>
      <c r="I64" s="598">
        <f>J50+J52+J54+J56+J58</f>
        <v>1231.1443217510398</v>
      </c>
      <c r="J64" s="598"/>
      <c r="K64" s="598">
        <f>L50+L52+L54+L56+L58</f>
        <v>1505.5122888908797</v>
      </c>
      <c r="L64" s="598"/>
      <c r="M64" s="598">
        <f>N50+N52+N54+N56+N58</f>
        <v>1505.5122888908797</v>
      </c>
      <c r="N64" s="598"/>
      <c r="O64" s="598">
        <f>P50+P52+P54+P56+P58</f>
        <v>2423.2944707752113</v>
      </c>
      <c r="P64" s="598"/>
      <c r="Q64" s="598">
        <f>R50+R52+R54+R56+R58</f>
        <v>2485.2699053824604</v>
      </c>
      <c r="R64" s="598"/>
      <c r="S64" s="598">
        <f>T50+T52+T54+T56+T58</f>
        <v>2756.923332606334</v>
      </c>
      <c r="T64" s="598"/>
      <c r="U64" s="598">
        <f>V50+V52+V54+V56+V58</f>
        <v>3669.7573080335183</v>
      </c>
      <c r="V64" s="598"/>
      <c r="W64" s="598">
        <f>X50+X52+X54+X56+X58</f>
        <v>3859.3303984588429</v>
      </c>
      <c r="X64" s="598"/>
      <c r="Y64" s="598">
        <f>Z50+Z52+Z54+Z56+Z58</f>
        <v>4063.9546120068753</v>
      </c>
      <c r="Z64" s="598"/>
      <c r="AA64" s="598">
        <f>AB50+AB52+AB54+AB56+AB58</f>
        <v>6816.0506438883021</v>
      </c>
      <c r="AB64" s="598"/>
      <c r="AC64" s="598">
        <f>AD50+AD52+AD54+AD56+AD58</f>
        <v>7347.8081358110958</v>
      </c>
      <c r="AD64" s="598"/>
      <c r="AE64" s="598">
        <f>AF50+AF52+AF54+AF56+AF58</f>
        <v>12031.744416783165</v>
      </c>
      <c r="AF64" s="598"/>
      <c r="AG64" s="598">
        <f>AH50+AH52+AH54+AH56+AH58</f>
        <v>12487.992416783167</v>
      </c>
      <c r="AH64" s="598"/>
      <c r="AI64" s="598">
        <f>AJ50+AJ52+AJ54+AJ56+AJ58</f>
        <v>31540.419678274244</v>
      </c>
      <c r="AJ64" s="598"/>
      <c r="AK64" s="598">
        <f>AL50+AL52+AL54+AL56+AL58</f>
        <v>32372.879678274243</v>
      </c>
      <c r="AL64" s="598"/>
      <c r="AM64" s="598">
        <f>AN50+AN52+AN54+AN56+AN58</f>
        <v>65985.846189415475</v>
      </c>
      <c r="AN64" s="598"/>
      <c r="AO64" s="598">
        <f>AP50+AP52+AP54+AP56+AP58</f>
        <v>68067.261590069567</v>
      </c>
      <c r="AP64" s="599"/>
      <c r="AQ64" s="334"/>
    </row>
    <row r="65" spans="2:43" ht="14.45" customHeight="1" thickBot="1">
      <c r="B65" s="323"/>
      <c r="C65" s="277"/>
      <c r="D65" s="277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77"/>
      <c r="Z65" s="277"/>
      <c r="AA65" s="277"/>
      <c r="AB65" s="277"/>
      <c r="AC65" s="277"/>
      <c r="AD65" s="277"/>
      <c r="AE65" s="277"/>
      <c r="AF65" s="277"/>
      <c r="AG65" s="277"/>
      <c r="AH65" s="277"/>
      <c r="AI65" s="277"/>
      <c r="AJ65" s="277"/>
      <c r="AK65" s="277"/>
      <c r="AL65" s="277"/>
      <c r="AM65" s="277"/>
      <c r="AN65" s="277"/>
      <c r="AO65" s="277"/>
      <c r="AP65" s="277"/>
      <c r="AQ65" s="334"/>
    </row>
    <row r="66" spans="2:43" ht="14.45" customHeight="1">
      <c r="B66" s="323"/>
      <c r="C66" s="608" t="s">
        <v>1036</v>
      </c>
      <c r="D66" s="610" t="s">
        <v>1037</v>
      </c>
      <c r="E66" s="606" t="s">
        <v>1013</v>
      </c>
      <c r="F66" s="606"/>
      <c r="G66" s="606" t="s">
        <v>1042</v>
      </c>
      <c r="H66" s="606" t="s">
        <v>1014</v>
      </c>
      <c r="I66" s="606" t="s">
        <v>1043</v>
      </c>
      <c r="J66" s="606" t="s">
        <v>1015</v>
      </c>
      <c r="K66" s="606" t="s">
        <v>1044</v>
      </c>
      <c r="L66" s="606" t="s">
        <v>1016</v>
      </c>
      <c r="M66" s="606" t="s">
        <v>1045</v>
      </c>
      <c r="N66" s="606" t="s">
        <v>1017</v>
      </c>
      <c r="O66" s="606" t="s">
        <v>1046</v>
      </c>
      <c r="P66" s="606" t="s">
        <v>1018</v>
      </c>
      <c r="Q66" s="606" t="s">
        <v>1047</v>
      </c>
      <c r="R66" s="606" t="s">
        <v>1019</v>
      </c>
      <c r="S66" s="606" t="s">
        <v>1048</v>
      </c>
      <c r="T66" s="606" t="s">
        <v>1020</v>
      </c>
      <c r="U66" s="606" t="s">
        <v>1049</v>
      </c>
      <c r="V66" s="606" t="s">
        <v>1021</v>
      </c>
      <c r="W66" s="606" t="s">
        <v>1050</v>
      </c>
      <c r="X66" s="606" t="s">
        <v>1022</v>
      </c>
      <c r="Y66" s="606" t="s">
        <v>1051</v>
      </c>
      <c r="Z66" s="606" t="s">
        <v>1023</v>
      </c>
      <c r="AA66" s="606" t="s">
        <v>1052</v>
      </c>
      <c r="AB66" s="606" t="s">
        <v>1024</v>
      </c>
      <c r="AC66" s="606" t="s">
        <v>1053</v>
      </c>
      <c r="AD66" s="606" t="s">
        <v>1025</v>
      </c>
      <c r="AE66" s="606" t="s">
        <v>1054</v>
      </c>
      <c r="AF66" s="606" t="s">
        <v>1026</v>
      </c>
      <c r="AG66" s="606" t="s">
        <v>1055</v>
      </c>
      <c r="AH66" s="606" t="s">
        <v>1027</v>
      </c>
      <c r="AI66" s="606" t="s">
        <v>1056</v>
      </c>
      <c r="AJ66" s="606" t="s">
        <v>1028</v>
      </c>
      <c r="AK66" s="606" t="s">
        <v>1057</v>
      </c>
      <c r="AL66" s="606" t="s">
        <v>1029</v>
      </c>
      <c r="AM66" s="606" t="s">
        <v>1058</v>
      </c>
      <c r="AN66" s="606" t="s">
        <v>1030</v>
      </c>
      <c r="AO66" s="606" t="s">
        <v>1059</v>
      </c>
      <c r="AP66" s="607" t="s">
        <v>1031</v>
      </c>
      <c r="AQ66" s="334"/>
    </row>
    <row r="67" spans="2:43" ht="14.45" customHeight="1">
      <c r="B67" s="323"/>
      <c r="C67" s="609"/>
      <c r="D67" s="611"/>
      <c r="E67" s="602">
        <f>'3T장기'!$J$4</f>
        <v>1.229682147136</v>
      </c>
      <c r="F67" s="602"/>
      <c r="G67" s="602">
        <f>'3T장기'!$J$14</f>
        <v>1.5976852999999998</v>
      </c>
      <c r="H67" s="602">
        <v>1.5976852999999998</v>
      </c>
      <c r="I67" s="602">
        <f>'3T장기'!$J$24</f>
        <v>2.2626833097901868</v>
      </c>
      <c r="J67" s="602">
        <v>1.5976852999999998</v>
      </c>
      <c r="K67" s="602">
        <f>'3T장기'!$J$34</f>
        <v>2.2626833097901868</v>
      </c>
      <c r="L67" s="602">
        <v>1.5976852999999998</v>
      </c>
      <c r="M67" s="602">
        <f>'3T장기'!$J$44</f>
        <v>2.2626833097901868</v>
      </c>
      <c r="N67" s="602">
        <v>1.5976852999999998</v>
      </c>
      <c r="O67" s="602">
        <f>'3T장기'!$J$54</f>
        <v>4.0390335456158279</v>
      </c>
      <c r="P67" s="602">
        <v>1.5976852999999998</v>
      </c>
      <c r="Q67" s="602">
        <f>'3T장기'!$S$4</f>
        <v>4.0390335456158279</v>
      </c>
      <c r="R67" s="602">
        <v>1.5976852999999998</v>
      </c>
      <c r="S67" s="602">
        <f>'3T장기'!$S$14</f>
        <v>4.0390335456158279</v>
      </c>
      <c r="T67" s="602">
        <v>1.5976852999999998</v>
      </c>
      <c r="U67" s="602">
        <f>'3T장기'!$S$24</f>
        <v>5.5695761790397489</v>
      </c>
      <c r="V67" s="602">
        <v>1.5976852999999998</v>
      </c>
      <c r="W67" s="602">
        <f>'3T장기'!$S$34</f>
        <v>5.5695761790397489</v>
      </c>
      <c r="X67" s="602">
        <v>1.5976852999999998</v>
      </c>
      <c r="Y67" s="602">
        <f>'3T장기'!$S$44</f>
        <v>5.5695761790397489</v>
      </c>
      <c r="Z67" s="602">
        <v>1.5976852999999998</v>
      </c>
      <c r="AA67" s="602">
        <f>'3T장기'!$S$54</f>
        <v>9.6148345054158959</v>
      </c>
      <c r="AB67" s="602">
        <v>1.5976852999999998</v>
      </c>
      <c r="AC67" s="602">
        <f>'3T장기'!$AB$4</f>
        <v>9.6148345054158959</v>
      </c>
      <c r="AD67" s="602">
        <v>1.5976852999999998</v>
      </c>
      <c r="AE67" s="602">
        <f>'3T장기'!$AB$14</f>
        <v>14.771796704333624</v>
      </c>
      <c r="AF67" s="602">
        <v>1.5976852999999998</v>
      </c>
      <c r="AG67" s="602">
        <f>'3T장기'!$AB$24</f>
        <v>14.771796704333624</v>
      </c>
      <c r="AH67" s="602">
        <v>1.5976852999999998</v>
      </c>
      <c r="AI67" s="602">
        <f>'3T장기'!$AB$34</f>
        <v>37.982202179550342</v>
      </c>
      <c r="AJ67" s="602">
        <v>1.5976852999999998</v>
      </c>
      <c r="AK67" s="602">
        <f>'3T장기'!$AB$44</f>
        <v>37.982202179550342</v>
      </c>
      <c r="AL67" s="602">
        <v>1.5976852999999998</v>
      </c>
      <c r="AM67" s="602">
        <f>'3T장기'!$AB$54</f>
        <v>61.83369624267732</v>
      </c>
      <c r="AN67" s="602">
        <v>1.5976852999999998</v>
      </c>
      <c r="AO67" s="602">
        <f>'3T장기'!$AB$54</f>
        <v>61.83369624267732</v>
      </c>
      <c r="AP67" s="603"/>
      <c r="AQ67" s="334"/>
    </row>
    <row r="68" spans="2:43" ht="14.45" customHeight="1">
      <c r="B68" s="323"/>
      <c r="C68" s="360" t="s">
        <v>206</v>
      </c>
      <c r="D68" s="361">
        <f>마리!$F$10</f>
        <v>15</v>
      </c>
      <c r="E68" s="362">
        <v>25.8</v>
      </c>
      <c r="F68" s="361">
        <f>D68*E68*E67</f>
        <v>475.88699094163201</v>
      </c>
      <c r="G68" s="362">
        <v>25.8</v>
      </c>
      <c r="H68" s="361">
        <f>D68*G68*G67</f>
        <v>618.30421109999986</v>
      </c>
      <c r="I68" s="362">
        <v>25.8</v>
      </c>
      <c r="J68" s="361">
        <f>D68*I68*I67</f>
        <v>875.65844088880226</v>
      </c>
      <c r="K68" s="362">
        <v>32</v>
      </c>
      <c r="L68" s="361">
        <f>D68*K68*K67</f>
        <v>1086.0879886992898</v>
      </c>
      <c r="M68" s="362">
        <v>32</v>
      </c>
      <c r="N68" s="361">
        <f>D68*M68*M67</f>
        <v>1086.0879886992898</v>
      </c>
      <c r="O68" s="362">
        <v>32</v>
      </c>
      <c r="P68" s="361">
        <f>D68*O68*O67</f>
        <v>1938.7361018955974</v>
      </c>
      <c r="Q68" s="362">
        <v>38</v>
      </c>
      <c r="R68" s="361">
        <f>D68*Q68*Q67</f>
        <v>2302.2491210010221</v>
      </c>
      <c r="S68" s="362">
        <v>38</v>
      </c>
      <c r="T68" s="361">
        <f>D68*S68*S67</f>
        <v>2302.2491210010221</v>
      </c>
      <c r="U68" s="362">
        <v>38</v>
      </c>
      <c r="V68" s="361">
        <f>D68*U68*U67</f>
        <v>3174.658422052657</v>
      </c>
      <c r="W68" s="362">
        <v>44</v>
      </c>
      <c r="X68" s="361">
        <f>D68*W68*W67</f>
        <v>3675.9202781662343</v>
      </c>
      <c r="Y68" s="362">
        <v>44</v>
      </c>
      <c r="Z68" s="361">
        <f>D68*Y68*Y67</f>
        <v>3675.9202781662343</v>
      </c>
      <c r="AA68" s="362">
        <v>44</v>
      </c>
      <c r="AB68" s="361">
        <f>D68*AA68*AA67</f>
        <v>6345.7907735744911</v>
      </c>
      <c r="AC68" s="362">
        <v>50</v>
      </c>
      <c r="AD68" s="361">
        <f>D68*AC68*AC67</f>
        <v>7211.1258790619222</v>
      </c>
      <c r="AE68" s="362">
        <v>50</v>
      </c>
      <c r="AF68" s="361">
        <f>D68*AE68*AE67</f>
        <v>11078.847528250219</v>
      </c>
      <c r="AG68" s="362">
        <v>50</v>
      </c>
      <c r="AH68" s="361">
        <f>D68*AG68*AG67</f>
        <v>11078.847528250219</v>
      </c>
      <c r="AI68" s="362">
        <v>56</v>
      </c>
      <c r="AJ68" s="361">
        <f>D68*AI68*AI67</f>
        <v>31905.049830822289</v>
      </c>
      <c r="AK68" s="362">
        <v>56</v>
      </c>
      <c r="AL68" s="361">
        <f>D68*AK68*AK67</f>
        <v>31905.049830822289</v>
      </c>
      <c r="AM68" s="362">
        <v>56</v>
      </c>
      <c r="AN68" s="361">
        <f>D68*AM68*AM67</f>
        <v>51940.30484384895</v>
      </c>
      <c r="AO68" s="362">
        <v>62.2</v>
      </c>
      <c r="AP68" s="363">
        <f>D68*AO68*AO67</f>
        <v>57690.838594417939</v>
      </c>
      <c r="AQ68" s="334"/>
    </row>
    <row r="69" spans="2:43" ht="14.45" customHeight="1">
      <c r="B69" s="323"/>
      <c r="C69" s="364" t="s">
        <v>205</v>
      </c>
      <c r="D69" s="365">
        <f>마리!$F$9</f>
        <v>1</v>
      </c>
      <c r="E69" s="366">
        <v>15.6</v>
      </c>
      <c r="F69" s="365">
        <f>D69*E69*E67</f>
        <v>19.1830414953216</v>
      </c>
      <c r="G69" s="366">
        <v>15.6</v>
      </c>
      <c r="H69" s="365">
        <f>D69*G69*G67</f>
        <v>24.923890679999996</v>
      </c>
      <c r="I69" s="366">
        <v>15.6</v>
      </c>
      <c r="J69" s="365">
        <f>D69*I69*I67</f>
        <v>35.297859632726912</v>
      </c>
      <c r="K69" s="366">
        <v>19.2</v>
      </c>
      <c r="L69" s="365">
        <f>D69*K69*K67</f>
        <v>43.443519547971583</v>
      </c>
      <c r="M69" s="366">
        <v>19.2</v>
      </c>
      <c r="N69" s="365">
        <f>D69*M69*M67</f>
        <v>43.443519547971583</v>
      </c>
      <c r="O69" s="366">
        <v>19.2</v>
      </c>
      <c r="P69" s="365">
        <f>D69*O69*O67</f>
        <v>77.549444075823899</v>
      </c>
      <c r="Q69" s="366">
        <v>22.8</v>
      </c>
      <c r="R69" s="365">
        <f>D69*Q69*Q67</f>
        <v>92.089964840040878</v>
      </c>
      <c r="S69" s="366">
        <v>22.8</v>
      </c>
      <c r="T69" s="365">
        <f>D69*S69*S67</f>
        <v>92.089964840040878</v>
      </c>
      <c r="U69" s="366">
        <v>22.8</v>
      </c>
      <c r="V69" s="365">
        <f>D69*U69*U67</f>
        <v>126.98633688210627</v>
      </c>
      <c r="W69" s="366">
        <v>26.4</v>
      </c>
      <c r="X69" s="365">
        <f>D69*W69*W67</f>
        <v>147.03681112664935</v>
      </c>
      <c r="Y69" s="366">
        <v>26.4</v>
      </c>
      <c r="Z69" s="365">
        <f>D69*Y69*Y67</f>
        <v>147.03681112664935</v>
      </c>
      <c r="AA69" s="366">
        <v>26.4</v>
      </c>
      <c r="AB69" s="365">
        <f>D69*AA69*AA67</f>
        <v>253.83163094297964</v>
      </c>
      <c r="AC69" s="366">
        <v>30</v>
      </c>
      <c r="AD69" s="365">
        <f>D69*AC69*AC67</f>
        <v>288.44503516247687</v>
      </c>
      <c r="AE69" s="366">
        <v>30</v>
      </c>
      <c r="AF69" s="365">
        <f>D69*AE69*AE67</f>
        <v>443.15390113000876</v>
      </c>
      <c r="AG69" s="366">
        <v>30</v>
      </c>
      <c r="AH69" s="365">
        <f>D69*AG69*AG67</f>
        <v>443.15390113000876</v>
      </c>
      <c r="AI69" s="366">
        <v>33.6</v>
      </c>
      <c r="AJ69" s="365">
        <f>D69*AI69*AI67</f>
        <v>1276.2019932328915</v>
      </c>
      <c r="AK69" s="366">
        <v>33.6</v>
      </c>
      <c r="AL69" s="365">
        <f>D69*AK69*AK67</f>
        <v>1276.2019932328915</v>
      </c>
      <c r="AM69" s="366">
        <v>33.6</v>
      </c>
      <c r="AN69" s="365">
        <f>D69*AM69*AM67</f>
        <v>2077.6121937539579</v>
      </c>
      <c r="AO69" s="366">
        <v>37.200000000000003</v>
      </c>
      <c r="AP69" s="367">
        <f>D69*AO69*AO67</f>
        <v>2300.2135002275963</v>
      </c>
      <c r="AQ69" s="334"/>
    </row>
    <row r="70" spans="2:43" ht="14.45" customHeight="1">
      <c r="B70" s="323"/>
      <c r="C70" s="364" t="s">
        <v>1039</v>
      </c>
      <c r="D70" s="365">
        <f>마리!$F$11</f>
        <v>28</v>
      </c>
      <c r="E70" s="366">
        <v>8</v>
      </c>
      <c r="F70" s="365">
        <f>D70*E70*E67</f>
        <v>275.44880095846401</v>
      </c>
      <c r="G70" s="366">
        <v>8</v>
      </c>
      <c r="H70" s="365">
        <f>D70*G70*G67</f>
        <v>357.88150719999993</v>
      </c>
      <c r="I70" s="366">
        <v>8</v>
      </c>
      <c r="J70" s="365">
        <f>D70*I70*I67</f>
        <v>506.84106139300184</v>
      </c>
      <c r="K70" s="366">
        <v>10</v>
      </c>
      <c r="L70" s="365">
        <f>D70*K70*K67</f>
        <v>633.5513267412523</v>
      </c>
      <c r="M70" s="366">
        <v>10</v>
      </c>
      <c r="N70" s="365">
        <f>D70*M70*M67</f>
        <v>633.5513267412523</v>
      </c>
      <c r="O70" s="366">
        <v>10</v>
      </c>
      <c r="P70" s="365">
        <f>D70*O70*O67</f>
        <v>1130.9293927724318</v>
      </c>
      <c r="Q70" s="366">
        <v>10</v>
      </c>
      <c r="R70" s="365">
        <f>D70*Q70*Q67</f>
        <v>1130.9293927724318</v>
      </c>
      <c r="S70" s="366">
        <v>12</v>
      </c>
      <c r="T70" s="365">
        <f>D70*S70*S67</f>
        <v>1357.1152713269182</v>
      </c>
      <c r="U70" s="366">
        <v>12</v>
      </c>
      <c r="V70" s="365">
        <f>D70*U70*U67</f>
        <v>1871.3775961573556</v>
      </c>
      <c r="W70" s="366">
        <v>12</v>
      </c>
      <c r="X70" s="365">
        <f>D70*W70*W67</f>
        <v>1871.3775961573556</v>
      </c>
      <c r="Y70" s="366">
        <v>12</v>
      </c>
      <c r="Z70" s="365">
        <f>D70*Y70*Y67</f>
        <v>1871.3775961573556</v>
      </c>
      <c r="AA70" s="366">
        <v>14</v>
      </c>
      <c r="AB70" s="365">
        <f>D70*AA70*AA67</f>
        <v>3769.0151261230312</v>
      </c>
      <c r="AC70" s="366">
        <v>14</v>
      </c>
      <c r="AD70" s="365">
        <f>D70*AC70*AC67</f>
        <v>3769.0151261230312</v>
      </c>
      <c r="AE70" s="366">
        <v>16</v>
      </c>
      <c r="AF70" s="365">
        <f>D70*AE70*AE67</f>
        <v>6617.7649235414638</v>
      </c>
      <c r="AG70" s="366">
        <v>16</v>
      </c>
      <c r="AH70" s="365">
        <f>D70*AG70*AG67</f>
        <v>6617.7649235414638</v>
      </c>
      <c r="AI70" s="366">
        <v>18</v>
      </c>
      <c r="AJ70" s="365">
        <f>D70*AI70*AI67</f>
        <v>19143.029898493372</v>
      </c>
      <c r="AK70" s="366">
        <v>18</v>
      </c>
      <c r="AL70" s="365">
        <f>D70*AK70*AK67</f>
        <v>19143.029898493372</v>
      </c>
      <c r="AM70" s="366">
        <v>18</v>
      </c>
      <c r="AN70" s="365">
        <f>D70*AM70*AM67</f>
        <v>31164.182906309368</v>
      </c>
      <c r="AO70" s="366">
        <v>20</v>
      </c>
      <c r="AP70" s="367">
        <f>D70*AO70*AO67</f>
        <v>34626.869895899297</v>
      </c>
      <c r="AQ70" s="334"/>
    </row>
    <row r="71" spans="2:43" ht="14.45" customHeight="1">
      <c r="B71" s="323"/>
      <c r="C71" s="368" t="s">
        <v>1603</v>
      </c>
      <c r="D71" s="369">
        <f>마리!$F$11</f>
        <v>28</v>
      </c>
      <c r="E71" s="370">
        <v>4</v>
      </c>
      <c r="F71" s="369">
        <f>D71*E71*E67</f>
        <v>137.724400479232</v>
      </c>
      <c r="G71" s="370">
        <v>4</v>
      </c>
      <c r="H71" s="369">
        <f>D71*G71*G67</f>
        <v>178.94075359999997</v>
      </c>
      <c r="I71" s="370">
        <v>4</v>
      </c>
      <c r="J71" s="369">
        <f>D71*I71*I67</f>
        <v>253.42053069650092</v>
      </c>
      <c r="K71" s="370">
        <v>6</v>
      </c>
      <c r="L71" s="369">
        <f>D71*K71*K67</f>
        <v>380.13079604475138</v>
      </c>
      <c r="M71" s="370">
        <v>6</v>
      </c>
      <c r="N71" s="369">
        <f>D71*M71*M67</f>
        <v>380.13079604475138</v>
      </c>
      <c r="O71" s="370">
        <v>6</v>
      </c>
      <c r="P71" s="369">
        <f>D71*O71*O67</f>
        <v>678.55763566345911</v>
      </c>
      <c r="Q71" s="370">
        <v>6</v>
      </c>
      <c r="R71" s="369">
        <f>D71*Q71*Q67</f>
        <v>678.55763566345911</v>
      </c>
      <c r="S71" s="370">
        <v>8</v>
      </c>
      <c r="T71" s="369">
        <f>D71*S71*S67</f>
        <v>904.7435142179454</v>
      </c>
      <c r="U71" s="370">
        <v>8</v>
      </c>
      <c r="V71" s="369">
        <f>D71*U71*U67</f>
        <v>1247.5850641049037</v>
      </c>
      <c r="W71" s="370">
        <v>8</v>
      </c>
      <c r="X71" s="369">
        <f>D71*W71*W67</f>
        <v>1247.5850641049037</v>
      </c>
      <c r="Y71" s="370">
        <v>8</v>
      </c>
      <c r="Z71" s="369">
        <f>D71*Y71*Y67</f>
        <v>1247.5850641049037</v>
      </c>
      <c r="AA71" s="370">
        <v>8</v>
      </c>
      <c r="AB71" s="369">
        <f>D71*AA71*AA67</f>
        <v>2153.7229292131606</v>
      </c>
      <c r="AC71" s="370">
        <v>8</v>
      </c>
      <c r="AD71" s="369">
        <f>D71*AC71*AC67</f>
        <v>2153.7229292131606</v>
      </c>
      <c r="AE71" s="370">
        <v>10</v>
      </c>
      <c r="AF71" s="369">
        <f>D71*AE71*AE67</f>
        <v>4136.1030772134145</v>
      </c>
      <c r="AG71" s="370">
        <v>10</v>
      </c>
      <c r="AH71" s="369">
        <f>D71*AG71*AG67</f>
        <v>4136.1030772134145</v>
      </c>
      <c r="AI71" s="370">
        <v>10</v>
      </c>
      <c r="AJ71" s="369">
        <f>D71*AI71*AI67</f>
        <v>10635.016610274095</v>
      </c>
      <c r="AK71" s="370">
        <v>10</v>
      </c>
      <c r="AL71" s="369">
        <f>D71*AK71*AK67</f>
        <v>10635.016610274095</v>
      </c>
      <c r="AM71" s="370">
        <v>12</v>
      </c>
      <c r="AN71" s="369">
        <f>D71*AM71*AM67</f>
        <v>20776.121937539581</v>
      </c>
      <c r="AO71" s="370">
        <v>12</v>
      </c>
      <c r="AP71" s="371">
        <f>D71*AO71*AO67</f>
        <v>20776.121937539581</v>
      </c>
      <c r="AQ71" s="334"/>
    </row>
    <row r="72" spans="2:43" ht="14.45" customHeight="1">
      <c r="B72" s="323"/>
      <c r="C72" s="360" t="s">
        <v>1040</v>
      </c>
      <c r="D72" s="361">
        <f>마리!$F$15</f>
        <v>11</v>
      </c>
      <c r="E72" s="362">
        <v>4</v>
      </c>
      <c r="F72" s="361">
        <f>D72*E72*E67</f>
        <v>54.106014473983997</v>
      </c>
      <c r="G72" s="362">
        <v>4</v>
      </c>
      <c r="H72" s="361">
        <f>D72*G72*G67</f>
        <v>70.298153199999987</v>
      </c>
      <c r="I72" s="362">
        <v>4</v>
      </c>
      <c r="J72" s="361">
        <f>D72*I72*I67</f>
        <v>99.558065630768226</v>
      </c>
      <c r="K72" s="362">
        <v>4</v>
      </c>
      <c r="L72" s="361">
        <f>D72*K72*K67</f>
        <v>99.558065630768226</v>
      </c>
      <c r="M72" s="362">
        <v>4</v>
      </c>
      <c r="N72" s="361">
        <f>D72*M72*M67</f>
        <v>99.558065630768226</v>
      </c>
      <c r="O72" s="362">
        <v>4</v>
      </c>
      <c r="P72" s="361">
        <f>D72*O72*O67</f>
        <v>177.71747600709642</v>
      </c>
      <c r="Q72" s="362">
        <v>6</v>
      </c>
      <c r="R72" s="361">
        <f>D72*Q72*Q67</f>
        <v>266.57621401064466</v>
      </c>
      <c r="S72" s="362">
        <v>6</v>
      </c>
      <c r="T72" s="361">
        <f>D72*S72*S67</f>
        <v>266.57621401064466</v>
      </c>
      <c r="U72" s="362">
        <v>6</v>
      </c>
      <c r="V72" s="361">
        <f>D72*U72*U67</f>
        <v>367.59202781662344</v>
      </c>
      <c r="W72" s="362">
        <v>6</v>
      </c>
      <c r="X72" s="361">
        <f>D72*W72*W67</f>
        <v>367.59202781662344</v>
      </c>
      <c r="Y72" s="362">
        <v>6</v>
      </c>
      <c r="Z72" s="361">
        <f>D72*Y72*Y67</f>
        <v>367.59202781662344</v>
      </c>
      <c r="AA72" s="362">
        <v>6</v>
      </c>
      <c r="AB72" s="361">
        <f>D72*AA72*AA67</f>
        <v>634.57907735744914</v>
      </c>
      <c r="AC72" s="362">
        <v>8</v>
      </c>
      <c r="AD72" s="361">
        <f>D72*AC72*AC67</f>
        <v>846.10543647659881</v>
      </c>
      <c r="AE72" s="362">
        <v>8</v>
      </c>
      <c r="AF72" s="361">
        <f>D72*AE72*AE67</f>
        <v>1299.9181099813591</v>
      </c>
      <c r="AG72" s="362">
        <v>8</v>
      </c>
      <c r="AH72" s="361">
        <f>D72*AG72*AG67</f>
        <v>1299.9181099813591</v>
      </c>
      <c r="AI72" s="362">
        <v>8</v>
      </c>
      <c r="AJ72" s="361">
        <f>D72*AI72*AI67</f>
        <v>3342.4337918004303</v>
      </c>
      <c r="AK72" s="362">
        <v>8</v>
      </c>
      <c r="AL72" s="361">
        <f>D72*AK72*AK67</f>
        <v>3342.4337918004303</v>
      </c>
      <c r="AM72" s="362">
        <v>8</v>
      </c>
      <c r="AN72" s="361">
        <f>D72*AM72*AM67</f>
        <v>5441.3652693556041</v>
      </c>
      <c r="AO72" s="362">
        <v>8</v>
      </c>
      <c r="AP72" s="363">
        <f>D72*AO72*AO67</f>
        <v>5441.3652693556041</v>
      </c>
      <c r="AQ72" s="334"/>
    </row>
    <row r="73" spans="2:43" ht="14.45" customHeight="1">
      <c r="B73" s="323"/>
      <c r="C73" s="364" t="s">
        <v>1040</v>
      </c>
      <c r="D73" s="365">
        <f>마리!$F$15</f>
        <v>11</v>
      </c>
      <c r="E73" s="366">
        <v>2</v>
      </c>
      <c r="F73" s="365">
        <f>D73*E73*E67</f>
        <v>27.053007236991998</v>
      </c>
      <c r="G73" s="366">
        <v>2</v>
      </c>
      <c r="H73" s="365">
        <f>D73*G73*G67</f>
        <v>35.149076599999994</v>
      </c>
      <c r="I73" s="366">
        <v>2</v>
      </c>
      <c r="J73" s="365">
        <f>D73*I73*I67</f>
        <v>49.779032815384113</v>
      </c>
      <c r="K73" s="366">
        <v>4</v>
      </c>
      <c r="L73" s="365">
        <f>D73*K73*K67</f>
        <v>99.558065630768226</v>
      </c>
      <c r="M73" s="366">
        <v>4</v>
      </c>
      <c r="N73" s="365">
        <f>D73*M73*M67</f>
        <v>99.558065630768226</v>
      </c>
      <c r="O73" s="366">
        <v>4</v>
      </c>
      <c r="P73" s="365">
        <f>D73*O73*O67</f>
        <v>177.71747600709642</v>
      </c>
      <c r="Q73" s="366">
        <v>4</v>
      </c>
      <c r="R73" s="365">
        <f>D73*Q73*Q67</f>
        <v>177.71747600709642</v>
      </c>
      <c r="S73" s="366">
        <v>4</v>
      </c>
      <c r="T73" s="365">
        <f>D73*S73*S67</f>
        <v>177.71747600709642</v>
      </c>
      <c r="U73" s="366">
        <v>4</v>
      </c>
      <c r="V73" s="365">
        <f>D73*U73*U67</f>
        <v>245.06135187774896</v>
      </c>
      <c r="W73" s="366">
        <v>4</v>
      </c>
      <c r="X73" s="365">
        <f>D73*W73*W67</f>
        <v>245.06135187774896</v>
      </c>
      <c r="Y73" s="366">
        <v>4</v>
      </c>
      <c r="Z73" s="365">
        <f>D73*Y73*Y67</f>
        <v>245.06135187774896</v>
      </c>
      <c r="AA73" s="366">
        <v>4</v>
      </c>
      <c r="AB73" s="365">
        <f>D73*AA73*AA67</f>
        <v>423.05271823829941</v>
      </c>
      <c r="AC73" s="366">
        <v>6</v>
      </c>
      <c r="AD73" s="365">
        <f>D73*AC73*AC67</f>
        <v>634.57907735744914</v>
      </c>
      <c r="AE73" s="366">
        <v>6</v>
      </c>
      <c r="AF73" s="365">
        <f>D73*AE73*AE67</f>
        <v>974.93858248601919</v>
      </c>
      <c r="AG73" s="366">
        <v>6</v>
      </c>
      <c r="AH73" s="365">
        <f>D73*AG73*AG67</f>
        <v>974.93858248601919</v>
      </c>
      <c r="AI73" s="366">
        <v>6</v>
      </c>
      <c r="AJ73" s="365">
        <f>D73*AI73*AI67</f>
        <v>2506.8253438503225</v>
      </c>
      <c r="AK73" s="366">
        <v>6</v>
      </c>
      <c r="AL73" s="365">
        <f>D73*AK73*AK67</f>
        <v>2506.8253438503225</v>
      </c>
      <c r="AM73" s="366">
        <v>6</v>
      </c>
      <c r="AN73" s="365">
        <f>D73*AM73*AM67</f>
        <v>4081.0239520167033</v>
      </c>
      <c r="AO73" s="366">
        <v>6</v>
      </c>
      <c r="AP73" s="367">
        <f>D73*AO73*AO67</f>
        <v>4081.0239520167033</v>
      </c>
      <c r="AQ73" s="334"/>
    </row>
    <row r="74" spans="2:43" ht="14.45" customHeight="1">
      <c r="B74" s="323"/>
      <c r="C74" s="364" t="s">
        <v>1038</v>
      </c>
      <c r="D74" s="365">
        <f>마리!$F$14</f>
        <v>107</v>
      </c>
      <c r="E74" s="366">
        <v>1272</v>
      </c>
      <c r="F74" s="365">
        <f>D74*E74/500</f>
        <v>272.20800000000003</v>
      </c>
      <c r="G74" s="366">
        <v>1272</v>
      </c>
      <c r="H74" s="365">
        <f>D74*G74/500</f>
        <v>272.20800000000003</v>
      </c>
      <c r="I74" s="366">
        <v>1272</v>
      </c>
      <c r="J74" s="365">
        <f>D74*I74/500</f>
        <v>272.20800000000003</v>
      </c>
      <c r="K74" s="366">
        <v>1568</v>
      </c>
      <c r="L74" s="365">
        <f>D74*K74/500</f>
        <v>335.55200000000002</v>
      </c>
      <c r="M74" s="366">
        <v>1568</v>
      </c>
      <c r="N74" s="365">
        <f>D74*M74/500</f>
        <v>335.55200000000002</v>
      </c>
      <c r="O74" s="366">
        <v>1568</v>
      </c>
      <c r="P74" s="365">
        <f>D74*O74/500</f>
        <v>335.55200000000002</v>
      </c>
      <c r="Q74" s="366">
        <v>1864</v>
      </c>
      <c r="R74" s="365">
        <f>D74*Q74/500</f>
        <v>398.89600000000002</v>
      </c>
      <c r="S74" s="366">
        <v>1864</v>
      </c>
      <c r="T74" s="365">
        <f>D74*S74/500</f>
        <v>398.89600000000002</v>
      </c>
      <c r="U74" s="366">
        <v>1864</v>
      </c>
      <c r="V74" s="365">
        <f>D74*U74/500</f>
        <v>398.89600000000002</v>
      </c>
      <c r="W74" s="366">
        <v>2544</v>
      </c>
      <c r="X74" s="365">
        <f>D74*W74/500</f>
        <v>544.41600000000005</v>
      </c>
      <c r="Y74" s="366">
        <v>3476</v>
      </c>
      <c r="Z74" s="365">
        <f>D74*Y74/500</f>
        <v>743.86400000000003</v>
      </c>
      <c r="AA74" s="366">
        <v>4704</v>
      </c>
      <c r="AB74" s="365">
        <f>D74*AA74/500</f>
        <v>1006.6559999999999</v>
      </c>
      <c r="AC74" s="366">
        <v>6354</v>
      </c>
      <c r="AD74" s="365">
        <f>D74*AC74/500</f>
        <v>1359.7560000000001</v>
      </c>
      <c r="AE74" s="366">
        <v>8598</v>
      </c>
      <c r="AF74" s="365">
        <f>D74*AE74/500</f>
        <v>1839.972</v>
      </c>
      <c r="AG74" s="366">
        <v>11688</v>
      </c>
      <c r="AH74" s="365">
        <f>D74*AG74/500</f>
        <v>2501.232</v>
      </c>
      <c r="AI74" s="366">
        <v>15900</v>
      </c>
      <c r="AJ74" s="365">
        <f>D74*AI74/500</f>
        <v>3402.6</v>
      </c>
      <c r="AK74" s="366">
        <v>21540</v>
      </c>
      <c r="AL74" s="365">
        <f>D74*AK74/500</f>
        <v>4609.5600000000004</v>
      </c>
      <c r="AM74" s="366">
        <v>29256</v>
      </c>
      <c r="AN74" s="365">
        <f>D74*AM74/500</f>
        <v>6260.7839999999997</v>
      </c>
      <c r="AO74" s="366">
        <v>39668</v>
      </c>
      <c r="AP74" s="367">
        <f>D74*AO74/500</f>
        <v>8488.9519999999993</v>
      </c>
      <c r="AQ74" s="334"/>
    </row>
    <row r="75" spans="2:43" ht="14.45" customHeight="1">
      <c r="B75" s="323"/>
      <c r="C75" s="368" t="s">
        <v>1038</v>
      </c>
      <c r="D75" s="369">
        <f>마리!$F$14</f>
        <v>107</v>
      </c>
      <c r="E75" s="370">
        <v>888</v>
      </c>
      <c r="F75" s="369">
        <f>D75*E75/500</f>
        <v>190.03200000000001</v>
      </c>
      <c r="G75" s="370">
        <v>888</v>
      </c>
      <c r="H75" s="369">
        <f>D75*G75/500</f>
        <v>190.03200000000001</v>
      </c>
      <c r="I75" s="370">
        <v>888</v>
      </c>
      <c r="J75" s="369">
        <f>D75*I75/500</f>
        <v>190.03200000000001</v>
      </c>
      <c r="K75" s="370">
        <v>1096</v>
      </c>
      <c r="L75" s="369">
        <f>D75*K75/500</f>
        <v>234.54400000000001</v>
      </c>
      <c r="M75" s="370">
        <v>1096</v>
      </c>
      <c r="N75" s="369">
        <f>D75*M75/500</f>
        <v>234.54400000000001</v>
      </c>
      <c r="O75" s="370">
        <v>1096</v>
      </c>
      <c r="P75" s="369">
        <f>D75*O75/500</f>
        <v>234.54400000000001</v>
      </c>
      <c r="Q75" s="370">
        <v>1304</v>
      </c>
      <c r="R75" s="369">
        <f>D75*Q75/500</f>
        <v>279.05599999999998</v>
      </c>
      <c r="S75" s="370">
        <v>1304</v>
      </c>
      <c r="T75" s="369">
        <f>D75*S75/500</f>
        <v>279.05599999999998</v>
      </c>
      <c r="U75" s="370">
        <v>1304</v>
      </c>
      <c r="V75" s="369">
        <f>D75*U75/500</f>
        <v>279.05599999999998</v>
      </c>
      <c r="W75" s="370">
        <v>1768</v>
      </c>
      <c r="X75" s="369">
        <f>D75*W75/500</f>
        <v>378.35199999999998</v>
      </c>
      <c r="Y75" s="370">
        <v>2414</v>
      </c>
      <c r="Z75" s="369">
        <f>D75*Y75/500</f>
        <v>516.596</v>
      </c>
      <c r="AA75" s="370">
        <v>3276</v>
      </c>
      <c r="AB75" s="369">
        <f>D75*AA75/500</f>
        <v>701.06399999999996</v>
      </c>
      <c r="AC75" s="370">
        <v>4392</v>
      </c>
      <c r="AD75" s="369">
        <f>D75*AC75/500</f>
        <v>939.88800000000003</v>
      </c>
      <c r="AE75" s="370">
        <v>5926</v>
      </c>
      <c r="AF75" s="369">
        <f>D75*AE75/500</f>
        <v>1268.164</v>
      </c>
      <c r="AG75" s="370">
        <v>8058</v>
      </c>
      <c r="AH75" s="369">
        <f>D75*AG75/500</f>
        <v>1724.412</v>
      </c>
      <c r="AI75" s="370">
        <v>10868</v>
      </c>
      <c r="AJ75" s="369">
        <f>D75*AI75/500</f>
        <v>2325.752</v>
      </c>
      <c r="AK75" s="370">
        <v>14758</v>
      </c>
      <c r="AL75" s="369">
        <f>D75*AK75/500</f>
        <v>3158.212</v>
      </c>
      <c r="AM75" s="370">
        <v>20044</v>
      </c>
      <c r="AN75" s="369">
        <f>D75*AM75/500</f>
        <v>4289.4160000000002</v>
      </c>
      <c r="AO75" s="370">
        <v>28234</v>
      </c>
      <c r="AP75" s="371">
        <f>D75*AO75/500</f>
        <v>6042.076</v>
      </c>
      <c r="AQ75" s="334"/>
    </row>
    <row r="76" spans="2:43" ht="14.45" customHeight="1">
      <c r="B76" s="323"/>
      <c r="C76" s="604" t="s">
        <v>202</v>
      </c>
      <c r="D76" s="361" t="s">
        <v>1041</v>
      </c>
      <c r="E76" s="362">
        <v>400</v>
      </c>
      <c r="F76" s="361">
        <f>E76*E67</f>
        <v>491.87285885440002</v>
      </c>
      <c r="G76" s="362">
        <v>400</v>
      </c>
      <c r="H76" s="361">
        <f>G76*G67</f>
        <v>639.07411999999988</v>
      </c>
      <c r="I76" s="362">
        <v>400</v>
      </c>
      <c r="J76" s="361">
        <f>I76*I67</f>
        <v>905.07332391607474</v>
      </c>
      <c r="K76" s="362">
        <v>400</v>
      </c>
      <c r="L76" s="361">
        <f>K76*K67</f>
        <v>905.07332391607474</v>
      </c>
      <c r="M76" s="362">
        <v>400</v>
      </c>
      <c r="N76" s="361">
        <f>M76*M67</f>
        <v>905.07332391607474</v>
      </c>
      <c r="O76" s="362">
        <v>400</v>
      </c>
      <c r="P76" s="361">
        <f>O76*O67</f>
        <v>1615.6134182463311</v>
      </c>
      <c r="Q76" s="362">
        <v>400</v>
      </c>
      <c r="R76" s="361">
        <f>Q76*Q67</f>
        <v>1615.6134182463311</v>
      </c>
      <c r="S76" s="362">
        <v>400</v>
      </c>
      <c r="T76" s="361">
        <f>S76*S67</f>
        <v>1615.6134182463311</v>
      </c>
      <c r="U76" s="362">
        <v>400</v>
      </c>
      <c r="V76" s="361">
        <f>U76*U67</f>
        <v>2227.8304716158996</v>
      </c>
      <c r="W76" s="362">
        <v>400</v>
      </c>
      <c r="X76" s="361">
        <f>W76*W67</f>
        <v>2227.8304716158996</v>
      </c>
      <c r="Y76" s="362">
        <v>400</v>
      </c>
      <c r="Z76" s="361">
        <f>Y76*Y67</f>
        <v>2227.8304716158996</v>
      </c>
      <c r="AA76" s="362">
        <v>400</v>
      </c>
      <c r="AB76" s="361">
        <f>AA76*AA67</f>
        <v>3845.9338021663584</v>
      </c>
      <c r="AC76" s="362">
        <v>400</v>
      </c>
      <c r="AD76" s="361">
        <f>AC76*AC67</f>
        <v>3845.9338021663584</v>
      </c>
      <c r="AE76" s="362">
        <v>400</v>
      </c>
      <c r="AF76" s="361">
        <f>AE76*AE67</f>
        <v>5908.7186817334496</v>
      </c>
      <c r="AG76" s="362">
        <v>420</v>
      </c>
      <c r="AH76" s="361">
        <f>AG76*AG67</f>
        <v>6204.1546158201227</v>
      </c>
      <c r="AI76" s="362">
        <v>430</v>
      </c>
      <c r="AJ76" s="361">
        <f>AI76*AI67</f>
        <v>16332.346937206647</v>
      </c>
      <c r="AK76" s="362">
        <v>450</v>
      </c>
      <c r="AL76" s="361">
        <f>AK76*AK67</f>
        <v>17091.990980797655</v>
      </c>
      <c r="AM76" s="362">
        <v>460</v>
      </c>
      <c r="AN76" s="361">
        <f>AM76*AM67</f>
        <v>28443.500271631568</v>
      </c>
      <c r="AO76" s="362">
        <v>490</v>
      </c>
      <c r="AP76" s="363">
        <f>AO76*AO67</f>
        <v>30298.511158911886</v>
      </c>
      <c r="AQ76" s="334"/>
    </row>
    <row r="77" spans="2:43" ht="14.45" customHeight="1">
      <c r="B77" s="323"/>
      <c r="C77" s="605"/>
      <c r="D77" s="365" t="s">
        <v>1041</v>
      </c>
      <c r="E77" s="366">
        <v>220</v>
      </c>
      <c r="F77" s="365">
        <f>E77*E67</f>
        <v>270.53007236991999</v>
      </c>
      <c r="G77" s="366">
        <v>220</v>
      </c>
      <c r="H77" s="365">
        <f>G77*G67</f>
        <v>351.49076599999995</v>
      </c>
      <c r="I77" s="366">
        <v>220</v>
      </c>
      <c r="J77" s="365">
        <f>I77*I67</f>
        <v>497.79032815384113</v>
      </c>
      <c r="K77" s="366">
        <v>220</v>
      </c>
      <c r="L77" s="365">
        <f>K77*K67</f>
        <v>497.79032815384113</v>
      </c>
      <c r="M77" s="366">
        <v>220</v>
      </c>
      <c r="N77" s="365">
        <f>M77*M67</f>
        <v>497.79032815384113</v>
      </c>
      <c r="O77" s="366">
        <v>220</v>
      </c>
      <c r="P77" s="365">
        <f>O77*O67</f>
        <v>888.58738003548217</v>
      </c>
      <c r="Q77" s="366">
        <v>220</v>
      </c>
      <c r="R77" s="365">
        <f>Q77*Q67</f>
        <v>888.58738003548217</v>
      </c>
      <c r="S77" s="366">
        <v>220</v>
      </c>
      <c r="T77" s="365">
        <f>S77*S67</f>
        <v>888.58738003548217</v>
      </c>
      <c r="U77" s="366">
        <v>220</v>
      </c>
      <c r="V77" s="365">
        <f>U77*U67</f>
        <v>1225.3067593887447</v>
      </c>
      <c r="W77" s="366">
        <v>230</v>
      </c>
      <c r="X77" s="365">
        <f>W77*W67</f>
        <v>1281.0025211791421</v>
      </c>
      <c r="Y77" s="366">
        <v>240</v>
      </c>
      <c r="Z77" s="365">
        <f>Y77*Y67</f>
        <v>1336.6982829695398</v>
      </c>
      <c r="AA77" s="366">
        <v>240</v>
      </c>
      <c r="AB77" s="365">
        <f>AA77*AA67</f>
        <v>2307.560281299815</v>
      </c>
      <c r="AC77" s="366">
        <v>240</v>
      </c>
      <c r="AD77" s="365">
        <f>AC77*AC67</f>
        <v>2307.560281299815</v>
      </c>
      <c r="AE77" s="366">
        <v>240</v>
      </c>
      <c r="AF77" s="365">
        <f>AE77*AE67</f>
        <v>3545.2312090400701</v>
      </c>
      <c r="AG77" s="366">
        <v>240</v>
      </c>
      <c r="AH77" s="365">
        <f>AG77*AG67</f>
        <v>3545.2312090400701</v>
      </c>
      <c r="AI77" s="366">
        <v>240</v>
      </c>
      <c r="AJ77" s="365">
        <f>AI77*AI67</f>
        <v>9115.7285230920825</v>
      </c>
      <c r="AK77" s="366">
        <v>240</v>
      </c>
      <c r="AL77" s="365">
        <f>AK77*AK67</f>
        <v>9115.7285230920825</v>
      </c>
      <c r="AM77" s="366">
        <v>240</v>
      </c>
      <c r="AN77" s="365">
        <f>AM77*AM67</f>
        <v>14840.087098242557</v>
      </c>
      <c r="AO77" s="366">
        <v>240</v>
      </c>
      <c r="AP77" s="367">
        <f>AO77*AO67</f>
        <v>14840.087098242557</v>
      </c>
      <c r="AQ77" s="334"/>
    </row>
    <row r="78" spans="2:43" ht="14.45" customHeight="1">
      <c r="B78" s="323"/>
      <c r="C78" s="364" t="s">
        <v>1001</v>
      </c>
      <c r="D78" s="365">
        <f>마리!$F$6</f>
        <v>34</v>
      </c>
      <c r="E78" s="366">
        <v>12</v>
      </c>
      <c r="F78" s="365">
        <f>D78*E78*E67</f>
        <v>501.71031603148799</v>
      </c>
      <c r="G78" s="366">
        <v>12</v>
      </c>
      <c r="H78" s="365">
        <f>D78*G78*G67</f>
        <v>651.85560239999995</v>
      </c>
      <c r="I78" s="366">
        <v>12</v>
      </c>
      <c r="J78" s="365">
        <f>D78*I78*I67</f>
        <v>923.17479039439627</v>
      </c>
      <c r="K78" s="366">
        <v>12</v>
      </c>
      <c r="L78" s="365">
        <f>D78*K78*K67</f>
        <v>923.17479039439627</v>
      </c>
      <c r="M78" s="366">
        <v>12</v>
      </c>
      <c r="N78" s="365">
        <f>D78*M78*M67</f>
        <v>923.17479039439627</v>
      </c>
      <c r="O78" s="366">
        <v>24</v>
      </c>
      <c r="P78" s="365">
        <f>D78*O78*O67</f>
        <v>3295.8513732225156</v>
      </c>
      <c r="Q78" s="366">
        <v>24</v>
      </c>
      <c r="R78" s="365">
        <f>D78*Q78*Q67</f>
        <v>3295.8513732225156</v>
      </c>
      <c r="S78" s="366">
        <v>24</v>
      </c>
      <c r="T78" s="365">
        <f>D78*S78*S67</f>
        <v>3295.8513732225156</v>
      </c>
      <c r="U78" s="366">
        <v>24</v>
      </c>
      <c r="V78" s="365">
        <f>D78*U78*U67</f>
        <v>4544.7741620964352</v>
      </c>
      <c r="W78" s="366">
        <v>24</v>
      </c>
      <c r="X78" s="365">
        <f>D78*W78*W67</f>
        <v>4544.7741620964352</v>
      </c>
      <c r="Y78" s="366">
        <v>24</v>
      </c>
      <c r="Z78" s="365">
        <f>D78*Y78*Y67</f>
        <v>4544.7741620964352</v>
      </c>
      <c r="AA78" s="366">
        <v>36</v>
      </c>
      <c r="AB78" s="365">
        <f>D78*AA78*AA67</f>
        <v>11768.557434629056</v>
      </c>
      <c r="AC78" s="366">
        <v>36</v>
      </c>
      <c r="AD78" s="365">
        <f>D78*AC78*AC67</f>
        <v>11768.557434629056</v>
      </c>
      <c r="AE78" s="366">
        <v>36</v>
      </c>
      <c r="AF78" s="365">
        <f>D78*AE78*AE67</f>
        <v>18080.679166104357</v>
      </c>
      <c r="AG78" s="366">
        <v>36</v>
      </c>
      <c r="AH78" s="365">
        <f>D78*AG78*AG67</f>
        <v>18080.679166104357</v>
      </c>
      <c r="AI78" s="366">
        <v>48</v>
      </c>
      <c r="AJ78" s="365">
        <f>D78*AI78*AI67</f>
        <v>61986.953957026155</v>
      </c>
      <c r="AK78" s="366">
        <v>48</v>
      </c>
      <c r="AL78" s="365">
        <f>D78*AK78*AK67</f>
        <v>61986.953957026155</v>
      </c>
      <c r="AM78" s="366">
        <v>48</v>
      </c>
      <c r="AN78" s="365">
        <f>D78*AM78*AM67</f>
        <v>100912.59226804938</v>
      </c>
      <c r="AO78" s="366">
        <v>48</v>
      </c>
      <c r="AP78" s="367">
        <f>D78*AO78*AO67</f>
        <v>100912.59226804938</v>
      </c>
      <c r="AQ78" s="334"/>
    </row>
    <row r="79" spans="2:43" ht="14.45" customHeight="1">
      <c r="B79" s="323"/>
      <c r="C79" s="364" t="s">
        <v>1033</v>
      </c>
      <c r="D79" s="365">
        <f>마리!$F$7</f>
        <v>72</v>
      </c>
      <c r="E79" s="366">
        <v>6</v>
      </c>
      <c r="F79" s="365">
        <f>D79*E79*E67</f>
        <v>531.22268756275196</v>
      </c>
      <c r="G79" s="366">
        <v>6</v>
      </c>
      <c r="H79" s="365">
        <f>D79*G79*G67</f>
        <v>690.20004959999994</v>
      </c>
      <c r="I79" s="366">
        <v>6</v>
      </c>
      <c r="J79" s="365">
        <f>D79*I79*I67</f>
        <v>977.47918982936073</v>
      </c>
      <c r="K79" s="366">
        <v>6</v>
      </c>
      <c r="L79" s="365">
        <f>D79*K79*K67</f>
        <v>977.47918982936073</v>
      </c>
      <c r="M79" s="366">
        <v>6</v>
      </c>
      <c r="N79" s="365">
        <f>D79*M79*M67</f>
        <v>977.47918982936073</v>
      </c>
      <c r="O79" s="366">
        <v>12</v>
      </c>
      <c r="P79" s="365">
        <f>D79*O79*O67</f>
        <v>3489.7249834120753</v>
      </c>
      <c r="Q79" s="366">
        <v>12</v>
      </c>
      <c r="R79" s="365">
        <f>D79*Q79*Q67</f>
        <v>3489.7249834120753</v>
      </c>
      <c r="S79" s="366">
        <v>12</v>
      </c>
      <c r="T79" s="365">
        <f>D79*S79*S67</f>
        <v>3489.7249834120753</v>
      </c>
      <c r="U79" s="366">
        <v>12</v>
      </c>
      <c r="V79" s="365">
        <f>D79*U79*U67</f>
        <v>4812.1138186903427</v>
      </c>
      <c r="W79" s="366">
        <v>12</v>
      </c>
      <c r="X79" s="365">
        <f>D79*W79*W67</f>
        <v>4812.1138186903427</v>
      </c>
      <c r="Y79" s="366">
        <v>12</v>
      </c>
      <c r="Z79" s="365">
        <f>D79*Y79*Y67</f>
        <v>4812.1138186903427</v>
      </c>
      <c r="AA79" s="366">
        <v>18</v>
      </c>
      <c r="AB79" s="365">
        <f>D79*AA79*AA67</f>
        <v>12460.825519019001</v>
      </c>
      <c r="AC79" s="366">
        <v>18</v>
      </c>
      <c r="AD79" s="365">
        <f>D79*AC79*AC67</f>
        <v>12460.825519019001</v>
      </c>
      <c r="AE79" s="366">
        <v>18</v>
      </c>
      <c r="AF79" s="365">
        <f>D79*AE79*AE67</f>
        <v>19144.248528816377</v>
      </c>
      <c r="AG79" s="366">
        <v>18</v>
      </c>
      <c r="AH79" s="365">
        <f>D79*AG79*AG67</f>
        <v>19144.248528816377</v>
      </c>
      <c r="AI79" s="366">
        <v>24</v>
      </c>
      <c r="AJ79" s="365">
        <f>D79*AI79*AI67</f>
        <v>65633.245366262985</v>
      </c>
      <c r="AK79" s="366">
        <v>24</v>
      </c>
      <c r="AL79" s="365">
        <f>D79*AK79*AK67</f>
        <v>65633.245366262985</v>
      </c>
      <c r="AM79" s="366">
        <v>24</v>
      </c>
      <c r="AN79" s="365">
        <f>D79*AM79*AM67</f>
        <v>106848.6271073464</v>
      </c>
      <c r="AO79" s="366">
        <v>24</v>
      </c>
      <c r="AP79" s="367">
        <f>D79*AO79*AO67</f>
        <v>106848.6271073464</v>
      </c>
      <c r="AQ79" s="334"/>
    </row>
    <row r="80" spans="2:43" ht="14.45" customHeight="1" thickBot="1">
      <c r="B80" s="323"/>
      <c r="C80" s="372" t="s">
        <v>1002</v>
      </c>
      <c r="D80" s="373">
        <f>마리!$F$8</f>
        <v>133</v>
      </c>
      <c r="E80" s="374">
        <v>2</v>
      </c>
      <c r="F80" s="373">
        <f>D80*E80*E67</f>
        <v>327.09545113817597</v>
      </c>
      <c r="G80" s="374">
        <v>2</v>
      </c>
      <c r="H80" s="373">
        <f>D80*G80*G67</f>
        <v>424.98428979999994</v>
      </c>
      <c r="I80" s="374">
        <v>2</v>
      </c>
      <c r="J80" s="373">
        <f>D80*I80*I67</f>
        <v>601.87376040418974</v>
      </c>
      <c r="K80" s="374">
        <v>2</v>
      </c>
      <c r="L80" s="373">
        <f>D80*K80*K67</f>
        <v>601.87376040418974</v>
      </c>
      <c r="M80" s="374">
        <v>2</v>
      </c>
      <c r="N80" s="373">
        <f>D80*M80*M67</f>
        <v>601.87376040418974</v>
      </c>
      <c r="O80" s="374">
        <v>4</v>
      </c>
      <c r="P80" s="373">
        <f>D80*O80*O67</f>
        <v>2148.7658462676204</v>
      </c>
      <c r="Q80" s="374">
        <v>4</v>
      </c>
      <c r="R80" s="373">
        <f>D80*Q80*Q67</f>
        <v>2148.7658462676204</v>
      </c>
      <c r="S80" s="374">
        <v>4</v>
      </c>
      <c r="T80" s="373">
        <f>D80*S80*S67</f>
        <v>2148.7658462676204</v>
      </c>
      <c r="U80" s="374">
        <v>4</v>
      </c>
      <c r="V80" s="373">
        <f>D80*U80*U67</f>
        <v>2963.0145272491463</v>
      </c>
      <c r="W80" s="374">
        <v>4</v>
      </c>
      <c r="X80" s="373">
        <f>D80*W80*W67</f>
        <v>2963.0145272491463</v>
      </c>
      <c r="Y80" s="374">
        <v>4</v>
      </c>
      <c r="Z80" s="373">
        <f>D80*Y80*Y67</f>
        <v>2963.0145272491463</v>
      </c>
      <c r="AA80" s="374">
        <v>6</v>
      </c>
      <c r="AB80" s="373">
        <f>D80*AA80*AA67</f>
        <v>7672.6379353218854</v>
      </c>
      <c r="AC80" s="374">
        <v>6</v>
      </c>
      <c r="AD80" s="373">
        <f>D80*AC80*AC67</f>
        <v>7672.6379353218854</v>
      </c>
      <c r="AE80" s="374">
        <v>5</v>
      </c>
      <c r="AF80" s="373">
        <f>D80*AE80*AE67</f>
        <v>9823.2448083818599</v>
      </c>
      <c r="AG80" s="374">
        <v>5</v>
      </c>
      <c r="AH80" s="373">
        <f>D80*AG80*AG67</f>
        <v>9823.2448083818599</v>
      </c>
      <c r="AI80" s="374">
        <v>1</v>
      </c>
      <c r="AJ80" s="373">
        <f>D80*AI80*AI67</f>
        <v>5051.6328898801958</v>
      </c>
      <c r="AK80" s="374">
        <v>1</v>
      </c>
      <c r="AL80" s="373">
        <f>D80*AK80*AK67</f>
        <v>5051.6328898801958</v>
      </c>
      <c r="AM80" s="374">
        <v>1</v>
      </c>
      <c r="AN80" s="373">
        <f>D80*AM80*AM67</f>
        <v>8223.8816002760832</v>
      </c>
      <c r="AO80" s="374">
        <v>1</v>
      </c>
      <c r="AP80" s="375">
        <f>D80*AO80*AO67</f>
        <v>8223.8816002760832</v>
      </c>
      <c r="AQ80" s="334"/>
    </row>
    <row r="81" spans="2:43" ht="14.45" customHeight="1" thickBot="1">
      <c r="B81" s="323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  <c r="AH81" s="277"/>
      <c r="AI81" s="277"/>
      <c r="AJ81" s="277"/>
      <c r="AK81" s="277"/>
      <c r="AL81" s="277"/>
      <c r="AM81" s="277"/>
      <c r="AN81" s="277"/>
      <c r="AO81" s="277"/>
      <c r="AP81" s="277"/>
      <c r="AQ81" s="334"/>
    </row>
    <row r="82" spans="2:43" ht="14.45" customHeight="1">
      <c r="B82" s="323"/>
      <c r="C82" s="376" t="s">
        <v>1032</v>
      </c>
      <c r="D82" s="377" t="s">
        <v>1001</v>
      </c>
      <c r="E82" s="600">
        <f>F68+F70+F72+F74+F76+F78</f>
        <v>2071.2329812599683</v>
      </c>
      <c r="F82" s="600"/>
      <c r="G82" s="600">
        <f t="shared" ref="G82" si="0">H68+H70+H72+H74+H76+H78</f>
        <v>2609.6215938999994</v>
      </c>
      <c r="H82" s="600"/>
      <c r="I82" s="600">
        <f t="shared" ref="I82" si="1">J68+J70+J72+J74+J76+J78</f>
        <v>3582.5136822230434</v>
      </c>
      <c r="J82" s="600"/>
      <c r="K82" s="600">
        <f t="shared" ref="K82" si="2">L68+L70+L72+L74+L76+L78</f>
        <v>3982.9974953817809</v>
      </c>
      <c r="L82" s="600"/>
      <c r="M82" s="600">
        <f t="shared" ref="M82" si="3">N68+N70+N72+N74+N76+N78</f>
        <v>3982.9974953817809</v>
      </c>
      <c r="N82" s="600"/>
      <c r="O82" s="600">
        <f t="shared" ref="O82" si="4">P68+P70+P72+P74+P76+P78</f>
        <v>8494.3997621439739</v>
      </c>
      <c r="P82" s="600"/>
      <c r="Q82" s="600">
        <f t="shared" ref="Q82" si="5">R68+R70+R72+R74+R76+R78</f>
        <v>9010.1155192529441</v>
      </c>
      <c r="R82" s="600"/>
      <c r="S82" s="600">
        <f t="shared" ref="S82" si="6">T68+T70+T72+T74+T76+T78</f>
        <v>9236.3013978074305</v>
      </c>
      <c r="T82" s="600"/>
      <c r="U82" s="600">
        <f t="shared" ref="U82" si="7">V68+V70+V72+V74+V76+V78</f>
        <v>12585.128679738969</v>
      </c>
      <c r="V82" s="600"/>
      <c r="W82" s="600">
        <f t="shared" ref="W82" si="8">X68+X70+X72+X74+X76+X78</f>
        <v>13231.910535852548</v>
      </c>
      <c r="X82" s="600"/>
      <c r="Y82" s="600">
        <f t="shared" ref="Y82" si="9">Z68+Z70+Z72+Z74+Z76+Z78</f>
        <v>13431.358535852549</v>
      </c>
      <c r="Z82" s="600"/>
      <c r="AA82" s="600">
        <f t="shared" ref="AA82" si="10">AB68+AB70+AB72+AB74+AB76+AB78</f>
        <v>27370.532213850391</v>
      </c>
      <c r="AB82" s="600"/>
      <c r="AC82" s="600">
        <f t="shared" ref="AC82" si="11">AD68+AD70+AD72+AD74+AD76+AD78</f>
        <v>28800.493678456965</v>
      </c>
      <c r="AD82" s="600"/>
      <c r="AE82" s="600">
        <f t="shared" ref="AE82" si="12">AF68+AF70+AF72+AF74+AF76+AF78</f>
        <v>44825.900409610855</v>
      </c>
      <c r="AF82" s="600"/>
      <c r="AG82" s="600">
        <f t="shared" ref="AG82" si="13">AH68+AH70+AH72+AH74+AH76+AH78</f>
        <v>45782.596343697522</v>
      </c>
      <c r="AH82" s="600"/>
      <c r="AI82" s="600">
        <f t="shared" ref="AI82" si="14">AJ68+AJ70+AJ72+AJ74+AJ76+AJ78</f>
        <v>136112.4144153489</v>
      </c>
      <c r="AJ82" s="600"/>
      <c r="AK82" s="600">
        <f t="shared" ref="AK82" si="15">AL68+AL70+AL72+AL74+AL76+AL78</f>
        <v>138079.01845893991</v>
      </c>
      <c r="AL82" s="600"/>
      <c r="AM82" s="600">
        <f t="shared" ref="AM82" si="16">AN68+AN70+AN72+AN74+AN76+AN78</f>
        <v>224162.72955919488</v>
      </c>
      <c r="AN82" s="600"/>
      <c r="AO82" s="600">
        <f t="shared" ref="AO82" si="17">AP68+AP70+AP72+AP74+AP76+AP78</f>
        <v>237459.12918663409</v>
      </c>
      <c r="AP82" s="601"/>
      <c r="AQ82" s="334"/>
    </row>
    <row r="83" spans="2:43" ht="14.45" customHeight="1" thickBot="1">
      <c r="B83" s="323"/>
      <c r="C83" s="378" t="s">
        <v>1034</v>
      </c>
      <c r="D83" s="379" t="s">
        <v>1001</v>
      </c>
      <c r="E83" s="598">
        <f>F69+F71+F73+F75+F77+F78</f>
        <v>1146.2328376129535</v>
      </c>
      <c r="F83" s="598"/>
      <c r="G83" s="598">
        <f>H69+H71+H73+H75+H77+H78</f>
        <v>1432.3920892799999</v>
      </c>
      <c r="H83" s="598"/>
      <c r="I83" s="598">
        <f>J69+J71+J73+J75+J77+J78</f>
        <v>1949.4945416928495</v>
      </c>
      <c r="J83" s="598"/>
      <c r="K83" s="598">
        <f>L69+L71+L73+L75+L77+L78</f>
        <v>2178.6414997717284</v>
      </c>
      <c r="L83" s="598"/>
      <c r="M83" s="598">
        <f>N69+N71+N73+N75+N77+N78</f>
        <v>2178.6414997717284</v>
      </c>
      <c r="N83" s="598"/>
      <c r="O83" s="598">
        <f>P69+P71+P73+P75+P77+P78</f>
        <v>5352.8073090043772</v>
      </c>
      <c r="P83" s="598"/>
      <c r="Q83" s="598">
        <f>R69+R71+R73+R75+R77+R78</f>
        <v>5411.8598297685949</v>
      </c>
      <c r="R83" s="598"/>
      <c r="S83" s="598">
        <f>T69+T71+T73+T75+T77+T78</f>
        <v>5638.0457083230804</v>
      </c>
      <c r="T83" s="598"/>
      <c r="U83" s="598">
        <f>V69+V71+V73+V75+V77+V78</f>
        <v>7668.7696743499391</v>
      </c>
      <c r="V83" s="598"/>
      <c r="W83" s="598">
        <f>X69+X71+X73+X75+X77+X78</f>
        <v>7843.8119103848794</v>
      </c>
      <c r="X83" s="598"/>
      <c r="Y83" s="598">
        <f>Z69+Z71+Z73+Z75+Z77+Z78</f>
        <v>8037.7516721752772</v>
      </c>
      <c r="Z83" s="598"/>
      <c r="AA83" s="598">
        <f>AB69+AB71+AB73+AB75+AB77+AB78</f>
        <v>17607.788994323309</v>
      </c>
      <c r="AB83" s="598"/>
      <c r="AC83" s="598">
        <f>AD69+AD71+AD73+AD75+AD77+AD78</f>
        <v>18092.752757661958</v>
      </c>
      <c r="AD83" s="598"/>
      <c r="AE83" s="598">
        <f>AF69+AF71+AF73+AF75+AF77+AF78</f>
        <v>28448.269935973869</v>
      </c>
      <c r="AF83" s="598"/>
      <c r="AG83" s="598">
        <f>AH69+AH71+AH73+AH75+AH77+AH78</f>
        <v>28904.517935973869</v>
      </c>
      <c r="AH83" s="598"/>
      <c r="AI83" s="598">
        <f>AJ69+AJ71+AJ73+AJ75+AJ77+AJ78</f>
        <v>87846.478427475551</v>
      </c>
      <c r="AJ83" s="598"/>
      <c r="AK83" s="598">
        <f>AL69+AL71+AL73+AL75+AL77+AL78</f>
        <v>88678.938427475543</v>
      </c>
      <c r="AL83" s="598"/>
      <c r="AM83" s="598">
        <f>AN69+AN71+AN73+AN75+AN77+AN78</f>
        <v>146976.85344960217</v>
      </c>
      <c r="AN83" s="598"/>
      <c r="AO83" s="598">
        <f>AP69+AP71+AP73+AP75+AP77+AP78</f>
        <v>148952.11475607581</v>
      </c>
      <c r="AP83" s="599"/>
      <c r="AQ83" s="334"/>
    </row>
    <row r="84" spans="2:43" ht="14.45" customHeight="1" thickBot="1">
      <c r="B84" s="323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  <c r="AH84" s="277"/>
      <c r="AI84" s="277"/>
      <c r="AJ84" s="277"/>
      <c r="AK84" s="277"/>
      <c r="AL84" s="277"/>
      <c r="AM84" s="277"/>
      <c r="AN84" s="277"/>
      <c r="AO84" s="277"/>
      <c r="AP84" s="277"/>
      <c r="AQ84" s="334"/>
    </row>
    <row r="85" spans="2:43" ht="14.45" customHeight="1">
      <c r="B85" s="323"/>
      <c r="C85" s="608" t="s">
        <v>1555</v>
      </c>
      <c r="D85" s="610" t="s">
        <v>1037</v>
      </c>
      <c r="E85" s="606" t="s">
        <v>1013</v>
      </c>
      <c r="F85" s="606"/>
      <c r="G85" s="606" t="s">
        <v>1042</v>
      </c>
      <c r="H85" s="606" t="s">
        <v>1014</v>
      </c>
      <c r="I85" s="606" t="s">
        <v>1043</v>
      </c>
      <c r="J85" s="606" t="s">
        <v>1015</v>
      </c>
      <c r="K85" s="606" t="s">
        <v>1044</v>
      </c>
      <c r="L85" s="606" t="s">
        <v>1016</v>
      </c>
      <c r="M85" s="606" t="s">
        <v>1045</v>
      </c>
      <c r="N85" s="606" t="s">
        <v>1017</v>
      </c>
      <c r="O85" s="606" t="s">
        <v>1046</v>
      </c>
      <c r="P85" s="606" t="s">
        <v>1018</v>
      </c>
      <c r="Q85" s="606" t="s">
        <v>1047</v>
      </c>
      <c r="R85" s="606" t="s">
        <v>1019</v>
      </c>
      <c r="S85" s="606" t="s">
        <v>1048</v>
      </c>
      <c r="T85" s="606" t="s">
        <v>1020</v>
      </c>
      <c r="U85" s="606" t="s">
        <v>1049</v>
      </c>
      <c r="V85" s="606" t="s">
        <v>1021</v>
      </c>
      <c r="W85" s="606" t="s">
        <v>1050</v>
      </c>
      <c r="X85" s="606" t="s">
        <v>1022</v>
      </c>
      <c r="Y85" s="606" t="s">
        <v>1051</v>
      </c>
      <c r="Z85" s="606" t="s">
        <v>1023</v>
      </c>
      <c r="AA85" s="606" t="s">
        <v>1052</v>
      </c>
      <c r="AB85" s="606" t="s">
        <v>1024</v>
      </c>
      <c r="AC85" s="606" t="s">
        <v>1053</v>
      </c>
      <c r="AD85" s="606" t="s">
        <v>1025</v>
      </c>
      <c r="AE85" s="606" t="s">
        <v>1054</v>
      </c>
      <c r="AF85" s="606" t="s">
        <v>1026</v>
      </c>
      <c r="AG85" s="606" t="s">
        <v>1055</v>
      </c>
      <c r="AH85" s="606" t="s">
        <v>1027</v>
      </c>
      <c r="AI85" s="606" t="s">
        <v>1056</v>
      </c>
      <c r="AJ85" s="606" t="s">
        <v>1028</v>
      </c>
      <c r="AK85" s="606" t="s">
        <v>1057</v>
      </c>
      <c r="AL85" s="606" t="s">
        <v>1029</v>
      </c>
      <c r="AM85" s="606" t="s">
        <v>1058</v>
      </c>
      <c r="AN85" s="606" t="s">
        <v>1030</v>
      </c>
      <c r="AO85" s="606" t="s">
        <v>1059</v>
      </c>
      <c r="AP85" s="607" t="s">
        <v>1031</v>
      </c>
      <c r="AQ85" s="334"/>
    </row>
    <row r="86" spans="2:43" ht="14.45" customHeight="1">
      <c r="B86" s="323"/>
      <c r="C86" s="609"/>
      <c r="D86" s="611"/>
      <c r="E86" s="602">
        <f>'3T장기'!$J$5</f>
        <v>1.2305190968079998</v>
      </c>
      <c r="F86" s="602"/>
      <c r="G86" s="602">
        <f>'3T장기'!$J$15</f>
        <v>1.5976852999999998</v>
      </c>
      <c r="H86" s="602">
        <v>1.5976852999999998</v>
      </c>
      <c r="I86" s="602">
        <f>'3T장기'!$J$25</f>
        <v>2.2652274413929536</v>
      </c>
      <c r="J86" s="602">
        <v>1.5976852999999998</v>
      </c>
      <c r="K86" s="602">
        <f>'3T장기'!$J$35</f>
        <v>2.2652274413929536</v>
      </c>
      <c r="L86" s="602">
        <v>1.5976852999999998</v>
      </c>
      <c r="M86" s="602">
        <f>'3T장기'!$J$45</f>
        <v>2.2652274413929536</v>
      </c>
      <c r="N86" s="602">
        <v>1.5976852999999998</v>
      </c>
      <c r="O86" s="602">
        <f>'3T장기'!$J$55</f>
        <v>4.0390335456158279</v>
      </c>
      <c r="P86" s="602">
        <v>1.5976852999999998</v>
      </c>
      <c r="Q86" s="602">
        <f>'3T장기'!$S$5</f>
        <v>4.0390335456158279</v>
      </c>
      <c r="R86" s="602">
        <v>1.5976852999999998</v>
      </c>
      <c r="S86" s="602">
        <f>'3T장기'!$S$15</f>
        <v>4.0390335456158279</v>
      </c>
      <c r="T86" s="602">
        <v>1.5976852999999998</v>
      </c>
      <c r="U86" s="602">
        <f>'3T장기'!$S$25</f>
        <v>5.5695761790397489</v>
      </c>
      <c r="V86" s="602">
        <v>1.5976852999999998</v>
      </c>
      <c r="W86" s="602">
        <f>'3T장기'!$S$35</f>
        <v>5.5695761790397489</v>
      </c>
      <c r="X86" s="602">
        <v>1.5976852999999998</v>
      </c>
      <c r="Y86" s="602">
        <f>'3T장기'!$S$45</f>
        <v>5.5695761790397489</v>
      </c>
      <c r="Z86" s="602">
        <v>1.5976852999999998</v>
      </c>
      <c r="AA86" s="602">
        <f>'3T장기'!$S$55</f>
        <v>9.7397336245271013</v>
      </c>
      <c r="AB86" s="602">
        <v>1.5976852999999998</v>
      </c>
      <c r="AC86" s="602">
        <f>'3T장기'!$AB$5</f>
        <v>9.7397336245271013</v>
      </c>
      <c r="AD86" s="602">
        <v>1.5976852999999998</v>
      </c>
      <c r="AE86" s="602">
        <f>'3T장기'!$AB$15</f>
        <v>14.771796704333624</v>
      </c>
      <c r="AF86" s="602">
        <v>1.5976852999999998</v>
      </c>
      <c r="AG86" s="602">
        <f>'3T장기'!$AB$25</f>
        <v>14.771796704333624</v>
      </c>
      <c r="AH86" s="602">
        <v>1.5976852999999998</v>
      </c>
      <c r="AI86" s="602">
        <f>'3T장기'!$AB$35</f>
        <v>37.982202179550342</v>
      </c>
      <c r="AJ86" s="602">
        <v>1.5976852999999998</v>
      </c>
      <c r="AK86" s="602">
        <f>'3T장기'!$AB$45</f>
        <v>37.982202179550342</v>
      </c>
      <c r="AL86" s="602">
        <v>1.5976852999999998</v>
      </c>
      <c r="AM86" s="602">
        <f>'3T장기'!$AB$55</f>
        <v>61.83369624267732</v>
      </c>
      <c r="AN86" s="602">
        <v>1.5976852999999998</v>
      </c>
      <c r="AO86" s="602">
        <f>'3T장기'!$AB$55</f>
        <v>61.83369624267732</v>
      </c>
      <c r="AP86" s="603"/>
      <c r="AQ86" s="334"/>
    </row>
    <row r="87" spans="2:43" ht="14.45" customHeight="1">
      <c r="B87" s="323"/>
      <c r="C87" s="360" t="s">
        <v>206</v>
      </c>
      <c r="D87" s="361">
        <f>마리!$F$10</f>
        <v>15</v>
      </c>
      <c r="E87" s="362">
        <v>25.8</v>
      </c>
      <c r="F87" s="361">
        <f>D87*E87*E86</f>
        <v>476.21089046469592</v>
      </c>
      <c r="G87" s="362">
        <v>25.8</v>
      </c>
      <c r="H87" s="361">
        <f>D87*G87*G86</f>
        <v>618.30421109999986</v>
      </c>
      <c r="I87" s="362">
        <v>25.8</v>
      </c>
      <c r="J87" s="361">
        <f>D87*I87*I86</f>
        <v>876.64301981907306</v>
      </c>
      <c r="K87" s="362">
        <v>32</v>
      </c>
      <c r="L87" s="361">
        <f>D87*K87*K86</f>
        <v>1087.3091718686178</v>
      </c>
      <c r="M87" s="362">
        <v>32</v>
      </c>
      <c r="N87" s="361">
        <f>D87*M87*M86</f>
        <v>1087.3091718686178</v>
      </c>
      <c r="O87" s="362">
        <v>32</v>
      </c>
      <c r="P87" s="361">
        <f>D87*O87*O86</f>
        <v>1938.7361018955974</v>
      </c>
      <c r="Q87" s="362">
        <v>38</v>
      </c>
      <c r="R87" s="361">
        <f>D87*Q87*Q86</f>
        <v>2302.2491210010221</v>
      </c>
      <c r="S87" s="362">
        <v>38</v>
      </c>
      <c r="T87" s="361">
        <f>D87*S87*S86</f>
        <v>2302.2491210010221</v>
      </c>
      <c r="U87" s="362">
        <v>38</v>
      </c>
      <c r="V87" s="361">
        <f>D87*U87*U86</f>
        <v>3174.658422052657</v>
      </c>
      <c r="W87" s="362">
        <v>44</v>
      </c>
      <c r="X87" s="361">
        <f>D87*W87*W86</f>
        <v>3675.9202781662343</v>
      </c>
      <c r="Y87" s="362">
        <v>44</v>
      </c>
      <c r="Z87" s="361">
        <f>D87*Y87*Y86</f>
        <v>3675.9202781662343</v>
      </c>
      <c r="AA87" s="362">
        <v>44</v>
      </c>
      <c r="AB87" s="361">
        <f>D87*AA87*AA86</f>
        <v>6428.2241921878867</v>
      </c>
      <c r="AC87" s="362">
        <v>50</v>
      </c>
      <c r="AD87" s="361">
        <f>D87*AC87*AC86</f>
        <v>7304.8002183953258</v>
      </c>
      <c r="AE87" s="362">
        <v>50</v>
      </c>
      <c r="AF87" s="361">
        <f>D87*AE87*AE86</f>
        <v>11078.847528250219</v>
      </c>
      <c r="AG87" s="362">
        <v>50</v>
      </c>
      <c r="AH87" s="361">
        <f>D87*AG87*AG86</f>
        <v>11078.847528250219</v>
      </c>
      <c r="AI87" s="362">
        <v>56</v>
      </c>
      <c r="AJ87" s="361">
        <f>D87*AI87*AI86</f>
        <v>31905.049830822289</v>
      </c>
      <c r="AK87" s="362">
        <v>56</v>
      </c>
      <c r="AL87" s="361">
        <f>D87*AK87*AK86</f>
        <v>31905.049830822289</v>
      </c>
      <c r="AM87" s="362">
        <v>56</v>
      </c>
      <c r="AN87" s="361">
        <f>D87*AM87*AM86</f>
        <v>51940.30484384895</v>
      </c>
      <c r="AO87" s="362">
        <v>62.2</v>
      </c>
      <c r="AP87" s="363">
        <f>D87*AO87*AO86</f>
        <v>57690.838594417939</v>
      </c>
      <c r="AQ87" s="334"/>
    </row>
    <row r="88" spans="2:43" ht="14.45" customHeight="1">
      <c r="B88" s="323"/>
      <c r="C88" s="364" t="s">
        <v>205</v>
      </c>
      <c r="D88" s="365">
        <f>마리!$F$9</f>
        <v>1</v>
      </c>
      <c r="E88" s="366">
        <v>15.6</v>
      </c>
      <c r="F88" s="365">
        <f>D88*E88*E86</f>
        <v>19.196097910204795</v>
      </c>
      <c r="G88" s="366">
        <v>15.6</v>
      </c>
      <c r="H88" s="365">
        <f>D88*G88*G86</f>
        <v>24.923890679999996</v>
      </c>
      <c r="I88" s="366">
        <v>15.6</v>
      </c>
      <c r="J88" s="365">
        <f>D88*I88*I86</f>
        <v>35.337548085730077</v>
      </c>
      <c r="K88" s="366">
        <v>19.2</v>
      </c>
      <c r="L88" s="365">
        <f>D88*K88*K86</f>
        <v>43.492366874744711</v>
      </c>
      <c r="M88" s="366">
        <v>19.2</v>
      </c>
      <c r="N88" s="365">
        <f>D88*M88*M86</f>
        <v>43.492366874744711</v>
      </c>
      <c r="O88" s="366">
        <v>19.2</v>
      </c>
      <c r="P88" s="365">
        <f>D88*O88*O86</f>
        <v>77.549444075823899</v>
      </c>
      <c r="Q88" s="366">
        <v>22.8</v>
      </c>
      <c r="R88" s="365">
        <f>D88*Q88*Q86</f>
        <v>92.089964840040878</v>
      </c>
      <c r="S88" s="366">
        <v>22.8</v>
      </c>
      <c r="T88" s="365">
        <f>D88*S88*S86</f>
        <v>92.089964840040878</v>
      </c>
      <c r="U88" s="366">
        <v>22.8</v>
      </c>
      <c r="V88" s="365">
        <f>D88*U88*U86</f>
        <v>126.98633688210627</v>
      </c>
      <c r="W88" s="366">
        <v>26.4</v>
      </c>
      <c r="X88" s="365">
        <f>D88*W88*W86</f>
        <v>147.03681112664935</v>
      </c>
      <c r="Y88" s="366">
        <v>26.4</v>
      </c>
      <c r="Z88" s="365">
        <f>D88*Y88*Y86</f>
        <v>147.03681112664935</v>
      </c>
      <c r="AA88" s="366">
        <v>26.4</v>
      </c>
      <c r="AB88" s="365">
        <f>D88*AA88*AA86</f>
        <v>257.12896768751546</v>
      </c>
      <c r="AC88" s="366">
        <v>30</v>
      </c>
      <c r="AD88" s="365">
        <f>D88*AC88*AC86</f>
        <v>292.19200873581303</v>
      </c>
      <c r="AE88" s="366">
        <v>30</v>
      </c>
      <c r="AF88" s="365">
        <f>D88*AE88*AE86</f>
        <v>443.15390113000876</v>
      </c>
      <c r="AG88" s="366">
        <v>30</v>
      </c>
      <c r="AH88" s="365">
        <f>D88*AG88*AG86</f>
        <v>443.15390113000876</v>
      </c>
      <c r="AI88" s="366">
        <v>33.6</v>
      </c>
      <c r="AJ88" s="365">
        <f>D88*AI88*AI86</f>
        <v>1276.2019932328915</v>
      </c>
      <c r="AK88" s="366">
        <v>33.6</v>
      </c>
      <c r="AL88" s="365">
        <f>D88*AK88*AK86</f>
        <v>1276.2019932328915</v>
      </c>
      <c r="AM88" s="366">
        <v>33.6</v>
      </c>
      <c r="AN88" s="365">
        <f>D88*AM88*AM86</f>
        <v>2077.6121937539579</v>
      </c>
      <c r="AO88" s="366">
        <v>37.200000000000003</v>
      </c>
      <c r="AP88" s="367">
        <f>D88*AO88*AO86</f>
        <v>2300.2135002275963</v>
      </c>
      <c r="AQ88" s="334"/>
    </row>
    <row r="89" spans="2:43" ht="14.45" customHeight="1">
      <c r="B89" s="323"/>
      <c r="C89" s="364" t="s">
        <v>1039</v>
      </c>
      <c r="D89" s="365">
        <f>마리!$F$11</f>
        <v>28</v>
      </c>
      <c r="E89" s="366">
        <v>8</v>
      </c>
      <c r="F89" s="365">
        <f>D89*E89*E86</f>
        <v>275.63627768499197</v>
      </c>
      <c r="G89" s="366">
        <v>8</v>
      </c>
      <c r="H89" s="365">
        <f>D89*G89*G86</f>
        <v>357.88150719999993</v>
      </c>
      <c r="I89" s="366">
        <v>8</v>
      </c>
      <c r="J89" s="365">
        <f>D89*I89*I86</f>
        <v>507.41094687202161</v>
      </c>
      <c r="K89" s="366">
        <v>10</v>
      </c>
      <c r="L89" s="365">
        <f>D89*K89*K86</f>
        <v>634.26368359002697</v>
      </c>
      <c r="M89" s="366">
        <v>10</v>
      </c>
      <c r="N89" s="365">
        <f>D89*M89*M86</f>
        <v>634.26368359002697</v>
      </c>
      <c r="O89" s="366">
        <v>10</v>
      </c>
      <c r="P89" s="365">
        <f>D89*O89*O86</f>
        <v>1130.9293927724318</v>
      </c>
      <c r="Q89" s="366">
        <v>10</v>
      </c>
      <c r="R89" s="365">
        <f>D89*Q89*Q86</f>
        <v>1130.9293927724318</v>
      </c>
      <c r="S89" s="366">
        <v>12</v>
      </c>
      <c r="T89" s="365">
        <f>D89*S89*S86</f>
        <v>1357.1152713269182</v>
      </c>
      <c r="U89" s="366">
        <v>12</v>
      </c>
      <c r="V89" s="365">
        <f>D89*U89*U86</f>
        <v>1871.3775961573556</v>
      </c>
      <c r="W89" s="366">
        <v>12</v>
      </c>
      <c r="X89" s="365">
        <f>D89*W89*W86</f>
        <v>1871.3775961573556</v>
      </c>
      <c r="Y89" s="366">
        <v>12</v>
      </c>
      <c r="Z89" s="365">
        <f>D89*Y89*Y86</f>
        <v>1871.3775961573556</v>
      </c>
      <c r="AA89" s="366">
        <v>14</v>
      </c>
      <c r="AB89" s="365">
        <f>D89*AA89*AA86</f>
        <v>3817.9755808146238</v>
      </c>
      <c r="AC89" s="366">
        <v>14</v>
      </c>
      <c r="AD89" s="365">
        <f>D89*AC89*AC86</f>
        <v>3817.9755808146238</v>
      </c>
      <c r="AE89" s="366">
        <v>16</v>
      </c>
      <c r="AF89" s="365">
        <f>D89*AE89*AE86</f>
        <v>6617.7649235414638</v>
      </c>
      <c r="AG89" s="366">
        <v>16</v>
      </c>
      <c r="AH89" s="365">
        <f>D89*AG89*AG86</f>
        <v>6617.7649235414638</v>
      </c>
      <c r="AI89" s="366">
        <v>18</v>
      </c>
      <c r="AJ89" s="365">
        <f>D89*AI89*AI86</f>
        <v>19143.029898493372</v>
      </c>
      <c r="AK89" s="366">
        <v>18</v>
      </c>
      <c r="AL89" s="365">
        <f>D89*AK89*AK86</f>
        <v>19143.029898493372</v>
      </c>
      <c r="AM89" s="366">
        <v>18</v>
      </c>
      <c r="AN89" s="365">
        <f>D89*AM89*AM86</f>
        <v>31164.182906309368</v>
      </c>
      <c r="AO89" s="366">
        <v>20</v>
      </c>
      <c r="AP89" s="367">
        <f>D89*AO89*AO86</f>
        <v>34626.869895899297</v>
      </c>
      <c r="AQ89" s="334"/>
    </row>
    <row r="90" spans="2:43" ht="14.45" customHeight="1">
      <c r="B90" s="323"/>
      <c r="C90" s="368" t="s">
        <v>1603</v>
      </c>
      <c r="D90" s="369">
        <f>마리!$F$11</f>
        <v>28</v>
      </c>
      <c r="E90" s="370">
        <v>4</v>
      </c>
      <c r="F90" s="369">
        <f>D90*E90*E86</f>
        <v>137.81813884249598</v>
      </c>
      <c r="G90" s="370">
        <v>4</v>
      </c>
      <c r="H90" s="369">
        <f>D90*G90*G86</f>
        <v>178.94075359999997</v>
      </c>
      <c r="I90" s="370">
        <v>4</v>
      </c>
      <c r="J90" s="369">
        <f>D90*I90*I86</f>
        <v>253.70547343601081</v>
      </c>
      <c r="K90" s="370">
        <v>6</v>
      </c>
      <c r="L90" s="369">
        <f>D90*K90*K86</f>
        <v>380.55821015401619</v>
      </c>
      <c r="M90" s="370">
        <v>6</v>
      </c>
      <c r="N90" s="369">
        <f>D90*M90*M86</f>
        <v>380.55821015401619</v>
      </c>
      <c r="O90" s="370">
        <v>6</v>
      </c>
      <c r="P90" s="369">
        <f>D90*O90*O86</f>
        <v>678.55763566345911</v>
      </c>
      <c r="Q90" s="370">
        <v>6</v>
      </c>
      <c r="R90" s="369">
        <f>D90*Q90*Q86</f>
        <v>678.55763566345911</v>
      </c>
      <c r="S90" s="370">
        <v>8</v>
      </c>
      <c r="T90" s="369">
        <f>D90*S90*S86</f>
        <v>904.7435142179454</v>
      </c>
      <c r="U90" s="370">
        <v>8</v>
      </c>
      <c r="V90" s="369">
        <f>D90*U90*U86</f>
        <v>1247.5850641049037</v>
      </c>
      <c r="W90" s="370">
        <v>8</v>
      </c>
      <c r="X90" s="369">
        <f>D90*W90*W86</f>
        <v>1247.5850641049037</v>
      </c>
      <c r="Y90" s="370">
        <v>8</v>
      </c>
      <c r="Z90" s="369">
        <f>D90*Y90*Y86</f>
        <v>1247.5850641049037</v>
      </c>
      <c r="AA90" s="370">
        <v>8</v>
      </c>
      <c r="AB90" s="369">
        <f>D90*AA90*AA86</f>
        <v>2181.7003318940706</v>
      </c>
      <c r="AC90" s="370">
        <v>8</v>
      </c>
      <c r="AD90" s="369">
        <f>D90*AC90*AC86</f>
        <v>2181.7003318940706</v>
      </c>
      <c r="AE90" s="370">
        <v>10</v>
      </c>
      <c r="AF90" s="369">
        <f>D90*AE90*AE86</f>
        <v>4136.1030772134145</v>
      </c>
      <c r="AG90" s="370">
        <v>10</v>
      </c>
      <c r="AH90" s="369">
        <f>D90*AG90*AG86</f>
        <v>4136.1030772134145</v>
      </c>
      <c r="AI90" s="370">
        <v>10</v>
      </c>
      <c r="AJ90" s="369">
        <f>D90*AI90*AI86</f>
        <v>10635.016610274095</v>
      </c>
      <c r="AK90" s="370">
        <v>10</v>
      </c>
      <c r="AL90" s="369">
        <f>D90*AK90*AK86</f>
        <v>10635.016610274095</v>
      </c>
      <c r="AM90" s="370">
        <v>12</v>
      </c>
      <c r="AN90" s="369">
        <f>D90*AM90*AM86</f>
        <v>20776.121937539581</v>
      </c>
      <c r="AO90" s="370">
        <v>12</v>
      </c>
      <c r="AP90" s="371">
        <f>D90*AO90*AO86</f>
        <v>20776.121937539581</v>
      </c>
      <c r="AQ90" s="334"/>
    </row>
    <row r="91" spans="2:43" ht="14.45" customHeight="1">
      <c r="B91" s="323"/>
      <c r="C91" s="360" t="s">
        <v>1040</v>
      </c>
      <c r="D91" s="361">
        <f>마리!$F$15</f>
        <v>11</v>
      </c>
      <c r="E91" s="362">
        <v>4</v>
      </c>
      <c r="F91" s="361">
        <f>D91*E91*E86</f>
        <v>54.142840259551988</v>
      </c>
      <c r="G91" s="362">
        <v>4</v>
      </c>
      <c r="H91" s="361">
        <f>D91*G91*G86</f>
        <v>70.298153199999987</v>
      </c>
      <c r="I91" s="362">
        <v>4</v>
      </c>
      <c r="J91" s="361">
        <f>D91*I91*I86</f>
        <v>99.670007421289966</v>
      </c>
      <c r="K91" s="362">
        <v>4</v>
      </c>
      <c r="L91" s="361">
        <f>D91*K91*K86</f>
        <v>99.670007421289966</v>
      </c>
      <c r="M91" s="362">
        <v>4</v>
      </c>
      <c r="N91" s="361">
        <f>D91*M91*M86</f>
        <v>99.670007421289966</v>
      </c>
      <c r="O91" s="362">
        <v>4</v>
      </c>
      <c r="P91" s="361">
        <f>D91*O91*O86</f>
        <v>177.71747600709642</v>
      </c>
      <c r="Q91" s="362">
        <v>6</v>
      </c>
      <c r="R91" s="361">
        <f>D91*Q91*Q86</f>
        <v>266.57621401064466</v>
      </c>
      <c r="S91" s="362">
        <v>6</v>
      </c>
      <c r="T91" s="361">
        <f>D91*S91*S86</f>
        <v>266.57621401064466</v>
      </c>
      <c r="U91" s="362">
        <v>6</v>
      </c>
      <c r="V91" s="361">
        <f>D91*U91*U86</f>
        <v>367.59202781662344</v>
      </c>
      <c r="W91" s="362">
        <v>6</v>
      </c>
      <c r="X91" s="361">
        <f>D91*W91*W86</f>
        <v>367.59202781662344</v>
      </c>
      <c r="Y91" s="362">
        <v>6</v>
      </c>
      <c r="Z91" s="361">
        <f>D91*Y91*Y86</f>
        <v>367.59202781662344</v>
      </c>
      <c r="AA91" s="362">
        <v>6</v>
      </c>
      <c r="AB91" s="361">
        <f>D91*AA91*AA86</f>
        <v>642.8224192187887</v>
      </c>
      <c r="AC91" s="362">
        <v>8</v>
      </c>
      <c r="AD91" s="361">
        <f>D91*AC91*AC86</f>
        <v>857.09655895838489</v>
      </c>
      <c r="AE91" s="362">
        <v>8</v>
      </c>
      <c r="AF91" s="361">
        <f>D91*AE91*AE86</f>
        <v>1299.9181099813591</v>
      </c>
      <c r="AG91" s="362">
        <v>8</v>
      </c>
      <c r="AH91" s="361">
        <f>D91*AG91*AG86</f>
        <v>1299.9181099813591</v>
      </c>
      <c r="AI91" s="362">
        <v>8</v>
      </c>
      <c r="AJ91" s="361">
        <f>D91*AI91*AI86</f>
        <v>3342.4337918004303</v>
      </c>
      <c r="AK91" s="362">
        <v>8</v>
      </c>
      <c r="AL91" s="361">
        <f>D91*AK91*AK86</f>
        <v>3342.4337918004303</v>
      </c>
      <c r="AM91" s="362">
        <v>8</v>
      </c>
      <c r="AN91" s="361">
        <f>D91*AM91*AM86</f>
        <v>5441.3652693556041</v>
      </c>
      <c r="AO91" s="362">
        <v>8</v>
      </c>
      <c r="AP91" s="363">
        <f>D91*AO91*AO86</f>
        <v>5441.3652693556041</v>
      </c>
      <c r="AQ91" s="334"/>
    </row>
    <row r="92" spans="2:43" ht="14.45" customHeight="1">
      <c r="B92" s="323"/>
      <c r="C92" s="364" t="s">
        <v>1040</v>
      </c>
      <c r="D92" s="365">
        <f>마리!$F$15</f>
        <v>11</v>
      </c>
      <c r="E92" s="366">
        <v>2</v>
      </c>
      <c r="F92" s="365">
        <f>D92*E92*E86</f>
        <v>27.071420129775994</v>
      </c>
      <c r="G92" s="366">
        <v>2</v>
      </c>
      <c r="H92" s="365">
        <f>D92*G92*G86</f>
        <v>35.149076599999994</v>
      </c>
      <c r="I92" s="366">
        <v>2</v>
      </c>
      <c r="J92" s="365">
        <f>D92*I92*I86</f>
        <v>49.835003710644983</v>
      </c>
      <c r="K92" s="366">
        <v>4</v>
      </c>
      <c r="L92" s="365">
        <f>D92*K92*K86</f>
        <v>99.670007421289966</v>
      </c>
      <c r="M92" s="366">
        <v>4</v>
      </c>
      <c r="N92" s="365">
        <f>D92*M92*M86</f>
        <v>99.670007421289966</v>
      </c>
      <c r="O92" s="366">
        <v>4</v>
      </c>
      <c r="P92" s="365">
        <f>D92*O92*O86</f>
        <v>177.71747600709642</v>
      </c>
      <c r="Q92" s="366">
        <v>4</v>
      </c>
      <c r="R92" s="365">
        <f>D92*Q92*Q86</f>
        <v>177.71747600709642</v>
      </c>
      <c r="S92" s="366">
        <v>4</v>
      </c>
      <c r="T92" s="365">
        <f>D92*S92*S86</f>
        <v>177.71747600709642</v>
      </c>
      <c r="U92" s="366">
        <v>4</v>
      </c>
      <c r="V92" s="365">
        <f>D92*U92*U86</f>
        <v>245.06135187774896</v>
      </c>
      <c r="W92" s="366">
        <v>4</v>
      </c>
      <c r="X92" s="365">
        <f>D92*W92*W86</f>
        <v>245.06135187774896</v>
      </c>
      <c r="Y92" s="366">
        <v>4</v>
      </c>
      <c r="Z92" s="365">
        <f>D92*Y92*Y86</f>
        <v>245.06135187774896</v>
      </c>
      <c r="AA92" s="366">
        <v>4</v>
      </c>
      <c r="AB92" s="365">
        <f>D92*AA92*AA86</f>
        <v>428.54827947919244</v>
      </c>
      <c r="AC92" s="366">
        <v>6</v>
      </c>
      <c r="AD92" s="365">
        <f>D92*AC92*AC86</f>
        <v>642.8224192187887</v>
      </c>
      <c r="AE92" s="366">
        <v>6</v>
      </c>
      <c r="AF92" s="365">
        <f>D92*AE92*AE86</f>
        <v>974.93858248601919</v>
      </c>
      <c r="AG92" s="366">
        <v>6</v>
      </c>
      <c r="AH92" s="365">
        <f>D92*AG92*AG86</f>
        <v>974.93858248601919</v>
      </c>
      <c r="AI92" s="366">
        <v>6</v>
      </c>
      <c r="AJ92" s="365">
        <f>D92*AI92*AI86</f>
        <v>2506.8253438503225</v>
      </c>
      <c r="AK92" s="366">
        <v>6</v>
      </c>
      <c r="AL92" s="365">
        <f>D92*AK92*AK86</f>
        <v>2506.8253438503225</v>
      </c>
      <c r="AM92" s="366">
        <v>6</v>
      </c>
      <c r="AN92" s="365">
        <f>D92*AM92*AM86</f>
        <v>4081.0239520167033</v>
      </c>
      <c r="AO92" s="366">
        <v>6</v>
      </c>
      <c r="AP92" s="367">
        <f>D92*AO92*AO86</f>
        <v>4081.0239520167033</v>
      </c>
      <c r="AQ92" s="334"/>
    </row>
    <row r="93" spans="2:43" ht="14.45" customHeight="1">
      <c r="B93" s="323"/>
      <c r="C93" s="364" t="s">
        <v>1038</v>
      </c>
      <c r="D93" s="365">
        <f>마리!$F$14</f>
        <v>107</v>
      </c>
      <c r="E93" s="366">
        <v>1272</v>
      </c>
      <c r="F93" s="365">
        <f>D93*E93/500</f>
        <v>272.20800000000003</v>
      </c>
      <c r="G93" s="366">
        <v>1272</v>
      </c>
      <c r="H93" s="365">
        <f>D93*G93/500</f>
        <v>272.20800000000003</v>
      </c>
      <c r="I93" s="366">
        <v>1272</v>
      </c>
      <c r="J93" s="365">
        <f>D93*I93/500</f>
        <v>272.20800000000003</v>
      </c>
      <c r="K93" s="366">
        <v>1568</v>
      </c>
      <c r="L93" s="365">
        <f>D93*K93/500</f>
        <v>335.55200000000002</v>
      </c>
      <c r="M93" s="366">
        <v>1568</v>
      </c>
      <c r="N93" s="365">
        <f>D93*M93/500</f>
        <v>335.55200000000002</v>
      </c>
      <c r="O93" s="366">
        <v>1568</v>
      </c>
      <c r="P93" s="365">
        <f>D93*O93/500</f>
        <v>335.55200000000002</v>
      </c>
      <c r="Q93" s="366">
        <v>1864</v>
      </c>
      <c r="R93" s="365">
        <f>D93*Q93/500</f>
        <v>398.89600000000002</v>
      </c>
      <c r="S93" s="366">
        <v>1864</v>
      </c>
      <c r="T93" s="365">
        <f>D93*S93/500</f>
        <v>398.89600000000002</v>
      </c>
      <c r="U93" s="366">
        <v>1864</v>
      </c>
      <c r="V93" s="365">
        <f>D93*U93/500</f>
        <v>398.89600000000002</v>
      </c>
      <c r="W93" s="366">
        <v>2544</v>
      </c>
      <c r="X93" s="365">
        <f>D93*W93/500</f>
        <v>544.41600000000005</v>
      </c>
      <c r="Y93" s="366">
        <v>3476</v>
      </c>
      <c r="Z93" s="365">
        <f>D93*Y93/500</f>
        <v>743.86400000000003</v>
      </c>
      <c r="AA93" s="366">
        <v>4704</v>
      </c>
      <c r="AB93" s="365">
        <f>D93*AA93/500</f>
        <v>1006.6559999999999</v>
      </c>
      <c r="AC93" s="366">
        <v>6354</v>
      </c>
      <c r="AD93" s="365">
        <f>D93*AC93/500</f>
        <v>1359.7560000000001</v>
      </c>
      <c r="AE93" s="366">
        <v>8598</v>
      </c>
      <c r="AF93" s="365">
        <f>D93*AE93/500</f>
        <v>1839.972</v>
      </c>
      <c r="AG93" s="366">
        <v>11688</v>
      </c>
      <c r="AH93" s="365">
        <f>D93*AG93/500</f>
        <v>2501.232</v>
      </c>
      <c r="AI93" s="366">
        <v>15900</v>
      </c>
      <c r="AJ93" s="365">
        <f>D93*AI93/500</f>
        <v>3402.6</v>
      </c>
      <c r="AK93" s="366">
        <v>21540</v>
      </c>
      <c r="AL93" s="365">
        <f>D93*AK93/500</f>
        <v>4609.5600000000004</v>
      </c>
      <c r="AM93" s="366">
        <v>29256</v>
      </c>
      <c r="AN93" s="365">
        <f>D93*AM93/500</f>
        <v>6260.7839999999997</v>
      </c>
      <c r="AO93" s="366">
        <v>39668</v>
      </c>
      <c r="AP93" s="367">
        <f>D93*AO93/500</f>
        <v>8488.9519999999993</v>
      </c>
      <c r="AQ93" s="334"/>
    </row>
    <row r="94" spans="2:43" ht="14.45" customHeight="1">
      <c r="B94" s="323"/>
      <c r="C94" s="368" t="s">
        <v>1038</v>
      </c>
      <c r="D94" s="369">
        <f>마리!$F$14</f>
        <v>107</v>
      </c>
      <c r="E94" s="370">
        <v>888</v>
      </c>
      <c r="F94" s="369">
        <f>D94*E94/500</f>
        <v>190.03200000000001</v>
      </c>
      <c r="G94" s="370">
        <v>888</v>
      </c>
      <c r="H94" s="369">
        <f>D94*G94/500</f>
        <v>190.03200000000001</v>
      </c>
      <c r="I94" s="370">
        <v>888</v>
      </c>
      <c r="J94" s="369">
        <f>D94*I94/500</f>
        <v>190.03200000000001</v>
      </c>
      <c r="K94" s="370">
        <v>1096</v>
      </c>
      <c r="L94" s="369">
        <f>D94*K94/500</f>
        <v>234.54400000000001</v>
      </c>
      <c r="M94" s="370">
        <v>1096</v>
      </c>
      <c r="N94" s="369">
        <f>D94*M94/500</f>
        <v>234.54400000000001</v>
      </c>
      <c r="O94" s="370">
        <v>1096</v>
      </c>
      <c r="P94" s="369">
        <f>D94*O94/500</f>
        <v>234.54400000000001</v>
      </c>
      <c r="Q94" s="370">
        <v>1304</v>
      </c>
      <c r="R94" s="369">
        <f>D94*Q94/500</f>
        <v>279.05599999999998</v>
      </c>
      <c r="S94" s="370">
        <v>1304</v>
      </c>
      <c r="T94" s="369">
        <f>D94*S94/500</f>
        <v>279.05599999999998</v>
      </c>
      <c r="U94" s="370">
        <v>1304</v>
      </c>
      <c r="V94" s="369">
        <f>D94*U94/500</f>
        <v>279.05599999999998</v>
      </c>
      <c r="W94" s="370">
        <v>1768</v>
      </c>
      <c r="X94" s="369">
        <f>D94*W94/500</f>
        <v>378.35199999999998</v>
      </c>
      <c r="Y94" s="370">
        <v>2414</v>
      </c>
      <c r="Z94" s="369">
        <f>D94*Y94/500</f>
        <v>516.596</v>
      </c>
      <c r="AA94" s="370">
        <v>3276</v>
      </c>
      <c r="AB94" s="369">
        <f>D94*AA94/500</f>
        <v>701.06399999999996</v>
      </c>
      <c r="AC94" s="370">
        <v>4392</v>
      </c>
      <c r="AD94" s="369">
        <f>D94*AC94/500</f>
        <v>939.88800000000003</v>
      </c>
      <c r="AE94" s="370">
        <v>5926</v>
      </c>
      <c r="AF94" s="369">
        <f>D94*AE94/500</f>
        <v>1268.164</v>
      </c>
      <c r="AG94" s="370">
        <v>8058</v>
      </c>
      <c r="AH94" s="369">
        <f>D94*AG94/500</f>
        <v>1724.412</v>
      </c>
      <c r="AI94" s="370">
        <v>10868</v>
      </c>
      <c r="AJ94" s="369">
        <f>D94*AI94/500</f>
        <v>2325.752</v>
      </c>
      <c r="AK94" s="370">
        <v>14758</v>
      </c>
      <c r="AL94" s="369">
        <f>D94*AK94/500</f>
        <v>3158.212</v>
      </c>
      <c r="AM94" s="370">
        <v>20044</v>
      </c>
      <c r="AN94" s="369">
        <f>D94*AM94/500</f>
        <v>4289.4160000000002</v>
      </c>
      <c r="AO94" s="370">
        <v>28234</v>
      </c>
      <c r="AP94" s="371">
        <f>D94*AO94/500</f>
        <v>6042.076</v>
      </c>
      <c r="AQ94" s="334"/>
    </row>
    <row r="95" spans="2:43" ht="14.45" customHeight="1">
      <c r="B95" s="323"/>
      <c r="C95" s="604" t="s">
        <v>202</v>
      </c>
      <c r="D95" s="361" t="s">
        <v>1041</v>
      </c>
      <c r="E95" s="362">
        <v>400</v>
      </c>
      <c r="F95" s="361">
        <f>E95*E86</f>
        <v>492.20763872319992</v>
      </c>
      <c r="G95" s="362">
        <v>400</v>
      </c>
      <c r="H95" s="361">
        <f>G95*G86</f>
        <v>639.07411999999988</v>
      </c>
      <c r="I95" s="362">
        <v>400</v>
      </c>
      <c r="J95" s="361">
        <f>I95*I86</f>
        <v>906.09097655718142</v>
      </c>
      <c r="K95" s="362">
        <v>400</v>
      </c>
      <c r="L95" s="361">
        <f>K95*K86</f>
        <v>906.09097655718142</v>
      </c>
      <c r="M95" s="362">
        <v>400</v>
      </c>
      <c r="N95" s="361">
        <f>M95*M86</f>
        <v>906.09097655718142</v>
      </c>
      <c r="O95" s="362">
        <v>400</v>
      </c>
      <c r="P95" s="361">
        <f>O95*O86</f>
        <v>1615.6134182463311</v>
      </c>
      <c r="Q95" s="362">
        <v>400</v>
      </c>
      <c r="R95" s="361">
        <f>Q95*Q86</f>
        <v>1615.6134182463311</v>
      </c>
      <c r="S95" s="362">
        <v>400</v>
      </c>
      <c r="T95" s="361">
        <f>S95*S86</f>
        <v>1615.6134182463311</v>
      </c>
      <c r="U95" s="362">
        <v>400</v>
      </c>
      <c r="V95" s="361">
        <f>U95*U86</f>
        <v>2227.8304716158996</v>
      </c>
      <c r="W95" s="362">
        <v>400</v>
      </c>
      <c r="X95" s="361">
        <f>W95*W86</f>
        <v>2227.8304716158996</v>
      </c>
      <c r="Y95" s="362">
        <v>400</v>
      </c>
      <c r="Z95" s="361">
        <f>Y95*Y86</f>
        <v>2227.8304716158996</v>
      </c>
      <c r="AA95" s="362">
        <v>400</v>
      </c>
      <c r="AB95" s="361">
        <f>AA95*AA86</f>
        <v>3895.8934498108406</v>
      </c>
      <c r="AC95" s="362">
        <v>400</v>
      </c>
      <c r="AD95" s="361">
        <f>AC95*AC86</f>
        <v>3895.8934498108406</v>
      </c>
      <c r="AE95" s="362">
        <v>400</v>
      </c>
      <c r="AF95" s="361">
        <f>AE95*AE86</f>
        <v>5908.7186817334496</v>
      </c>
      <c r="AG95" s="362">
        <v>420</v>
      </c>
      <c r="AH95" s="361">
        <f>AG95*AG86</f>
        <v>6204.1546158201227</v>
      </c>
      <c r="AI95" s="362">
        <v>430</v>
      </c>
      <c r="AJ95" s="361">
        <f>AI95*AI86</f>
        <v>16332.346937206647</v>
      </c>
      <c r="AK95" s="362">
        <v>450</v>
      </c>
      <c r="AL95" s="361">
        <f>AK95*AK86</f>
        <v>17091.990980797655</v>
      </c>
      <c r="AM95" s="362">
        <v>460</v>
      </c>
      <c r="AN95" s="361">
        <f>AM95*AM86</f>
        <v>28443.500271631568</v>
      </c>
      <c r="AO95" s="362">
        <v>490</v>
      </c>
      <c r="AP95" s="363">
        <f>AO95*AO86</f>
        <v>30298.511158911886</v>
      </c>
      <c r="AQ95" s="334"/>
    </row>
    <row r="96" spans="2:43" ht="14.45" customHeight="1">
      <c r="B96" s="323"/>
      <c r="C96" s="605"/>
      <c r="D96" s="365" t="s">
        <v>1041</v>
      </c>
      <c r="E96" s="366">
        <v>220</v>
      </c>
      <c r="F96" s="365">
        <f>E96*E86</f>
        <v>270.71420129775993</v>
      </c>
      <c r="G96" s="366">
        <v>220</v>
      </c>
      <c r="H96" s="365">
        <f>G96*G86</f>
        <v>351.49076599999995</v>
      </c>
      <c r="I96" s="366">
        <v>220</v>
      </c>
      <c r="J96" s="365">
        <f>I96*I86</f>
        <v>498.3500371064498</v>
      </c>
      <c r="K96" s="366">
        <v>220</v>
      </c>
      <c r="L96" s="365">
        <f>K96*K86</f>
        <v>498.3500371064498</v>
      </c>
      <c r="M96" s="366">
        <v>220</v>
      </c>
      <c r="N96" s="365">
        <f>M96*M86</f>
        <v>498.3500371064498</v>
      </c>
      <c r="O96" s="366">
        <v>220</v>
      </c>
      <c r="P96" s="365">
        <f>O96*O86</f>
        <v>888.58738003548217</v>
      </c>
      <c r="Q96" s="366">
        <v>220</v>
      </c>
      <c r="R96" s="365">
        <f>Q96*Q86</f>
        <v>888.58738003548217</v>
      </c>
      <c r="S96" s="366">
        <v>220</v>
      </c>
      <c r="T96" s="365">
        <f>S96*S86</f>
        <v>888.58738003548217</v>
      </c>
      <c r="U96" s="366">
        <v>220</v>
      </c>
      <c r="V96" s="365">
        <f>U96*U86</f>
        <v>1225.3067593887447</v>
      </c>
      <c r="W96" s="366">
        <v>230</v>
      </c>
      <c r="X96" s="365">
        <f>W96*W86</f>
        <v>1281.0025211791421</v>
      </c>
      <c r="Y96" s="366">
        <v>240</v>
      </c>
      <c r="Z96" s="365">
        <f>Y96*Y86</f>
        <v>1336.6982829695398</v>
      </c>
      <c r="AA96" s="366">
        <v>240</v>
      </c>
      <c r="AB96" s="365">
        <f>AA96*AA86</f>
        <v>2337.5360698865043</v>
      </c>
      <c r="AC96" s="366">
        <v>240</v>
      </c>
      <c r="AD96" s="365">
        <f>AC96*AC86</f>
        <v>2337.5360698865043</v>
      </c>
      <c r="AE96" s="366">
        <v>240</v>
      </c>
      <c r="AF96" s="365">
        <f>AE96*AE86</f>
        <v>3545.2312090400701</v>
      </c>
      <c r="AG96" s="366">
        <v>240</v>
      </c>
      <c r="AH96" s="365">
        <f>AG96*AG86</f>
        <v>3545.2312090400701</v>
      </c>
      <c r="AI96" s="366">
        <v>240</v>
      </c>
      <c r="AJ96" s="365">
        <f>AI96*AI86</f>
        <v>9115.7285230920825</v>
      </c>
      <c r="AK96" s="366">
        <v>240</v>
      </c>
      <c r="AL96" s="365">
        <f>AK96*AK86</f>
        <v>9115.7285230920825</v>
      </c>
      <c r="AM96" s="366">
        <v>240</v>
      </c>
      <c r="AN96" s="365">
        <f>AM96*AM86</f>
        <v>14840.087098242557</v>
      </c>
      <c r="AO96" s="366">
        <v>240</v>
      </c>
      <c r="AP96" s="367">
        <f>AO96*AO86</f>
        <v>14840.087098242557</v>
      </c>
      <c r="AQ96" s="334"/>
    </row>
    <row r="97" spans="2:43" ht="14.45" customHeight="1">
      <c r="B97" s="323"/>
      <c r="C97" s="364" t="s">
        <v>1001</v>
      </c>
      <c r="D97" s="365">
        <f>마리!$F$6</f>
        <v>34</v>
      </c>
      <c r="E97" s="366">
        <v>12</v>
      </c>
      <c r="F97" s="365">
        <f>D97*E97*E86</f>
        <v>502.05179149766388</v>
      </c>
      <c r="G97" s="366">
        <v>12</v>
      </c>
      <c r="H97" s="365">
        <f>D97*G97*G86</f>
        <v>651.85560239999995</v>
      </c>
      <c r="I97" s="366">
        <v>12</v>
      </c>
      <c r="J97" s="365">
        <f>D97*I97*I86</f>
        <v>924.21279608832504</v>
      </c>
      <c r="K97" s="366">
        <v>12</v>
      </c>
      <c r="L97" s="365">
        <f>D97*K97*K86</f>
        <v>924.21279608832504</v>
      </c>
      <c r="M97" s="366">
        <v>12</v>
      </c>
      <c r="N97" s="365">
        <f>D97*M97*M86</f>
        <v>924.21279608832504</v>
      </c>
      <c r="O97" s="366">
        <v>24</v>
      </c>
      <c r="P97" s="365">
        <f>D97*O97*O86</f>
        <v>3295.8513732225156</v>
      </c>
      <c r="Q97" s="366">
        <v>24</v>
      </c>
      <c r="R97" s="365">
        <f>D97*Q97*Q86</f>
        <v>3295.8513732225156</v>
      </c>
      <c r="S97" s="366">
        <v>24</v>
      </c>
      <c r="T97" s="365">
        <f>D97*S97*S86</f>
        <v>3295.8513732225156</v>
      </c>
      <c r="U97" s="366">
        <v>24</v>
      </c>
      <c r="V97" s="365">
        <f>D97*U97*U86</f>
        <v>4544.7741620964352</v>
      </c>
      <c r="W97" s="366">
        <v>24</v>
      </c>
      <c r="X97" s="365">
        <f>D97*W97*W86</f>
        <v>4544.7741620964352</v>
      </c>
      <c r="Y97" s="366">
        <v>24</v>
      </c>
      <c r="Z97" s="365">
        <f>D97*Y97*Y86</f>
        <v>4544.7741620964352</v>
      </c>
      <c r="AA97" s="366">
        <v>36</v>
      </c>
      <c r="AB97" s="365">
        <f>D97*AA97*AA86</f>
        <v>11921.433956421171</v>
      </c>
      <c r="AC97" s="366">
        <v>36</v>
      </c>
      <c r="AD97" s="365">
        <f>D97*AC97*AC86</f>
        <v>11921.433956421171</v>
      </c>
      <c r="AE97" s="366">
        <v>36</v>
      </c>
      <c r="AF97" s="365">
        <f>D97*AE97*AE86</f>
        <v>18080.679166104357</v>
      </c>
      <c r="AG97" s="366">
        <v>36</v>
      </c>
      <c r="AH97" s="365">
        <f>D97*AG97*AG86</f>
        <v>18080.679166104357</v>
      </c>
      <c r="AI97" s="366">
        <v>48</v>
      </c>
      <c r="AJ97" s="365">
        <f>D97*AI97*AI86</f>
        <v>61986.953957026155</v>
      </c>
      <c r="AK97" s="366">
        <v>48</v>
      </c>
      <c r="AL97" s="365">
        <f>D97*AK97*AK86</f>
        <v>61986.953957026155</v>
      </c>
      <c r="AM97" s="366">
        <v>48</v>
      </c>
      <c r="AN97" s="365">
        <f>D97*AM97*AM86</f>
        <v>100912.59226804938</v>
      </c>
      <c r="AO97" s="366">
        <v>48</v>
      </c>
      <c r="AP97" s="367">
        <f>D97*AO97*AO86</f>
        <v>100912.59226804938</v>
      </c>
      <c r="AQ97" s="334"/>
    </row>
    <row r="98" spans="2:43" ht="14.45" customHeight="1">
      <c r="B98" s="323"/>
      <c r="C98" s="364" t="s">
        <v>1033</v>
      </c>
      <c r="D98" s="365">
        <f>마리!$F$7</f>
        <v>72</v>
      </c>
      <c r="E98" s="366">
        <v>6</v>
      </c>
      <c r="F98" s="365">
        <f>D98*E98*E86</f>
        <v>531.58424982105589</v>
      </c>
      <c r="G98" s="366">
        <v>6</v>
      </c>
      <c r="H98" s="365">
        <f>D98*G98*G86</f>
        <v>690.20004959999994</v>
      </c>
      <c r="I98" s="366">
        <v>6</v>
      </c>
      <c r="J98" s="365">
        <f>D98*I98*I86</f>
        <v>978.57825468175599</v>
      </c>
      <c r="K98" s="366">
        <v>6</v>
      </c>
      <c r="L98" s="365">
        <f>D98*K98*K86</f>
        <v>978.57825468175599</v>
      </c>
      <c r="M98" s="366">
        <v>6</v>
      </c>
      <c r="N98" s="365">
        <f>D98*M98*M86</f>
        <v>978.57825468175599</v>
      </c>
      <c r="O98" s="366">
        <v>12</v>
      </c>
      <c r="P98" s="365">
        <f>D98*O98*O86</f>
        <v>3489.7249834120753</v>
      </c>
      <c r="Q98" s="366">
        <v>12</v>
      </c>
      <c r="R98" s="365">
        <f>D98*Q98*Q86</f>
        <v>3489.7249834120753</v>
      </c>
      <c r="S98" s="366">
        <v>12</v>
      </c>
      <c r="T98" s="365">
        <f>D98*S98*S86</f>
        <v>3489.7249834120753</v>
      </c>
      <c r="U98" s="366">
        <v>12</v>
      </c>
      <c r="V98" s="365">
        <f>D98*U98*U86</f>
        <v>4812.1138186903427</v>
      </c>
      <c r="W98" s="366">
        <v>12</v>
      </c>
      <c r="X98" s="365">
        <f>D98*W98*W86</f>
        <v>4812.1138186903427</v>
      </c>
      <c r="Y98" s="366">
        <v>12</v>
      </c>
      <c r="Z98" s="365">
        <f>D98*Y98*Y86</f>
        <v>4812.1138186903427</v>
      </c>
      <c r="AA98" s="366">
        <v>18</v>
      </c>
      <c r="AB98" s="365">
        <f>D98*AA98*AA86</f>
        <v>12622.694777387123</v>
      </c>
      <c r="AC98" s="366">
        <v>18</v>
      </c>
      <c r="AD98" s="365">
        <f>D98*AC98*AC86</f>
        <v>12622.694777387123</v>
      </c>
      <c r="AE98" s="366">
        <v>18</v>
      </c>
      <c r="AF98" s="365">
        <f>D98*AE98*AE86</f>
        <v>19144.248528816377</v>
      </c>
      <c r="AG98" s="366">
        <v>18</v>
      </c>
      <c r="AH98" s="365">
        <f>D98*AG98*AG86</f>
        <v>19144.248528816377</v>
      </c>
      <c r="AI98" s="366">
        <v>24</v>
      </c>
      <c r="AJ98" s="365">
        <f>D98*AI98*AI86</f>
        <v>65633.245366262985</v>
      </c>
      <c r="AK98" s="366">
        <v>24</v>
      </c>
      <c r="AL98" s="365">
        <f>D98*AK98*AK86</f>
        <v>65633.245366262985</v>
      </c>
      <c r="AM98" s="366">
        <v>24</v>
      </c>
      <c r="AN98" s="365">
        <f>D98*AM98*AM86</f>
        <v>106848.6271073464</v>
      </c>
      <c r="AO98" s="366">
        <v>24</v>
      </c>
      <c r="AP98" s="367">
        <f>D98*AO98*AO86</f>
        <v>106848.6271073464</v>
      </c>
      <c r="AQ98" s="334"/>
    </row>
    <row r="99" spans="2:43" ht="14.45" customHeight="1" thickBot="1">
      <c r="B99" s="323"/>
      <c r="C99" s="372" t="s">
        <v>1002</v>
      </c>
      <c r="D99" s="373">
        <f>마리!$F$8</f>
        <v>133</v>
      </c>
      <c r="E99" s="374">
        <v>2</v>
      </c>
      <c r="F99" s="373">
        <f>D99*E99*E86</f>
        <v>327.31807975092795</v>
      </c>
      <c r="G99" s="374">
        <v>2</v>
      </c>
      <c r="H99" s="373">
        <f>D99*G99*G86</f>
        <v>424.98428979999994</v>
      </c>
      <c r="I99" s="374">
        <v>2</v>
      </c>
      <c r="J99" s="373">
        <f>D99*I99*I86</f>
        <v>602.55049941052562</v>
      </c>
      <c r="K99" s="374">
        <v>2</v>
      </c>
      <c r="L99" s="373">
        <f>D99*K99*K86</f>
        <v>602.55049941052562</v>
      </c>
      <c r="M99" s="374">
        <v>2</v>
      </c>
      <c r="N99" s="373">
        <f>D99*M99*M86</f>
        <v>602.55049941052562</v>
      </c>
      <c r="O99" s="374">
        <v>4</v>
      </c>
      <c r="P99" s="373">
        <f>D99*O99*O86</f>
        <v>2148.7658462676204</v>
      </c>
      <c r="Q99" s="374">
        <v>4</v>
      </c>
      <c r="R99" s="373">
        <f>D99*Q99*Q86</f>
        <v>2148.7658462676204</v>
      </c>
      <c r="S99" s="374">
        <v>4</v>
      </c>
      <c r="T99" s="373">
        <f>D99*S99*S86</f>
        <v>2148.7658462676204</v>
      </c>
      <c r="U99" s="374">
        <v>4</v>
      </c>
      <c r="V99" s="373">
        <f>D99*U99*U86</f>
        <v>2963.0145272491463</v>
      </c>
      <c r="W99" s="374">
        <v>4</v>
      </c>
      <c r="X99" s="373">
        <f>D99*W99*W86</f>
        <v>2963.0145272491463</v>
      </c>
      <c r="Y99" s="374">
        <v>4</v>
      </c>
      <c r="Z99" s="373">
        <f>D99*Y99*Y86</f>
        <v>2963.0145272491463</v>
      </c>
      <c r="AA99" s="374">
        <v>6</v>
      </c>
      <c r="AB99" s="373">
        <f>D99*AA99*AA86</f>
        <v>7772.3074323726269</v>
      </c>
      <c r="AC99" s="374">
        <v>6</v>
      </c>
      <c r="AD99" s="373">
        <f>D99*AC99*AC86</f>
        <v>7772.3074323726269</v>
      </c>
      <c r="AE99" s="374">
        <v>5</v>
      </c>
      <c r="AF99" s="373">
        <f>D99*AE99*AE86</f>
        <v>9823.2448083818599</v>
      </c>
      <c r="AG99" s="374">
        <v>5</v>
      </c>
      <c r="AH99" s="373">
        <f>D99*AG99*AG86</f>
        <v>9823.2448083818599</v>
      </c>
      <c r="AI99" s="374">
        <v>1</v>
      </c>
      <c r="AJ99" s="373">
        <f>D99*AI99*AI86</f>
        <v>5051.6328898801958</v>
      </c>
      <c r="AK99" s="374">
        <v>1</v>
      </c>
      <c r="AL99" s="373">
        <f>D99*AK99*AK86</f>
        <v>5051.6328898801958</v>
      </c>
      <c r="AM99" s="374">
        <v>1</v>
      </c>
      <c r="AN99" s="373">
        <f>D99*AM99*AM86</f>
        <v>8223.8816002760832</v>
      </c>
      <c r="AO99" s="374">
        <v>1</v>
      </c>
      <c r="AP99" s="375">
        <f>D99*AO99*AO86</f>
        <v>8223.8816002760832</v>
      </c>
      <c r="AQ99" s="334"/>
    </row>
    <row r="100" spans="2:43" ht="14.45" customHeight="1" thickBot="1">
      <c r="B100" s="323"/>
      <c r="C100" s="277"/>
      <c r="D100" s="277"/>
      <c r="E100" s="277"/>
      <c r="F100" s="277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77"/>
      <c r="Z100" s="277"/>
      <c r="AA100" s="277"/>
      <c r="AB100" s="277"/>
      <c r="AC100" s="277"/>
      <c r="AD100" s="277"/>
      <c r="AE100" s="277"/>
      <c r="AF100" s="277"/>
      <c r="AG100" s="277"/>
      <c r="AH100" s="277"/>
      <c r="AI100" s="277"/>
      <c r="AJ100" s="277"/>
      <c r="AK100" s="277"/>
      <c r="AL100" s="277"/>
      <c r="AM100" s="277"/>
      <c r="AN100" s="277"/>
      <c r="AO100" s="277"/>
      <c r="AP100" s="277"/>
      <c r="AQ100" s="334"/>
    </row>
    <row r="101" spans="2:43" ht="14.45" customHeight="1">
      <c r="B101" s="323"/>
      <c r="C101" s="376" t="s">
        <v>1032</v>
      </c>
      <c r="D101" s="377" t="s">
        <v>1033</v>
      </c>
      <c r="E101" s="600">
        <f>F87+F89+F91+F93+F95+F98</f>
        <v>2101.9898969534956</v>
      </c>
      <c r="F101" s="600"/>
      <c r="G101" s="600">
        <f t="shared" ref="G101" si="18">H87+H89+H91+H93+H95+H98</f>
        <v>2647.9660410999995</v>
      </c>
      <c r="H101" s="600"/>
      <c r="I101" s="600">
        <f t="shared" ref="I101" si="19">J87+J89+J91+J93+J95+J98</f>
        <v>3640.6012053513218</v>
      </c>
      <c r="J101" s="600"/>
      <c r="K101" s="600">
        <f t="shared" ref="K101" si="20">L87+L89+L91+L93+L95+L98</f>
        <v>4041.4640941188723</v>
      </c>
      <c r="L101" s="600"/>
      <c r="M101" s="600">
        <f t="shared" ref="M101" si="21">N87+N89+N91+N93+N95+N98</f>
        <v>4041.4640941188723</v>
      </c>
      <c r="N101" s="600"/>
      <c r="O101" s="600">
        <f t="shared" ref="O101" si="22">P87+P89+P91+P93+P95+P98</f>
        <v>8688.2733723335332</v>
      </c>
      <c r="P101" s="600"/>
      <c r="Q101" s="600">
        <f t="shared" ref="Q101" si="23">R87+R89+R91+R93+R95+R98</f>
        <v>9203.9891294425051</v>
      </c>
      <c r="R101" s="600"/>
      <c r="S101" s="600">
        <f t="shared" ref="S101" si="24">T87+T89+T91+T93+T95+T98</f>
        <v>9430.1750079969916</v>
      </c>
      <c r="T101" s="600"/>
      <c r="U101" s="600">
        <f t="shared" ref="U101" si="25">V87+V89+V91+V93+V95+V98</f>
        <v>12852.468336332877</v>
      </c>
      <c r="V101" s="600"/>
      <c r="W101" s="600">
        <f t="shared" ref="W101" si="26">X87+X89+X91+X93+X95+X98</f>
        <v>13499.250192446456</v>
      </c>
      <c r="X101" s="600"/>
      <c r="Y101" s="600">
        <f t="shared" ref="Y101" si="27">Z87+Z89+Z91+Z93+Z95+Z98</f>
        <v>13698.698192446456</v>
      </c>
      <c r="Z101" s="600"/>
      <c r="AA101" s="600">
        <f t="shared" ref="AA101" si="28">AB87+AB89+AB91+AB93+AB95+AB98</f>
        <v>28414.266419419262</v>
      </c>
      <c r="AB101" s="600"/>
      <c r="AC101" s="600">
        <f t="shared" ref="AC101" si="29">AD87+AD89+AD91+AD93+AD95+AD98</f>
        <v>29858.216585366295</v>
      </c>
      <c r="AD101" s="600"/>
      <c r="AE101" s="600">
        <f t="shared" ref="AE101" si="30">AF87+AF89+AF91+AF93+AF95+AF98</f>
        <v>45889.469772322875</v>
      </c>
      <c r="AF101" s="600"/>
      <c r="AG101" s="600">
        <f t="shared" ref="AG101" si="31">AH87+AH89+AH91+AH93+AH95+AH98</f>
        <v>46846.165706409542</v>
      </c>
      <c r="AH101" s="600"/>
      <c r="AI101" s="600">
        <f t="shared" ref="AI101" si="32">AJ87+AJ89+AJ91+AJ93+AJ95+AJ98</f>
        <v>139758.70582458575</v>
      </c>
      <c r="AJ101" s="600"/>
      <c r="AK101" s="600">
        <f t="shared" ref="AK101" si="33">AL87+AL89+AL91+AL93+AL95+AL98</f>
        <v>141725.30986817673</v>
      </c>
      <c r="AL101" s="600"/>
      <c r="AM101" s="600">
        <f t="shared" ref="AM101" si="34">AN87+AN89+AN91+AN93+AN95+AN98</f>
        <v>230098.76439849188</v>
      </c>
      <c r="AN101" s="600"/>
      <c r="AO101" s="600">
        <f t="shared" ref="AO101" si="35">AP87+AP89+AP91+AP93+AP95+AP98</f>
        <v>243395.16402593112</v>
      </c>
      <c r="AP101" s="601"/>
      <c r="AQ101" s="334"/>
    </row>
    <row r="102" spans="2:43" ht="14.45" customHeight="1" thickBot="1">
      <c r="B102" s="323"/>
      <c r="C102" s="378" t="s">
        <v>1034</v>
      </c>
      <c r="D102" s="379" t="s">
        <v>1033</v>
      </c>
      <c r="E102" s="598">
        <f>F88+F90+F92+F94+F96+F98</f>
        <v>1176.4161080012927</v>
      </c>
      <c r="F102" s="598"/>
      <c r="G102" s="598">
        <f>H88+H90+H92+H94+H96+H98</f>
        <v>1470.7365364799998</v>
      </c>
      <c r="H102" s="598"/>
      <c r="I102" s="598">
        <f>J88+J90+J92+J94+J96+J98</f>
        <v>2005.8383170205916</v>
      </c>
      <c r="J102" s="598"/>
      <c r="K102" s="598">
        <f>L88+L90+L92+L94+L96+L98</f>
        <v>2235.1928762382568</v>
      </c>
      <c r="L102" s="598"/>
      <c r="M102" s="598">
        <f>N88+N90+N92+N94+N96+N98</f>
        <v>2235.1928762382568</v>
      </c>
      <c r="N102" s="598"/>
      <c r="O102" s="598">
        <f>P88+P90+P92+P94+P96+P98</f>
        <v>5546.6809191939374</v>
      </c>
      <c r="P102" s="598"/>
      <c r="Q102" s="598">
        <f>R88+R90+R92+R94+R96+R98</f>
        <v>5605.7334399581541</v>
      </c>
      <c r="R102" s="598"/>
      <c r="S102" s="598">
        <f>T88+T90+T92+T94+T96+T98</f>
        <v>5831.9193185126405</v>
      </c>
      <c r="T102" s="598"/>
      <c r="U102" s="598">
        <f>V88+V90+V92+V94+V96+V98</f>
        <v>7936.1093309438465</v>
      </c>
      <c r="V102" s="598"/>
      <c r="W102" s="598">
        <f>X88+X90+X92+X94+X96+X98</f>
        <v>8111.1515669787868</v>
      </c>
      <c r="X102" s="598"/>
      <c r="Y102" s="598">
        <f>Z88+Z90+Z92+Z94+Z96+Z98</f>
        <v>8305.0913287691837</v>
      </c>
      <c r="Z102" s="598"/>
      <c r="AA102" s="598">
        <f>AB88+AB90+AB92+AB94+AB96+AB98</f>
        <v>18528.672426334408</v>
      </c>
      <c r="AB102" s="598"/>
      <c r="AC102" s="598">
        <f>AD88+AD90+AD92+AD94+AD96+AD98</f>
        <v>19016.833607122302</v>
      </c>
      <c r="AD102" s="598"/>
      <c r="AE102" s="598">
        <f>AF88+AF90+AF92+AF94+AF96+AF98</f>
        <v>29511.839298685889</v>
      </c>
      <c r="AF102" s="598"/>
      <c r="AG102" s="598">
        <f>AH88+AH90+AH92+AH94+AH96+AH98</f>
        <v>29968.087298685889</v>
      </c>
      <c r="AH102" s="598"/>
      <c r="AI102" s="598">
        <f>AJ88+AJ90+AJ92+AJ94+AJ96+AJ98</f>
        <v>91492.769836712381</v>
      </c>
      <c r="AJ102" s="598"/>
      <c r="AK102" s="598">
        <f>AL88+AL90+AL92+AL94+AL96+AL98</f>
        <v>92325.229836712373</v>
      </c>
      <c r="AL102" s="598"/>
      <c r="AM102" s="598">
        <f>AN88+AN90+AN92+AN94+AN96+AN98</f>
        <v>152912.88828889921</v>
      </c>
      <c r="AN102" s="598"/>
      <c r="AO102" s="598">
        <f>AP88+AP90+AP92+AP94+AP96+AP98</f>
        <v>154888.14959537284</v>
      </c>
      <c r="AP102" s="599"/>
      <c r="AQ102" s="334"/>
    </row>
    <row r="103" spans="2:43" ht="14.45" customHeight="1" thickBot="1">
      <c r="B103" s="323"/>
      <c r="C103" s="277"/>
      <c r="D103" s="277"/>
      <c r="E103" s="277"/>
      <c r="F103" s="277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  <c r="Y103" s="277"/>
      <c r="Z103" s="277"/>
      <c r="AA103" s="277"/>
      <c r="AB103" s="277"/>
      <c r="AC103" s="277"/>
      <c r="AD103" s="277"/>
      <c r="AE103" s="277"/>
      <c r="AF103" s="277"/>
      <c r="AG103" s="277"/>
      <c r="AH103" s="277"/>
      <c r="AI103" s="277"/>
      <c r="AJ103" s="277"/>
      <c r="AK103" s="277"/>
      <c r="AL103" s="277"/>
      <c r="AM103" s="277"/>
      <c r="AN103" s="277"/>
      <c r="AO103" s="277"/>
      <c r="AP103" s="277"/>
      <c r="AQ103" s="334"/>
    </row>
    <row r="104" spans="2:43" ht="14.45" customHeight="1">
      <c r="B104" s="323"/>
      <c r="C104" s="608" t="s">
        <v>1556</v>
      </c>
      <c r="D104" s="610" t="s">
        <v>1037</v>
      </c>
      <c r="E104" s="606" t="s">
        <v>1013</v>
      </c>
      <c r="F104" s="606"/>
      <c r="G104" s="606" t="s">
        <v>1042</v>
      </c>
      <c r="H104" s="606" t="s">
        <v>1014</v>
      </c>
      <c r="I104" s="606" t="s">
        <v>1043</v>
      </c>
      <c r="J104" s="606" t="s">
        <v>1015</v>
      </c>
      <c r="K104" s="606" t="s">
        <v>1044</v>
      </c>
      <c r="L104" s="606" t="s">
        <v>1016</v>
      </c>
      <c r="M104" s="606" t="s">
        <v>1045</v>
      </c>
      <c r="N104" s="606" t="s">
        <v>1017</v>
      </c>
      <c r="O104" s="606" t="s">
        <v>1046</v>
      </c>
      <c r="P104" s="606" t="s">
        <v>1018</v>
      </c>
      <c r="Q104" s="606" t="s">
        <v>1047</v>
      </c>
      <c r="R104" s="606" t="s">
        <v>1019</v>
      </c>
      <c r="S104" s="606" t="s">
        <v>1048</v>
      </c>
      <c r="T104" s="606" t="s">
        <v>1020</v>
      </c>
      <c r="U104" s="606" t="s">
        <v>1049</v>
      </c>
      <c r="V104" s="606" t="s">
        <v>1021</v>
      </c>
      <c r="W104" s="606" t="s">
        <v>1050</v>
      </c>
      <c r="X104" s="606" t="s">
        <v>1022</v>
      </c>
      <c r="Y104" s="606" t="s">
        <v>1051</v>
      </c>
      <c r="Z104" s="606" t="s">
        <v>1023</v>
      </c>
      <c r="AA104" s="606" t="s">
        <v>1052</v>
      </c>
      <c r="AB104" s="606" t="s">
        <v>1024</v>
      </c>
      <c r="AC104" s="606" t="s">
        <v>1053</v>
      </c>
      <c r="AD104" s="606" t="s">
        <v>1025</v>
      </c>
      <c r="AE104" s="606" t="s">
        <v>1054</v>
      </c>
      <c r="AF104" s="606" t="s">
        <v>1026</v>
      </c>
      <c r="AG104" s="606" t="s">
        <v>1055</v>
      </c>
      <c r="AH104" s="606" t="s">
        <v>1027</v>
      </c>
      <c r="AI104" s="606" t="s">
        <v>1056</v>
      </c>
      <c r="AJ104" s="606" t="s">
        <v>1028</v>
      </c>
      <c r="AK104" s="606" t="s">
        <v>1057</v>
      </c>
      <c r="AL104" s="606" t="s">
        <v>1029</v>
      </c>
      <c r="AM104" s="606" t="s">
        <v>1058</v>
      </c>
      <c r="AN104" s="606" t="s">
        <v>1030</v>
      </c>
      <c r="AO104" s="606" t="s">
        <v>1059</v>
      </c>
      <c r="AP104" s="607" t="s">
        <v>1031</v>
      </c>
      <c r="AQ104" s="334"/>
    </row>
    <row r="105" spans="2:43" ht="14.45" customHeight="1">
      <c r="B105" s="323"/>
      <c r="C105" s="609"/>
      <c r="D105" s="611"/>
      <c r="E105" s="602">
        <f>'3T장기'!$J$6</f>
        <v>1.2302400000000002</v>
      </c>
      <c r="F105" s="602"/>
      <c r="G105" s="602">
        <f>'3T장기'!$J$16</f>
        <v>1.5976853000000002</v>
      </c>
      <c r="H105" s="602">
        <v>1.5976852999999998</v>
      </c>
      <c r="I105" s="602">
        <f>'3T장기'!$J$26</f>
        <v>2.2660764639999997</v>
      </c>
      <c r="J105" s="602">
        <v>1.5976852999999998</v>
      </c>
      <c r="K105" s="602">
        <f>'3T장기'!$J$36</f>
        <v>2.2660764639999997</v>
      </c>
      <c r="L105" s="602">
        <v>1.5976852999999998</v>
      </c>
      <c r="M105" s="602">
        <f>'3T장기'!$J$46</f>
        <v>2.2660764639999997</v>
      </c>
      <c r="N105" s="602">
        <v>1.5976852999999998</v>
      </c>
      <c r="O105" s="602">
        <f>'3T장기'!$J$56</f>
        <v>4.0441249148548808</v>
      </c>
      <c r="P105" s="602">
        <v>1.5976852999999998</v>
      </c>
      <c r="Q105" s="602">
        <f>'3T장기'!$S$6</f>
        <v>4.0441249148548808</v>
      </c>
      <c r="R105" s="602">
        <v>1.5976852999999998</v>
      </c>
      <c r="S105" s="602">
        <f>'3T장기'!$S$16</f>
        <v>4.0441249148548808</v>
      </c>
      <c r="T105" s="602">
        <v>1.5976852999999998</v>
      </c>
      <c r="U105" s="602">
        <f>'3T장기'!$S$26</f>
        <v>5.5789318156761087</v>
      </c>
      <c r="V105" s="602">
        <v>1.5976852999999998</v>
      </c>
      <c r="W105" s="602">
        <f>'3T장기'!$S$36</f>
        <v>5.5789318156761087</v>
      </c>
      <c r="X105" s="602">
        <v>1.5976852999999998</v>
      </c>
      <c r="Y105" s="602">
        <f>'3T장기'!$S$46</f>
        <v>5.5789318156761087</v>
      </c>
      <c r="Z105" s="602">
        <v>1.5976852999999998</v>
      </c>
      <c r="AA105" s="602">
        <f>'3T장기'!$S$56</f>
        <v>9.6978217652670669</v>
      </c>
      <c r="AB105" s="602">
        <v>1.5976852999999998</v>
      </c>
      <c r="AC105" s="602">
        <f>'3T장기'!$AB$6</f>
        <v>9.6978217652670669</v>
      </c>
      <c r="AD105" s="602">
        <v>1.5976852999999998</v>
      </c>
      <c r="AE105" s="602">
        <f>'3T장기'!$AB$16</f>
        <v>14.870675459844151</v>
      </c>
      <c r="AF105" s="602">
        <v>1.5976852999999998</v>
      </c>
      <c r="AG105" s="602">
        <f>'3T장기'!$AB$26</f>
        <v>14.870675459844151</v>
      </c>
      <c r="AH105" s="602">
        <v>1.5976852999999998</v>
      </c>
      <c r="AI105" s="602">
        <f>'3T장기'!$AB$36</f>
        <v>40.691868638785088</v>
      </c>
      <c r="AJ105" s="602">
        <v>1.5976852999999998</v>
      </c>
      <c r="AK105" s="602">
        <f>'3T장기'!$AB$46</f>
        <v>40.691868638785088</v>
      </c>
      <c r="AL105" s="602">
        <v>1.5976852999999998</v>
      </c>
      <c r="AM105" s="602">
        <f>'3T장기'!$AB$56</f>
        <v>69.316655041070391</v>
      </c>
      <c r="AN105" s="602">
        <v>1.5976852999999998</v>
      </c>
      <c r="AO105" s="602">
        <f>'3T장기'!$AB$56</f>
        <v>69.316655041070391</v>
      </c>
      <c r="AP105" s="603"/>
      <c r="AQ105" s="334"/>
    </row>
    <row r="106" spans="2:43" ht="14.45" customHeight="1">
      <c r="B106" s="323"/>
      <c r="C106" s="360" t="s">
        <v>206</v>
      </c>
      <c r="D106" s="361">
        <f>마리!$F$10</f>
        <v>15</v>
      </c>
      <c r="E106" s="362">
        <v>25.8</v>
      </c>
      <c r="F106" s="361">
        <f>D106*E106*E105</f>
        <v>476.10288000000008</v>
      </c>
      <c r="G106" s="362">
        <v>25.8</v>
      </c>
      <c r="H106" s="361">
        <f>D106*G106*G105</f>
        <v>618.30421110000009</v>
      </c>
      <c r="I106" s="362">
        <v>25.8</v>
      </c>
      <c r="J106" s="361">
        <f>D106*I106*I105</f>
        <v>876.97159156799989</v>
      </c>
      <c r="K106" s="362">
        <v>32</v>
      </c>
      <c r="L106" s="361">
        <f>D106*K106*K105</f>
        <v>1087.7167027199998</v>
      </c>
      <c r="M106" s="362">
        <v>32</v>
      </c>
      <c r="N106" s="361">
        <f>D106*M106*M105</f>
        <v>1087.7167027199998</v>
      </c>
      <c r="O106" s="362">
        <v>32</v>
      </c>
      <c r="P106" s="361">
        <f>D106*O106*O105</f>
        <v>1941.1799591303427</v>
      </c>
      <c r="Q106" s="362">
        <v>38</v>
      </c>
      <c r="R106" s="361">
        <f>D106*Q106*Q105</f>
        <v>2305.1512014672821</v>
      </c>
      <c r="S106" s="362">
        <v>38</v>
      </c>
      <c r="T106" s="361">
        <f>D106*S106*S105</f>
        <v>2305.1512014672821</v>
      </c>
      <c r="U106" s="362">
        <v>38</v>
      </c>
      <c r="V106" s="361">
        <f>D106*U106*U105</f>
        <v>3179.991134935382</v>
      </c>
      <c r="W106" s="362">
        <v>44</v>
      </c>
      <c r="X106" s="361">
        <f>D106*W106*W105</f>
        <v>3682.0949983462319</v>
      </c>
      <c r="Y106" s="362">
        <v>44</v>
      </c>
      <c r="Z106" s="361">
        <f>D106*Y106*Y105</f>
        <v>3682.0949983462319</v>
      </c>
      <c r="AA106" s="362">
        <v>44</v>
      </c>
      <c r="AB106" s="361">
        <f>D106*AA106*AA105</f>
        <v>6400.5623650762645</v>
      </c>
      <c r="AC106" s="362">
        <v>50</v>
      </c>
      <c r="AD106" s="361">
        <f>D106*AC106*AC105</f>
        <v>7273.3663239503003</v>
      </c>
      <c r="AE106" s="362">
        <v>50</v>
      </c>
      <c r="AF106" s="361">
        <f>D106*AE106*AE105</f>
        <v>11153.006594883112</v>
      </c>
      <c r="AG106" s="362">
        <v>50</v>
      </c>
      <c r="AH106" s="361">
        <f>D106*AG106*AG105</f>
        <v>11153.006594883112</v>
      </c>
      <c r="AI106" s="362">
        <v>56</v>
      </c>
      <c r="AJ106" s="361">
        <f>D106*AI106*AI105</f>
        <v>34181.169656579477</v>
      </c>
      <c r="AK106" s="362">
        <v>56</v>
      </c>
      <c r="AL106" s="361">
        <f>D106*AK106*AK105</f>
        <v>34181.169656579477</v>
      </c>
      <c r="AM106" s="362">
        <v>56</v>
      </c>
      <c r="AN106" s="361">
        <f>D106*AM106*AM105</f>
        <v>58225.990234499128</v>
      </c>
      <c r="AO106" s="362">
        <v>62.2</v>
      </c>
      <c r="AP106" s="363">
        <f>D106*AO106*AO105</f>
        <v>64672.439153318672</v>
      </c>
      <c r="AQ106" s="334"/>
    </row>
    <row r="107" spans="2:43" ht="14.45" customHeight="1">
      <c r="B107" s="323"/>
      <c r="C107" s="364" t="s">
        <v>205</v>
      </c>
      <c r="D107" s="365">
        <f>마리!$F$9</f>
        <v>1</v>
      </c>
      <c r="E107" s="366">
        <v>15.6</v>
      </c>
      <c r="F107" s="365">
        <f>D107*E107*E105</f>
        <v>19.191744000000003</v>
      </c>
      <c r="G107" s="366">
        <v>15.6</v>
      </c>
      <c r="H107" s="365">
        <f>D107*G107*G105</f>
        <v>24.923890680000003</v>
      </c>
      <c r="I107" s="366">
        <v>15.6</v>
      </c>
      <c r="J107" s="365">
        <f>D107*I107*I105</f>
        <v>35.350792838399997</v>
      </c>
      <c r="K107" s="366">
        <v>19.2</v>
      </c>
      <c r="L107" s="365">
        <f>D107*K107*K105</f>
        <v>43.508668108799995</v>
      </c>
      <c r="M107" s="366">
        <v>19.2</v>
      </c>
      <c r="N107" s="365">
        <f>D107*M107*M105</f>
        <v>43.508668108799995</v>
      </c>
      <c r="O107" s="366">
        <v>19.2</v>
      </c>
      <c r="P107" s="365">
        <f>D107*O107*O105</f>
        <v>77.647198365213711</v>
      </c>
      <c r="Q107" s="366">
        <v>22.8</v>
      </c>
      <c r="R107" s="365">
        <f>D107*Q107*Q105</f>
        <v>92.20604805869128</v>
      </c>
      <c r="S107" s="366">
        <v>22.8</v>
      </c>
      <c r="T107" s="365">
        <f>D107*S107*S105</f>
        <v>92.20604805869128</v>
      </c>
      <c r="U107" s="366">
        <v>22.8</v>
      </c>
      <c r="V107" s="365">
        <f>D107*U107*U105</f>
        <v>127.19964539741528</v>
      </c>
      <c r="W107" s="366">
        <v>26.4</v>
      </c>
      <c r="X107" s="365">
        <f>D107*W107*W105</f>
        <v>147.28379993384925</v>
      </c>
      <c r="Y107" s="366">
        <v>26.4</v>
      </c>
      <c r="Z107" s="365">
        <f>D107*Y107*Y105</f>
        <v>147.28379993384925</v>
      </c>
      <c r="AA107" s="366">
        <v>26.4</v>
      </c>
      <c r="AB107" s="365">
        <f>D107*AA107*AA105</f>
        <v>256.02249460305057</v>
      </c>
      <c r="AC107" s="366">
        <v>30</v>
      </c>
      <c r="AD107" s="365">
        <f>D107*AC107*AC105</f>
        <v>290.93465295801201</v>
      </c>
      <c r="AE107" s="366">
        <v>30</v>
      </c>
      <c r="AF107" s="365">
        <f>D107*AE107*AE105</f>
        <v>446.12026379532449</v>
      </c>
      <c r="AG107" s="366">
        <v>30</v>
      </c>
      <c r="AH107" s="365">
        <f>D107*AG107*AG105</f>
        <v>446.12026379532449</v>
      </c>
      <c r="AI107" s="366">
        <v>33.6</v>
      </c>
      <c r="AJ107" s="365">
        <f>D107*AI107*AI105</f>
        <v>1367.246786263179</v>
      </c>
      <c r="AK107" s="366">
        <v>33.6</v>
      </c>
      <c r="AL107" s="365">
        <f>D107*AK107*AK105</f>
        <v>1367.246786263179</v>
      </c>
      <c r="AM107" s="366">
        <v>33.6</v>
      </c>
      <c r="AN107" s="365">
        <f>D107*AM107*AM105</f>
        <v>2329.0396093799654</v>
      </c>
      <c r="AO107" s="366">
        <v>37.200000000000003</v>
      </c>
      <c r="AP107" s="367">
        <f>D107*AO107*AO105</f>
        <v>2578.5795675278187</v>
      </c>
      <c r="AQ107" s="334"/>
    </row>
    <row r="108" spans="2:43" ht="14.45" customHeight="1">
      <c r="B108" s="323"/>
      <c r="C108" s="364" t="s">
        <v>1039</v>
      </c>
      <c r="D108" s="365">
        <f>마리!$F$11</f>
        <v>28</v>
      </c>
      <c r="E108" s="366">
        <v>8</v>
      </c>
      <c r="F108" s="365">
        <f>D108*E108*E105</f>
        <v>275.57376000000005</v>
      </c>
      <c r="G108" s="366">
        <v>8</v>
      </c>
      <c r="H108" s="365">
        <f>D108*G108*G105</f>
        <v>357.88150720000004</v>
      </c>
      <c r="I108" s="366">
        <v>8</v>
      </c>
      <c r="J108" s="365">
        <f>D108*I108*I105</f>
        <v>507.60112793599995</v>
      </c>
      <c r="K108" s="366">
        <v>10</v>
      </c>
      <c r="L108" s="365">
        <f>D108*K108*K105</f>
        <v>634.5014099199999</v>
      </c>
      <c r="M108" s="366">
        <v>10</v>
      </c>
      <c r="N108" s="365">
        <f>D108*M108*M105</f>
        <v>634.5014099199999</v>
      </c>
      <c r="O108" s="366">
        <v>10</v>
      </c>
      <c r="P108" s="365">
        <f>D108*O108*O105</f>
        <v>1132.3549761593665</v>
      </c>
      <c r="Q108" s="366">
        <v>10</v>
      </c>
      <c r="R108" s="365">
        <f>D108*Q108*Q105</f>
        <v>1132.3549761593665</v>
      </c>
      <c r="S108" s="366">
        <v>12</v>
      </c>
      <c r="T108" s="365">
        <f>D108*S108*S105</f>
        <v>1358.82597139124</v>
      </c>
      <c r="U108" s="366">
        <v>12</v>
      </c>
      <c r="V108" s="365">
        <f>D108*U108*U105</f>
        <v>1874.5210900671725</v>
      </c>
      <c r="W108" s="366">
        <v>12</v>
      </c>
      <c r="X108" s="365">
        <f>D108*W108*W105</f>
        <v>1874.5210900671725</v>
      </c>
      <c r="Y108" s="366">
        <v>12</v>
      </c>
      <c r="Z108" s="365">
        <f>D108*Y108*Y105</f>
        <v>1874.5210900671725</v>
      </c>
      <c r="AA108" s="366">
        <v>14</v>
      </c>
      <c r="AB108" s="365">
        <f>D108*AA108*AA105</f>
        <v>3801.5461319846904</v>
      </c>
      <c r="AC108" s="366">
        <v>14</v>
      </c>
      <c r="AD108" s="365">
        <f>D108*AC108*AC105</f>
        <v>3801.5461319846904</v>
      </c>
      <c r="AE108" s="366">
        <v>16</v>
      </c>
      <c r="AF108" s="365">
        <f>D108*AE108*AE105</f>
        <v>6662.0626060101795</v>
      </c>
      <c r="AG108" s="366">
        <v>16</v>
      </c>
      <c r="AH108" s="365">
        <f>D108*AG108*AG105</f>
        <v>6662.0626060101795</v>
      </c>
      <c r="AI108" s="366">
        <v>18</v>
      </c>
      <c r="AJ108" s="365">
        <f>D108*AI108*AI105</f>
        <v>20508.701793947683</v>
      </c>
      <c r="AK108" s="366">
        <v>18</v>
      </c>
      <c r="AL108" s="365">
        <f>D108*AK108*AK105</f>
        <v>20508.701793947683</v>
      </c>
      <c r="AM108" s="366">
        <v>18</v>
      </c>
      <c r="AN108" s="365">
        <f>D108*AM108*AM105</f>
        <v>34935.594140699475</v>
      </c>
      <c r="AO108" s="366">
        <v>20</v>
      </c>
      <c r="AP108" s="367">
        <f>D108*AO108*AO105</f>
        <v>38817.326822999421</v>
      </c>
      <c r="AQ108" s="334"/>
    </row>
    <row r="109" spans="2:43" ht="14.45" customHeight="1">
      <c r="B109" s="323"/>
      <c r="C109" s="368" t="s">
        <v>1603</v>
      </c>
      <c r="D109" s="369">
        <f>마리!$F$11</f>
        <v>28</v>
      </c>
      <c r="E109" s="370">
        <v>4</v>
      </c>
      <c r="F109" s="369">
        <f>D109*E109*E105</f>
        <v>137.78688000000002</v>
      </c>
      <c r="G109" s="370">
        <v>4</v>
      </c>
      <c r="H109" s="369">
        <f>D109*G109*G105</f>
        <v>178.94075360000002</v>
      </c>
      <c r="I109" s="370">
        <v>4</v>
      </c>
      <c r="J109" s="369">
        <f>D109*I109*I105</f>
        <v>253.80056396799998</v>
      </c>
      <c r="K109" s="370">
        <v>6</v>
      </c>
      <c r="L109" s="369">
        <f>D109*K109*K105</f>
        <v>380.70084595199995</v>
      </c>
      <c r="M109" s="370">
        <v>6</v>
      </c>
      <c r="N109" s="369">
        <f>D109*M109*M105</f>
        <v>380.70084595199995</v>
      </c>
      <c r="O109" s="370">
        <v>6</v>
      </c>
      <c r="P109" s="369">
        <f>D109*O109*O105</f>
        <v>679.41298569562002</v>
      </c>
      <c r="Q109" s="370">
        <v>6</v>
      </c>
      <c r="R109" s="369">
        <f>D109*Q109*Q105</f>
        <v>679.41298569562002</v>
      </c>
      <c r="S109" s="370">
        <v>8</v>
      </c>
      <c r="T109" s="369">
        <f>D109*S109*S105</f>
        <v>905.88398092749333</v>
      </c>
      <c r="U109" s="370">
        <v>8</v>
      </c>
      <c r="V109" s="369">
        <f>D109*U109*U105</f>
        <v>1249.6807267114484</v>
      </c>
      <c r="W109" s="370">
        <v>8</v>
      </c>
      <c r="X109" s="369">
        <f>D109*W109*W105</f>
        <v>1249.6807267114484</v>
      </c>
      <c r="Y109" s="370">
        <v>8</v>
      </c>
      <c r="Z109" s="369">
        <f>D109*Y109*Y105</f>
        <v>1249.6807267114484</v>
      </c>
      <c r="AA109" s="370">
        <v>8</v>
      </c>
      <c r="AB109" s="369">
        <f>D109*AA109*AA105</f>
        <v>2172.312075419823</v>
      </c>
      <c r="AC109" s="370">
        <v>8</v>
      </c>
      <c r="AD109" s="369">
        <f>D109*AC109*AC105</f>
        <v>2172.312075419823</v>
      </c>
      <c r="AE109" s="370">
        <v>10</v>
      </c>
      <c r="AF109" s="369">
        <f>D109*AE109*AE105</f>
        <v>4163.7891287563625</v>
      </c>
      <c r="AG109" s="370">
        <v>10</v>
      </c>
      <c r="AH109" s="369">
        <f>D109*AG109*AG105</f>
        <v>4163.7891287563625</v>
      </c>
      <c r="AI109" s="370">
        <v>10</v>
      </c>
      <c r="AJ109" s="369">
        <f>D109*AI109*AI105</f>
        <v>11393.723218859825</v>
      </c>
      <c r="AK109" s="370">
        <v>10</v>
      </c>
      <c r="AL109" s="369">
        <f>D109*AK109*AK105</f>
        <v>11393.723218859825</v>
      </c>
      <c r="AM109" s="370">
        <v>12</v>
      </c>
      <c r="AN109" s="369">
        <f>D109*AM109*AM105</f>
        <v>23290.396093799653</v>
      </c>
      <c r="AO109" s="370">
        <v>12</v>
      </c>
      <c r="AP109" s="371">
        <f>D109*AO109*AO105</f>
        <v>23290.396093799653</v>
      </c>
      <c r="AQ109" s="334"/>
    </row>
    <row r="110" spans="2:43" ht="14.45" customHeight="1">
      <c r="B110" s="323"/>
      <c r="C110" s="360" t="s">
        <v>1040</v>
      </c>
      <c r="D110" s="361">
        <f>마리!$F$15</f>
        <v>11</v>
      </c>
      <c r="E110" s="362">
        <v>4</v>
      </c>
      <c r="F110" s="361">
        <f>D110*E110*E105</f>
        <v>54.13056000000001</v>
      </c>
      <c r="G110" s="362">
        <v>4</v>
      </c>
      <c r="H110" s="361">
        <f>D110*G110*G105</f>
        <v>70.298153200000002</v>
      </c>
      <c r="I110" s="362">
        <v>4</v>
      </c>
      <c r="J110" s="361">
        <f>D110*I110*I105</f>
        <v>99.70736441599999</v>
      </c>
      <c r="K110" s="362">
        <v>4</v>
      </c>
      <c r="L110" s="361">
        <f>D110*K110*K105</f>
        <v>99.70736441599999</v>
      </c>
      <c r="M110" s="362">
        <v>4</v>
      </c>
      <c r="N110" s="361">
        <f>D110*M110*M105</f>
        <v>99.70736441599999</v>
      </c>
      <c r="O110" s="362">
        <v>4</v>
      </c>
      <c r="P110" s="361">
        <f>D110*O110*O105</f>
        <v>177.94149625361476</v>
      </c>
      <c r="Q110" s="362">
        <v>6</v>
      </c>
      <c r="R110" s="361">
        <f>D110*Q110*Q105</f>
        <v>266.91224438042212</v>
      </c>
      <c r="S110" s="362">
        <v>6</v>
      </c>
      <c r="T110" s="361">
        <f>D110*S110*S105</f>
        <v>266.91224438042212</v>
      </c>
      <c r="U110" s="362">
        <v>6</v>
      </c>
      <c r="V110" s="361">
        <f>D110*U110*U105</f>
        <v>368.20949983462316</v>
      </c>
      <c r="W110" s="362">
        <v>6</v>
      </c>
      <c r="X110" s="361">
        <f>D110*W110*W105</f>
        <v>368.20949983462316</v>
      </c>
      <c r="Y110" s="362">
        <v>6</v>
      </c>
      <c r="Z110" s="361">
        <f>D110*Y110*Y105</f>
        <v>368.20949983462316</v>
      </c>
      <c r="AA110" s="362">
        <v>6</v>
      </c>
      <c r="AB110" s="361">
        <f>D110*AA110*AA105</f>
        <v>640.05623650762641</v>
      </c>
      <c r="AC110" s="362">
        <v>8</v>
      </c>
      <c r="AD110" s="361">
        <f>D110*AC110*AC105</f>
        <v>853.40831534350184</v>
      </c>
      <c r="AE110" s="362">
        <v>8</v>
      </c>
      <c r="AF110" s="361">
        <f>D110*AE110*AE105</f>
        <v>1308.6194404662851</v>
      </c>
      <c r="AG110" s="362">
        <v>8</v>
      </c>
      <c r="AH110" s="361">
        <f>D110*AG110*AG105</f>
        <v>1308.6194404662851</v>
      </c>
      <c r="AI110" s="362">
        <v>8</v>
      </c>
      <c r="AJ110" s="361">
        <f>D110*AI110*AI105</f>
        <v>3580.8844402130876</v>
      </c>
      <c r="AK110" s="362">
        <v>8</v>
      </c>
      <c r="AL110" s="361">
        <f>D110*AK110*AK105</f>
        <v>3580.8844402130876</v>
      </c>
      <c r="AM110" s="362">
        <v>8</v>
      </c>
      <c r="AN110" s="361">
        <f>D110*AM110*AM105</f>
        <v>6099.8656436141946</v>
      </c>
      <c r="AO110" s="362">
        <v>8</v>
      </c>
      <c r="AP110" s="363">
        <f>D110*AO110*AO105</f>
        <v>6099.8656436141946</v>
      </c>
      <c r="AQ110" s="334"/>
    </row>
    <row r="111" spans="2:43" ht="14.45" customHeight="1">
      <c r="B111" s="323"/>
      <c r="C111" s="364" t="s">
        <v>1040</v>
      </c>
      <c r="D111" s="365">
        <f>마리!$F$15</f>
        <v>11</v>
      </c>
      <c r="E111" s="366">
        <v>2</v>
      </c>
      <c r="F111" s="365">
        <f>D111*E111*E105</f>
        <v>27.065280000000005</v>
      </c>
      <c r="G111" s="366">
        <v>2</v>
      </c>
      <c r="H111" s="365">
        <f>D111*G111*G105</f>
        <v>35.149076600000001</v>
      </c>
      <c r="I111" s="366">
        <v>2</v>
      </c>
      <c r="J111" s="365">
        <f>D111*I111*I105</f>
        <v>49.853682207999995</v>
      </c>
      <c r="K111" s="366">
        <v>4</v>
      </c>
      <c r="L111" s="365">
        <f>D111*K111*K105</f>
        <v>99.70736441599999</v>
      </c>
      <c r="M111" s="366">
        <v>4</v>
      </c>
      <c r="N111" s="365">
        <f>D111*M111*M105</f>
        <v>99.70736441599999</v>
      </c>
      <c r="O111" s="366">
        <v>4</v>
      </c>
      <c r="P111" s="365">
        <f>D111*O111*O105</f>
        <v>177.94149625361476</v>
      </c>
      <c r="Q111" s="366">
        <v>4</v>
      </c>
      <c r="R111" s="365">
        <f>D111*Q111*Q105</f>
        <v>177.94149625361476</v>
      </c>
      <c r="S111" s="366">
        <v>4</v>
      </c>
      <c r="T111" s="365">
        <f>D111*S111*S105</f>
        <v>177.94149625361476</v>
      </c>
      <c r="U111" s="366">
        <v>4</v>
      </c>
      <c r="V111" s="365">
        <f>D111*U111*U105</f>
        <v>245.47299988974879</v>
      </c>
      <c r="W111" s="366">
        <v>4</v>
      </c>
      <c r="X111" s="365">
        <f>D111*W111*W105</f>
        <v>245.47299988974879</v>
      </c>
      <c r="Y111" s="366">
        <v>4</v>
      </c>
      <c r="Z111" s="365">
        <f>D111*Y111*Y105</f>
        <v>245.47299988974879</v>
      </c>
      <c r="AA111" s="366">
        <v>4</v>
      </c>
      <c r="AB111" s="365">
        <f>D111*AA111*AA105</f>
        <v>426.70415767175092</v>
      </c>
      <c r="AC111" s="366">
        <v>6</v>
      </c>
      <c r="AD111" s="365">
        <f>D111*AC111*AC105</f>
        <v>640.05623650762641</v>
      </c>
      <c r="AE111" s="366">
        <v>6</v>
      </c>
      <c r="AF111" s="365">
        <f>D111*AE111*AE105</f>
        <v>981.46458034971397</v>
      </c>
      <c r="AG111" s="366">
        <v>6</v>
      </c>
      <c r="AH111" s="365">
        <f>D111*AG111*AG105</f>
        <v>981.46458034971397</v>
      </c>
      <c r="AI111" s="366">
        <v>6</v>
      </c>
      <c r="AJ111" s="365">
        <f>D111*AI111*AI105</f>
        <v>2685.6633301598158</v>
      </c>
      <c r="AK111" s="366">
        <v>6</v>
      </c>
      <c r="AL111" s="365">
        <f>D111*AK111*AK105</f>
        <v>2685.6633301598158</v>
      </c>
      <c r="AM111" s="366">
        <v>6</v>
      </c>
      <c r="AN111" s="365">
        <f>D111*AM111*AM105</f>
        <v>4574.8992327106462</v>
      </c>
      <c r="AO111" s="366">
        <v>6</v>
      </c>
      <c r="AP111" s="367">
        <f>D111*AO111*AO105</f>
        <v>4574.8992327106462</v>
      </c>
      <c r="AQ111" s="334"/>
    </row>
    <row r="112" spans="2:43" ht="14.45" customHeight="1">
      <c r="B112" s="323"/>
      <c r="C112" s="364" t="s">
        <v>1038</v>
      </c>
      <c r="D112" s="365">
        <f>마리!$F$14</f>
        <v>107</v>
      </c>
      <c r="E112" s="366">
        <v>1272</v>
      </c>
      <c r="F112" s="365">
        <f>D112*E112/500</f>
        <v>272.20800000000003</v>
      </c>
      <c r="G112" s="366">
        <v>1272</v>
      </c>
      <c r="H112" s="365">
        <f>D112*G112/500</f>
        <v>272.20800000000003</v>
      </c>
      <c r="I112" s="366">
        <v>1272</v>
      </c>
      <c r="J112" s="365">
        <f>D112*I112/500</f>
        <v>272.20800000000003</v>
      </c>
      <c r="K112" s="366">
        <v>1568</v>
      </c>
      <c r="L112" s="365">
        <f>D112*K112/500</f>
        <v>335.55200000000002</v>
      </c>
      <c r="M112" s="366">
        <v>1568</v>
      </c>
      <c r="N112" s="365">
        <f>D112*M112/500</f>
        <v>335.55200000000002</v>
      </c>
      <c r="O112" s="366">
        <v>1568</v>
      </c>
      <c r="P112" s="365">
        <f>D112*O112/500</f>
        <v>335.55200000000002</v>
      </c>
      <c r="Q112" s="366">
        <v>1864</v>
      </c>
      <c r="R112" s="365">
        <f>D112*Q112/500</f>
        <v>398.89600000000002</v>
      </c>
      <c r="S112" s="366">
        <v>1864</v>
      </c>
      <c r="T112" s="365">
        <f>D112*S112/500</f>
        <v>398.89600000000002</v>
      </c>
      <c r="U112" s="366">
        <v>1864</v>
      </c>
      <c r="V112" s="365">
        <f>D112*U112/500</f>
        <v>398.89600000000002</v>
      </c>
      <c r="W112" s="366">
        <v>2544</v>
      </c>
      <c r="X112" s="365">
        <f>D112*W112/500</f>
        <v>544.41600000000005</v>
      </c>
      <c r="Y112" s="366">
        <v>3476</v>
      </c>
      <c r="Z112" s="365">
        <f>D112*Y112/500</f>
        <v>743.86400000000003</v>
      </c>
      <c r="AA112" s="366">
        <v>4704</v>
      </c>
      <c r="AB112" s="365">
        <f>D112*AA112/500</f>
        <v>1006.6559999999999</v>
      </c>
      <c r="AC112" s="366">
        <v>6354</v>
      </c>
      <c r="AD112" s="365">
        <f>D112*AC112/500</f>
        <v>1359.7560000000001</v>
      </c>
      <c r="AE112" s="366">
        <v>8598</v>
      </c>
      <c r="AF112" s="365">
        <f>D112*AE112/500</f>
        <v>1839.972</v>
      </c>
      <c r="AG112" s="366">
        <v>11688</v>
      </c>
      <c r="AH112" s="365">
        <f>D112*AG112/500</f>
        <v>2501.232</v>
      </c>
      <c r="AI112" s="366">
        <v>15900</v>
      </c>
      <c r="AJ112" s="365">
        <f>D112*AI112/500</f>
        <v>3402.6</v>
      </c>
      <c r="AK112" s="366">
        <v>21540</v>
      </c>
      <c r="AL112" s="365">
        <f>D112*AK112/500</f>
        <v>4609.5600000000004</v>
      </c>
      <c r="AM112" s="366">
        <v>29256</v>
      </c>
      <c r="AN112" s="365">
        <f>D112*AM112/500</f>
        <v>6260.7839999999997</v>
      </c>
      <c r="AO112" s="366">
        <v>39668</v>
      </c>
      <c r="AP112" s="367">
        <f>D112*AO112/500</f>
        <v>8488.9519999999993</v>
      </c>
      <c r="AQ112" s="334"/>
    </row>
    <row r="113" spans="2:43" ht="14.45" customHeight="1">
      <c r="B113" s="323"/>
      <c r="C113" s="368" t="s">
        <v>1038</v>
      </c>
      <c r="D113" s="369">
        <f>마리!$F$14</f>
        <v>107</v>
      </c>
      <c r="E113" s="370">
        <v>888</v>
      </c>
      <c r="F113" s="369">
        <f>D113*E113/500</f>
        <v>190.03200000000001</v>
      </c>
      <c r="G113" s="370">
        <v>888</v>
      </c>
      <c r="H113" s="369">
        <f>D113*G113/500</f>
        <v>190.03200000000001</v>
      </c>
      <c r="I113" s="370">
        <v>888</v>
      </c>
      <c r="J113" s="369">
        <f>D113*I113/500</f>
        <v>190.03200000000001</v>
      </c>
      <c r="K113" s="370">
        <v>1096</v>
      </c>
      <c r="L113" s="369">
        <f>D113*K113/500</f>
        <v>234.54400000000001</v>
      </c>
      <c r="M113" s="370">
        <v>1096</v>
      </c>
      <c r="N113" s="369">
        <f>D113*M113/500</f>
        <v>234.54400000000001</v>
      </c>
      <c r="O113" s="370">
        <v>1096</v>
      </c>
      <c r="P113" s="369">
        <f>D113*O113/500</f>
        <v>234.54400000000001</v>
      </c>
      <c r="Q113" s="370">
        <v>1304</v>
      </c>
      <c r="R113" s="369">
        <f>D113*Q113/500</f>
        <v>279.05599999999998</v>
      </c>
      <c r="S113" s="370">
        <v>1304</v>
      </c>
      <c r="T113" s="369">
        <f>D113*S113/500</f>
        <v>279.05599999999998</v>
      </c>
      <c r="U113" s="370">
        <v>1304</v>
      </c>
      <c r="V113" s="369">
        <f>D113*U113/500</f>
        <v>279.05599999999998</v>
      </c>
      <c r="W113" s="370">
        <v>1768</v>
      </c>
      <c r="X113" s="369">
        <f>D113*W113/500</f>
        <v>378.35199999999998</v>
      </c>
      <c r="Y113" s="370">
        <v>2414</v>
      </c>
      <c r="Z113" s="369">
        <f>D113*Y113/500</f>
        <v>516.596</v>
      </c>
      <c r="AA113" s="370">
        <v>3276</v>
      </c>
      <c r="AB113" s="369">
        <f>D113*AA113/500</f>
        <v>701.06399999999996</v>
      </c>
      <c r="AC113" s="370">
        <v>4392</v>
      </c>
      <c r="AD113" s="369">
        <f>D113*AC113/500</f>
        <v>939.88800000000003</v>
      </c>
      <c r="AE113" s="370">
        <v>5926</v>
      </c>
      <c r="AF113" s="369">
        <f>D113*AE113/500</f>
        <v>1268.164</v>
      </c>
      <c r="AG113" s="370">
        <v>8058</v>
      </c>
      <c r="AH113" s="369">
        <f>D113*AG113/500</f>
        <v>1724.412</v>
      </c>
      <c r="AI113" s="370">
        <v>10868</v>
      </c>
      <c r="AJ113" s="369">
        <f>D113*AI113/500</f>
        <v>2325.752</v>
      </c>
      <c r="AK113" s="370">
        <v>14758</v>
      </c>
      <c r="AL113" s="369">
        <f>D113*AK113/500</f>
        <v>3158.212</v>
      </c>
      <c r="AM113" s="370">
        <v>20044</v>
      </c>
      <c r="AN113" s="369">
        <f>D113*AM113/500</f>
        <v>4289.4160000000002</v>
      </c>
      <c r="AO113" s="370">
        <v>28234</v>
      </c>
      <c r="AP113" s="371">
        <f>D113*AO113/500</f>
        <v>6042.076</v>
      </c>
      <c r="AQ113" s="334"/>
    </row>
    <row r="114" spans="2:43" ht="14.45" customHeight="1">
      <c r="B114" s="323"/>
      <c r="C114" s="604" t="s">
        <v>202</v>
      </c>
      <c r="D114" s="361" t="s">
        <v>1041</v>
      </c>
      <c r="E114" s="362">
        <v>400</v>
      </c>
      <c r="F114" s="361">
        <f>E114*E105</f>
        <v>492.09600000000012</v>
      </c>
      <c r="G114" s="362">
        <v>400</v>
      </c>
      <c r="H114" s="361">
        <f>G114*G105</f>
        <v>639.07412000000011</v>
      </c>
      <c r="I114" s="362">
        <v>400</v>
      </c>
      <c r="J114" s="361">
        <f>I114*I105</f>
        <v>906.43058559999986</v>
      </c>
      <c r="K114" s="362">
        <v>400</v>
      </c>
      <c r="L114" s="361">
        <f>K114*K105</f>
        <v>906.43058559999986</v>
      </c>
      <c r="M114" s="362">
        <v>400</v>
      </c>
      <c r="N114" s="361">
        <f>M114*M105</f>
        <v>906.43058559999986</v>
      </c>
      <c r="O114" s="362">
        <v>400</v>
      </c>
      <c r="P114" s="361">
        <f>O114*O105</f>
        <v>1617.6499659419524</v>
      </c>
      <c r="Q114" s="362">
        <v>400</v>
      </c>
      <c r="R114" s="361">
        <f>Q114*Q105</f>
        <v>1617.6499659419524</v>
      </c>
      <c r="S114" s="362">
        <v>400</v>
      </c>
      <c r="T114" s="361">
        <f>S114*S105</f>
        <v>1617.6499659419524</v>
      </c>
      <c r="U114" s="362">
        <v>400</v>
      </c>
      <c r="V114" s="361">
        <f>U114*U105</f>
        <v>2231.5727262704436</v>
      </c>
      <c r="W114" s="362">
        <v>400</v>
      </c>
      <c r="X114" s="361">
        <f>W114*W105</f>
        <v>2231.5727262704436</v>
      </c>
      <c r="Y114" s="362">
        <v>400</v>
      </c>
      <c r="Z114" s="361">
        <f>Y114*Y105</f>
        <v>2231.5727262704436</v>
      </c>
      <c r="AA114" s="362">
        <v>400</v>
      </c>
      <c r="AB114" s="361">
        <f>AA114*AA105</f>
        <v>3879.1287061068269</v>
      </c>
      <c r="AC114" s="362">
        <v>400</v>
      </c>
      <c r="AD114" s="361">
        <f>AC114*AC105</f>
        <v>3879.1287061068269</v>
      </c>
      <c r="AE114" s="362">
        <v>400</v>
      </c>
      <c r="AF114" s="361">
        <f>AE114*AE105</f>
        <v>5948.2701839376605</v>
      </c>
      <c r="AG114" s="362">
        <v>420</v>
      </c>
      <c r="AH114" s="361">
        <f>AG114*AG105</f>
        <v>6245.6836931345433</v>
      </c>
      <c r="AI114" s="362">
        <v>430</v>
      </c>
      <c r="AJ114" s="361">
        <f>AI114*AI105</f>
        <v>17497.503514677588</v>
      </c>
      <c r="AK114" s="362">
        <v>450</v>
      </c>
      <c r="AL114" s="361">
        <f>AK114*AK105</f>
        <v>18311.340887453291</v>
      </c>
      <c r="AM114" s="362">
        <v>460</v>
      </c>
      <c r="AN114" s="361">
        <f>AM114*AM105</f>
        <v>31885.66131889238</v>
      </c>
      <c r="AO114" s="362">
        <v>490</v>
      </c>
      <c r="AP114" s="363">
        <f>AO114*AO105</f>
        <v>33965.160970124489</v>
      </c>
      <c r="AQ114" s="334"/>
    </row>
    <row r="115" spans="2:43" ht="14.45" customHeight="1">
      <c r="B115" s="323"/>
      <c r="C115" s="605"/>
      <c r="D115" s="365" t="s">
        <v>1041</v>
      </c>
      <c r="E115" s="366">
        <v>220</v>
      </c>
      <c r="F115" s="365">
        <f>E115*E105</f>
        <v>270.65280000000007</v>
      </c>
      <c r="G115" s="366">
        <v>220</v>
      </c>
      <c r="H115" s="365">
        <f>G115*G105</f>
        <v>351.49076600000006</v>
      </c>
      <c r="I115" s="366">
        <v>220</v>
      </c>
      <c r="J115" s="365">
        <f>I115*I105</f>
        <v>498.53682207999992</v>
      </c>
      <c r="K115" s="366">
        <v>220</v>
      </c>
      <c r="L115" s="365">
        <f>K115*K105</f>
        <v>498.53682207999992</v>
      </c>
      <c r="M115" s="366">
        <v>220</v>
      </c>
      <c r="N115" s="365">
        <f>M115*M105</f>
        <v>498.53682207999992</v>
      </c>
      <c r="O115" s="366">
        <v>220</v>
      </c>
      <c r="P115" s="365">
        <f>O115*O105</f>
        <v>889.70748126807382</v>
      </c>
      <c r="Q115" s="366">
        <v>220</v>
      </c>
      <c r="R115" s="365">
        <f>Q115*Q105</f>
        <v>889.70748126807382</v>
      </c>
      <c r="S115" s="366">
        <v>220</v>
      </c>
      <c r="T115" s="365">
        <f>S115*S105</f>
        <v>889.70748126807382</v>
      </c>
      <c r="U115" s="366">
        <v>220</v>
      </c>
      <c r="V115" s="365">
        <f>U115*U105</f>
        <v>1227.3649994487439</v>
      </c>
      <c r="W115" s="366">
        <v>230</v>
      </c>
      <c r="X115" s="365">
        <f>W115*W105</f>
        <v>1283.154317605505</v>
      </c>
      <c r="Y115" s="366">
        <v>240</v>
      </c>
      <c r="Z115" s="365">
        <f>Y115*Y105</f>
        <v>1338.943635762266</v>
      </c>
      <c r="AA115" s="366">
        <v>240</v>
      </c>
      <c r="AB115" s="365">
        <f>AA115*AA105</f>
        <v>2327.4772236640961</v>
      </c>
      <c r="AC115" s="366">
        <v>240</v>
      </c>
      <c r="AD115" s="365">
        <f>AC115*AC105</f>
        <v>2327.4772236640961</v>
      </c>
      <c r="AE115" s="366">
        <v>240</v>
      </c>
      <c r="AF115" s="365">
        <f>AE115*AE105</f>
        <v>3568.9621103625959</v>
      </c>
      <c r="AG115" s="366">
        <v>240</v>
      </c>
      <c r="AH115" s="365">
        <f>AG115*AG105</f>
        <v>3568.9621103625959</v>
      </c>
      <c r="AI115" s="366">
        <v>240</v>
      </c>
      <c r="AJ115" s="365">
        <f>AI115*AI105</f>
        <v>9766.0484733084213</v>
      </c>
      <c r="AK115" s="366">
        <v>240</v>
      </c>
      <c r="AL115" s="365">
        <f>AK115*AK105</f>
        <v>9766.0484733084213</v>
      </c>
      <c r="AM115" s="366">
        <v>240</v>
      </c>
      <c r="AN115" s="365">
        <f>AM115*AM105</f>
        <v>16635.997209856894</v>
      </c>
      <c r="AO115" s="366">
        <v>240</v>
      </c>
      <c r="AP115" s="367">
        <f>AO115*AO105</f>
        <v>16635.997209856894</v>
      </c>
      <c r="AQ115" s="334"/>
    </row>
    <row r="116" spans="2:43" ht="14.45" customHeight="1">
      <c r="B116" s="323"/>
      <c r="C116" s="364" t="s">
        <v>1001</v>
      </c>
      <c r="D116" s="365">
        <f>마리!$F$6</f>
        <v>34</v>
      </c>
      <c r="E116" s="366">
        <v>12</v>
      </c>
      <c r="F116" s="365">
        <f>D116*E116*E105</f>
        <v>501.93792000000008</v>
      </c>
      <c r="G116" s="366">
        <v>12</v>
      </c>
      <c r="H116" s="365">
        <f>D116*G116*G105</f>
        <v>651.85560240000007</v>
      </c>
      <c r="I116" s="366">
        <v>12</v>
      </c>
      <c r="J116" s="365">
        <f>D116*I116*I105</f>
        <v>924.55919731199992</v>
      </c>
      <c r="K116" s="366">
        <v>12</v>
      </c>
      <c r="L116" s="365">
        <f>D116*K116*K105</f>
        <v>924.55919731199992</v>
      </c>
      <c r="M116" s="366">
        <v>12</v>
      </c>
      <c r="N116" s="365">
        <f>D116*M116*M105</f>
        <v>924.55919731199992</v>
      </c>
      <c r="O116" s="366">
        <v>24</v>
      </c>
      <c r="P116" s="365">
        <f>D116*O116*O105</f>
        <v>3300.0059305215827</v>
      </c>
      <c r="Q116" s="366">
        <v>24</v>
      </c>
      <c r="R116" s="365">
        <f>D116*Q116*Q105</f>
        <v>3300.0059305215827</v>
      </c>
      <c r="S116" s="366">
        <v>24</v>
      </c>
      <c r="T116" s="365">
        <f>D116*S116*S105</f>
        <v>3300.0059305215827</v>
      </c>
      <c r="U116" s="366">
        <v>24</v>
      </c>
      <c r="V116" s="365">
        <f>D116*U116*U105</f>
        <v>4552.4083615917043</v>
      </c>
      <c r="W116" s="366">
        <v>24</v>
      </c>
      <c r="X116" s="365">
        <f>D116*W116*W105</f>
        <v>4552.4083615917043</v>
      </c>
      <c r="Y116" s="366">
        <v>24</v>
      </c>
      <c r="Z116" s="365">
        <f>D116*Y116*Y105</f>
        <v>4552.4083615917043</v>
      </c>
      <c r="AA116" s="366">
        <v>36</v>
      </c>
      <c r="AB116" s="365">
        <f>D116*AA116*AA105</f>
        <v>11870.133840686889</v>
      </c>
      <c r="AC116" s="366">
        <v>36</v>
      </c>
      <c r="AD116" s="365">
        <f>D116*AC116*AC105</f>
        <v>11870.133840686889</v>
      </c>
      <c r="AE116" s="366">
        <v>36</v>
      </c>
      <c r="AF116" s="365">
        <f>D116*AE116*AE105</f>
        <v>18201.70676284924</v>
      </c>
      <c r="AG116" s="366">
        <v>36</v>
      </c>
      <c r="AH116" s="365">
        <f>D116*AG116*AG105</f>
        <v>18201.70676284924</v>
      </c>
      <c r="AI116" s="366">
        <v>48</v>
      </c>
      <c r="AJ116" s="365">
        <f>D116*AI116*AI105</f>
        <v>66409.12961849726</v>
      </c>
      <c r="AK116" s="366">
        <v>48</v>
      </c>
      <c r="AL116" s="365">
        <f>D116*AK116*AK105</f>
        <v>66409.12961849726</v>
      </c>
      <c r="AM116" s="366">
        <v>48</v>
      </c>
      <c r="AN116" s="365">
        <f>D116*AM116*AM105</f>
        <v>113124.78102702688</v>
      </c>
      <c r="AO116" s="366">
        <v>48</v>
      </c>
      <c r="AP116" s="367">
        <f>D116*AO116*AO105</f>
        <v>113124.78102702688</v>
      </c>
      <c r="AQ116" s="334"/>
    </row>
    <row r="117" spans="2:43" ht="14.45" customHeight="1">
      <c r="B117" s="323"/>
      <c r="C117" s="364" t="s">
        <v>1033</v>
      </c>
      <c r="D117" s="365">
        <f>마리!$F$7</f>
        <v>72</v>
      </c>
      <c r="E117" s="366">
        <v>6</v>
      </c>
      <c r="F117" s="365">
        <f>D117*E117*E105</f>
        <v>531.46368000000007</v>
      </c>
      <c r="G117" s="366">
        <v>6</v>
      </c>
      <c r="H117" s="365">
        <f>D117*G117*G105</f>
        <v>690.20004960000006</v>
      </c>
      <c r="I117" s="366">
        <v>6</v>
      </c>
      <c r="J117" s="365">
        <f>D117*I117*I105</f>
        <v>978.94503244799989</v>
      </c>
      <c r="K117" s="366">
        <v>6</v>
      </c>
      <c r="L117" s="365">
        <f>D117*K117*K105</f>
        <v>978.94503244799989</v>
      </c>
      <c r="M117" s="366">
        <v>6</v>
      </c>
      <c r="N117" s="365">
        <f>D117*M117*M105</f>
        <v>978.94503244799989</v>
      </c>
      <c r="O117" s="366">
        <v>12</v>
      </c>
      <c r="P117" s="365">
        <f>D117*O117*O105</f>
        <v>3494.1239264346168</v>
      </c>
      <c r="Q117" s="366">
        <v>12</v>
      </c>
      <c r="R117" s="365">
        <f>D117*Q117*Q105</f>
        <v>3494.1239264346168</v>
      </c>
      <c r="S117" s="366">
        <v>12</v>
      </c>
      <c r="T117" s="365">
        <f>D117*S117*S105</f>
        <v>3494.1239264346168</v>
      </c>
      <c r="U117" s="366">
        <v>12</v>
      </c>
      <c r="V117" s="365">
        <f>D117*U117*U105</f>
        <v>4820.1970887441576</v>
      </c>
      <c r="W117" s="366">
        <v>12</v>
      </c>
      <c r="X117" s="365">
        <f>D117*W117*W105</f>
        <v>4820.1970887441576</v>
      </c>
      <c r="Y117" s="366">
        <v>12</v>
      </c>
      <c r="Z117" s="365">
        <f>D117*Y117*Y105</f>
        <v>4820.1970887441576</v>
      </c>
      <c r="AA117" s="366">
        <v>18</v>
      </c>
      <c r="AB117" s="365">
        <f>D117*AA117*AA105</f>
        <v>12568.377007786119</v>
      </c>
      <c r="AC117" s="366">
        <v>18</v>
      </c>
      <c r="AD117" s="365">
        <f>D117*AC117*AC105</f>
        <v>12568.377007786119</v>
      </c>
      <c r="AE117" s="366">
        <v>18</v>
      </c>
      <c r="AF117" s="365">
        <f>D117*AE117*AE105</f>
        <v>19272.395395958018</v>
      </c>
      <c r="AG117" s="366">
        <v>18</v>
      </c>
      <c r="AH117" s="365">
        <f>D117*AG117*AG105</f>
        <v>19272.395395958018</v>
      </c>
      <c r="AI117" s="366">
        <v>24</v>
      </c>
      <c r="AJ117" s="365">
        <f>D117*AI117*AI105</f>
        <v>70315.549007820635</v>
      </c>
      <c r="AK117" s="366">
        <v>24</v>
      </c>
      <c r="AL117" s="365">
        <f>D117*AK117*AK105</f>
        <v>70315.549007820635</v>
      </c>
      <c r="AM117" s="366">
        <v>24</v>
      </c>
      <c r="AN117" s="365">
        <f>D117*AM117*AM105</f>
        <v>119779.17991096963</v>
      </c>
      <c r="AO117" s="366">
        <v>24</v>
      </c>
      <c r="AP117" s="367">
        <f>D117*AO117*AO105</f>
        <v>119779.17991096963</v>
      </c>
      <c r="AQ117" s="334"/>
    </row>
    <row r="118" spans="2:43" ht="14.45" customHeight="1" thickBot="1">
      <c r="B118" s="323"/>
      <c r="C118" s="372" t="s">
        <v>1002</v>
      </c>
      <c r="D118" s="373">
        <f>마리!$F$8</f>
        <v>133</v>
      </c>
      <c r="E118" s="374">
        <v>2</v>
      </c>
      <c r="F118" s="373">
        <f>D118*E118*E105</f>
        <v>327.24384000000003</v>
      </c>
      <c r="G118" s="374">
        <v>2</v>
      </c>
      <c r="H118" s="373">
        <f>D118*G118*G105</f>
        <v>424.98428980000006</v>
      </c>
      <c r="I118" s="374">
        <v>2</v>
      </c>
      <c r="J118" s="373">
        <f>D118*I118*I105</f>
        <v>602.77633942399996</v>
      </c>
      <c r="K118" s="374">
        <v>2</v>
      </c>
      <c r="L118" s="373">
        <f>D118*K118*K105</f>
        <v>602.77633942399996</v>
      </c>
      <c r="M118" s="374">
        <v>2</v>
      </c>
      <c r="N118" s="373">
        <f>D118*M118*M105</f>
        <v>602.77633942399996</v>
      </c>
      <c r="O118" s="374">
        <v>4</v>
      </c>
      <c r="P118" s="373">
        <f>D118*O118*O105</f>
        <v>2151.4744547027967</v>
      </c>
      <c r="Q118" s="374">
        <v>4</v>
      </c>
      <c r="R118" s="373">
        <f>D118*Q118*Q105</f>
        <v>2151.4744547027967</v>
      </c>
      <c r="S118" s="374">
        <v>4</v>
      </c>
      <c r="T118" s="373">
        <f>D118*S118*S105</f>
        <v>2151.4744547027967</v>
      </c>
      <c r="U118" s="374">
        <v>4</v>
      </c>
      <c r="V118" s="373">
        <f>D118*U118*U105</f>
        <v>2967.9917259396898</v>
      </c>
      <c r="W118" s="374">
        <v>4</v>
      </c>
      <c r="X118" s="373">
        <f>D118*W118*W105</f>
        <v>2967.9917259396898</v>
      </c>
      <c r="Y118" s="374">
        <v>4</v>
      </c>
      <c r="Z118" s="373">
        <f>D118*Y118*Y105</f>
        <v>2967.9917259396898</v>
      </c>
      <c r="AA118" s="374">
        <v>6</v>
      </c>
      <c r="AB118" s="373">
        <f>D118*AA118*AA105</f>
        <v>7738.8617686831194</v>
      </c>
      <c r="AC118" s="374">
        <v>6</v>
      </c>
      <c r="AD118" s="373">
        <f>D118*AC118*AC105</f>
        <v>7738.8617686831194</v>
      </c>
      <c r="AE118" s="374">
        <v>5</v>
      </c>
      <c r="AF118" s="373">
        <f>D118*AE118*AE105</f>
        <v>9888.9991807963597</v>
      </c>
      <c r="AG118" s="374">
        <v>5</v>
      </c>
      <c r="AH118" s="373">
        <f>D118*AG118*AG105</f>
        <v>9888.9991807963597</v>
      </c>
      <c r="AI118" s="374">
        <v>1</v>
      </c>
      <c r="AJ118" s="373">
        <f>D118*AI118*AI105</f>
        <v>5412.0185289584169</v>
      </c>
      <c r="AK118" s="374">
        <v>1</v>
      </c>
      <c r="AL118" s="373">
        <f>D118*AK118*AK105</f>
        <v>5412.0185289584169</v>
      </c>
      <c r="AM118" s="374">
        <v>1</v>
      </c>
      <c r="AN118" s="373">
        <f>D118*AM118*AM105</f>
        <v>9219.115120462362</v>
      </c>
      <c r="AO118" s="374">
        <v>1</v>
      </c>
      <c r="AP118" s="375">
        <f>D118*AO118*AO105</f>
        <v>9219.115120462362</v>
      </c>
      <c r="AQ118" s="334"/>
    </row>
    <row r="119" spans="2:43" ht="14.45" customHeight="1" thickBot="1">
      <c r="B119" s="323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/>
      <c r="AK119" s="277"/>
      <c r="AL119" s="277"/>
      <c r="AM119" s="277"/>
      <c r="AN119" s="277"/>
      <c r="AO119" s="277"/>
      <c r="AP119" s="277"/>
      <c r="AQ119" s="334"/>
    </row>
    <row r="120" spans="2:43" ht="14.45" customHeight="1">
      <c r="B120" s="323"/>
      <c r="C120" s="376" t="s">
        <v>1032</v>
      </c>
      <c r="D120" s="377" t="s">
        <v>1002</v>
      </c>
      <c r="E120" s="600">
        <f>F106+F108+F110+F112+F114+F118</f>
        <v>1897.3550400000004</v>
      </c>
      <c r="F120" s="600"/>
      <c r="G120" s="600">
        <f t="shared" ref="G120" si="36">H106+H108+H110+H112+H114+H118</f>
        <v>2382.7502813000006</v>
      </c>
      <c r="H120" s="600"/>
      <c r="I120" s="600">
        <f t="shared" ref="I120" si="37">J106+J108+J110+J112+J114+J118</f>
        <v>3265.6950089439997</v>
      </c>
      <c r="J120" s="600"/>
      <c r="K120" s="600">
        <f t="shared" ref="K120" si="38">L106+L108+L110+L112+L114+L118</f>
        <v>3666.6844020799999</v>
      </c>
      <c r="L120" s="600"/>
      <c r="M120" s="600">
        <f t="shared" ref="M120" si="39">N106+N108+N110+N112+N114+N118</f>
        <v>3666.6844020799999</v>
      </c>
      <c r="N120" s="600"/>
      <c r="O120" s="600">
        <f t="shared" ref="O120" si="40">P106+P108+P110+P112+P114+P118</f>
        <v>7356.1528521880737</v>
      </c>
      <c r="P120" s="600"/>
      <c r="Q120" s="600">
        <f t="shared" ref="Q120" si="41">R106+R108+R110+R112+R114+R118</f>
        <v>7872.4388426518199</v>
      </c>
      <c r="R120" s="600"/>
      <c r="S120" s="600">
        <f t="shared" ref="S120" si="42">T106+T108+T110+T112+T114+T118</f>
        <v>8098.9098378836934</v>
      </c>
      <c r="T120" s="600"/>
      <c r="U120" s="600">
        <f t="shared" ref="U120" si="43">V106+V108+V110+V112+V114+V118</f>
        <v>11021.182177047311</v>
      </c>
      <c r="V120" s="600"/>
      <c r="W120" s="600">
        <f t="shared" ref="W120" si="44">X106+X108+X110+X112+X114+X118</f>
        <v>11668.806040458161</v>
      </c>
      <c r="X120" s="600"/>
      <c r="Y120" s="600">
        <f t="shared" ref="Y120" si="45">Z106+Z108+Z110+Z112+Z114+Z118</f>
        <v>11868.254040458161</v>
      </c>
      <c r="Z120" s="600"/>
      <c r="AA120" s="600">
        <f t="shared" ref="AA120" si="46">AB106+AB108+AB110+AB112+AB114+AB118</f>
        <v>23466.811208358526</v>
      </c>
      <c r="AB120" s="600"/>
      <c r="AC120" s="600">
        <f t="shared" ref="AC120" si="47">AD106+AD108+AD110+AD112+AD114+AD118</f>
        <v>24906.06724606844</v>
      </c>
      <c r="AD120" s="600"/>
      <c r="AE120" s="600">
        <f t="shared" ref="AE120" si="48">AF106+AF108+AF110+AF112+AF114+AF118</f>
        <v>36800.9300060936</v>
      </c>
      <c r="AF120" s="600"/>
      <c r="AG120" s="600">
        <f t="shared" ref="AG120" si="49">AH106+AH108+AH110+AH112+AH114+AH118</f>
        <v>37759.603515290481</v>
      </c>
      <c r="AH120" s="600"/>
      <c r="AI120" s="600">
        <f t="shared" ref="AI120" si="50">AJ106+AJ108+AJ110+AJ112+AJ114+AJ118</f>
        <v>84582.877934376258</v>
      </c>
      <c r="AJ120" s="600"/>
      <c r="AK120" s="600">
        <f t="shared" ref="AK120" si="51">AL106+AL108+AL110+AL112+AL114+AL118</f>
        <v>86603.675307151963</v>
      </c>
      <c r="AL120" s="600"/>
      <c r="AM120" s="600">
        <f t="shared" ref="AM120" si="52">AN106+AN108+AN110+AN112+AN114+AN118</f>
        <v>146627.01045816756</v>
      </c>
      <c r="AN120" s="600"/>
      <c r="AO120" s="600">
        <f t="shared" ref="AO120" si="53">AP106+AP108+AP110+AP112+AP114+AP118</f>
        <v>161262.85971051914</v>
      </c>
      <c r="AP120" s="601"/>
      <c r="AQ120" s="334"/>
    </row>
    <row r="121" spans="2:43" ht="14.45" customHeight="1" thickBot="1">
      <c r="B121" s="323"/>
      <c r="C121" s="378" t="s">
        <v>1034</v>
      </c>
      <c r="D121" s="379" t="s">
        <v>1002</v>
      </c>
      <c r="E121" s="598">
        <f>F107+F109+F111+F113+F115+F118</f>
        <v>971.9725440000002</v>
      </c>
      <c r="F121" s="598"/>
      <c r="G121" s="598">
        <f>H107+H109+H111+H113+H115+H118</f>
        <v>1205.5207766800002</v>
      </c>
      <c r="H121" s="598"/>
      <c r="I121" s="598">
        <f>J107+J109+J111+J113+J115+J118</f>
        <v>1630.3502005184</v>
      </c>
      <c r="J121" s="598"/>
      <c r="K121" s="598">
        <f>L107+L109+L111+L113+L115+L118</f>
        <v>1859.7740399807999</v>
      </c>
      <c r="L121" s="598"/>
      <c r="M121" s="598">
        <f>N107+N109+N111+N113+N115+N118</f>
        <v>1859.7740399807999</v>
      </c>
      <c r="N121" s="598"/>
      <c r="O121" s="598">
        <f>P107+P109+P111+P113+P115+P118</f>
        <v>4210.7276162853195</v>
      </c>
      <c r="P121" s="598"/>
      <c r="Q121" s="598">
        <f>R107+R109+R111+R113+R115+R118</f>
        <v>4269.7984659787962</v>
      </c>
      <c r="R121" s="598"/>
      <c r="S121" s="598">
        <f>T107+T109+T111+T113+T115+T118</f>
        <v>4496.2694612106698</v>
      </c>
      <c r="T121" s="598"/>
      <c r="U121" s="598">
        <f>V107+V109+V111+V113+V115+V118</f>
        <v>6096.7660973870461</v>
      </c>
      <c r="V121" s="598"/>
      <c r="W121" s="598">
        <f>X107+X109+X111+X113+X115+X118</f>
        <v>6271.9355700802407</v>
      </c>
      <c r="X121" s="598"/>
      <c r="Y121" s="598">
        <f>Z107+Z109+Z111+Z113+Z115+Z118</f>
        <v>6465.9688882370019</v>
      </c>
      <c r="Z121" s="598"/>
      <c r="AA121" s="598">
        <f>AB107+AB109+AB111+AB113+AB115+AB118</f>
        <v>13622.441720041839</v>
      </c>
      <c r="AB121" s="598"/>
      <c r="AC121" s="598">
        <f>AD107+AD109+AD111+AD113+AD115+AD118</f>
        <v>14109.529957232677</v>
      </c>
      <c r="AD121" s="598"/>
      <c r="AE121" s="598">
        <f>AF107+AF109+AF111+AF113+AF115+AF118</f>
        <v>20317.499264060356</v>
      </c>
      <c r="AF121" s="598"/>
      <c r="AG121" s="598">
        <f>AH107+AH109+AH111+AH113+AH115+AH118</f>
        <v>20773.747264060359</v>
      </c>
      <c r="AH121" s="598"/>
      <c r="AI121" s="598">
        <f>AJ107+AJ109+AJ111+AJ113+AJ115+AJ118</f>
        <v>32950.452337549657</v>
      </c>
      <c r="AJ121" s="598"/>
      <c r="AK121" s="598">
        <f>AL107+AL109+AL111+AL113+AL115+AL118</f>
        <v>33782.912337549657</v>
      </c>
      <c r="AL121" s="598"/>
      <c r="AM121" s="598">
        <f>AN107+AN109+AN111+AN113+AN115+AN118</f>
        <v>60338.863266209519</v>
      </c>
      <c r="AN121" s="598"/>
      <c r="AO121" s="598">
        <f>AP107+AP109+AP111+AP113+AP115+AP118</f>
        <v>62341.063224357378</v>
      </c>
      <c r="AP121" s="599"/>
      <c r="AQ121" s="334"/>
    </row>
    <row r="122" spans="2:43" ht="14.45" customHeight="1" thickBot="1">
      <c r="B122" s="323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277"/>
      <c r="AL122" s="277"/>
      <c r="AM122" s="277"/>
      <c r="AN122" s="277"/>
      <c r="AO122" s="277"/>
      <c r="AP122" s="277"/>
      <c r="AQ122" s="334"/>
    </row>
    <row r="123" spans="2:43" ht="14.45" customHeight="1">
      <c r="B123" s="323"/>
      <c r="C123" s="608" t="s">
        <v>1557</v>
      </c>
      <c r="D123" s="610" t="s">
        <v>1037</v>
      </c>
      <c r="E123" s="606" t="s">
        <v>1013</v>
      </c>
      <c r="F123" s="606"/>
      <c r="G123" s="606" t="s">
        <v>1042</v>
      </c>
      <c r="H123" s="606" t="s">
        <v>1014</v>
      </c>
      <c r="I123" s="606" t="s">
        <v>1043</v>
      </c>
      <c r="J123" s="606" t="s">
        <v>1015</v>
      </c>
      <c r="K123" s="606" t="s">
        <v>1044</v>
      </c>
      <c r="L123" s="606" t="s">
        <v>1016</v>
      </c>
      <c r="M123" s="606" t="s">
        <v>1045</v>
      </c>
      <c r="N123" s="606" t="s">
        <v>1017</v>
      </c>
      <c r="O123" s="606" t="s">
        <v>1046</v>
      </c>
      <c r="P123" s="606" t="s">
        <v>1018</v>
      </c>
      <c r="Q123" s="606" t="s">
        <v>1047</v>
      </c>
      <c r="R123" s="606" t="s">
        <v>1019</v>
      </c>
      <c r="S123" s="606" t="s">
        <v>1048</v>
      </c>
      <c r="T123" s="606" t="s">
        <v>1020</v>
      </c>
      <c r="U123" s="606" t="s">
        <v>1049</v>
      </c>
      <c r="V123" s="606" t="s">
        <v>1021</v>
      </c>
      <c r="W123" s="606" t="s">
        <v>1050</v>
      </c>
      <c r="X123" s="606" t="s">
        <v>1022</v>
      </c>
      <c r="Y123" s="606" t="s">
        <v>1051</v>
      </c>
      <c r="Z123" s="606" t="s">
        <v>1023</v>
      </c>
      <c r="AA123" s="606" t="s">
        <v>1052</v>
      </c>
      <c r="AB123" s="606" t="s">
        <v>1024</v>
      </c>
      <c r="AC123" s="606" t="s">
        <v>1053</v>
      </c>
      <c r="AD123" s="606" t="s">
        <v>1025</v>
      </c>
      <c r="AE123" s="606" t="s">
        <v>1054</v>
      </c>
      <c r="AF123" s="606" t="s">
        <v>1026</v>
      </c>
      <c r="AG123" s="606" t="s">
        <v>1055</v>
      </c>
      <c r="AH123" s="606" t="s">
        <v>1027</v>
      </c>
      <c r="AI123" s="606" t="s">
        <v>1056</v>
      </c>
      <c r="AJ123" s="606" t="s">
        <v>1028</v>
      </c>
      <c r="AK123" s="606" t="s">
        <v>1057</v>
      </c>
      <c r="AL123" s="606" t="s">
        <v>1029</v>
      </c>
      <c r="AM123" s="606" t="s">
        <v>1058</v>
      </c>
      <c r="AN123" s="606" t="s">
        <v>1030</v>
      </c>
      <c r="AO123" s="606" t="s">
        <v>1059</v>
      </c>
      <c r="AP123" s="607" t="s">
        <v>1031</v>
      </c>
      <c r="AQ123" s="334"/>
    </row>
    <row r="124" spans="2:43" ht="14.45" customHeight="1">
      <c r="B124" s="323"/>
      <c r="C124" s="609"/>
      <c r="D124" s="611"/>
      <c r="E124" s="602">
        <f>'3T장기'!$J$7</f>
        <v>1</v>
      </c>
      <c r="F124" s="602"/>
      <c r="G124" s="602">
        <f>'3T장기'!$J$17</f>
        <v>1.3094499999999998</v>
      </c>
      <c r="H124" s="602">
        <v>1.5976852999999998</v>
      </c>
      <c r="I124" s="602">
        <f>'3T장기'!$J$27</f>
        <v>1.8777911090809998</v>
      </c>
      <c r="J124" s="602">
        <v>1.5976852999999998</v>
      </c>
      <c r="K124" s="602">
        <f>'3T장기'!$J$37</f>
        <v>1.8777911090809998</v>
      </c>
      <c r="L124" s="602">
        <v>1.5976852999999998</v>
      </c>
      <c r="M124" s="602">
        <f>'3T장기'!$J$47</f>
        <v>1.8777911090809998</v>
      </c>
      <c r="N124" s="602">
        <v>1.5976852999999998</v>
      </c>
      <c r="O124" s="602">
        <f>'3T장기'!$J$57</f>
        <v>3.4352025153263877</v>
      </c>
      <c r="P124" s="602">
        <v>1.5976852999999998</v>
      </c>
      <c r="Q124" s="602">
        <f>'3T장기'!$S$7</f>
        <v>3.4352025153263877</v>
      </c>
      <c r="R124" s="602">
        <v>1.5976852999999998</v>
      </c>
      <c r="S124" s="602">
        <f>'3T장기'!$S$17</f>
        <v>3.4352025153263877</v>
      </c>
      <c r="T124" s="602">
        <v>1.5976852999999998</v>
      </c>
      <c r="U124" s="602">
        <f>'3T장기'!$S$27</f>
        <v>4.8137190893745823</v>
      </c>
      <c r="V124" s="602">
        <v>1.5976852999999998</v>
      </c>
      <c r="W124" s="602">
        <f>'3T장기'!$S$37</f>
        <v>4.8137190893745823</v>
      </c>
      <c r="X124" s="602">
        <v>1.5976852999999998</v>
      </c>
      <c r="Y124" s="602">
        <f>'3T장기'!$S$47</f>
        <v>4.8137190893745823</v>
      </c>
      <c r="Z124" s="602">
        <v>1.5976852999999998</v>
      </c>
      <c r="AA124" s="602">
        <f>'3T장기'!$S$57</f>
        <v>8.4527751340665915</v>
      </c>
      <c r="AB124" s="602">
        <v>1.5976852999999998</v>
      </c>
      <c r="AC124" s="602">
        <f>'3T장기'!$AB$7</f>
        <v>8.4527751340665915</v>
      </c>
      <c r="AD124" s="602">
        <v>1.5976852999999998</v>
      </c>
      <c r="AE124" s="602">
        <f>'3T장기'!$AB$17</f>
        <v>12.828122342708454</v>
      </c>
      <c r="AF124" s="602">
        <v>1.5976852999999998</v>
      </c>
      <c r="AG124" s="602">
        <f>'3T장기'!$AB$27</f>
        <v>12.828122342708454</v>
      </c>
      <c r="AH124" s="602">
        <v>1.5976852999999998</v>
      </c>
      <c r="AI124" s="602">
        <f>'3T장기'!$AB$37</f>
        <v>31.883510117979654</v>
      </c>
      <c r="AJ124" s="602">
        <v>1.5976852999999998</v>
      </c>
      <c r="AK124" s="602">
        <f>'3T장기'!$AB$47</f>
        <v>31.883510117979654</v>
      </c>
      <c r="AL124" s="602">
        <v>1.5976852999999998</v>
      </c>
      <c r="AM124" s="602">
        <f>'3T장기'!$AB$57</f>
        <v>46.756155293346822</v>
      </c>
      <c r="AN124" s="602">
        <v>1.5976852999999998</v>
      </c>
      <c r="AO124" s="602">
        <f>'3T장기'!$AB$57</f>
        <v>46.756155293346822</v>
      </c>
      <c r="AP124" s="603"/>
      <c r="AQ124" s="334"/>
    </row>
    <row r="125" spans="2:43" ht="14.45" customHeight="1">
      <c r="B125" s="323"/>
      <c r="C125" s="360" t="s">
        <v>206</v>
      </c>
      <c r="D125" s="361">
        <f>마리!$F$10</f>
        <v>15</v>
      </c>
      <c r="E125" s="362">
        <v>25.8</v>
      </c>
      <c r="F125" s="361">
        <f>D125*E125*E124</f>
        <v>387</v>
      </c>
      <c r="G125" s="362">
        <v>25.8</v>
      </c>
      <c r="H125" s="361">
        <f>D125*G125*G124</f>
        <v>506.75714999999991</v>
      </c>
      <c r="I125" s="362">
        <v>25.8</v>
      </c>
      <c r="J125" s="361">
        <f>D125*I125*I124</f>
        <v>726.70515921434696</v>
      </c>
      <c r="K125" s="362">
        <v>32</v>
      </c>
      <c r="L125" s="361">
        <f>D125*K125*K124</f>
        <v>901.33973235887993</v>
      </c>
      <c r="M125" s="362">
        <v>32</v>
      </c>
      <c r="N125" s="361">
        <f>D125*M125*M124</f>
        <v>901.33973235887993</v>
      </c>
      <c r="O125" s="362">
        <v>32</v>
      </c>
      <c r="P125" s="361">
        <f>D125*O125*O124</f>
        <v>1648.8972073566661</v>
      </c>
      <c r="Q125" s="362">
        <v>38</v>
      </c>
      <c r="R125" s="361">
        <f>D125*Q125*Q124</f>
        <v>1958.0654337360409</v>
      </c>
      <c r="S125" s="362">
        <v>38</v>
      </c>
      <c r="T125" s="361">
        <f>D125*S125*S124</f>
        <v>1958.0654337360409</v>
      </c>
      <c r="U125" s="362">
        <v>38</v>
      </c>
      <c r="V125" s="361">
        <f>D125*U125*U124</f>
        <v>2743.8198809435121</v>
      </c>
      <c r="W125" s="362">
        <v>44</v>
      </c>
      <c r="X125" s="361">
        <f>D125*W125*W124</f>
        <v>3177.0545989872244</v>
      </c>
      <c r="Y125" s="362">
        <v>44</v>
      </c>
      <c r="Z125" s="361">
        <f>D125*Y125*Y124</f>
        <v>3177.0545989872244</v>
      </c>
      <c r="AA125" s="362">
        <v>44</v>
      </c>
      <c r="AB125" s="361">
        <f>D125*AA125*AA124</f>
        <v>5578.8315884839503</v>
      </c>
      <c r="AC125" s="362">
        <v>50</v>
      </c>
      <c r="AD125" s="361">
        <f>D125*AC125*AC124</f>
        <v>6339.5813505499436</v>
      </c>
      <c r="AE125" s="362">
        <v>50</v>
      </c>
      <c r="AF125" s="361">
        <f>D125*AE125*AE124</f>
        <v>9621.0917570313413</v>
      </c>
      <c r="AG125" s="362">
        <v>50</v>
      </c>
      <c r="AH125" s="361">
        <f>D125*AG125*AG124</f>
        <v>9621.0917570313413</v>
      </c>
      <c r="AI125" s="362">
        <v>56</v>
      </c>
      <c r="AJ125" s="361">
        <f>D125*AI125*AI124</f>
        <v>26782.14849910291</v>
      </c>
      <c r="AK125" s="362">
        <v>56</v>
      </c>
      <c r="AL125" s="361">
        <f>D125*AK125*AK124</f>
        <v>26782.14849910291</v>
      </c>
      <c r="AM125" s="362">
        <v>56</v>
      </c>
      <c r="AN125" s="361">
        <f>D125*AM125*AM124</f>
        <v>39275.170446411328</v>
      </c>
      <c r="AO125" s="362">
        <v>62.2</v>
      </c>
      <c r="AP125" s="363">
        <f>D125*AO125*AO124</f>
        <v>43623.492888692585</v>
      </c>
      <c r="AQ125" s="334"/>
    </row>
    <row r="126" spans="2:43" ht="14.45" customHeight="1">
      <c r="B126" s="323"/>
      <c r="C126" s="364" t="s">
        <v>205</v>
      </c>
      <c r="D126" s="365">
        <f>마리!$F$9</f>
        <v>1</v>
      </c>
      <c r="E126" s="366">
        <v>15.6</v>
      </c>
      <c r="F126" s="365">
        <f>D126*E126*E124</f>
        <v>15.6</v>
      </c>
      <c r="G126" s="366">
        <v>15.6</v>
      </c>
      <c r="H126" s="365">
        <f>D126*G126*G124</f>
        <v>20.427419999999994</v>
      </c>
      <c r="I126" s="366">
        <v>15.6</v>
      </c>
      <c r="J126" s="365">
        <f>D126*I126*I124</f>
        <v>29.293541301663595</v>
      </c>
      <c r="K126" s="366">
        <v>19.2</v>
      </c>
      <c r="L126" s="365">
        <f>D126*K126*K124</f>
        <v>36.053589294355191</v>
      </c>
      <c r="M126" s="366">
        <v>19.2</v>
      </c>
      <c r="N126" s="365">
        <f>D126*M126*M124</f>
        <v>36.053589294355191</v>
      </c>
      <c r="O126" s="366">
        <v>19.2</v>
      </c>
      <c r="P126" s="365">
        <f>D126*O126*O124</f>
        <v>65.955888294266643</v>
      </c>
      <c r="Q126" s="366">
        <v>22.8</v>
      </c>
      <c r="R126" s="365">
        <f>D126*Q126*Q124</f>
        <v>78.322617349441643</v>
      </c>
      <c r="S126" s="366">
        <v>22.8</v>
      </c>
      <c r="T126" s="365">
        <f>D126*S126*S124</f>
        <v>78.322617349441643</v>
      </c>
      <c r="U126" s="366">
        <v>22.8</v>
      </c>
      <c r="V126" s="365">
        <f>D126*U126*U124</f>
        <v>109.75279523774049</v>
      </c>
      <c r="W126" s="366">
        <v>26.4</v>
      </c>
      <c r="X126" s="365">
        <f>D126*W126*W124</f>
        <v>127.08218395948896</v>
      </c>
      <c r="Y126" s="366">
        <v>26.4</v>
      </c>
      <c r="Z126" s="365">
        <f>D126*Y126*Y124</f>
        <v>127.08218395948896</v>
      </c>
      <c r="AA126" s="366">
        <v>26.4</v>
      </c>
      <c r="AB126" s="365">
        <f>D126*AA126*AA124</f>
        <v>223.15326353935799</v>
      </c>
      <c r="AC126" s="366">
        <v>30</v>
      </c>
      <c r="AD126" s="365">
        <f>D126*AC126*AC124</f>
        <v>253.58325402199773</v>
      </c>
      <c r="AE126" s="366">
        <v>30</v>
      </c>
      <c r="AF126" s="365">
        <f>D126*AE126*AE124</f>
        <v>384.84367028125359</v>
      </c>
      <c r="AG126" s="366">
        <v>30</v>
      </c>
      <c r="AH126" s="365">
        <f>D126*AG126*AG124</f>
        <v>384.84367028125359</v>
      </c>
      <c r="AI126" s="366">
        <v>33.6</v>
      </c>
      <c r="AJ126" s="365">
        <f>D126*AI126*AI124</f>
        <v>1071.2859399641163</v>
      </c>
      <c r="AK126" s="366">
        <v>33.6</v>
      </c>
      <c r="AL126" s="365">
        <f>D126*AK126*AK124</f>
        <v>1071.2859399641163</v>
      </c>
      <c r="AM126" s="366">
        <v>33.6</v>
      </c>
      <c r="AN126" s="365">
        <f>D126*AM126*AM124</f>
        <v>1571.0068178564534</v>
      </c>
      <c r="AO126" s="366">
        <v>37.200000000000003</v>
      </c>
      <c r="AP126" s="367">
        <f>D126*AO126*AO124</f>
        <v>1739.328976912502</v>
      </c>
      <c r="AQ126" s="334"/>
    </row>
    <row r="127" spans="2:43" ht="14.45" customHeight="1">
      <c r="B127" s="323"/>
      <c r="C127" s="364" t="s">
        <v>1039</v>
      </c>
      <c r="D127" s="365">
        <f>마리!$F$11</f>
        <v>28</v>
      </c>
      <c r="E127" s="366">
        <v>8</v>
      </c>
      <c r="F127" s="365">
        <f>D127*E127*E124</f>
        <v>224</v>
      </c>
      <c r="G127" s="366">
        <v>8</v>
      </c>
      <c r="H127" s="365">
        <f>D127*G127*G124</f>
        <v>293.31679999999994</v>
      </c>
      <c r="I127" s="366">
        <v>8</v>
      </c>
      <c r="J127" s="365">
        <f>D127*I127*I124</f>
        <v>420.62520843414393</v>
      </c>
      <c r="K127" s="366">
        <v>10</v>
      </c>
      <c r="L127" s="365">
        <f>D127*K127*K124</f>
        <v>525.78151054267994</v>
      </c>
      <c r="M127" s="366">
        <v>10</v>
      </c>
      <c r="N127" s="365">
        <f>D127*M127*M124</f>
        <v>525.78151054267994</v>
      </c>
      <c r="O127" s="366">
        <v>10</v>
      </c>
      <c r="P127" s="365">
        <f>D127*O127*O124</f>
        <v>961.8567042913885</v>
      </c>
      <c r="Q127" s="366">
        <v>10</v>
      </c>
      <c r="R127" s="365">
        <f>D127*Q127*Q124</f>
        <v>961.8567042913885</v>
      </c>
      <c r="S127" s="366">
        <v>12</v>
      </c>
      <c r="T127" s="365">
        <f>D127*S127*S124</f>
        <v>1154.2280451496663</v>
      </c>
      <c r="U127" s="366">
        <v>12</v>
      </c>
      <c r="V127" s="365">
        <f>D127*U127*U124</f>
        <v>1617.4096140298595</v>
      </c>
      <c r="W127" s="366">
        <v>12</v>
      </c>
      <c r="X127" s="365">
        <f>D127*W127*W124</f>
        <v>1617.4096140298595</v>
      </c>
      <c r="Y127" s="366">
        <v>12</v>
      </c>
      <c r="Z127" s="365">
        <f>D127*Y127*Y124</f>
        <v>1617.4096140298595</v>
      </c>
      <c r="AA127" s="366">
        <v>14</v>
      </c>
      <c r="AB127" s="365">
        <f>D127*AA127*AA124</f>
        <v>3313.4878525541039</v>
      </c>
      <c r="AC127" s="366">
        <v>14</v>
      </c>
      <c r="AD127" s="365">
        <f>D127*AC127*AC124</f>
        <v>3313.4878525541039</v>
      </c>
      <c r="AE127" s="366">
        <v>16</v>
      </c>
      <c r="AF127" s="365">
        <f>D127*AE127*AE124</f>
        <v>5746.9988095333874</v>
      </c>
      <c r="AG127" s="366">
        <v>16</v>
      </c>
      <c r="AH127" s="365">
        <f>D127*AG127*AG124</f>
        <v>5746.9988095333874</v>
      </c>
      <c r="AI127" s="366">
        <v>18</v>
      </c>
      <c r="AJ127" s="365">
        <f>D127*AI127*AI124</f>
        <v>16069.289099461745</v>
      </c>
      <c r="AK127" s="366">
        <v>18</v>
      </c>
      <c r="AL127" s="365">
        <f>D127*AK127*AK124</f>
        <v>16069.289099461745</v>
      </c>
      <c r="AM127" s="366">
        <v>18</v>
      </c>
      <c r="AN127" s="365">
        <f>D127*AM127*AM124</f>
        <v>23565.1022678468</v>
      </c>
      <c r="AO127" s="366">
        <v>20</v>
      </c>
      <c r="AP127" s="367">
        <f>D127*AO127*AO124</f>
        <v>26183.446964274219</v>
      </c>
      <c r="AQ127" s="334"/>
    </row>
    <row r="128" spans="2:43" ht="14.45" customHeight="1">
      <c r="B128" s="323"/>
      <c r="C128" s="368" t="s">
        <v>1603</v>
      </c>
      <c r="D128" s="369">
        <f>마리!$F$11</f>
        <v>28</v>
      </c>
      <c r="E128" s="370">
        <v>4</v>
      </c>
      <c r="F128" s="369">
        <f>D128*E128*E124</f>
        <v>112</v>
      </c>
      <c r="G128" s="370">
        <v>4</v>
      </c>
      <c r="H128" s="369">
        <f>D128*G128*G124</f>
        <v>146.65839999999997</v>
      </c>
      <c r="I128" s="370">
        <v>4</v>
      </c>
      <c r="J128" s="369">
        <f>D128*I128*I124</f>
        <v>210.31260421707196</v>
      </c>
      <c r="K128" s="370">
        <v>6</v>
      </c>
      <c r="L128" s="369">
        <f>D128*K128*K124</f>
        <v>315.46890632560797</v>
      </c>
      <c r="M128" s="370">
        <v>6</v>
      </c>
      <c r="N128" s="369">
        <f>D128*M128*M124</f>
        <v>315.46890632560797</v>
      </c>
      <c r="O128" s="370">
        <v>6</v>
      </c>
      <c r="P128" s="369">
        <f>D128*O128*O124</f>
        <v>577.11402257483314</v>
      </c>
      <c r="Q128" s="370">
        <v>6</v>
      </c>
      <c r="R128" s="369">
        <f>D128*Q128*Q124</f>
        <v>577.11402257483314</v>
      </c>
      <c r="S128" s="370">
        <v>8</v>
      </c>
      <c r="T128" s="369">
        <f>D128*S128*S124</f>
        <v>769.48536343311082</v>
      </c>
      <c r="U128" s="370">
        <v>8</v>
      </c>
      <c r="V128" s="369">
        <f>D128*U128*U124</f>
        <v>1078.2730760199065</v>
      </c>
      <c r="W128" s="370">
        <v>8</v>
      </c>
      <c r="X128" s="369">
        <f>D128*W128*W124</f>
        <v>1078.2730760199065</v>
      </c>
      <c r="Y128" s="370">
        <v>8</v>
      </c>
      <c r="Z128" s="369">
        <f>D128*Y128*Y124</f>
        <v>1078.2730760199065</v>
      </c>
      <c r="AA128" s="370">
        <v>8</v>
      </c>
      <c r="AB128" s="369">
        <f>D128*AA128*AA124</f>
        <v>1893.4216300309165</v>
      </c>
      <c r="AC128" s="370">
        <v>8</v>
      </c>
      <c r="AD128" s="369">
        <f>D128*AC128*AC124</f>
        <v>1893.4216300309165</v>
      </c>
      <c r="AE128" s="370">
        <v>10</v>
      </c>
      <c r="AF128" s="369">
        <f>D128*AE128*AE124</f>
        <v>3591.874255958367</v>
      </c>
      <c r="AG128" s="370">
        <v>10</v>
      </c>
      <c r="AH128" s="369">
        <f>D128*AG128*AG124</f>
        <v>3591.874255958367</v>
      </c>
      <c r="AI128" s="370">
        <v>10</v>
      </c>
      <c r="AJ128" s="369">
        <f>D128*AI128*AI124</f>
        <v>8927.3828330343022</v>
      </c>
      <c r="AK128" s="370">
        <v>10</v>
      </c>
      <c r="AL128" s="369">
        <f>D128*AK128*AK124</f>
        <v>8927.3828330343022</v>
      </c>
      <c r="AM128" s="370">
        <v>12</v>
      </c>
      <c r="AN128" s="369">
        <f>D128*AM128*AM124</f>
        <v>15710.068178564532</v>
      </c>
      <c r="AO128" s="370">
        <v>12</v>
      </c>
      <c r="AP128" s="371">
        <f>D128*AO128*AO124</f>
        <v>15710.068178564532</v>
      </c>
      <c r="AQ128" s="334"/>
    </row>
    <row r="129" spans="2:43" ht="14.45" customHeight="1">
      <c r="B129" s="323"/>
      <c r="C129" s="360" t="s">
        <v>1040</v>
      </c>
      <c r="D129" s="361">
        <f>마리!$F$15</f>
        <v>11</v>
      </c>
      <c r="E129" s="362">
        <v>4</v>
      </c>
      <c r="F129" s="361">
        <f>D129*E129*E124</f>
        <v>44</v>
      </c>
      <c r="G129" s="362">
        <v>4</v>
      </c>
      <c r="H129" s="361">
        <f>D129*G129*G124</f>
        <v>57.615799999999993</v>
      </c>
      <c r="I129" s="362">
        <v>4</v>
      </c>
      <c r="J129" s="361">
        <f>D129*I129*I124</f>
        <v>82.622808799563984</v>
      </c>
      <c r="K129" s="362">
        <v>4</v>
      </c>
      <c r="L129" s="361">
        <f>D129*K129*K124</f>
        <v>82.622808799563984</v>
      </c>
      <c r="M129" s="362">
        <v>4</v>
      </c>
      <c r="N129" s="361">
        <f>D129*M129*M124</f>
        <v>82.622808799563984</v>
      </c>
      <c r="O129" s="362">
        <v>4</v>
      </c>
      <c r="P129" s="361">
        <f>D129*O129*O124</f>
        <v>151.14891067436105</v>
      </c>
      <c r="Q129" s="362">
        <v>6</v>
      </c>
      <c r="R129" s="361">
        <f>D129*Q129*Q124</f>
        <v>226.72336601154157</v>
      </c>
      <c r="S129" s="362">
        <v>6</v>
      </c>
      <c r="T129" s="361">
        <f>D129*S129*S124</f>
        <v>226.72336601154157</v>
      </c>
      <c r="U129" s="362">
        <v>6</v>
      </c>
      <c r="V129" s="361">
        <f>D129*U129*U124</f>
        <v>317.70545989872244</v>
      </c>
      <c r="W129" s="362">
        <v>6</v>
      </c>
      <c r="X129" s="361">
        <f>D129*W129*W124</f>
        <v>317.70545989872244</v>
      </c>
      <c r="Y129" s="362">
        <v>6</v>
      </c>
      <c r="Z129" s="361">
        <f>D129*Y129*Y124</f>
        <v>317.70545989872244</v>
      </c>
      <c r="AA129" s="362">
        <v>6</v>
      </c>
      <c r="AB129" s="361">
        <f>D129*AA129*AA124</f>
        <v>557.88315884839506</v>
      </c>
      <c r="AC129" s="362">
        <v>8</v>
      </c>
      <c r="AD129" s="361">
        <f>D129*AC129*AC124</f>
        <v>743.84421179786</v>
      </c>
      <c r="AE129" s="362">
        <v>8</v>
      </c>
      <c r="AF129" s="361">
        <f>D129*AE129*AE124</f>
        <v>1128.8747661583438</v>
      </c>
      <c r="AG129" s="362">
        <v>8</v>
      </c>
      <c r="AH129" s="361">
        <f>D129*AG129*AG124</f>
        <v>1128.8747661583438</v>
      </c>
      <c r="AI129" s="362">
        <v>8</v>
      </c>
      <c r="AJ129" s="361">
        <f>D129*AI129*AI124</f>
        <v>2805.7488903822095</v>
      </c>
      <c r="AK129" s="362">
        <v>8</v>
      </c>
      <c r="AL129" s="361">
        <f>D129*AK129*AK124</f>
        <v>2805.7488903822095</v>
      </c>
      <c r="AM129" s="362">
        <v>8</v>
      </c>
      <c r="AN129" s="361">
        <f>D129*AM129*AM124</f>
        <v>4114.5416658145205</v>
      </c>
      <c r="AO129" s="362">
        <v>8</v>
      </c>
      <c r="AP129" s="363">
        <f>D129*AO129*AO124</f>
        <v>4114.5416658145205</v>
      </c>
      <c r="AQ129" s="334"/>
    </row>
    <row r="130" spans="2:43" ht="14.45" customHeight="1">
      <c r="B130" s="323"/>
      <c r="C130" s="364" t="s">
        <v>1040</v>
      </c>
      <c r="D130" s="365">
        <f>마리!$F$15</f>
        <v>11</v>
      </c>
      <c r="E130" s="366">
        <v>2</v>
      </c>
      <c r="F130" s="365">
        <f>D130*E130*E124</f>
        <v>22</v>
      </c>
      <c r="G130" s="366">
        <v>2</v>
      </c>
      <c r="H130" s="365">
        <f>D130*G130*G124</f>
        <v>28.807899999999997</v>
      </c>
      <c r="I130" s="366">
        <v>2</v>
      </c>
      <c r="J130" s="365">
        <f>D130*I130*I124</f>
        <v>41.311404399781992</v>
      </c>
      <c r="K130" s="366">
        <v>4</v>
      </c>
      <c r="L130" s="365">
        <f>D130*K130*K124</f>
        <v>82.622808799563984</v>
      </c>
      <c r="M130" s="366">
        <v>4</v>
      </c>
      <c r="N130" s="365">
        <f>D130*M130*M124</f>
        <v>82.622808799563984</v>
      </c>
      <c r="O130" s="366">
        <v>4</v>
      </c>
      <c r="P130" s="365">
        <f>D130*O130*O124</f>
        <v>151.14891067436105</v>
      </c>
      <c r="Q130" s="366">
        <v>4</v>
      </c>
      <c r="R130" s="365">
        <f>D130*Q130*Q124</f>
        <v>151.14891067436105</v>
      </c>
      <c r="S130" s="366">
        <v>4</v>
      </c>
      <c r="T130" s="365">
        <f>D130*S130*S124</f>
        <v>151.14891067436105</v>
      </c>
      <c r="U130" s="366">
        <v>4</v>
      </c>
      <c r="V130" s="365">
        <f>D130*U130*U124</f>
        <v>211.80363993248162</v>
      </c>
      <c r="W130" s="366">
        <v>4</v>
      </c>
      <c r="X130" s="365">
        <f>D130*W130*W124</f>
        <v>211.80363993248162</v>
      </c>
      <c r="Y130" s="366">
        <v>4</v>
      </c>
      <c r="Z130" s="365">
        <f>D130*Y130*Y124</f>
        <v>211.80363993248162</v>
      </c>
      <c r="AA130" s="366">
        <v>4</v>
      </c>
      <c r="AB130" s="365">
        <f>D130*AA130*AA124</f>
        <v>371.92210589893</v>
      </c>
      <c r="AC130" s="366">
        <v>6</v>
      </c>
      <c r="AD130" s="365">
        <f>D130*AC130*AC124</f>
        <v>557.88315884839506</v>
      </c>
      <c r="AE130" s="366">
        <v>6</v>
      </c>
      <c r="AF130" s="365">
        <f>D130*AE130*AE124</f>
        <v>846.656074618758</v>
      </c>
      <c r="AG130" s="366">
        <v>6</v>
      </c>
      <c r="AH130" s="365">
        <f>D130*AG130*AG124</f>
        <v>846.656074618758</v>
      </c>
      <c r="AI130" s="366">
        <v>6</v>
      </c>
      <c r="AJ130" s="365">
        <f>D130*AI130*AI124</f>
        <v>2104.3116677866574</v>
      </c>
      <c r="AK130" s="366">
        <v>6</v>
      </c>
      <c r="AL130" s="365">
        <f>D130*AK130*AK124</f>
        <v>2104.3116677866574</v>
      </c>
      <c r="AM130" s="366">
        <v>6</v>
      </c>
      <c r="AN130" s="365">
        <f>D130*AM130*AM124</f>
        <v>3085.9062493608903</v>
      </c>
      <c r="AO130" s="366">
        <v>6</v>
      </c>
      <c r="AP130" s="367">
        <f>D130*AO130*AO124</f>
        <v>3085.9062493608903</v>
      </c>
      <c r="AQ130" s="334"/>
    </row>
    <row r="131" spans="2:43" ht="14.45" customHeight="1">
      <c r="B131" s="323"/>
      <c r="C131" s="364" t="s">
        <v>1038</v>
      </c>
      <c r="D131" s="365">
        <f>마리!$F$14</f>
        <v>107</v>
      </c>
      <c r="E131" s="366">
        <v>1272</v>
      </c>
      <c r="F131" s="365">
        <f>D131*E131/500</f>
        <v>272.20800000000003</v>
      </c>
      <c r="G131" s="366">
        <v>1272</v>
      </c>
      <c r="H131" s="365">
        <f>D131*G131/500</f>
        <v>272.20800000000003</v>
      </c>
      <c r="I131" s="366">
        <v>1272</v>
      </c>
      <c r="J131" s="365">
        <f>D131*I131/500</f>
        <v>272.20800000000003</v>
      </c>
      <c r="K131" s="366">
        <v>1568</v>
      </c>
      <c r="L131" s="365">
        <f>D131*K131/500</f>
        <v>335.55200000000002</v>
      </c>
      <c r="M131" s="366">
        <v>1568</v>
      </c>
      <c r="N131" s="365">
        <f>D131*M131/500</f>
        <v>335.55200000000002</v>
      </c>
      <c r="O131" s="366">
        <v>1568</v>
      </c>
      <c r="P131" s="365">
        <f>D131*O131/500</f>
        <v>335.55200000000002</v>
      </c>
      <c r="Q131" s="366">
        <v>1864</v>
      </c>
      <c r="R131" s="365">
        <f>D131*Q131/500</f>
        <v>398.89600000000002</v>
      </c>
      <c r="S131" s="366">
        <v>1864</v>
      </c>
      <c r="T131" s="365">
        <f>D131*S131/500</f>
        <v>398.89600000000002</v>
      </c>
      <c r="U131" s="366">
        <v>1864</v>
      </c>
      <c r="V131" s="365">
        <f>D131*U131/500</f>
        <v>398.89600000000002</v>
      </c>
      <c r="W131" s="366">
        <v>2544</v>
      </c>
      <c r="X131" s="365">
        <f>D131*W131/500</f>
        <v>544.41600000000005</v>
      </c>
      <c r="Y131" s="366">
        <v>3476</v>
      </c>
      <c r="Z131" s="365">
        <f>D131*Y131/500</f>
        <v>743.86400000000003</v>
      </c>
      <c r="AA131" s="366">
        <v>4704</v>
      </c>
      <c r="AB131" s="365">
        <f>D131*AA131/500</f>
        <v>1006.6559999999999</v>
      </c>
      <c r="AC131" s="366">
        <v>6354</v>
      </c>
      <c r="AD131" s="365">
        <f>D131*AC131/500</f>
        <v>1359.7560000000001</v>
      </c>
      <c r="AE131" s="366">
        <v>8598</v>
      </c>
      <c r="AF131" s="365">
        <f>D131*AE131/500</f>
        <v>1839.972</v>
      </c>
      <c r="AG131" s="366">
        <v>11688</v>
      </c>
      <c r="AH131" s="365">
        <f>D131*AG131/500</f>
        <v>2501.232</v>
      </c>
      <c r="AI131" s="366">
        <v>15900</v>
      </c>
      <c r="AJ131" s="365">
        <f>D131*AI131/500</f>
        <v>3402.6</v>
      </c>
      <c r="AK131" s="366">
        <v>21540</v>
      </c>
      <c r="AL131" s="365">
        <f>D131*AK131/500</f>
        <v>4609.5600000000004</v>
      </c>
      <c r="AM131" s="366">
        <v>29256</v>
      </c>
      <c r="AN131" s="365">
        <f>D131*AM131/500</f>
        <v>6260.7839999999997</v>
      </c>
      <c r="AO131" s="366">
        <v>39668</v>
      </c>
      <c r="AP131" s="367">
        <f>D131*AO131/500</f>
        <v>8488.9519999999993</v>
      </c>
      <c r="AQ131" s="334"/>
    </row>
    <row r="132" spans="2:43" ht="14.45" customHeight="1">
      <c r="B132" s="323"/>
      <c r="C132" s="368" t="s">
        <v>1038</v>
      </c>
      <c r="D132" s="369">
        <f>마리!$F$14</f>
        <v>107</v>
      </c>
      <c r="E132" s="370">
        <v>888</v>
      </c>
      <c r="F132" s="369">
        <f>D132*E132/500</f>
        <v>190.03200000000001</v>
      </c>
      <c r="G132" s="370">
        <v>888</v>
      </c>
      <c r="H132" s="369">
        <f>D132*G132/500</f>
        <v>190.03200000000001</v>
      </c>
      <c r="I132" s="370">
        <v>888</v>
      </c>
      <c r="J132" s="369">
        <f>D132*I132/500</f>
        <v>190.03200000000001</v>
      </c>
      <c r="K132" s="370">
        <v>1096</v>
      </c>
      <c r="L132" s="369">
        <f>D132*K132/500</f>
        <v>234.54400000000001</v>
      </c>
      <c r="M132" s="370">
        <v>1096</v>
      </c>
      <c r="N132" s="369">
        <f>D132*M132/500</f>
        <v>234.54400000000001</v>
      </c>
      <c r="O132" s="370">
        <v>1096</v>
      </c>
      <c r="P132" s="369">
        <f>D132*O132/500</f>
        <v>234.54400000000001</v>
      </c>
      <c r="Q132" s="370">
        <v>1304</v>
      </c>
      <c r="R132" s="369">
        <f>D132*Q132/500</f>
        <v>279.05599999999998</v>
      </c>
      <c r="S132" s="370">
        <v>1304</v>
      </c>
      <c r="T132" s="369">
        <f>D132*S132/500</f>
        <v>279.05599999999998</v>
      </c>
      <c r="U132" s="370">
        <v>1304</v>
      </c>
      <c r="V132" s="369">
        <f>D132*U132/500</f>
        <v>279.05599999999998</v>
      </c>
      <c r="W132" s="370">
        <v>1768</v>
      </c>
      <c r="X132" s="369">
        <f>D132*W132/500</f>
        <v>378.35199999999998</v>
      </c>
      <c r="Y132" s="370">
        <v>2414</v>
      </c>
      <c r="Z132" s="369">
        <f>D132*Y132/500</f>
        <v>516.596</v>
      </c>
      <c r="AA132" s="370">
        <v>3276</v>
      </c>
      <c r="AB132" s="369">
        <f>D132*AA132/500</f>
        <v>701.06399999999996</v>
      </c>
      <c r="AC132" s="370">
        <v>4392</v>
      </c>
      <c r="AD132" s="369">
        <f>D132*AC132/500</f>
        <v>939.88800000000003</v>
      </c>
      <c r="AE132" s="370">
        <v>5926</v>
      </c>
      <c r="AF132" s="369">
        <f>D132*AE132/500</f>
        <v>1268.164</v>
      </c>
      <c r="AG132" s="370">
        <v>8058</v>
      </c>
      <c r="AH132" s="369">
        <f>D132*AG132/500</f>
        <v>1724.412</v>
      </c>
      <c r="AI132" s="370">
        <v>10868</v>
      </c>
      <c r="AJ132" s="369">
        <f>D132*AI132/500</f>
        <v>2325.752</v>
      </c>
      <c r="AK132" s="370">
        <v>14758</v>
      </c>
      <c r="AL132" s="369">
        <f>D132*AK132/500</f>
        <v>3158.212</v>
      </c>
      <c r="AM132" s="370">
        <v>20044</v>
      </c>
      <c r="AN132" s="369">
        <f>D132*AM132/500</f>
        <v>4289.4160000000002</v>
      </c>
      <c r="AO132" s="370">
        <v>28234</v>
      </c>
      <c r="AP132" s="371">
        <f>D132*AO132/500</f>
        <v>6042.076</v>
      </c>
      <c r="AQ132" s="334"/>
    </row>
    <row r="133" spans="2:43" ht="14.45" customHeight="1">
      <c r="B133" s="323"/>
      <c r="C133" s="604" t="s">
        <v>202</v>
      </c>
      <c r="D133" s="361" t="s">
        <v>1041</v>
      </c>
      <c r="E133" s="362">
        <v>400</v>
      </c>
      <c r="F133" s="361">
        <f>E133*E124</f>
        <v>400</v>
      </c>
      <c r="G133" s="362">
        <v>400</v>
      </c>
      <c r="H133" s="361">
        <f>G133*G124</f>
        <v>523.77999999999986</v>
      </c>
      <c r="I133" s="362">
        <v>400</v>
      </c>
      <c r="J133" s="361">
        <f>I133*I124</f>
        <v>751.11644363239986</v>
      </c>
      <c r="K133" s="362">
        <v>400</v>
      </c>
      <c r="L133" s="361">
        <f>K133*K124</f>
        <v>751.11644363239986</v>
      </c>
      <c r="M133" s="362">
        <v>400</v>
      </c>
      <c r="N133" s="361">
        <f>M133*M124</f>
        <v>751.11644363239986</v>
      </c>
      <c r="O133" s="362">
        <v>400</v>
      </c>
      <c r="P133" s="361">
        <f>O133*O124</f>
        <v>1374.0810061305551</v>
      </c>
      <c r="Q133" s="362">
        <v>400</v>
      </c>
      <c r="R133" s="361">
        <f>Q133*Q124</f>
        <v>1374.0810061305551</v>
      </c>
      <c r="S133" s="362">
        <v>400</v>
      </c>
      <c r="T133" s="361">
        <f>S133*S124</f>
        <v>1374.0810061305551</v>
      </c>
      <c r="U133" s="362">
        <v>400</v>
      </c>
      <c r="V133" s="361">
        <f>U133*U124</f>
        <v>1925.4876357498329</v>
      </c>
      <c r="W133" s="362">
        <v>400</v>
      </c>
      <c r="X133" s="361">
        <f>W133*W124</f>
        <v>1925.4876357498329</v>
      </c>
      <c r="Y133" s="362">
        <v>400</v>
      </c>
      <c r="Z133" s="361">
        <f>Y133*Y124</f>
        <v>1925.4876357498329</v>
      </c>
      <c r="AA133" s="362">
        <v>400</v>
      </c>
      <c r="AB133" s="361">
        <f>AA133*AA124</f>
        <v>3381.1100536266367</v>
      </c>
      <c r="AC133" s="362">
        <v>400</v>
      </c>
      <c r="AD133" s="361">
        <f>AC133*AC124</f>
        <v>3381.1100536266367</v>
      </c>
      <c r="AE133" s="362">
        <v>400</v>
      </c>
      <c r="AF133" s="361">
        <f>AE133*AE124</f>
        <v>5131.2489370833819</v>
      </c>
      <c r="AG133" s="362">
        <v>420</v>
      </c>
      <c r="AH133" s="361">
        <f>AG133*AG124</f>
        <v>5387.811383937551</v>
      </c>
      <c r="AI133" s="362">
        <v>430</v>
      </c>
      <c r="AJ133" s="361">
        <f>AI133*AI124</f>
        <v>13709.909350731252</v>
      </c>
      <c r="AK133" s="362">
        <v>450</v>
      </c>
      <c r="AL133" s="361">
        <f>AK133*AK124</f>
        <v>14347.579553090844</v>
      </c>
      <c r="AM133" s="362">
        <v>460</v>
      </c>
      <c r="AN133" s="361">
        <f>AM133*AM124</f>
        <v>21507.831434939537</v>
      </c>
      <c r="AO133" s="362">
        <v>490</v>
      </c>
      <c r="AP133" s="363">
        <f>AO133*AO124</f>
        <v>22910.516093739941</v>
      </c>
      <c r="AQ133" s="334"/>
    </row>
    <row r="134" spans="2:43" ht="14.45" customHeight="1">
      <c r="B134" s="323"/>
      <c r="C134" s="605"/>
      <c r="D134" s="365" t="s">
        <v>1041</v>
      </c>
      <c r="E134" s="366">
        <v>220</v>
      </c>
      <c r="F134" s="365">
        <f>E134*E124</f>
        <v>220</v>
      </c>
      <c r="G134" s="366">
        <v>220</v>
      </c>
      <c r="H134" s="365">
        <f>G134*G124</f>
        <v>288.07899999999995</v>
      </c>
      <c r="I134" s="366">
        <v>220</v>
      </c>
      <c r="J134" s="365">
        <f>I134*I124</f>
        <v>413.11404399781998</v>
      </c>
      <c r="K134" s="366">
        <v>220</v>
      </c>
      <c r="L134" s="365">
        <f>K134*K124</f>
        <v>413.11404399781998</v>
      </c>
      <c r="M134" s="366">
        <v>220</v>
      </c>
      <c r="N134" s="365">
        <f>M134*M124</f>
        <v>413.11404399781998</v>
      </c>
      <c r="O134" s="366">
        <v>220</v>
      </c>
      <c r="P134" s="365">
        <f>O134*O124</f>
        <v>755.7445533718053</v>
      </c>
      <c r="Q134" s="366">
        <v>220</v>
      </c>
      <c r="R134" s="365">
        <f>Q134*Q124</f>
        <v>755.7445533718053</v>
      </c>
      <c r="S134" s="366">
        <v>220</v>
      </c>
      <c r="T134" s="365">
        <f>S134*S124</f>
        <v>755.7445533718053</v>
      </c>
      <c r="U134" s="366">
        <v>220</v>
      </c>
      <c r="V134" s="365">
        <f>U134*U124</f>
        <v>1059.0181996624081</v>
      </c>
      <c r="W134" s="366">
        <v>230</v>
      </c>
      <c r="X134" s="365">
        <f>W134*W124</f>
        <v>1107.1553905561539</v>
      </c>
      <c r="Y134" s="366">
        <v>240</v>
      </c>
      <c r="Z134" s="365">
        <f>Y134*Y124</f>
        <v>1155.2925814498997</v>
      </c>
      <c r="AA134" s="366">
        <v>240</v>
      </c>
      <c r="AB134" s="365">
        <f>AA134*AA124</f>
        <v>2028.6660321759819</v>
      </c>
      <c r="AC134" s="366">
        <v>240</v>
      </c>
      <c r="AD134" s="365">
        <f>AC134*AC124</f>
        <v>2028.6660321759819</v>
      </c>
      <c r="AE134" s="366">
        <v>240</v>
      </c>
      <c r="AF134" s="365">
        <f>AE134*AE124</f>
        <v>3078.7493622500288</v>
      </c>
      <c r="AG134" s="366">
        <v>240</v>
      </c>
      <c r="AH134" s="365">
        <f>AG134*AG124</f>
        <v>3078.7493622500288</v>
      </c>
      <c r="AI134" s="366">
        <v>240</v>
      </c>
      <c r="AJ134" s="365">
        <f>AI134*AI124</f>
        <v>7652.0424283151169</v>
      </c>
      <c r="AK134" s="366">
        <v>240</v>
      </c>
      <c r="AL134" s="365">
        <f>AK134*AK124</f>
        <v>7652.0424283151169</v>
      </c>
      <c r="AM134" s="366">
        <v>240</v>
      </c>
      <c r="AN134" s="365">
        <f>AM134*AM124</f>
        <v>11221.477270403237</v>
      </c>
      <c r="AO134" s="366">
        <v>240</v>
      </c>
      <c r="AP134" s="367">
        <f>AO134*AO124</f>
        <v>11221.477270403237</v>
      </c>
      <c r="AQ134" s="334"/>
    </row>
    <row r="135" spans="2:43" ht="14.45" customHeight="1">
      <c r="B135" s="323"/>
      <c r="C135" s="364" t="s">
        <v>1001</v>
      </c>
      <c r="D135" s="365">
        <f>마리!$F$6</f>
        <v>34</v>
      </c>
      <c r="E135" s="366">
        <v>12</v>
      </c>
      <c r="F135" s="365">
        <f>D135*E135*E124</f>
        <v>408</v>
      </c>
      <c r="G135" s="366">
        <v>12</v>
      </c>
      <c r="H135" s="365">
        <f>D135*G135*G124</f>
        <v>534.25559999999996</v>
      </c>
      <c r="I135" s="366">
        <v>12</v>
      </c>
      <c r="J135" s="365">
        <f>D135*I135*I124</f>
        <v>766.13877250504788</v>
      </c>
      <c r="K135" s="366">
        <v>12</v>
      </c>
      <c r="L135" s="365">
        <f>D135*K135*K124</f>
        <v>766.13877250504788</v>
      </c>
      <c r="M135" s="366">
        <v>12</v>
      </c>
      <c r="N135" s="365">
        <f>D135*M135*M124</f>
        <v>766.13877250504788</v>
      </c>
      <c r="O135" s="366">
        <v>24</v>
      </c>
      <c r="P135" s="365">
        <f>D135*O135*O124</f>
        <v>2803.1252525063323</v>
      </c>
      <c r="Q135" s="366">
        <v>24</v>
      </c>
      <c r="R135" s="365">
        <f>D135*Q135*Q124</f>
        <v>2803.1252525063323</v>
      </c>
      <c r="S135" s="366">
        <v>24</v>
      </c>
      <c r="T135" s="365">
        <f>D135*S135*S124</f>
        <v>2803.1252525063323</v>
      </c>
      <c r="U135" s="366">
        <v>24</v>
      </c>
      <c r="V135" s="365">
        <f>D135*U135*U124</f>
        <v>3927.9947769296591</v>
      </c>
      <c r="W135" s="366">
        <v>24</v>
      </c>
      <c r="X135" s="365">
        <f>D135*W135*W124</f>
        <v>3927.9947769296591</v>
      </c>
      <c r="Y135" s="366">
        <v>24</v>
      </c>
      <c r="Z135" s="365">
        <f>D135*Y135*Y124</f>
        <v>3927.9947769296591</v>
      </c>
      <c r="AA135" s="366">
        <v>36</v>
      </c>
      <c r="AB135" s="365">
        <f>D135*AA135*AA124</f>
        <v>10346.196764097507</v>
      </c>
      <c r="AC135" s="366">
        <v>36</v>
      </c>
      <c r="AD135" s="365">
        <f>D135*AC135*AC124</f>
        <v>10346.196764097507</v>
      </c>
      <c r="AE135" s="366">
        <v>36</v>
      </c>
      <c r="AF135" s="365">
        <f>D135*AE135*AE124</f>
        <v>15701.621747475148</v>
      </c>
      <c r="AG135" s="366">
        <v>36</v>
      </c>
      <c r="AH135" s="365">
        <f>D135*AG135*AG124</f>
        <v>15701.621747475148</v>
      </c>
      <c r="AI135" s="366">
        <v>48</v>
      </c>
      <c r="AJ135" s="365">
        <f>D135*AI135*AI124</f>
        <v>52033.888512542791</v>
      </c>
      <c r="AK135" s="366">
        <v>48</v>
      </c>
      <c r="AL135" s="365">
        <f>D135*AK135*AK124</f>
        <v>52033.888512542791</v>
      </c>
      <c r="AM135" s="366">
        <v>48</v>
      </c>
      <c r="AN135" s="365">
        <f>D135*AM135*AM124</f>
        <v>76306.045438742018</v>
      </c>
      <c r="AO135" s="366">
        <v>48</v>
      </c>
      <c r="AP135" s="367">
        <f>D135*AO135*AO124</f>
        <v>76306.045438742018</v>
      </c>
      <c r="AQ135" s="334"/>
    </row>
    <row r="136" spans="2:43" ht="14.45" customHeight="1">
      <c r="B136" s="323"/>
      <c r="C136" s="364" t="s">
        <v>1033</v>
      </c>
      <c r="D136" s="365">
        <f>마리!$F$7</f>
        <v>72</v>
      </c>
      <c r="E136" s="366">
        <v>6</v>
      </c>
      <c r="F136" s="365">
        <f>D136*E136*E124</f>
        <v>432</v>
      </c>
      <c r="G136" s="366">
        <v>6</v>
      </c>
      <c r="H136" s="365">
        <f>D136*G136*G124</f>
        <v>565.68239999999992</v>
      </c>
      <c r="I136" s="366">
        <v>6</v>
      </c>
      <c r="J136" s="365">
        <f>D136*I136*I124</f>
        <v>811.20575912299194</v>
      </c>
      <c r="K136" s="366">
        <v>6</v>
      </c>
      <c r="L136" s="365">
        <f>D136*K136*K124</f>
        <v>811.20575912299194</v>
      </c>
      <c r="M136" s="366">
        <v>6</v>
      </c>
      <c r="N136" s="365">
        <f>D136*M136*M124</f>
        <v>811.20575912299194</v>
      </c>
      <c r="O136" s="366">
        <v>12</v>
      </c>
      <c r="P136" s="365">
        <f>D136*O136*O124</f>
        <v>2968.0149732419991</v>
      </c>
      <c r="Q136" s="366">
        <v>12</v>
      </c>
      <c r="R136" s="365">
        <f>D136*Q136*Q124</f>
        <v>2968.0149732419991</v>
      </c>
      <c r="S136" s="366">
        <v>12</v>
      </c>
      <c r="T136" s="365">
        <f>D136*S136*S124</f>
        <v>2968.0149732419991</v>
      </c>
      <c r="U136" s="366">
        <v>12</v>
      </c>
      <c r="V136" s="365">
        <f>D136*U136*U124</f>
        <v>4159.0532932196393</v>
      </c>
      <c r="W136" s="366">
        <v>12</v>
      </c>
      <c r="X136" s="365">
        <f>D136*W136*W124</f>
        <v>4159.0532932196393</v>
      </c>
      <c r="Y136" s="366">
        <v>12</v>
      </c>
      <c r="Z136" s="365">
        <f>D136*Y136*Y124</f>
        <v>4159.0532932196393</v>
      </c>
      <c r="AA136" s="366">
        <v>18</v>
      </c>
      <c r="AB136" s="365">
        <f>D136*AA136*AA124</f>
        <v>10954.796573750302</v>
      </c>
      <c r="AC136" s="366">
        <v>18</v>
      </c>
      <c r="AD136" s="365">
        <f>D136*AC136*AC124</f>
        <v>10954.796573750302</v>
      </c>
      <c r="AE136" s="366">
        <v>18</v>
      </c>
      <c r="AF136" s="365">
        <f>D136*AE136*AE124</f>
        <v>16625.246556150156</v>
      </c>
      <c r="AG136" s="366">
        <v>18</v>
      </c>
      <c r="AH136" s="365">
        <f>D136*AG136*AG124</f>
        <v>16625.246556150156</v>
      </c>
      <c r="AI136" s="366">
        <v>24</v>
      </c>
      <c r="AJ136" s="365">
        <f>D136*AI136*AI124</f>
        <v>55094.705483868842</v>
      </c>
      <c r="AK136" s="366">
        <v>24</v>
      </c>
      <c r="AL136" s="365">
        <f>D136*AK136*AK124</f>
        <v>55094.705483868842</v>
      </c>
      <c r="AM136" s="366">
        <v>24</v>
      </c>
      <c r="AN136" s="365">
        <f>D136*AM136*AM124</f>
        <v>80794.636346903309</v>
      </c>
      <c r="AO136" s="366">
        <v>24</v>
      </c>
      <c r="AP136" s="367">
        <f>D136*AO136*AO124</f>
        <v>80794.636346903309</v>
      </c>
      <c r="AQ136" s="334"/>
    </row>
    <row r="137" spans="2:43" ht="14.45" customHeight="1" thickBot="1">
      <c r="B137" s="323"/>
      <c r="C137" s="372" t="s">
        <v>1002</v>
      </c>
      <c r="D137" s="373">
        <f>마리!$F$8</f>
        <v>133</v>
      </c>
      <c r="E137" s="374">
        <v>2</v>
      </c>
      <c r="F137" s="373">
        <f>D137*E137*E124</f>
        <v>266</v>
      </c>
      <c r="G137" s="374">
        <v>2</v>
      </c>
      <c r="H137" s="373">
        <f>D137*G137*G124</f>
        <v>348.31369999999993</v>
      </c>
      <c r="I137" s="374">
        <v>2</v>
      </c>
      <c r="J137" s="373">
        <f>D137*I137*I124</f>
        <v>499.49243501554594</v>
      </c>
      <c r="K137" s="374">
        <v>2</v>
      </c>
      <c r="L137" s="373">
        <f>D137*K137*K124</f>
        <v>499.49243501554594</v>
      </c>
      <c r="M137" s="374">
        <v>2</v>
      </c>
      <c r="N137" s="373">
        <f>D137*M137*M124</f>
        <v>499.49243501554594</v>
      </c>
      <c r="O137" s="374">
        <v>4</v>
      </c>
      <c r="P137" s="373">
        <f>D137*O137*O124</f>
        <v>1827.5277381536382</v>
      </c>
      <c r="Q137" s="374">
        <v>4</v>
      </c>
      <c r="R137" s="373">
        <f>D137*Q137*Q124</f>
        <v>1827.5277381536382</v>
      </c>
      <c r="S137" s="374">
        <v>4</v>
      </c>
      <c r="T137" s="373">
        <f>D137*S137*S124</f>
        <v>1827.5277381536382</v>
      </c>
      <c r="U137" s="374">
        <v>4</v>
      </c>
      <c r="V137" s="373">
        <f>D137*U137*U124</f>
        <v>2560.8985555472777</v>
      </c>
      <c r="W137" s="374">
        <v>4</v>
      </c>
      <c r="X137" s="373">
        <f>D137*W137*W124</f>
        <v>2560.8985555472777</v>
      </c>
      <c r="Y137" s="374">
        <v>4</v>
      </c>
      <c r="Z137" s="373">
        <f>D137*Y137*Y124</f>
        <v>2560.8985555472777</v>
      </c>
      <c r="AA137" s="374">
        <v>6</v>
      </c>
      <c r="AB137" s="373">
        <f>D137*AA137*AA124</f>
        <v>6745.3145569851404</v>
      </c>
      <c r="AC137" s="374">
        <v>6</v>
      </c>
      <c r="AD137" s="373">
        <f>D137*AC137*AC124</f>
        <v>6745.3145569851404</v>
      </c>
      <c r="AE137" s="374">
        <v>5</v>
      </c>
      <c r="AF137" s="373">
        <f>D137*AE137*AE124</f>
        <v>8530.7013579011218</v>
      </c>
      <c r="AG137" s="374">
        <v>5</v>
      </c>
      <c r="AH137" s="373">
        <f>D137*AG137*AG124</f>
        <v>8530.7013579011218</v>
      </c>
      <c r="AI137" s="374">
        <v>1</v>
      </c>
      <c r="AJ137" s="373">
        <f>D137*AI137*AI124</f>
        <v>4240.5068456912941</v>
      </c>
      <c r="AK137" s="374">
        <v>1</v>
      </c>
      <c r="AL137" s="373">
        <f>D137*AK137*AK124</f>
        <v>4240.5068456912941</v>
      </c>
      <c r="AM137" s="374">
        <v>1</v>
      </c>
      <c r="AN137" s="373">
        <f>D137*AM137*AM124</f>
        <v>6218.5686540151273</v>
      </c>
      <c r="AO137" s="374">
        <v>1</v>
      </c>
      <c r="AP137" s="375">
        <f>D137*AO137*AO124</f>
        <v>6218.5686540151273</v>
      </c>
      <c r="AQ137" s="334"/>
    </row>
    <row r="138" spans="2:43" ht="14.45" customHeight="1" thickBot="1">
      <c r="B138" s="323"/>
      <c r="C138" s="277"/>
      <c r="D138" s="277"/>
      <c r="E138" s="277"/>
      <c r="F138" s="277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7"/>
      <c r="AC138" s="277"/>
      <c r="AD138" s="277"/>
      <c r="AE138" s="277"/>
      <c r="AF138" s="277"/>
      <c r="AG138" s="277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334"/>
    </row>
    <row r="139" spans="2:43" ht="14.45" customHeight="1">
      <c r="B139" s="323"/>
      <c r="C139" s="376" t="s">
        <v>1032</v>
      </c>
      <c r="D139" s="377" t="s">
        <v>1577</v>
      </c>
      <c r="E139" s="600">
        <f>F125+F127+F129+F131+F133+F135+F136</f>
        <v>2167.2080000000001</v>
      </c>
      <c r="F139" s="600"/>
      <c r="G139" s="600">
        <f t="shared" ref="G139" si="54">H125+H127+H129+H131+H133+H135+H136</f>
        <v>2753.6157499999999</v>
      </c>
      <c r="H139" s="600"/>
      <c r="I139" s="600">
        <f t="shared" ref="I139" si="55">J125+J127+J129+J131+J133+J135+J136</f>
        <v>3830.6221517084946</v>
      </c>
      <c r="J139" s="600"/>
      <c r="K139" s="600">
        <f t="shared" ref="K139" si="56">L125+L127+L129+L131+L133+L135+L136</f>
        <v>4173.7570269615635</v>
      </c>
      <c r="L139" s="600"/>
      <c r="M139" s="600">
        <f t="shared" ref="M139" si="57">N125+N127+N129+N131+N133+N135+N136</f>
        <v>4173.7570269615635</v>
      </c>
      <c r="N139" s="600"/>
      <c r="O139" s="600">
        <f t="shared" ref="O139" si="58">P125+P127+P129+P131+P133+P135+P136</f>
        <v>10242.676054201303</v>
      </c>
      <c r="P139" s="600"/>
      <c r="Q139" s="600">
        <f t="shared" ref="Q139" si="59">R125+R127+R129+R131+R133+R135+R136</f>
        <v>10690.762735917859</v>
      </c>
      <c r="R139" s="600"/>
      <c r="S139" s="600">
        <f t="shared" ref="S139" si="60">T125+T127+T129+T131+T133+T135+T136</f>
        <v>10883.134076776136</v>
      </c>
      <c r="T139" s="600"/>
      <c r="U139" s="600">
        <f t="shared" ref="U139" si="61">V125+V127+V129+V131+V133+V135+V136</f>
        <v>15090.366660771226</v>
      </c>
      <c r="V139" s="600"/>
      <c r="W139" s="600">
        <f t="shared" ref="W139" si="62">X125+X127+X129+X131+X133+X135+X136</f>
        <v>15669.12137881494</v>
      </c>
      <c r="X139" s="600"/>
      <c r="Y139" s="600">
        <f t="shared" ref="Y139" si="63">Z125+Z127+Z129+Z131+Z133+Z135+Z136</f>
        <v>15868.569378814936</v>
      </c>
      <c r="Z139" s="600"/>
      <c r="AA139" s="600">
        <f t="shared" ref="AA139" si="64">AB125+AB127+AB129+AB131+AB133+AB135+AB136</f>
        <v>35138.961991360899</v>
      </c>
      <c r="AB139" s="600"/>
      <c r="AC139" s="600">
        <f t="shared" ref="AC139" si="65">AD125+AD127+AD129+AD131+AD133+AD135+AD136</f>
        <v>36438.77280637635</v>
      </c>
      <c r="AD139" s="600"/>
      <c r="AE139" s="600">
        <f t="shared" ref="AE139" si="66">AF125+AF127+AF129+AF131+AF133+AF135+AF136</f>
        <v>55795.054573431757</v>
      </c>
      <c r="AF139" s="600"/>
      <c r="AG139" s="600">
        <f t="shared" ref="AG139" si="67">AH125+AH127+AH129+AH131+AH133+AH135+AH136</f>
        <v>56712.87702028593</v>
      </c>
      <c r="AH139" s="600"/>
      <c r="AI139" s="600">
        <f t="shared" ref="AI139" si="68">AJ125+AJ127+AJ129+AJ131+AJ133+AJ135+AJ136</f>
        <v>169898.28983608974</v>
      </c>
      <c r="AJ139" s="600"/>
      <c r="AK139" s="600">
        <f t="shared" ref="AK139" si="69">AL125+AL127+AL129+AL131+AL133+AL135+AL136</f>
        <v>171742.92003844935</v>
      </c>
      <c r="AL139" s="600"/>
      <c r="AM139" s="600">
        <f t="shared" ref="AM139" si="70">AN125+AN127+AN129+AN131+AN133+AN135+AN136</f>
        <v>251824.11160065752</v>
      </c>
      <c r="AN139" s="600"/>
      <c r="AO139" s="600">
        <f t="shared" ref="AO139" si="71">AP125+AP127+AP129+AP131+AP133+AP135+AP136</f>
        <v>262421.63139816665</v>
      </c>
      <c r="AP139" s="601"/>
      <c r="AQ139" s="334"/>
    </row>
    <row r="140" spans="2:43" ht="14.45" customHeight="1" thickBot="1">
      <c r="B140" s="323"/>
      <c r="C140" s="378" t="s">
        <v>1034</v>
      </c>
      <c r="D140" s="379" t="s">
        <v>1577</v>
      </c>
      <c r="E140" s="598">
        <f>F126+F128+F130+F132+F134+F135+F136</f>
        <v>1399.6320000000001</v>
      </c>
      <c r="F140" s="598"/>
      <c r="G140" s="598">
        <f>H126+H128+H130+H132+H134+H135+H136</f>
        <v>1773.9427199999998</v>
      </c>
      <c r="H140" s="598"/>
      <c r="I140" s="598">
        <f>J126+J128+J130+J132+J134+J135+J136</f>
        <v>2461.4081255443775</v>
      </c>
      <c r="J140" s="598"/>
      <c r="K140" s="598">
        <f>L126+L128+L130+L132+L134+L135+L136</f>
        <v>2659.147880045387</v>
      </c>
      <c r="L140" s="598"/>
      <c r="M140" s="598">
        <f>N126+N128+N130+N132+N134+N135+N136</f>
        <v>2659.147880045387</v>
      </c>
      <c r="N140" s="598"/>
      <c r="O140" s="598">
        <f>P126+P128+P130+P132+P134+P135+P136</f>
        <v>7555.6476006635985</v>
      </c>
      <c r="P140" s="598"/>
      <c r="Q140" s="598">
        <f>R126+R128+R130+R132+R134+R135+R136</f>
        <v>7612.5263297187721</v>
      </c>
      <c r="R140" s="598"/>
      <c r="S140" s="598">
        <f>T126+T128+T130+T132+T134+T135+T136</f>
        <v>7804.897670577051</v>
      </c>
      <c r="T140" s="598"/>
      <c r="U140" s="598">
        <f>V126+V128+V130+V132+V134+V135+V136</f>
        <v>10824.951781001835</v>
      </c>
      <c r="V140" s="598"/>
      <c r="W140" s="598">
        <f>X126+X128+X130+X132+X134+X135+X136</f>
        <v>10989.71436061733</v>
      </c>
      <c r="X140" s="598"/>
      <c r="Y140" s="598">
        <f>Z126+Z128+Z130+Z132+Z134+Z135+Z136</f>
        <v>11176.095551511076</v>
      </c>
      <c r="Z140" s="598"/>
      <c r="AA140" s="598">
        <f>AB126+AB128+AB130+AB132+AB134+AB135+AB136</f>
        <v>26519.220369492996</v>
      </c>
      <c r="AB140" s="598"/>
      <c r="AC140" s="598">
        <f>AD126+AD128+AD130+AD132+AD134+AD135+AD136</f>
        <v>26974.435412925101</v>
      </c>
      <c r="AD140" s="598"/>
      <c r="AE140" s="598">
        <f>AF126+AF128+AF130+AF132+AF134+AF135+AF136</f>
        <v>41497.155666733714</v>
      </c>
      <c r="AF140" s="598"/>
      <c r="AG140" s="598">
        <f>AH126+AH128+AH130+AH132+AH134+AH135+AH136</f>
        <v>41953.403666733706</v>
      </c>
      <c r="AH140" s="598"/>
      <c r="AI140" s="598">
        <f>AJ126+AJ128+AJ130+AJ132+AJ134+AJ135+AJ136</f>
        <v>129209.36886551182</v>
      </c>
      <c r="AJ140" s="598"/>
      <c r="AK140" s="598">
        <f>AL126+AL128+AL130+AL132+AL134+AL135+AL136</f>
        <v>130041.82886551181</v>
      </c>
      <c r="AL140" s="598"/>
      <c r="AM140" s="598">
        <f>AN126+AN128+AN130+AN132+AN134+AN135+AN136</f>
        <v>192978.55630183045</v>
      </c>
      <c r="AN140" s="598"/>
      <c r="AO140" s="598">
        <f>AP126+AP128+AP130+AP132+AP134+AP135+AP136</f>
        <v>194899.53846088648</v>
      </c>
      <c r="AP140" s="599"/>
      <c r="AQ140" s="334"/>
    </row>
    <row r="141" spans="2:43" ht="14.45" customHeight="1" thickBot="1">
      <c r="B141" s="323"/>
      <c r="C141" s="277"/>
      <c r="D141" s="277"/>
      <c r="E141" s="277"/>
      <c r="F141" s="277"/>
      <c r="G141" s="277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  <c r="Z141" s="277"/>
      <c r="AA141" s="277"/>
      <c r="AB141" s="277"/>
      <c r="AC141" s="277"/>
      <c r="AD141" s="277"/>
      <c r="AE141" s="277"/>
      <c r="AF141" s="277"/>
      <c r="AG141" s="277"/>
      <c r="AH141" s="277"/>
      <c r="AI141" s="277"/>
      <c r="AJ141" s="277"/>
      <c r="AK141" s="277"/>
      <c r="AL141" s="277"/>
      <c r="AM141" s="277"/>
      <c r="AN141" s="277"/>
      <c r="AO141" s="277"/>
      <c r="AP141" s="277"/>
      <c r="AQ141" s="334"/>
    </row>
    <row r="142" spans="2:43" ht="14.45" customHeight="1">
      <c r="B142" s="323"/>
      <c r="C142" s="608" t="s">
        <v>1558</v>
      </c>
      <c r="D142" s="610" t="s">
        <v>1037</v>
      </c>
      <c r="E142" s="606" t="s">
        <v>1013</v>
      </c>
      <c r="F142" s="606"/>
      <c r="G142" s="606" t="s">
        <v>1042</v>
      </c>
      <c r="H142" s="606" t="s">
        <v>1014</v>
      </c>
      <c r="I142" s="606" t="s">
        <v>1043</v>
      </c>
      <c r="J142" s="606" t="s">
        <v>1015</v>
      </c>
      <c r="K142" s="606" t="s">
        <v>1044</v>
      </c>
      <c r="L142" s="606" t="s">
        <v>1016</v>
      </c>
      <c r="M142" s="606" t="s">
        <v>1045</v>
      </c>
      <c r="N142" s="606" t="s">
        <v>1017</v>
      </c>
      <c r="O142" s="606" t="s">
        <v>1046</v>
      </c>
      <c r="P142" s="606" t="s">
        <v>1018</v>
      </c>
      <c r="Q142" s="606" t="s">
        <v>1047</v>
      </c>
      <c r="R142" s="606" t="s">
        <v>1019</v>
      </c>
      <c r="S142" s="606" t="s">
        <v>1048</v>
      </c>
      <c r="T142" s="606" t="s">
        <v>1020</v>
      </c>
      <c r="U142" s="606" t="s">
        <v>1049</v>
      </c>
      <c r="V142" s="606" t="s">
        <v>1021</v>
      </c>
      <c r="W142" s="606" t="s">
        <v>1050</v>
      </c>
      <c r="X142" s="606" t="s">
        <v>1022</v>
      </c>
      <c r="Y142" s="606" t="s">
        <v>1051</v>
      </c>
      <c r="Z142" s="606" t="s">
        <v>1023</v>
      </c>
      <c r="AA142" s="606" t="s">
        <v>1052</v>
      </c>
      <c r="AB142" s="606" t="s">
        <v>1024</v>
      </c>
      <c r="AC142" s="606" t="s">
        <v>1053</v>
      </c>
      <c r="AD142" s="606" t="s">
        <v>1025</v>
      </c>
      <c r="AE142" s="606" t="s">
        <v>1054</v>
      </c>
      <c r="AF142" s="606" t="s">
        <v>1026</v>
      </c>
      <c r="AG142" s="606" t="s">
        <v>1055</v>
      </c>
      <c r="AH142" s="606" t="s">
        <v>1027</v>
      </c>
      <c r="AI142" s="606" t="s">
        <v>1056</v>
      </c>
      <c r="AJ142" s="606" t="s">
        <v>1028</v>
      </c>
      <c r="AK142" s="606" t="s">
        <v>1057</v>
      </c>
      <c r="AL142" s="606" t="s">
        <v>1029</v>
      </c>
      <c r="AM142" s="606" t="s">
        <v>1058</v>
      </c>
      <c r="AN142" s="606" t="s">
        <v>1030</v>
      </c>
      <c r="AO142" s="606" t="s">
        <v>1059</v>
      </c>
      <c r="AP142" s="607" t="s">
        <v>1031</v>
      </c>
      <c r="AQ142" s="334"/>
    </row>
    <row r="143" spans="2:43" ht="14.45" customHeight="1">
      <c r="B143" s="323"/>
      <c r="C143" s="609"/>
      <c r="D143" s="611"/>
      <c r="E143" s="602">
        <f>'3T장기'!$J$8</f>
        <v>1</v>
      </c>
      <c r="F143" s="602"/>
      <c r="G143" s="602">
        <f>'3T장기'!$J$18</f>
        <v>1.3094499999999998</v>
      </c>
      <c r="H143" s="602">
        <v>1.5976852999999998</v>
      </c>
      <c r="I143" s="602">
        <f>'3T장기'!$J$28</f>
        <v>1.8783911040925694</v>
      </c>
      <c r="J143" s="602">
        <v>1.5976852999999998</v>
      </c>
      <c r="K143" s="602">
        <f>'3T장기'!$J$38</f>
        <v>1.8783911040925694</v>
      </c>
      <c r="L143" s="602">
        <v>1.5976852999999998</v>
      </c>
      <c r="M143" s="602">
        <f>'3T장기'!$J$48</f>
        <v>1.8783911040925694</v>
      </c>
      <c r="N143" s="602">
        <v>1.5976852999999998</v>
      </c>
      <c r="O143" s="602">
        <f>'3T장기'!$J$58</f>
        <v>3.4390241547337403</v>
      </c>
      <c r="P143" s="602">
        <v>1.5976852999999998</v>
      </c>
      <c r="Q143" s="602">
        <f>'3T장기'!$S$8</f>
        <v>3.4390241547337403</v>
      </c>
      <c r="R143" s="602">
        <v>1.5976852999999998</v>
      </c>
      <c r="S143" s="602">
        <f>'3T장기'!$S$18</f>
        <v>3.4390241547337403</v>
      </c>
      <c r="T143" s="602">
        <v>1.5976852999999998</v>
      </c>
      <c r="U143" s="602">
        <f>'3T장기'!$S$28</f>
        <v>4.8209816477251843</v>
      </c>
      <c r="V143" s="602">
        <v>1.5976852999999998</v>
      </c>
      <c r="W143" s="602">
        <f>'3T장기'!$S$38</f>
        <v>4.8209816477251843</v>
      </c>
      <c r="X143" s="602">
        <v>1.5976852999999998</v>
      </c>
      <c r="Y143" s="602">
        <f>'3T장기'!$S$48</f>
        <v>4.8209816477251843</v>
      </c>
      <c r="Z143" s="602">
        <v>1.5976852999999998</v>
      </c>
      <c r="AA143" s="602">
        <f>'3T장기'!$S$58</f>
        <v>8.3331338618725059</v>
      </c>
      <c r="AB143" s="602">
        <v>1.5976852999999998</v>
      </c>
      <c r="AC143" s="602">
        <f>'3T장기'!$AB$8</f>
        <v>8.3331338618725059</v>
      </c>
      <c r="AD143" s="602">
        <v>1.5976852999999998</v>
      </c>
      <c r="AE143" s="602">
        <f>'3T장기'!$AB$18</f>
        <v>12.903485000228635</v>
      </c>
      <c r="AF143" s="602">
        <v>1.5976852999999998</v>
      </c>
      <c r="AG143" s="602">
        <f>'3T장기'!$AB$28</f>
        <v>12.903485000228635</v>
      </c>
      <c r="AH143" s="602">
        <v>1.5976852999999998</v>
      </c>
      <c r="AI143" s="602">
        <f>'3T장기'!$AB$38</f>
        <v>33.669475130912986</v>
      </c>
      <c r="AJ143" s="602">
        <v>1.5976852999999998</v>
      </c>
      <c r="AK143" s="602">
        <f>'3T장기'!$AB$48</f>
        <v>33.669475130912986</v>
      </c>
      <c r="AL143" s="602">
        <v>1.5976852999999998</v>
      </c>
      <c r="AM143" s="602">
        <f>'3T장기'!$AB$58</f>
        <v>50.903405800817254</v>
      </c>
      <c r="AN143" s="602">
        <v>1.5976852999999998</v>
      </c>
      <c r="AO143" s="602">
        <f>'3T장기'!$AB$58</f>
        <v>50.903405800817254</v>
      </c>
      <c r="AP143" s="603"/>
      <c r="AQ143" s="334"/>
    </row>
    <row r="144" spans="2:43" ht="14.45" customHeight="1">
      <c r="B144" s="323"/>
      <c r="C144" s="360" t="s">
        <v>206</v>
      </c>
      <c r="D144" s="361">
        <f>마리!$F$10</f>
        <v>15</v>
      </c>
      <c r="E144" s="362">
        <v>25.8</v>
      </c>
      <c r="F144" s="361">
        <f>D144*E144*E143</f>
        <v>387</v>
      </c>
      <c r="G144" s="362">
        <v>25.8</v>
      </c>
      <c r="H144" s="361">
        <f>D144*G144*G143</f>
        <v>506.75714999999991</v>
      </c>
      <c r="I144" s="362">
        <v>25.8</v>
      </c>
      <c r="J144" s="361">
        <f>D144*I144*I143</f>
        <v>726.93735728382433</v>
      </c>
      <c r="K144" s="362">
        <v>32</v>
      </c>
      <c r="L144" s="361">
        <f>D144*K144*K143</f>
        <v>901.62772996443334</v>
      </c>
      <c r="M144" s="362">
        <v>32</v>
      </c>
      <c r="N144" s="361">
        <f>D144*M144*M143</f>
        <v>901.62772996443334</v>
      </c>
      <c r="O144" s="362">
        <v>32</v>
      </c>
      <c r="P144" s="361">
        <f>D144*O144*O143</f>
        <v>1650.7315942721953</v>
      </c>
      <c r="Q144" s="362">
        <v>38</v>
      </c>
      <c r="R144" s="361">
        <f>D144*Q144*Q143</f>
        <v>1960.2437681982319</v>
      </c>
      <c r="S144" s="362">
        <v>38</v>
      </c>
      <c r="T144" s="361">
        <f>D144*S144*S143</f>
        <v>1960.2437681982319</v>
      </c>
      <c r="U144" s="362">
        <v>38</v>
      </c>
      <c r="V144" s="361">
        <f>D144*U144*U143</f>
        <v>2747.9595392033552</v>
      </c>
      <c r="W144" s="362">
        <v>44</v>
      </c>
      <c r="X144" s="361">
        <f>D144*W144*W143</f>
        <v>3181.8478874986217</v>
      </c>
      <c r="Y144" s="362">
        <v>44</v>
      </c>
      <c r="Z144" s="361">
        <f>D144*Y144*Y143</f>
        <v>3181.8478874986217</v>
      </c>
      <c r="AA144" s="362">
        <v>44</v>
      </c>
      <c r="AB144" s="361">
        <f>D144*AA144*AA143</f>
        <v>5499.8683488358538</v>
      </c>
      <c r="AC144" s="362">
        <v>50</v>
      </c>
      <c r="AD144" s="361">
        <f>D144*AC144*AC143</f>
        <v>6249.8503964043794</v>
      </c>
      <c r="AE144" s="362">
        <v>50</v>
      </c>
      <c r="AF144" s="361">
        <f>D144*AE144*AE143</f>
        <v>9677.6137501714766</v>
      </c>
      <c r="AG144" s="362">
        <v>50</v>
      </c>
      <c r="AH144" s="361">
        <f>D144*AG144*AG143</f>
        <v>9677.6137501714766</v>
      </c>
      <c r="AI144" s="362">
        <v>56</v>
      </c>
      <c r="AJ144" s="361">
        <f>D144*AI144*AI143</f>
        <v>28282.359109966907</v>
      </c>
      <c r="AK144" s="362">
        <v>56</v>
      </c>
      <c r="AL144" s="361">
        <f>D144*AK144*AK143</f>
        <v>28282.359109966907</v>
      </c>
      <c r="AM144" s="362">
        <v>56</v>
      </c>
      <c r="AN144" s="361">
        <f>D144*AM144*AM143</f>
        <v>42758.860872686491</v>
      </c>
      <c r="AO144" s="362">
        <v>62.2</v>
      </c>
      <c r="AP144" s="363">
        <f>D144*AO144*AO143</f>
        <v>47492.877612162498</v>
      </c>
      <c r="AQ144" s="334"/>
    </row>
    <row r="145" spans="2:43" ht="14.45" customHeight="1">
      <c r="B145" s="323"/>
      <c r="C145" s="364" t="s">
        <v>205</v>
      </c>
      <c r="D145" s="365">
        <f>마리!$F$9</f>
        <v>1</v>
      </c>
      <c r="E145" s="366">
        <v>15.6</v>
      </c>
      <c r="F145" s="365">
        <f>D145*E145*E143</f>
        <v>15.6</v>
      </c>
      <c r="G145" s="366">
        <v>15.6</v>
      </c>
      <c r="H145" s="365">
        <f>D145*G145*G143</f>
        <v>20.427419999999994</v>
      </c>
      <c r="I145" s="366">
        <v>15.6</v>
      </c>
      <c r="J145" s="365">
        <f>D145*I145*I143</f>
        <v>29.302901223844081</v>
      </c>
      <c r="K145" s="366">
        <v>19.2</v>
      </c>
      <c r="L145" s="365">
        <f>D145*K145*K143</f>
        <v>36.065109198577332</v>
      </c>
      <c r="M145" s="366">
        <v>19.2</v>
      </c>
      <c r="N145" s="365">
        <f>D145*M145*M143</f>
        <v>36.065109198577332</v>
      </c>
      <c r="O145" s="366">
        <v>19.2</v>
      </c>
      <c r="P145" s="365">
        <f>D145*O145*O143</f>
        <v>66.029263770887809</v>
      </c>
      <c r="Q145" s="366">
        <v>22.8</v>
      </c>
      <c r="R145" s="365">
        <f>D145*Q145*Q143</f>
        <v>78.409750727929278</v>
      </c>
      <c r="S145" s="366">
        <v>22.8</v>
      </c>
      <c r="T145" s="365">
        <f>D145*S145*S143</f>
        <v>78.409750727929278</v>
      </c>
      <c r="U145" s="366">
        <v>22.8</v>
      </c>
      <c r="V145" s="365">
        <f>D145*U145*U143</f>
        <v>109.91838156813421</v>
      </c>
      <c r="W145" s="366">
        <v>26.4</v>
      </c>
      <c r="X145" s="365">
        <f>D145*W145*W143</f>
        <v>127.27391549994486</v>
      </c>
      <c r="Y145" s="366">
        <v>26.4</v>
      </c>
      <c r="Z145" s="365">
        <f>D145*Y145*Y143</f>
        <v>127.27391549994486</v>
      </c>
      <c r="AA145" s="366">
        <v>26.4</v>
      </c>
      <c r="AB145" s="365">
        <f>D145*AA145*AA143</f>
        <v>219.99473395343415</v>
      </c>
      <c r="AC145" s="366">
        <v>30</v>
      </c>
      <c r="AD145" s="365">
        <f>D145*AC145*AC143</f>
        <v>249.99401585617517</v>
      </c>
      <c r="AE145" s="366">
        <v>30</v>
      </c>
      <c r="AF145" s="365">
        <f>D145*AE145*AE143</f>
        <v>387.10455000685903</v>
      </c>
      <c r="AG145" s="366">
        <v>30</v>
      </c>
      <c r="AH145" s="365">
        <f>D145*AG145*AG143</f>
        <v>387.10455000685903</v>
      </c>
      <c r="AI145" s="366">
        <v>33.6</v>
      </c>
      <c r="AJ145" s="365">
        <f>D145*AI145*AI143</f>
        <v>1131.2943643986764</v>
      </c>
      <c r="AK145" s="366">
        <v>33.6</v>
      </c>
      <c r="AL145" s="365">
        <f>D145*AK145*AK143</f>
        <v>1131.2943643986764</v>
      </c>
      <c r="AM145" s="366">
        <v>33.6</v>
      </c>
      <c r="AN145" s="365">
        <f>D145*AM145*AM143</f>
        <v>1710.3544349074598</v>
      </c>
      <c r="AO145" s="366">
        <v>37.200000000000003</v>
      </c>
      <c r="AP145" s="367">
        <f>D145*AO145*AO143</f>
        <v>1893.606695790402</v>
      </c>
      <c r="AQ145" s="334"/>
    </row>
    <row r="146" spans="2:43" ht="14.45" customHeight="1">
      <c r="B146" s="323"/>
      <c r="C146" s="364" t="s">
        <v>1039</v>
      </c>
      <c r="D146" s="365">
        <f>마리!$F$11</f>
        <v>28</v>
      </c>
      <c r="E146" s="366">
        <v>8</v>
      </c>
      <c r="F146" s="365">
        <f>D146*E146*E143</f>
        <v>224</v>
      </c>
      <c r="G146" s="366">
        <v>8</v>
      </c>
      <c r="H146" s="365">
        <f>D146*G146*G143</f>
        <v>293.31679999999994</v>
      </c>
      <c r="I146" s="366">
        <v>8</v>
      </c>
      <c r="J146" s="365">
        <f>D146*I146*I143</f>
        <v>420.75960731673553</v>
      </c>
      <c r="K146" s="366">
        <v>10</v>
      </c>
      <c r="L146" s="365">
        <f>D146*K146*K143</f>
        <v>525.94950914591948</v>
      </c>
      <c r="M146" s="366">
        <v>10</v>
      </c>
      <c r="N146" s="365">
        <f>D146*M146*M143</f>
        <v>525.94950914591948</v>
      </c>
      <c r="O146" s="366">
        <v>10</v>
      </c>
      <c r="P146" s="365">
        <f>D146*O146*O143</f>
        <v>962.92676332544727</v>
      </c>
      <c r="Q146" s="366">
        <v>10</v>
      </c>
      <c r="R146" s="365">
        <f>D146*Q146*Q143</f>
        <v>962.92676332544727</v>
      </c>
      <c r="S146" s="366">
        <v>12</v>
      </c>
      <c r="T146" s="365">
        <f>D146*S146*S143</f>
        <v>1155.5121159905368</v>
      </c>
      <c r="U146" s="366">
        <v>12</v>
      </c>
      <c r="V146" s="365">
        <f>D146*U146*U143</f>
        <v>1619.849833635662</v>
      </c>
      <c r="W146" s="366">
        <v>12</v>
      </c>
      <c r="X146" s="365">
        <f>D146*W146*W143</f>
        <v>1619.849833635662</v>
      </c>
      <c r="Y146" s="366">
        <v>12</v>
      </c>
      <c r="Z146" s="365">
        <f>D146*Y146*Y143</f>
        <v>1619.849833635662</v>
      </c>
      <c r="AA146" s="366">
        <v>14</v>
      </c>
      <c r="AB146" s="365">
        <f>D146*AA146*AA143</f>
        <v>3266.5884738540221</v>
      </c>
      <c r="AC146" s="366">
        <v>14</v>
      </c>
      <c r="AD146" s="365">
        <f>D146*AC146*AC143</f>
        <v>3266.5884738540221</v>
      </c>
      <c r="AE146" s="366">
        <v>16</v>
      </c>
      <c r="AF146" s="365">
        <f>D146*AE146*AE143</f>
        <v>5780.7612801024279</v>
      </c>
      <c r="AG146" s="366">
        <v>16</v>
      </c>
      <c r="AH146" s="365">
        <f>D146*AG146*AG143</f>
        <v>5780.7612801024279</v>
      </c>
      <c r="AI146" s="366">
        <v>18</v>
      </c>
      <c r="AJ146" s="365">
        <f>D146*AI146*AI143</f>
        <v>16969.415465980146</v>
      </c>
      <c r="AK146" s="366">
        <v>18</v>
      </c>
      <c r="AL146" s="365">
        <f>D146*AK146*AK143</f>
        <v>16969.415465980146</v>
      </c>
      <c r="AM146" s="366">
        <v>18</v>
      </c>
      <c r="AN146" s="365">
        <f>D146*AM146*AM143</f>
        <v>25655.316523611895</v>
      </c>
      <c r="AO146" s="366">
        <v>20</v>
      </c>
      <c r="AP146" s="367">
        <f>D146*AO146*AO143</f>
        <v>28505.907248457661</v>
      </c>
      <c r="AQ146" s="334"/>
    </row>
    <row r="147" spans="2:43" ht="14.45" customHeight="1">
      <c r="B147" s="323"/>
      <c r="C147" s="368" t="s">
        <v>1603</v>
      </c>
      <c r="D147" s="369">
        <f>마리!$F$11</f>
        <v>28</v>
      </c>
      <c r="E147" s="370">
        <v>4</v>
      </c>
      <c r="F147" s="369">
        <f>D147*E147*E143</f>
        <v>112</v>
      </c>
      <c r="G147" s="370">
        <v>4</v>
      </c>
      <c r="H147" s="369">
        <f>D147*G147*G143</f>
        <v>146.65839999999997</v>
      </c>
      <c r="I147" s="370">
        <v>4</v>
      </c>
      <c r="J147" s="369">
        <f>D147*I147*I143</f>
        <v>210.37980365836776</v>
      </c>
      <c r="K147" s="370">
        <v>6</v>
      </c>
      <c r="L147" s="369">
        <f>D147*K147*K143</f>
        <v>315.56970548755163</v>
      </c>
      <c r="M147" s="370">
        <v>6</v>
      </c>
      <c r="N147" s="369">
        <f>D147*M147*M143</f>
        <v>315.56970548755163</v>
      </c>
      <c r="O147" s="370">
        <v>6</v>
      </c>
      <c r="P147" s="369">
        <f>D147*O147*O143</f>
        <v>577.75605799526841</v>
      </c>
      <c r="Q147" s="370">
        <v>6</v>
      </c>
      <c r="R147" s="369">
        <f>D147*Q147*Q143</f>
        <v>577.75605799526841</v>
      </c>
      <c r="S147" s="370">
        <v>8</v>
      </c>
      <c r="T147" s="369">
        <f>D147*S147*S143</f>
        <v>770.34141066035784</v>
      </c>
      <c r="U147" s="370">
        <v>8</v>
      </c>
      <c r="V147" s="369">
        <f>D147*U147*U143</f>
        <v>1079.8998890904413</v>
      </c>
      <c r="W147" s="370">
        <v>8</v>
      </c>
      <c r="X147" s="369">
        <f>D147*W147*W143</f>
        <v>1079.8998890904413</v>
      </c>
      <c r="Y147" s="370">
        <v>8</v>
      </c>
      <c r="Z147" s="369">
        <f>D147*Y147*Y143</f>
        <v>1079.8998890904413</v>
      </c>
      <c r="AA147" s="370">
        <v>8</v>
      </c>
      <c r="AB147" s="369">
        <f>D147*AA147*AA143</f>
        <v>1866.6219850594414</v>
      </c>
      <c r="AC147" s="370">
        <v>8</v>
      </c>
      <c r="AD147" s="369">
        <f>D147*AC147*AC143</f>
        <v>1866.6219850594414</v>
      </c>
      <c r="AE147" s="370">
        <v>10</v>
      </c>
      <c r="AF147" s="369">
        <f>D147*AE147*AE143</f>
        <v>3612.9758000640177</v>
      </c>
      <c r="AG147" s="370">
        <v>10</v>
      </c>
      <c r="AH147" s="369">
        <f>D147*AG147*AG143</f>
        <v>3612.9758000640177</v>
      </c>
      <c r="AI147" s="370">
        <v>10</v>
      </c>
      <c r="AJ147" s="369">
        <f>D147*AI147*AI143</f>
        <v>9427.4530366556355</v>
      </c>
      <c r="AK147" s="370">
        <v>10</v>
      </c>
      <c r="AL147" s="369">
        <f>D147*AK147*AK143</f>
        <v>9427.4530366556355</v>
      </c>
      <c r="AM147" s="370">
        <v>12</v>
      </c>
      <c r="AN147" s="369">
        <f>D147*AM147*AM143</f>
        <v>17103.544349074597</v>
      </c>
      <c r="AO147" s="370">
        <v>12</v>
      </c>
      <c r="AP147" s="371">
        <f>D147*AO147*AO143</f>
        <v>17103.544349074597</v>
      </c>
      <c r="AQ147" s="334"/>
    </row>
    <row r="148" spans="2:43" ht="14.45" customHeight="1">
      <c r="B148" s="323"/>
      <c r="C148" s="360" t="s">
        <v>1040</v>
      </c>
      <c r="D148" s="361">
        <f>마리!$F$15</f>
        <v>11</v>
      </c>
      <c r="E148" s="362">
        <v>4</v>
      </c>
      <c r="F148" s="361">
        <f>D148*E148*E143</f>
        <v>44</v>
      </c>
      <c r="G148" s="362">
        <v>4</v>
      </c>
      <c r="H148" s="361">
        <f>D148*G148*G143</f>
        <v>57.615799999999993</v>
      </c>
      <c r="I148" s="362">
        <v>4</v>
      </c>
      <c r="J148" s="361">
        <f>D148*I148*I143</f>
        <v>82.649208580073051</v>
      </c>
      <c r="K148" s="362">
        <v>4</v>
      </c>
      <c r="L148" s="361">
        <f>D148*K148*K143</f>
        <v>82.649208580073051</v>
      </c>
      <c r="M148" s="362">
        <v>4</v>
      </c>
      <c r="N148" s="361">
        <f>D148*M148*M143</f>
        <v>82.649208580073051</v>
      </c>
      <c r="O148" s="362">
        <v>4</v>
      </c>
      <c r="P148" s="361">
        <f>D148*O148*O143</f>
        <v>151.31706280828456</v>
      </c>
      <c r="Q148" s="362">
        <v>6</v>
      </c>
      <c r="R148" s="361">
        <f>D148*Q148*Q143</f>
        <v>226.97559421242687</v>
      </c>
      <c r="S148" s="362">
        <v>6</v>
      </c>
      <c r="T148" s="361">
        <f>D148*S148*S143</f>
        <v>226.97559421242687</v>
      </c>
      <c r="U148" s="362">
        <v>6</v>
      </c>
      <c r="V148" s="361">
        <f>D148*U148*U143</f>
        <v>318.18478874986215</v>
      </c>
      <c r="W148" s="362">
        <v>6</v>
      </c>
      <c r="X148" s="361">
        <f>D148*W148*W143</f>
        <v>318.18478874986215</v>
      </c>
      <c r="Y148" s="362">
        <v>6</v>
      </c>
      <c r="Z148" s="361">
        <f>D148*Y148*Y143</f>
        <v>318.18478874986215</v>
      </c>
      <c r="AA148" s="362">
        <v>6</v>
      </c>
      <c r="AB148" s="361">
        <f>D148*AA148*AA143</f>
        <v>549.9868348835854</v>
      </c>
      <c r="AC148" s="362">
        <v>8</v>
      </c>
      <c r="AD148" s="361">
        <f>D148*AC148*AC143</f>
        <v>733.31577984478054</v>
      </c>
      <c r="AE148" s="362">
        <v>8</v>
      </c>
      <c r="AF148" s="361">
        <f>D148*AE148*AE143</f>
        <v>1135.5066800201198</v>
      </c>
      <c r="AG148" s="362">
        <v>8</v>
      </c>
      <c r="AH148" s="361">
        <f>D148*AG148*AG143</f>
        <v>1135.5066800201198</v>
      </c>
      <c r="AI148" s="362">
        <v>8</v>
      </c>
      <c r="AJ148" s="361">
        <f>D148*AI148*AI143</f>
        <v>2962.9138115203427</v>
      </c>
      <c r="AK148" s="362">
        <v>8</v>
      </c>
      <c r="AL148" s="361">
        <f>D148*AK148*AK143</f>
        <v>2962.9138115203427</v>
      </c>
      <c r="AM148" s="362">
        <v>8</v>
      </c>
      <c r="AN148" s="361">
        <f>D148*AM148*AM143</f>
        <v>4479.4997104719187</v>
      </c>
      <c r="AO148" s="362">
        <v>8</v>
      </c>
      <c r="AP148" s="363">
        <f>D148*AO148*AO143</f>
        <v>4479.4997104719187</v>
      </c>
      <c r="AQ148" s="334"/>
    </row>
    <row r="149" spans="2:43" ht="14.45" customHeight="1">
      <c r="B149" s="323"/>
      <c r="C149" s="364" t="s">
        <v>1040</v>
      </c>
      <c r="D149" s="365">
        <f>마리!$F$15</f>
        <v>11</v>
      </c>
      <c r="E149" s="366">
        <v>2</v>
      </c>
      <c r="F149" s="365">
        <f>D149*E149*E143</f>
        <v>22</v>
      </c>
      <c r="G149" s="366">
        <v>2</v>
      </c>
      <c r="H149" s="365">
        <f>D149*G149*G143</f>
        <v>28.807899999999997</v>
      </c>
      <c r="I149" s="366">
        <v>2</v>
      </c>
      <c r="J149" s="365">
        <f>D149*I149*I143</f>
        <v>41.324604290036525</v>
      </c>
      <c r="K149" s="366">
        <v>4</v>
      </c>
      <c r="L149" s="365">
        <f>D149*K149*K143</f>
        <v>82.649208580073051</v>
      </c>
      <c r="M149" s="366">
        <v>4</v>
      </c>
      <c r="N149" s="365">
        <f>D149*M149*M143</f>
        <v>82.649208580073051</v>
      </c>
      <c r="O149" s="366">
        <v>4</v>
      </c>
      <c r="P149" s="365">
        <f>D149*O149*O143</f>
        <v>151.31706280828456</v>
      </c>
      <c r="Q149" s="366">
        <v>4</v>
      </c>
      <c r="R149" s="365">
        <f>D149*Q149*Q143</f>
        <v>151.31706280828456</v>
      </c>
      <c r="S149" s="366">
        <v>4</v>
      </c>
      <c r="T149" s="365">
        <f>D149*S149*S143</f>
        <v>151.31706280828456</v>
      </c>
      <c r="U149" s="366">
        <v>4</v>
      </c>
      <c r="V149" s="365">
        <f>D149*U149*U143</f>
        <v>212.1231924999081</v>
      </c>
      <c r="W149" s="366">
        <v>4</v>
      </c>
      <c r="X149" s="365">
        <f>D149*W149*W143</f>
        <v>212.1231924999081</v>
      </c>
      <c r="Y149" s="366">
        <v>4</v>
      </c>
      <c r="Z149" s="365">
        <f>D149*Y149*Y143</f>
        <v>212.1231924999081</v>
      </c>
      <c r="AA149" s="366">
        <v>4</v>
      </c>
      <c r="AB149" s="365">
        <f>D149*AA149*AA143</f>
        <v>366.65788992239027</v>
      </c>
      <c r="AC149" s="366">
        <v>6</v>
      </c>
      <c r="AD149" s="365">
        <f>D149*AC149*AC143</f>
        <v>549.9868348835854</v>
      </c>
      <c r="AE149" s="366">
        <v>6</v>
      </c>
      <c r="AF149" s="365">
        <f>D149*AE149*AE143</f>
        <v>851.63001001508985</v>
      </c>
      <c r="AG149" s="366">
        <v>6</v>
      </c>
      <c r="AH149" s="365">
        <f>D149*AG149*AG143</f>
        <v>851.63001001508985</v>
      </c>
      <c r="AI149" s="366">
        <v>6</v>
      </c>
      <c r="AJ149" s="365">
        <f>D149*AI149*AI143</f>
        <v>2222.1853586402572</v>
      </c>
      <c r="AK149" s="366">
        <v>6</v>
      </c>
      <c r="AL149" s="365">
        <f>D149*AK149*AK143</f>
        <v>2222.1853586402572</v>
      </c>
      <c r="AM149" s="366">
        <v>6</v>
      </c>
      <c r="AN149" s="365">
        <f>D149*AM149*AM143</f>
        <v>3359.6247828539385</v>
      </c>
      <c r="AO149" s="366">
        <v>6</v>
      </c>
      <c r="AP149" s="367">
        <f>D149*AO149*AO143</f>
        <v>3359.6247828539385</v>
      </c>
      <c r="AQ149" s="334"/>
    </row>
    <row r="150" spans="2:43" ht="14.45" customHeight="1">
      <c r="B150" s="323"/>
      <c r="C150" s="364" t="s">
        <v>1038</v>
      </c>
      <c r="D150" s="365">
        <f>마리!$F$14</f>
        <v>107</v>
      </c>
      <c r="E150" s="366">
        <v>1272</v>
      </c>
      <c r="F150" s="365">
        <f>D150*E150/500</f>
        <v>272.20800000000003</v>
      </c>
      <c r="G150" s="366">
        <v>1272</v>
      </c>
      <c r="H150" s="365">
        <f>D150*G150/500</f>
        <v>272.20800000000003</v>
      </c>
      <c r="I150" s="366">
        <v>1272</v>
      </c>
      <c r="J150" s="365">
        <f>D150*I150/500</f>
        <v>272.20800000000003</v>
      </c>
      <c r="K150" s="366">
        <v>1568</v>
      </c>
      <c r="L150" s="365">
        <f>D150*K150/500</f>
        <v>335.55200000000002</v>
      </c>
      <c r="M150" s="366">
        <v>1568</v>
      </c>
      <c r="N150" s="365">
        <f>D150*M150/500</f>
        <v>335.55200000000002</v>
      </c>
      <c r="O150" s="366">
        <v>1568</v>
      </c>
      <c r="P150" s="365">
        <f>D150*O150/500</f>
        <v>335.55200000000002</v>
      </c>
      <c r="Q150" s="366">
        <v>1864</v>
      </c>
      <c r="R150" s="365">
        <f>D150*Q150/500</f>
        <v>398.89600000000002</v>
      </c>
      <c r="S150" s="366">
        <v>1864</v>
      </c>
      <c r="T150" s="365">
        <f>D150*S150/500</f>
        <v>398.89600000000002</v>
      </c>
      <c r="U150" s="366">
        <v>1864</v>
      </c>
      <c r="V150" s="365">
        <f>D150*U150/500</f>
        <v>398.89600000000002</v>
      </c>
      <c r="W150" s="366">
        <v>2544</v>
      </c>
      <c r="X150" s="365">
        <f>D150*W150/500</f>
        <v>544.41600000000005</v>
      </c>
      <c r="Y150" s="366">
        <v>3476</v>
      </c>
      <c r="Z150" s="365">
        <f>D150*Y150/500</f>
        <v>743.86400000000003</v>
      </c>
      <c r="AA150" s="366">
        <v>4704</v>
      </c>
      <c r="AB150" s="365">
        <f>D150*AA150/500</f>
        <v>1006.6559999999999</v>
      </c>
      <c r="AC150" s="366">
        <v>6354</v>
      </c>
      <c r="AD150" s="365">
        <f>D150*AC150/500</f>
        <v>1359.7560000000001</v>
      </c>
      <c r="AE150" s="366">
        <v>8598</v>
      </c>
      <c r="AF150" s="365">
        <f>D150*AE150/500</f>
        <v>1839.972</v>
      </c>
      <c r="AG150" s="366">
        <v>11688</v>
      </c>
      <c r="AH150" s="365">
        <f>D150*AG150/500</f>
        <v>2501.232</v>
      </c>
      <c r="AI150" s="366">
        <v>15900</v>
      </c>
      <c r="AJ150" s="365">
        <f>D150*AI150/500</f>
        <v>3402.6</v>
      </c>
      <c r="AK150" s="366">
        <v>21540</v>
      </c>
      <c r="AL150" s="365">
        <f>D150*AK150/500</f>
        <v>4609.5600000000004</v>
      </c>
      <c r="AM150" s="366">
        <v>29256</v>
      </c>
      <c r="AN150" s="365">
        <f>D150*AM150/500</f>
        <v>6260.7839999999997</v>
      </c>
      <c r="AO150" s="366">
        <v>39668</v>
      </c>
      <c r="AP150" s="367">
        <f>D150*AO150/500</f>
        <v>8488.9519999999993</v>
      </c>
      <c r="AQ150" s="334"/>
    </row>
    <row r="151" spans="2:43" ht="14.45" customHeight="1">
      <c r="B151" s="323"/>
      <c r="C151" s="368" t="s">
        <v>1038</v>
      </c>
      <c r="D151" s="369">
        <f>마리!$F$14</f>
        <v>107</v>
      </c>
      <c r="E151" s="370">
        <v>888</v>
      </c>
      <c r="F151" s="369">
        <f>D151*E151/500</f>
        <v>190.03200000000001</v>
      </c>
      <c r="G151" s="370">
        <v>888</v>
      </c>
      <c r="H151" s="369">
        <f>D151*G151/500</f>
        <v>190.03200000000001</v>
      </c>
      <c r="I151" s="370">
        <v>888</v>
      </c>
      <c r="J151" s="369">
        <f>D151*I151/500</f>
        <v>190.03200000000001</v>
      </c>
      <c r="K151" s="370">
        <v>1096</v>
      </c>
      <c r="L151" s="369">
        <f>D151*K151/500</f>
        <v>234.54400000000001</v>
      </c>
      <c r="M151" s="370">
        <v>1096</v>
      </c>
      <c r="N151" s="369">
        <f>D151*M151/500</f>
        <v>234.54400000000001</v>
      </c>
      <c r="O151" s="370">
        <v>1096</v>
      </c>
      <c r="P151" s="369">
        <f>D151*O151/500</f>
        <v>234.54400000000001</v>
      </c>
      <c r="Q151" s="370">
        <v>1304</v>
      </c>
      <c r="R151" s="369">
        <f>D151*Q151/500</f>
        <v>279.05599999999998</v>
      </c>
      <c r="S151" s="370">
        <v>1304</v>
      </c>
      <c r="T151" s="369">
        <f>D151*S151/500</f>
        <v>279.05599999999998</v>
      </c>
      <c r="U151" s="370">
        <v>1304</v>
      </c>
      <c r="V151" s="369">
        <f>D151*U151/500</f>
        <v>279.05599999999998</v>
      </c>
      <c r="W151" s="370">
        <v>1768</v>
      </c>
      <c r="X151" s="369">
        <f>D151*W151/500</f>
        <v>378.35199999999998</v>
      </c>
      <c r="Y151" s="370">
        <v>2414</v>
      </c>
      <c r="Z151" s="369">
        <f>D151*Y151/500</f>
        <v>516.596</v>
      </c>
      <c r="AA151" s="370">
        <v>3276</v>
      </c>
      <c r="AB151" s="369">
        <f>D151*AA151/500</f>
        <v>701.06399999999996</v>
      </c>
      <c r="AC151" s="370">
        <v>4392</v>
      </c>
      <c r="AD151" s="369">
        <f>D151*AC151/500</f>
        <v>939.88800000000003</v>
      </c>
      <c r="AE151" s="370">
        <v>5926</v>
      </c>
      <c r="AF151" s="369">
        <f>D151*AE151/500</f>
        <v>1268.164</v>
      </c>
      <c r="AG151" s="370">
        <v>8058</v>
      </c>
      <c r="AH151" s="369">
        <f>D151*AG151/500</f>
        <v>1724.412</v>
      </c>
      <c r="AI151" s="370">
        <v>10868</v>
      </c>
      <c r="AJ151" s="369">
        <f>D151*AI151/500</f>
        <v>2325.752</v>
      </c>
      <c r="AK151" s="370">
        <v>14758</v>
      </c>
      <c r="AL151" s="369">
        <f>D151*AK151/500</f>
        <v>3158.212</v>
      </c>
      <c r="AM151" s="370">
        <v>20044</v>
      </c>
      <c r="AN151" s="369">
        <f>D151*AM151/500</f>
        <v>4289.4160000000002</v>
      </c>
      <c r="AO151" s="370">
        <v>28234</v>
      </c>
      <c r="AP151" s="371">
        <f>D151*AO151/500</f>
        <v>6042.076</v>
      </c>
      <c r="AQ151" s="334"/>
    </row>
    <row r="152" spans="2:43" ht="14.45" customHeight="1">
      <c r="B152" s="323"/>
      <c r="C152" s="604" t="s">
        <v>202</v>
      </c>
      <c r="D152" s="361" t="s">
        <v>1041</v>
      </c>
      <c r="E152" s="362">
        <v>400</v>
      </c>
      <c r="F152" s="361">
        <f>E152*E143</f>
        <v>400</v>
      </c>
      <c r="G152" s="362">
        <v>400</v>
      </c>
      <c r="H152" s="361">
        <f>G152*G143</f>
        <v>523.77999999999986</v>
      </c>
      <c r="I152" s="362">
        <v>400</v>
      </c>
      <c r="J152" s="361">
        <f>I152*I143</f>
        <v>751.35644163702773</v>
      </c>
      <c r="K152" s="362">
        <v>400</v>
      </c>
      <c r="L152" s="361">
        <f>K152*K143</f>
        <v>751.35644163702773</v>
      </c>
      <c r="M152" s="362">
        <v>400</v>
      </c>
      <c r="N152" s="361">
        <f>M152*M143</f>
        <v>751.35644163702773</v>
      </c>
      <c r="O152" s="362">
        <v>400</v>
      </c>
      <c r="P152" s="361">
        <f>O152*O143</f>
        <v>1375.6096618934962</v>
      </c>
      <c r="Q152" s="362">
        <v>400</v>
      </c>
      <c r="R152" s="361">
        <f>Q152*Q143</f>
        <v>1375.6096618934962</v>
      </c>
      <c r="S152" s="362">
        <v>400</v>
      </c>
      <c r="T152" s="361">
        <f>S152*S143</f>
        <v>1375.6096618934962</v>
      </c>
      <c r="U152" s="362">
        <v>400</v>
      </c>
      <c r="V152" s="361">
        <f>U152*U143</f>
        <v>1928.3926590900737</v>
      </c>
      <c r="W152" s="362">
        <v>400</v>
      </c>
      <c r="X152" s="361">
        <f>W152*W143</f>
        <v>1928.3926590900737</v>
      </c>
      <c r="Y152" s="362">
        <v>400</v>
      </c>
      <c r="Z152" s="361">
        <f>Y152*Y143</f>
        <v>1928.3926590900737</v>
      </c>
      <c r="AA152" s="362">
        <v>400</v>
      </c>
      <c r="AB152" s="361">
        <f>AA152*AA143</f>
        <v>3333.2535447490022</v>
      </c>
      <c r="AC152" s="362">
        <v>400</v>
      </c>
      <c r="AD152" s="361">
        <f>AC152*AC143</f>
        <v>3333.2535447490022</v>
      </c>
      <c r="AE152" s="362">
        <v>400</v>
      </c>
      <c r="AF152" s="361">
        <f>AE152*AE143</f>
        <v>5161.3940000914536</v>
      </c>
      <c r="AG152" s="362">
        <v>420</v>
      </c>
      <c r="AH152" s="361">
        <f>AG152*AG143</f>
        <v>5419.4637000960265</v>
      </c>
      <c r="AI152" s="362">
        <v>430</v>
      </c>
      <c r="AJ152" s="361">
        <f>AI152*AI143</f>
        <v>14477.874306292584</v>
      </c>
      <c r="AK152" s="362">
        <v>450</v>
      </c>
      <c r="AL152" s="361">
        <f>AK152*AK143</f>
        <v>15151.263808910844</v>
      </c>
      <c r="AM152" s="362">
        <v>460</v>
      </c>
      <c r="AN152" s="361">
        <f>AM152*AM143</f>
        <v>23415.566668375937</v>
      </c>
      <c r="AO152" s="362">
        <v>490</v>
      </c>
      <c r="AP152" s="363">
        <f>AO152*AO143</f>
        <v>24942.668842400453</v>
      </c>
      <c r="AQ152" s="334"/>
    </row>
    <row r="153" spans="2:43" ht="14.45" customHeight="1">
      <c r="B153" s="323"/>
      <c r="C153" s="605"/>
      <c r="D153" s="365" t="s">
        <v>1041</v>
      </c>
      <c r="E153" s="366">
        <v>220</v>
      </c>
      <c r="F153" s="365">
        <f>E153*E143</f>
        <v>220</v>
      </c>
      <c r="G153" s="366">
        <v>220</v>
      </c>
      <c r="H153" s="365">
        <f>G153*G143</f>
        <v>288.07899999999995</v>
      </c>
      <c r="I153" s="366">
        <v>220</v>
      </c>
      <c r="J153" s="365">
        <f>I153*I143</f>
        <v>413.24604290036524</v>
      </c>
      <c r="K153" s="366">
        <v>220</v>
      </c>
      <c r="L153" s="365">
        <f>K153*K143</f>
        <v>413.24604290036524</v>
      </c>
      <c r="M153" s="366">
        <v>220</v>
      </c>
      <c r="N153" s="365">
        <f>M153*M143</f>
        <v>413.24604290036524</v>
      </c>
      <c r="O153" s="366">
        <v>220</v>
      </c>
      <c r="P153" s="365">
        <f>O153*O143</f>
        <v>756.58531404142286</v>
      </c>
      <c r="Q153" s="366">
        <v>220</v>
      </c>
      <c r="R153" s="365">
        <f>Q153*Q143</f>
        <v>756.58531404142286</v>
      </c>
      <c r="S153" s="366">
        <v>220</v>
      </c>
      <c r="T153" s="365">
        <f>S153*S143</f>
        <v>756.58531404142286</v>
      </c>
      <c r="U153" s="366">
        <v>220</v>
      </c>
      <c r="V153" s="365">
        <f>U153*U143</f>
        <v>1060.6159624995405</v>
      </c>
      <c r="W153" s="366">
        <v>230</v>
      </c>
      <c r="X153" s="365">
        <f>W153*W143</f>
        <v>1108.8257789767924</v>
      </c>
      <c r="Y153" s="366">
        <v>240</v>
      </c>
      <c r="Z153" s="365">
        <f>Y153*Y143</f>
        <v>1157.0355954540441</v>
      </c>
      <c r="AA153" s="366">
        <v>240</v>
      </c>
      <c r="AB153" s="365">
        <f>AA153*AA143</f>
        <v>1999.9521268494013</v>
      </c>
      <c r="AC153" s="366">
        <v>240</v>
      </c>
      <c r="AD153" s="365">
        <f>AC153*AC143</f>
        <v>1999.9521268494013</v>
      </c>
      <c r="AE153" s="366">
        <v>240</v>
      </c>
      <c r="AF153" s="365">
        <f>AE153*AE143</f>
        <v>3096.8364000548722</v>
      </c>
      <c r="AG153" s="366">
        <v>240</v>
      </c>
      <c r="AH153" s="365">
        <f>AG153*AG143</f>
        <v>3096.8364000548722</v>
      </c>
      <c r="AI153" s="366">
        <v>240</v>
      </c>
      <c r="AJ153" s="365">
        <f>AI153*AI143</f>
        <v>8080.6740314191165</v>
      </c>
      <c r="AK153" s="366">
        <v>240</v>
      </c>
      <c r="AL153" s="365">
        <f>AK153*AK143</f>
        <v>8080.6740314191165</v>
      </c>
      <c r="AM153" s="366">
        <v>240</v>
      </c>
      <c r="AN153" s="365">
        <f>AM153*AM143</f>
        <v>12216.817392196141</v>
      </c>
      <c r="AO153" s="366">
        <v>240</v>
      </c>
      <c r="AP153" s="367">
        <f>AO153*AO143</f>
        <v>12216.817392196141</v>
      </c>
      <c r="AQ153" s="334"/>
    </row>
    <row r="154" spans="2:43" ht="14.45" customHeight="1">
      <c r="B154" s="323"/>
      <c r="C154" s="364" t="s">
        <v>1001</v>
      </c>
      <c r="D154" s="365">
        <f>마리!$F$6</f>
        <v>34</v>
      </c>
      <c r="E154" s="366">
        <v>12</v>
      </c>
      <c r="F154" s="365">
        <f>D154*E154*E143</f>
        <v>408</v>
      </c>
      <c r="G154" s="366">
        <v>12</v>
      </c>
      <c r="H154" s="365">
        <f>D154*G154*G143</f>
        <v>534.25559999999996</v>
      </c>
      <c r="I154" s="366">
        <v>12</v>
      </c>
      <c r="J154" s="365">
        <f>D154*I154*I143</f>
        <v>766.3835704697683</v>
      </c>
      <c r="K154" s="366">
        <v>12</v>
      </c>
      <c r="L154" s="365">
        <f>D154*K154*K143</f>
        <v>766.3835704697683</v>
      </c>
      <c r="M154" s="366">
        <v>12</v>
      </c>
      <c r="N154" s="365">
        <f>D154*M154*M143</f>
        <v>766.3835704697683</v>
      </c>
      <c r="O154" s="366">
        <v>24</v>
      </c>
      <c r="P154" s="365">
        <f>D154*O154*O143</f>
        <v>2806.2437102627323</v>
      </c>
      <c r="Q154" s="366">
        <v>24</v>
      </c>
      <c r="R154" s="365">
        <f>D154*Q154*Q143</f>
        <v>2806.2437102627323</v>
      </c>
      <c r="S154" s="366">
        <v>24</v>
      </c>
      <c r="T154" s="365">
        <f>D154*S154*S143</f>
        <v>2806.2437102627323</v>
      </c>
      <c r="U154" s="366">
        <v>24</v>
      </c>
      <c r="V154" s="365">
        <f>D154*U154*U143</f>
        <v>3933.9210245437503</v>
      </c>
      <c r="W154" s="366">
        <v>24</v>
      </c>
      <c r="X154" s="365">
        <f>D154*W154*W143</f>
        <v>3933.9210245437503</v>
      </c>
      <c r="Y154" s="366">
        <v>24</v>
      </c>
      <c r="Z154" s="365">
        <f>D154*Y154*Y143</f>
        <v>3933.9210245437503</v>
      </c>
      <c r="AA154" s="366">
        <v>36</v>
      </c>
      <c r="AB154" s="365">
        <f>D154*AA154*AA143</f>
        <v>10199.755846931947</v>
      </c>
      <c r="AC154" s="366">
        <v>36</v>
      </c>
      <c r="AD154" s="365">
        <f>D154*AC154*AC143</f>
        <v>10199.755846931947</v>
      </c>
      <c r="AE154" s="366">
        <v>36</v>
      </c>
      <c r="AF154" s="365">
        <f>D154*AE154*AE143</f>
        <v>15793.86564027985</v>
      </c>
      <c r="AG154" s="366">
        <v>36</v>
      </c>
      <c r="AH154" s="365">
        <f>D154*AG154*AG143</f>
        <v>15793.86564027985</v>
      </c>
      <c r="AI154" s="366">
        <v>48</v>
      </c>
      <c r="AJ154" s="365">
        <f>D154*AI154*AI143</f>
        <v>54948.583413649991</v>
      </c>
      <c r="AK154" s="366">
        <v>48</v>
      </c>
      <c r="AL154" s="365">
        <f>D154*AK154*AK143</f>
        <v>54948.583413649991</v>
      </c>
      <c r="AM154" s="366">
        <v>48</v>
      </c>
      <c r="AN154" s="365">
        <f>D154*AM154*AM143</f>
        <v>83074.358266933763</v>
      </c>
      <c r="AO154" s="366">
        <v>48</v>
      </c>
      <c r="AP154" s="367">
        <f>D154*AO154*AO143</f>
        <v>83074.358266933763</v>
      </c>
      <c r="AQ154" s="334"/>
    </row>
    <row r="155" spans="2:43" ht="14.45" customHeight="1">
      <c r="B155" s="323"/>
      <c r="C155" s="364" t="s">
        <v>1033</v>
      </c>
      <c r="D155" s="365">
        <f>마리!$F$7</f>
        <v>72</v>
      </c>
      <c r="E155" s="366">
        <v>3</v>
      </c>
      <c r="F155" s="365">
        <f>D155*E155*E143</f>
        <v>216</v>
      </c>
      <c r="G155" s="366">
        <v>6</v>
      </c>
      <c r="H155" s="365">
        <f>D155*G155*G143</f>
        <v>565.68239999999992</v>
      </c>
      <c r="I155" s="366">
        <v>6</v>
      </c>
      <c r="J155" s="365">
        <f>D155*I155*I143</f>
        <v>811.46495696799002</v>
      </c>
      <c r="K155" s="366">
        <v>6</v>
      </c>
      <c r="L155" s="365">
        <f>D155*K155*K143</f>
        <v>811.46495696799002</v>
      </c>
      <c r="M155" s="366">
        <v>6</v>
      </c>
      <c r="N155" s="365">
        <f>D155*M155*M143</f>
        <v>811.46495696799002</v>
      </c>
      <c r="O155" s="366">
        <v>12</v>
      </c>
      <c r="P155" s="365">
        <f>D155*O155*O143</f>
        <v>2971.3168696899515</v>
      </c>
      <c r="Q155" s="366">
        <v>12</v>
      </c>
      <c r="R155" s="365">
        <f>D155*Q155*Q143</f>
        <v>2971.3168696899515</v>
      </c>
      <c r="S155" s="366">
        <v>12</v>
      </c>
      <c r="T155" s="365">
        <f>D155*S155*S143</f>
        <v>2971.3168696899515</v>
      </c>
      <c r="U155" s="366">
        <v>12</v>
      </c>
      <c r="V155" s="365">
        <f>D155*U155*U143</f>
        <v>4165.3281436345596</v>
      </c>
      <c r="W155" s="366">
        <v>12</v>
      </c>
      <c r="X155" s="365">
        <f>D155*W155*W143</f>
        <v>4165.3281436345596</v>
      </c>
      <c r="Y155" s="366">
        <v>12</v>
      </c>
      <c r="Z155" s="365">
        <f>D155*Y155*Y143</f>
        <v>4165.3281436345596</v>
      </c>
      <c r="AA155" s="366">
        <v>18</v>
      </c>
      <c r="AB155" s="365">
        <f>D155*AA155*AA143</f>
        <v>10799.741484986767</v>
      </c>
      <c r="AC155" s="366">
        <v>18</v>
      </c>
      <c r="AD155" s="365">
        <f>D155*AC155*AC143</f>
        <v>10799.741484986767</v>
      </c>
      <c r="AE155" s="366">
        <v>18</v>
      </c>
      <c r="AF155" s="365">
        <f>D155*AE155*AE143</f>
        <v>16722.916560296311</v>
      </c>
      <c r="AG155" s="366">
        <v>18</v>
      </c>
      <c r="AH155" s="365">
        <f>D155*AG155*AG143</f>
        <v>16722.916560296311</v>
      </c>
      <c r="AI155" s="366">
        <v>24</v>
      </c>
      <c r="AJ155" s="365">
        <f>D155*AI155*AI143</f>
        <v>58180.853026217635</v>
      </c>
      <c r="AK155" s="366">
        <v>24</v>
      </c>
      <c r="AL155" s="365">
        <f>D155*AK155*AK143</f>
        <v>58180.853026217635</v>
      </c>
      <c r="AM155" s="366">
        <v>24</v>
      </c>
      <c r="AN155" s="365">
        <f>D155*AM155*AM143</f>
        <v>87961.085223812217</v>
      </c>
      <c r="AO155" s="366">
        <v>24</v>
      </c>
      <c r="AP155" s="367">
        <f>D155*AO155*AO143</f>
        <v>87961.085223812217</v>
      </c>
      <c r="AQ155" s="334"/>
    </row>
    <row r="156" spans="2:43" ht="14.45" customHeight="1" thickBot="1">
      <c r="B156" s="323"/>
      <c r="C156" s="372" t="s">
        <v>1002</v>
      </c>
      <c r="D156" s="373">
        <f>마리!$F$8</f>
        <v>133</v>
      </c>
      <c r="E156" s="374">
        <v>1</v>
      </c>
      <c r="F156" s="373">
        <f>D156*E156*E143</f>
        <v>133</v>
      </c>
      <c r="G156" s="374">
        <v>2</v>
      </c>
      <c r="H156" s="373">
        <f>D156*G156*G143</f>
        <v>348.31369999999993</v>
      </c>
      <c r="I156" s="374">
        <v>2</v>
      </c>
      <c r="J156" s="373">
        <f>D156*I156*I143</f>
        <v>499.65203368862348</v>
      </c>
      <c r="K156" s="374">
        <v>2</v>
      </c>
      <c r="L156" s="373">
        <f>D156*K156*K143</f>
        <v>499.65203368862348</v>
      </c>
      <c r="M156" s="374">
        <v>2</v>
      </c>
      <c r="N156" s="373">
        <f>D156*M156*M143</f>
        <v>499.65203368862348</v>
      </c>
      <c r="O156" s="374">
        <v>4</v>
      </c>
      <c r="P156" s="373">
        <f>D156*O156*O143</f>
        <v>1829.5608503183498</v>
      </c>
      <c r="Q156" s="374">
        <v>4</v>
      </c>
      <c r="R156" s="373">
        <f>D156*Q156*Q143</f>
        <v>1829.5608503183498</v>
      </c>
      <c r="S156" s="374">
        <v>4</v>
      </c>
      <c r="T156" s="373">
        <f>D156*S156*S143</f>
        <v>1829.5608503183498</v>
      </c>
      <c r="U156" s="374">
        <v>4</v>
      </c>
      <c r="V156" s="373">
        <f>D156*U156*U143</f>
        <v>2564.7622365897982</v>
      </c>
      <c r="W156" s="374">
        <v>4</v>
      </c>
      <c r="X156" s="373">
        <f>D156*W156*W143</f>
        <v>2564.7622365897982</v>
      </c>
      <c r="Y156" s="374">
        <v>4</v>
      </c>
      <c r="Z156" s="373">
        <f>D156*Y156*Y143</f>
        <v>2564.7622365897982</v>
      </c>
      <c r="AA156" s="374">
        <v>6</v>
      </c>
      <c r="AB156" s="373">
        <f>D156*AA156*AA143</f>
        <v>6649.8408217742599</v>
      </c>
      <c r="AC156" s="374">
        <v>6</v>
      </c>
      <c r="AD156" s="373">
        <f>D156*AC156*AC143</f>
        <v>6649.8408217742599</v>
      </c>
      <c r="AE156" s="374">
        <v>5</v>
      </c>
      <c r="AF156" s="373">
        <f>D156*AE156*AE143</f>
        <v>8580.8175251520424</v>
      </c>
      <c r="AG156" s="374">
        <v>5</v>
      </c>
      <c r="AH156" s="373">
        <f>D156*AG156*AG143</f>
        <v>8580.8175251520424</v>
      </c>
      <c r="AI156" s="374">
        <v>1</v>
      </c>
      <c r="AJ156" s="373">
        <f>D156*AI156*AI143</f>
        <v>4478.0401924114267</v>
      </c>
      <c r="AK156" s="374">
        <v>1</v>
      </c>
      <c r="AL156" s="373">
        <f>D156*AK156*AK143</f>
        <v>4478.0401924114267</v>
      </c>
      <c r="AM156" s="374">
        <v>1</v>
      </c>
      <c r="AN156" s="373">
        <f>D156*AM156*AM143</f>
        <v>6770.1529715086945</v>
      </c>
      <c r="AO156" s="374">
        <v>1</v>
      </c>
      <c r="AP156" s="375">
        <f>D156*AO156*AO143</f>
        <v>6770.1529715086945</v>
      </c>
      <c r="AQ156" s="334"/>
    </row>
    <row r="157" spans="2:43" ht="14.45" customHeight="1" thickBot="1">
      <c r="B157" s="323"/>
      <c r="C157" s="277"/>
      <c r="D157" s="277"/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7"/>
      <c r="AI157" s="277"/>
      <c r="AJ157" s="277"/>
      <c r="AK157" s="277"/>
      <c r="AL157" s="277"/>
      <c r="AM157" s="277"/>
      <c r="AN157" s="277"/>
      <c r="AO157" s="277"/>
      <c r="AP157" s="277"/>
      <c r="AQ157" s="334"/>
    </row>
    <row r="158" spans="2:43" ht="14.45" customHeight="1">
      <c r="B158" s="323"/>
      <c r="C158" s="376" t="s">
        <v>1032</v>
      </c>
      <c r="D158" s="377" t="s">
        <v>1578</v>
      </c>
      <c r="E158" s="600">
        <f>F144+F146+F148+F150+F152+F154+F156</f>
        <v>1868.2080000000001</v>
      </c>
      <c r="F158" s="600"/>
      <c r="G158" s="600">
        <f t="shared" ref="G158" si="72">H144+H146+H148+H150+H152+H154+H156</f>
        <v>2536.2470499999999</v>
      </c>
      <c r="H158" s="600"/>
      <c r="I158" s="600">
        <f t="shared" ref="I158" si="73">J144+J146+J148+J150+J152+J154+J156</f>
        <v>3519.9462189760525</v>
      </c>
      <c r="J158" s="600"/>
      <c r="K158" s="600">
        <f t="shared" ref="K158" si="74">L144+L146+L148+L150+L152+L154+L156</f>
        <v>3863.1704934858453</v>
      </c>
      <c r="L158" s="600"/>
      <c r="M158" s="600">
        <f t="shared" ref="M158" si="75">N144+N146+N148+N150+N152+N154+N156</f>
        <v>3863.1704934858453</v>
      </c>
      <c r="N158" s="600"/>
      <c r="O158" s="600">
        <f t="shared" ref="O158" si="76">P144+P146+P148+P150+P152+P154+P156</f>
        <v>9111.9416428805052</v>
      </c>
      <c r="P158" s="600"/>
      <c r="Q158" s="600">
        <f t="shared" ref="Q158" si="77">R144+R146+R148+R150+R152+R154+R156</f>
        <v>9560.4563482106842</v>
      </c>
      <c r="R158" s="600"/>
      <c r="S158" s="600">
        <f t="shared" ref="S158" si="78">T144+T146+T148+T150+T152+T154+T156</f>
        <v>9753.041700875774</v>
      </c>
      <c r="T158" s="600"/>
      <c r="U158" s="600">
        <f t="shared" ref="U158" si="79">V144+V146+V148+V150+V152+V154+V156</f>
        <v>13511.966081812503</v>
      </c>
      <c r="V158" s="600"/>
      <c r="W158" s="600">
        <f t="shared" ref="W158" si="80">X144+X146+X148+X150+X152+X154+X156</f>
        <v>14091.37443010777</v>
      </c>
      <c r="X158" s="600"/>
      <c r="Y158" s="600">
        <f t="shared" ref="Y158" si="81">Z144+Z146+Z148+Z150+Z152+Z154+Z156</f>
        <v>14290.822430107768</v>
      </c>
      <c r="Z158" s="600"/>
      <c r="AA158" s="600">
        <f t="shared" ref="AA158" si="82">AB144+AB146+AB148+AB150+AB152+AB154+AB156</f>
        <v>30505.949871028672</v>
      </c>
      <c r="AB158" s="600"/>
      <c r="AC158" s="600">
        <f t="shared" ref="AC158" si="83">AD144+AD146+AD148+AD150+AD152+AD154+AD156</f>
        <v>31792.360863558395</v>
      </c>
      <c r="AD158" s="600"/>
      <c r="AE158" s="600">
        <f t="shared" ref="AE158" si="84">AF144+AF146+AF148+AF150+AF152+AF154+AF156</f>
        <v>47969.930875817372</v>
      </c>
      <c r="AF158" s="600"/>
      <c r="AG158" s="600">
        <f t="shared" ref="AG158" si="85">AH144+AH146+AH148+AH150+AH152+AH154+AH156</f>
        <v>48889.260575821943</v>
      </c>
      <c r="AH158" s="600"/>
      <c r="AI158" s="600">
        <f t="shared" ref="AI158" si="86">AJ144+AJ146+AJ148+AJ150+AJ152+AJ154+AJ156</f>
        <v>125521.7862998214</v>
      </c>
      <c r="AJ158" s="600"/>
      <c r="AK158" s="600">
        <f t="shared" ref="AK158" si="87">AL144+AL146+AL148+AL150+AL152+AL154+AL156</f>
        <v>127402.13580243966</v>
      </c>
      <c r="AL158" s="600"/>
      <c r="AM158" s="600">
        <f t="shared" ref="AM158" si="88">AN144+AN146+AN148+AN150+AN152+AN154+AN156</f>
        <v>192414.53901358868</v>
      </c>
      <c r="AN158" s="600"/>
      <c r="AO158" s="600">
        <f t="shared" ref="AO158" si="89">AP144+AP146+AP148+AP150+AP152+AP154+AP156</f>
        <v>203754.41665193497</v>
      </c>
      <c r="AP158" s="601"/>
      <c r="AQ158" s="334"/>
    </row>
    <row r="159" spans="2:43" ht="14.45" customHeight="1" thickBot="1">
      <c r="B159" s="323"/>
      <c r="C159" s="378" t="s">
        <v>1034</v>
      </c>
      <c r="D159" s="379" t="s">
        <v>1578</v>
      </c>
      <c r="E159" s="598">
        <f>F145+F147+F149+F151+F153+F154+F156</f>
        <v>1100.6320000000001</v>
      </c>
      <c r="F159" s="598"/>
      <c r="G159" s="598">
        <f>H145+H147+H149+H151+H153+H154+H156</f>
        <v>1556.5740199999998</v>
      </c>
      <c r="H159" s="598"/>
      <c r="I159" s="598">
        <f>J145+J147+J149+J151+J153+J154+J156</f>
        <v>2150.3209562310053</v>
      </c>
      <c r="J159" s="598"/>
      <c r="K159" s="598">
        <f>L145+L147+L149+L151+L153+L154+L156</f>
        <v>2348.1096703249591</v>
      </c>
      <c r="L159" s="598"/>
      <c r="M159" s="598">
        <f>N145+N147+N149+N151+N153+N154+N156</f>
        <v>2348.1096703249591</v>
      </c>
      <c r="N159" s="598"/>
      <c r="O159" s="598">
        <f>P145+P147+P149+P151+P153+P154+P156</f>
        <v>6422.036259196946</v>
      </c>
      <c r="P159" s="598"/>
      <c r="Q159" s="598">
        <f>R145+R147+R149+R151+R153+R154+R156</f>
        <v>6478.928746153988</v>
      </c>
      <c r="R159" s="598"/>
      <c r="S159" s="598">
        <f>T145+T147+T149+T151+T153+T154+T156</f>
        <v>6671.514098819076</v>
      </c>
      <c r="T159" s="598"/>
      <c r="U159" s="598">
        <f>V145+V147+V149+V151+V153+V154+V156</f>
        <v>9240.2966867915729</v>
      </c>
      <c r="V159" s="598"/>
      <c r="W159" s="598">
        <f>X145+X147+X149+X151+X153+X154+X156</f>
        <v>9405.1580372006356</v>
      </c>
      <c r="X159" s="598"/>
      <c r="Y159" s="598">
        <f>Z145+Z147+Z149+Z151+Z153+Z154+Z156</f>
        <v>9591.6118536778868</v>
      </c>
      <c r="Z159" s="598"/>
      <c r="AA159" s="598">
        <f>AB145+AB147+AB149+AB151+AB153+AB154+AB156</f>
        <v>22003.887404490873</v>
      </c>
      <c r="AB159" s="598"/>
      <c r="AC159" s="598">
        <f>AD145+AD147+AD149+AD151+AD153+AD154+AD156</f>
        <v>22456.039631354812</v>
      </c>
      <c r="AD159" s="598"/>
      <c r="AE159" s="598">
        <f>AF145+AF147+AF149+AF151+AF153+AF154+AF156</f>
        <v>33591.393925572731</v>
      </c>
      <c r="AF159" s="598"/>
      <c r="AG159" s="598">
        <f>AH145+AH147+AH149+AH151+AH153+AH154+AH156</f>
        <v>34047.641925572731</v>
      </c>
      <c r="AH159" s="598"/>
      <c r="AI159" s="598">
        <f>AJ145+AJ147+AJ149+AJ151+AJ153+AJ154+AJ156</f>
        <v>82613.982397175103</v>
      </c>
      <c r="AJ159" s="598"/>
      <c r="AK159" s="598">
        <f>AL145+AL147+AL149+AL151+AL153+AL154+AL156</f>
        <v>83446.442397175095</v>
      </c>
      <c r="AL159" s="598"/>
      <c r="AM159" s="598">
        <f>AN145+AN147+AN149+AN151+AN153+AN154+AN156</f>
        <v>128524.26819747459</v>
      </c>
      <c r="AN159" s="598"/>
      <c r="AO159" s="598">
        <f>AP145+AP147+AP149+AP151+AP153+AP154+AP156</f>
        <v>130460.18045835754</v>
      </c>
      <c r="AP159" s="599"/>
      <c r="AQ159" s="334"/>
    </row>
    <row r="160" spans="2:43" ht="14.45" customHeight="1" thickBot="1">
      <c r="B160" s="323"/>
      <c r="C160" s="277"/>
      <c r="D160" s="277"/>
      <c r="E160" s="277"/>
      <c r="F160" s="277"/>
      <c r="G160" s="277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  <c r="Z160" s="277"/>
      <c r="AA160" s="277"/>
      <c r="AB160" s="277"/>
      <c r="AC160" s="277"/>
      <c r="AD160" s="277"/>
      <c r="AE160" s="277"/>
      <c r="AF160" s="277"/>
      <c r="AG160" s="277"/>
      <c r="AH160" s="277"/>
      <c r="AI160" s="277"/>
      <c r="AJ160" s="277"/>
      <c r="AK160" s="277"/>
      <c r="AL160" s="277"/>
      <c r="AM160" s="277"/>
      <c r="AN160" s="277"/>
      <c r="AO160" s="277"/>
      <c r="AP160" s="277"/>
      <c r="AQ160" s="334"/>
    </row>
    <row r="161" spans="2:43" ht="14.45" customHeight="1">
      <c r="B161" s="323"/>
      <c r="C161" s="608" t="s">
        <v>1559</v>
      </c>
      <c r="D161" s="610" t="s">
        <v>1037</v>
      </c>
      <c r="E161" s="606" t="s">
        <v>1013</v>
      </c>
      <c r="F161" s="606"/>
      <c r="G161" s="606" t="s">
        <v>1042</v>
      </c>
      <c r="H161" s="606" t="s">
        <v>1014</v>
      </c>
      <c r="I161" s="606" t="s">
        <v>1043</v>
      </c>
      <c r="J161" s="606" t="s">
        <v>1015</v>
      </c>
      <c r="K161" s="606" t="s">
        <v>1044</v>
      </c>
      <c r="L161" s="606" t="s">
        <v>1016</v>
      </c>
      <c r="M161" s="606" t="s">
        <v>1045</v>
      </c>
      <c r="N161" s="606" t="s">
        <v>1017</v>
      </c>
      <c r="O161" s="606" t="s">
        <v>1046</v>
      </c>
      <c r="P161" s="606" t="s">
        <v>1018</v>
      </c>
      <c r="Q161" s="606" t="s">
        <v>1047</v>
      </c>
      <c r="R161" s="606" t="s">
        <v>1019</v>
      </c>
      <c r="S161" s="606" t="s">
        <v>1048</v>
      </c>
      <c r="T161" s="606" t="s">
        <v>1020</v>
      </c>
      <c r="U161" s="606" t="s">
        <v>1049</v>
      </c>
      <c r="V161" s="606" t="s">
        <v>1021</v>
      </c>
      <c r="W161" s="606" t="s">
        <v>1050</v>
      </c>
      <c r="X161" s="606" t="s">
        <v>1022</v>
      </c>
      <c r="Y161" s="606" t="s">
        <v>1051</v>
      </c>
      <c r="Z161" s="606" t="s">
        <v>1023</v>
      </c>
      <c r="AA161" s="606" t="s">
        <v>1052</v>
      </c>
      <c r="AB161" s="606" t="s">
        <v>1024</v>
      </c>
      <c r="AC161" s="606" t="s">
        <v>1053</v>
      </c>
      <c r="AD161" s="606" t="s">
        <v>1025</v>
      </c>
      <c r="AE161" s="606" t="s">
        <v>1054</v>
      </c>
      <c r="AF161" s="606" t="s">
        <v>1026</v>
      </c>
      <c r="AG161" s="606" t="s">
        <v>1055</v>
      </c>
      <c r="AH161" s="606" t="s">
        <v>1027</v>
      </c>
      <c r="AI161" s="606" t="s">
        <v>1056</v>
      </c>
      <c r="AJ161" s="606" t="s">
        <v>1028</v>
      </c>
      <c r="AK161" s="606" t="s">
        <v>1057</v>
      </c>
      <c r="AL161" s="606" t="s">
        <v>1029</v>
      </c>
      <c r="AM161" s="606" t="s">
        <v>1058</v>
      </c>
      <c r="AN161" s="606" t="s">
        <v>1030</v>
      </c>
      <c r="AO161" s="606" t="s">
        <v>1059</v>
      </c>
      <c r="AP161" s="607" t="s">
        <v>1031</v>
      </c>
      <c r="AQ161" s="334"/>
    </row>
    <row r="162" spans="2:43" ht="14.45" customHeight="1">
      <c r="B162" s="323"/>
      <c r="C162" s="609"/>
      <c r="D162" s="611"/>
      <c r="E162" s="602">
        <f>'3T장기'!$J$9</f>
        <v>0.99980000000000002</v>
      </c>
      <c r="F162" s="602"/>
      <c r="G162" s="602">
        <f>'3T장기'!$J$19</f>
        <v>1.3094499999999998</v>
      </c>
      <c r="H162" s="602">
        <v>1.5976852999999998</v>
      </c>
      <c r="I162" s="602">
        <f>'3T장기'!$J$29</f>
        <v>1.8801928383734416</v>
      </c>
      <c r="J162" s="602">
        <v>1.5976852999999998</v>
      </c>
      <c r="K162" s="602">
        <f>'3T장기'!$J$39</f>
        <v>1.8801928383734416</v>
      </c>
      <c r="L162" s="602">
        <v>1.5976852999999998</v>
      </c>
      <c r="M162" s="602">
        <f>'3T장기'!$J$49</f>
        <v>1.8801928383734416</v>
      </c>
      <c r="N162" s="602">
        <v>1.5976852999999998</v>
      </c>
      <c r="O162" s="602">
        <f>'3T장기'!$J$59</f>
        <v>3.4390241547337403</v>
      </c>
      <c r="P162" s="602">
        <v>1.5976852999999998</v>
      </c>
      <c r="Q162" s="602">
        <f>'3T장기'!$S$9</f>
        <v>3.4390241547337403</v>
      </c>
      <c r="R162" s="602">
        <v>1.5976852999999998</v>
      </c>
      <c r="S162" s="602">
        <f>'3T장기'!$S$19</f>
        <v>3.4390241547337403</v>
      </c>
      <c r="T162" s="602">
        <v>1.5976852999999998</v>
      </c>
      <c r="U162" s="602">
        <f>'3T장기'!$S$29</f>
        <v>4.8209816477251843</v>
      </c>
      <c r="V162" s="602">
        <v>1.5976852999999998</v>
      </c>
      <c r="W162" s="602">
        <f>'3T장기'!$S$39</f>
        <v>4.8209816477251843</v>
      </c>
      <c r="X162" s="602">
        <v>1.5976852999999998</v>
      </c>
      <c r="Y162" s="602">
        <f>'3T장기'!$S$49</f>
        <v>4.8209816477251843</v>
      </c>
      <c r="Z162" s="602">
        <v>1.5976852999999998</v>
      </c>
      <c r="AA162" s="602">
        <f>'3T장기'!$S$59</f>
        <v>8.5182365753874656</v>
      </c>
      <c r="AB162" s="602">
        <v>1.5976852999999998</v>
      </c>
      <c r="AC162" s="602">
        <f>'3T장기'!$AB$9</f>
        <v>8.5182365753874656</v>
      </c>
      <c r="AD162" s="602">
        <v>1.5976852999999998</v>
      </c>
      <c r="AE162" s="602">
        <f>'3T장기'!$AB$19</f>
        <v>12.903485000228635</v>
      </c>
      <c r="AF162" s="602">
        <v>1.5976852999999998</v>
      </c>
      <c r="AG162" s="602">
        <f>'3T장기'!$AB$29</f>
        <v>12.903485000228635</v>
      </c>
      <c r="AH162" s="602">
        <v>1.5976852999999998</v>
      </c>
      <c r="AI162" s="602">
        <f>'3T장기'!$AB$39</f>
        <v>33.669475130912986</v>
      </c>
      <c r="AJ162" s="602">
        <v>1.5976852999999998</v>
      </c>
      <c r="AK162" s="602">
        <f>'3T장기'!$AB$49</f>
        <v>33.669475130912986</v>
      </c>
      <c r="AL162" s="602">
        <v>1.5976852999999998</v>
      </c>
      <c r="AM162" s="602">
        <f>'3T장기'!$AB$59</f>
        <v>50.903405800817254</v>
      </c>
      <c r="AN162" s="602">
        <v>1.5976852999999998</v>
      </c>
      <c r="AO162" s="602">
        <f>'3T장기'!$AB$59</f>
        <v>50.903405800817254</v>
      </c>
      <c r="AP162" s="603"/>
      <c r="AQ162" s="334"/>
    </row>
    <row r="163" spans="2:43" ht="14.45" customHeight="1">
      <c r="B163" s="323"/>
      <c r="C163" s="360" t="s">
        <v>206</v>
      </c>
      <c r="D163" s="361">
        <f>마리!$F$10</f>
        <v>15</v>
      </c>
      <c r="E163" s="362">
        <v>25.8</v>
      </c>
      <c r="F163" s="361">
        <f>D163*E163*E162</f>
        <v>386.92259999999999</v>
      </c>
      <c r="G163" s="362">
        <v>25.8</v>
      </c>
      <c r="H163" s="361">
        <f>D163*G163*G162</f>
        <v>506.75714999999991</v>
      </c>
      <c r="I163" s="362">
        <v>25.8</v>
      </c>
      <c r="J163" s="361">
        <f>D163*I163*I162</f>
        <v>727.63462845052197</v>
      </c>
      <c r="K163" s="362">
        <v>32</v>
      </c>
      <c r="L163" s="361">
        <f>D163*K163*K162</f>
        <v>902.49256241925195</v>
      </c>
      <c r="M163" s="362">
        <v>32</v>
      </c>
      <c r="N163" s="361">
        <f>D163*M163*M162</f>
        <v>902.49256241925195</v>
      </c>
      <c r="O163" s="362">
        <v>32</v>
      </c>
      <c r="P163" s="361">
        <f>D163*O163*O162</f>
        <v>1650.7315942721953</v>
      </c>
      <c r="Q163" s="362">
        <v>38</v>
      </c>
      <c r="R163" s="361">
        <f>D163*Q163*Q162</f>
        <v>1960.2437681982319</v>
      </c>
      <c r="S163" s="362">
        <v>38</v>
      </c>
      <c r="T163" s="361">
        <f>D163*S163*S162</f>
        <v>1960.2437681982319</v>
      </c>
      <c r="U163" s="362">
        <v>38</v>
      </c>
      <c r="V163" s="361">
        <f>D163*U163*U162</f>
        <v>2747.9595392033552</v>
      </c>
      <c r="W163" s="362">
        <v>44</v>
      </c>
      <c r="X163" s="361">
        <f>D163*W163*W162</f>
        <v>3181.8478874986217</v>
      </c>
      <c r="Y163" s="362">
        <v>44</v>
      </c>
      <c r="Z163" s="361">
        <f>D163*Y163*Y162</f>
        <v>3181.8478874986217</v>
      </c>
      <c r="AA163" s="362">
        <v>44</v>
      </c>
      <c r="AB163" s="361">
        <f>D163*AA163*AA162</f>
        <v>5622.0361397557272</v>
      </c>
      <c r="AC163" s="362">
        <v>50</v>
      </c>
      <c r="AD163" s="361">
        <f>D163*AC163*AC162</f>
        <v>6388.6774315405992</v>
      </c>
      <c r="AE163" s="362">
        <v>50</v>
      </c>
      <c r="AF163" s="361">
        <f>D163*AE163*AE162</f>
        <v>9677.6137501714766</v>
      </c>
      <c r="AG163" s="362">
        <v>50</v>
      </c>
      <c r="AH163" s="361">
        <f>D163*AG163*AG162</f>
        <v>9677.6137501714766</v>
      </c>
      <c r="AI163" s="362">
        <v>56</v>
      </c>
      <c r="AJ163" s="361">
        <f>D163*AI163*AI162</f>
        <v>28282.359109966907</v>
      </c>
      <c r="AK163" s="362">
        <v>56</v>
      </c>
      <c r="AL163" s="361">
        <f>D163*AK163*AK162</f>
        <v>28282.359109966907</v>
      </c>
      <c r="AM163" s="362">
        <v>56</v>
      </c>
      <c r="AN163" s="361">
        <f>D163*AM163*AM162</f>
        <v>42758.860872686491</v>
      </c>
      <c r="AO163" s="362">
        <v>62.2</v>
      </c>
      <c r="AP163" s="363">
        <f>D163*AO163*AO162</f>
        <v>47492.877612162498</v>
      </c>
      <c r="AQ163" s="334"/>
    </row>
    <row r="164" spans="2:43" ht="14.45" customHeight="1">
      <c r="B164" s="323"/>
      <c r="C164" s="364" t="s">
        <v>205</v>
      </c>
      <c r="D164" s="365">
        <f>마리!$F$9</f>
        <v>1</v>
      </c>
      <c r="E164" s="366">
        <v>15.6</v>
      </c>
      <c r="F164" s="365">
        <f>D164*E164*E162</f>
        <v>15.596880000000001</v>
      </c>
      <c r="G164" s="366">
        <v>15.6</v>
      </c>
      <c r="H164" s="365">
        <f>D164*G164*G162</f>
        <v>20.427419999999994</v>
      </c>
      <c r="I164" s="366">
        <v>15.6</v>
      </c>
      <c r="J164" s="365">
        <f>D164*I164*I162</f>
        <v>29.331008278625688</v>
      </c>
      <c r="K164" s="366">
        <v>19.2</v>
      </c>
      <c r="L164" s="365">
        <f>D164*K164*K162</f>
        <v>36.099702496770078</v>
      </c>
      <c r="M164" s="366">
        <v>19.2</v>
      </c>
      <c r="N164" s="365">
        <f>D164*M164*M162</f>
        <v>36.099702496770078</v>
      </c>
      <c r="O164" s="366">
        <v>19.2</v>
      </c>
      <c r="P164" s="365">
        <f>D164*O164*O162</f>
        <v>66.029263770887809</v>
      </c>
      <c r="Q164" s="366">
        <v>22.8</v>
      </c>
      <c r="R164" s="365">
        <f>D164*Q164*Q162</f>
        <v>78.409750727929278</v>
      </c>
      <c r="S164" s="366">
        <v>22.8</v>
      </c>
      <c r="T164" s="365">
        <f>D164*S164*S162</f>
        <v>78.409750727929278</v>
      </c>
      <c r="U164" s="366">
        <v>22.8</v>
      </c>
      <c r="V164" s="365">
        <f>D164*U164*U162</f>
        <v>109.91838156813421</v>
      </c>
      <c r="W164" s="366">
        <v>26.4</v>
      </c>
      <c r="X164" s="365">
        <f>D164*W164*W162</f>
        <v>127.27391549994486</v>
      </c>
      <c r="Y164" s="366">
        <v>26.4</v>
      </c>
      <c r="Z164" s="365">
        <f>D164*Y164*Y162</f>
        <v>127.27391549994486</v>
      </c>
      <c r="AA164" s="366">
        <v>26.4</v>
      </c>
      <c r="AB164" s="365">
        <f>D164*AA164*AA162</f>
        <v>224.88144559022908</v>
      </c>
      <c r="AC164" s="366">
        <v>30</v>
      </c>
      <c r="AD164" s="365">
        <f>D164*AC164*AC162</f>
        <v>255.54709726162397</v>
      </c>
      <c r="AE164" s="366">
        <v>30</v>
      </c>
      <c r="AF164" s="365">
        <f>D164*AE164*AE162</f>
        <v>387.10455000685903</v>
      </c>
      <c r="AG164" s="366">
        <v>30</v>
      </c>
      <c r="AH164" s="365">
        <f>D164*AG164*AG162</f>
        <v>387.10455000685903</v>
      </c>
      <c r="AI164" s="366">
        <v>33.6</v>
      </c>
      <c r="AJ164" s="365">
        <f>D164*AI164*AI162</f>
        <v>1131.2943643986764</v>
      </c>
      <c r="AK164" s="366">
        <v>33.6</v>
      </c>
      <c r="AL164" s="365">
        <f>D164*AK164*AK162</f>
        <v>1131.2943643986764</v>
      </c>
      <c r="AM164" s="366">
        <v>33.6</v>
      </c>
      <c r="AN164" s="365">
        <f>D164*AM164*AM162</f>
        <v>1710.3544349074598</v>
      </c>
      <c r="AO164" s="366">
        <v>37.200000000000003</v>
      </c>
      <c r="AP164" s="367">
        <f>D164*AO164*AO162</f>
        <v>1893.606695790402</v>
      </c>
      <c r="AQ164" s="334"/>
    </row>
    <row r="165" spans="2:43" ht="14.45" customHeight="1">
      <c r="B165" s="323"/>
      <c r="C165" s="364" t="s">
        <v>1039</v>
      </c>
      <c r="D165" s="365">
        <f>마리!$F$11</f>
        <v>28</v>
      </c>
      <c r="E165" s="366">
        <v>8</v>
      </c>
      <c r="F165" s="365">
        <f>D165*E165*E162</f>
        <v>223.95519999999999</v>
      </c>
      <c r="G165" s="366">
        <v>8</v>
      </c>
      <c r="H165" s="365">
        <f>D165*G165*G162</f>
        <v>293.31679999999994</v>
      </c>
      <c r="I165" s="366">
        <v>8</v>
      </c>
      <c r="J165" s="365">
        <f>D165*I165*I162</f>
        <v>421.16319579565095</v>
      </c>
      <c r="K165" s="366">
        <v>10</v>
      </c>
      <c r="L165" s="365">
        <f>D165*K165*K162</f>
        <v>526.45399474456372</v>
      </c>
      <c r="M165" s="366">
        <v>10</v>
      </c>
      <c r="N165" s="365">
        <f>D165*M165*M162</f>
        <v>526.45399474456372</v>
      </c>
      <c r="O165" s="366">
        <v>10</v>
      </c>
      <c r="P165" s="365">
        <f>D165*O165*O162</f>
        <v>962.92676332544727</v>
      </c>
      <c r="Q165" s="366">
        <v>10</v>
      </c>
      <c r="R165" s="365">
        <f>D165*Q165*Q162</f>
        <v>962.92676332544727</v>
      </c>
      <c r="S165" s="366">
        <v>12</v>
      </c>
      <c r="T165" s="365">
        <f>D165*S165*S162</f>
        <v>1155.5121159905368</v>
      </c>
      <c r="U165" s="366">
        <v>12</v>
      </c>
      <c r="V165" s="365">
        <f>D165*U165*U162</f>
        <v>1619.849833635662</v>
      </c>
      <c r="W165" s="366">
        <v>12</v>
      </c>
      <c r="X165" s="365">
        <f>D165*W165*W162</f>
        <v>1619.849833635662</v>
      </c>
      <c r="Y165" s="366">
        <v>12</v>
      </c>
      <c r="Z165" s="365">
        <f>D165*Y165*Y162</f>
        <v>1619.849833635662</v>
      </c>
      <c r="AA165" s="366">
        <v>14</v>
      </c>
      <c r="AB165" s="365">
        <f>D165*AA165*AA162</f>
        <v>3339.1487375518864</v>
      </c>
      <c r="AC165" s="366">
        <v>14</v>
      </c>
      <c r="AD165" s="365">
        <f>D165*AC165*AC162</f>
        <v>3339.1487375518864</v>
      </c>
      <c r="AE165" s="366">
        <v>16</v>
      </c>
      <c r="AF165" s="365">
        <f>D165*AE165*AE162</f>
        <v>5780.7612801024279</v>
      </c>
      <c r="AG165" s="366">
        <v>16</v>
      </c>
      <c r="AH165" s="365">
        <f>D165*AG165*AG162</f>
        <v>5780.7612801024279</v>
      </c>
      <c r="AI165" s="366">
        <v>18</v>
      </c>
      <c r="AJ165" s="365">
        <f>D165*AI165*AI162</f>
        <v>16969.415465980146</v>
      </c>
      <c r="AK165" s="366">
        <v>18</v>
      </c>
      <c r="AL165" s="365">
        <f>D165*AK165*AK162</f>
        <v>16969.415465980146</v>
      </c>
      <c r="AM165" s="366">
        <v>18</v>
      </c>
      <c r="AN165" s="365">
        <f>D165*AM165*AM162</f>
        <v>25655.316523611895</v>
      </c>
      <c r="AO165" s="366">
        <v>20</v>
      </c>
      <c r="AP165" s="367">
        <f>D165*AO165*AO162</f>
        <v>28505.907248457661</v>
      </c>
      <c r="AQ165" s="334"/>
    </row>
    <row r="166" spans="2:43" ht="14.45" customHeight="1">
      <c r="B166" s="323"/>
      <c r="C166" s="368" t="s">
        <v>1603</v>
      </c>
      <c r="D166" s="369">
        <f>마리!$F$11</f>
        <v>28</v>
      </c>
      <c r="E166" s="370">
        <v>4</v>
      </c>
      <c r="F166" s="369">
        <f>D166*E166*E162</f>
        <v>111.9776</v>
      </c>
      <c r="G166" s="370">
        <v>4</v>
      </c>
      <c r="H166" s="369">
        <f>D166*G166*G162</f>
        <v>146.65839999999997</v>
      </c>
      <c r="I166" s="370">
        <v>4</v>
      </c>
      <c r="J166" s="369">
        <f>D166*I166*I162</f>
        <v>210.58159789782547</v>
      </c>
      <c r="K166" s="370">
        <v>6</v>
      </c>
      <c r="L166" s="369">
        <f>D166*K166*K162</f>
        <v>315.87239684673818</v>
      </c>
      <c r="M166" s="370">
        <v>6</v>
      </c>
      <c r="N166" s="369">
        <f>D166*M166*M162</f>
        <v>315.87239684673818</v>
      </c>
      <c r="O166" s="370">
        <v>6</v>
      </c>
      <c r="P166" s="369">
        <f>D166*O166*O162</f>
        <v>577.75605799526841</v>
      </c>
      <c r="Q166" s="370">
        <v>6</v>
      </c>
      <c r="R166" s="369">
        <f>D166*Q166*Q162</f>
        <v>577.75605799526841</v>
      </c>
      <c r="S166" s="370">
        <v>8</v>
      </c>
      <c r="T166" s="369">
        <f>D166*S166*S162</f>
        <v>770.34141066035784</v>
      </c>
      <c r="U166" s="370">
        <v>8</v>
      </c>
      <c r="V166" s="369">
        <f>D166*U166*U162</f>
        <v>1079.8998890904413</v>
      </c>
      <c r="W166" s="370">
        <v>8</v>
      </c>
      <c r="X166" s="369">
        <f>D166*W166*W162</f>
        <v>1079.8998890904413</v>
      </c>
      <c r="Y166" s="370">
        <v>8</v>
      </c>
      <c r="Z166" s="369">
        <f>D166*Y166*Y162</f>
        <v>1079.8998890904413</v>
      </c>
      <c r="AA166" s="370">
        <v>8</v>
      </c>
      <c r="AB166" s="369">
        <f>D166*AA166*AA162</f>
        <v>1908.0849928867924</v>
      </c>
      <c r="AC166" s="370">
        <v>8</v>
      </c>
      <c r="AD166" s="369">
        <f>D166*AC166*AC162</f>
        <v>1908.0849928867924</v>
      </c>
      <c r="AE166" s="370">
        <v>10</v>
      </c>
      <c r="AF166" s="369">
        <f>D166*AE166*AE162</f>
        <v>3612.9758000640177</v>
      </c>
      <c r="AG166" s="370">
        <v>10</v>
      </c>
      <c r="AH166" s="369">
        <f>D166*AG166*AG162</f>
        <v>3612.9758000640177</v>
      </c>
      <c r="AI166" s="370">
        <v>10</v>
      </c>
      <c r="AJ166" s="369">
        <f>D166*AI166*AI162</f>
        <v>9427.4530366556355</v>
      </c>
      <c r="AK166" s="370">
        <v>10</v>
      </c>
      <c r="AL166" s="369">
        <f>D166*AK166*AK162</f>
        <v>9427.4530366556355</v>
      </c>
      <c r="AM166" s="370">
        <v>12</v>
      </c>
      <c r="AN166" s="369">
        <f>D166*AM166*AM162</f>
        <v>17103.544349074597</v>
      </c>
      <c r="AO166" s="370">
        <v>12</v>
      </c>
      <c r="AP166" s="371">
        <f>D166*AO166*AO162</f>
        <v>17103.544349074597</v>
      </c>
      <c r="AQ166" s="334"/>
    </row>
    <row r="167" spans="2:43" ht="14.45" customHeight="1">
      <c r="B167" s="323"/>
      <c r="C167" s="360" t="s">
        <v>1040</v>
      </c>
      <c r="D167" s="361">
        <f>마리!$F$15</f>
        <v>11</v>
      </c>
      <c r="E167" s="362">
        <v>4</v>
      </c>
      <c r="F167" s="361">
        <f>D167*E167*E162</f>
        <v>43.991199999999999</v>
      </c>
      <c r="G167" s="362">
        <v>4</v>
      </c>
      <c r="H167" s="361">
        <f>D167*G167*G162</f>
        <v>57.615799999999993</v>
      </c>
      <c r="I167" s="362">
        <v>4</v>
      </c>
      <c r="J167" s="361">
        <f>D167*I167*I162</f>
        <v>82.728484888431439</v>
      </c>
      <c r="K167" s="362">
        <v>4</v>
      </c>
      <c r="L167" s="361">
        <f>D167*K167*K162</f>
        <v>82.728484888431439</v>
      </c>
      <c r="M167" s="362">
        <v>4</v>
      </c>
      <c r="N167" s="361">
        <f>D167*M167*M162</f>
        <v>82.728484888431439</v>
      </c>
      <c r="O167" s="362">
        <v>4</v>
      </c>
      <c r="P167" s="361">
        <f>D167*O167*O162</f>
        <v>151.31706280828456</v>
      </c>
      <c r="Q167" s="362">
        <v>6</v>
      </c>
      <c r="R167" s="361">
        <f>D167*Q167*Q162</f>
        <v>226.97559421242687</v>
      </c>
      <c r="S167" s="362">
        <v>6</v>
      </c>
      <c r="T167" s="361">
        <f>D167*S167*S162</f>
        <v>226.97559421242687</v>
      </c>
      <c r="U167" s="362">
        <v>6</v>
      </c>
      <c r="V167" s="361">
        <f>D167*U167*U162</f>
        <v>318.18478874986215</v>
      </c>
      <c r="W167" s="362">
        <v>6</v>
      </c>
      <c r="X167" s="361">
        <f>D167*W167*W162</f>
        <v>318.18478874986215</v>
      </c>
      <c r="Y167" s="362">
        <v>6</v>
      </c>
      <c r="Z167" s="361">
        <f>D167*Y167*Y162</f>
        <v>318.18478874986215</v>
      </c>
      <c r="AA167" s="362">
        <v>6</v>
      </c>
      <c r="AB167" s="361">
        <f>D167*AA167*AA162</f>
        <v>562.20361397557269</v>
      </c>
      <c r="AC167" s="362">
        <v>8</v>
      </c>
      <c r="AD167" s="361">
        <f>D167*AC167*AC162</f>
        <v>749.604818634097</v>
      </c>
      <c r="AE167" s="362">
        <v>8</v>
      </c>
      <c r="AF167" s="361">
        <f>D167*AE167*AE162</f>
        <v>1135.5066800201198</v>
      </c>
      <c r="AG167" s="362">
        <v>8</v>
      </c>
      <c r="AH167" s="361">
        <f>D167*AG167*AG162</f>
        <v>1135.5066800201198</v>
      </c>
      <c r="AI167" s="362">
        <v>8</v>
      </c>
      <c r="AJ167" s="361">
        <f>D167*AI167*AI162</f>
        <v>2962.9138115203427</v>
      </c>
      <c r="AK167" s="362">
        <v>8</v>
      </c>
      <c r="AL167" s="361">
        <f>D167*AK167*AK162</f>
        <v>2962.9138115203427</v>
      </c>
      <c r="AM167" s="362">
        <v>8</v>
      </c>
      <c r="AN167" s="361">
        <f>D167*AM167*AM162</f>
        <v>4479.4997104719187</v>
      </c>
      <c r="AO167" s="362">
        <v>8</v>
      </c>
      <c r="AP167" s="363">
        <f>D167*AO167*AO162</f>
        <v>4479.4997104719187</v>
      </c>
      <c r="AQ167" s="334"/>
    </row>
    <row r="168" spans="2:43" ht="14.45" customHeight="1">
      <c r="B168" s="323"/>
      <c r="C168" s="364" t="s">
        <v>1040</v>
      </c>
      <c r="D168" s="365">
        <f>마리!$F$15</f>
        <v>11</v>
      </c>
      <c r="E168" s="366">
        <v>2</v>
      </c>
      <c r="F168" s="365">
        <f>D168*E168*E162</f>
        <v>21.9956</v>
      </c>
      <c r="G168" s="366">
        <v>2</v>
      </c>
      <c r="H168" s="365">
        <f>D168*G168*G162</f>
        <v>28.807899999999997</v>
      </c>
      <c r="I168" s="366">
        <v>2</v>
      </c>
      <c r="J168" s="365">
        <f>D168*I168*I162</f>
        <v>41.364242444215719</v>
      </c>
      <c r="K168" s="366">
        <v>4</v>
      </c>
      <c r="L168" s="365">
        <f>D168*K168*K162</f>
        <v>82.728484888431439</v>
      </c>
      <c r="M168" s="366">
        <v>4</v>
      </c>
      <c r="N168" s="365">
        <f>D168*M168*M162</f>
        <v>82.728484888431439</v>
      </c>
      <c r="O168" s="366">
        <v>4</v>
      </c>
      <c r="P168" s="365">
        <f>D168*O168*O162</f>
        <v>151.31706280828456</v>
      </c>
      <c r="Q168" s="366">
        <v>4</v>
      </c>
      <c r="R168" s="365">
        <f>D168*Q168*Q162</f>
        <v>151.31706280828456</v>
      </c>
      <c r="S168" s="366">
        <v>4</v>
      </c>
      <c r="T168" s="365">
        <f>D168*S168*S162</f>
        <v>151.31706280828456</v>
      </c>
      <c r="U168" s="366">
        <v>4</v>
      </c>
      <c r="V168" s="365">
        <f>D168*U168*U162</f>
        <v>212.1231924999081</v>
      </c>
      <c r="W168" s="366">
        <v>4</v>
      </c>
      <c r="X168" s="365">
        <f>D168*W168*W162</f>
        <v>212.1231924999081</v>
      </c>
      <c r="Y168" s="366">
        <v>4</v>
      </c>
      <c r="Z168" s="365">
        <f>D168*Y168*Y162</f>
        <v>212.1231924999081</v>
      </c>
      <c r="AA168" s="366">
        <v>4</v>
      </c>
      <c r="AB168" s="365">
        <f>D168*AA168*AA162</f>
        <v>374.8024093170485</v>
      </c>
      <c r="AC168" s="366">
        <v>6</v>
      </c>
      <c r="AD168" s="365">
        <f>D168*AC168*AC162</f>
        <v>562.20361397557269</v>
      </c>
      <c r="AE168" s="366">
        <v>6</v>
      </c>
      <c r="AF168" s="365">
        <f>D168*AE168*AE162</f>
        <v>851.63001001508985</v>
      </c>
      <c r="AG168" s="366">
        <v>6</v>
      </c>
      <c r="AH168" s="365">
        <f>D168*AG168*AG162</f>
        <v>851.63001001508985</v>
      </c>
      <c r="AI168" s="366">
        <v>6</v>
      </c>
      <c r="AJ168" s="365">
        <f>D168*AI168*AI162</f>
        <v>2222.1853586402572</v>
      </c>
      <c r="AK168" s="366">
        <v>6</v>
      </c>
      <c r="AL168" s="365">
        <f>D168*AK168*AK162</f>
        <v>2222.1853586402572</v>
      </c>
      <c r="AM168" s="366">
        <v>6</v>
      </c>
      <c r="AN168" s="365">
        <f>D168*AM168*AM162</f>
        <v>3359.6247828539385</v>
      </c>
      <c r="AO168" s="366">
        <v>6</v>
      </c>
      <c r="AP168" s="367">
        <f>D168*AO168*AO162</f>
        <v>3359.6247828539385</v>
      </c>
      <c r="AQ168" s="334"/>
    </row>
    <row r="169" spans="2:43" ht="14.45" customHeight="1">
      <c r="B169" s="323"/>
      <c r="C169" s="364" t="s">
        <v>1038</v>
      </c>
      <c r="D169" s="365">
        <f>마리!$F$14</f>
        <v>107</v>
      </c>
      <c r="E169" s="366">
        <v>1272</v>
      </c>
      <c r="F169" s="365">
        <f>D169*E169/500</f>
        <v>272.20800000000003</v>
      </c>
      <c r="G169" s="366">
        <v>1272</v>
      </c>
      <c r="H169" s="365">
        <f>D169*G169/500</f>
        <v>272.20800000000003</v>
      </c>
      <c r="I169" s="366">
        <v>1272</v>
      </c>
      <c r="J169" s="365">
        <f>D169*I169/500</f>
        <v>272.20800000000003</v>
      </c>
      <c r="K169" s="366">
        <v>1568</v>
      </c>
      <c r="L169" s="365">
        <f>D169*K169/500</f>
        <v>335.55200000000002</v>
      </c>
      <c r="M169" s="366">
        <v>1568</v>
      </c>
      <c r="N169" s="365">
        <f>D169*M169/500</f>
        <v>335.55200000000002</v>
      </c>
      <c r="O169" s="366">
        <v>1568</v>
      </c>
      <c r="P169" s="365">
        <f>D169*O169/500</f>
        <v>335.55200000000002</v>
      </c>
      <c r="Q169" s="366">
        <v>1864</v>
      </c>
      <c r="R169" s="365">
        <f>D169*Q169/500</f>
        <v>398.89600000000002</v>
      </c>
      <c r="S169" s="366">
        <v>1864</v>
      </c>
      <c r="T169" s="365">
        <f>D169*S169/500</f>
        <v>398.89600000000002</v>
      </c>
      <c r="U169" s="366">
        <v>1864</v>
      </c>
      <c r="V169" s="365">
        <f>D169*U169/500</f>
        <v>398.89600000000002</v>
      </c>
      <c r="W169" s="366">
        <v>2544</v>
      </c>
      <c r="X169" s="365">
        <f>D169*W169/500</f>
        <v>544.41600000000005</v>
      </c>
      <c r="Y169" s="366">
        <v>3476</v>
      </c>
      <c r="Z169" s="365">
        <f>D169*Y169/500</f>
        <v>743.86400000000003</v>
      </c>
      <c r="AA169" s="366">
        <v>4704</v>
      </c>
      <c r="AB169" s="365">
        <f>D169*AA169/500</f>
        <v>1006.6559999999999</v>
      </c>
      <c r="AC169" s="366">
        <v>6354</v>
      </c>
      <c r="AD169" s="365">
        <f>D169*AC169/500</f>
        <v>1359.7560000000001</v>
      </c>
      <c r="AE169" s="366">
        <v>8598</v>
      </c>
      <c r="AF169" s="365">
        <f>D169*AE169/500</f>
        <v>1839.972</v>
      </c>
      <c r="AG169" s="366">
        <v>11688</v>
      </c>
      <c r="AH169" s="365">
        <f>D169*AG169/500</f>
        <v>2501.232</v>
      </c>
      <c r="AI169" s="366">
        <v>15900</v>
      </c>
      <c r="AJ169" s="365">
        <f>D169*AI169/500</f>
        <v>3402.6</v>
      </c>
      <c r="AK169" s="366">
        <v>21540</v>
      </c>
      <c r="AL169" s="365">
        <f>D169*AK169/500</f>
        <v>4609.5600000000004</v>
      </c>
      <c r="AM169" s="366">
        <v>29256</v>
      </c>
      <c r="AN169" s="365">
        <f>D169*AM169/500</f>
        <v>6260.7839999999997</v>
      </c>
      <c r="AO169" s="366">
        <v>39668</v>
      </c>
      <c r="AP169" s="367">
        <f>D169*AO169/500</f>
        <v>8488.9519999999993</v>
      </c>
      <c r="AQ169" s="334"/>
    </row>
    <row r="170" spans="2:43" ht="14.45" customHeight="1">
      <c r="B170" s="323"/>
      <c r="C170" s="368" t="s">
        <v>1038</v>
      </c>
      <c r="D170" s="369">
        <f>마리!$F$14</f>
        <v>107</v>
      </c>
      <c r="E170" s="370">
        <v>888</v>
      </c>
      <c r="F170" s="369">
        <f>D170*E170/500</f>
        <v>190.03200000000001</v>
      </c>
      <c r="G170" s="370">
        <v>888</v>
      </c>
      <c r="H170" s="369">
        <f>D170*G170/500</f>
        <v>190.03200000000001</v>
      </c>
      <c r="I170" s="370">
        <v>888</v>
      </c>
      <c r="J170" s="369">
        <f>D170*I170/500</f>
        <v>190.03200000000001</v>
      </c>
      <c r="K170" s="370">
        <v>1096</v>
      </c>
      <c r="L170" s="369">
        <f>D170*K170/500</f>
        <v>234.54400000000001</v>
      </c>
      <c r="M170" s="370">
        <v>1096</v>
      </c>
      <c r="N170" s="369">
        <f>D170*M170/500</f>
        <v>234.54400000000001</v>
      </c>
      <c r="O170" s="370">
        <v>1096</v>
      </c>
      <c r="P170" s="369">
        <f>D170*O170/500</f>
        <v>234.54400000000001</v>
      </c>
      <c r="Q170" s="370">
        <v>1304</v>
      </c>
      <c r="R170" s="369">
        <f>D170*Q170/500</f>
        <v>279.05599999999998</v>
      </c>
      <c r="S170" s="370">
        <v>1304</v>
      </c>
      <c r="T170" s="369">
        <f>D170*S170/500</f>
        <v>279.05599999999998</v>
      </c>
      <c r="U170" s="370">
        <v>1304</v>
      </c>
      <c r="V170" s="369">
        <f>D170*U170/500</f>
        <v>279.05599999999998</v>
      </c>
      <c r="W170" s="370">
        <v>1768</v>
      </c>
      <c r="X170" s="369">
        <f>D170*W170/500</f>
        <v>378.35199999999998</v>
      </c>
      <c r="Y170" s="370">
        <v>2414</v>
      </c>
      <c r="Z170" s="369">
        <f>D170*Y170/500</f>
        <v>516.596</v>
      </c>
      <c r="AA170" s="370">
        <v>3276</v>
      </c>
      <c r="AB170" s="369">
        <f>D170*AA170/500</f>
        <v>701.06399999999996</v>
      </c>
      <c r="AC170" s="370">
        <v>4392</v>
      </c>
      <c r="AD170" s="369">
        <f>D170*AC170/500</f>
        <v>939.88800000000003</v>
      </c>
      <c r="AE170" s="370">
        <v>5926</v>
      </c>
      <c r="AF170" s="369">
        <f>D170*AE170/500</f>
        <v>1268.164</v>
      </c>
      <c r="AG170" s="370">
        <v>8058</v>
      </c>
      <c r="AH170" s="369">
        <f>D170*AG170/500</f>
        <v>1724.412</v>
      </c>
      <c r="AI170" s="370">
        <v>10868</v>
      </c>
      <c r="AJ170" s="369">
        <f>D170*AI170/500</f>
        <v>2325.752</v>
      </c>
      <c r="AK170" s="370">
        <v>14758</v>
      </c>
      <c r="AL170" s="369">
        <f>D170*AK170/500</f>
        <v>3158.212</v>
      </c>
      <c r="AM170" s="370">
        <v>20044</v>
      </c>
      <c r="AN170" s="369">
        <f>D170*AM170/500</f>
        <v>4289.4160000000002</v>
      </c>
      <c r="AO170" s="370">
        <v>28234</v>
      </c>
      <c r="AP170" s="371">
        <f>D170*AO170/500</f>
        <v>6042.076</v>
      </c>
      <c r="AQ170" s="334"/>
    </row>
    <row r="171" spans="2:43" ht="14.45" customHeight="1">
      <c r="B171" s="323"/>
      <c r="C171" s="604" t="s">
        <v>202</v>
      </c>
      <c r="D171" s="361" t="s">
        <v>1041</v>
      </c>
      <c r="E171" s="362">
        <v>400</v>
      </c>
      <c r="F171" s="361">
        <f>E171*E162</f>
        <v>399.92</v>
      </c>
      <c r="G171" s="362">
        <v>400</v>
      </c>
      <c r="H171" s="361">
        <f>G171*G162</f>
        <v>523.77999999999986</v>
      </c>
      <c r="I171" s="362">
        <v>400</v>
      </c>
      <c r="J171" s="361">
        <f>I171*I162</f>
        <v>752.0771353493767</v>
      </c>
      <c r="K171" s="362">
        <v>400</v>
      </c>
      <c r="L171" s="361">
        <f>K171*K162</f>
        <v>752.0771353493767</v>
      </c>
      <c r="M171" s="362">
        <v>400</v>
      </c>
      <c r="N171" s="361">
        <f>M171*M162</f>
        <v>752.0771353493767</v>
      </c>
      <c r="O171" s="362">
        <v>400</v>
      </c>
      <c r="P171" s="361">
        <f>O171*O162</f>
        <v>1375.6096618934962</v>
      </c>
      <c r="Q171" s="362">
        <v>400</v>
      </c>
      <c r="R171" s="361">
        <f>Q171*Q162</f>
        <v>1375.6096618934962</v>
      </c>
      <c r="S171" s="362">
        <v>400</v>
      </c>
      <c r="T171" s="361">
        <f>S171*S162</f>
        <v>1375.6096618934962</v>
      </c>
      <c r="U171" s="362">
        <v>400</v>
      </c>
      <c r="V171" s="361">
        <f>U171*U162</f>
        <v>1928.3926590900737</v>
      </c>
      <c r="W171" s="362">
        <v>400</v>
      </c>
      <c r="X171" s="361">
        <f>W171*W162</f>
        <v>1928.3926590900737</v>
      </c>
      <c r="Y171" s="362">
        <v>400</v>
      </c>
      <c r="Z171" s="361">
        <f>Y171*Y162</f>
        <v>1928.3926590900737</v>
      </c>
      <c r="AA171" s="362">
        <v>400</v>
      </c>
      <c r="AB171" s="361">
        <f>AA171*AA162</f>
        <v>3407.2946301549864</v>
      </c>
      <c r="AC171" s="362">
        <v>400</v>
      </c>
      <c r="AD171" s="361">
        <f>AC171*AC162</f>
        <v>3407.2946301549864</v>
      </c>
      <c r="AE171" s="362">
        <v>400</v>
      </c>
      <c r="AF171" s="361">
        <f>AE171*AE162</f>
        <v>5161.3940000914536</v>
      </c>
      <c r="AG171" s="362">
        <v>420</v>
      </c>
      <c r="AH171" s="361">
        <f>AG171*AG162</f>
        <v>5419.4637000960265</v>
      </c>
      <c r="AI171" s="362">
        <v>430</v>
      </c>
      <c r="AJ171" s="361">
        <f>AI171*AI162</f>
        <v>14477.874306292584</v>
      </c>
      <c r="AK171" s="362">
        <v>450</v>
      </c>
      <c r="AL171" s="361">
        <f>AK171*AK162</f>
        <v>15151.263808910844</v>
      </c>
      <c r="AM171" s="362">
        <v>460</v>
      </c>
      <c r="AN171" s="361">
        <f>AM171*AM162</f>
        <v>23415.566668375937</v>
      </c>
      <c r="AO171" s="362">
        <v>490</v>
      </c>
      <c r="AP171" s="363">
        <f>AO171*AO162</f>
        <v>24942.668842400453</v>
      </c>
      <c r="AQ171" s="334"/>
    </row>
    <row r="172" spans="2:43" ht="14.45" customHeight="1">
      <c r="B172" s="323"/>
      <c r="C172" s="605"/>
      <c r="D172" s="365" t="s">
        <v>1041</v>
      </c>
      <c r="E172" s="366">
        <v>220</v>
      </c>
      <c r="F172" s="365">
        <f>E172*E162</f>
        <v>219.95600000000002</v>
      </c>
      <c r="G172" s="366">
        <v>220</v>
      </c>
      <c r="H172" s="365">
        <f>G172*G162</f>
        <v>288.07899999999995</v>
      </c>
      <c r="I172" s="366">
        <v>220</v>
      </c>
      <c r="J172" s="365">
        <f>I172*I162</f>
        <v>413.64242444215716</v>
      </c>
      <c r="K172" s="366">
        <v>220</v>
      </c>
      <c r="L172" s="365">
        <f>K172*K162</f>
        <v>413.64242444215716</v>
      </c>
      <c r="M172" s="366">
        <v>220</v>
      </c>
      <c r="N172" s="365">
        <f>M172*M162</f>
        <v>413.64242444215716</v>
      </c>
      <c r="O172" s="366">
        <v>220</v>
      </c>
      <c r="P172" s="365">
        <f>O172*O162</f>
        <v>756.58531404142286</v>
      </c>
      <c r="Q172" s="366">
        <v>220</v>
      </c>
      <c r="R172" s="365">
        <f>Q172*Q162</f>
        <v>756.58531404142286</v>
      </c>
      <c r="S172" s="366">
        <v>220</v>
      </c>
      <c r="T172" s="365">
        <f>S172*S162</f>
        <v>756.58531404142286</v>
      </c>
      <c r="U172" s="366">
        <v>220</v>
      </c>
      <c r="V172" s="365">
        <f>U172*U162</f>
        <v>1060.6159624995405</v>
      </c>
      <c r="W172" s="366">
        <v>230</v>
      </c>
      <c r="X172" s="365">
        <f>W172*W162</f>
        <v>1108.8257789767924</v>
      </c>
      <c r="Y172" s="366">
        <v>240</v>
      </c>
      <c r="Z172" s="365">
        <f>Y172*Y162</f>
        <v>1157.0355954540441</v>
      </c>
      <c r="AA172" s="366">
        <v>240</v>
      </c>
      <c r="AB172" s="365">
        <f>AA172*AA162</f>
        <v>2044.3767780929918</v>
      </c>
      <c r="AC172" s="366">
        <v>240</v>
      </c>
      <c r="AD172" s="365">
        <f>AC172*AC162</f>
        <v>2044.3767780929918</v>
      </c>
      <c r="AE172" s="366">
        <v>240</v>
      </c>
      <c r="AF172" s="365">
        <f>AE172*AE162</f>
        <v>3096.8364000548722</v>
      </c>
      <c r="AG172" s="366">
        <v>240</v>
      </c>
      <c r="AH172" s="365">
        <f>AG172*AG162</f>
        <v>3096.8364000548722</v>
      </c>
      <c r="AI172" s="366">
        <v>240</v>
      </c>
      <c r="AJ172" s="365">
        <f>AI172*AI162</f>
        <v>8080.6740314191165</v>
      </c>
      <c r="AK172" s="366">
        <v>240</v>
      </c>
      <c r="AL172" s="365">
        <f>AK172*AK162</f>
        <v>8080.6740314191165</v>
      </c>
      <c r="AM172" s="366">
        <v>240</v>
      </c>
      <c r="AN172" s="365">
        <f>AM172*AM162</f>
        <v>12216.817392196141</v>
      </c>
      <c r="AO172" s="366">
        <v>240</v>
      </c>
      <c r="AP172" s="367">
        <f>AO172*AO162</f>
        <v>12216.817392196141</v>
      </c>
      <c r="AQ172" s="334"/>
    </row>
    <row r="173" spans="2:43" ht="14.45" customHeight="1">
      <c r="B173" s="323"/>
      <c r="C173" s="364" t="s">
        <v>1001</v>
      </c>
      <c r="D173" s="365">
        <f>마리!$F$6</f>
        <v>34</v>
      </c>
      <c r="E173" s="366">
        <v>12</v>
      </c>
      <c r="F173" s="365">
        <f>D173*E173*E162</f>
        <v>407.91840000000002</v>
      </c>
      <c r="G173" s="366">
        <v>12</v>
      </c>
      <c r="H173" s="365">
        <f>D173*G173*G162</f>
        <v>534.25559999999996</v>
      </c>
      <c r="I173" s="366">
        <v>12</v>
      </c>
      <c r="J173" s="365">
        <f>D173*I173*I162</f>
        <v>767.11867805636416</v>
      </c>
      <c r="K173" s="366">
        <v>12</v>
      </c>
      <c r="L173" s="365">
        <f>D173*K173*K162</f>
        <v>767.11867805636416</v>
      </c>
      <c r="M173" s="366">
        <v>12</v>
      </c>
      <c r="N173" s="365">
        <f>D173*M173*M162</f>
        <v>767.11867805636416</v>
      </c>
      <c r="O173" s="366">
        <v>24</v>
      </c>
      <c r="P173" s="365">
        <f>D173*O173*O162</f>
        <v>2806.2437102627323</v>
      </c>
      <c r="Q173" s="366">
        <v>24</v>
      </c>
      <c r="R173" s="365">
        <f>D173*Q173*Q162</f>
        <v>2806.2437102627323</v>
      </c>
      <c r="S173" s="366">
        <v>24</v>
      </c>
      <c r="T173" s="365">
        <f>D173*S173*S162</f>
        <v>2806.2437102627323</v>
      </c>
      <c r="U173" s="366">
        <v>24</v>
      </c>
      <c r="V173" s="365">
        <f>D173*U173*U162</f>
        <v>3933.9210245437503</v>
      </c>
      <c r="W173" s="366">
        <v>24</v>
      </c>
      <c r="X173" s="365">
        <f>D173*W173*W162</f>
        <v>3933.9210245437503</v>
      </c>
      <c r="Y173" s="366">
        <v>24</v>
      </c>
      <c r="Z173" s="365">
        <f>D173*Y173*Y162</f>
        <v>3933.9210245437503</v>
      </c>
      <c r="AA173" s="366">
        <v>36</v>
      </c>
      <c r="AB173" s="365">
        <f>D173*AA173*AA162</f>
        <v>10426.321568274258</v>
      </c>
      <c r="AC173" s="366">
        <v>36</v>
      </c>
      <c r="AD173" s="365">
        <f>D173*AC173*AC162</f>
        <v>10426.321568274258</v>
      </c>
      <c r="AE173" s="366">
        <v>36</v>
      </c>
      <c r="AF173" s="365">
        <f>D173*AE173*AE162</f>
        <v>15793.86564027985</v>
      </c>
      <c r="AG173" s="366">
        <v>36</v>
      </c>
      <c r="AH173" s="365">
        <f>D173*AG173*AG162</f>
        <v>15793.86564027985</v>
      </c>
      <c r="AI173" s="366">
        <v>48</v>
      </c>
      <c r="AJ173" s="365">
        <f>D173*AI173*AI162</f>
        <v>54948.583413649991</v>
      </c>
      <c r="AK173" s="366">
        <v>48</v>
      </c>
      <c r="AL173" s="365">
        <f>D173*AK173*AK162</f>
        <v>54948.583413649991</v>
      </c>
      <c r="AM173" s="366">
        <v>48</v>
      </c>
      <c r="AN173" s="365">
        <f>D173*AM173*AM162</f>
        <v>83074.358266933763</v>
      </c>
      <c r="AO173" s="366">
        <v>48</v>
      </c>
      <c r="AP173" s="367">
        <f>D173*AO173*AO162</f>
        <v>83074.358266933763</v>
      </c>
      <c r="AQ173" s="334"/>
    </row>
    <row r="174" spans="2:43" ht="14.45" customHeight="1">
      <c r="B174" s="323"/>
      <c r="C174" s="364" t="s">
        <v>1033</v>
      </c>
      <c r="D174" s="365">
        <f>마리!$F$7</f>
        <v>72</v>
      </c>
      <c r="E174" s="366">
        <v>6</v>
      </c>
      <c r="F174" s="365">
        <f>D174*E174*E162</f>
        <v>431.91360000000003</v>
      </c>
      <c r="G174" s="366">
        <v>6</v>
      </c>
      <c r="H174" s="365">
        <f>D174*G174*G162</f>
        <v>565.68239999999992</v>
      </c>
      <c r="I174" s="366">
        <v>6</v>
      </c>
      <c r="J174" s="365">
        <f>D174*I174*I162</f>
        <v>812.24330617732676</v>
      </c>
      <c r="K174" s="366">
        <v>6</v>
      </c>
      <c r="L174" s="365">
        <f>D174*K174*K162</f>
        <v>812.24330617732676</v>
      </c>
      <c r="M174" s="366">
        <v>6</v>
      </c>
      <c r="N174" s="365">
        <f>D174*M174*M162</f>
        <v>812.24330617732676</v>
      </c>
      <c r="O174" s="366">
        <v>12</v>
      </c>
      <c r="P174" s="365">
        <f>D174*O174*O162</f>
        <v>2971.3168696899515</v>
      </c>
      <c r="Q174" s="366">
        <v>12</v>
      </c>
      <c r="R174" s="365">
        <f>D174*Q174*Q162</f>
        <v>2971.3168696899515</v>
      </c>
      <c r="S174" s="366">
        <v>12</v>
      </c>
      <c r="T174" s="365">
        <f>D174*S174*S162</f>
        <v>2971.3168696899515</v>
      </c>
      <c r="U174" s="366">
        <v>12</v>
      </c>
      <c r="V174" s="365">
        <f>D174*U174*U162</f>
        <v>4165.3281436345596</v>
      </c>
      <c r="W174" s="366">
        <v>12</v>
      </c>
      <c r="X174" s="365">
        <f>D174*W174*W162</f>
        <v>4165.3281436345596</v>
      </c>
      <c r="Y174" s="366">
        <v>12</v>
      </c>
      <c r="Z174" s="365">
        <f>D174*Y174*Y162</f>
        <v>4165.3281436345596</v>
      </c>
      <c r="AA174" s="366">
        <v>18</v>
      </c>
      <c r="AB174" s="365">
        <f>D174*AA174*AA162</f>
        <v>11039.634601702155</v>
      </c>
      <c r="AC174" s="366">
        <v>18</v>
      </c>
      <c r="AD174" s="365">
        <f>D174*AC174*AC162</f>
        <v>11039.634601702155</v>
      </c>
      <c r="AE174" s="366">
        <v>18</v>
      </c>
      <c r="AF174" s="365">
        <f>D174*AE174*AE162</f>
        <v>16722.916560296311</v>
      </c>
      <c r="AG174" s="366">
        <v>18</v>
      </c>
      <c r="AH174" s="365">
        <f>D174*AG174*AG162</f>
        <v>16722.916560296311</v>
      </c>
      <c r="AI174" s="366">
        <v>24</v>
      </c>
      <c r="AJ174" s="365">
        <f>D174*AI174*AI162</f>
        <v>58180.853026217635</v>
      </c>
      <c r="AK174" s="366">
        <v>24</v>
      </c>
      <c r="AL174" s="365">
        <f>D174*AK174*AK162</f>
        <v>58180.853026217635</v>
      </c>
      <c r="AM174" s="366">
        <v>24</v>
      </c>
      <c r="AN174" s="365">
        <f>D174*AM174*AM162</f>
        <v>87961.085223812217</v>
      </c>
      <c r="AO174" s="366">
        <v>24</v>
      </c>
      <c r="AP174" s="367">
        <f>D174*AO174*AO162</f>
        <v>87961.085223812217</v>
      </c>
      <c r="AQ174" s="334"/>
    </row>
    <row r="175" spans="2:43" ht="14.45" customHeight="1" thickBot="1">
      <c r="B175" s="323"/>
      <c r="C175" s="372" t="s">
        <v>1002</v>
      </c>
      <c r="D175" s="373">
        <f>마리!$F$8</f>
        <v>133</v>
      </c>
      <c r="E175" s="374">
        <v>2</v>
      </c>
      <c r="F175" s="373">
        <f>D175*E175*E162</f>
        <v>265.9468</v>
      </c>
      <c r="G175" s="374">
        <v>2</v>
      </c>
      <c r="H175" s="373">
        <f>D175*G175*G162</f>
        <v>348.31369999999993</v>
      </c>
      <c r="I175" s="374">
        <v>2</v>
      </c>
      <c r="J175" s="373">
        <f>D175*I175*I162</f>
        <v>500.1312950073355</v>
      </c>
      <c r="K175" s="374">
        <v>2</v>
      </c>
      <c r="L175" s="373">
        <f>D175*K175*K162</f>
        <v>500.1312950073355</v>
      </c>
      <c r="M175" s="374">
        <v>2</v>
      </c>
      <c r="N175" s="373">
        <f>D175*M175*M162</f>
        <v>500.1312950073355</v>
      </c>
      <c r="O175" s="374">
        <v>4</v>
      </c>
      <c r="P175" s="373">
        <f>D175*O175*O162</f>
        <v>1829.5608503183498</v>
      </c>
      <c r="Q175" s="374">
        <v>4</v>
      </c>
      <c r="R175" s="373">
        <f>D175*Q175*Q162</f>
        <v>1829.5608503183498</v>
      </c>
      <c r="S175" s="374">
        <v>4</v>
      </c>
      <c r="T175" s="373">
        <f>D175*S175*S162</f>
        <v>1829.5608503183498</v>
      </c>
      <c r="U175" s="374">
        <v>4</v>
      </c>
      <c r="V175" s="373">
        <f>D175*U175*U162</f>
        <v>2564.7622365897982</v>
      </c>
      <c r="W175" s="374">
        <v>4</v>
      </c>
      <c r="X175" s="373">
        <f>D175*W175*W162</f>
        <v>2564.7622365897982</v>
      </c>
      <c r="Y175" s="374">
        <v>4</v>
      </c>
      <c r="Z175" s="373">
        <f>D175*Y175*Y162</f>
        <v>2564.7622365897982</v>
      </c>
      <c r="AA175" s="374">
        <v>6</v>
      </c>
      <c r="AB175" s="373">
        <f>D175*AA175*AA162</f>
        <v>6797.5527871591976</v>
      </c>
      <c r="AC175" s="374">
        <v>6</v>
      </c>
      <c r="AD175" s="373">
        <f>D175*AC175*AC162</f>
        <v>6797.5527871591976</v>
      </c>
      <c r="AE175" s="374">
        <v>5</v>
      </c>
      <c r="AF175" s="373">
        <f>D175*AE175*AE162</f>
        <v>8580.8175251520424</v>
      </c>
      <c r="AG175" s="374">
        <v>5</v>
      </c>
      <c r="AH175" s="373">
        <f>D175*AG175*AG162</f>
        <v>8580.8175251520424</v>
      </c>
      <c r="AI175" s="374">
        <v>1</v>
      </c>
      <c r="AJ175" s="373">
        <f>D175*AI175*AI162</f>
        <v>4478.0401924114267</v>
      </c>
      <c r="AK175" s="374">
        <v>1</v>
      </c>
      <c r="AL175" s="373">
        <f>D175*AK175*AK162</f>
        <v>4478.0401924114267</v>
      </c>
      <c r="AM175" s="374">
        <v>1</v>
      </c>
      <c r="AN175" s="373">
        <f>D175*AM175*AM162</f>
        <v>6770.1529715086945</v>
      </c>
      <c r="AO175" s="374">
        <v>1</v>
      </c>
      <c r="AP175" s="375">
        <f>D175*AO175*AO162</f>
        <v>6770.1529715086945</v>
      </c>
      <c r="AQ175" s="334"/>
    </row>
    <row r="176" spans="2:43" ht="14.45" customHeight="1" thickBot="1">
      <c r="B176" s="323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/>
      <c r="AL176" s="277"/>
      <c r="AM176" s="277"/>
      <c r="AN176" s="277"/>
      <c r="AO176" s="277"/>
      <c r="AP176" s="277"/>
      <c r="AQ176" s="334"/>
    </row>
    <row r="177" spans="2:43" ht="14.45" customHeight="1">
      <c r="B177" s="323"/>
      <c r="C177" s="376" t="s">
        <v>1032</v>
      </c>
      <c r="D177" s="377" t="s">
        <v>1579</v>
      </c>
      <c r="E177" s="600">
        <f>F163+F165+F167+F169+F171+F174+F175</f>
        <v>2024.8574000000001</v>
      </c>
      <c r="F177" s="600"/>
      <c r="G177" s="600">
        <f>H163+H165+H167+H169+H171+H174+H175</f>
        <v>2567.6738499999992</v>
      </c>
      <c r="H177" s="600"/>
      <c r="I177" s="600">
        <f>J163+J165+J167+J169+J171+J174+J175</f>
        <v>3568.1860456686436</v>
      </c>
      <c r="J177" s="600"/>
      <c r="K177" s="600">
        <f>L163+L165+L167+L169+L171+L174+L175</f>
        <v>3911.6787785862862</v>
      </c>
      <c r="L177" s="600"/>
      <c r="M177" s="600">
        <f>N163+N165+N167+N169+N171+N174+N175</f>
        <v>3911.6787785862862</v>
      </c>
      <c r="N177" s="600"/>
      <c r="O177" s="600">
        <f>P163+P165+P167+P169+P171+P174+P175</f>
        <v>9277.0148023077254</v>
      </c>
      <c r="P177" s="600"/>
      <c r="Q177" s="600">
        <f>R163+R165+R167+R169+R171+R174+R175</f>
        <v>9725.5295076379043</v>
      </c>
      <c r="R177" s="600"/>
      <c r="S177" s="600">
        <f>T163+T165+T167+T169+T171+T174+T175</f>
        <v>9918.1148603029942</v>
      </c>
      <c r="T177" s="600"/>
      <c r="U177" s="600">
        <f>V163+V165+V167+V169+V171+V174+V175</f>
        <v>13743.373200903312</v>
      </c>
      <c r="V177" s="600"/>
      <c r="W177" s="600">
        <f>X163+X165+X167+X169+X171+X174+X175</f>
        <v>14322.781549198578</v>
      </c>
      <c r="X177" s="600"/>
      <c r="Y177" s="600">
        <f>Z163+Z165+Z167+Z169+Z171+Z174+Z175</f>
        <v>14522.229549198579</v>
      </c>
      <c r="Z177" s="600"/>
      <c r="AA177" s="600">
        <f>AB163+AB165+AB167+AB169+AB171+AB174+AB175</f>
        <v>31774.526510299525</v>
      </c>
      <c r="AB177" s="600"/>
      <c r="AC177" s="600">
        <f>AD163+AD165+AD167+AD169+AD171+AD174+AD175</f>
        <v>33081.669006742923</v>
      </c>
      <c r="AD177" s="600"/>
      <c r="AE177" s="600">
        <f>AF163+AF165+AF167+AF169+AF171+AF174+AF175</f>
        <v>48898.981795833832</v>
      </c>
      <c r="AF177" s="600"/>
      <c r="AG177" s="600">
        <f>AH163+AH165+AH167+AH169+AH171+AH174+AH175</f>
        <v>49818.311495838403</v>
      </c>
      <c r="AH177" s="600"/>
      <c r="AI177" s="600">
        <f>AJ163+AJ165+AJ167+AJ169+AJ171+AJ174+AJ175</f>
        <v>128754.05591238904</v>
      </c>
      <c r="AJ177" s="600"/>
      <c r="AK177" s="600">
        <f>AL163+AL165+AL167+AL169+AL171+AL174+AL175</f>
        <v>130634.40541500731</v>
      </c>
      <c r="AL177" s="600"/>
      <c r="AM177" s="600">
        <f>AN163+AN165+AN167+AN169+AN171+AN174+AN175</f>
        <v>197301.26597046712</v>
      </c>
      <c r="AN177" s="600"/>
      <c r="AO177" s="600">
        <f>AP163+AP165+AP167+AP169+AP171+AP174+AP175</f>
        <v>208641.14360881347</v>
      </c>
      <c r="AP177" s="601"/>
      <c r="AQ177" s="334"/>
    </row>
    <row r="178" spans="2:43" ht="14.45" customHeight="1" thickBot="1">
      <c r="B178" s="323"/>
      <c r="C178" s="378" t="s">
        <v>1034</v>
      </c>
      <c r="D178" s="379" t="s">
        <v>1579</v>
      </c>
      <c r="E178" s="598">
        <f>F164+F166+F168+F170+F172+F174+F175</f>
        <v>1257.41848</v>
      </c>
      <c r="F178" s="598"/>
      <c r="G178" s="598">
        <f>H164+H166+H168+H170+H172+H174+H175</f>
        <v>1588.0008199999997</v>
      </c>
      <c r="H178" s="598"/>
      <c r="I178" s="598">
        <f>J164+J166+J168+J170+J172+J174+J175</f>
        <v>2197.3258742474864</v>
      </c>
      <c r="J178" s="598"/>
      <c r="K178" s="598">
        <f>L164+L166+L168+L170+L172+L174+L175</f>
        <v>2395.2616098587591</v>
      </c>
      <c r="L178" s="598"/>
      <c r="M178" s="598">
        <f>N164+N166+N168+N170+N172+N174+N175</f>
        <v>2395.2616098587591</v>
      </c>
      <c r="N178" s="598"/>
      <c r="O178" s="598">
        <f>P164+P166+P168+P170+P172+P174+P175</f>
        <v>6587.1094186241644</v>
      </c>
      <c r="P178" s="598"/>
      <c r="Q178" s="598">
        <f>R164+R166+R168+R170+R172+R174+R175</f>
        <v>6644.0019055812063</v>
      </c>
      <c r="R178" s="598"/>
      <c r="S178" s="598">
        <f>T164+T166+T168+T170+T172+T174+T175</f>
        <v>6836.5872582462962</v>
      </c>
      <c r="T178" s="598"/>
      <c r="U178" s="598">
        <f>V164+V166+V168+V170+V172+V174+V175</f>
        <v>9471.7038058823819</v>
      </c>
      <c r="V178" s="598"/>
      <c r="W178" s="598">
        <f>X164+X166+X168+X170+X172+X174+X175</f>
        <v>9636.5651562914445</v>
      </c>
      <c r="X178" s="598"/>
      <c r="Y178" s="598">
        <f>Z164+Z166+Z168+Z170+Z172+Z174+Z175</f>
        <v>9823.0189727686957</v>
      </c>
      <c r="Z178" s="598"/>
      <c r="AA178" s="598">
        <f>AB164+AB166+AB168+AB170+AB172+AB174+AB175</f>
        <v>23090.397014748414</v>
      </c>
      <c r="AB178" s="598"/>
      <c r="AC178" s="598">
        <f>AD164+AD166+AD168+AD170+AD172+AD174+AD175</f>
        <v>23547.287871078333</v>
      </c>
      <c r="AD178" s="598"/>
      <c r="AE178" s="598">
        <f>AF164+AF166+AF168+AF170+AF172+AF174+AF175</f>
        <v>34520.444845589191</v>
      </c>
      <c r="AF178" s="598"/>
      <c r="AG178" s="598">
        <f>AH164+AH166+AH168+AH170+AH172+AH174+AH175</f>
        <v>34976.69284558919</v>
      </c>
      <c r="AH178" s="598"/>
      <c r="AI178" s="598">
        <f>AJ164+AJ166+AJ168+AJ170+AJ172+AJ174+AJ175</f>
        <v>85846.252009742748</v>
      </c>
      <c r="AJ178" s="598"/>
      <c r="AK178" s="598">
        <f>AL164+AL166+AL168+AL170+AL172+AL174+AL175</f>
        <v>86678.71200974274</v>
      </c>
      <c r="AL178" s="598"/>
      <c r="AM178" s="598">
        <f>AN164+AN166+AN168+AN170+AN172+AN174+AN175</f>
        <v>133410.99515435303</v>
      </c>
      <c r="AN178" s="598"/>
      <c r="AO178" s="598">
        <f>AP164+AP166+AP168+AP170+AP172+AP174+AP175</f>
        <v>135346.907415236</v>
      </c>
      <c r="AP178" s="599"/>
      <c r="AQ178" s="334"/>
    </row>
    <row r="179" spans="2:43" ht="14.45" customHeight="1" thickBot="1">
      <c r="B179" s="323"/>
      <c r="C179" s="277"/>
      <c r="D179" s="277"/>
      <c r="E179" s="277"/>
      <c r="F179" s="277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/>
      <c r="AK179" s="277"/>
      <c r="AL179" s="277"/>
      <c r="AM179" s="277"/>
      <c r="AN179" s="277"/>
      <c r="AO179" s="277"/>
      <c r="AP179" s="277"/>
      <c r="AQ179" s="334"/>
    </row>
    <row r="180" spans="2:43" ht="14.45" customHeight="1">
      <c r="B180" s="323"/>
      <c r="C180" s="608" t="s">
        <v>1554</v>
      </c>
      <c r="D180" s="610" t="s">
        <v>1037</v>
      </c>
      <c r="E180" s="606" t="s">
        <v>1013</v>
      </c>
      <c r="F180" s="606"/>
      <c r="G180" s="606" t="s">
        <v>1042</v>
      </c>
      <c r="H180" s="606" t="s">
        <v>1014</v>
      </c>
      <c r="I180" s="606" t="s">
        <v>1043</v>
      </c>
      <c r="J180" s="606" t="s">
        <v>1015</v>
      </c>
      <c r="K180" s="606" t="s">
        <v>1044</v>
      </c>
      <c r="L180" s="606" t="s">
        <v>1016</v>
      </c>
      <c r="M180" s="606" t="s">
        <v>1045</v>
      </c>
      <c r="N180" s="606" t="s">
        <v>1017</v>
      </c>
      <c r="O180" s="606" t="s">
        <v>1046</v>
      </c>
      <c r="P180" s="606" t="s">
        <v>1018</v>
      </c>
      <c r="Q180" s="606" t="s">
        <v>1047</v>
      </c>
      <c r="R180" s="606" t="s">
        <v>1019</v>
      </c>
      <c r="S180" s="606" t="s">
        <v>1048</v>
      </c>
      <c r="T180" s="606" t="s">
        <v>1020</v>
      </c>
      <c r="U180" s="606" t="s">
        <v>1049</v>
      </c>
      <c r="V180" s="606" t="s">
        <v>1021</v>
      </c>
      <c r="W180" s="606" t="s">
        <v>1050</v>
      </c>
      <c r="X180" s="606" t="s">
        <v>1022</v>
      </c>
      <c r="Y180" s="606" t="s">
        <v>1051</v>
      </c>
      <c r="Z180" s="606" t="s">
        <v>1023</v>
      </c>
      <c r="AA180" s="606" t="s">
        <v>1052</v>
      </c>
      <c r="AB180" s="606" t="s">
        <v>1024</v>
      </c>
      <c r="AC180" s="606" t="s">
        <v>1053</v>
      </c>
      <c r="AD180" s="606" t="s">
        <v>1025</v>
      </c>
      <c r="AE180" s="606" t="s">
        <v>1054</v>
      </c>
      <c r="AF180" s="606" t="s">
        <v>1026</v>
      </c>
      <c r="AG180" s="606" t="s">
        <v>1055</v>
      </c>
      <c r="AH180" s="606" t="s">
        <v>1027</v>
      </c>
      <c r="AI180" s="606" t="s">
        <v>1056</v>
      </c>
      <c r="AJ180" s="606" t="s">
        <v>1028</v>
      </c>
      <c r="AK180" s="606" t="s">
        <v>1057</v>
      </c>
      <c r="AL180" s="606" t="s">
        <v>1029</v>
      </c>
      <c r="AM180" s="606" t="s">
        <v>1058</v>
      </c>
      <c r="AN180" s="606" t="s">
        <v>1030</v>
      </c>
      <c r="AO180" s="606" t="s">
        <v>1059</v>
      </c>
      <c r="AP180" s="607" t="s">
        <v>1031</v>
      </c>
      <c r="AQ180" s="334"/>
    </row>
    <row r="181" spans="2:43" ht="14.45" customHeight="1">
      <c r="B181" s="323"/>
      <c r="C181" s="609"/>
      <c r="D181" s="611"/>
      <c r="E181" s="602">
        <f>'3T장기'!$J$10</f>
        <v>1</v>
      </c>
      <c r="F181" s="602"/>
      <c r="G181" s="602">
        <f>'3T장기'!$J$20</f>
        <v>1.1055549999999998</v>
      </c>
      <c r="H181" s="602">
        <v>1.5976852999999998</v>
      </c>
      <c r="I181" s="602">
        <f>'3T장기'!$J$30</f>
        <v>1.6139192</v>
      </c>
      <c r="J181" s="602">
        <v>1.5976852999999998</v>
      </c>
      <c r="K181" s="602">
        <f>'3T장기'!$J$40</f>
        <v>1.6139192</v>
      </c>
      <c r="L181" s="602">
        <v>1.5976852999999998</v>
      </c>
      <c r="M181" s="602">
        <f>'3T장기'!$J$50</f>
        <v>1.6139192</v>
      </c>
      <c r="N181" s="602">
        <v>1.5976852999999998</v>
      </c>
      <c r="O181" s="602">
        <f>'3T장기'!$J$60</f>
        <v>2.9813838652999998</v>
      </c>
      <c r="P181" s="602">
        <v>1.5976852999999998</v>
      </c>
      <c r="Q181" s="602">
        <f>'3T장기'!$S$10</f>
        <v>2.9813838652999998</v>
      </c>
      <c r="R181" s="602">
        <v>1.5976852999999998</v>
      </c>
      <c r="S181" s="602">
        <f>'3T장기'!$S$20</f>
        <v>2.9813838652999998</v>
      </c>
      <c r="T181" s="602">
        <v>1.5976852999999998</v>
      </c>
      <c r="U181" s="602">
        <f>'3T장기'!$S$30</f>
        <v>4.1705157721967376</v>
      </c>
      <c r="V181" s="602">
        <v>1.5976852999999998</v>
      </c>
      <c r="W181" s="602">
        <f>'3T장기'!$S$40</f>
        <v>4.1705157721967376</v>
      </c>
      <c r="X181" s="602">
        <v>1.5976852999999998</v>
      </c>
      <c r="Y181" s="602">
        <f>'3T장기'!$S$50</f>
        <v>4.1705157721967376</v>
      </c>
      <c r="Z181" s="602">
        <v>1.5976852999999998</v>
      </c>
      <c r="AA181" s="602">
        <f>'3T장기'!$S$60</f>
        <v>7.5236294010651257</v>
      </c>
      <c r="AB181" s="602">
        <v>1.5976852999999998</v>
      </c>
      <c r="AC181" s="602">
        <f>'3T장기'!$AB$10</f>
        <v>7.5236294010651257</v>
      </c>
      <c r="AD181" s="602">
        <v>1.5976852999999998</v>
      </c>
      <c r="AE181" s="602">
        <f>'3T장기'!$AB$20</f>
        <v>11.585660642546527</v>
      </c>
      <c r="AF181" s="602">
        <v>1.5976852999999998</v>
      </c>
      <c r="AG181" s="602">
        <f>'3T장기'!$AB$30</f>
        <v>11.585660642546527</v>
      </c>
      <c r="AH181" s="602">
        <v>1.5976852999999998</v>
      </c>
      <c r="AI181" s="602">
        <f>'3T장기'!$AB$40</f>
        <v>31.459443464888722</v>
      </c>
      <c r="AJ181" s="602">
        <v>1.5976852999999998</v>
      </c>
      <c r="AK181" s="602">
        <f>'3T장기'!$AB$50</f>
        <v>31.459443464888722</v>
      </c>
      <c r="AL181" s="602">
        <v>1.5976852999999998</v>
      </c>
      <c r="AM181" s="602">
        <f>'3T장기'!$AB$60</f>
        <v>45.739239545593186</v>
      </c>
      <c r="AN181" s="602">
        <v>1.5976852999999998</v>
      </c>
      <c r="AO181" s="602">
        <f>'3T장기'!$AB$60</f>
        <v>45.739239545593186</v>
      </c>
      <c r="AP181" s="603"/>
      <c r="AQ181" s="334"/>
    </row>
    <row r="182" spans="2:43" ht="14.45" customHeight="1">
      <c r="B182" s="323"/>
      <c r="C182" s="360" t="s">
        <v>206</v>
      </c>
      <c r="D182" s="361">
        <f>마리!$F$10</f>
        <v>15</v>
      </c>
      <c r="E182" s="362">
        <v>25.8</v>
      </c>
      <c r="F182" s="361">
        <f>D182*E182*E181</f>
        <v>387</v>
      </c>
      <c r="G182" s="362">
        <v>25.8</v>
      </c>
      <c r="H182" s="361">
        <f>D182*G182*G181</f>
        <v>427.84978499999994</v>
      </c>
      <c r="I182" s="362">
        <v>25.8</v>
      </c>
      <c r="J182" s="361">
        <f>D182*I182*I181</f>
        <v>624.58673039999996</v>
      </c>
      <c r="K182" s="362">
        <v>32</v>
      </c>
      <c r="L182" s="361">
        <f>D182*K182*K181</f>
        <v>774.68121599999995</v>
      </c>
      <c r="M182" s="362">
        <v>32</v>
      </c>
      <c r="N182" s="361">
        <f>D182*M182*M181</f>
        <v>774.68121599999995</v>
      </c>
      <c r="O182" s="362">
        <v>32</v>
      </c>
      <c r="P182" s="361">
        <f>D182*O182*O181</f>
        <v>1431.0642553439998</v>
      </c>
      <c r="Q182" s="362">
        <v>38</v>
      </c>
      <c r="R182" s="361">
        <f>D182*Q182*Q181</f>
        <v>1699.3888032209998</v>
      </c>
      <c r="S182" s="362">
        <v>38</v>
      </c>
      <c r="T182" s="361">
        <f>D182*S182*S181</f>
        <v>1699.3888032209998</v>
      </c>
      <c r="U182" s="362">
        <v>38</v>
      </c>
      <c r="V182" s="361">
        <f>D182*U182*U181</f>
        <v>2377.1939901521405</v>
      </c>
      <c r="W182" s="362">
        <v>44</v>
      </c>
      <c r="X182" s="361">
        <f>D182*W182*W181</f>
        <v>2752.5404096498469</v>
      </c>
      <c r="Y182" s="362">
        <v>44</v>
      </c>
      <c r="Z182" s="361">
        <f>D182*Y182*Y181</f>
        <v>2752.5404096498469</v>
      </c>
      <c r="AA182" s="362">
        <v>44</v>
      </c>
      <c r="AB182" s="361">
        <f>D182*AA182*AA181</f>
        <v>4965.5954047029827</v>
      </c>
      <c r="AC182" s="362">
        <v>50</v>
      </c>
      <c r="AD182" s="361">
        <f>D182*AC182*AC181</f>
        <v>5642.7220507988441</v>
      </c>
      <c r="AE182" s="362">
        <v>50</v>
      </c>
      <c r="AF182" s="361">
        <f>D182*AE182*AE181</f>
        <v>8689.2454819098948</v>
      </c>
      <c r="AG182" s="362">
        <v>50</v>
      </c>
      <c r="AH182" s="361">
        <f>D182*AG182*AG181</f>
        <v>8689.2454819098948</v>
      </c>
      <c r="AI182" s="362">
        <v>56</v>
      </c>
      <c r="AJ182" s="361">
        <f>D182*AI182*AI181</f>
        <v>26425.932510506525</v>
      </c>
      <c r="AK182" s="362">
        <v>56</v>
      </c>
      <c r="AL182" s="361">
        <f>D182*AK182*AK181</f>
        <v>26425.932510506525</v>
      </c>
      <c r="AM182" s="362">
        <v>56</v>
      </c>
      <c r="AN182" s="361">
        <f>D182*AM182*AM181</f>
        <v>38420.961218298275</v>
      </c>
      <c r="AO182" s="362">
        <v>62.2</v>
      </c>
      <c r="AP182" s="363">
        <f>D182*AO182*AO181</f>
        <v>42674.710496038446</v>
      </c>
      <c r="AQ182" s="334"/>
    </row>
    <row r="183" spans="2:43" ht="14.45" customHeight="1">
      <c r="B183" s="323"/>
      <c r="C183" s="364" t="s">
        <v>205</v>
      </c>
      <c r="D183" s="365">
        <f>마리!$F$9</f>
        <v>1</v>
      </c>
      <c r="E183" s="366">
        <v>15.6</v>
      </c>
      <c r="F183" s="365">
        <f>D183*E183*E181</f>
        <v>15.6</v>
      </c>
      <c r="G183" s="366">
        <v>15.6</v>
      </c>
      <c r="H183" s="365">
        <f>D183*G183*G181</f>
        <v>17.246657999999996</v>
      </c>
      <c r="I183" s="366">
        <v>15.6</v>
      </c>
      <c r="J183" s="365">
        <f>D183*I183*I181</f>
        <v>25.177139520000001</v>
      </c>
      <c r="K183" s="366">
        <v>19.2</v>
      </c>
      <c r="L183" s="365">
        <f>D183*K183*K181</f>
        <v>30.987248639999997</v>
      </c>
      <c r="M183" s="366">
        <v>19.2</v>
      </c>
      <c r="N183" s="365">
        <f>D183*M183*M181</f>
        <v>30.987248639999997</v>
      </c>
      <c r="O183" s="366">
        <v>19.2</v>
      </c>
      <c r="P183" s="365">
        <f>D183*O183*O181</f>
        <v>57.242570213759997</v>
      </c>
      <c r="Q183" s="366">
        <v>22.8</v>
      </c>
      <c r="R183" s="365">
        <f>D183*Q183*Q181</f>
        <v>67.975552128839993</v>
      </c>
      <c r="S183" s="366">
        <v>22.8</v>
      </c>
      <c r="T183" s="365">
        <f>D183*S183*S181</f>
        <v>67.975552128839993</v>
      </c>
      <c r="U183" s="366">
        <v>22.8</v>
      </c>
      <c r="V183" s="365">
        <f>D183*U183*U181</f>
        <v>95.087759606085626</v>
      </c>
      <c r="W183" s="366">
        <v>26.4</v>
      </c>
      <c r="X183" s="365">
        <f>D183*W183*W181</f>
        <v>110.10161638599386</v>
      </c>
      <c r="Y183" s="366">
        <v>26.4</v>
      </c>
      <c r="Z183" s="365">
        <f>D183*Y183*Y181</f>
        <v>110.10161638599386</v>
      </c>
      <c r="AA183" s="366">
        <v>26.4</v>
      </c>
      <c r="AB183" s="365">
        <f>D183*AA183*AA181</f>
        <v>198.62381618811932</v>
      </c>
      <c r="AC183" s="366">
        <v>30</v>
      </c>
      <c r="AD183" s="365">
        <f>D183*AC183*AC181</f>
        <v>225.70888203195378</v>
      </c>
      <c r="AE183" s="366">
        <v>30</v>
      </c>
      <c r="AF183" s="365">
        <f>D183*AE183*AE181</f>
        <v>347.56981927639583</v>
      </c>
      <c r="AG183" s="366">
        <v>30</v>
      </c>
      <c r="AH183" s="365">
        <f>D183*AG183*AG181</f>
        <v>347.56981927639583</v>
      </c>
      <c r="AI183" s="366">
        <v>33.6</v>
      </c>
      <c r="AJ183" s="365">
        <f>D183*AI183*AI181</f>
        <v>1057.0373004202611</v>
      </c>
      <c r="AK183" s="366">
        <v>33.6</v>
      </c>
      <c r="AL183" s="365">
        <f>D183*AK183*AK181</f>
        <v>1057.0373004202611</v>
      </c>
      <c r="AM183" s="366">
        <v>33.6</v>
      </c>
      <c r="AN183" s="365">
        <f>D183*AM183*AM181</f>
        <v>1536.8384487319311</v>
      </c>
      <c r="AO183" s="366">
        <v>37.200000000000003</v>
      </c>
      <c r="AP183" s="367">
        <f>D183*AO183*AO181</f>
        <v>1701.4997110960667</v>
      </c>
      <c r="AQ183" s="334"/>
    </row>
    <row r="184" spans="2:43" ht="14.45" customHeight="1">
      <c r="B184" s="323"/>
      <c r="C184" s="364" t="s">
        <v>1039</v>
      </c>
      <c r="D184" s="365">
        <f>마리!$F$11</f>
        <v>28</v>
      </c>
      <c r="E184" s="366">
        <v>8</v>
      </c>
      <c r="F184" s="365">
        <f>D184*E184*E181</f>
        <v>224</v>
      </c>
      <c r="G184" s="366">
        <v>8</v>
      </c>
      <c r="H184" s="365">
        <f>D184*G184*G181</f>
        <v>247.64431999999996</v>
      </c>
      <c r="I184" s="366">
        <v>8</v>
      </c>
      <c r="J184" s="365">
        <f>D184*I184*I181</f>
        <v>361.51790080000001</v>
      </c>
      <c r="K184" s="366">
        <v>10</v>
      </c>
      <c r="L184" s="365">
        <f>D184*K184*K181</f>
        <v>451.89737600000001</v>
      </c>
      <c r="M184" s="366">
        <v>10</v>
      </c>
      <c r="N184" s="365">
        <f>D184*M184*M181</f>
        <v>451.89737600000001</v>
      </c>
      <c r="O184" s="366">
        <v>10</v>
      </c>
      <c r="P184" s="365">
        <f>D184*O184*O181</f>
        <v>834.78748228399991</v>
      </c>
      <c r="Q184" s="366">
        <v>10</v>
      </c>
      <c r="R184" s="365">
        <f>D184*Q184*Q181</f>
        <v>834.78748228399991</v>
      </c>
      <c r="S184" s="366">
        <v>12</v>
      </c>
      <c r="T184" s="365">
        <f>D184*S184*S181</f>
        <v>1001.7449787408</v>
      </c>
      <c r="U184" s="366">
        <v>12</v>
      </c>
      <c r="V184" s="365">
        <f>D184*U184*U181</f>
        <v>1401.2932994581038</v>
      </c>
      <c r="W184" s="366">
        <v>12</v>
      </c>
      <c r="X184" s="365">
        <f>D184*W184*W181</f>
        <v>1401.2932994581038</v>
      </c>
      <c r="Y184" s="366">
        <v>12</v>
      </c>
      <c r="Z184" s="365">
        <f>D184*Y184*Y181</f>
        <v>1401.2932994581038</v>
      </c>
      <c r="AA184" s="366">
        <v>14</v>
      </c>
      <c r="AB184" s="365">
        <f>D184*AA184*AA181</f>
        <v>2949.2627252175294</v>
      </c>
      <c r="AC184" s="366">
        <v>14</v>
      </c>
      <c r="AD184" s="365">
        <f>D184*AC184*AC181</f>
        <v>2949.2627252175294</v>
      </c>
      <c r="AE184" s="366">
        <v>16</v>
      </c>
      <c r="AF184" s="365">
        <f>D184*AE184*AE181</f>
        <v>5190.375967860844</v>
      </c>
      <c r="AG184" s="366">
        <v>16</v>
      </c>
      <c r="AH184" s="365">
        <f>D184*AG184*AG181</f>
        <v>5190.375967860844</v>
      </c>
      <c r="AI184" s="366">
        <v>18</v>
      </c>
      <c r="AJ184" s="365">
        <f>D184*AI184*AI181</f>
        <v>15855.559506303916</v>
      </c>
      <c r="AK184" s="366">
        <v>18</v>
      </c>
      <c r="AL184" s="365">
        <f>D184*AK184*AK181</f>
        <v>15855.559506303916</v>
      </c>
      <c r="AM184" s="366">
        <v>18</v>
      </c>
      <c r="AN184" s="365">
        <f>D184*AM184*AM181</f>
        <v>23052.576730978966</v>
      </c>
      <c r="AO184" s="366">
        <v>20</v>
      </c>
      <c r="AP184" s="367">
        <f>D184*AO184*AO181</f>
        <v>25613.974145532186</v>
      </c>
      <c r="AQ184" s="334"/>
    </row>
    <row r="185" spans="2:43" ht="14.45" customHeight="1">
      <c r="B185" s="323"/>
      <c r="C185" s="368" t="s">
        <v>1603</v>
      </c>
      <c r="D185" s="369">
        <f>마리!$F$11</f>
        <v>28</v>
      </c>
      <c r="E185" s="370">
        <v>4</v>
      </c>
      <c r="F185" s="369">
        <f>D185*E185*E181</f>
        <v>112</v>
      </c>
      <c r="G185" s="370">
        <v>4</v>
      </c>
      <c r="H185" s="369">
        <f>D185*G185*G181</f>
        <v>123.82215999999998</v>
      </c>
      <c r="I185" s="370">
        <v>4</v>
      </c>
      <c r="J185" s="369">
        <f>D185*I185*I181</f>
        <v>180.7589504</v>
      </c>
      <c r="K185" s="370">
        <v>6</v>
      </c>
      <c r="L185" s="369">
        <f>D185*K185*K181</f>
        <v>271.13842560000001</v>
      </c>
      <c r="M185" s="370">
        <v>6</v>
      </c>
      <c r="N185" s="369">
        <f>D185*M185*M181</f>
        <v>271.13842560000001</v>
      </c>
      <c r="O185" s="370">
        <v>6</v>
      </c>
      <c r="P185" s="369">
        <f>D185*O185*O181</f>
        <v>500.87248937039999</v>
      </c>
      <c r="Q185" s="370">
        <v>6</v>
      </c>
      <c r="R185" s="369">
        <f>D185*Q185*Q181</f>
        <v>500.87248937039999</v>
      </c>
      <c r="S185" s="370">
        <v>8</v>
      </c>
      <c r="T185" s="369">
        <f>D185*S185*S181</f>
        <v>667.82998582719995</v>
      </c>
      <c r="U185" s="370">
        <v>8</v>
      </c>
      <c r="V185" s="369">
        <f>D185*U185*U181</f>
        <v>934.19553297206926</v>
      </c>
      <c r="W185" s="370">
        <v>8</v>
      </c>
      <c r="X185" s="369">
        <f>D185*W185*W181</f>
        <v>934.19553297206926</v>
      </c>
      <c r="Y185" s="370">
        <v>8</v>
      </c>
      <c r="Z185" s="369">
        <f>D185*Y185*Y181</f>
        <v>934.19553297206926</v>
      </c>
      <c r="AA185" s="370">
        <v>8</v>
      </c>
      <c r="AB185" s="369">
        <f>D185*AA185*AA181</f>
        <v>1685.2929858385883</v>
      </c>
      <c r="AC185" s="370">
        <v>8</v>
      </c>
      <c r="AD185" s="369">
        <f>D185*AC185*AC181</f>
        <v>1685.2929858385883</v>
      </c>
      <c r="AE185" s="370">
        <v>10</v>
      </c>
      <c r="AF185" s="369">
        <f>D185*AE185*AE181</f>
        <v>3243.9849799130275</v>
      </c>
      <c r="AG185" s="370">
        <v>10</v>
      </c>
      <c r="AH185" s="369">
        <f>D185*AG185*AG181</f>
        <v>3243.9849799130275</v>
      </c>
      <c r="AI185" s="370">
        <v>10</v>
      </c>
      <c r="AJ185" s="369">
        <f>D185*AI185*AI181</f>
        <v>8808.6441701688418</v>
      </c>
      <c r="AK185" s="370">
        <v>10</v>
      </c>
      <c r="AL185" s="369">
        <f>D185*AK185*AK181</f>
        <v>8808.6441701688418</v>
      </c>
      <c r="AM185" s="370">
        <v>12</v>
      </c>
      <c r="AN185" s="369">
        <f>D185*AM185*AM181</f>
        <v>15368.38448731931</v>
      </c>
      <c r="AO185" s="370">
        <v>12</v>
      </c>
      <c r="AP185" s="371">
        <f>D185*AO185*AO181</f>
        <v>15368.38448731931</v>
      </c>
      <c r="AQ185" s="334"/>
    </row>
    <row r="186" spans="2:43" ht="14.45" customHeight="1">
      <c r="B186" s="323"/>
      <c r="C186" s="360" t="s">
        <v>1040</v>
      </c>
      <c r="D186" s="361">
        <f>마리!$F$15</f>
        <v>11</v>
      </c>
      <c r="E186" s="362">
        <v>4</v>
      </c>
      <c r="F186" s="361">
        <f>D186*E186*E181</f>
        <v>44</v>
      </c>
      <c r="G186" s="362">
        <v>4</v>
      </c>
      <c r="H186" s="361">
        <f>D186*G186*G181</f>
        <v>48.644419999999997</v>
      </c>
      <c r="I186" s="362">
        <v>4</v>
      </c>
      <c r="J186" s="361">
        <f>D186*I186*I181</f>
        <v>71.012444799999997</v>
      </c>
      <c r="K186" s="362">
        <v>4</v>
      </c>
      <c r="L186" s="361">
        <f>D186*K186*K181</f>
        <v>71.012444799999997</v>
      </c>
      <c r="M186" s="362">
        <v>4</v>
      </c>
      <c r="N186" s="361">
        <f>D186*M186*M181</f>
        <v>71.012444799999997</v>
      </c>
      <c r="O186" s="362">
        <v>4</v>
      </c>
      <c r="P186" s="361">
        <f>D186*O186*O181</f>
        <v>131.18089007319998</v>
      </c>
      <c r="Q186" s="362">
        <v>6</v>
      </c>
      <c r="R186" s="361">
        <f>D186*Q186*Q181</f>
        <v>196.77133510979999</v>
      </c>
      <c r="S186" s="362">
        <v>6</v>
      </c>
      <c r="T186" s="361">
        <f>D186*S186*S181</f>
        <v>196.77133510979999</v>
      </c>
      <c r="U186" s="362">
        <v>6</v>
      </c>
      <c r="V186" s="361">
        <f>D186*U186*U181</f>
        <v>275.25404096498471</v>
      </c>
      <c r="W186" s="362">
        <v>6</v>
      </c>
      <c r="X186" s="361">
        <f>D186*W186*W181</f>
        <v>275.25404096498471</v>
      </c>
      <c r="Y186" s="362">
        <v>6</v>
      </c>
      <c r="Z186" s="361">
        <f>D186*Y186*Y181</f>
        <v>275.25404096498471</v>
      </c>
      <c r="AA186" s="362">
        <v>6</v>
      </c>
      <c r="AB186" s="361">
        <f>D186*AA186*AA181</f>
        <v>496.55954047029832</v>
      </c>
      <c r="AC186" s="362">
        <v>8</v>
      </c>
      <c r="AD186" s="361">
        <f>D186*AC186*AC181</f>
        <v>662.07938729373109</v>
      </c>
      <c r="AE186" s="362">
        <v>8</v>
      </c>
      <c r="AF186" s="361">
        <f>D186*AE186*AE181</f>
        <v>1019.5381365440944</v>
      </c>
      <c r="AG186" s="362">
        <v>8</v>
      </c>
      <c r="AH186" s="361">
        <f>D186*AG186*AG181</f>
        <v>1019.5381365440944</v>
      </c>
      <c r="AI186" s="362">
        <v>8</v>
      </c>
      <c r="AJ186" s="361">
        <f>D186*AI186*AI181</f>
        <v>2768.4310249102073</v>
      </c>
      <c r="AK186" s="362">
        <v>8</v>
      </c>
      <c r="AL186" s="361">
        <f>D186*AK186*AK181</f>
        <v>2768.4310249102073</v>
      </c>
      <c r="AM186" s="362">
        <v>8</v>
      </c>
      <c r="AN186" s="361">
        <f>D186*AM186*AM181</f>
        <v>4025.0530800122006</v>
      </c>
      <c r="AO186" s="362">
        <v>8</v>
      </c>
      <c r="AP186" s="363">
        <f>D186*AO186*AO181</f>
        <v>4025.0530800122006</v>
      </c>
      <c r="AQ186" s="334"/>
    </row>
    <row r="187" spans="2:43" ht="14.45" customHeight="1">
      <c r="B187" s="323"/>
      <c r="C187" s="364" t="s">
        <v>1040</v>
      </c>
      <c r="D187" s="365">
        <f>마리!$F$15</f>
        <v>11</v>
      </c>
      <c r="E187" s="366">
        <v>2</v>
      </c>
      <c r="F187" s="365">
        <f>D187*E187*E181</f>
        <v>22</v>
      </c>
      <c r="G187" s="366">
        <v>2</v>
      </c>
      <c r="H187" s="365">
        <f>D187*G187*G181</f>
        <v>24.322209999999998</v>
      </c>
      <c r="I187" s="366">
        <v>2</v>
      </c>
      <c r="J187" s="365">
        <f>D187*I187*I181</f>
        <v>35.506222399999999</v>
      </c>
      <c r="K187" s="366">
        <v>4</v>
      </c>
      <c r="L187" s="365">
        <f>D187*K187*K181</f>
        <v>71.012444799999997</v>
      </c>
      <c r="M187" s="366">
        <v>4</v>
      </c>
      <c r="N187" s="365">
        <f>D187*M187*M181</f>
        <v>71.012444799999997</v>
      </c>
      <c r="O187" s="366">
        <v>4</v>
      </c>
      <c r="P187" s="365">
        <f>D187*O187*O181</f>
        <v>131.18089007319998</v>
      </c>
      <c r="Q187" s="366">
        <v>4</v>
      </c>
      <c r="R187" s="365">
        <f>D187*Q187*Q181</f>
        <v>131.18089007319998</v>
      </c>
      <c r="S187" s="366">
        <v>4</v>
      </c>
      <c r="T187" s="365">
        <f>D187*S187*S181</f>
        <v>131.18089007319998</v>
      </c>
      <c r="U187" s="366">
        <v>4</v>
      </c>
      <c r="V187" s="365">
        <f>D187*U187*U181</f>
        <v>183.50269397665645</v>
      </c>
      <c r="W187" s="366">
        <v>4</v>
      </c>
      <c r="X187" s="365">
        <f>D187*W187*W181</f>
        <v>183.50269397665645</v>
      </c>
      <c r="Y187" s="366">
        <v>4</v>
      </c>
      <c r="Z187" s="365">
        <f>D187*Y187*Y181</f>
        <v>183.50269397665645</v>
      </c>
      <c r="AA187" s="366">
        <v>4</v>
      </c>
      <c r="AB187" s="365">
        <f>D187*AA187*AA181</f>
        <v>331.03969364686554</v>
      </c>
      <c r="AC187" s="366">
        <v>6</v>
      </c>
      <c r="AD187" s="365">
        <f>D187*AC187*AC181</f>
        <v>496.55954047029832</v>
      </c>
      <c r="AE187" s="366">
        <v>6</v>
      </c>
      <c r="AF187" s="365">
        <f>D187*AE187*AE181</f>
        <v>764.65360240807081</v>
      </c>
      <c r="AG187" s="366">
        <v>6</v>
      </c>
      <c r="AH187" s="365">
        <f>D187*AG187*AG181</f>
        <v>764.65360240807081</v>
      </c>
      <c r="AI187" s="366">
        <v>6</v>
      </c>
      <c r="AJ187" s="365">
        <f>D187*AI187*AI181</f>
        <v>2076.3232686826555</v>
      </c>
      <c r="AK187" s="366">
        <v>6</v>
      </c>
      <c r="AL187" s="365">
        <f>D187*AK187*AK181</f>
        <v>2076.3232686826555</v>
      </c>
      <c r="AM187" s="366">
        <v>6</v>
      </c>
      <c r="AN187" s="365">
        <f>D187*AM187*AM181</f>
        <v>3018.7898100091502</v>
      </c>
      <c r="AO187" s="366">
        <v>6</v>
      </c>
      <c r="AP187" s="367">
        <f>D187*AO187*AO181</f>
        <v>3018.7898100091502</v>
      </c>
      <c r="AQ187" s="334"/>
    </row>
    <row r="188" spans="2:43" ht="14.45" customHeight="1">
      <c r="B188" s="323"/>
      <c r="C188" s="364" t="s">
        <v>1038</v>
      </c>
      <c r="D188" s="365">
        <f>마리!$F$14</f>
        <v>107</v>
      </c>
      <c r="E188" s="366">
        <v>1272</v>
      </c>
      <c r="F188" s="365">
        <f>D188*E188/500</f>
        <v>272.20800000000003</v>
      </c>
      <c r="G188" s="366">
        <v>1272</v>
      </c>
      <c r="H188" s="365">
        <f>D188*G188/500</f>
        <v>272.20800000000003</v>
      </c>
      <c r="I188" s="366">
        <v>1272</v>
      </c>
      <c r="J188" s="365">
        <f>D188*I188/500</f>
        <v>272.20800000000003</v>
      </c>
      <c r="K188" s="366">
        <v>1568</v>
      </c>
      <c r="L188" s="365">
        <f>D188*K188/500</f>
        <v>335.55200000000002</v>
      </c>
      <c r="M188" s="366">
        <v>1568</v>
      </c>
      <c r="N188" s="365">
        <f>D188*M188/500</f>
        <v>335.55200000000002</v>
      </c>
      <c r="O188" s="366">
        <v>1568</v>
      </c>
      <c r="P188" s="365">
        <f>D188*O188/500</f>
        <v>335.55200000000002</v>
      </c>
      <c r="Q188" s="366">
        <v>1864</v>
      </c>
      <c r="R188" s="365">
        <f>D188*Q188/500</f>
        <v>398.89600000000002</v>
      </c>
      <c r="S188" s="366">
        <v>1864</v>
      </c>
      <c r="T188" s="365">
        <f>D188*S188/500</f>
        <v>398.89600000000002</v>
      </c>
      <c r="U188" s="366">
        <v>1864</v>
      </c>
      <c r="V188" s="365">
        <f>D188*U188/500</f>
        <v>398.89600000000002</v>
      </c>
      <c r="W188" s="366">
        <v>2544</v>
      </c>
      <c r="X188" s="365">
        <f>D188*W188/500</f>
        <v>544.41600000000005</v>
      </c>
      <c r="Y188" s="366">
        <v>3476</v>
      </c>
      <c r="Z188" s="365">
        <f>D188*Y188/500</f>
        <v>743.86400000000003</v>
      </c>
      <c r="AA188" s="366">
        <v>4704</v>
      </c>
      <c r="AB188" s="365">
        <f>D188*AA188/500</f>
        <v>1006.6559999999999</v>
      </c>
      <c r="AC188" s="366">
        <v>6354</v>
      </c>
      <c r="AD188" s="365">
        <f>D188*AC188/500</f>
        <v>1359.7560000000001</v>
      </c>
      <c r="AE188" s="366">
        <v>8598</v>
      </c>
      <c r="AF188" s="365">
        <f>D188*AE188/500</f>
        <v>1839.972</v>
      </c>
      <c r="AG188" s="366">
        <v>11688</v>
      </c>
      <c r="AH188" s="365">
        <f>D188*AG188/500</f>
        <v>2501.232</v>
      </c>
      <c r="AI188" s="366">
        <v>15900</v>
      </c>
      <c r="AJ188" s="365">
        <f>D188*AI188/500</f>
        <v>3402.6</v>
      </c>
      <c r="AK188" s="366">
        <v>21540</v>
      </c>
      <c r="AL188" s="365">
        <f>D188*AK188/500</f>
        <v>4609.5600000000004</v>
      </c>
      <c r="AM188" s="366">
        <v>29256</v>
      </c>
      <c r="AN188" s="365">
        <f>D188*AM188/500</f>
        <v>6260.7839999999997</v>
      </c>
      <c r="AO188" s="366">
        <v>39668</v>
      </c>
      <c r="AP188" s="367">
        <f>D188*AO188/500</f>
        <v>8488.9519999999993</v>
      </c>
      <c r="AQ188" s="334"/>
    </row>
    <row r="189" spans="2:43" ht="14.45" customHeight="1">
      <c r="B189" s="323"/>
      <c r="C189" s="368" t="s">
        <v>1038</v>
      </c>
      <c r="D189" s="369">
        <f>마리!$F$14</f>
        <v>107</v>
      </c>
      <c r="E189" s="370">
        <v>888</v>
      </c>
      <c r="F189" s="369">
        <f>D189*E189/500</f>
        <v>190.03200000000001</v>
      </c>
      <c r="G189" s="370">
        <v>888</v>
      </c>
      <c r="H189" s="369">
        <f>D189*G189/500</f>
        <v>190.03200000000001</v>
      </c>
      <c r="I189" s="370">
        <v>888</v>
      </c>
      <c r="J189" s="369">
        <f>D189*I189/500</f>
        <v>190.03200000000001</v>
      </c>
      <c r="K189" s="370">
        <v>1096</v>
      </c>
      <c r="L189" s="369">
        <f>D189*K189/500</f>
        <v>234.54400000000001</v>
      </c>
      <c r="M189" s="370">
        <v>1096</v>
      </c>
      <c r="N189" s="369">
        <f>D189*M189/500</f>
        <v>234.54400000000001</v>
      </c>
      <c r="O189" s="370">
        <v>1096</v>
      </c>
      <c r="P189" s="369">
        <f>D189*O189/500</f>
        <v>234.54400000000001</v>
      </c>
      <c r="Q189" s="370">
        <v>1304</v>
      </c>
      <c r="R189" s="369">
        <f>D189*Q189/500</f>
        <v>279.05599999999998</v>
      </c>
      <c r="S189" s="370">
        <v>1304</v>
      </c>
      <c r="T189" s="369">
        <f>D189*S189/500</f>
        <v>279.05599999999998</v>
      </c>
      <c r="U189" s="370">
        <v>1304</v>
      </c>
      <c r="V189" s="369">
        <f>D189*U189/500</f>
        <v>279.05599999999998</v>
      </c>
      <c r="W189" s="370">
        <v>1768</v>
      </c>
      <c r="X189" s="369">
        <f>D189*W189/500</f>
        <v>378.35199999999998</v>
      </c>
      <c r="Y189" s="370">
        <v>2414</v>
      </c>
      <c r="Z189" s="369">
        <f>D189*Y189/500</f>
        <v>516.596</v>
      </c>
      <c r="AA189" s="370">
        <v>3276</v>
      </c>
      <c r="AB189" s="369">
        <f>D189*AA189/500</f>
        <v>701.06399999999996</v>
      </c>
      <c r="AC189" s="370">
        <v>4392</v>
      </c>
      <c r="AD189" s="369">
        <f>D189*AC189/500</f>
        <v>939.88800000000003</v>
      </c>
      <c r="AE189" s="370">
        <v>5926</v>
      </c>
      <c r="AF189" s="369">
        <f>D189*AE189/500</f>
        <v>1268.164</v>
      </c>
      <c r="AG189" s="370">
        <v>8058</v>
      </c>
      <c r="AH189" s="369">
        <f>D189*AG189/500</f>
        <v>1724.412</v>
      </c>
      <c r="AI189" s="370">
        <v>10868</v>
      </c>
      <c r="AJ189" s="369">
        <f>D189*AI189/500</f>
        <v>2325.752</v>
      </c>
      <c r="AK189" s="370">
        <v>14758</v>
      </c>
      <c r="AL189" s="369">
        <f>D189*AK189/500</f>
        <v>3158.212</v>
      </c>
      <c r="AM189" s="370">
        <v>20044</v>
      </c>
      <c r="AN189" s="369">
        <f>D189*AM189/500</f>
        <v>4289.4160000000002</v>
      </c>
      <c r="AO189" s="370">
        <v>28234</v>
      </c>
      <c r="AP189" s="371">
        <f>D189*AO189/500</f>
        <v>6042.076</v>
      </c>
      <c r="AQ189" s="334"/>
    </row>
    <row r="190" spans="2:43" ht="14.45" customHeight="1">
      <c r="B190" s="323"/>
      <c r="C190" s="604" t="s">
        <v>202</v>
      </c>
      <c r="D190" s="361" t="s">
        <v>1041</v>
      </c>
      <c r="E190" s="362">
        <v>400</v>
      </c>
      <c r="F190" s="361">
        <f>E190*E181</f>
        <v>400</v>
      </c>
      <c r="G190" s="362">
        <v>400</v>
      </c>
      <c r="H190" s="361">
        <f>G190*G181</f>
        <v>442.22199999999992</v>
      </c>
      <c r="I190" s="362">
        <v>400</v>
      </c>
      <c r="J190" s="361">
        <f>I190*I181</f>
        <v>645.56768</v>
      </c>
      <c r="K190" s="362">
        <v>400</v>
      </c>
      <c r="L190" s="361">
        <f>K190*K181</f>
        <v>645.56768</v>
      </c>
      <c r="M190" s="362">
        <v>400</v>
      </c>
      <c r="N190" s="361">
        <f>M190*M181</f>
        <v>645.56768</v>
      </c>
      <c r="O190" s="362">
        <v>400</v>
      </c>
      <c r="P190" s="361">
        <f>O190*O181</f>
        <v>1192.55354612</v>
      </c>
      <c r="Q190" s="362">
        <v>400</v>
      </c>
      <c r="R190" s="361">
        <f>Q190*Q181</f>
        <v>1192.55354612</v>
      </c>
      <c r="S190" s="362">
        <v>400</v>
      </c>
      <c r="T190" s="361">
        <f>S190*S181</f>
        <v>1192.55354612</v>
      </c>
      <c r="U190" s="362">
        <v>400</v>
      </c>
      <c r="V190" s="361">
        <f>U190*U181</f>
        <v>1668.2063088786952</v>
      </c>
      <c r="W190" s="362">
        <v>400</v>
      </c>
      <c r="X190" s="361">
        <f>W190*W181</f>
        <v>1668.2063088786952</v>
      </c>
      <c r="Y190" s="362">
        <v>400</v>
      </c>
      <c r="Z190" s="361">
        <f>Y190*Y181</f>
        <v>1668.2063088786952</v>
      </c>
      <c r="AA190" s="362">
        <v>400</v>
      </c>
      <c r="AB190" s="361">
        <f>AA190*AA181</f>
        <v>3009.4517604260504</v>
      </c>
      <c r="AC190" s="362">
        <v>400</v>
      </c>
      <c r="AD190" s="361">
        <f>AC190*AC181</f>
        <v>3009.4517604260504</v>
      </c>
      <c r="AE190" s="362">
        <v>400</v>
      </c>
      <c r="AF190" s="361">
        <f>AE190*AE181</f>
        <v>4634.2642570186108</v>
      </c>
      <c r="AG190" s="362">
        <v>420</v>
      </c>
      <c r="AH190" s="361">
        <f>AG190*AG181</f>
        <v>4865.977469869541</v>
      </c>
      <c r="AI190" s="362">
        <v>430</v>
      </c>
      <c r="AJ190" s="361">
        <f>AI190*AI181</f>
        <v>13527.56068990215</v>
      </c>
      <c r="AK190" s="362">
        <v>450</v>
      </c>
      <c r="AL190" s="361">
        <f>AK190*AK181</f>
        <v>14156.749559199925</v>
      </c>
      <c r="AM190" s="362">
        <v>460</v>
      </c>
      <c r="AN190" s="361">
        <f>AM190*AM181</f>
        <v>21040.050190972866</v>
      </c>
      <c r="AO190" s="362">
        <v>490</v>
      </c>
      <c r="AP190" s="363">
        <f>AO190*AO181</f>
        <v>22412.22737734066</v>
      </c>
      <c r="AQ190" s="334"/>
    </row>
    <row r="191" spans="2:43" ht="14.45" customHeight="1">
      <c r="B191" s="323"/>
      <c r="C191" s="605"/>
      <c r="D191" s="365" t="s">
        <v>1041</v>
      </c>
      <c r="E191" s="366">
        <v>220</v>
      </c>
      <c r="F191" s="365">
        <f>E191*E181</f>
        <v>220</v>
      </c>
      <c r="G191" s="366">
        <v>220</v>
      </c>
      <c r="H191" s="365">
        <f>G191*G181</f>
        <v>243.22209999999995</v>
      </c>
      <c r="I191" s="366">
        <v>220</v>
      </c>
      <c r="J191" s="365">
        <f>I191*I181</f>
        <v>355.06222400000001</v>
      </c>
      <c r="K191" s="366">
        <v>220</v>
      </c>
      <c r="L191" s="365">
        <f>K191*K181</f>
        <v>355.06222400000001</v>
      </c>
      <c r="M191" s="366">
        <v>220</v>
      </c>
      <c r="N191" s="365">
        <f>M191*M181</f>
        <v>355.06222400000001</v>
      </c>
      <c r="O191" s="366">
        <v>220</v>
      </c>
      <c r="P191" s="365">
        <f>O191*O181</f>
        <v>655.90445036599999</v>
      </c>
      <c r="Q191" s="366">
        <v>220</v>
      </c>
      <c r="R191" s="365">
        <f>Q191*Q181</f>
        <v>655.90445036599999</v>
      </c>
      <c r="S191" s="366">
        <v>220</v>
      </c>
      <c r="T191" s="365">
        <f>S191*S181</f>
        <v>655.90445036599999</v>
      </c>
      <c r="U191" s="366">
        <v>220</v>
      </c>
      <c r="V191" s="365">
        <f>U191*U181</f>
        <v>917.51346988328226</v>
      </c>
      <c r="W191" s="366">
        <v>230</v>
      </c>
      <c r="X191" s="365">
        <f>W191*W181</f>
        <v>959.21862760524971</v>
      </c>
      <c r="Y191" s="366">
        <v>240</v>
      </c>
      <c r="Z191" s="365">
        <f>Y191*Y181</f>
        <v>1000.923785327217</v>
      </c>
      <c r="AA191" s="366">
        <v>240</v>
      </c>
      <c r="AB191" s="365">
        <f>AA191*AA181</f>
        <v>1805.6710562556302</v>
      </c>
      <c r="AC191" s="366">
        <v>240</v>
      </c>
      <c r="AD191" s="365">
        <f>AC191*AC181</f>
        <v>1805.6710562556302</v>
      </c>
      <c r="AE191" s="366">
        <v>240</v>
      </c>
      <c r="AF191" s="365">
        <f>AE191*AE181</f>
        <v>2780.5585542111667</v>
      </c>
      <c r="AG191" s="366">
        <v>240</v>
      </c>
      <c r="AH191" s="365">
        <f>AG191*AG181</f>
        <v>2780.5585542111667</v>
      </c>
      <c r="AI191" s="366">
        <v>240</v>
      </c>
      <c r="AJ191" s="365">
        <f>AI191*AI181</f>
        <v>7550.2664315732927</v>
      </c>
      <c r="AK191" s="366">
        <v>240</v>
      </c>
      <c r="AL191" s="365">
        <f>AK191*AK181</f>
        <v>7550.2664315732927</v>
      </c>
      <c r="AM191" s="366">
        <v>240</v>
      </c>
      <c r="AN191" s="365">
        <f>AM191*AM181</f>
        <v>10977.417490942365</v>
      </c>
      <c r="AO191" s="366">
        <v>240</v>
      </c>
      <c r="AP191" s="367">
        <f>AO191*AO181</f>
        <v>10977.417490942365</v>
      </c>
      <c r="AQ191" s="334"/>
    </row>
    <row r="192" spans="2:43" ht="14.45" customHeight="1">
      <c r="B192" s="323"/>
      <c r="C192" s="364" t="s">
        <v>1001</v>
      </c>
      <c r="D192" s="365">
        <f>마리!$F$6</f>
        <v>34</v>
      </c>
      <c r="E192" s="366">
        <v>12</v>
      </c>
      <c r="F192" s="365">
        <f>D192*E192*E181</f>
        <v>408</v>
      </c>
      <c r="G192" s="366">
        <v>12</v>
      </c>
      <c r="H192" s="365">
        <f>D192*G192*G181</f>
        <v>451.06643999999994</v>
      </c>
      <c r="I192" s="366">
        <v>12</v>
      </c>
      <c r="J192" s="365">
        <f>D192*I192*I181</f>
        <v>658.47903359999998</v>
      </c>
      <c r="K192" s="366">
        <v>12</v>
      </c>
      <c r="L192" s="365">
        <f>D192*K192*K181</f>
        <v>658.47903359999998</v>
      </c>
      <c r="M192" s="366">
        <v>12</v>
      </c>
      <c r="N192" s="365">
        <f>D192*M192*M181</f>
        <v>658.47903359999998</v>
      </c>
      <c r="O192" s="366">
        <v>24</v>
      </c>
      <c r="P192" s="365">
        <f>D192*O192*O181</f>
        <v>2432.8092340847998</v>
      </c>
      <c r="Q192" s="366">
        <v>24</v>
      </c>
      <c r="R192" s="365">
        <f>D192*Q192*Q181</f>
        <v>2432.8092340847998</v>
      </c>
      <c r="S192" s="366">
        <v>24</v>
      </c>
      <c r="T192" s="365">
        <f>D192*S192*S181</f>
        <v>2432.8092340847998</v>
      </c>
      <c r="U192" s="366">
        <v>24</v>
      </c>
      <c r="V192" s="365">
        <f>D192*U192*U181</f>
        <v>3403.1408701125379</v>
      </c>
      <c r="W192" s="366">
        <v>24</v>
      </c>
      <c r="X192" s="365">
        <f>D192*W192*W181</f>
        <v>3403.1408701125379</v>
      </c>
      <c r="Y192" s="366">
        <v>24</v>
      </c>
      <c r="Z192" s="365">
        <f>D192*Y192*Y181</f>
        <v>3403.1408701125379</v>
      </c>
      <c r="AA192" s="366">
        <v>36</v>
      </c>
      <c r="AB192" s="365">
        <f>D192*AA192*AA181</f>
        <v>9208.9223869037141</v>
      </c>
      <c r="AC192" s="366">
        <v>36</v>
      </c>
      <c r="AD192" s="365">
        <f>D192*AC192*AC181</f>
        <v>9208.9223869037141</v>
      </c>
      <c r="AE192" s="366">
        <v>36</v>
      </c>
      <c r="AF192" s="365">
        <f>D192*AE192*AE181</f>
        <v>14180.848626476949</v>
      </c>
      <c r="AG192" s="366">
        <v>36</v>
      </c>
      <c r="AH192" s="365">
        <f>D192*AG192*AG181</f>
        <v>14180.848626476949</v>
      </c>
      <c r="AI192" s="366">
        <v>48</v>
      </c>
      <c r="AJ192" s="365">
        <f>D192*AI192*AI181</f>
        <v>51341.811734698393</v>
      </c>
      <c r="AK192" s="366">
        <v>48</v>
      </c>
      <c r="AL192" s="365">
        <f>D192*AK192*AK181</f>
        <v>51341.811734698393</v>
      </c>
      <c r="AM192" s="366">
        <v>48</v>
      </c>
      <c r="AN192" s="365">
        <f>D192*AM192*AM181</f>
        <v>74646.438938408086</v>
      </c>
      <c r="AO192" s="366">
        <v>48</v>
      </c>
      <c r="AP192" s="367">
        <f>D192*AO192*AO181</f>
        <v>74646.438938408086</v>
      </c>
      <c r="AQ192" s="334"/>
    </row>
    <row r="193" spans="2:43" ht="14.45" customHeight="1">
      <c r="B193" s="323"/>
      <c r="C193" s="364" t="s">
        <v>1033</v>
      </c>
      <c r="D193" s="365">
        <f>마리!$F$7</f>
        <v>72</v>
      </c>
      <c r="E193" s="366">
        <v>6</v>
      </c>
      <c r="F193" s="365">
        <f>D193*E193*E181</f>
        <v>432</v>
      </c>
      <c r="G193" s="366">
        <v>6</v>
      </c>
      <c r="H193" s="365">
        <f>D193*G193*G181</f>
        <v>477.59975999999995</v>
      </c>
      <c r="I193" s="366">
        <v>6</v>
      </c>
      <c r="J193" s="365">
        <f>D193*I193*I181</f>
        <v>697.21309440000005</v>
      </c>
      <c r="K193" s="366">
        <v>6</v>
      </c>
      <c r="L193" s="365">
        <f>D193*K193*K181</f>
        <v>697.21309440000005</v>
      </c>
      <c r="M193" s="366">
        <v>6</v>
      </c>
      <c r="N193" s="365">
        <f>D193*M193*M181</f>
        <v>697.21309440000005</v>
      </c>
      <c r="O193" s="366">
        <v>12</v>
      </c>
      <c r="P193" s="365">
        <f>D193*O193*O181</f>
        <v>2575.9156596191997</v>
      </c>
      <c r="Q193" s="366">
        <v>12</v>
      </c>
      <c r="R193" s="365">
        <f>D193*Q193*Q181</f>
        <v>2575.9156596191997</v>
      </c>
      <c r="S193" s="366">
        <v>12</v>
      </c>
      <c r="T193" s="365">
        <f>D193*S193*S181</f>
        <v>2575.9156596191997</v>
      </c>
      <c r="U193" s="366">
        <v>12</v>
      </c>
      <c r="V193" s="365">
        <f>D193*U193*U181</f>
        <v>3603.3256271779815</v>
      </c>
      <c r="W193" s="366">
        <v>12</v>
      </c>
      <c r="X193" s="365">
        <f>D193*W193*W181</f>
        <v>3603.3256271779815</v>
      </c>
      <c r="Y193" s="366">
        <v>12</v>
      </c>
      <c r="Z193" s="365">
        <f>D193*Y193*Y181</f>
        <v>3603.3256271779815</v>
      </c>
      <c r="AA193" s="366">
        <v>18</v>
      </c>
      <c r="AB193" s="365">
        <f>D193*AA193*AA181</f>
        <v>9750.6237037804021</v>
      </c>
      <c r="AC193" s="366">
        <v>18</v>
      </c>
      <c r="AD193" s="365">
        <f>D193*AC193*AC181</f>
        <v>9750.6237037804021</v>
      </c>
      <c r="AE193" s="366">
        <v>18</v>
      </c>
      <c r="AF193" s="365">
        <f>D193*AE193*AE181</f>
        <v>15015.016192740299</v>
      </c>
      <c r="AG193" s="366">
        <v>18</v>
      </c>
      <c r="AH193" s="365">
        <f>D193*AG193*AG181</f>
        <v>15015.016192740299</v>
      </c>
      <c r="AI193" s="366">
        <v>24</v>
      </c>
      <c r="AJ193" s="365">
        <f>D193*AI193*AI181</f>
        <v>54361.918307327709</v>
      </c>
      <c r="AK193" s="366">
        <v>24</v>
      </c>
      <c r="AL193" s="365">
        <f>D193*AK193*AK181</f>
        <v>54361.918307327709</v>
      </c>
      <c r="AM193" s="366">
        <v>24</v>
      </c>
      <c r="AN193" s="365">
        <f>D193*AM193*AM181</f>
        <v>79037.405934785027</v>
      </c>
      <c r="AO193" s="366">
        <v>24</v>
      </c>
      <c r="AP193" s="367">
        <f>D193*AO193*AO181</f>
        <v>79037.405934785027</v>
      </c>
      <c r="AQ193" s="334"/>
    </row>
    <row r="194" spans="2:43" ht="14.45" customHeight="1" thickBot="1">
      <c r="B194" s="323"/>
      <c r="C194" s="372" t="s">
        <v>1002</v>
      </c>
      <c r="D194" s="373">
        <f>마리!$F$8</f>
        <v>133</v>
      </c>
      <c r="E194" s="374">
        <v>2</v>
      </c>
      <c r="F194" s="373">
        <f>D194*E194*E181</f>
        <v>266</v>
      </c>
      <c r="G194" s="374">
        <v>2</v>
      </c>
      <c r="H194" s="373">
        <f>D194*G194*G181</f>
        <v>294.07762999999994</v>
      </c>
      <c r="I194" s="374">
        <v>2</v>
      </c>
      <c r="J194" s="373">
        <f>D194*I194*I181</f>
        <v>429.30250719999998</v>
      </c>
      <c r="K194" s="374">
        <v>2</v>
      </c>
      <c r="L194" s="373">
        <f>D194*K194*K181</f>
        <v>429.30250719999998</v>
      </c>
      <c r="M194" s="374">
        <v>2</v>
      </c>
      <c r="N194" s="373">
        <f>D194*M194*M181</f>
        <v>429.30250719999998</v>
      </c>
      <c r="O194" s="374">
        <v>4</v>
      </c>
      <c r="P194" s="373">
        <f>D194*O194*O181</f>
        <v>1586.0962163395998</v>
      </c>
      <c r="Q194" s="374">
        <v>4</v>
      </c>
      <c r="R194" s="373">
        <f>D194*Q194*Q181</f>
        <v>1586.0962163395998</v>
      </c>
      <c r="S194" s="374">
        <v>4</v>
      </c>
      <c r="T194" s="373">
        <f>D194*S194*S181</f>
        <v>1586.0962163395998</v>
      </c>
      <c r="U194" s="374">
        <v>4</v>
      </c>
      <c r="V194" s="373">
        <f>D194*U194*U181</f>
        <v>2218.7143908086646</v>
      </c>
      <c r="W194" s="374">
        <v>4</v>
      </c>
      <c r="X194" s="373">
        <f>D194*W194*W181</f>
        <v>2218.7143908086646</v>
      </c>
      <c r="Y194" s="374">
        <v>4</v>
      </c>
      <c r="Z194" s="373">
        <f>D194*Y194*Y181</f>
        <v>2218.7143908086646</v>
      </c>
      <c r="AA194" s="374">
        <v>6</v>
      </c>
      <c r="AB194" s="373">
        <f>D194*AA194*AA181</f>
        <v>6003.8562620499706</v>
      </c>
      <c r="AC194" s="374">
        <v>6</v>
      </c>
      <c r="AD194" s="373">
        <f>D194*AC194*AC181</f>
        <v>6003.8562620499706</v>
      </c>
      <c r="AE194" s="374">
        <v>5</v>
      </c>
      <c r="AF194" s="373">
        <f>D194*AE194*AE181</f>
        <v>7704.46432729344</v>
      </c>
      <c r="AG194" s="374">
        <v>5</v>
      </c>
      <c r="AH194" s="373">
        <f>D194*AG194*AG181</f>
        <v>7704.46432729344</v>
      </c>
      <c r="AI194" s="374">
        <v>1</v>
      </c>
      <c r="AJ194" s="373">
        <f>D194*AI194*AI181</f>
        <v>4184.1059808301998</v>
      </c>
      <c r="AK194" s="374">
        <v>1</v>
      </c>
      <c r="AL194" s="373">
        <f>D194*AK194*AK181</f>
        <v>4184.1059808301998</v>
      </c>
      <c r="AM194" s="374">
        <v>1</v>
      </c>
      <c r="AN194" s="373">
        <f>D194*AM194*AM181</f>
        <v>6083.318859563894</v>
      </c>
      <c r="AO194" s="374">
        <v>1</v>
      </c>
      <c r="AP194" s="375">
        <f>D194*AO194*AO181</f>
        <v>6083.318859563894</v>
      </c>
      <c r="AQ194" s="334"/>
    </row>
    <row r="195" spans="2:43" ht="14.45" customHeight="1" thickBot="1">
      <c r="B195" s="323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277"/>
      <c r="AL195" s="277"/>
      <c r="AM195" s="277"/>
      <c r="AN195" s="277"/>
      <c r="AO195" s="277"/>
      <c r="AP195" s="277"/>
      <c r="AQ195" s="334"/>
    </row>
    <row r="196" spans="2:43" ht="14.45" customHeight="1">
      <c r="B196" s="323"/>
      <c r="C196" s="376" t="s">
        <v>1032</v>
      </c>
      <c r="D196" s="377" t="s">
        <v>1538</v>
      </c>
      <c r="E196" s="600">
        <f>F182+F184+F186+F188+F190+F192+F193+F194</f>
        <v>2433.2080000000001</v>
      </c>
      <c r="F196" s="600"/>
      <c r="G196" s="600">
        <f t="shared" ref="G196" si="90">H182+H184+H186+H188+H190+H192+H193+H194</f>
        <v>2661.3123549999996</v>
      </c>
      <c r="H196" s="600"/>
      <c r="I196" s="600">
        <f t="shared" ref="I196" si="91">J182+J184+J186+J188+J190+J192+J193+J194</f>
        <v>3759.8873912000004</v>
      </c>
      <c r="J196" s="600"/>
      <c r="K196" s="600">
        <f t="shared" ref="K196" si="92">L182+L184+L186+L188+L190+L192+L193+L194</f>
        <v>4063.7053519999999</v>
      </c>
      <c r="L196" s="600"/>
      <c r="M196" s="600">
        <f t="shared" ref="M196" si="93">N182+N184+N186+N188+N190+N192+N193+N194</f>
        <v>4063.7053519999999</v>
      </c>
      <c r="N196" s="600"/>
      <c r="O196" s="600">
        <f t="shared" ref="O196" si="94">P182+P184+P186+P188+P190+P192+P193+P194</f>
        <v>10519.959283864799</v>
      </c>
      <c r="P196" s="600"/>
      <c r="Q196" s="600">
        <f t="shared" ref="Q196" si="95">R182+R184+R186+R188+R190+R192+R193+R194</f>
        <v>10917.2182767784</v>
      </c>
      <c r="R196" s="600"/>
      <c r="S196" s="600">
        <f t="shared" ref="S196" si="96">T182+T184+T186+T188+T190+T192+T193+T194</f>
        <v>11084.175773235198</v>
      </c>
      <c r="T196" s="600"/>
      <c r="U196" s="600">
        <f t="shared" ref="U196" si="97">V182+V184+V186+V188+V190+V192+V193+V194</f>
        <v>15346.024527553109</v>
      </c>
      <c r="V196" s="600"/>
      <c r="W196" s="600">
        <f t="shared" ref="W196" si="98">X182+X184+X186+X188+X190+X192+X193+X194</f>
        <v>15866.890947050815</v>
      </c>
      <c r="X196" s="600"/>
      <c r="Y196" s="600">
        <f t="shared" ref="Y196" si="99">Z182+Z184+Z186+Z188+Z190+Z192+Z193+Z194</f>
        <v>16066.338947050812</v>
      </c>
      <c r="Z196" s="600"/>
      <c r="AA196" s="600">
        <f t="shared" ref="AA196" si="100">AB182+AB184+AB186+AB188+AB190+AB192+AB193+AB194</f>
        <v>37390.927783550949</v>
      </c>
      <c r="AB196" s="600"/>
      <c r="AC196" s="600">
        <f t="shared" ref="AC196" si="101">AD182+AD184+AD186+AD188+AD190+AD192+AD193+AD194</f>
        <v>38586.674276470243</v>
      </c>
      <c r="AD196" s="600"/>
      <c r="AE196" s="600">
        <f t="shared" ref="AE196" si="102">AF182+AF184+AF186+AF188+AF190+AF192+AF193+AF194</f>
        <v>58273.72498984413</v>
      </c>
      <c r="AF196" s="600"/>
      <c r="AG196" s="600">
        <f t="shared" ref="AG196" si="103">AH182+AH184+AH186+AH188+AH190+AH192+AH193+AH194</f>
        <v>59166.698202695065</v>
      </c>
      <c r="AH196" s="600"/>
      <c r="AI196" s="600">
        <f t="shared" ref="AI196" si="104">AJ182+AJ184+AJ186+AJ188+AJ190+AJ192+AJ193+AJ194</f>
        <v>171867.91975447911</v>
      </c>
      <c r="AJ196" s="600"/>
      <c r="AK196" s="600">
        <f t="shared" ref="AK196" si="105">AL182+AL184+AL186+AL188+AL190+AL192+AL193+AL194</f>
        <v>173704.0686237769</v>
      </c>
      <c r="AL196" s="600"/>
      <c r="AM196" s="600">
        <f t="shared" ref="AM196" si="106">AN182+AN184+AN186+AN188+AN190+AN192+AN193+AN194</f>
        <v>252566.58895301932</v>
      </c>
      <c r="AN196" s="600"/>
      <c r="AO196" s="600">
        <f t="shared" ref="AO196" si="107">AP182+AP184+AP186+AP188+AP190+AP192+AP193+AP194</f>
        <v>262982.08083168051</v>
      </c>
      <c r="AP196" s="601"/>
      <c r="AQ196" s="334"/>
    </row>
    <row r="197" spans="2:43" ht="14.45" customHeight="1" thickBot="1">
      <c r="B197" s="323"/>
      <c r="C197" s="378" t="s">
        <v>1034</v>
      </c>
      <c r="D197" s="379" t="s">
        <v>1538</v>
      </c>
      <c r="E197" s="598">
        <f>F183+F185+F187+F189+F191+F192+F193+F194</f>
        <v>1665.6320000000001</v>
      </c>
      <c r="F197" s="598"/>
      <c r="G197" s="598">
        <f>H183+H185+H187+H189+H191+H192+H193+H194</f>
        <v>1821.3889579999998</v>
      </c>
      <c r="H197" s="598"/>
      <c r="I197" s="598">
        <f>J183+J185+J187+J189+J191+J192+J193+J194</f>
        <v>2571.53117152</v>
      </c>
      <c r="J197" s="598"/>
      <c r="K197" s="598">
        <f>L183+L185+L187+L189+L191+L192+L193+L194</f>
        <v>2747.7389782400001</v>
      </c>
      <c r="L197" s="598"/>
      <c r="M197" s="598">
        <f>N183+N185+N187+N189+N191+N192+N193+N194</f>
        <v>2747.7389782400001</v>
      </c>
      <c r="N197" s="598"/>
      <c r="O197" s="598">
        <f>P183+P185+P187+P189+P191+P192+P193+P194</f>
        <v>8174.5655100669592</v>
      </c>
      <c r="P197" s="598"/>
      <c r="Q197" s="598">
        <f>R183+R185+R187+R189+R191+R192+R193+R194</f>
        <v>8229.8104919820398</v>
      </c>
      <c r="R197" s="598"/>
      <c r="S197" s="598">
        <f>T183+T185+T187+T189+T191+T192+T193+T194</f>
        <v>8396.7679884388381</v>
      </c>
      <c r="T197" s="598"/>
      <c r="U197" s="598">
        <f>V183+V185+V187+V189+V191+V192+V193+V194</f>
        <v>11634.536344537279</v>
      </c>
      <c r="V197" s="598"/>
      <c r="W197" s="598">
        <f>X183+X185+X187+X189+X191+X192+X193+X194</f>
        <v>11790.551359039153</v>
      </c>
      <c r="X197" s="598"/>
      <c r="Y197" s="598">
        <f>Z183+Z185+Z187+Z189+Z191+Z192+Z193+Z194</f>
        <v>11970.50051676112</v>
      </c>
      <c r="Z197" s="598"/>
      <c r="AA197" s="598">
        <f>AB183+AB185+AB187+AB189+AB191+AB192+AB193+AB194</f>
        <v>29685.093904663292</v>
      </c>
      <c r="AB197" s="598"/>
      <c r="AC197" s="598">
        <f>AD183+AD185+AD187+AD189+AD191+AD192+AD193+AD194</f>
        <v>30116.522817330559</v>
      </c>
      <c r="AD197" s="598"/>
      <c r="AE197" s="598">
        <f>AF183+AF185+AF187+AF189+AF191+AF192+AF193+AF194</f>
        <v>45305.260102319349</v>
      </c>
      <c r="AF197" s="598"/>
      <c r="AG197" s="598">
        <f>AH183+AH185+AH187+AH189+AH191+AH192+AH193+AH194</f>
        <v>45761.508102319349</v>
      </c>
      <c r="AH197" s="598"/>
      <c r="AI197" s="598">
        <f>AJ183+AJ185+AJ187+AJ189+AJ191+AJ192+AJ193+AJ194</f>
        <v>131705.85919370136</v>
      </c>
      <c r="AJ197" s="598"/>
      <c r="AK197" s="598">
        <f>AL183+AL185+AL187+AL189+AL191+AL192+AL193+AL194</f>
        <v>132538.31919370135</v>
      </c>
      <c r="AL197" s="598"/>
      <c r="AM197" s="598">
        <f>AN183+AN185+AN187+AN189+AN191+AN192+AN193+AN194</f>
        <v>194958.00996975979</v>
      </c>
      <c r="AN197" s="598"/>
      <c r="AO197" s="598">
        <f>AP183+AP185+AP187+AP189+AP191+AP192+AP193+AP194</f>
        <v>196875.33123212392</v>
      </c>
      <c r="AP197" s="599"/>
      <c r="AQ197" s="334"/>
    </row>
    <row r="198" spans="2:43" ht="14.45" customHeight="1" thickBot="1">
      <c r="B198" s="337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  <c r="AD198" s="339"/>
      <c r="AE198" s="339"/>
      <c r="AF198" s="339"/>
      <c r="AG198" s="339"/>
      <c r="AH198" s="339"/>
      <c r="AI198" s="339"/>
      <c r="AJ198" s="339"/>
      <c r="AK198" s="339"/>
      <c r="AL198" s="339"/>
      <c r="AM198" s="339"/>
      <c r="AN198" s="339"/>
      <c r="AO198" s="339"/>
      <c r="AP198" s="339"/>
      <c r="AQ198" s="341"/>
    </row>
    <row r="199" spans="2:43" ht="14.45" customHeight="1" thickTop="1" thickBot="1"/>
    <row r="200" spans="2:43" ht="14.45" customHeight="1" thickTop="1" thickBot="1">
      <c r="B200" s="320"/>
      <c r="C200" s="321"/>
      <c r="D200" s="321"/>
      <c r="E200" s="321"/>
      <c r="F200" s="321"/>
      <c r="G200" s="321"/>
      <c r="H200" s="321"/>
      <c r="I200" s="321"/>
      <c r="J200" s="321"/>
      <c r="K200" s="321"/>
      <c r="L200" s="321"/>
      <c r="M200" s="321"/>
      <c r="N200" s="321"/>
      <c r="O200" s="321"/>
      <c r="P200" s="321"/>
      <c r="Q200" s="321"/>
      <c r="R200" s="321"/>
      <c r="S200" s="321"/>
      <c r="T200" s="321"/>
      <c r="U200" s="321"/>
      <c r="V200" s="321"/>
      <c r="W200" s="321"/>
      <c r="X200" s="321"/>
      <c r="Y200" s="321"/>
      <c r="Z200" s="321"/>
      <c r="AA200" s="321"/>
      <c r="AB200" s="321"/>
      <c r="AC200" s="321"/>
      <c r="AD200" s="321"/>
      <c r="AE200" s="321"/>
      <c r="AF200" s="321"/>
      <c r="AG200" s="321"/>
      <c r="AH200" s="321"/>
      <c r="AI200" s="321"/>
      <c r="AJ200" s="321"/>
      <c r="AK200" s="321"/>
      <c r="AL200" s="321"/>
      <c r="AM200" s="321"/>
      <c r="AN200" s="321"/>
      <c r="AO200" s="321"/>
      <c r="AP200" s="321"/>
      <c r="AQ200" s="322"/>
    </row>
    <row r="201" spans="2:43" ht="14.45" customHeight="1">
      <c r="B201" s="323"/>
      <c r="C201" s="608" t="s">
        <v>1777</v>
      </c>
      <c r="D201" s="610" t="s">
        <v>1037</v>
      </c>
      <c r="E201" s="606" t="s">
        <v>1013</v>
      </c>
      <c r="F201" s="606"/>
      <c r="G201" s="606" t="s">
        <v>1042</v>
      </c>
      <c r="H201" s="606" t="s">
        <v>1014</v>
      </c>
      <c r="I201" s="606" t="s">
        <v>1043</v>
      </c>
      <c r="J201" s="606" t="s">
        <v>1015</v>
      </c>
      <c r="K201" s="606" t="s">
        <v>1044</v>
      </c>
      <c r="L201" s="606" t="s">
        <v>1016</v>
      </c>
      <c r="M201" s="606" t="s">
        <v>1045</v>
      </c>
      <c r="N201" s="606" t="s">
        <v>1017</v>
      </c>
      <c r="O201" s="606" t="s">
        <v>1046</v>
      </c>
      <c r="P201" s="606" t="s">
        <v>1018</v>
      </c>
      <c r="Q201" s="606" t="s">
        <v>1047</v>
      </c>
      <c r="R201" s="606" t="s">
        <v>1019</v>
      </c>
      <c r="S201" s="606" t="s">
        <v>1048</v>
      </c>
      <c r="T201" s="606" t="s">
        <v>1020</v>
      </c>
      <c r="U201" s="606" t="s">
        <v>1049</v>
      </c>
      <c r="V201" s="606" t="s">
        <v>1021</v>
      </c>
      <c r="W201" s="606" t="s">
        <v>1050</v>
      </c>
      <c r="X201" s="606" t="s">
        <v>1022</v>
      </c>
      <c r="Y201" s="606" t="s">
        <v>1051</v>
      </c>
      <c r="Z201" s="606" t="s">
        <v>1023</v>
      </c>
      <c r="AA201" s="606" t="s">
        <v>1052</v>
      </c>
      <c r="AB201" s="606" t="s">
        <v>1024</v>
      </c>
      <c r="AC201" s="606" t="s">
        <v>1053</v>
      </c>
      <c r="AD201" s="606" t="s">
        <v>1025</v>
      </c>
      <c r="AE201" s="606" t="s">
        <v>1054</v>
      </c>
      <c r="AF201" s="606" t="s">
        <v>1026</v>
      </c>
      <c r="AG201" s="606" t="s">
        <v>1055</v>
      </c>
      <c r="AH201" s="606" t="s">
        <v>1027</v>
      </c>
      <c r="AI201" s="606" t="s">
        <v>1056</v>
      </c>
      <c r="AJ201" s="606" t="s">
        <v>1028</v>
      </c>
      <c r="AK201" s="606" t="s">
        <v>1057</v>
      </c>
      <c r="AL201" s="606" t="s">
        <v>1029</v>
      </c>
      <c r="AM201" s="606" t="s">
        <v>1058</v>
      </c>
      <c r="AN201" s="606" t="s">
        <v>1030</v>
      </c>
      <c r="AO201" s="606" t="s">
        <v>1059</v>
      </c>
      <c r="AP201" s="607" t="s">
        <v>1031</v>
      </c>
      <c r="AQ201" s="334"/>
    </row>
    <row r="202" spans="2:43" ht="14.45" customHeight="1">
      <c r="B202" s="323"/>
      <c r="C202" s="609"/>
      <c r="D202" s="611"/>
      <c r="E202" s="602">
        <f>'3T장기'!$J$3</f>
        <v>1.5824575999999999</v>
      </c>
      <c r="F202" s="602"/>
      <c r="G202" s="602">
        <f>'3T장기'!$J$13</f>
        <v>2.0281557907500001</v>
      </c>
      <c r="H202" s="602">
        <v>1.5976852999999998</v>
      </c>
      <c r="I202" s="602">
        <f>'3T장기'!$J$23</f>
        <v>2.8168623423999994</v>
      </c>
      <c r="J202" s="602">
        <v>1.5976852999999998</v>
      </c>
      <c r="K202" s="602">
        <f>'3T장기'!$J$33</f>
        <v>2.8168623423999994</v>
      </c>
      <c r="L202" s="602">
        <v>1.5976852999999998</v>
      </c>
      <c r="M202" s="602">
        <f>'3T장기'!$J$43</f>
        <v>2.8168623423999994</v>
      </c>
      <c r="N202" s="602">
        <v>1.5976852999999998</v>
      </c>
      <c r="O202" s="602">
        <f>'3T장기'!$J$53</f>
        <v>4.8509540575691741</v>
      </c>
      <c r="P202" s="602">
        <v>1.5976852999999998</v>
      </c>
      <c r="Q202" s="602">
        <f>'3T장기'!$S$3</f>
        <v>4.8509540575691741</v>
      </c>
      <c r="R202" s="602">
        <v>1.5976852999999998</v>
      </c>
      <c r="S202" s="602">
        <f>'3T장기'!$S$13</f>
        <v>4.8509540575691741</v>
      </c>
      <c r="T202" s="602">
        <v>1.5976852999999998</v>
      </c>
      <c r="U202" s="602">
        <f>'3T장기'!$S$23</f>
        <v>6.6380213548032856</v>
      </c>
      <c r="V202" s="602">
        <v>1.5976852999999998</v>
      </c>
      <c r="W202" s="602">
        <f>'3T장기'!$S$33</f>
        <v>6.6380213548032856</v>
      </c>
      <c r="X202" s="602">
        <v>1.5976852999999998</v>
      </c>
      <c r="Y202" s="602">
        <f>'3T장기'!$S$43</f>
        <v>6.6380213548032856</v>
      </c>
      <c r="Z202" s="602">
        <v>1.5976852999999998</v>
      </c>
      <c r="AA202" s="602">
        <f>'3T장기'!$S$53</f>
        <v>11.442714528234099</v>
      </c>
      <c r="AB202" s="602">
        <v>1.5976852999999998</v>
      </c>
      <c r="AC202" s="602">
        <f>'3T장기'!$AB$3</f>
        <v>11.442714528234099</v>
      </c>
      <c r="AD202" s="602">
        <v>1.5976852999999998</v>
      </c>
      <c r="AE202" s="602">
        <f>'3T장기'!$AB$13</f>
        <v>17.473344832440205</v>
      </c>
      <c r="AF202" s="602">
        <v>1.5976852999999998</v>
      </c>
      <c r="AG202" s="602">
        <f>'3T장기'!$AB$23</f>
        <v>17.473344832440205</v>
      </c>
      <c r="AH202" s="602">
        <v>1.5976852999999998</v>
      </c>
      <c r="AI202" s="602">
        <f>'3T장기'!$AB$33</f>
        <v>47.150851643438095</v>
      </c>
      <c r="AJ202" s="602">
        <v>1.5976852999999998</v>
      </c>
      <c r="AK202" s="602">
        <f>'3T장기'!$AB$43</f>
        <v>47.150851643438095</v>
      </c>
      <c r="AL202" s="602">
        <v>1.5976852999999998</v>
      </c>
      <c r="AM202" s="602">
        <f>'3T장기'!$AB$53</f>
        <v>91.320944626133041</v>
      </c>
      <c r="AN202" s="602">
        <v>1.5976852999999998</v>
      </c>
      <c r="AO202" s="602">
        <f>'3T장기'!$AB$53</f>
        <v>91.320944626133041</v>
      </c>
      <c r="AP202" s="603"/>
      <c r="AQ202" s="334"/>
    </row>
    <row r="203" spans="2:43" ht="14.45" customHeight="1">
      <c r="B203" s="323"/>
      <c r="C203" s="360" t="s">
        <v>206</v>
      </c>
      <c r="D203" s="361">
        <f>마리!$G$10</f>
        <v>10.787368421052633</v>
      </c>
      <c r="E203" s="362">
        <v>25.8</v>
      </c>
      <c r="F203" s="361">
        <f>D203*E203*E202</f>
        <v>440.42027106088426</v>
      </c>
      <c r="G203" s="362">
        <v>25.8</v>
      </c>
      <c r="H203" s="361">
        <f>D203*G203*G202</f>
        <v>564.46436423687885</v>
      </c>
      <c r="I203" s="362">
        <v>25.8</v>
      </c>
      <c r="J203" s="361">
        <f>D203*I203*I202</f>
        <v>783.97252247453912</v>
      </c>
      <c r="K203" s="362">
        <v>32</v>
      </c>
      <c r="L203" s="361">
        <f>D203*K203*K202</f>
        <v>972.36902012345934</v>
      </c>
      <c r="M203" s="362">
        <v>32</v>
      </c>
      <c r="N203" s="361">
        <f>D203*M203*M202</f>
        <v>972.36902012345934</v>
      </c>
      <c r="O203" s="362">
        <v>32</v>
      </c>
      <c r="P203" s="361">
        <f>D203*O203*O202</f>
        <v>1674.5289156031631</v>
      </c>
      <c r="Q203" s="362">
        <v>38</v>
      </c>
      <c r="R203" s="361">
        <f>D203*Q203*Q202</f>
        <v>1988.5030872787561</v>
      </c>
      <c r="S203" s="362">
        <v>38</v>
      </c>
      <c r="T203" s="361">
        <f>D203*S203*S202</f>
        <v>1988.5030872787561</v>
      </c>
      <c r="U203" s="362">
        <v>38</v>
      </c>
      <c r="V203" s="361">
        <f>D203*U203*U202</f>
        <v>2721.0577137609635</v>
      </c>
      <c r="W203" s="362">
        <v>44</v>
      </c>
      <c r="X203" s="361">
        <f>D203*W203*W202</f>
        <v>3150.698405407431</v>
      </c>
      <c r="Y203" s="362">
        <v>44</v>
      </c>
      <c r="Z203" s="361">
        <f>D203*Y203*Y202</f>
        <v>3150.698405407431</v>
      </c>
      <c r="AA203" s="362">
        <v>44</v>
      </c>
      <c r="AB203" s="361">
        <f>D203*AA203*AA202</f>
        <v>5431.2182035316791</v>
      </c>
      <c r="AC203" s="362">
        <v>50</v>
      </c>
      <c r="AD203" s="361">
        <f>D203*AC203*AC202</f>
        <v>6171.8388676496352</v>
      </c>
      <c r="AE203" s="362">
        <v>50</v>
      </c>
      <c r="AF203" s="361">
        <f>D203*AE203*AE202</f>
        <v>9424.5704127814333</v>
      </c>
      <c r="AG203" s="362">
        <v>50</v>
      </c>
      <c r="AH203" s="361">
        <f>D203*AG203*AG202</f>
        <v>9424.5704127814333</v>
      </c>
      <c r="AI203" s="362">
        <v>56</v>
      </c>
      <c r="AJ203" s="361">
        <f>D203*AI203*AI202</f>
        <v>28483.48205047306</v>
      </c>
      <c r="AK203" s="362">
        <v>56</v>
      </c>
      <c r="AL203" s="361">
        <f>D203*AK203*AK202</f>
        <v>28483.48205047306</v>
      </c>
      <c r="AM203" s="362">
        <v>56</v>
      </c>
      <c r="AN203" s="361">
        <f>D203*AM203*AM202</f>
        <v>55166.309757476054</v>
      </c>
      <c r="AO203" s="362">
        <v>62.2</v>
      </c>
      <c r="AP203" s="363">
        <f>D203*AO203*AO202</f>
        <v>61274.008337768049</v>
      </c>
      <c r="AQ203" s="334"/>
    </row>
    <row r="204" spans="2:43" ht="14.45" customHeight="1">
      <c r="B204" s="323"/>
      <c r="C204" s="364" t="s">
        <v>205</v>
      </c>
      <c r="D204" s="365">
        <f>마리!$G$9</f>
        <v>1</v>
      </c>
      <c r="E204" s="366">
        <v>15.6</v>
      </c>
      <c r="F204" s="365">
        <f>D204*E204*E202</f>
        <v>24.686338559999999</v>
      </c>
      <c r="G204" s="366">
        <v>15.6</v>
      </c>
      <c r="H204" s="365">
        <f>D204*G204*G202</f>
        <v>31.639230335699999</v>
      </c>
      <c r="I204" s="366">
        <v>15.6</v>
      </c>
      <c r="J204" s="365">
        <f>D204*I204*I202</f>
        <v>43.94305254143999</v>
      </c>
      <c r="K204" s="366">
        <v>19.2</v>
      </c>
      <c r="L204" s="365">
        <f>D204*K204*K202</f>
        <v>54.083756974079989</v>
      </c>
      <c r="M204" s="366">
        <v>19.2</v>
      </c>
      <c r="N204" s="365">
        <f>D204*M204*M202</f>
        <v>54.083756974079989</v>
      </c>
      <c r="O204" s="366">
        <v>19.2</v>
      </c>
      <c r="P204" s="365">
        <f>D204*O204*O202</f>
        <v>93.138317905328137</v>
      </c>
      <c r="Q204" s="366">
        <v>22.8</v>
      </c>
      <c r="R204" s="365">
        <f>D204*Q204*Q202</f>
        <v>110.60175251257718</v>
      </c>
      <c r="S204" s="366">
        <v>22.8</v>
      </c>
      <c r="T204" s="365">
        <f>D204*S204*S202</f>
        <v>110.60175251257718</v>
      </c>
      <c r="U204" s="366">
        <v>22.8</v>
      </c>
      <c r="V204" s="365">
        <f>D204*U204*U202</f>
        <v>151.34688688951491</v>
      </c>
      <c r="W204" s="366">
        <v>26.4</v>
      </c>
      <c r="X204" s="365">
        <f>D204*W204*W202</f>
        <v>175.24376376680672</v>
      </c>
      <c r="Y204" s="366">
        <v>26.4</v>
      </c>
      <c r="Z204" s="365">
        <f>D204*Y204*Y202</f>
        <v>175.24376376680672</v>
      </c>
      <c r="AA204" s="366">
        <v>26.4</v>
      </c>
      <c r="AB204" s="365">
        <f>D204*AA204*AA202</f>
        <v>302.08766354538017</v>
      </c>
      <c r="AC204" s="366">
        <v>30</v>
      </c>
      <c r="AD204" s="365">
        <f>D204*AC204*AC202</f>
        <v>343.28143584702298</v>
      </c>
      <c r="AE204" s="366">
        <v>30</v>
      </c>
      <c r="AF204" s="365">
        <f>D204*AE204*AE202</f>
        <v>524.20034497320614</v>
      </c>
      <c r="AG204" s="366">
        <v>30</v>
      </c>
      <c r="AH204" s="365">
        <f>D204*AG204*AG202</f>
        <v>524.20034497320614</v>
      </c>
      <c r="AI204" s="366">
        <v>33.6</v>
      </c>
      <c r="AJ204" s="365">
        <f>D204*AI204*AI202</f>
        <v>1584.2686152195201</v>
      </c>
      <c r="AK204" s="366">
        <v>33.6</v>
      </c>
      <c r="AL204" s="365">
        <f>D204*AK204*AK202</f>
        <v>1584.2686152195201</v>
      </c>
      <c r="AM204" s="366">
        <v>33.6</v>
      </c>
      <c r="AN204" s="365">
        <f>D204*AM204*AM202</f>
        <v>3068.3837394380703</v>
      </c>
      <c r="AO204" s="366">
        <v>37.200000000000003</v>
      </c>
      <c r="AP204" s="367">
        <f>D204*AO204*AO202</f>
        <v>3397.1391400921493</v>
      </c>
      <c r="AQ204" s="334"/>
    </row>
    <row r="205" spans="2:43" ht="14.45" customHeight="1">
      <c r="B205" s="323"/>
      <c r="C205" s="364" t="s">
        <v>1039</v>
      </c>
      <c r="D205" s="365">
        <f>마리!$G$11</f>
        <v>10.273684210526318</v>
      </c>
      <c r="E205" s="366">
        <v>8</v>
      </c>
      <c r="F205" s="365">
        <f>D205*E205*E202</f>
        <v>130.06135727157897</v>
      </c>
      <c r="G205" s="366">
        <v>8</v>
      </c>
      <c r="H205" s="365">
        <f>D205*G205*G202</f>
        <v>166.69305699132636</v>
      </c>
      <c r="I205" s="366">
        <v>8</v>
      </c>
      <c r="J205" s="365">
        <f>D205*I205*I202</f>
        <v>231.51643336272841</v>
      </c>
      <c r="K205" s="366">
        <v>10</v>
      </c>
      <c r="L205" s="365">
        <f>D205*K205*K202</f>
        <v>289.39554170341052</v>
      </c>
      <c r="M205" s="366">
        <v>10</v>
      </c>
      <c r="N205" s="365">
        <f>D205*M205*M202</f>
        <v>289.39554170341052</v>
      </c>
      <c r="O205" s="366">
        <v>10</v>
      </c>
      <c r="P205" s="365">
        <f>D205*O205*O202</f>
        <v>498.37170107237</v>
      </c>
      <c r="Q205" s="366">
        <v>10</v>
      </c>
      <c r="R205" s="365">
        <f>D205*Q205*Q202</f>
        <v>498.37170107237</v>
      </c>
      <c r="S205" s="366">
        <v>12</v>
      </c>
      <c r="T205" s="365">
        <f>D205*S205*S202</f>
        <v>598.04604128684389</v>
      </c>
      <c r="U205" s="366">
        <v>12</v>
      </c>
      <c r="V205" s="365">
        <f>D205*U205*U202</f>
        <v>818.36322218374835</v>
      </c>
      <c r="W205" s="366">
        <v>12</v>
      </c>
      <c r="X205" s="365">
        <f>D205*W205*W202</f>
        <v>818.36322218374835</v>
      </c>
      <c r="Y205" s="366">
        <v>12</v>
      </c>
      <c r="Z205" s="365">
        <f>D205*Y205*Y202</f>
        <v>818.36322218374835</v>
      </c>
      <c r="AA205" s="366">
        <v>14</v>
      </c>
      <c r="AB205" s="365">
        <f>D205*AA205*AA202</f>
        <v>1645.8236980399029</v>
      </c>
      <c r="AC205" s="366">
        <v>14</v>
      </c>
      <c r="AD205" s="365">
        <f>D205*AC205*AC202</f>
        <v>1645.8236980399029</v>
      </c>
      <c r="AE205" s="366">
        <v>16</v>
      </c>
      <c r="AF205" s="365">
        <f>D205*AE205*AE202</f>
        <v>2872.250030561961</v>
      </c>
      <c r="AG205" s="366">
        <v>16</v>
      </c>
      <c r="AH205" s="365">
        <f>D205*AG205*AG202</f>
        <v>2872.250030561961</v>
      </c>
      <c r="AI205" s="366">
        <v>18</v>
      </c>
      <c r="AJ205" s="365">
        <f>D205*AI205*AI202</f>
        <v>8719.433280757059</v>
      </c>
      <c r="AK205" s="366">
        <v>18</v>
      </c>
      <c r="AL205" s="365">
        <f>D205*AK205*AK202</f>
        <v>8719.433280757059</v>
      </c>
      <c r="AM205" s="366">
        <v>18</v>
      </c>
      <c r="AN205" s="365">
        <f>D205*AM205*AM202</f>
        <v>16887.64584412532</v>
      </c>
      <c r="AO205" s="366">
        <v>20</v>
      </c>
      <c r="AP205" s="367">
        <f>D205*AO205*AO202</f>
        <v>18764.050937917025</v>
      </c>
      <c r="AQ205" s="334"/>
    </row>
    <row r="206" spans="2:43" ht="14.45" customHeight="1">
      <c r="B206" s="323"/>
      <c r="C206" s="368" t="s">
        <v>1603</v>
      </c>
      <c r="D206" s="369">
        <f>마리!$G$11</f>
        <v>10.273684210526318</v>
      </c>
      <c r="E206" s="370">
        <v>4</v>
      </c>
      <c r="F206" s="369">
        <f>D206*E206*E202</f>
        <v>65.030678635789485</v>
      </c>
      <c r="G206" s="370">
        <v>4</v>
      </c>
      <c r="H206" s="369">
        <f>D206*G206*G202</f>
        <v>83.346528495663179</v>
      </c>
      <c r="I206" s="370">
        <v>4</v>
      </c>
      <c r="J206" s="369">
        <f>D206*I206*I202</f>
        <v>115.7582166813642</v>
      </c>
      <c r="K206" s="370">
        <v>6</v>
      </c>
      <c r="L206" s="369">
        <f>D206*K206*K202</f>
        <v>173.6373250220463</v>
      </c>
      <c r="M206" s="370">
        <v>6</v>
      </c>
      <c r="N206" s="369">
        <f>D206*M206*M202</f>
        <v>173.6373250220463</v>
      </c>
      <c r="O206" s="370">
        <v>6</v>
      </c>
      <c r="P206" s="369">
        <f>D206*O206*O202</f>
        <v>299.02302064342194</v>
      </c>
      <c r="Q206" s="370">
        <v>6</v>
      </c>
      <c r="R206" s="369">
        <f>D206*Q206*Q202</f>
        <v>299.02302064342194</v>
      </c>
      <c r="S206" s="370">
        <v>8</v>
      </c>
      <c r="T206" s="369">
        <f>D206*S206*S202</f>
        <v>398.697360857896</v>
      </c>
      <c r="U206" s="370">
        <v>8</v>
      </c>
      <c r="V206" s="369">
        <f>D206*U206*U202</f>
        <v>545.57548145583223</v>
      </c>
      <c r="W206" s="370">
        <v>8</v>
      </c>
      <c r="X206" s="369">
        <f>D206*W206*W202</f>
        <v>545.57548145583223</v>
      </c>
      <c r="Y206" s="370">
        <v>8</v>
      </c>
      <c r="Z206" s="369">
        <f>D206*Y206*Y202</f>
        <v>545.57548145583223</v>
      </c>
      <c r="AA206" s="370">
        <v>8</v>
      </c>
      <c r="AB206" s="369">
        <f>D206*AA206*AA202</f>
        <v>940.47068459423008</v>
      </c>
      <c r="AC206" s="370">
        <v>8</v>
      </c>
      <c r="AD206" s="369">
        <f>D206*AC206*AC202</f>
        <v>940.47068459423008</v>
      </c>
      <c r="AE206" s="370">
        <v>10</v>
      </c>
      <c r="AF206" s="369">
        <f>D206*AE206*AE202</f>
        <v>1795.1562691012257</v>
      </c>
      <c r="AG206" s="370">
        <v>10</v>
      </c>
      <c r="AH206" s="369">
        <f>D206*AG206*AG202</f>
        <v>1795.1562691012257</v>
      </c>
      <c r="AI206" s="370">
        <v>10</v>
      </c>
      <c r="AJ206" s="369">
        <f>D206*AI206*AI202</f>
        <v>4844.1296004205888</v>
      </c>
      <c r="AK206" s="370">
        <v>10</v>
      </c>
      <c r="AL206" s="369">
        <f>D206*AK206*AK202</f>
        <v>4844.1296004205888</v>
      </c>
      <c r="AM206" s="370">
        <v>12</v>
      </c>
      <c r="AN206" s="369">
        <f>D206*AM206*AM202</f>
        <v>11258.430562750214</v>
      </c>
      <c r="AO206" s="370">
        <v>12</v>
      </c>
      <c r="AP206" s="371">
        <f>D206*AO206*AO202</f>
        <v>11258.430562750214</v>
      </c>
      <c r="AQ206" s="334"/>
    </row>
    <row r="207" spans="2:43" ht="14.45" customHeight="1">
      <c r="B207" s="323"/>
      <c r="C207" s="360" t="s">
        <v>1040</v>
      </c>
      <c r="D207" s="361">
        <f>마리!$G$15</f>
        <v>11</v>
      </c>
      <c r="E207" s="362">
        <v>4</v>
      </c>
      <c r="F207" s="361">
        <f>D207*E207*E202</f>
        <v>69.628134399999993</v>
      </c>
      <c r="G207" s="362">
        <v>4</v>
      </c>
      <c r="H207" s="361">
        <f>D207*G207*G202</f>
        <v>89.238854793000002</v>
      </c>
      <c r="I207" s="362">
        <v>4</v>
      </c>
      <c r="J207" s="361">
        <f>D207*I207*I202</f>
        <v>123.94194306559997</v>
      </c>
      <c r="K207" s="362">
        <v>4</v>
      </c>
      <c r="L207" s="361">
        <f>D207*K207*K202</f>
        <v>123.94194306559997</v>
      </c>
      <c r="M207" s="362">
        <v>4</v>
      </c>
      <c r="N207" s="361">
        <f>D207*M207*M202</f>
        <v>123.94194306559997</v>
      </c>
      <c r="O207" s="362">
        <v>4</v>
      </c>
      <c r="P207" s="361">
        <f>D207*O207*O202</f>
        <v>213.44197853304365</v>
      </c>
      <c r="Q207" s="362">
        <v>6</v>
      </c>
      <c r="R207" s="361">
        <f>D207*Q207*Q202</f>
        <v>320.16296779956548</v>
      </c>
      <c r="S207" s="362">
        <v>6</v>
      </c>
      <c r="T207" s="361">
        <f>D207*S207*S202</f>
        <v>320.16296779956548</v>
      </c>
      <c r="U207" s="362">
        <v>6</v>
      </c>
      <c r="V207" s="361">
        <f>D207*U207*U202</f>
        <v>438.10940941701688</v>
      </c>
      <c r="W207" s="362">
        <v>6</v>
      </c>
      <c r="X207" s="361">
        <f>D207*W207*W202</f>
        <v>438.10940941701688</v>
      </c>
      <c r="Y207" s="362">
        <v>6</v>
      </c>
      <c r="Z207" s="361">
        <f>D207*Y207*Y202</f>
        <v>438.10940941701688</v>
      </c>
      <c r="AA207" s="362">
        <v>6</v>
      </c>
      <c r="AB207" s="361">
        <f>D207*AA207*AA202</f>
        <v>755.2191588634505</v>
      </c>
      <c r="AC207" s="362">
        <v>8</v>
      </c>
      <c r="AD207" s="361">
        <f>D207*AC207*AC202</f>
        <v>1006.9588784846007</v>
      </c>
      <c r="AE207" s="362">
        <v>8</v>
      </c>
      <c r="AF207" s="361">
        <f>D207*AE207*AE202</f>
        <v>1537.654345254738</v>
      </c>
      <c r="AG207" s="362">
        <v>8</v>
      </c>
      <c r="AH207" s="361">
        <f>D207*AG207*AG202</f>
        <v>1537.654345254738</v>
      </c>
      <c r="AI207" s="362">
        <v>8</v>
      </c>
      <c r="AJ207" s="361">
        <f>D207*AI207*AI202</f>
        <v>4149.2749446225525</v>
      </c>
      <c r="AK207" s="362">
        <v>8</v>
      </c>
      <c r="AL207" s="361">
        <f>D207*AK207*AK202</f>
        <v>4149.2749446225525</v>
      </c>
      <c r="AM207" s="362">
        <v>8</v>
      </c>
      <c r="AN207" s="361">
        <f>D207*AM207*AM202</f>
        <v>8036.2431270997076</v>
      </c>
      <c r="AO207" s="362">
        <v>8</v>
      </c>
      <c r="AP207" s="363">
        <f>D207*AO207*AO202</f>
        <v>8036.2431270997076</v>
      </c>
      <c r="AQ207" s="334"/>
    </row>
    <row r="208" spans="2:43" ht="14.45" customHeight="1">
      <c r="B208" s="323"/>
      <c r="C208" s="364" t="s">
        <v>1040</v>
      </c>
      <c r="D208" s="365">
        <f>마리!$G$15</f>
        <v>11</v>
      </c>
      <c r="E208" s="366">
        <v>2</v>
      </c>
      <c r="F208" s="365">
        <f>D208*E208*E202</f>
        <v>34.814067199999997</v>
      </c>
      <c r="G208" s="366">
        <v>2</v>
      </c>
      <c r="H208" s="365">
        <f>D208*G208*G202</f>
        <v>44.619427396500001</v>
      </c>
      <c r="I208" s="366">
        <v>2</v>
      </c>
      <c r="J208" s="365">
        <f>D208*I208*I202</f>
        <v>61.970971532799986</v>
      </c>
      <c r="K208" s="366">
        <v>4</v>
      </c>
      <c r="L208" s="365">
        <f>D208*K208*K202</f>
        <v>123.94194306559997</v>
      </c>
      <c r="M208" s="366">
        <v>4</v>
      </c>
      <c r="N208" s="365">
        <f>D208*M208*M202</f>
        <v>123.94194306559997</v>
      </c>
      <c r="O208" s="366">
        <v>4</v>
      </c>
      <c r="P208" s="365">
        <f>D208*O208*O202</f>
        <v>213.44197853304365</v>
      </c>
      <c r="Q208" s="366">
        <v>4</v>
      </c>
      <c r="R208" s="365">
        <f>D208*Q208*Q202</f>
        <v>213.44197853304365</v>
      </c>
      <c r="S208" s="366">
        <v>4</v>
      </c>
      <c r="T208" s="365">
        <f>D208*S208*S202</f>
        <v>213.44197853304365</v>
      </c>
      <c r="U208" s="366">
        <v>4</v>
      </c>
      <c r="V208" s="365">
        <f>D208*U208*U202</f>
        <v>292.07293961134457</v>
      </c>
      <c r="W208" s="366">
        <v>4</v>
      </c>
      <c r="X208" s="365">
        <f>D208*W208*W202</f>
        <v>292.07293961134457</v>
      </c>
      <c r="Y208" s="366">
        <v>4</v>
      </c>
      <c r="Z208" s="365">
        <f>D208*Y208*Y202</f>
        <v>292.07293961134457</v>
      </c>
      <c r="AA208" s="366">
        <v>4</v>
      </c>
      <c r="AB208" s="365">
        <f>D208*AA208*AA202</f>
        <v>503.47943924230037</v>
      </c>
      <c r="AC208" s="366">
        <v>6</v>
      </c>
      <c r="AD208" s="365">
        <f>D208*AC208*AC202</f>
        <v>755.2191588634505</v>
      </c>
      <c r="AE208" s="366">
        <v>6</v>
      </c>
      <c r="AF208" s="365">
        <f>D208*AE208*AE202</f>
        <v>1153.2407589410536</v>
      </c>
      <c r="AG208" s="366">
        <v>6</v>
      </c>
      <c r="AH208" s="365">
        <f>D208*AG208*AG202</f>
        <v>1153.2407589410536</v>
      </c>
      <c r="AI208" s="366">
        <v>6</v>
      </c>
      <c r="AJ208" s="365">
        <f>D208*AI208*AI202</f>
        <v>3111.9562084669142</v>
      </c>
      <c r="AK208" s="366">
        <v>6</v>
      </c>
      <c r="AL208" s="365">
        <f>D208*AK208*AK202</f>
        <v>3111.9562084669142</v>
      </c>
      <c r="AM208" s="366">
        <v>6</v>
      </c>
      <c r="AN208" s="365">
        <f>D208*AM208*AM202</f>
        <v>6027.1823453247807</v>
      </c>
      <c r="AO208" s="366">
        <v>6</v>
      </c>
      <c r="AP208" s="367">
        <f>D208*AO208*AO202</f>
        <v>6027.1823453247807</v>
      </c>
      <c r="AQ208" s="334"/>
    </row>
    <row r="209" spans="2:43" ht="14.45" customHeight="1">
      <c r="B209" s="323"/>
      <c r="C209" s="364" t="s">
        <v>1038</v>
      </c>
      <c r="D209" s="365">
        <f>마리!$G$14</f>
        <v>31.142105263157895</v>
      </c>
      <c r="E209" s="366">
        <v>1272</v>
      </c>
      <c r="F209" s="365">
        <f>D209*E209/500</f>
        <v>79.225515789473675</v>
      </c>
      <c r="G209" s="366">
        <v>1272</v>
      </c>
      <c r="H209" s="365">
        <f>D209*G209/500</f>
        <v>79.225515789473675</v>
      </c>
      <c r="I209" s="366">
        <v>1272</v>
      </c>
      <c r="J209" s="365">
        <f>D209*I209/500</f>
        <v>79.225515789473675</v>
      </c>
      <c r="K209" s="366">
        <v>1568</v>
      </c>
      <c r="L209" s="365">
        <f>D209*K209/500</f>
        <v>97.661642105263169</v>
      </c>
      <c r="M209" s="366">
        <v>1568</v>
      </c>
      <c r="N209" s="365">
        <f>D209*M209/500</f>
        <v>97.661642105263169</v>
      </c>
      <c r="O209" s="366">
        <v>1568</v>
      </c>
      <c r="P209" s="365">
        <f>D209*O209/500</f>
        <v>97.661642105263169</v>
      </c>
      <c r="Q209" s="366">
        <v>1864</v>
      </c>
      <c r="R209" s="365">
        <f>D209*Q209/500</f>
        <v>116.09776842105263</v>
      </c>
      <c r="S209" s="366">
        <v>1864</v>
      </c>
      <c r="T209" s="365">
        <f>D209*S209/500</f>
        <v>116.09776842105263</v>
      </c>
      <c r="U209" s="366">
        <v>1864</v>
      </c>
      <c r="V209" s="365">
        <f>D209*U209/500</f>
        <v>116.09776842105263</v>
      </c>
      <c r="W209" s="366">
        <v>2544</v>
      </c>
      <c r="X209" s="365">
        <f>D209*W209/500</f>
        <v>158.45103157894735</v>
      </c>
      <c r="Y209" s="366">
        <v>3476</v>
      </c>
      <c r="Z209" s="365">
        <f>D209*Y209/500</f>
        <v>216.49991578947368</v>
      </c>
      <c r="AA209" s="366">
        <v>4704</v>
      </c>
      <c r="AB209" s="365">
        <f>D209*AA209/500</f>
        <v>292.98492631578944</v>
      </c>
      <c r="AC209" s="366">
        <v>6354</v>
      </c>
      <c r="AD209" s="365">
        <f>D209*AC209/500</f>
        <v>395.75387368421053</v>
      </c>
      <c r="AE209" s="366">
        <v>8598</v>
      </c>
      <c r="AF209" s="365">
        <f>D209*AE209/500</f>
        <v>535.51964210526319</v>
      </c>
      <c r="AG209" s="366">
        <v>11688</v>
      </c>
      <c r="AH209" s="365">
        <f>D209*AG209/500</f>
        <v>727.97785263157891</v>
      </c>
      <c r="AI209" s="366">
        <v>15900</v>
      </c>
      <c r="AJ209" s="365">
        <f>D209*AI209/500</f>
        <v>990.31894736842105</v>
      </c>
      <c r="AK209" s="366">
        <v>21540</v>
      </c>
      <c r="AL209" s="365">
        <f>D209*AK209/500</f>
        <v>1341.601894736842</v>
      </c>
      <c r="AM209" s="366">
        <v>29256</v>
      </c>
      <c r="AN209" s="365">
        <f>D209*AM209/500</f>
        <v>1822.1868631578948</v>
      </c>
      <c r="AO209" s="366">
        <v>39668</v>
      </c>
      <c r="AP209" s="367">
        <f>D209*AO209/500</f>
        <v>2470.6900631578947</v>
      </c>
      <c r="AQ209" s="334"/>
    </row>
    <row r="210" spans="2:43" ht="14.45" customHeight="1">
      <c r="B210" s="323"/>
      <c r="C210" s="368" t="s">
        <v>1038</v>
      </c>
      <c r="D210" s="369">
        <f>마리!$G$14</f>
        <v>31.142105263157895</v>
      </c>
      <c r="E210" s="370">
        <v>888</v>
      </c>
      <c r="F210" s="369">
        <f>D210*E210/500</f>
        <v>55.308378947368425</v>
      </c>
      <c r="G210" s="370">
        <v>888</v>
      </c>
      <c r="H210" s="369">
        <f>D210*G210/500</f>
        <v>55.308378947368425</v>
      </c>
      <c r="I210" s="370">
        <v>888</v>
      </c>
      <c r="J210" s="369">
        <f>D210*I210/500</f>
        <v>55.308378947368425</v>
      </c>
      <c r="K210" s="370">
        <v>1096</v>
      </c>
      <c r="L210" s="369">
        <f>D210*K210/500</f>
        <v>68.263494736842091</v>
      </c>
      <c r="M210" s="370">
        <v>1096</v>
      </c>
      <c r="N210" s="369">
        <f>D210*M210/500</f>
        <v>68.263494736842091</v>
      </c>
      <c r="O210" s="370">
        <v>1096</v>
      </c>
      <c r="P210" s="369">
        <f>D210*O210/500</f>
        <v>68.263494736842091</v>
      </c>
      <c r="Q210" s="370">
        <v>1304</v>
      </c>
      <c r="R210" s="369">
        <f>D210*Q210/500</f>
        <v>81.2186105263158</v>
      </c>
      <c r="S210" s="370">
        <v>1304</v>
      </c>
      <c r="T210" s="369">
        <f>D210*S210/500</f>
        <v>81.2186105263158</v>
      </c>
      <c r="U210" s="370">
        <v>1304</v>
      </c>
      <c r="V210" s="369">
        <f>D210*U210/500</f>
        <v>81.2186105263158</v>
      </c>
      <c r="W210" s="370">
        <v>1768</v>
      </c>
      <c r="X210" s="369">
        <f>D210*W210/500</f>
        <v>110.1184842105263</v>
      </c>
      <c r="Y210" s="370">
        <v>2414</v>
      </c>
      <c r="Z210" s="369">
        <f>D210*Y210/500</f>
        <v>150.35408421052631</v>
      </c>
      <c r="AA210" s="370">
        <v>3276</v>
      </c>
      <c r="AB210" s="369">
        <f>D210*AA210/500</f>
        <v>204.0430736842105</v>
      </c>
      <c r="AC210" s="370">
        <v>4392</v>
      </c>
      <c r="AD210" s="369">
        <f>D210*AC210/500</f>
        <v>273.55225263157894</v>
      </c>
      <c r="AE210" s="370">
        <v>5926</v>
      </c>
      <c r="AF210" s="369">
        <f>D210*AE210/500</f>
        <v>369.09623157894737</v>
      </c>
      <c r="AG210" s="370">
        <v>8058</v>
      </c>
      <c r="AH210" s="369">
        <f>D210*AG210/500</f>
        <v>501.88616842105262</v>
      </c>
      <c r="AI210" s="370">
        <v>10868</v>
      </c>
      <c r="AJ210" s="369">
        <f>D210*AI210/500</f>
        <v>676.90480000000002</v>
      </c>
      <c r="AK210" s="370">
        <v>14758</v>
      </c>
      <c r="AL210" s="369">
        <f>D210*AK210/500</f>
        <v>919.19037894736834</v>
      </c>
      <c r="AM210" s="370">
        <v>20044</v>
      </c>
      <c r="AN210" s="369">
        <f>D210*AM210/500</f>
        <v>1248.4247157894736</v>
      </c>
      <c r="AO210" s="370">
        <v>28234</v>
      </c>
      <c r="AP210" s="371">
        <f>D210*AO210/500</f>
        <v>1758.5323999999998</v>
      </c>
      <c r="AQ210" s="334"/>
    </row>
    <row r="211" spans="2:43" ht="14.45" customHeight="1">
      <c r="B211" s="323"/>
      <c r="C211" s="604" t="s">
        <v>202</v>
      </c>
      <c r="D211" s="361" t="s">
        <v>1041</v>
      </c>
      <c r="E211" s="362">
        <v>400</v>
      </c>
      <c r="F211" s="361">
        <f>E211*E202</f>
        <v>632.98303999999996</v>
      </c>
      <c r="G211" s="362">
        <v>400</v>
      </c>
      <c r="H211" s="361">
        <f>G211*G202</f>
        <v>811.26231630000007</v>
      </c>
      <c r="I211" s="362">
        <v>400</v>
      </c>
      <c r="J211" s="361">
        <f>I211*I202</f>
        <v>1126.7449369599997</v>
      </c>
      <c r="K211" s="362">
        <v>400</v>
      </c>
      <c r="L211" s="361">
        <f>K211*K202</f>
        <v>1126.7449369599997</v>
      </c>
      <c r="M211" s="362">
        <v>400</v>
      </c>
      <c r="N211" s="361">
        <f>M211*M202</f>
        <v>1126.7449369599997</v>
      </c>
      <c r="O211" s="362">
        <v>400</v>
      </c>
      <c r="P211" s="361">
        <f>O211*O202</f>
        <v>1940.3816230276695</v>
      </c>
      <c r="Q211" s="362">
        <v>400</v>
      </c>
      <c r="R211" s="361">
        <f>Q211*Q202</f>
        <v>1940.3816230276695</v>
      </c>
      <c r="S211" s="362">
        <v>400</v>
      </c>
      <c r="T211" s="361">
        <f>S211*S202</f>
        <v>1940.3816230276695</v>
      </c>
      <c r="U211" s="362">
        <v>400</v>
      </c>
      <c r="V211" s="361">
        <f>U211*U202</f>
        <v>2655.2085419213145</v>
      </c>
      <c r="W211" s="362">
        <v>400</v>
      </c>
      <c r="X211" s="361">
        <f>W211*W202</f>
        <v>2655.2085419213145</v>
      </c>
      <c r="Y211" s="362">
        <v>400</v>
      </c>
      <c r="Z211" s="361">
        <f>Y211*Y202</f>
        <v>2655.2085419213145</v>
      </c>
      <c r="AA211" s="362">
        <v>400</v>
      </c>
      <c r="AB211" s="361">
        <f>AA211*AA202</f>
        <v>4577.0858112936394</v>
      </c>
      <c r="AC211" s="362">
        <v>400</v>
      </c>
      <c r="AD211" s="361">
        <f>AC211*AC202</f>
        <v>4577.0858112936394</v>
      </c>
      <c r="AE211" s="362">
        <v>400</v>
      </c>
      <c r="AF211" s="361">
        <f>AE211*AE202</f>
        <v>6989.3379329760819</v>
      </c>
      <c r="AG211" s="362">
        <v>420</v>
      </c>
      <c r="AH211" s="361">
        <f>AG211*AG202</f>
        <v>7338.8048296248862</v>
      </c>
      <c r="AI211" s="362">
        <v>430</v>
      </c>
      <c r="AJ211" s="361">
        <f>AI211*AI202</f>
        <v>20274.86620667838</v>
      </c>
      <c r="AK211" s="362">
        <v>450</v>
      </c>
      <c r="AL211" s="361">
        <f>AK211*AK202</f>
        <v>21217.883239547144</v>
      </c>
      <c r="AM211" s="362">
        <v>460</v>
      </c>
      <c r="AN211" s="361">
        <f>AM211*AM202</f>
        <v>42007.634528021197</v>
      </c>
      <c r="AO211" s="362">
        <v>490</v>
      </c>
      <c r="AP211" s="363">
        <f>AO211*AO202</f>
        <v>44747.262866805191</v>
      </c>
      <c r="AQ211" s="334"/>
    </row>
    <row r="212" spans="2:43" ht="14.45" customHeight="1">
      <c r="B212" s="323"/>
      <c r="C212" s="605"/>
      <c r="D212" s="365" t="s">
        <v>1041</v>
      </c>
      <c r="E212" s="366">
        <v>220</v>
      </c>
      <c r="F212" s="365">
        <f>E212*E202</f>
        <v>348.140672</v>
      </c>
      <c r="G212" s="366">
        <v>220</v>
      </c>
      <c r="H212" s="365">
        <f>G212*G202</f>
        <v>446.19427396500004</v>
      </c>
      <c r="I212" s="366">
        <v>220</v>
      </c>
      <c r="J212" s="365">
        <f>I212*I202</f>
        <v>619.7097153279999</v>
      </c>
      <c r="K212" s="366">
        <v>220</v>
      </c>
      <c r="L212" s="365">
        <f>K212*K202</f>
        <v>619.7097153279999</v>
      </c>
      <c r="M212" s="366">
        <v>220</v>
      </c>
      <c r="N212" s="365">
        <f>M212*M202</f>
        <v>619.7097153279999</v>
      </c>
      <c r="O212" s="366">
        <v>220</v>
      </c>
      <c r="P212" s="365">
        <f>O212*O202</f>
        <v>1067.2098926652184</v>
      </c>
      <c r="Q212" s="366">
        <v>220</v>
      </c>
      <c r="R212" s="365">
        <f>Q212*Q202</f>
        <v>1067.2098926652184</v>
      </c>
      <c r="S212" s="366">
        <v>220</v>
      </c>
      <c r="T212" s="365">
        <f>S212*S202</f>
        <v>1067.2098926652184</v>
      </c>
      <c r="U212" s="366">
        <v>220</v>
      </c>
      <c r="V212" s="365">
        <f>U212*U202</f>
        <v>1460.3646980567228</v>
      </c>
      <c r="W212" s="366">
        <v>230</v>
      </c>
      <c r="X212" s="365">
        <f>W212*W202</f>
        <v>1526.7449116047558</v>
      </c>
      <c r="Y212" s="366">
        <v>240</v>
      </c>
      <c r="Z212" s="365">
        <f>Y212*Y202</f>
        <v>1593.1251251527885</v>
      </c>
      <c r="AA212" s="366">
        <v>240</v>
      </c>
      <c r="AB212" s="365">
        <f>AA212*AA202</f>
        <v>2746.2514867761838</v>
      </c>
      <c r="AC212" s="366">
        <v>240</v>
      </c>
      <c r="AD212" s="365">
        <f>AC212*AC202</f>
        <v>2746.2514867761838</v>
      </c>
      <c r="AE212" s="366">
        <v>240</v>
      </c>
      <c r="AF212" s="365">
        <f>AE212*AE202</f>
        <v>4193.6027597856491</v>
      </c>
      <c r="AG212" s="366">
        <v>240</v>
      </c>
      <c r="AH212" s="365">
        <f>AG212*AG202</f>
        <v>4193.6027597856491</v>
      </c>
      <c r="AI212" s="366">
        <v>240</v>
      </c>
      <c r="AJ212" s="365">
        <f>AI212*AI202</f>
        <v>11316.204394425144</v>
      </c>
      <c r="AK212" s="366">
        <v>240</v>
      </c>
      <c r="AL212" s="365">
        <f>AK212*AK202</f>
        <v>11316.204394425144</v>
      </c>
      <c r="AM212" s="366">
        <v>240</v>
      </c>
      <c r="AN212" s="365">
        <f>AM212*AM202</f>
        <v>21917.02671027193</v>
      </c>
      <c r="AO212" s="366">
        <v>240</v>
      </c>
      <c r="AP212" s="367">
        <f>AO212*AO202</f>
        <v>21917.02671027193</v>
      </c>
      <c r="AQ212" s="334"/>
    </row>
    <row r="213" spans="2:43" ht="14.45" customHeight="1">
      <c r="B213" s="323"/>
      <c r="C213" s="364" t="s">
        <v>1001</v>
      </c>
      <c r="D213" s="365">
        <f>마리!$G$6</f>
        <v>13.42</v>
      </c>
      <c r="E213" s="366">
        <v>12</v>
      </c>
      <c r="F213" s="365">
        <f>D213*E213*E202</f>
        <v>254.83897190399998</v>
      </c>
      <c r="G213" s="366">
        <v>12</v>
      </c>
      <c r="H213" s="365">
        <f>D213*G213*G202</f>
        <v>326.61420854237997</v>
      </c>
      <c r="I213" s="366">
        <v>12</v>
      </c>
      <c r="J213" s="365">
        <f>D213*I213*I202</f>
        <v>453.6275116200959</v>
      </c>
      <c r="K213" s="366">
        <v>12</v>
      </c>
      <c r="L213" s="365">
        <f>D213*K213*K202</f>
        <v>453.6275116200959</v>
      </c>
      <c r="M213" s="366">
        <v>12</v>
      </c>
      <c r="N213" s="365">
        <f>D213*M213*M202</f>
        <v>453.6275116200959</v>
      </c>
      <c r="O213" s="366">
        <v>24</v>
      </c>
      <c r="P213" s="365">
        <f>D213*O213*O202</f>
        <v>1562.3952828618794</v>
      </c>
      <c r="Q213" s="366">
        <v>24</v>
      </c>
      <c r="R213" s="365">
        <f>D213*Q213*Q202</f>
        <v>1562.3952828618794</v>
      </c>
      <c r="S213" s="366">
        <v>24</v>
      </c>
      <c r="T213" s="365">
        <f>D213*S213*S202</f>
        <v>1562.3952828618794</v>
      </c>
      <c r="U213" s="366">
        <v>24</v>
      </c>
      <c r="V213" s="365">
        <f>D213*U213*U202</f>
        <v>2137.973917955042</v>
      </c>
      <c r="W213" s="366">
        <v>24</v>
      </c>
      <c r="X213" s="365">
        <f>D213*W213*W202</f>
        <v>2137.973917955042</v>
      </c>
      <c r="Y213" s="366">
        <v>24</v>
      </c>
      <c r="Z213" s="365">
        <f>D213*Y213*Y202</f>
        <v>2137.973917955042</v>
      </c>
      <c r="AA213" s="366">
        <v>36</v>
      </c>
      <c r="AB213" s="365">
        <f>D213*AA213*AA202</f>
        <v>5528.204242880458</v>
      </c>
      <c r="AC213" s="366">
        <v>36</v>
      </c>
      <c r="AD213" s="365">
        <f>D213*AC213*AC202</f>
        <v>5528.204242880458</v>
      </c>
      <c r="AE213" s="366">
        <v>36</v>
      </c>
      <c r="AF213" s="365">
        <f>D213*AE213*AE202</f>
        <v>8441.7223554485117</v>
      </c>
      <c r="AG213" s="366">
        <v>36</v>
      </c>
      <c r="AH213" s="365">
        <f>D213*AG213*AG202</f>
        <v>8441.7223554485117</v>
      </c>
      <c r="AI213" s="366">
        <v>48</v>
      </c>
      <c r="AJ213" s="365">
        <f>D213*AI213*AI202</f>
        <v>30372.692594637083</v>
      </c>
      <c r="AK213" s="366">
        <v>48</v>
      </c>
      <c r="AL213" s="365">
        <f>D213*AK213*AK202</f>
        <v>30372.692594637083</v>
      </c>
      <c r="AM213" s="366">
        <v>48</v>
      </c>
      <c r="AN213" s="365">
        <f>D213*AM213*AM202</f>
        <v>58825.299690369859</v>
      </c>
      <c r="AO213" s="366">
        <v>48</v>
      </c>
      <c r="AP213" s="367">
        <f>D213*AO213*AO202</f>
        <v>58825.299690369859</v>
      </c>
      <c r="AQ213" s="334"/>
    </row>
    <row r="214" spans="2:43" ht="14.45" customHeight="1">
      <c r="B214" s="323"/>
      <c r="C214" s="364" t="s">
        <v>1033</v>
      </c>
      <c r="D214" s="365">
        <f>마리!$G$7</f>
        <v>61.000000000000007</v>
      </c>
      <c r="E214" s="366">
        <v>6</v>
      </c>
      <c r="F214" s="365">
        <f>D214*E214*E202</f>
        <v>579.17948160000003</v>
      </c>
      <c r="G214" s="366">
        <v>6</v>
      </c>
      <c r="H214" s="365">
        <f>D214*G214*G202</f>
        <v>742.30501941450018</v>
      </c>
      <c r="I214" s="366">
        <v>6</v>
      </c>
      <c r="J214" s="365">
        <f>D214*I214*I202</f>
        <v>1030.9716173183999</v>
      </c>
      <c r="K214" s="366">
        <v>6</v>
      </c>
      <c r="L214" s="365">
        <f>D214*K214*K202</f>
        <v>1030.9716173183999</v>
      </c>
      <c r="M214" s="366">
        <v>6</v>
      </c>
      <c r="N214" s="365">
        <f>D214*M214*M202</f>
        <v>1030.9716173183999</v>
      </c>
      <c r="O214" s="366">
        <v>12</v>
      </c>
      <c r="P214" s="365">
        <f>D214*O214*O202</f>
        <v>3550.898370140636</v>
      </c>
      <c r="Q214" s="366">
        <v>12</v>
      </c>
      <c r="R214" s="365">
        <f>D214*Q214*Q202</f>
        <v>3550.898370140636</v>
      </c>
      <c r="S214" s="366">
        <v>12</v>
      </c>
      <c r="T214" s="365">
        <f>D214*S214*S202</f>
        <v>3550.898370140636</v>
      </c>
      <c r="U214" s="366">
        <v>12</v>
      </c>
      <c r="V214" s="365">
        <f>D214*U214*U202</f>
        <v>4859.0316317160059</v>
      </c>
      <c r="W214" s="366">
        <v>12</v>
      </c>
      <c r="X214" s="365">
        <f>D214*W214*W202</f>
        <v>4859.0316317160059</v>
      </c>
      <c r="Y214" s="366">
        <v>12</v>
      </c>
      <c r="Z214" s="365">
        <f>D214*Y214*Y202</f>
        <v>4859.0316317160059</v>
      </c>
      <c r="AA214" s="366">
        <v>18</v>
      </c>
      <c r="AB214" s="365">
        <f>D214*AA214*AA202</f>
        <v>12564.100552001042</v>
      </c>
      <c r="AC214" s="366">
        <v>18</v>
      </c>
      <c r="AD214" s="365">
        <f>D214*AC214*AC202</f>
        <v>12564.100552001042</v>
      </c>
      <c r="AE214" s="366">
        <v>18</v>
      </c>
      <c r="AF214" s="365">
        <f>D214*AE214*AE202</f>
        <v>19185.732626019348</v>
      </c>
      <c r="AG214" s="366">
        <v>18</v>
      </c>
      <c r="AH214" s="365">
        <f>D214*AG214*AG202</f>
        <v>19185.732626019348</v>
      </c>
      <c r="AI214" s="366">
        <v>24</v>
      </c>
      <c r="AJ214" s="365">
        <f>D214*AI214*AI202</f>
        <v>69028.84680599338</v>
      </c>
      <c r="AK214" s="366">
        <v>24</v>
      </c>
      <c r="AL214" s="365">
        <f>D214*AK214*AK202</f>
        <v>69028.84680599338</v>
      </c>
      <c r="AM214" s="366">
        <v>24</v>
      </c>
      <c r="AN214" s="365">
        <f>D214*AM214*AM202</f>
        <v>133693.86293265878</v>
      </c>
      <c r="AO214" s="366">
        <v>24</v>
      </c>
      <c r="AP214" s="367">
        <f>D214*AO214*AO202</f>
        <v>133693.86293265878</v>
      </c>
      <c r="AQ214" s="334"/>
    </row>
    <row r="215" spans="2:43" ht="14.45" customHeight="1" thickBot="1">
      <c r="B215" s="323"/>
      <c r="C215" s="372" t="s">
        <v>1002</v>
      </c>
      <c r="D215" s="373">
        <f>마리!$G$8</f>
        <v>104.02105263157895</v>
      </c>
      <c r="E215" s="374">
        <v>2</v>
      </c>
      <c r="F215" s="373">
        <f>D215*E215*E202</f>
        <v>329.21781059368419</v>
      </c>
      <c r="G215" s="374">
        <v>2</v>
      </c>
      <c r="H215" s="373">
        <f>D215*G215*G202</f>
        <v>421.94180050929475</v>
      </c>
      <c r="I215" s="374">
        <v>2</v>
      </c>
      <c r="J215" s="373">
        <f>D215*I215*I202</f>
        <v>586.0259719494062</v>
      </c>
      <c r="K215" s="374">
        <v>2</v>
      </c>
      <c r="L215" s="373">
        <f>D215*K215*K202</f>
        <v>586.0259719494062</v>
      </c>
      <c r="M215" s="374">
        <v>2</v>
      </c>
      <c r="N215" s="373">
        <f>D215*M215*M202</f>
        <v>586.0259719494062</v>
      </c>
      <c r="O215" s="374">
        <v>4</v>
      </c>
      <c r="P215" s="373">
        <f>D215*O215*O202</f>
        <v>2018.4053893430982</v>
      </c>
      <c r="Q215" s="374">
        <v>4</v>
      </c>
      <c r="R215" s="373">
        <f>D215*Q215*Q202</f>
        <v>2018.4053893430982</v>
      </c>
      <c r="S215" s="374">
        <v>4</v>
      </c>
      <c r="T215" s="373">
        <f>D215*S215*S202</f>
        <v>2018.4053893430982</v>
      </c>
      <c r="U215" s="374">
        <v>4</v>
      </c>
      <c r="V215" s="373">
        <f>D215*U215*U202</f>
        <v>2761.9758748701506</v>
      </c>
      <c r="W215" s="374">
        <v>4</v>
      </c>
      <c r="X215" s="373">
        <f>D215*W215*W202</f>
        <v>2761.9758748701506</v>
      </c>
      <c r="Y215" s="374">
        <v>4</v>
      </c>
      <c r="Z215" s="373">
        <f>D215*Y215*Y202</f>
        <v>2761.9758748701506</v>
      </c>
      <c r="AA215" s="374">
        <v>6</v>
      </c>
      <c r="AB215" s="373">
        <f>D215*AA215*AA202</f>
        <v>7141.6992611374335</v>
      </c>
      <c r="AC215" s="374">
        <v>6</v>
      </c>
      <c r="AD215" s="373">
        <f>D215*AC215*AC202</f>
        <v>7141.6992611374335</v>
      </c>
      <c r="AE215" s="374">
        <v>5</v>
      </c>
      <c r="AF215" s="373">
        <f>D215*AE215*AE202</f>
        <v>9087.9786123249542</v>
      </c>
      <c r="AG215" s="374">
        <v>5</v>
      </c>
      <c r="AH215" s="373">
        <f>D215*AG215*AG202</f>
        <v>9087.9786123249542</v>
      </c>
      <c r="AI215" s="374">
        <v>1</v>
      </c>
      <c r="AJ215" s="373">
        <f>D215*AI215*AI202</f>
        <v>4904.6812204258449</v>
      </c>
      <c r="AK215" s="374">
        <v>1</v>
      </c>
      <c r="AL215" s="373">
        <f>D215*AK215*AK202</f>
        <v>4904.6812204258449</v>
      </c>
      <c r="AM215" s="374">
        <v>1</v>
      </c>
      <c r="AN215" s="373">
        <f>D215*AM215*AM202</f>
        <v>9499.3007873204915</v>
      </c>
      <c r="AO215" s="374">
        <v>1</v>
      </c>
      <c r="AP215" s="375">
        <f>D215*AO215*AO202</f>
        <v>9499.3007873204915</v>
      </c>
      <c r="AQ215" s="334"/>
    </row>
    <row r="216" spans="2:43" ht="14.45" customHeight="1" thickBot="1">
      <c r="B216" s="323"/>
      <c r="C216" s="277"/>
      <c r="D216" s="277"/>
      <c r="E216" s="277"/>
      <c r="F216" s="277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  <c r="Z216" s="277"/>
      <c r="AA216" s="277"/>
      <c r="AB216" s="277"/>
      <c r="AC216" s="277"/>
      <c r="AD216" s="277"/>
      <c r="AE216" s="277"/>
      <c r="AF216" s="277"/>
      <c r="AG216" s="277"/>
      <c r="AH216" s="277"/>
      <c r="AI216" s="277"/>
      <c r="AJ216" s="277"/>
      <c r="AK216" s="277"/>
      <c r="AL216" s="277"/>
      <c r="AM216" s="277"/>
      <c r="AN216" s="277"/>
      <c r="AO216" s="277"/>
      <c r="AP216" s="277"/>
      <c r="AQ216" s="334"/>
    </row>
    <row r="217" spans="2:43" ht="14.45" customHeight="1">
      <c r="B217" s="323"/>
      <c r="C217" s="376" t="s">
        <v>1032</v>
      </c>
      <c r="D217" s="377" t="s">
        <v>1003</v>
      </c>
      <c r="E217" s="600">
        <f>F203+F205+F207+F209+F211</f>
        <v>1352.3183185219368</v>
      </c>
      <c r="F217" s="600"/>
      <c r="G217" s="600">
        <f>H203+H205+H207+H209+H211</f>
        <v>1710.8841081106789</v>
      </c>
      <c r="H217" s="600"/>
      <c r="I217" s="600">
        <f>J203+J205+J207+J209+J211</f>
        <v>2345.401351652341</v>
      </c>
      <c r="J217" s="600"/>
      <c r="K217" s="600">
        <f>L203+L205+L207+L209+L211</f>
        <v>2610.1130839577327</v>
      </c>
      <c r="L217" s="600"/>
      <c r="M217" s="600">
        <f>N203+N205+N207+N209+N211</f>
        <v>2610.1130839577327</v>
      </c>
      <c r="N217" s="600"/>
      <c r="O217" s="600">
        <f>P203+P205+P207+P209+P211</f>
        <v>4424.3858603415092</v>
      </c>
      <c r="P217" s="600"/>
      <c r="Q217" s="600">
        <f>R203+R205+R207+R209+R211</f>
        <v>4863.5171475994139</v>
      </c>
      <c r="R217" s="600"/>
      <c r="S217" s="600">
        <f>T203+T205+T207+T209+T211</f>
        <v>4963.1914878138878</v>
      </c>
      <c r="T217" s="600"/>
      <c r="U217" s="600">
        <f>V203+V205+V207+V209+V211</f>
        <v>6748.8366557040954</v>
      </c>
      <c r="V217" s="600"/>
      <c r="W217" s="600">
        <f>X203+X205+X207+X209+X211</f>
        <v>7220.8306105084584</v>
      </c>
      <c r="X217" s="600"/>
      <c r="Y217" s="600">
        <f>Z203+Z205+Z207+Z209+Z211</f>
        <v>7278.8794947189845</v>
      </c>
      <c r="Z217" s="600"/>
      <c r="AA217" s="600">
        <f>AB203+AB205+AB207+AB209+AB211</f>
        <v>12702.331798044461</v>
      </c>
      <c r="AB217" s="600"/>
      <c r="AC217" s="600">
        <f>AD203+AD205+AD207+AD209+AD211</f>
        <v>13797.461129151987</v>
      </c>
      <c r="AD217" s="600"/>
      <c r="AE217" s="600">
        <f>AF203+AF205+AF207+AF209+AF211</f>
        <v>21359.332363679478</v>
      </c>
      <c r="AF217" s="600"/>
      <c r="AG217" s="600">
        <f>AH203+AH205+AH207+AH209+AH211</f>
        <v>21901.257470854598</v>
      </c>
      <c r="AH217" s="600"/>
      <c r="AI217" s="600">
        <f>AJ203+AJ205+AJ207+AJ209+AJ211</f>
        <v>62617.375429899468</v>
      </c>
      <c r="AJ217" s="600"/>
      <c r="AK217" s="600">
        <f>AL203+AL205+AL207+AL209+AL211</f>
        <v>63911.675410136653</v>
      </c>
      <c r="AL217" s="600"/>
      <c r="AM217" s="600">
        <f>AN203+AN205+AN207+AN209+AN211</f>
        <v>123920.02011988017</v>
      </c>
      <c r="AN217" s="600"/>
      <c r="AO217" s="600">
        <f>AP203+AP205+AP207+AP209+AP211</f>
        <v>135292.25533274788</v>
      </c>
      <c r="AP217" s="601"/>
      <c r="AQ217" s="334"/>
    </row>
    <row r="218" spans="2:43" ht="14.45" customHeight="1" thickBot="1">
      <c r="B218" s="323"/>
      <c r="C218" s="378" t="s">
        <v>1034</v>
      </c>
      <c r="D218" s="379" t="s">
        <v>1003</v>
      </c>
      <c r="E218" s="598">
        <f>F204+F206+F208+F210+F212</f>
        <v>527.98013534315783</v>
      </c>
      <c r="F218" s="598"/>
      <c r="G218" s="598">
        <f>H204+H206+H208+H210+H212</f>
        <v>661.10783914023159</v>
      </c>
      <c r="H218" s="598"/>
      <c r="I218" s="598">
        <f>J204+J206+J208+J210+J212</f>
        <v>896.69033503097251</v>
      </c>
      <c r="J218" s="598"/>
      <c r="K218" s="598">
        <f>L204+L206+L208+L210+L212</f>
        <v>1039.6362351265684</v>
      </c>
      <c r="L218" s="598"/>
      <c r="M218" s="598">
        <f>N204+N206+N208+N210+N212</f>
        <v>1039.6362351265684</v>
      </c>
      <c r="N218" s="598"/>
      <c r="O218" s="598">
        <f>P204+P206+P208+P210+P212</f>
        <v>1741.0767044838542</v>
      </c>
      <c r="P218" s="598"/>
      <c r="Q218" s="598">
        <f>R204+R206+R208+R210+R212</f>
        <v>1771.495254880577</v>
      </c>
      <c r="R218" s="598"/>
      <c r="S218" s="598">
        <f>T204+T206+T208+T210+T212</f>
        <v>1871.1695950950511</v>
      </c>
      <c r="T218" s="598"/>
      <c r="U218" s="598">
        <f>V204+V206+V208+V210+V212</f>
        <v>2530.5786165397303</v>
      </c>
      <c r="V218" s="598"/>
      <c r="W218" s="598">
        <f>X204+X206+X208+X210+X212</f>
        <v>2649.7555806492655</v>
      </c>
      <c r="X218" s="598"/>
      <c r="Y218" s="598">
        <f>Z204+Z206+Z208+Z210+Z212</f>
        <v>2756.3713941972983</v>
      </c>
      <c r="Z218" s="598"/>
      <c r="AA218" s="598">
        <f>AB204+AB206+AB208+AB210+AB212</f>
        <v>4696.3323478423044</v>
      </c>
      <c r="AB218" s="598"/>
      <c r="AC218" s="598">
        <f>AD204+AD206+AD208+AD210+AD212</f>
        <v>5058.7750187124657</v>
      </c>
      <c r="AD218" s="598"/>
      <c r="AE218" s="598">
        <f>AF204+AF206+AF208+AF210+AF212</f>
        <v>8035.2963643800822</v>
      </c>
      <c r="AF218" s="598"/>
      <c r="AG218" s="598">
        <f>AH204+AH206+AH208+AH210+AH212</f>
        <v>8168.0863012221871</v>
      </c>
      <c r="AH218" s="598"/>
      <c r="AI218" s="598">
        <f>AJ204+AJ206+AJ208+AJ210+AJ212</f>
        <v>21533.463618532165</v>
      </c>
      <c r="AJ218" s="598"/>
      <c r="AK218" s="598">
        <f>AL204+AL206+AL208+AL210+AL212</f>
        <v>21775.749197479534</v>
      </c>
      <c r="AL218" s="598"/>
      <c r="AM218" s="598">
        <f>AN204+AN206+AN208+AN210+AN212</f>
        <v>43519.448073574473</v>
      </c>
      <c r="AN218" s="598"/>
      <c r="AO218" s="598">
        <f>AP204+AP206+AP208+AP210+AP212</f>
        <v>44358.311158439072</v>
      </c>
      <c r="AP218" s="599"/>
      <c r="AQ218" s="334"/>
    </row>
    <row r="219" spans="2:43" ht="14.45" customHeight="1" thickBot="1">
      <c r="B219" s="323"/>
      <c r="C219" s="277"/>
      <c r="D219" s="277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  <c r="Z219" s="277"/>
      <c r="AA219" s="277"/>
      <c r="AB219" s="277"/>
      <c r="AC219" s="277"/>
      <c r="AD219" s="277"/>
      <c r="AE219" s="277"/>
      <c r="AF219" s="277"/>
      <c r="AG219" s="277"/>
      <c r="AH219" s="277"/>
      <c r="AI219" s="277"/>
      <c r="AJ219" s="277"/>
      <c r="AK219" s="277"/>
      <c r="AL219" s="277"/>
      <c r="AM219" s="277"/>
      <c r="AN219" s="277"/>
      <c r="AO219" s="277"/>
      <c r="AP219" s="277"/>
      <c r="AQ219" s="334"/>
    </row>
    <row r="220" spans="2:43" ht="14.45" customHeight="1">
      <c r="B220" s="323"/>
      <c r="C220" s="608" t="s">
        <v>1778</v>
      </c>
      <c r="D220" s="610" t="s">
        <v>1037</v>
      </c>
      <c r="E220" s="606" t="s">
        <v>1013</v>
      </c>
      <c r="F220" s="606"/>
      <c r="G220" s="606" t="s">
        <v>1042</v>
      </c>
      <c r="H220" s="606" t="s">
        <v>1014</v>
      </c>
      <c r="I220" s="606" t="s">
        <v>1043</v>
      </c>
      <c r="J220" s="606" t="s">
        <v>1015</v>
      </c>
      <c r="K220" s="606" t="s">
        <v>1044</v>
      </c>
      <c r="L220" s="606" t="s">
        <v>1016</v>
      </c>
      <c r="M220" s="606" t="s">
        <v>1045</v>
      </c>
      <c r="N220" s="606" t="s">
        <v>1017</v>
      </c>
      <c r="O220" s="606" t="s">
        <v>1046</v>
      </c>
      <c r="P220" s="606" t="s">
        <v>1018</v>
      </c>
      <c r="Q220" s="606" t="s">
        <v>1047</v>
      </c>
      <c r="R220" s="606" t="s">
        <v>1019</v>
      </c>
      <c r="S220" s="606" t="s">
        <v>1048</v>
      </c>
      <c r="T220" s="606" t="s">
        <v>1020</v>
      </c>
      <c r="U220" s="606" t="s">
        <v>1049</v>
      </c>
      <c r="V220" s="606" t="s">
        <v>1021</v>
      </c>
      <c r="W220" s="606" t="s">
        <v>1050</v>
      </c>
      <c r="X220" s="606" t="s">
        <v>1022</v>
      </c>
      <c r="Y220" s="606" t="s">
        <v>1051</v>
      </c>
      <c r="Z220" s="606" t="s">
        <v>1023</v>
      </c>
      <c r="AA220" s="606" t="s">
        <v>1052</v>
      </c>
      <c r="AB220" s="606" t="s">
        <v>1024</v>
      </c>
      <c r="AC220" s="606" t="s">
        <v>1053</v>
      </c>
      <c r="AD220" s="606" t="s">
        <v>1025</v>
      </c>
      <c r="AE220" s="606" t="s">
        <v>1054</v>
      </c>
      <c r="AF220" s="606" t="s">
        <v>1026</v>
      </c>
      <c r="AG220" s="606" t="s">
        <v>1055</v>
      </c>
      <c r="AH220" s="606" t="s">
        <v>1027</v>
      </c>
      <c r="AI220" s="606" t="s">
        <v>1056</v>
      </c>
      <c r="AJ220" s="606" t="s">
        <v>1028</v>
      </c>
      <c r="AK220" s="606" t="s">
        <v>1057</v>
      </c>
      <c r="AL220" s="606" t="s">
        <v>1029</v>
      </c>
      <c r="AM220" s="606" t="s">
        <v>1058</v>
      </c>
      <c r="AN220" s="606" t="s">
        <v>1030</v>
      </c>
      <c r="AO220" s="606" t="s">
        <v>1059</v>
      </c>
      <c r="AP220" s="607" t="s">
        <v>1031</v>
      </c>
      <c r="AQ220" s="334"/>
    </row>
    <row r="221" spans="2:43" ht="14.45" customHeight="1">
      <c r="B221" s="323"/>
      <c r="C221" s="609"/>
      <c r="D221" s="611"/>
      <c r="E221" s="602">
        <f>'3T장기'!$J$4</f>
        <v>1.229682147136</v>
      </c>
      <c r="F221" s="602"/>
      <c r="G221" s="602">
        <f>'3T장기'!$J$14</f>
        <v>1.5976852999999998</v>
      </c>
      <c r="H221" s="602">
        <v>1.5976852999999998</v>
      </c>
      <c r="I221" s="602">
        <f>'3T장기'!$J$24</f>
        <v>2.2626833097901868</v>
      </c>
      <c r="J221" s="602">
        <v>1.5976852999999998</v>
      </c>
      <c r="K221" s="602">
        <f>'3T장기'!$J$34</f>
        <v>2.2626833097901868</v>
      </c>
      <c r="L221" s="602">
        <v>1.5976852999999998</v>
      </c>
      <c r="M221" s="602">
        <f>'3T장기'!$J$44</f>
        <v>2.2626833097901868</v>
      </c>
      <c r="N221" s="602">
        <v>1.5976852999999998</v>
      </c>
      <c r="O221" s="602">
        <f>'3T장기'!$J$54</f>
        <v>4.0390335456158279</v>
      </c>
      <c r="P221" s="602">
        <v>1.5976852999999998</v>
      </c>
      <c r="Q221" s="602">
        <f>'3T장기'!$S$4</f>
        <v>4.0390335456158279</v>
      </c>
      <c r="R221" s="602">
        <v>1.5976852999999998</v>
      </c>
      <c r="S221" s="602">
        <f>'3T장기'!$S$14</f>
        <v>4.0390335456158279</v>
      </c>
      <c r="T221" s="602">
        <v>1.5976852999999998</v>
      </c>
      <c r="U221" s="602">
        <f>'3T장기'!$S$24</f>
        <v>5.5695761790397489</v>
      </c>
      <c r="V221" s="602">
        <v>1.5976852999999998</v>
      </c>
      <c r="W221" s="602">
        <f>'3T장기'!$S$34</f>
        <v>5.5695761790397489</v>
      </c>
      <c r="X221" s="602">
        <v>1.5976852999999998</v>
      </c>
      <c r="Y221" s="602">
        <f>'3T장기'!$S$44</f>
        <v>5.5695761790397489</v>
      </c>
      <c r="Z221" s="602">
        <v>1.5976852999999998</v>
      </c>
      <c r="AA221" s="602">
        <f>'3T장기'!$S$54</f>
        <v>9.6148345054158959</v>
      </c>
      <c r="AB221" s="602">
        <v>1.5976852999999998</v>
      </c>
      <c r="AC221" s="602">
        <f>'3T장기'!$AB$4</f>
        <v>9.6148345054158959</v>
      </c>
      <c r="AD221" s="602">
        <v>1.5976852999999998</v>
      </c>
      <c r="AE221" s="602">
        <f>'3T장기'!$AB$14</f>
        <v>14.771796704333624</v>
      </c>
      <c r="AF221" s="602">
        <v>1.5976852999999998</v>
      </c>
      <c r="AG221" s="602">
        <f>'3T장기'!$AB$24</f>
        <v>14.771796704333624</v>
      </c>
      <c r="AH221" s="602">
        <v>1.5976852999999998</v>
      </c>
      <c r="AI221" s="602">
        <f>'3T장기'!$AB$34</f>
        <v>37.982202179550342</v>
      </c>
      <c r="AJ221" s="602">
        <v>1.5976852999999998</v>
      </c>
      <c r="AK221" s="602">
        <f>'3T장기'!$AB$44</f>
        <v>37.982202179550342</v>
      </c>
      <c r="AL221" s="602">
        <v>1.5976852999999998</v>
      </c>
      <c r="AM221" s="602">
        <f>'3T장기'!$AB$54</f>
        <v>61.83369624267732</v>
      </c>
      <c r="AN221" s="602">
        <v>1.5976852999999998</v>
      </c>
      <c r="AO221" s="602">
        <f>'3T장기'!$AB$54</f>
        <v>61.83369624267732</v>
      </c>
      <c r="AP221" s="603"/>
      <c r="AQ221" s="334"/>
    </row>
    <row r="222" spans="2:43" ht="14.45" customHeight="1">
      <c r="B222" s="323"/>
      <c r="C222" s="360" t="s">
        <v>206</v>
      </c>
      <c r="D222" s="361">
        <f>마리!$G$10</f>
        <v>10.787368421052633</v>
      </c>
      <c r="E222" s="362">
        <v>25.8</v>
      </c>
      <c r="F222" s="361">
        <f>D222*E222*E221</f>
        <v>342.23788653823482</v>
      </c>
      <c r="G222" s="362">
        <v>25.8</v>
      </c>
      <c r="H222" s="361">
        <f>D222*G222*G221</f>
        <v>444.65835476160004</v>
      </c>
      <c r="I222" s="362">
        <v>25.8</v>
      </c>
      <c r="J222" s="361">
        <f>D222*I222*I221</f>
        <v>629.73668085813665</v>
      </c>
      <c r="K222" s="362">
        <v>32</v>
      </c>
      <c r="L222" s="361">
        <f>D222*K222*K221</f>
        <v>781.06875145195249</v>
      </c>
      <c r="M222" s="362">
        <v>32</v>
      </c>
      <c r="N222" s="361">
        <f>D222*M222*M221</f>
        <v>781.06875145195249</v>
      </c>
      <c r="O222" s="362">
        <v>32</v>
      </c>
      <c r="P222" s="361">
        <f>D222*O222*O221</f>
        <v>1394.25737348955</v>
      </c>
      <c r="Q222" s="362">
        <v>38</v>
      </c>
      <c r="R222" s="361">
        <f>D222*Q222*Q221</f>
        <v>1655.6806310188406</v>
      </c>
      <c r="S222" s="362">
        <v>38</v>
      </c>
      <c r="T222" s="361">
        <f>D222*S222*S221</f>
        <v>1655.6806310188406</v>
      </c>
      <c r="U222" s="362">
        <v>38</v>
      </c>
      <c r="V222" s="361">
        <f>D222*U222*U221</f>
        <v>2283.0806673119741</v>
      </c>
      <c r="W222" s="362">
        <v>44</v>
      </c>
      <c r="X222" s="361">
        <f>D222*W222*W221</f>
        <v>2643.5670884664964</v>
      </c>
      <c r="Y222" s="362">
        <v>44</v>
      </c>
      <c r="Z222" s="361">
        <f>D222*Y222*Y221</f>
        <v>2643.5670884664964</v>
      </c>
      <c r="AA222" s="362">
        <v>44</v>
      </c>
      <c r="AB222" s="361">
        <f>D222*AA222*AA221</f>
        <v>4563.6255331643088</v>
      </c>
      <c r="AC222" s="362">
        <v>50</v>
      </c>
      <c r="AD222" s="361">
        <f>D222*AC222*AC221</f>
        <v>5185.9381058685321</v>
      </c>
      <c r="AE222" s="362">
        <v>50</v>
      </c>
      <c r="AF222" s="361">
        <f>D222*AE222*AE221</f>
        <v>7967.4406645268955</v>
      </c>
      <c r="AG222" s="362">
        <v>50</v>
      </c>
      <c r="AH222" s="361">
        <f>D222*AG222*AG221</f>
        <v>7967.4406645268955</v>
      </c>
      <c r="AI222" s="362">
        <v>56</v>
      </c>
      <c r="AJ222" s="361">
        <f>D222*AI222*AI221</f>
        <v>22944.768467808201</v>
      </c>
      <c r="AK222" s="362">
        <v>56</v>
      </c>
      <c r="AL222" s="361">
        <f>D222*AK222*AK221</f>
        <v>22944.768467808201</v>
      </c>
      <c r="AM222" s="362">
        <v>56</v>
      </c>
      <c r="AN222" s="361">
        <f>D222*AM222*AM221</f>
        <v>37353.280283492219</v>
      </c>
      <c r="AO222" s="362">
        <v>62.2</v>
      </c>
      <c r="AP222" s="363">
        <f>D222*AO222*AO221</f>
        <v>41488.822029164578</v>
      </c>
      <c r="AQ222" s="334"/>
    </row>
    <row r="223" spans="2:43" ht="14.45" customHeight="1">
      <c r="B223" s="323"/>
      <c r="C223" s="364" t="s">
        <v>205</v>
      </c>
      <c r="D223" s="365">
        <f>마리!$G$9</f>
        <v>1</v>
      </c>
      <c r="E223" s="366">
        <v>15.6</v>
      </c>
      <c r="F223" s="365">
        <f>D223*E223*E221</f>
        <v>19.1830414953216</v>
      </c>
      <c r="G223" s="366">
        <v>15.6</v>
      </c>
      <c r="H223" s="365">
        <f>D223*G223*G221</f>
        <v>24.923890679999996</v>
      </c>
      <c r="I223" s="366">
        <v>15.6</v>
      </c>
      <c r="J223" s="365">
        <f>D223*I223*I221</f>
        <v>35.297859632726912</v>
      </c>
      <c r="K223" s="366">
        <v>19.2</v>
      </c>
      <c r="L223" s="365">
        <f>D223*K223*K221</f>
        <v>43.443519547971583</v>
      </c>
      <c r="M223" s="366">
        <v>19.2</v>
      </c>
      <c r="N223" s="365">
        <f>D223*M223*M221</f>
        <v>43.443519547971583</v>
      </c>
      <c r="O223" s="366">
        <v>19.2</v>
      </c>
      <c r="P223" s="365">
        <f>D223*O223*O221</f>
        <v>77.549444075823899</v>
      </c>
      <c r="Q223" s="366">
        <v>22.8</v>
      </c>
      <c r="R223" s="365">
        <f>D223*Q223*Q221</f>
        <v>92.089964840040878</v>
      </c>
      <c r="S223" s="366">
        <v>22.8</v>
      </c>
      <c r="T223" s="365">
        <f>D223*S223*S221</f>
        <v>92.089964840040878</v>
      </c>
      <c r="U223" s="366">
        <v>22.8</v>
      </c>
      <c r="V223" s="365">
        <f>D223*U223*U221</f>
        <v>126.98633688210627</v>
      </c>
      <c r="W223" s="366">
        <v>26.4</v>
      </c>
      <c r="X223" s="365">
        <f>D223*W223*W221</f>
        <v>147.03681112664935</v>
      </c>
      <c r="Y223" s="366">
        <v>26.4</v>
      </c>
      <c r="Z223" s="365">
        <f>D223*Y223*Y221</f>
        <v>147.03681112664935</v>
      </c>
      <c r="AA223" s="366">
        <v>26.4</v>
      </c>
      <c r="AB223" s="365">
        <f>D223*AA223*AA221</f>
        <v>253.83163094297964</v>
      </c>
      <c r="AC223" s="366">
        <v>30</v>
      </c>
      <c r="AD223" s="365">
        <f>D223*AC223*AC221</f>
        <v>288.44503516247687</v>
      </c>
      <c r="AE223" s="366">
        <v>30</v>
      </c>
      <c r="AF223" s="365">
        <f>D223*AE223*AE221</f>
        <v>443.15390113000876</v>
      </c>
      <c r="AG223" s="366">
        <v>30</v>
      </c>
      <c r="AH223" s="365">
        <f>D223*AG223*AG221</f>
        <v>443.15390113000876</v>
      </c>
      <c r="AI223" s="366">
        <v>33.6</v>
      </c>
      <c r="AJ223" s="365">
        <f>D223*AI223*AI221</f>
        <v>1276.2019932328915</v>
      </c>
      <c r="AK223" s="366">
        <v>33.6</v>
      </c>
      <c r="AL223" s="365">
        <f>D223*AK223*AK221</f>
        <v>1276.2019932328915</v>
      </c>
      <c r="AM223" s="366">
        <v>33.6</v>
      </c>
      <c r="AN223" s="365">
        <f>D223*AM223*AM221</f>
        <v>2077.6121937539579</v>
      </c>
      <c r="AO223" s="366">
        <v>37.200000000000003</v>
      </c>
      <c r="AP223" s="367">
        <f>D223*AO223*AO221</f>
        <v>2300.2135002275963</v>
      </c>
      <c r="AQ223" s="334"/>
    </row>
    <row r="224" spans="2:43" ht="14.45" customHeight="1">
      <c r="B224" s="323"/>
      <c r="C224" s="364" t="s">
        <v>1039</v>
      </c>
      <c r="D224" s="365">
        <f>마리!$G$11</f>
        <v>10.273684210526318</v>
      </c>
      <c r="E224" s="366">
        <v>8</v>
      </c>
      <c r="F224" s="365">
        <f>D224*E224*E221</f>
        <v>101.06692847197779</v>
      </c>
      <c r="G224" s="366">
        <v>8</v>
      </c>
      <c r="H224" s="365">
        <f>D224*G224*G221</f>
        <v>131.31291392</v>
      </c>
      <c r="I224" s="366">
        <v>8</v>
      </c>
      <c r="J224" s="365">
        <f>D224*I224*I221</f>
        <v>185.96875034570297</v>
      </c>
      <c r="K224" s="366">
        <v>10</v>
      </c>
      <c r="L224" s="365">
        <f>D224*K224*K221</f>
        <v>232.46093793212873</v>
      </c>
      <c r="M224" s="366">
        <v>10</v>
      </c>
      <c r="N224" s="365">
        <f>D224*M224*M221</f>
        <v>232.46093793212873</v>
      </c>
      <c r="O224" s="366">
        <v>10</v>
      </c>
      <c r="P224" s="365">
        <f>D224*O224*O221</f>
        <v>414.95755163379459</v>
      </c>
      <c r="Q224" s="366">
        <v>10</v>
      </c>
      <c r="R224" s="365">
        <f>D224*Q224*Q221</f>
        <v>414.95755163379459</v>
      </c>
      <c r="S224" s="366">
        <v>12</v>
      </c>
      <c r="T224" s="365">
        <f>D224*S224*S221</f>
        <v>497.94906196055348</v>
      </c>
      <c r="U224" s="366">
        <v>12</v>
      </c>
      <c r="V224" s="365">
        <f>D224*U224*U221</f>
        <v>686.64080219908999</v>
      </c>
      <c r="W224" s="366">
        <v>12</v>
      </c>
      <c r="X224" s="365">
        <f>D224*W224*W221</f>
        <v>686.64080219908999</v>
      </c>
      <c r="Y224" s="366">
        <v>12</v>
      </c>
      <c r="Z224" s="365">
        <f>D224*Y224*Y221</f>
        <v>686.64080219908999</v>
      </c>
      <c r="AA224" s="366">
        <v>14</v>
      </c>
      <c r="AB224" s="365">
        <f>D224*AA224*AA221</f>
        <v>1382.9168282316089</v>
      </c>
      <c r="AC224" s="366">
        <v>14</v>
      </c>
      <c r="AD224" s="365">
        <f>D224*AC224*AC221</f>
        <v>1382.9168282316089</v>
      </c>
      <c r="AE224" s="366">
        <v>16</v>
      </c>
      <c r="AF224" s="365">
        <f>D224*AE224*AE221</f>
        <v>2428.1723929986729</v>
      </c>
      <c r="AG224" s="366">
        <v>16</v>
      </c>
      <c r="AH224" s="365">
        <f>D224*AG224*AG221</f>
        <v>2428.1723929986729</v>
      </c>
      <c r="AI224" s="366">
        <v>18</v>
      </c>
      <c r="AJ224" s="365">
        <f>D224*AI224*AI221</f>
        <v>7023.9087146351631</v>
      </c>
      <c r="AK224" s="366">
        <v>18</v>
      </c>
      <c r="AL224" s="365">
        <f>D224*AK224*AK221</f>
        <v>7023.9087146351631</v>
      </c>
      <c r="AM224" s="366">
        <v>18</v>
      </c>
      <c r="AN224" s="365">
        <f>D224*AM224*AM221</f>
        <v>11434.677637803739</v>
      </c>
      <c r="AO224" s="366">
        <v>20</v>
      </c>
      <c r="AP224" s="367">
        <f>D224*AO224*AO221</f>
        <v>12705.19737533749</v>
      </c>
      <c r="AQ224" s="334"/>
    </row>
    <row r="225" spans="2:43" ht="14.45" customHeight="1">
      <c r="B225" s="323"/>
      <c r="C225" s="368" t="s">
        <v>1603</v>
      </c>
      <c r="D225" s="369">
        <f>마리!$G$11</f>
        <v>10.273684210526318</v>
      </c>
      <c r="E225" s="370">
        <v>4</v>
      </c>
      <c r="F225" s="369">
        <f>D225*E225*E221</f>
        <v>50.533464235988895</v>
      </c>
      <c r="G225" s="370">
        <v>4</v>
      </c>
      <c r="H225" s="369">
        <f>D225*G225*G221</f>
        <v>65.65645696</v>
      </c>
      <c r="I225" s="370">
        <v>4</v>
      </c>
      <c r="J225" s="369">
        <f>D225*I225*I221</f>
        <v>92.984375172851486</v>
      </c>
      <c r="K225" s="370">
        <v>6</v>
      </c>
      <c r="L225" s="369">
        <f>D225*K225*K221</f>
        <v>139.47656275927721</v>
      </c>
      <c r="M225" s="370">
        <v>6</v>
      </c>
      <c r="N225" s="369">
        <f>D225*M225*M221</f>
        <v>139.47656275927721</v>
      </c>
      <c r="O225" s="370">
        <v>6</v>
      </c>
      <c r="P225" s="369">
        <f>D225*O225*O221</f>
        <v>248.97453098027674</v>
      </c>
      <c r="Q225" s="370">
        <v>6</v>
      </c>
      <c r="R225" s="369">
        <f>D225*Q225*Q221</f>
        <v>248.97453098027674</v>
      </c>
      <c r="S225" s="370">
        <v>8</v>
      </c>
      <c r="T225" s="369">
        <f>D225*S225*S221</f>
        <v>331.96604130703571</v>
      </c>
      <c r="U225" s="370">
        <v>8</v>
      </c>
      <c r="V225" s="369">
        <f>D225*U225*U221</f>
        <v>457.76053479939333</v>
      </c>
      <c r="W225" s="370">
        <v>8</v>
      </c>
      <c r="X225" s="369">
        <f>D225*W225*W221</f>
        <v>457.76053479939333</v>
      </c>
      <c r="Y225" s="370">
        <v>8</v>
      </c>
      <c r="Z225" s="369">
        <f>D225*Y225*Y221</f>
        <v>457.76053479939333</v>
      </c>
      <c r="AA225" s="370">
        <v>8</v>
      </c>
      <c r="AB225" s="369">
        <f>D225*AA225*AA221</f>
        <v>790.23818756091919</v>
      </c>
      <c r="AC225" s="370">
        <v>8</v>
      </c>
      <c r="AD225" s="369">
        <f>D225*AC225*AC221</f>
        <v>790.23818756091919</v>
      </c>
      <c r="AE225" s="370">
        <v>10</v>
      </c>
      <c r="AF225" s="369">
        <f>D225*AE225*AE221</f>
        <v>1517.6077456241705</v>
      </c>
      <c r="AG225" s="370">
        <v>10</v>
      </c>
      <c r="AH225" s="369">
        <f>D225*AG225*AG221</f>
        <v>1517.6077456241705</v>
      </c>
      <c r="AI225" s="370">
        <v>10</v>
      </c>
      <c r="AJ225" s="369">
        <f>D225*AI225*AI221</f>
        <v>3902.1715081306465</v>
      </c>
      <c r="AK225" s="370">
        <v>10</v>
      </c>
      <c r="AL225" s="369">
        <f>D225*AK225*AK221</f>
        <v>3902.1715081306465</v>
      </c>
      <c r="AM225" s="370">
        <v>12</v>
      </c>
      <c r="AN225" s="369">
        <f>D225*AM225*AM221</f>
        <v>7623.1184252024932</v>
      </c>
      <c r="AO225" s="370">
        <v>12</v>
      </c>
      <c r="AP225" s="371">
        <f>D225*AO225*AO221</f>
        <v>7623.1184252024932</v>
      </c>
      <c r="AQ225" s="334"/>
    </row>
    <row r="226" spans="2:43" ht="14.45" customHeight="1">
      <c r="B226" s="323"/>
      <c r="C226" s="360" t="s">
        <v>1040</v>
      </c>
      <c r="D226" s="361">
        <f>마리!$G$15</f>
        <v>11</v>
      </c>
      <c r="E226" s="362">
        <v>4</v>
      </c>
      <c r="F226" s="361">
        <f>D226*E226*E221</f>
        <v>54.106014473983997</v>
      </c>
      <c r="G226" s="362">
        <v>4</v>
      </c>
      <c r="H226" s="361">
        <f>D226*G226*G221</f>
        <v>70.298153199999987</v>
      </c>
      <c r="I226" s="362">
        <v>4</v>
      </c>
      <c r="J226" s="361">
        <f>D226*I226*I221</f>
        <v>99.558065630768226</v>
      </c>
      <c r="K226" s="362">
        <v>4</v>
      </c>
      <c r="L226" s="361">
        <f>D226*K226*K221</f>
        <v>99.558065630768226</v>
      </c>
      <c r="M226" s="362">
        <v>4</v>
      </c>
      <c r="N226" s="361">
        <f>D226*M226*M221</f>
        <v>99.558065630768226</v>
      </c>
      <c r="O226" s="362">
        <v>4</v>
      </c>
      <c r="P226" s="361">
        <f>D226*O226*O221</f>
        <v>177.71747600709642</v>
      </c>
      <c r="Q226" s="362">
        <v>6</v>
      </c>
      <c r="R226" s="361">
        <f>D226*Q226*Q221</f>
        <v>266.57621401064466</v>
      </c>
      <c r="S226" s="362">
        <v>6</v>
      </c>
      <c r="T226" s="361">
        <f>D226*S226*S221</f>
        <v>266.57621401064466</v>
      </c>
      <c r="U226" s="362">
        <v>6</v>
      </c>
      <c r="V226" s="361">
        <f>D226*U226*U221</f>
        <v>367.59202781662344</v>
      </c>
      <c r="W226" s="362">
        <v>6</v>
      </c>
      <c r="X226" s="361">
        <f>D226*W226*W221</f>
        <v>367.59202781662344</v>
      </c>
      <c r="Y226" s="362">
        <v>6</v>
      </c>
      <c r="Z226" s="361">
        <f>D226*Y226*Y221</f>
        <v>367.59202781662344</v>
      </c>
      <c r="AA226" s="362">
        <v>6</v>
      </c>
      <c r="AB226" s="361">
        <f>D226*AA226*AA221</f>
        <v>634.57907735744914</v>
      </c>
      <c r="AC226" s="362">
        <v>8</v>
      </c>
      <c r="AD226" s="361">
        <f>D226*AC226*AC221</f>
        <v>846.10543647659881</v>
      </c>
      <c r="AE226" s="362">
        <v>8</v>
      </c>
      <c r="AF226" s="361">
        <f>D226*AE226*AE221</f>
        <v>1299.9181099813591</v>
      </c>
      <c r="AG226" s="362">
        <v>8</v>
      </c>
      <c r="AH226" s="361">
        <f>D226*AG226*AG221</f>
        <v>1299.9181099813591</v>
      </c>
      <c r="AI226" s="362">
        <v>8</v>
      </c>
      <c r="AJ226" s="361">
        <f>D226*AI226*AI221</f>
        <v>3342.4337918004303</v>
      </c>
      <c r="AK226" s="362">
        <v>8</v>
      </c>
      <c r="AL226" s="361">
        <f>D226*AK226*AK221</f>
        <v>3342.4337918004303</v>
      </c>
      <c r="AM226" s="362">
        <v>8</v>
      </c>
      <c r="AN226" s="361">
        <f>D226*AM226*AM221</f>
        <v>5441.3652693556041</v>
      </c>
      <c r="AO226" s="362">
        <v>8</v>
      </c>
      <c r="AP226" s="363">
        <f>D226*AO226*AO221</f>
        <v>5441.3652693556041</v>
      </c>
      <c r="AQ226" s="334"/>
    </row>
    <row r="227" spans="2:43" ht="14.45" customHeight="1">
      <c r="B227" s="323"/>
      <c r="C227" s="364" t="s">
        <v>1040</v>
      </c>
      <c r="D227" s="365">
        <f>마리!$G$15</f>
        <v>11</v>
      </c>
      <c r="E227" s="366">
        <v>2</v>
      </c>
      <c r="F227" s="365">
        <f>D227*E227*E221</f>
        <v>27.053007236991998</v>
      </c>
      <c r="G227" s="366">
        <v>2</v>
      </c>
      <c r="H227" s="365">
        <f>D227*G227*G221</f>
        <v>35.149076599999994</v>
      </c>
      <c r="I227" s="366">
        <v>2</v>
      </c>
      <c r="J227" s="365">
        <f>D227*I227*I221</f>
        <v>49.779032815384113</v>
      </c>
      <c r="K227" s="366">
        <v>4</v>
      </c>
      <c r="L227" s="365">
        <f>D227*K227*K221</f>
        <v>99.558065630768226</v>
      </c>
      <c r="M227" s="366">
        <v>4</v>
      </c>
      <c r="N227" s="365">
        <f>D227*M227*M221</f>
        <v>99.558065630768226</v>
      </c>
      <c r="O227" s="366">
        <v>4</v>
      </c>
      <c r="P227" s="365">
        <f>D227*O227*O221</f>
        <v>177.71747600709642</v>
      </c>
      <c r="Q227" s="366">
        <v>4</v>
      </c>
      <c r="R227" s="365">
        <f>D227*Q227*Q221</f>
        <v>177.71747600709642</v>
      </c>
      <c r="S227" s="366">
        <v>4</v>
      </c>
      <c r="T227" s="365">
        <f>D227*S227*S221</f>
        <v>177.71747600709642</v>
      </c>
      <c r="U227" s="366">
        <v>4</v>
      </c>
      <c r="V227" s="365">
        <f>D227*U227*U221</f>
        <v>245.06135187774896</v>
      </c>
      <c r="W227" s="366">
        <v>4</v>
      </c>
      <c r="X227" s="365">
        <f>D227*W227*W221</f>
        <v>245.06135187774896</v>
      </c>
      <c r="Y227" s="366">
        <v>4</v>
      </c>
      <c r="Z227" s="365">
        <f>D227*Y227*Y221</f>
        <v>245.06135187774896</v>
      </c>
      <c r="AA227" s="366">
        <v>4</v>
      </c>
      <c r="AB227" s="365">
        <f>D227*AA227*AA221</f>
        <v>423.05271823829941</v>
      </c>
      <c r="AC227" s="366">
        <v>6</v>
      </c>
      <c r="AD227" s="365">
        <f>D227*AC227*AC221</f>
        <v>634.57907735744914</v>
      </c>
      <c r="AE227" s="366">
        <v>6</v>
      </c>
      <c r="AF227" s="365">
        <f>D227*AE227*AE221</f>
        <v>974.93858248601919</v>
      </c>
      <c r="AG227" s="366">
        <v>6</v>
      </c>
      <c r="AH227" s="365">
        <f>D227*AG227*AG221</f>
        <v>974.93858248601919</v>
      </c>
      <c r="AI227" s="366">
        <v>6</v>
      </c>
      <c r="AJ227" s="365">
        <f>D227*AI227*AI221</f>
        <v>2506.8253438503225</v>
      </c>
      <c r="AK227" s="366">
        <v>6</v>
      </c>
      <c r="AL227" s="365">
        <f>D227*AK227*AK221</f>
        <v>2506.8253438503225</v>
      </c>
      <c r="AM227" s="366">
        <v>6</v>
      </c>
      <c r="AN227" s="365">
        <f>D227*AM227*AM221</f>
        <v>4081.0239520167033</v>
      </c>
      <c r="AO227" s="366">
        <v>6</v>
      </c>
      <c r="AP227" s="367">
        <f>D227*AO227*AO221</f>
        <v>4081.0239520167033</v>
      </c>
      <c r="AQ227" s="334"/>
    </row>
    <row r="228" spans="2:43" ht="14.45" customHeight="1">
      <c r="B228" s="323"/>
      <c r="C228" s="364" t="s">
        <v>1038</v>
      </c>
      <c r="D228" s="365">
        <f>마리!$G$14</f>
        <v>31.142105263157895</v>
      </c>
      <c r="E228" s="366">
        <v>1272</v>
      </c>
      <c r="F228" s="365">
        <f>D228*E228/500</f>
        <v>79.225515789473675</v>
      </c>
      <c r="G228" s="366">
        <v>1272</v>
      </c>
      <c r="H228" s="365">
        <f>D228*G228/500</f>
        <v>79.225515789473675</v>
      </c>
      <c r="I228" s="366">
        <v>1272</v>
      </c>
      <c r="J228" s="365">
        <f>D228*I228/500</f>
        <v>79.225515789473675</v>
      </c>
      <c r="K228" s="366">
        <v>1568</v>
      </c>
      <c r="L228" s="365">
        <f>D228*K228/500</f>
        <v>97.661642105263169</v>
      </c>
      <c r="M228" s="366">
        <v>1568</v>
      </c>
      <c r="N228" s="365">
        <f>D228*M228/500</f>
        <v>97.661642105263169</v>
      </c>
      <c r="O228" s="366">
        <v>1568</v>
      </c>
      <c r="P228" s="365">
        <f>D228*O228/500</f>
        <v>97.661642105263169</v>
      </c>
      <c r="Q228" s="366">
        <v>1864</v>
      </c>
      <c r="R228" s="365">
        <f>D228*Q228/500</f>
        <v>116.09776842105263</v>
      </c>
      <c r="S228" s="366">
        <v>1864</v>
      </c>
      <c r="T228" s="365">
        <f>D228*S228/500</f>
        <v>116.09776842105263</v>
      </c>
      <c r="U228" s="366">
        <v>1864</v>
      </c>
      <c r="V228" s="365">
        <f>D228*U228/500</f>
        <v>116.09776842105263</v>
      </c>
      <c r="W228" s="366">
        <v>2544</v>
      </c>
      <c r="X228" s="365">
        <f>D228*W228/500</f>
        <v>158.45103157894735</v>
      </c>
      <c r="Y228" s="366">
        <v>3476</v>
      </c>
      <c r="Z228" s="365">
        <f>D228*Y228/500</f>
        <v>216.49991578947368</v>
      </c>
      <c r="AA228" s="366">
        <v>4704</v>
      </c>
      <c r="AB228" s="365">
        <f>D228*AA228/500</f>
        <v>292.98492631578944</v>
      </c>
      <c r="AC228" s="366">
        <v>6354</v>
      </c>
      <c r="AD228" s="365">
        <f>D228*AC228/500</f>
        <v>395.75387368421053</v>
      </c>
      <c r="AE228" s="366">
        <v>8598</v>
      </c>
      <c r="AF228" s="365">
        <f>D228*AE228/500</f>
        <v>535.51964210526319</v>
      </c>
      <c r="AG228" s="366">
        <v>11688</v>
      </c>
      <c r="AH228" s="365">
        <f>D228*AG228/500</f>
        <v>727.97785263157891</v>
      </c>
      <c r="AI228" s="366">
        <v>15900</v>
      </c>
      <c r="AJ228" s="365">
        <f>D228*AI228/500</f>
        <v>990.31894736842105</v>
      </c>
      <c r="AK228" s="366">
        <v>21540</v>
      </c>
      <c r="AL228" s="365">
        <f>D228*AK228/500</f>
        <v>1341.601894736842</v>
      </c>
      <c r="AM228" s="366">
        <v>29256</v>
      </c>
      <c r="AN228" s="365">
        <f>D228*AM228/500</f>
        <v>1822.1868631578948</v>
      </c>
      <c r="AO228" s="366">
        <v>39668</v>
      </c>
      <c r="AP228" s="367">
        <f>D228*AO228/500</f>
        <v>2470.6900631578947</v>
      </c>
      <c r="AQ228" s="334"/>
    </row>
    <row r="229" spans="2:43" ht="14.45" customHeight="1">
      <c r="B229" s="323"/>
      <c r="C229" s="368" t="s">
        <v>1038</v>
      </c>
      <c r="D229" s="369">
        <f>마리!$G$14</f>
        <v>31.142105263157895</v>
      </c>
      <c r="E229" s="370">
        <v>888</v>
      </c>
      <c r="F229" s="369">
        <f>D229*E229/500</f>
        <v>55.308378947368425</v>
      </c>
      <c r="G229" s="370">
        <v>888</v>
      </c>
      <c r="H229" s="369">
        <f>D229*G229/500</f>
        <v>55.308378947368425</v>
      </c>
      <c r="I229" s="370">
        <v>888</v>
      </c>
      <c r="J229" s="369">
        <f>D229*I229/500</f>
        <v>55.308378947368425</v>
      </c>
      <c r="K229" s="370">
        <v>1096</v>
      </c>
      <c r="L229" s="369">
        <f>D229*K229/500</f>
        <v>68.263494736842091</v>
      </c>
      <c r="M229" s="370">
        <v>1096</v>
      </c>
      <c r="N229" s="369">
        <f>D229*M229/500</f>
        <v>68.263494736842091</v>
      </c>
      <c r="O229" s="370">
        <v>1096</v>
      </c>
      <c r="P229" s="369">
        <f>D229*O229/500</f>
        <v>68.263494736842091</v>
      </c>
      <c r="Q229" s="370">
        <v>1304</v>
      </c>
      <c r="R229" s="369">
        <f>D229*Q229/500</f>
        <v>81.2186105263158</v>
      </c>
      <c r="S229" s="370">
        <v>1304</v>
      </c>
      <c r="T229" s="369">
        <f>D229*S229/500</f>
        <v>81.2186105263158</v>
      </c>
      <c r="U229" s="370">
        <v>1304</v>
      </c>
      <c r="V229" s="369">
        <f>D229*U229/500</f>
        <v>81.2186105263158</v>
      </c>
      <c r="W229" s="370">
        <v>1768</v>
      </c>
      <c r="X229" s="369">
        <f>D229*W229/500</f>
        <v>110.1184842105263</v>
      </c>
      <c r="Y229" s="370">
        <v>2414</v>
      </c>
      <c r="Z229" s="369">
        <f>D229*Y229/500</f>
        <v>150.35408421052631</v>
      </c>
      <c r="AA229" s="370">
        <v>3276</v>
      </c>
      <c r="AB229" s="369">
        <f>D229*AA229/500</f>
        <v>204.0430736842105</v>
      </c>
      <c r="AC229" s="370">
        <v>4392</v>
      </c>
      <c r="AD229" s="369">
        <f>D229*AC229/500</f>
        <v>273.55225263157894</v>
      </c>
      <c r="AE229" s="370">
        <v>5926</v>
      </c>
      <c r="AF229" s="369">
        <f>D229*AE229/500</f>
        <v>369.09623157894737</v>
      </c>
      <c r="AG229" s="370">
        <v>8058</v>
      </c>
      <c r="AH229" s="369">
        <f>D229*AG229/500</f>
        <v>501.88616842105262</v>
      </c>
      <c r="AI229" s="370">
        <v>10868</v>
      </c>
      <c r="AJ229" s="369">
        <f>D229*AI229/500</f>
        <v>676.90480000000002</v>
      </c>
      <c r="AK229" s="370">
        <v>14758</v>
      </c>
      <c r="AL229" s="369">
        <f>D229*AK229/500</f>
        <v>919.19037894736834</v>
      </c>
      <c r="AM229" s="370">
        <v>20044</v>
      </c>
      <c r="AN229" s="369">
        <f>D229*AM229/500</f>
        <v>1248.4247157894736</v>
      </c>
      <c r="AO229" s="370">
        <v>28234</v>
      </c>
      <c r="AP229" s="371">
        <f>D229*AO229/500</f>
        <v>1758.5323999999998</v>
      </c>
      <c r="AQ229" s="334"/>
    </row>
    <row r="230" spans="2:43" ht="14.45" customHeight="1">
      <c r="B230" s="323"/>
      <c r="C230" s="604" t="s">
        <v>202</v>
      </c>
      <c r="D230" s="361" t="s">
        <v>1041</v>
      </c>
      <c r="E230" s="362">
        <v>400</v>
      </c>
      <c r="F230" s="361">
        <f>E230*E221</f>
        <v>491.87285885440002</v>
      </c>
      <c r="G230" s="362">
        <v>400</v>
      </c>
      <c r="H230" s="361">
        <f>G230*G221</f>
        <v>639.07411999999988</v>
      </c>
      <c r="I230" s="362">
        <v>400</v>
      </c>
      <c r="J230" s="361">
        <f>I230*I221</f>
        <v>905.07332391607474</v>
      </c>
      <c r="K230" s="362">
        <v>400</v>
      </c>
      <c r="L230" s="361">
        <f>K230*K221</f>
        <v>905.07332391607474</v>
      </c>
      <c r="M230" s="362">
        <v>400</v>
      </c>
      <c r="N230" s="361">
        <f>M230*M221</f>
        <v>905.07332391607474</v>
      </c>
      <c r="O230" s="362">
        <v>400</v>
      </c>
      <c r="P230" s="361">
        <f>O230*O221</f>
        <v>1615.6134182463311</v>
      </c>
      <c r="Q230" s="362">
        <v>400</v>
      </c>
      <c r="R230" s="361">
        <f>Q230*Q221</f>
        <v>1615.6134182463311</v>
      </c>
      <c r="S230" s="362">
        <v>400</v>
      </c>
      <c r="T230" s="361">
        <f>S230*S221</f>
        <v>1615.6134182463311</v>
      </c>
      <c r="U230" s="362">
        <v>400</v>
      </c>
      <c r="V230" s="361">
        <f>U230*U221</f>
        <v>2227.8304716158996</v>
      </c>
      <c r="W230" s="362">
        <v>400</v>
      </c>
      <c r="X230" s="361">
        <f>W230*W221</f>
        <v>2227.8304716158996</v>
      </c>
      <c r="Y230" s="362">
        <v>400</v>
      </c>
      <c r="Z230" s="361">
        <f>Y230*Y221</f>
        <v>2227.8304716158996</v>
      </c>
      <c r="AA230" s="362">
        <v>400</v>
      </c>
      <c r="AB230" s="361">
        <f>AA230*AA221</f>
        <v>3845.9338021663584</v>
      </c>
      <c r="AC230" s="362">
        <v>400</v>
      </c>
      <c r="AD230" s="361">
        <f>AC230*AC221</f>
        <v>3845.9338021663584</v>
      </c>
      <c r="AE230" s="362">
        <v>400</v>
      </c>
      <c r="AF230" s="361">
        <f>AE230*AE221</f>
        <v>5908.7186817334496</v>
      </c>
      <c r="AG230" s="362">
        <v>420</v>
      </c>
      <c r="AH230" s="361">
        <f>AG230*AG221</f>
        <v>6204.1546158201227</v>
      </c>
      <c r="AI230" s="362">
        <v>430</v>
      </c>
      <c r="AJ230" s="361">
        <f>AI230*AI221</f>
        <v>16332.346937206647</v>
      </c>
      <c r="AK230" s="362">
        <v>450</v>
      </c>
      <c r="AL230" s="361">
        <f>AK230*AK221</f>
        <v>17091.990980797655</v>
      </c>
      <c r="AM230" s="362">
        <v>460</v>
      </c>
      <c r="AN230" s="361">
        <f>AM230*AM221</f>
        <v>28443.500271631568</v>
      </c>
      <c r="AO230" s="362">
        <v>490</v>
      </c>
      <c r="AP230" s="363">
        <f>AO230*AO221</f>
        <v>30298.511158911886</v>
      </c>
      <c r="AQ230" s="334"/>
    </row>
    <row r="231" spans="2:43" ht="14.45" customHeight="1">
      <c r="B231" s="323"/>
      <c r="C231" s="605"/>
      <c r="D231" s="365" t="s">
        <v>1041</v>
      </c>
      <c r="E231" s="366">
        <v>220</v>
      </c>
      <c r="F231" s="365">
        <f>E231*E221</f>
        <v>270.53007236991999</v>
      </c>
      <c r="G231" s="366">
        <v>220</v>
      </c>
      <c r="H231" s="365">
        <f>G231*G221</f>
        <v>351.49076599999995</v>
      </c>
      <c r="I231" s="366">
        <v>220</v>
      </c>
      <c r="J231" s="365">
        <f>I231*I221</f>
        <v>497.79032815384113</v>
      </c>
      <c r="K231" s="366">
        <v>220</v>
      </c>
      <c r="L231" s="365">
        <f>K231*K221</f>
        <v>497.79032815384113</v>
      </c>
      <c r="M231" s="366">
        <v>220</v>
      </c>
      <c r="N231" s="365">
        <f>M231*M221</f>
        <v>497.79032815384113</v>
      </c>
      <c r="O231" s="366">
        <v>220</v>
      </c>
      <c r="P231" s="365">
        <f>O231*O221</f>
        <v>888.58738003548217</v>
      </c>
      <c r="Q231" s="366">
        <v>220</v>
      </c>
      <c r="R231" s="365">
        <f>Q231*Q221</f>
        <v>888.58738003548217</v>
      </c>
      <c r="S231" s="366">
        <v>220</v>
      </c>
      <c r="T231" s="365">
        <f>S231*S221</f>
        <v>888.58738003548217</v>
      </c>
      <c r="U231" s="366">
        <v>220</v>
      </c>
      <c r="V231" s="365">
        <f>U231*U221</f>
        <v>1225.3067593887447</v>
      </c>
      <c r="W231" s="366">
        <v>230</v>
      </c>
      <c r="X231" s="365">
        <f>W231*W221</f>
        <v>1281.0025211791421</v>
      </c>
      <c r="Y231" s="366">
        <v>240</v>
      </c>
      <c r="Z231" s="365">
        <f>Y231*Y221</f>
        <v>1336.6982829695398</v>
      </c>
      <c r="AA231" s="366">
        <v>240</v>
      </c>
      <c r="AB231" s="365">
        <f>AA231*AA221</f>
        <v>2307.560281299815</v>
      </c>
      <c r="AC231" s="366">
        <v>240</v>
      </c>
      <c r="AD231" s="365">
        <f>AC231*AC221</f>
        <v>2307.560281299815</v>
      </c>
      <c r="AE231" s="366">
        <v>240</v>
      </c>
      <c r="AF231" s="365">
        <f>AE231*AE221</f>
        <v>3545.2312090400701</v>
      </c>
      <c r="AG231" s="366">
        <v>240</v>
      </c>
      <c r="AH231" s="365">
        <f>AG231*AG221</f>
        <v>3545.2312090400701</v>
      </c>
      <c r="AI231" s="366">
        <v>240</v>
      </c>
      <c r="AJ231" s="365">
        <f>AI231*AI221</f>
        <v>9115.7285230920825</v>
      </c>
      <c r="AK231" s="366">
        <v>240</v>
      </c>
      <c r="AL231" s="365">
        <f>AK231*AK221</f>
        <v>9115.7285230920825</v>
      </c>
      <c r="AM231" s="366">
        <v>240</v>
      </c>
      <c r="AN231" s="365">
        <f>AM231*AM221</f>
        <v>14840.087098242557</v>
      </c>
      <c r="AO231" s="366">
        <v>240</v>
      </c>
      <c r="AP231" s="367">
        <f>AO231*AO221</f>
        <v>14840.087098242557</v>
      </c>
      <c r="AQ231" s="334"/>
    </row>
    <row r="232" spans="2:43" ht="14.45" customHeight="1">
      <c r="B232" s="323"/>
      <c r="C232" s="364" t="s">
        <v>1001</v>
      </c>
      <c r="D232" s="365">
        <f>마리!$G$6</f>
        <v>13.42</v>
      </c>
      <c r="E232" s="366">
        <v>12</v>
      </c>
      <c r="F232" s="365">
        <f>D232*E232*E221</f>
        <v>198.02801297478143</v>
      </c>
      <c r="G232" s="366">
        <v>12</v>
      </c>
      <c r="H232" s="365">
        <f>D232*G232*G221</f>
        <v>257.29124071199993</v>
      </c>
      <c r="I232" s="366">
        <v>12</v>
      </c>
      <c r="J232" s="365">
        <f>D232*I232*I221</f>
        <v>364.38252020861165</v>
      </c>
      <c r="K232" s="366">
        <v>12</v>
      </c>
      <c r="L232" s="365">
        <f>D232*K232*K221</f>
        <v>364.38252020861165</v>
      </c>
      <c r="M232" s="366">
        <v>12</v>
      </c>
      <c r="N232" s="365">
        <f>D232*M232*M221</f>
        <v>364.38252020861165</v>
      </c>
      <c r="O232" s="366">
        <v>24</v>
      </c>
      <c r="P232" s="365">
        <f>D232*O232*O221</f>
        <v>1300.8919243719458</v>
      </c>
      <c r="Q232" s="366">
        <v>24</v>
      </c>
      <c r="R232" s="365">
        <f>D232*Q232*Q221</f>
        <v>1300.8919243719458</v>
      </c>
      <c r="S232" s="366">
        <v>24</v>
      </c>
      <c r="T232" s="365">
        <f>D232*S232*S221</f>
        <v>1300.8919243719458</v>
      </c>
      <c r="U232" s="366">
        <v>24</v>
      </c>
      <c r="V232" s="365">
        <f>D232*U232*U221</f>
        <v>1793.8490957451222</v>
      </c>
      <c r="W232" s="366">
        <v>24</v>
      </c>
      <c r="X232" s="365">
        <f>D232*W232*W221</f>
        <v>1793.8490957451222</v>
      </c>
      <c r="Y232" s="366">
        <v>24</v>
      </c>
      <c r="Z232" s="365">
        <f>D232*Y232*Y221</f>
        <v>1793.8490957451222</v>
      </c>
      <c r="AA232" s="366">
        <v>36</v>
      </c>
      <c r="AB232" s="365">
        <f>D232*AA232*AA221</f>
        <v>4645.1188462565278</v>
      </c>
      <c r="AC232" s="366">
        <v>36</v>
      </c>
      <c r="AD232" s="365">
        <f>D232*AC232*AC221</f>
        <v>4645.1188462565278</v>
      </c>
      <c r="AE232" s="366">
        <v>36</v>
      </c>
      <c r="AF232" s="365">
        <f>D232*AE232*AE221</f>
        <v>7136.5504237976611</v>
      </c>
      <c r="AG232" s="366">
        <v>36</v>
      </c>
      <c r="AH232" s="365">
        <f>D232*AG232*AG221</f>
        <v>7136.5504237976611</v>
      </c>
      <c r="AI232" s="366">
        <v>48</v>
      </c>
      <c r="AJ232" s="365">
        <f>D232*AI232*AI221</f>
        <v>24466.615355979146</v>
      </c>
      <c r="AK232" s="366">
        <v>48</v>
      </c>
      <c r="AL232" s="365">
        <f>D232*AK232*AK221</f>
        <v>24466.615355979146</v>
      </c>
      <c r="AM232" s="366">
        <v>48</v>
      </c>
      <c r="AN232" s="365">
        <f>D232*AM232*AM221</f>
        <v>39830.79377168302</v>
      </c>
      <c r="AO232" s="366">
        <v>48</v>
      </c>
      <c r="AP232" s="367">
        <f>D232*AO232*AO221</f>
        <v>39830.79377168302</v>
      </c>
      <c r="AQ232" s="334"/>
    </row>
    <row r="233" spans="2:43" ht="14.45" customHeight="1">
      <c r="B233" s="323"/>
      <c r="C233" s="364" t="s">
        <v>1033</v>
      </c>
      <c r="D233" s="365">
        <f>마리!$G$7</f>
        <v>61.000000000000007</v>
      </c>
      <c r="E233" s="366">
        <v>6</v>
      </c>
      <c r="F233" s="365">
        <f>D233*E233*E221</f>
        <v>450.06366585177608</v>
      </c>
      <c r="G233" s="366">
        <v>6</v>
      </c>
      <c r="H233" s="365">
        <f>D233*G233*G221</f>
        <v>584.7528198</v>
      </c>
      <c r="I233" s="366">
        <v>6</v>
      </c>
      <c r="J233" s="365">
        <f>D233*I233*I221</f>
        <v>828.14209138320848</v>
      </c>
      <c r="K233" s="366">
        <v>6</v>
      </c>
      <c r="L233" s="365">
        <f>D233*K233*K221</f>
        <v>828.14209138320848</v>
      </c>
      <c r="M233" s="366">
        <v>6</v>
      </c>
      <c r="N233" s="365">
        <f>D233*M233*M221</f>
        <v>828.14209138320848</v>
      </c>
      <c r="O233" s="366">
        <v>12</v>
      </c>
      <c r="P233" s="365">
        <f>D233*O233*O221</f>
        <v>2956.5725553907864</v>
      </c>
      <c r="Q233" s="366">
        <v>12</v>
      </c>
      <c r="R233" s="365">
        <f>D233*Q233*Q221</f>
        <v>2956.5725553907864</v>
      </c>
      <c r="S233" s="366">
        <v>12</v>
      </c>
      <c r="T233" s="365">
        <f>D233*S233*S221</f>
        <v>2956.5725553907864</v>
      </c>
      <c r="U233" s="366">
        <v>12</v>
      </c>
      <c r="V233" s="365">
        <f>D233*U233*U221</f>
        <v>4076.9297630570968</v>
      </c>
      <c r="W233" s="366">
        <v>12</v>
      </c>
      <c r="X233" s="365">
        <f>D233*W233*W221</f>
        <v>4076.9297630570968</v>
      </c>
      <c r="Y233" s="366">
        <v>12</v>
      </c>
      <c r="Z233" s="365">
        <f>D233*Y233*Y221</f>
        <v>4076.9297630570968</v>
      </c>
      <c r="AA233" s="366">
        <v>18</v>
      </c>
      <c r="AB233" s="365">
        <f>D233*AA233*AA221</f>
        <v>10557.088286946655</v>
      </c>
      <c r="AC233" s="366">
        <v>18</v>
      </c>
      <c r="AD233" s="365">
        <f>D233*AC233*AC221</f>
        <v>10557.088286946655</v>
      </c>
      <c r="AE233" s="366">
        <v>18</v>
      </c>
      <c r="AF233" s="365">
        <f>D233*AE233*AE221</f>
        <v>16219.432781358322</v>
      </c>
      <c r="AG233" s="366">
        <v>18</v>
      </c>
      <c r="AH233" s="365">
        <f>D233*AG233*AG221</f>
        <v>16219.432781358322</v>
      </c>
      <c r="AI233" s="366">
        <v>24</v>
      </c>
      <c r="AJ233" s="365">
        <f>D233*AI233*AI221</f>
        <v>55605.943990861706</v>
      </c>
      <c r="AK233" s="366">
        <v>24</v>
      </c>
      <c r="AL233" s="365">
        <f>D233*AK233*AK221</f>
        <v>55605.943990861706</v>
      </c>
      <c r="AM233" s="366">
        <v>24</v>
      </c>
      <c r="AN233" s="365">
        <f>D233*AM233*AM221</f>
        <v>90524.53129927961</v>
      </c>
      <c r="AO233" s="366">
        <v>24</v>
      </c>
      <c r="AP233" s="367">
        <f>D233*AO233*AO221</f>
        <v>90524.53129927961</v>
      </c>
      <c r="AQ233" s="334"/>
    </row>
    <row r="234" spans="2:43" ht="14.45" customHeight="1" thickBot="1">
      <c r="B234" s="323"/>
      <c r="C234" s="372" t="s">
        <v>1002</v>
      </c>
      <c r="D234" s="373">
        <f>마리!$G$8</f>
        <v>104.02105263157895</v>
      </c>
      <c r="E234" s="374">
        <v>2</v>
      </c>
      <c r="F234" s="373">
        <f>D234*E234*E221</f>
        <v>255.82566269469373</v>
      </c>
      <c r="G234" s="374">
        <v>2</v>
      </c>
      <c r="H234" s="373">
        <f>D234*G234*G221</f>
        <v>332.38581335999999</v>
      </c>
      <c r="I234" s="374">
        <v>2</v>
      </c>
      <c r="J234" s="373">
        <f>D234*I234*I221</f>
        <v>470.73339931256061</v>
      </c>
      <c r="K234" s="374">
        <v>2</v>
      </c>
      <c r="L234" s="373">
        <f>D234*K234*K221</f>
        <v>470.73339931256061</v>
      </c>
      <c r="M234" s="374">
        <v>2</v>
      </c>
      <c r="N234" s="373">
        <f>D234*M234*M221</f>
        <v>470.73339931256061</v>
      </c>
      <c r="O234" s="374">
        <v>4</v>
      </c>
      <c r="P234" s="373">
        <f>D234*O234*O221</f>
        <v>1680.578084116868</v>
      </c>
      <c r="Q234" s="374">
        <v>4</v>
      </c>
      <c r="R234" s="373">
        <f>D234*Q234*Q221</f>
        <v>1680.578084116868</v>
      </c>
      <c r="S234" s="374">
        <v>4</v>
      </c>
      <c r="T234" s="373">
        <f>D234*S234*S221</f>
        <v>1680.578084116868</v>
      </c>
      <c r="U234" s="374">
        <v>4</v>
      </c>
      <c r="V234" s="373">
        <f>D234*U234*U221</f>
        <v>2317.4127074219286</v>
      </c>
      <c r="W234" s="374">
        <v>4</v>
      </c>
      <c r="X234" s="373">
        <f>D234*W234*W221</f>
        <v>2317.4127074219286</v>
      </c>
      <c r="Y234" s="374">
        <v>4</v>
      </c>
      <c r="Z234" s="373">
        <f>D234*Y234*Y221</f>
        <v>2317.4127074219286</v>
      </c>
      <c r="AA234" s="374">
        <v>6</v>
      </c>
      <c r="AB234" s="373">
        <f>D234*AA234*AA221</f>
        <v>6000.8712367907292</v>
      </c>
      <c r="AC234" s="374">
        <v>6</v>
      </c>
      <c r="AD234" s="373">
        <f>D234*AC234*AC221</f>
        <v>6000.8712367907292</v>
      </c>
      <c r="AE234" s="374">
        <v>5</v>
      </c>
      <c r="AF234" s="373">
        <f>D234*AE234*AE221</f>
        <v>7682.8892122223624</v>
      </c>
      <c r="AG234" s="374">
        <v>5</v>
      </c>
      <c r="AH234" s="373">
        <f>D234*AG234*AG221</f>
        <v>7682.8892122223624</v>
      </c>
      <c r="AI234" s="374">
        <v>1</v>
      </c>
      <c r="AJ234" s="373">
        <f>D234*AI234*AI221</f>
        <v>3950.948651982279</v>
      </c>
      <c r="AK234" s="374">
        <v>1</v>
      </c>
      <c r="AL234" s="373">
        <f>D234*AK234*AK221</f>
        <v>3950.948651982279</v>
      </c>
      <c r="AM234" s="374">
        <v>1</v>
      </c>
      <c r="AN234" s="373">
        <f>D234*AM234*AM221</f>
        <v>6432.0061712646029</v>
      </c>
      <c r="AO234" s="374">
        <v>1</v>
      </c>
      <c r="AP234" s="375">
        <f>D234*AO234*AO221</f>
        <v>6432.0061712646029</v>
      </c>
      <c r="AQ234" s="334"/>
    </row>
    <row r="235" spans="2:43" ht="14.45" customHeight="1" thickBot="1">
      <c r="B235" s="323"/>
      <c r="C235" s="277"/>
      <c r="D235" s="277"/>
      <c r="E235" s="277"/>
      <c r="F235" s="277"/>
      <c r="G235" s="277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  <c r="Z235" s="277"/>
      <c r="AA235" s="277"/>
      <c r="AB235" s="277"/>
      <c r="AC235" s="277"/>
      <c r="AD235" s="277"/>
      <c r="AE235" s="277"/>
      <c r="AF235" s="277"/>
      <c r="AG235" s="277"/>
      <c r="AH235" s="277"/>
      <c r="AI235" s="277"/>
      <c r="AJ235" s="277"/>
      <c r="AK235" s="277"/>
      <c r="AL235" s="277"/>
      <c r="AM235" s="277"/>
      <c r="AN235" s="277"/>
      <c r="AO235" s="277"/>
      <c r="AP235" s="277"/>
      <c r="AQ235" s="334"/>
    </row>
    <row r="236" spans="2:43" ht="14.45" customHeight="1">
      <c r="B236" s="323"/>
      <c r="C236" s="376" t="s">
        <v>1032</v>
      </c>
      <c r="D236" s="377" t="s">
        <v>1001</v>
      </c>
      <c r="E236" s="600">
        <f>F222+F224+F226+F228+F230+F232</f>
        <v>1266.5372171028516</v>
      </c>
      <c r="F236" s="600"/>
      <c r="G236" s="600">
        <f t="shared" ref="G236" si="108">H222+H224+H226+H228+H230+H232</f>
        <v>1621.8602983830735</v>
      </c>
      <c r="H236" s="600"/>
      <c r="I236" s="600">
        <f t="shared" ref="I236" si="109">J222+J224+J226+J228+J230+J232</f>
        <v>2263.944856748768</v>
      </c>
      <c r="J236" s="600"/>
      <c r="K236" s="600">
        <f t="shared" ref="K236" si="110">L222+L224+L226+L228+L230+L232</f>
        <v>2480.2052412447993</v>
      </c>
      <c r="L236" s="600"/>
      <c r="M236" s="600">
        <f t="shared" ref="M236" si="111">N222+N224+N226+N228+N230+N232</f>
        <v>2480.2052412447993</v>
      </c>
      <c r="N236" s="600"/>
      <c r="O236" s="600">
        <f t="shared" ref="O236" si="112">P222+P224+P226+P228+P230+P232</f>
        <v>5001.0993858539814</v>
      </c>
      <c r="P236" s="600"/>
      <c r="Q236" s="600">
        <f t="shared" ref="Q236" si="113">R222+R224+R226+R228+R230+R232</f>
        <v>5369.8175077026099</v>
      </c>
      <c r="R236" s="600"/>
      <c r="S236" s="600">
        <f t="shared" ref="S236" si="114">T222+T224+T226+T228+T230+T232</f>
        <v>5452.8090180293684</v>
      </c>
      <c r="T236" s="600"/>
      <c r="U236" s="600">
        <f t="shared" ref="U236" si="115">V222+V224+V226+V228+V230+V232</f>
        <v>7475.0908331097626</v>
      </c>
      <c r="V236" s="600"/>
      <c r="W236" s="600">
        <f t="shared" ref="W236" si="116">X222+X224+X226+X228+X230+X232</f>
        <v>7877.9305174221799</v>
      </c>
      <c r="X236" s="600"/>
      <c r="Y236" s="600">
        <f t="shared" ref="Y236" si="117">Z222+Z224+Z226+Z228+Z230+Z232</f>
        <v>7935.979401632706</v>
      </c>
      <c r="Z236" s="600"/>
      <c r="AA236" s="600">
        <f t="shared" ref="AA236" si="118">AB222+AB224+AB226+AB228+AB230+AB232</f>
        <v>15365.159013492043</v>
      </c>
      <c r="AB236" s="600"/>
      <c r="AC236" s="600">
        <f t="shared" ref="AC236" si="119">AD222+AD224+AD226+AD228+AD230+AD232</f>
        <v>16301.766892683836</v>
      </c>
      <c r="AD236" s="600"/>
      <c r="AE236" s="600">
        <f t="shared" ref="AE236" si="120">AF222+AF224+AF226+AF228+AF230+AF232</f>
        <v>25276.3199151433</v>
      </c>
      <c r="AF236" s="600"/>
      <c r="AG236" s="600">
        <f t="shared" ref="AG236" si="121">AH222+AH224+AH226+AH228+AH230+AH232</f>
        <v>25764.21405975629</v>
      </c>
      <c r="AH236" s="600"/>
      <c r="AI236" s="600">
        <f t="shared" ref="AI236" si="122">AJ222+AJ224+AJ226+AJ228+AJ230+AJ232</f>
        <v>75100.392214798005</v>
      </c>
      <c r="AJ236" s="600"/>
      <c r="AK236" s="600">
        <f t="shared" ref="AK236" si="123">AL222+AL224+AL226+AL228+AL230+AL232</f>
        <v>76211.319205757434</v>
      </c>
      <c r="AL236" s="600"/>
      <c r="AM236" s="600">
        <f t="shared" ref="AM236" si="124">AN222+AN224+AN226+AN228+AN230+AN232</f>
        <v>124325.80409712406</v>
      </c>
      <c r="AN236" s="600"/>
      <c r="AO236" s="600">
        <f t="shared" ref="AO236" si="125">AP222+AP224+AP226+AP228+AP230+AP232</f>
        <v>132235.37966761048</v>
      </c>
      <c r="AP236" s="601"/>
      <c r="AQ236" s="334"/>
    </row>
    <row r="237" spans="2:43" ht="14.45" customHeight="1" thickBot="1">
      <c r="B237" s="323"/>
      <c r="C237" s="378" t="s">
        <v>1034</v>
      </c>
      <c r="D237" s="379" t="s">
        <v>1001</v>
      </c>
      <c r="E237" s="598">
        <f>F223+F225+F227+F229+F231+F232</f>
        <v>620.63597726037233</v>
      </c>
      <c r="F237" s="598"/>
      <c r="G237" s="598">
        <f>H223+H225+H227+H229+H231+H232</f>
        <v>789.81980989936824</v>
      </c>
      <c r="H237" s="598"/>
      <c r="I237" s="598">
        <f>J223+J225+J227+J229+J231+J232</f>
        <v>1095.5424949307837</v>
      </c>
      <c r="J237" s="598"/>
      <c r="K237" s="598">
        <f>L223+L225+L227+L229+L231+L232</f>
        <v>1212.9144910373118</v>
      </c>
      <c r="L237" s="598"/>
      <c r="M237" s="598">
        <f>N223+N225+N227+N229+N231+N232</f>
        <v>1212.9144910373118</v>
      </c>
      <c r="N237" s="598"/>
      <c r="O237" s="598">
        <f>P223+P225+P227+P229+P231+P232</f>
        <v>2761.9842502074671</v>
      </c>
      <c r="P237" s="598"/>
      <c r="Q237" s="598">
        <f>R223+R225+R227+R229+R231+R232</f>
        <v>2789.479886761158</v>
      </c>
      <c r="R237" s="598"/>
      <c r="S237" s="598">
        <f>T223+T225+T227+T229+T231+T232</f>
        <v>2872.4713970879166</v>
      </c>
      <c r="T237" s="598"/>
      <c r="U237" s="598">
        <f>V223+V225+V227+V229+V231+V232</f>
        <v>3930.1826892194313</v>
      </c>
      <c r="V237" s="598"/>
      <c r="W237" s="598">
        <f>X223+X225+X227+X229+X231+X232</f>
        <v>4034.8287989385822</v>
      </c>
      <c r="X237" s="598"/>
      <c r="Y237" s="598">
        <f>Z223+Z225+Z227+Z229+Z231+Z232</f>
        <v>4130.7601607289798</v>
      </c>
      <c r="Z237" s="598"/>
      <c r="AA237" s="598">
        <f>AB223+AB225+AB227+AB229+AB231+AB232</f>
        <v>8623.8447379827521</v>
      </c>
      <c r="AB237" s="598"/>
      <c r="AC237" s="598">
        <f>AD223+AD225+AD227+AD229+AD231+AD232</f>
        <v>8939.4936802687662</v>
      </c>
      <c r="AD237" s="598"/>
      <c r="AE237" s="598">
        <f>AF223+AF225+AF227+AF229+AF231+AF232</f>
        <v>13986.578093656877</v>
      </c>
      <c r="AF237" s="598"/>
      <c r="AG237" s="598">
        <f>AH223+AH225+AH227+AH229+AH231+AH232</f>
        <v>14119.368030498983</v>
      </c>
      <c r="AH237" s="598"/>
      <c r="AI237" s="598">
        <f>AJ223+AJ225+AJ227+AJ229+AJ231+AJ232</f>
        <v>41944.447524285089</v>
      </c>
      <c r="AJ237" s="598"/>
      <c r="AK237" s="598">
        <f>AL223+AL225+AL227+AL229+AL231+AL232</f>
        <v>42186.733103232458</v>
      </c>
      <c r="AL237" s="598"/>
      <c r="AM237" s="598">
        <f>AN223+AN225+AN227+AN229+AN231+AN232</f>
        <v>69701.060156688211</v>
      </c>
      <c r="AN237" s="598"/>
      <c r="AO237" s="598">
        <f>AP223+AP225+AP227+AP229+AP231+AP232</f>
        <v>70433.769147372368</v>
      </c>
      <c r="AP237" s="599"/>
      <c r="AQ237" s="334"/>
    </row>
    <row r="238" spans="2:43" ht="14.45" customHeight="1" thickBot="1">
      <c r="B238" s="323"/>
      <c r="C238" s="277"/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  <c r="Z238" s="277"/>
      <c r="AA238" s="277"/>
      <c r="AB238" s="277"/>
      <c r="AC238" s="277"/>
      <c r="AD238" s="277"/>
      <c r="AE238" s="277"/>
      <c r="AF238" s="277"/>
      <c r="AG238" s="277"/>
      <c r="AH238" s="277"/>
      <c r="AI238" s="277"/>
      <c r="AJ238" s="277"/>
      <c r="AK238" s="277"/>
      <c r="AL238" s="277"/>
      <c r="AM238" s="277"/>
      <c r="AN238" s="277"/>
      <c r="AO238" s="277"/>
      <c r="AP238" s="277"/>
      <c r="AQ238" s="334"/>
    </row>
    <row r="239" spans="2:43" ht="14.45" customHeight="1">
      <c r="B239" s="323"/>
      <c r="C239" s="608" t="s">
        <v>1779</v>
      </c>
      <c r="D239" s="610" t="s">
        <v>1037</v>
      </c>
      <c r="E239" s="606" t="s">
        <v>1013</v>
      </c>
      <c r="F239" s="606"/>
      <c r="G239" s="606" t="s">
        <v>1042</v>
      </c>
      <c r="H239" s="606" t="s">
        <v>1014</v>
      </c>
      <c r="I239" s="606" t="s">
        <v>1043</v>
      </c>
      <c r="J239" s="606" t="s">
        <v>1015</v>
      </c>
      <c r="K239" s="606" t="s">
        <v>1044</v>
      </c>
      <c r="L239" s="606" t="s">
        <v>1016</v>
      </c>
      <c r="M239" s="606" t="s">
        <v>1045</v>
      </c>
      <c r="N239" s="606" t="s">
        <v>1017</v>
      </c>
      <c r="O239" s="606" t="s">
        <v>1046</v>
      </c>
      <c r="P239" s="606" t="s">
        <v>1018</v>
      </c>
      <c r="Q239" s="606" t="s">
        <v>1047</v>
      </c>
      <c r="R239" s="606" t="s">
        <v>1019</v>
      </c>
      <c r="S239" s="606" t="s">
        <v>1048</v>
      </c>
      <c r="T239" s="606" t="s">
        <v>1020</v>
      </c>
      <c r="U239" s="606" t="s">
        <v>1049</v>
      </c>
      <c r="V239" s="606" t="s">
        <v>1021</v>
      </c>
      <c r="W239" s="606" t="s">
        <v>1050</v>
      </c>
      <c r="X239" s="606" t="s">
        <v>1022</v>
      </c>
      <c r="Y239" s="606" t="s">
        <v>1051</v>
      </c>
      <c r="Z239" s="606" t="s">
        <v>1023</v>
      </c>
      <c r="AA239" s="606" t="s">
        <v>1052</v>
      </c>
      <c r="AB239" s="606" t="s">
        <v>1024</v>
      </c>
      <c r="AC239" s="606" t="s">
        <v>1053</v>
      </c>
      <c r="AD239" s="606" t="s">
        <v>1025</v>
      </c>
      <c r="AE239" s="606" t="s">
        <v>1054</v>
      </c>
      <c r="AF239" s="606" t="s">
        <v>1026</v>
      </c>
      <c r="AG239" s="606" t="s">
        <v>1055</v>
      </c>
      <c r="AH239" s="606" t="s">
        <v>1027</v>
      </c>
      <c r="AI239" s="606" t="s">
        <v>1056</v>
      </c>
      <c r="AJ239" s="606" t="s">
        <v>1028</v>
      </c>
      <c r="AK239" s="606" t="s">
        <v>1057</v>
      </c>
      <c r="AL239" s="606" t="s">
        <v>1029</v>
      </c>
      <c r="AM239" s="606" t="s">
        <v>1058</v>
      </c>
      <c r="AN239" s="606" t="s">
        <v>1030</v>
      </c>
      <c r="AO239" s="606" t="s">
        <v>1059</v>
      </c>
      <c r="AP239" s="607" t="s">
        <v>1031</v>
      </c>
      <c r="AQ239" s="334"/>
    </row>
    <row r="240" spans="2:43" ht="14.45" customHeight="1">
      <c r="B240" s="323"/>
      <c r="C240" s="609"/>
      <c r="D240" s="611"/>
      <c r="E240" s="602">
        <f>'3T장기'!$J$5</f>
        <v>1.2305190968079998</v>
      </c>
      <c r="F240" s="602"/>
      <c r="G240" s="602">
        <f>'3T장기'!$J$15</f>
        <v>1.5976852999999998</v>
      </c>
      <c r="H240" s="602">
        <v>1.5976852999999998</v>
      </c>
      <c r="I240" s="602">
        <f>'3T장기'!$J$25</f>
        <v>2.2652274413929536</v>
      </c>
      <c r="J240" s="602">
        <v>1.5976852999999998</v>
      </c>
      <c r="K240" s="602">
        <f>'3T장기'!$J$35</f>
        <v>2.2652274413929536</v>
      </c>
      <c r="L240" s="602">
        <v>1.5976852999999998</v>
      </c>
      <c r="M240" s="602">
        <f>'3T장기'!$J$45</f>
        <v>2.2652274413929536</v>
      </c>
      <c r="N240" s="602">
        <v>1.5976852999999998</v>
      </c>
      <c r="O240" s="602">
        <f>'3T장기'!$J$55</f>
        <v>4.0390335456158279</v>
      </c>
      <c r="P240" s="602">
        <v>1.5976852999999998</v>
      </c>
      <c r="Q240" s="602">
        <f>'3T장기'!$S$5</f>
        <v>4.0390335456158279</v>
      </c>
      <c r="R240" s="602">
        <v>1.5976852999999998</v>
      </c>
      <c r="S240" s="602">
        <f>'3T장기'!$S$15</f>
        <v>4.0390335456158279</v>
      </c>
      <c r="T240" s="602">
        <v>1.5976852999999998</v>
      </c>
      <c r="U240" s="602">
        <f>'3T장기'!$S$25</f>
        <v>5.5695761790397489</v>
      </c>
      <c r="V240" s="602">
        <v>1.5976852999999998</v>
      </c>
      <c r="W240" s="602">
        <f>'3T장기'!$S$35</f>
        <v>5.5695761790397489</v>
      </c>
      <c r="X240" s="602">
        <v>1.5976852999999998</v>
      </c>
      <c r="Y240" s="602">
        <f>'3T장기'!$S$45</f>
        <v>5.5695761790397489</v>
      </c>
      <c r="Z240" s="602">
        <v>1.5976852999999998</v>
      </c>
      <c r="AA240" s="602">
        <f>'3T장기'!$S$55</f>
        <v>9.7397336245271013</v>
      </c>
      <c r="AB240" s="602">
        <v>1.5976852999999998</v>
      </c>
      <c r="AC240" s="602">
        <f>'3T장기'!$AB$5</f>
        <v>9.7397336245271013</v>
      </c>
      <c r="AD240" s="602">
        <v>1.5976852999999998</v>
      </c>
      <c r="AE240" s="602">
        <f>'3T장기'!$AB$15</f>
        <v>14.771796704333624</v>
      </c>
      <c r="AF240" s="602">
        <v>1.5976852999999998</v>
      </c>
      <c r="AG240" s="602">
        <f>'3T장기'!$AB$25</f>
        <v>14.771796704333624</v>
      </c>
      <c r="AH240" s="602">
        <v>1.5976852999999998</v>
      </c>
      <c r="AI240" s="602">
        <f>'3T장기'!$AB$35</f>
        <v>37.982202179550342</v>
      </c>
      <c r="AJ240" s="602">
        <v>1.5976852999999998</v>
      </c>
      <c r="AK240" s="602">
        <f>'3T장기'!$AB$45</f>
        <v>37.982202179550342</v>
      </c>
      <c r="AL240" s="602">
        <v>1.5976852999999998</v>
      </c>
      <c r="AM240" s="602">
        <f>'3T장기'!$AB$55</f>
        <v>61.83369624267732</v>
      </c>
      <c r="AN240" s="602">
        <v>1.5976852999999998</v>
      </c>
      <c r="AO240" s="602">
        <f>'3T장기'!$AB$55</f>
        <v>61.83369624267732</v>
      </c>
      <c r="AP240" s="603"/>
      <c r="AQ240" s="334"/>
    </row>
    <row r="241" spans="2:43" ht="14.45" customHeight="1">
      <c r="B241" s="323"/>
      <c r="C241" s="360" t="s">
        <v>206</v>
      </c>
      <c r="D241" s="361">
        <f>마리!$G$10</f>
        <v>10.787368421052633</v>
      </c>
      <c r="E241" s="362">
        <v>25.8</v>
      </c>
      <c r="F241" s="361">
        <f>D241*E241*E240</f>
        <v>342.47082143734769</v>
      </c>
      <c r="G241" s="362">
        <v>25.8</v>
      </c>
      <c r="H241" s="361">
        <f>D241*G241*G240</f>
        <v>444.65835476160004</v>
      </c>
      <c r="I241" s="362">
        <v>25.8</v>
      </c>
      <c r="J241" s="361">
        <f>D241*I241*I240</f>
        <v>630.44474856883244</v>
      </c>
      <c r="K241" s="362">
        <v>32</v>
      </c>
      <c r="L241" s="361">
        <f>D241*K241*K240</f>
        <v>781.94697496909453</v>
      </c>
      <c r="M241" s="362">
        <v>32</v>
      </c>
      <c r="N241" s="361">
        <f>D241*M241*M240</f>
        <v>781.94697496909453</v>
      </c>
      <c r="O241" s="362">
        <v>32</v>
      </c>
      <c r="P241" s="361">
        <f>D241*O241*O240</f>
        <v>1394.25737348955</v>
      </c>
      <c r="Q241" s="362">
        <v>38</v>
      </c>
      <c r="R241" s="361">
        <f>D241*Q241*Q240</f>
        <v>1655.6806310188406</v>
      </c>
      <c r="S241" s="362">
        <v>38</v>
      </c>
      <c r="T241" s="361">
        <f>D241*S241*S240</f>
        <v>1655.6806310188406</v>
      </c>
      <c r="U241" s="362">
        <v>38</v>
      </c>
      <c r="V241" s="361">
        <f>D241*U241*U240</f>
        <v>2283.0806673119741</v>
      </c>
      <c r="W241" s="362">
        <v>44</v>
      </c>
      <c r="X241" s="361">
        <f>D241*W241*W240</f>
        <v>2643.5670884664964</v>
      </c>
      <c r="Y241" s="362">
        <v>44</v>
      </c>
      <c r="Z241" s="361">
        <f>D241*Y241*Y240</f>
        <v>2643.5670884664964</v>
      </c>
      <c r="AA241" s="362">
        <v>44</v>
      </c>
      <c r="AB241" s="361">
        <f>D241*AA241*AA240</f>
        <v>4622.9081769502791</v>
      </c>
      <c r="AC241" s="362">
        <v>50</v>
      </c>
      <c r="AD241" s="361">
        <f>D241*AC241*AC240</f>
        <v>5253.304746534408</v>
      </c>
      <c r="AE241" s="362">
        <v>50</v>
      </c>
      <c r="AF241" s="361">
        <f>D241*AE241*AE240</f>
        <v>7967.4406645268955</v>
      </c>
      <c r="AG241" s="362">
        <v>50</v>
      </c>
      <c r="AH241" s="361">
        <f>D241*AG241*AG240</f>
        <v>7967.4406645268955</v>
      </c>
      <c r="AI241" s="362">
        <v>56</v>
      </c>
      <c r="AJ241" s="361">
        <f>D241*AI241*AI240</f>
        <v>22944.768467808201</v>
      </c>
      <c r="AK241" s="362">
        <v>56</v>
      </c>
      <c r="AL241" s="361">
        <f>D241*AK241*AK240</f>
        <v>22944.768467808201</v>
      </c>
      <c r="AM241" s="362">
        <v>56</v>
      </c>
      <c r="AN241" s="361">
        <f>D241*AM241*AM240</f>
        <v>37353.280283492219</v>
      </c>
      <c r="AO241" s="362">
        <v>62.2</v>
      </c>
      <c r="AP241" s="363">
        <f>D241*AO241*AO240</f>
        <v>41488.822029164578</v>
      </c>
      <c r="AQ241" s="334"/>
    </row>
    <row r="242" spans="2:43" ht="14.45" customHeight="1">
      <c r="B242" s="323"/>
      <c r="C242" s="364" t="s">
        <v>205</v>
      </c>
      <c r="D242" s="365">
        <f>마리!$G$9</f>
        <v>1</v>
      </c>
      <c r="E242" s="366">
        <v>15.6</v>
      </c>
      <c r="F242" s="365">
        <f>D242*E242*E240</f>
        <v>19.196097910204795</v>
      </c>
      <c r="G242" s="366">
        <v>15.6</v>
      </c>
      <c r="H242" s="365">
        <f>D242*G242*G240</f>
        <v>24.923890679999996</v>
      </c>
      <c r="I242" s="366">
        <v>15.6</v>
      </c>
      <c r="J242" s="365">
        <f>D242*I242*I240</f>
        <v>35.337548085730077</v>
      </c>
      <c r="K242" s="366">
        <v>19.2</v>
      </c>
      <c r="L242" s="365">
        <f>D242*K242*K240</f>
        <v>43.492366874744711</v>
      </c>
      <c r="M242" s="366">
        <v>19.2</v>
      </c>
      <c r="N242" s="365">
        <f>D242*M242*M240</f>
        <v>43.492366874744711</v>
      </c>
      <c r="O242" s="366">
        <v>19.2</v>
      </c>
      <c r="P242" s="365">
        <f>D242*O242*O240</f>
        <v>77.549444075823899</v>
      </c>
      <c r="Q242" s="366">
        <v>22.8</v>
      </c>
      <c r="R242" s="365">
        <f>D242*Q242*Q240</f>
        <v>92.089964840040878</v>
      </c>
      <c r="S242" s="366">
        <v>22.8</v>
      </c>
      <c r="T242" s="365">
        <f>D242*S242*S240</f>
        <v>92.089964840040878</v>
      </c>
      <c r="U242" s="366">
        <v>22.8</v>
      </c>
      <c r="V242" s="365">
        <f>D242*U242*U240</f>
        <v>126.98633688210627</v>
      </c>
      <c r="W242" s="366">
        <v>26.4</v>
      </c>
      <c r="X242" s="365">
        <f>D242*W242*W240</f>
        <v>147.03681112664935</v>
      </c>
      <c r="Y242" s="366">
        <v>26.4</v>
      </c>
      <c r="Z242" s="365">
        <f>D242*Y242*Y240</f>
        <v>147.03681112664935</v>
      </c>
      <c r="AA242" s="366">
        <v>26.4</v>
      </c>
      <c r="AB242" s="365">
        <f>D242*AA242*AA240</f>
        <v>257.12896768751546</v>
      </c>
      <c r="AC242" s="366">
        <v>30</v>
      </c>
      <c r="AD242" s="365">
        <f>D242*AC242*AC240</f>
        <v>292.19200873581303</v>
      </c>
      <c r="AE242" s="366">
        <v>30</v>
      </c>
      <c r="AF242" s="365">
        <f>D242*AE242*AE240</f>
        <v>443.15390113000876</v>
      </c>
      <c r="AG242" s="366">
        <v>30</v>
      </c>
      <c r="AH242" s="365">
        <f>D242*AG242*AG240</f>
        <v>443.15390113000876</v>
      </c>
      <c r="AI242" s="366">
        <v>33.6</v>
      </c>
      <c r="AJ242" s="365">
        <f>D242*AI242*AI240</f>
        <v>1276.2019932328915</v>
      </c>
      <c r="AK242" s="366">
        <v>33.6</v>
      </c>
      <c r="AL242" s="365">
        <f>D242*AK242*AK240</f>
        <v>1276.2019932328915</v>
      </c>
      <c r="AM242" s="366">
        <v>33.6</v>
      </c>
      <c r="AN242" s="365">
        <f>D242*AM242*AM240</f>
        <v>2077.6121937539579</v>
      </c>
      <c r="AO242" s="366">
        <v>37.200000000000003</v>
      </c>
      <c r="AP242" s="367">
        <f>D242*AO242*AO240</f>
        <v>2300.2135002275963</v>
      </c>
      <c r="AQ242" s="334"/>
    </row>
    <row r="243" spans="2:43" ht="14.45" customHeight="1">
      <c r="B243" s="323"/>
      <c r="C243" s="364" t="s">
        <v>1039</v>
      </c>
      <c r="D243" s="365">
        <f>마리!$G$11</f>
        <v>10.273684210526318</v>
      </c>
      <c r="E243" s="366">
        <v>8</v>
      </c>
      <c r="F243" s="365">
        <f>D243*E243*E240</f>
        <v>101.13571692501962</v>
      </c>
      <c r="G243" s="366">
        <v>8</v>
      </c>
      <c r="H243" s="365">
        <f>D243*G243*G240</f>
        <v>131.31291392</v>
      </c>
      <c r="I243" s="366">
        <v>8</v>
      </c>
      <c r="J243" s="365">
        <f>D243*I243*I240</f>
        <v>186.17785118311772</v>
      </c>
      <c r="K243" s="366">
        <v>10</v>
      </c>
      <c r="L243" s="365">
        <f>D243*K243*K240</f>
        <v>232.72231397889718</v>
      </c>
      <c r="M243" s="366">
        <v>10</v>
      </c>
      <c r="N243" s="365">
        <f>D243*M243*M240</f>
        <v>232.72231397889718</v>
      </c>
      <c r="O243" s="366">
        <v>10</v>
      </c>
      <c r="P243" s="365">
        <f>D243*O243*O240</f>
        <v>414.95755163379459</v>
      </c>
      <c r="Q243" s="366">
        <v>10</v>
      </c>
      <c r="R243" s="365">
        <f>D243*Q243*Q240</f>
        <v>414.95755163379459</v>
      </c>
      <c r="S243" s="366">
        <v>12</v>
      </c>
      <c r="T243" s="365">
        <f>D243*S243*S240</f>
        <v>497.94906196055348</v>
      </c>
      <c r="U243" s="366">
        <v>12</v>
      </c>
      <c r="V243" s="365">
        <f>D243*U243*U240</f>
        <v>686.64080219908999</v>
      </c>
      <c r="W243" s="366">
        <v>12</v>
      </c>
      <c r="X243" s="365">
        <f>D243*W243*W240</f>
        <v>686.64080219908999</v>
      </c>
      <c r="Y243" s="366">
        <v>12</v>
      </c>
      <c r="Z243" s="365">
        <f>D243*Y243*Y240</f>
        <v>686.64080219908999</v>
      </c>
      <c r="AA243" s="366">
        <v>14</v>
      </c>
      <c r="AB243" s="365">
        <f>D243*AA243*AA240</f>
        <v>1400.881265742509</v>
      </c>
      <c r="AC243" s="366">
        <v>14</v>
      </c>
      <c r="AD243" s="365">
        <f>D243*AC243*AC240</f>
        <v>1400.881265742509</v>
      </c>
      <c r="AE243" s="366">
        <v>16</v>
      </c>
      <c r="AF243" s="365">
        <f>D243*AE243*AE240</f>
        <v>2428.1723929986729</v>
      </c>
      <c r="AG243" s="366">
        <v>16</v>
      </c>
      <c r="AH243" s="365">
        <f>D243*AG243*AG240</f>
        <v>2428.1723929986729</v>
      </c>
      <c r="AI243" s="366">
        <v>18</v>
      </c>
      <c r="AJ243" s="365">
        <f>D243*AI243*AI240</f>
        <v>7023.9087146351631</v>
      </c>
      <c r="AK243" s="366">
        <v>18</v>
      </c>
      <c r="AL243" s="365">
        <f>D243*AK243*AK240</f>
        <v>7023.9087146351631</v>
      </c>
      <c r="AM243" s="366">
        <v>18</v>
      </c>
      <c r="AN243" s="365">
        <f>D243*AM243*AM240</f>
        <v>11434.677637803739</v>
      </c>
      <c r="AO243" s="366">
        <v>20</v>
      </c>
      <c r="AP243" s="367">
        <f>D243*AO243*AO240</f>
        <v>12705.19737533749</v>
      </c>
      <c r="AQ243" s="334"/>
    </row>
    <row r="244" spans="2:43" ht="14.45" customHeight="1">
      <c r="B244" s="323"/>
      <c r="C244" s="368" t="s">
        <v>1603</v>
      </c>
      <c r="D244" s="369">
        <f>마리!$G$11</f>
        <v>10.273684210526318</v>
      </c>
      <c r="E244" s="370">
        <v>4</v>
      </c>
      <c r="F244" s="369">
        <f>D244*E244*E240</f>
        <v>50.567858462509811</v>
      </c>
      <c r="G244" s="370">
        <v>4</v>
      </c>
      <c r="H244" s="369">
        <f>D244*G244*G240</f>
        <v>65.65645696</v>
      </c>
      <c r="I244" s="370">
        <v>4</v>
      </c>
      <c r="J244" s="369">
        <f>D244*I244*I240</f>
        <v>93.088925591558862</v>
      </c>
      <c r="K244" s="370">
        <v>6</v>
      </c>
      <c r="L244" s="369">
        <f>D244*K244*K240</f>
        <v>139.6333883873383</v>
      </c>
      <c r="M244" s="370">
        <v>6</v>
      </c>
      <c r="N244" s="369">
        <f>D244*M244*M240</f>
        <v>139.6333883873383</v>
      </c>
      <c r="O244" s="370">
        <v>6</v>
      </c>
      <c r="P244" s="369">
        <f>D244*O244*O240</f>
        <v>248.97453098027674</v>
      </c>
      <c r="Q244" s="370">
        <v>6</v>
      </c>
      <c r="R244" s="369">
        <f>D244*Q244*Q240</f>
        <v>248.97453098027674</v>
      </c>
      <c r="S244" s="370">
        <v>8</v>
      </c>
      <c r="T244" s="369">
        <f>D244*S244*S240</f>
        <v>331.96604130703571</v>
      </c>
      <c r="U244" s="370">
        <v>8</v>
      </c>
      <c r="V244" s="369">
        <f>D244*U244*U240</f>
        <v>457.76053479939333</v>
      </c>
      <c r="W244" s="370">
        <v>8</v>
      </c>
      <c r="X244" s="369">
        <f>D244*W244*W240</f>
        <v>457.76053479939333</v>
      </c>
      <c r="Y244" s="370">
        <v>8</v>
      </c>
      <c r="Z244" s="369">
        <f>D244*Y244*Y240</f>
        <v>457.76053479939333</v>
      </c>
      <c r="AA244" s="370">
        <v>8</v>
      </c>
      <c r="AB244" s="369">
        <f>D244*AA244*AA240</f>
        <v>800.5035804242907</v>
      </c>
      <c r="AC244" s="370">
        <v>8</v>
      </c>
      <c r="AD244" s="369">
        <f>D244*AC244*AC240</f>
        <v>800.5035804242907</v>
      </c>
      <c r="AE244" s="370">
        <v>10</v>
      </c>
      <c r="AF244" s="369">
        <f>D244*AE244*AE240</f>
        <v>1517.6077456241705</v>
      </c>
      <c r="AG244" s="370">
        <v>10</v>
      </c>
      <c r="AH244" s="369">
        <f>D244*AG244*AG240</f>
        <v>1517.6077456241705</v>
      </c>
      <c r="AI244" s="370">
        <v>10</v>
      </c>
      <c r="AJ244" s="369">
        <f>D244*AI244*AI240</f>
        <v>3902.1715081306465</v>
      </c>
      <c r="AK244" s="370">
        <v>10</v>
      </c>
      <c r="AL244" s="369">
        <f>D244*AK244*AK240</f>
        <v>3902.1715081306465</v>
      </c>
      <c r="AM244" s="370">
        <v>12</v>
      </c>
      <c r="AN244" s="369">
        <f>D244*AM244*AM240</f>
        <v>7623.1184252024932</v>
      </c>
      <c r="AO244" s="370">
        <v>12</v>
      </c>
      <c r="AP244" s="371">
        <f>D244*AO244*AO240</f>
        <v>7623.1184252024932</v>
      </c>
      <c r="AQ244" s="334"/>
    </row>
    <row r="245" spans="2:43" ht="14.45" customHeight="1">
      <c r="B245" s="323"/>
      <c r="C245" s="360" t="s">
        <v>1040</v>
      </c>
      <c r="D245" s="361">
        <f>마리!$G$15</f>
        <v>11</v>
      </c>
      <c r="E245" s="362">
        <v>4</v>
      </c>
      <c r="F245" s="361">
        <f>D245*E245*E240</f>
        <v>54.142840259551988</v>
      </c>
      <c r="G245" s="362">
        <v>4</v>
      </c>
      <c r="H245" s="361">
        <f>D245*G245*G240</f>
        <v>70.298153199999987</v>
      </c>
      <c r="I245" s="362">
        <v>4</v>
      </c>
      <c r="J245" s="361">
        <f>D245*I245*I240</f>
        <v>99.670007421289966</v>
      </c>
      <c r="K245" s="362">
        <v>4</v>
      </c>
      <c r="L245" s="361">
        <f>D245*K245*K240</f>
        <v>99.670007421289966</v>
      </c>
      <c r="M245" s="362">
        <v>4</v>
      </c>
      <c r="N245" s="361">
        <f>D245*M245*M240</f>
        <v>99.670007421289966</v>
      </c>
      <c r="O245" s="362">
        <v>4</v>
      </c>
      <c r="P245" s="361">
        <f>D245*O245*O240</f>
        <v>177.71747600709642</v>
      </c>
      <c r="Q245" s="362">
        <v>6</v>
      </c>
      <c r="R245" s="361">
        <f>D245*Q245*Q240</f>
        <v>266.57621401064466</v>
      </c>
      <c r="S245" s="362">
        <v>6</v>
      </c>
      <c r="T245" s="361">
        <f>D245*S245*S240</f>
        <v>266.57621401064466</v>
      </c>
      <c r="U245" s="362">
        <v>6</v>
      </c>
      <c r="V245" s="361">
        <f>D245*U245*U240</f>
        <v>367.59202781662344</v>
      </c>
      <c r="W245" s="362">
        <v>6</v>
      </c>
      <c r="X245" s="361">
        <f>D245*W245*W240</f>
        <v>367.59202781662344</v>
      </c>
      <c r="Y245" s="362">
        <v>6</v>
      </c>
      <c r="Z245" s="361">
        <f>D245*Y245*Y240</f>
        <v>367.59202781662344</v>
      </c>
      <c r="AA245" s="362">
        <v>6</v>
      </c>
      <c r="AB245" s="361">
        <f>D245*AA245*AA240</f>
        <v>642.8224192187887</v>
      </c>
      <c r="AC245" s="362">
        <v>8</v>
      </c>
      <c r="AD245" s="361">
        <f>D245*AC245*AC240</f>
        <v>857.09655895838489</v>
      </c>
      <c r="AE245" s="362">
        <v>8</v>
      </c>
      <c r="AF245" s="361">
        <f>D245*AE245*AE240</f>
        <v>1299.9181099813591</v>
      </c>
      <c r="AG245" s="362">
        <v>8</v>
      </c>
      <c r="AH245" s="361">
        <f>D245*AG245*AG240</f>
        <v>1299.9181099813591</v>
      </c>
      <c r="AI245" s="362">
        <v>8</v>
      </c>
      <c r="AJ245" s="361">
        <f>D245*AI245*AI240</f>
        <v>3342.4337918004303</v>
      </c>
      <c r="AK245" s="362">
        <v>8</v>
      </c>
      <c r="AL245" s="361">
        <f>D245*AK245*AK240</f>
        <v>3342.4337918004303</v>
      </c>
      <c r="AM245" s="362">
        <v>8</v>
      </c>
      <c r="AN245" s="361">
        <f>D245*AM245*AM240</f>
        <v>5441.3652693556041</v>
      </c>
      <c r="AO245" s="362">
        <v>8</v>
      </c>
      <c r="AP245" s="363">
        <f>D245*AO245*AO240</f>
        <v>5441.3652693556041</v>
      </c>
      <c r="AQ245" s="334"/>
    </row>
    <row r="246" spans="2:43" ht="14.45" customHeight="1">
      <c r="B246" s="323"/>
      <c r="C246" s="364" t="s">
        <v>1040</v>
      </c>
      <c r="D246" s="365">
        <f>마리!$G$15</f>
        <v>11</v>
      </c>
      <c r="E246" s="366">
        <v>2</v>
      </c>
      <c r="F246" s="365">
        <f>D246*E246*E240</f>
        <v>27.071420129775994</v>
      </c>
      <c r="G246" s="366">
        <v>2</v>
      </c>
      <c r="H246" s="365">
        <f>D246*G246*G240</f>
        <v>35.149076599999994</v>
      </c>
      <c r="I246" s="366">
        <v>2</v>
      </c>
      <c r="J246" s="365">
        <f>D246*I246*I240</f>
        <v>49.835003710644983</v>
      </c>
      <c r="K246" s="366">
        <v>4</v>
      </c>
      <c r="L246" s="365">
        <f>D246*K246*K240</f>
        <v>99.670007421289966</v>
      </c>
      <c r="M246" s="366">
        <v>4</v>
      </c>
      <c r="N246" s="365">
        <f>D246*M246*M240</f>
        <v>99.670007421289966</v>
      </c>
      <c r="O246" s="366">
        <v>4</v>
      </c>
      <c r="P246" s="365">
        <f>D246*O246*O240</f>
        <v>177.71747600709642</v>
      </c>
      <c r="Q246" s="366">
        <v>4</v>
      </c>
      <c r="R246" s="365">
        <f>D246*Q246*Q240</f>
        <v>177.71747600709642</v>
      </c>
      <c r="S246" s="366">
        <v>4</v>
      </c>
      <c r="T246" s="365">
        <f>D246*S246*S240</f>
        <v>177.71747600709642</v>
      </c>
      <c r="U246" s="366">
        <v>4</v>
      </c>
      <c r="V246" s="365">
        <f>D246*U246*U240</f>
        <v>245.06135187774896</v>
      </c>
      <c r="W246" s="366">
        <v>4</v>
      </c>
      <c r="X246" s="365">
        <f>D246*W246*W240</f>
        <v>245.06135187774896</v>
      </c>
      <c r="Y246" s="366">
        <v>4</v>
      </c>
      <c r="Z246" s="365">
        <f>D246*Y246*Y240</f>
        <v>245.06135187774896</v>
      </c>
      <c r="AA246" s="366">
        <v>4</v>
      </c>
      <c r="AB246" s="365">
        <f>D246*AA246*AA240</f>
        <v>428.54827947919244</v>
      </c>
      <c r="AC246" s="366">
        <v>6</v>
      </c>
      <c r="AD246" s="365">
        <f>D246*AC246*AC240</f>
        <v>642.8224192187887</v>
      </c>
      <c r="AE246" s="366">
        <v>6</v>
      </c>
      <c r="AF246" s="365">
        <f>D246*AE246*AE240</f>
        <v>974.93858248601919</v>
      </c>
      <c r="AG246" s="366">
        <v>6</v>
      </c>
      <c r="AH246" s="365">
        <f>D246*AG246*AG240</f>
        <v>974.93858248601919</v>
      </c>
      <c r="AI246" s="366">
        <v>6</v>
      </c>
      <c r="AJ246" s="365">
        <f>D246*AI246*AI240</f>
        <v>2506.8253438503225</v>
      </c>
      <c r="AK246" s="366">
        <v>6</v>
      </c>
      <c r="AL246" s="365">
        <f>D246*AK246*AK240</f>
        <v>2506.8253438503225</v>
      </c>
      <c r="AM246" s="366">
        <v>6</v>
      </c>
      <c r="AN246" s="365">
        <f>D246*AM246*AM240</f>
        <v>4081.0239520167033</v>
      </c>
      <c r="AO246" s="366">
        <v>6</v>
      </c>
      <c r="AP246" s="367">
        <f>D246*AO246*AO240</f>
        <v>4081.0239520167033</v>
      </c>
      <c r="AQ246" s="334"/>
    </row>
    <row r="247" spans="2:43" ht="14.45" customHeight="1">
      <c r="B247" s="323"/>
      <c r="C247" s="364" t="s">
        <v>1038</v>
      </c>
      <c r="D247" s="365">
        <f>마리!$G$14</f>
        <v>31.142105263157895</v>
      </c>
      <c r="E247" s="366">
        <v>1272</v>
      </c>
      <c r="F247" s="365">
        <f>D247*E247/500</f>
        <v>79.225515789473675</v>
      </c>
      <c r="G247" s="366">
        <v>1272</v>
      </c>
      <c r="H247" s="365">
        <f>D247*G247/500</f>
        <v>79.225515789473675</v>
      </c>
      <c r="I247" s="366">
        <v>1272</v>
      </c>
      <c r="J247" s="365">
        <f>D247*I247/500</f>
        <v>79.225515789473675</v>
      </c>
      <c r="K247" s="366">
        <v>1568</v>
      </c>
      <c r="L247" s="365">
        <f>D247*K247/500</f>
        <v>97.661642105263169</v>
      </c>
      <c r="M247" s="366">
        <v>1568</v>
      </c>
      <c r="N247" s="365">
        <f>D247*M247/500</f>
        <v>97.661642105263169</v>
      </c>
      <c r="O247" s="366">
        <v>1568</v>
      </c>
      <c r="P247" s="365">
        <f>D247*O247/500</f>
        <v>97.661642105263169</v>
      </c>
      <c r="Q247" s="366">
        <v>1864</v>
      </c>
      <c r="R247" s="365">
        <f>D247*Q247/500</f>
        <v>116.09776842105263</v>
      </c>
      <c r="S247" s="366">
        <v>1864</v>
      </c>
      <c r="T247" s="365">
        <f>D247*S247/500</f>
        <v>116.09776842105263</v>
      </c>
      <c r="U247" s="366">
        <v>1864</v>
      </c>
      <c r="V247" s="365">
        <f>D247*U247/500</f>
        <v>116.09776842105263</v>
      </c>
      <c r="W247" s="366">
        <v>2544</v>
      </c>
      <c r="X247" s="365">
        <f>D247*W247/500</f>
        <v>158.45103157894735</v>
      </c>
      <c r="Y247" s="366">
        <v>3476</v>
      </c>
      <c r="Z247" s="365">
        <f>D247*Y247/500</f>
        <v>216.49991578947368</v>
      </c>
      <c r="AA247" s="366">
        <v>4704</v>
      </c>
      <c r="AB247" s="365">
        <f>D247*AA247/500</f>
        <v>292.98492631578944</v>
      </c>
      <c r="AC247" s="366">
        <v>6354</v>
      </c>
      <c r="AD247" s="365">
        <f>D247*AC247/500</f>
        <v>395.75387368421053</v>
      </c>
      <c r="AE247" s="366">
        <v>8598</v>
      </c>
      <c r="AF247" s="365">
        <f>D247*AE247/500</f>
        <v>535.51964210526319</v>
      </c>
      <c r="AG247" s="366">
        <v>11688</v>
      </c>
      <c r="AH247" s="365">
        <f>D247*AG247/500</f>
        <v>727.97785263157891</v>
      </c>
      <c r="AI247" s="366">
        <v>15900</v>
      </c>
      <c r="AJ247" s="365">
        <f>D247*AI247/500</f>
        <v>990.31894736842105</v>
      </c>
      <c r="AK247" s="366">
        <v>21540</v>
      </c>
      <c r="AL247" s="365">
        <f>D247*AK247/500</f>
        <v>1341.601894736842</v>
      </c>
      <c r="AM247" s="366">
        <v>29256</v>
      </c>
      <c r="AN247" s="365">
        <f>D247*AM247/500</f>
        <v>1822.1868631578948</v>
      </c>
      <c r="AO247" s="366">
        <v>39668</v>
      </c>
      <c r="AP247" s="367">
        <f>D247*AO247/500</f>
        <v>2470.6900631578947</v>
      </c>
      <c r="AQ247" s="334"/>
    </row>
    <row r="248" spans="2:43" ht="14.45" customHeight="1">
      <c r="B248" s="323"/>
      <c r="C248" s="368" t="s">
        <v>1038</v>
      </c>
      <c r="D248" s="369">
        <f>마리!$G$14</f>
        <v>31.142105263157895</v>
      </c>
      <c r="E248" s="370">
        <v>888</v>
      </c>
      <c r="F248" s="369">
        <f>D248*E248/500</f>
        <v>55.308378947368425</v>
      </c>
      <c r="G248" s="370">
        <v>888</v>
      </c>
      <c r="H248" s="369">
        <f>D248*G248/500</f>
        <v>55.308378947368425</v>
      </c>
      <c r="I248" s="370">
        <v>888</v>
      </c>
      <c r="J248" s="369">
        <f>D248*I248/500</f>
        <v>55.308378947368425</v>
      </c>
      <c r="K248" s="370">
        <v>1096</v>
      </c>
      <c r="L248" s="369">
        <f>D248*K248/500</f>
        <v>68.263494736842091</v>
      </c>
      <c r="M248" s="370">
        <v>1096</v>
      </c>
      <c r="N248" s="369">
        <f>D248*M248/500</f>
        <v>68.263494736842091</v>
      </c>
      <c r="O248" s="370">
        <v>1096</v>
      </c>
      <c r="P248" s="369">
        <f>D248*O248/500</f>
        <v>68.263494736842091</v>
      </c>
      <c r="Q248" s="370">
        <v>1304</v>
      </c>
      <c r="R248" s="369">
        <f>D248*Q248/500</f>
        <v>81.2186105263158</v>
      </c>
      <c r="S248" s="370">
        <v>1304</v>
      </c>
      <c r="T248" s="369">
        <f>D248*S248/500</f>
        <v>81.2186105263158</v>
      </c>
      <c r="U248" s="370">
        <v>1304</v>
      </c>
      <c r="V248" s="369">
        <f>D248*U248/500</f>
        <v>81.2186105263158</v>
      </c>
      <c r="W248" s="370">
        <v>1768</v>
      </c>
      <c r="X248" s="369">
        <f>D248*W248/500</f>
        <v>110.1184842105263</v>
      </c>
      <c r="Y248" s="370">
        <v>2414</v>
      </c>
      <c r="Z248" s="369">
        <f>D248*Y248/500</f>
        <v>150.35408421052631</v>
      </c>
      <c r="AA248" s="370">
        <v>3276</v>
      </c>
      <c r="AB248" s="369">
        <f>D248*AA248/500</f>
        <v>204.0430736842105</v>
      </c>
      <c r="AC248" s="370">
        <v>4392</v>
      </c>
      <c r="AD248" s="369">
        <f>D248*AC248/500</f>
        <v>273.55225263157894</v>
      </c>
      <c r="AE248" s="370">
        <v>5926</v>
      </c>
      <c r="AF248" s="369">
        <f>D248*AE248/500</f>
        <v>369.09623157894737</v>
      </c>
      <c r="AG248" s="370">
        <v>8058</v>
      </c>
      <c r="AH248" s="369">
        <f>D248*AG248/500</f>
        <v>501.88616842105262</v>
      </c>
      <c r="AI248" s="370">
        <v>10868</v>
      </c>
      <c r="AJ248" s="369">
        <f>D248*AI248/500</f>
        <v>676.90480000000002</v>
      </c>
      <c r="AK248" s="370">
        <v>14758</v>
      </c>
      <c r="AL248" s="369">
        <f>D248*AK248/500</f>
        <v>919.19037894736834</v>
      </c>
      <c r="AM248" s="370">
        <v>20044</v>
      </c>
      <c r="AN248" s="369">
        <f>D248*AM248/500</f>
        <v>1248.4247157894736</v>
      </c>
      <c r="AO248" s="370">
        <v>28234</v>
      </c>
      <c r="AP248" s="371">
        <f>D248*AO248/500</f>
        <v>1758.5323999999998</v>
      </c>
      <c r="AQ248" s="334"/>
    </row>
    <row r="249" spans="2:43" ht="14.45" customHeight="1">
      <c r="B249" s="323"/>
      <c r="C249" s="604" t="s">
        <v>202</v>
      </c>
      <c r="D249" s="361" t="s">
        <v>1041</v>
      </c>
      <c r="E249" s="362">
        <v>400</v>
      </c>
      <c r="F249" s="361">
        <f>E249*E240</f>
        <v>492.20763872319992</v>
      </c>
      <c r="G249" s="362">
        <v>400</v>
      </c>
      <c r="H249" s="361">
        <f>G249*G240</f>
        <v>639.07411999999988</v>
      </c>
      <c r="I249" s="362">
        <v>400</v>
      </c>
      <c r="J249" s="361">
        <f>I249*I240</f>
        <v>906.09097655718142</v>
      </c>
      <c r="K249" s="362">
        <v>400</v>
      </c>
      <c r="L249" s="361">
        <f>K249*K240</f>
        <v>906.09097655718142</v>
      </c>
      <c r="M249" s="362">
        <v>400</v>
      </c>
      <c r="N249" s="361">
        <f>M249*M240</f>
        <v>906.09097655718142</v>
      </c>
      <c r="O249" s="362">
        <v>400</v>
      </c>
      <c r="P249" s="361">
        <f>O249*O240</f>
        <v>1615.6134182463311</v>
      </c>
      <c r="Q249" s="362">
        <v>400</v>
      </c>
      <c r="R249" s="361">
        <f>Q249*Q240</f>
        <v>1615.6134182463311</v>
      </c>
      <c r="S249" s="362">
        <v>400</v>
      </c>
      <c r="T249" s="361">
        <f>S249*S240</f>
        <v>1615.6134182463311</v>
      </c>
      <c r="U249" s="362">
        <v>400</v>
      </c>
      <c r="V249" s="361">
        <f>U249*U240</f>
        <v>2227.8304716158996</v>
      </c>
      <c r="W249" s="362">
        <v>400</v>
      </c>
      <c r="X249" s="361">
        <f>W249*W240</f>
        <v>2227.8304716158996</v>
      </c>
      <c r="Y249" s="362">
        <v>400</v>
      </c>
      <c r="Z249" s="361">
        <f>Y249*Y240</f>
        <v>2227.8304716158996</v>
      </c>
      <c r="AA249" s="362">
        <v>400</v>
      </c>
      <c r="AB249" s="361">
        <f>AA249*AA240</f>
        <v>3895.8934498108406</v>
      </c>
      <c r="AC249" s="362">
        <v>400</v>
      </c>
      <c r="AD249" s="361">
        <f>AC249*AC240</f>
        <v>3895.8934498108406</v>
      </c>
      <c r="AE249" s="362">
        <v>400</v>
      </c>
      <c r="AF249" s="361">
        <f>AE249*AE240</f>
        <v>5908.7186817334496</v>
      </c>
      <c r="AG249" s="362">
        <v>420</v>
      </c>
      <c r="AH249" s="361">
        <f>AG249*AG240</f>
        <v>6204.1546158201227</v>
      </c>
      <c r="AI249" s="362">
        <v>430</v>
      </c>
      <c r="AJ249" s="361">
        <f>AI249*AI240</f>
        <v>16332.346937206647</v>
      </c>
      <c r="AK249" s="362">
        <v>450</v>
      </c>
      <c r="AL249" s="361">
        <f>AK249*AK240</f>
        <v>17091.990980797655</v>
      </c>
      <c r="AM249" s="362">
        <v>460</v>
      </c>
      <c r="AN249" s="361">
        <f>AM249*AM240</f>
        <v>28443.500271631568</v>
      </c>
      <c r="AO249" s="362">
        <v>490</v>
      </c>
      <c r="AP249" s="363">
        <f>AO249*AO240</f>
        <v>30298.511158911886</v>
      </c>
      <c r="AQ249" s="334"/>
    </row>
    <row r="250" spans="2:43" ht="14.45" customHeight="1">
      <c r="B250" s="323"/>
      <c r="C250" s="605"/>
      <c r="D250" s="365" t="s">
        <v>1041</v>
      </c>
      <c r="E250" s="366">
        <v>220</v>
      </c>
      <c r="F250" s="365">
        <f>E250*E240</f>
        <v>270.71420129775993</v>
      </c>
      <c r="G250" s="366">
        <v>220</v>
      </c>
      <c r="H250" s="365">
        <f>G250*G240</f>
        <v>351.49076599999995</v>
      </c>
      <c r="I250" s="366">
        <v>220</v>
      </c>
      <c r="J250" s="365">
        <f>I250*I240</f>
        <v>498.3500371064498</v>
      </c>
      <c r="K250" s="366">
        <v>220</v>
      </c>
      <c r="L250" s="365">
        <f>K250*K240</f>
        <v>498.3500371064498</v>
      </c>
      <c r="M250" s="366">
        <v>220</v>
      </c>
      <c r="N250" s="365">
        <f>M250*M240</f>
        <v>498.3500371064498</v>
      </c>
      <c r="O250" s="366">
        <v>220</v>
      </c>
      <c r="P250" s="365">
        <f>O250*O240</f>
        <v>888.58738003548217</v>
      </c>
      <c r="Q250" s="366">
        <v>220</v>
      </c>
      <c r="R250" s="365">
        <f>Q250*Q240</f>
        <v>888.58738003548217</v>
      </c>
      <c r="S250" s="366">
        <v>220</v>
      </c>
      <c r="T250" s="365">
        <f>S250*S240</f>
        <v>888.58738003548217</v>
      </c>
      <c r="U250" s="366">
        <v>220</v>
      </c>
      <c r="V250" s="365">
        <f>U250*U240</f>
        <v>1225.3067593887447</v>
      </c>
      <c r="W250" s="366">
        <v>230</v>
      </c>
      <c r="X250" s="365">
        <f>W250*W240</f>
        <v>1281.0025211791421</v>
      </c>
      <c r="Y250" s="366">
        <v>240</v>
      </c>
      <c r="Z250" s="365">
        <f>Y250*Y240</f>
        <v>1336.6982829695398</v>
      </c>
      <c r="AA250" s="366">
        <v>240</v>
      </c>
      <c r="AB250" s="365">
        <f>AA250*AA240</f>
        <v>2337.5360698865043</v>
      </c>
      <c r="AC250" s="366">
        <v>240</v>
      </c>
      <c r="AD250" s="365">
        <f>AC250*AC240</f>
        <v>2337.5360698865043</v>
      </c>
      <c r="AE250" s="366">
        <v>240</v>
      </c>
      <c r="AF250" s="365">
        <f>AE250*AE240</f>
        <v>3545.2312090400701</v>
      </c>
      <c r="AG250" s="366">
        <v>240</v>
      </c>
      <c r="AH250" s="365">
        <f>AG250*AG240</f>
        <v>3545.2312090400701</v>
      </c>
      <c r="AI250" s="366">
        <v>240</v>
      </c>
      <c r="AJ250" s="365">
        <f>AI250*AI240</f>
        <v>9115.7285230920825</v>
      </c>
      <c r="AK250" s="366">
        <v>240</v>
      </c>
      <c r="AL250" s="365">
        <f>AK250*AK240</f>
        <v>9115.7285230920825</v>
      </c>
      <c r="AM250" s="366">
        <v>240</v>
      </c>
      <c r="AN250" s="365">
        <f>AM250*AM240</f>
        <v>14840.087098242557</v>
      </c>
      <c r="AO250" s="366">
        <v>240</v>
      </c>
      <c r="AP250" s="367">
        <f>AO250*AO240</f>
        <v>14840.087098242557</v>
      </c>
      <c r="AQ250" s="334"/>
    </row>
    <row r="251" spans="2:43" ht="14.45" customHeight="1">
      <c r="B251" s="323"/>
      <c r="C251" s="364" t="s">
        <v>1001</v>
      </c>
      <c r="D251" s="365">
        <f>마리!$G$6</f>
        <v>13.42</v>
      </c>
      <c r="E251" s="366">
        <v>12</v>
      </c>
      <c r="F251" s="365">
        <f>D251*E251*E240</f>
        <v>198.16279534996028</v>
      </c>
      <c r="G251" s="366">
        <v>12</v>
      </c>
      <c r="H251" s="365">
        <f>D251*G251*G240</f>
        <v>257.29124071199993</v>
      </c>
      <c r="I251" s="366">
        <v>12</v>
      </c>
      <c r="J251" s="365">
        <f>D251*I251*I240</f>
        <v>364.79222716192123</v>
      </c>
      <c r="K251" s="366">
        <v>12</v>
      </c>
      <c r="L251" s="365">
        <f>D251*K251*K240</f>
        <v>364.79222716192123</v>
      </c>
      <c r="M251" s="366">
        <v>12</v>
      </c>
      <c r="N251" s="365">
        <f>D251*M251*M240</f>
        <v>364.79222716192123</v>
      </c>
      <c r="O251" s="366">
        <v>24</v>
      </c>
      <c r="P251" s="365">
        <f>D251*O251*O240</f>
        <v>1300.8919243719458</v>
      </c>
      <c r="Q251" s="366">
        <v>24</v>
      </c>
      <c r="R251" s="365">
        <f>D251*Q251*Q240</f>
        <v>1300.8919243719458</v>
      </c>
      <c r="S251" s="366">
        <v>24</v>
      </c>
      <c r="T251" s="365">
        <f>D251*S251*S240</f>
        <v>1300.8919243719458</v>
      </c>
      <c r="U251" s="366">
        <v>24</v>
      </c>
      <c r="V251" s="365">
        <f>D251*U251*U240</f>
        <v>1793.8490957451222</v>
      </c>
      <c r="W251" s="366">
        <v>24</v>
      </c>
      <c r="X251" s="365">
        <f>D251*W251*W240</f>
        <v>1793.8490957451222</v>
      </c>
      <c r="Y251" s="366">
        <v>24</v>
      </c>
      <c r="Z251" s="365">
        <f>D251*Y251*Y240</f>
        <v>1793.8490957451222</v>
      </c>
      <c r="AA251" s="366">
        <v>36</v>
      </c>
      <c r="AB251" s="365">
        <f>D251*AA251*AA240</f>
        <v>4705.4601086815328</v>
      </c>
      <c r="AC251" s="366">
        <v>36</v>
      </c>
      <c r="AD251" s="365">
        <f>D251*AC251*AC240</f>
        <v>4705.4601086815328</v>
      </c>
      <c r="AE251" s="366">
        <v>36</v>
      </c>
      <c r="AF251" s="365">
        <f>D251*AE251*AE240</f>
        <v>7136.5504237976611</v>
      </c>
      <c r="AG251" s="366">
        <v>36</v>
      </c>
      <c r="AH251" s="365">
        <f>D251*AG251*AG240</f>
        <v>7136.5504237976611</v>
      </c>
      <c r="AI251" s="366">
        <v>48</v>
      </c>
      <c r="AJ251" s="365">
        <f>D251*AI251*AI240</f>
        <v>24466.615355979146</v>
      </c>
      <c r="AK251" s="366">
        <v>48</v>
      </c>
      <c r="AL251" s="365">
        <f>D251*AK251*AK240</f>
        <v>24466.615355979146</v>
      </c>
      <c r="AM251" s="366">
        <v>48</v>
      </c>
      <c r="AN251" s="365">
        <f>D251*AM251*AM240</f>
        <v>39830.79377168302</v>
      </c>
      <c r="AO251" s="366">
        <v>48</v>
      </c>
      <c r="AP251" s="367">
        <f>D251*AO251*AO240</f>
        <v>39830.79377168302</v>
      </c>
      <c r="AQ251" s="334"/>
    </row>
    <row r="252" spans="2:43" ht="14.45" customHeight="1">
      <c r="B252" s="323"/>
      <c r="C252" s="364" t="s">
        <v>1033</v>
      </c>
      <c r="D252" s="365">
        <f>마리!$G$7</f>
        <v>61.000000000000007</v>
      </c>
      <c r="E252" s="366">
        <v>6</v>
      </c>
      <c r="F252" s="365">
        <f>D252*E252*E240</f>
        <v>450.36998943172796</v>
      </c>
      <c r="G252" s="366">
        <v>6</v>
      </c>
      <c r="H252" s="365">
        <f>D252*G252*G240</f>
        <v>584.7528198</v>
      </c>
      <c r="I252" s="366">
        <v>6</v>
      </c>
      <c r="J252" s="365">
        <f>D252*I252*I240</f>
        <v>829.0732435498212</v>
      </c>
      <c r="K252" s="366">
        <v>6</v>
      </c>
      <c r="L252" s="365">
        <f>D252*K252*K240</f>
        <v>829.0732435498212</v>
      </c>
      <c r="M252" s="366">
        <v>6</v>
      </c>
      <c r="N252" s="365">
        <f>D252*M252*M240</f>
        <v>829.0732435498212</v>
      </c>
      <c r="O252" s="366">
        <v>12</v>
      </c>
      <c r="P252" s="365">
        <f>D252*O252*O240</f>
        <v>2956.5725553907864</v>
      </c>
      <c r="Q252" s="366">
        <v>12</v>
      </c>
      <c r="R252" s="365">
        <f>D252*Q252*Q240</f>
        <v>2956.5725553907864</v>
      </c>
      <c r="S252" s="366">
        <v>12</v>
      </c>
      <c r="T252" s="365">
        <f>D252*S252*S240</f>
        <v>2956.5725553907864</v>
      </c>
      <c r="U252" s="366">
        <v>12</v>
      </c>
      <c r="V252" s="365">
        <f>D252*U252*U240</f>
        <v>4076.9297630570968</v>
      </c>
      <c r="W252" s="366">
        <v>12</v>
      </c>
      <c r="X252" s="365">
        <f>D252*W252*W240</f>
        <v>4076.9297630570968</v>
      </c>
      <c r="Y252" s="366">
        <v>12</v>
      </c>
      <c r="Z252" s="365">
        <f>D252*Y252*Y240</f>
        <v>4076.9297630570968</v>
      </c>
      <c r="AA252" s="366">
        <v>18</v>
      </c>
      <c r="AB252" s="365">
        <f>D252*AA252*AA240</f>
        <v>10694.227519730759</v>
      </c>
      <c r="AC252" s="366">
        <v>18</v>
      </c>
      <c r="AD252" s="365">
        <f>D252*AC252*AC240</f>
        <v>10694.227519730759</v>
      </c>
      <c r="AE252" s="366">
        <v>18</v>
      </c>
      <c r="AF252" s="365">
        <f>D252*AE252*AE240</f>
        <v>16219.432781358322</v>
      </c>
      <c r="AG252" s="366">
        <v>18</v>
      </c>
      <c r="AH252" s="365">
        <f>D252*AG252*AG240</f>
        <v>16219.432781358322</v>
      </c>
      <c r="AI252" s="366">
        <v>24</v>
      </c>
      <c r="AJ252" s="365">
        <f>D252*AI252*AI240</f>
        <v>55605.943990861706</v>
      </c>
      <c r="AK252" s="366">
        <v>24</v>
      </c>
      <c r="AL252" s="365">
        <f>D252*AK252*AK240</f>
        <v>55605.943990861706</v>
      </c>
      <c r="AM252" s="366">
        <v>24</v>
      </c>
      <c r="AN252" s="365">
        <f>D252*AM252*AM240</f>
        <v>90524.53129927961</v>
      </c>
      <c r="AO252" s="366">
        <v>24</v>
      </c>
      <c r="AP252" s="367">
        <f>D252*AO252*AO240</f>
        <v>90524.53129927961</v>
      </c>
      <c r="AQ252" s="334"/>
    </row>
    <row r="253" spans="2:43" ht="14.45" customHeight="1" thickBot="1">
      <c r="B253" s="323"/>
      <c r="C253" s="372" t="s">
        <v>1002</v>
      </c>
      <c r="D253" s="373">
        <f>마리!$G$8</f>
        <v>104.02105263157895</v>
      </c>
      <c r="E253" s="374">
        <v>2</v>
      </c>
      <c r="F253" s="373">
        <f>D253*E253*E240</f>
        <v>255.99978346645588</v>
      </c>
      <c r="G253" s="374">
        <v>2</v>
      </c>
      <c r="H253" s="373">
        <f>D253*G253*G240</f>
        <v>332.38581335999999</v>
      </c>
      <c r="I253" s="374">
        <v>2</v>
      </c>
      <c r="J253" s="373">
        <f>D253*I253*I240</f>
        <v>471.26268580726673</v>
      </c>
      <c r="K253" s="374">
        <v>2</v>
      </c>
      <c r="L253" s="373">
        <f>D253*K253*K240</f>
        <v>471.26268580726673</v>
      </c>
      <c r="M253" s="374">
        <v>2</v>
      </c>
      <c r="N253" s="373">
        <f>D253*M253*M240</f>
        <v>471.26268580726673</v>
      </c>
      <c r="O253" s="374">
        <v>4</v>
      </c>
      <c r="P253" s="373">
        <f>D253*O253*O240</f>
        <v>1680.578084116868</v>
      </c>
      <c r="Q253" s="374">
        <v>4</v>
      </c>
      <c r="R253" s="373">
        <f>D253*Q253*Q240</f>
        <v>1680.578084116868</v>
      </c>
      <c r="S253" s="374">
        <v>4</v>
      </c>
      <c r="T253" s="373">
        <f>D253*S253*S240</f>
        <v>1680.578084116868</v>
      </c>
      <c r="U253" s="374">
        <v>4</v>
      </c>
      <c r="V253" s="373">
        <f>D253*U253*U240</f>
        <v>2317.4127074219286</v>
      </c>
      <c r="W253" s="374">
        <v>4</v>
      </c>
      <c r="X253" s="373">
        <f>D253*W253*W240</f>
        <v>2317.4127074219286</v>
      </c>
      <c r="Y253" s="374">
        <v>4</v>
      </c>
      <c r="Z253" s="373">
        <f>D253*Y253*Y240</f>
        <v>2317.4127074219286</v>
      </c>
      <c r="AA253" s="374">
        <v>6</v>
      </c>
      <c r="AB253" s="373">
        <f>D253*AA253*AA240</f>
        <v>6078.824063846957</v>
      </c>
      <c r="AC253" s="374">
        <v>6</v>
      </c>
      <c r="AD253" s="373">
        <f>D253*AC253*AC240</f>
        <v>6078.824063846957</v>
      </c>
      <c r="AE253" s="374">
        <v>5</v>
      </c>
      <c r="AF253" s="373">
        <f>D253*AE253*AE240</f>
        <v>7682.8892122223624</v>
      </c>
      <c r="AG253" s="374">
        <v>5</v>
      </c>
      <c r="AH253" s="373">
        <f>D253*AG253*AG240</f>
        <v>7682.8892122223624</v>
      </c>
      <c r="AI253" s="374">
        <v>1</v>
      </c>
      <c r="AJ253" s="373">
        <f>D253*AI253*AI240</f>
        <v>3950.948651982279</v>
      </c>
      <c r="AK253" s="374">
        <v>1</v>
      </c>
      <c r="AL253" s="373">
        <f>D253*AK253*AK240</f>
        <v>3950.948651982279</v>
      </c>
      <c r="AM253" s="374">
        <v>1</v>
      </c>
      <c r="AN253" s="373">
        <f>D253*AM253*AM240</f>
        <v>6432.0061712646029</v>
      </c>
      <c r="AO253" s="374">
        <v>1</v>
      </c>
      <c r="AP253" s="375">
        <f>D253*AO253*AO240</f>
        <v>6432.0061712646029</v>
      </c>
      <c r="AQ253" s="334"/>
    </row>
    <row r="254" spans="2:43" ht="14.45" customHeight="1" thickBot="1">
      <c r="B254" s="323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/>
      <c r="AK254" s="277"/>
      <c r="AL254" s="277"/>
      <c r="AM254" s="277"/>
      <c r="AN254" s="277"/>
      <c r="AO254" s="277"/>
      <c r="AP254" s="277"/>
      <c r="AQ254" s="334"/>
    </row>
    <row r="255" spans="2:43" ht="14.45" customHeight="1">
      <c r="B255" s="323"/>
      <c r="C255" s="376" t="s">
        <v>1032</v>
      </c>
      <c r="D255" s="377" t="s">
        <v>1033</v>
      </c>
      <c r="E255" s="600">
        <f>F241+F243+F245+F247+F249+F252</f>
        <v>1519.5525225663209</v>
      </c>
      <c r="F255" s="600"/>
      <c r="G255" s="600">
        <f t="shared" ref="G255" si="126">H241+H243+H245+H247+H249+H252</f>
        <v>1949.3218774710735</v>
      </c>
      <c r="H255" s="600"/>
      <c r="I255" s="600">
        <f t="shared" ref="I255" si="127">J241+J243+J245+J247+J249+J252</f>
        <v>2730.6823430697164</v>
      </c>
      <c r="J255" s="600"/>
      <c r="K255" s="600">
        <f t="shared" ref="K255" si="128">L241+L243+L245+L247+L249+L252</f>
        <v>2947.1651585815475</v>
      </c>
      <c r="L255" s="600"/>
      <c r="M255" s="600">
        <f t="shared" ref="M255" si="129">N241+N243+N245+N247+N249+N252</f>
        <v>2947.1651585815475</v>
      </c>
      <c r="N255" s="600"/>
      <c r="O255" s="600">
        <f t="shared" ref="O255" si="130">P241+P243+P245+P247+P249+P252</f>
        <v>6656.7800168728218</v>
      </c>
      <c r="P255" s="600"/>
      <c r="Q255" s="600">
        <f t="shared" ref="Q255" si="131">R241+R243+R245+R247+R249+R252</f>
        <v>7025.4981387214502</v>
      </c>
      <c r="R255" s="600"/>
      <c r="S255" s="600">
        <f t="shared" ref="S255" si="132">T241+T243+T245+T247+T249+T252</f>
        <v>7108.4896490482097</v>
      </c>
      <c r="T255" s="600"/>
      <c r="U255" s="600">
        <f t="shared" ref="U255" si="133">V241+V243+V245+V247+V249+V252</f>
        <v>9758.1715004217367</v>
      </c>
      <c r="V255" s="600"/>
      <c r="W255" s="600">
        <f t="shared" ref="W255" si="134">X241+X243+X245+X247+X249+X252</f>
        <v>10161.011184734154</v>
      </c>
      <c r="X255" s="600"/>
      <c r="Y255" s="600">
        <f t="shared" ref="Y255" si="135">Z241+Z243+Z245+Z247+Z249+Z252</f>
        <v>10219.06006894468</v>
      </c>
      <c r="Z255" s="600"/>
      <c r="AA255" s="600">
        <f t="shared" ref="AA255" si="136">AB241+AB243+AB245+AB247+AB249+AB252</f>
        <v>21549.717757768965</v>
      </c>
      <c r="AB255" s="600"/>
      <c r="AC255" s="600">
        <f t="shared" ref="AC255" si="137">AD241+AD243+AD245+AD247+AD249+AD252</f>
        <v>22497.157414461111</v>
      </c>
      <c r="AD255" s="600"/>
      <c r="AE255" s="600">
        <f t="shared" ref="AE255" si="138">AF241+AF243+AF245+AF247+AF249+AF252</f>
        <v>34359.202272703958</v>
      </c>
      <c r="AF255" s="600"/>
      <c r="AG255" s="600">
        <f t="shared" ref="AG255" si="139">AH241+AH243+AH245+AH247+AH249+AH252</f>
        <v>34847.096417316949</v>
      </c>
      <c r="AH255" s="600"/>
      <c r="AI255" s="600">
        <f t="shared" ref="AI255" si="140">AJ241+AJ243+AJ245+AJ247+AJ249+AJ252</f>
        <v>106239.72084968057</v>
      </c>
      <c r="AJ255" s="600"/>
      <c r="AK255" s="600">
        <f t="shared" ref="AK255" si="141">AL241+AL243+AL245+AL247+AL249+AL252</f>
        <v>107350.64784064</v>
      </c>
      <c r="AL255" s="600"/>
      <c r="AM255" s="600">
        <f t="shared" ref="AM255" si="142">AN241+AN243+AN245+AN247+AN249+AN252</f>
        <v>175019.54162472064</v>
      </c>
      <c r="AN255" s="600"/>
      <c r="AO255" s="600">
        <f t="shared" ref="AO255" si="143">AP241+AP243+AP245+AP247+AP249+AP252</f>
        <v>182929.11719520707</v>
      </c>
      <c r="AP255" s="601"/>
      <c r="AQ255" s="334"/>
    </row>
    <row r="256" spans="2:43" ht="14.45" customHeight="1" thickBot="1">
      <c r="B256" s="323"/>
      <c r="C256" s="378" t="s">
        <v>1034</v>
      </c>
      <c r="D256" s="379" t="s">
        <v>1033</v>
      </c>
      <c r="E256" s="598">
        <f>F242+F244+F246+F248+F250+F252</f>
        <v>873.22794617934687</v>
      </c>
      <c r="F256" s="598"/>
      <c r="G256" s="598">
        <f>H242+H244+H246+H248+H250+H252</f>
        <v>1117.2813889873682</v>
      </c>
      <c r="H256" s="598"/>
      <c r="I256" s="598">
        <f>J242+J244+J246+J248+J250+J252</f>
        <v>1560.9931369915735</v>
      </c>
      <c r="J256" s="598"/>
      <c r="K256" s="598">
        <f>L242+L244+L246+L248+L250+L252</f>
        <v>1678.482538076486</v>
      </c>
      <c r="L256" s="598"/>
      <c r="M256" s="598">
        <f>N242+N244+N246+N248+N250+N252</f>
        <v>1678.482538076486</v>
      </c>
      <c r="N256" s="598"/>
      <c r="O256" s="598">
        <f>P242+P244+P246+P248+P250+P252</f>
        <v>4417.6648812263084</v>
      </c>
      <c r="P256" s="598"/>
      <c r="Q256" s="598">
        <f>R242+R244+R246+R248+R250+R252</f>
        <v>4445.1605177799984</v>
      </c>
      <c r="R256" s="598"/>
      <c r="S256" s="598">
        <f>T242+T244+T246+T248+T250+T252</f>
        <v>4528.1520281067569</v>
      </c>
      <c r="T256" s="598"/>
      <c r="U256" s="598">
        <f>V242+V244+V246+V248+V250+V252</f>
        <v>6213.2633565314063</v>
      </c>
      <c r="V256" s="598"/>
      <c r="W256" s="598">
        <f>X242+X244+X246+X248+X250+X252</f>
        <v>6317.9094662505568</v>
      </c>
      <c r="X256" s="598"/>
      <c r="Y256" s="598">
        <f>Z242+Z244+Z246+Z248+Z250+Z252</f>
        <v>6413.8408280409549</v>
      </c>
      <c r="Z256" s="598"/>
      <c r="AA256" s="598">
        <f>AB242+AB244+AB246+AB248+AB250+AB252</f>
        <v>14721.987490892472</v>
      </c>
      <c r="AB256" s="598"/>
      <c r="AC256" s="598">
        <f>AD242+AD244+AD246+AD248+AD250+AD252</f>
        <v>15040.833850627734</v>
      </c>
      <c r="AD256" s="598"/>
      <c r="AE256" s="598">
        <f>AF242+AF244+AF246+AF248+AF250+AF252</f>
        <v>23069.460451217539</v>
      </c>
      <c r="AF256" s="598"/>
      <c r="AG256" s="598">
        <f>AH242+AH244+AH246+AH248+AH250+AH252</f>
        <v>23202.250388059641</v>
      </c>
      <c r="AH256" s="598"/>
      <c r="AI256" s="598">
        <f>AJ242+AJ244+AJ246+AJ248+AJ250+AJ252</f>
        <v>73083.776159167639</v>
      </c>
      <c r="AJ256" s="598"/>
      <c r="AK256" s="598">
        <f>AL242+AL244+AL246+AL248+AL250+AL252</f>
        <v>73326.061738115008</v>
      </c>
      <c r="AL256" s="598"/>
      <c r="AM256" s="598">
        <f>AN242+AN244+AN246+AN248+AN250+AN252</f>
        <v>120394.7976842848</v>
      </c>
      <c r="AN256" s="598"/>
      <c r="AO256" s="598">
        <f>AP242+AP244+AP246+AP248+AP250+AP252</f>
        <v>121127.50667496896</v>
      </c>
      <c r="AP256" s="599"/>
      <c r="AQ256" s="334"/>
    </row>
    <row r="257" spans="2:43" ht="14.45" customHeight="1" thickBot="1">
      <c r="B257" s="323"/>
      <c r="C257" s="277"/>
      <c r="D257" s="277"/>
      <c r="E257" s="277"/>
      <c r="F257" s="277"/>
      <c r="G257" s="277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/>
      <c r="AK257" s="277"/>
      <c r="AL257" s="277"/>
      <c r="AM257" s="277"/>
      <c r="AN257" s="277"/>
      <c r="AO257" s="277"/>
      <c r="AP257" s="277"/>
      <c r="AQ257" s="334"/>
    </row>
    <row r="258" spans="2:43" ht="14.45" customHeight="1">
      <c r="B258" s="323"/>
      <c r="C258" s="608" t="s">
        <v>1780</v>
      </c>
      <c r="D258" s="610" t="s">
        <v>1037</v>
      </c>
      <c r="E258" s="606" t="s">
        <v>1013</v>
      </c>
      <c r="F258" s="606"/>
      <c r="G258" s="606" t="s">
        <v>1042</v>
      </c>
      <c r="H258" s="606" t="s">
        <v>1014</v>
      </c>
      <c r="I258" s="606" t="s">
        <v>1043</v>
      </c>
      <c r="J258" s="606" t="s">
        <v>1015</v>
      </c>
      <c r="K258" s="606" t="s">
        <v>1044</v>
      </c>
      <c r="L258" s="606" t="s">
        <v>1016</v>
      </c>
      <c r="M258" s="606" t="s">
        <v>1045</v>
      </c>
      <c r="N258" s="606" t="s">
        <v>1017</v>
      </c>
      <c r="O258" s="606" t="s">
        <v>1046</v>
      </c>
      <c r="P258" s="606" t="s">
        <v>1018</v>
      </c>
      <c r="Q258" s="606" t="s">
        <v>1047</v>
      </c>
      <c r="R258" s="606" t="s">
        <v>1019</v>
      </c>
      <c r="S258" s="606" t="s">
        <v>1048</v>
      </c>
      <c r="T258" s="606" t="s">
        <v>1020</v>
      </c>
      <c r="U258" s="606" t="s">
        <v>1049</v>
      </c>
      <c r="V258" s="606" t="s">
        <v>1021</v>
      </c>
      <c r="W258" s="606" t="s">
        <v>1050</v>
      </c>
      <c r="X258" s="606" t="s">
        <v>1022</v>
      </c>
      <c r="Y258" s="606" t="s">
        <v>1051</v>
      </c>
      <c r="Z258" s="606" t="s">
        <v>1023</v>
      </c>
      <c r="AA258" s="606" t="s">
        <v>1052</v>
      </c>
      <c r="AB258" s="606" t="s">
        <v>1024</v>
      </c>
      <c r="AC258" s="606" t="s">
        <v>1053</v>
      </c>
      <c r="AD258" s="606" t="s">
        <v>1025</v>
      </c>
      <c r="AE258" s="606" t="s">
        <v>1054</v>
      </c>
      <c r="AF258" s="606" t="s">
        <v>1026</v>
      </c>
      <c r="AG258" s="606" t="s">
        <v>1055</v>
      </c>
      <c r="AH258" s="606" t="s">
        <v>1027</v>
      </c>
      <c r="AI258" s="606" t="s">
        <v>1056</v>
      </c>
      <c r="AJ258" s="606" t="s">
        <v>1028</v>
      </c>
      <c r="AK258" s="606" t="s">
        <v>1057</v>
      </c>
      <c r="AL258" s="606" t="s">
        <v>1029</v>
      </c>
      <c r="AM258" s="606" t="s">
        <v>1058</v>
      </c>
      <c r="AN258" s="606" t="s">
        <v>1030</v>
      </c>
      <c r="AO258" s="606" t="s">
        <v>1059</v>
      </c>
      <c r="AP258" s="607" t="s">
        <v>1031</v>
      </c>
      <c r="AQ258" s="334"/>
    </row>
    <row r="259" spans="2:43" ht="14.45" customHeight="1">
      <c r="B259" s="323"/>
      <c r="C259" s="609"/>
      <c r="D259" s="611"/>
      <c r="E259" s="602">
        <f>'3T장기'!$J$6</f>
        <v>1.2302400000000002</v>
      </c>
      <c r="F259" s="602"/>
      <c r="G259" s="602">
        <f>'3T장기'!$J$16</f>
        <v>1.5976853000000002</v>
      </c>
      <c r="H259" s="602">
        <v>1.5976852999999998</v>
      </c>
      <c r="I259" s="602">
        <f>'3T장기'!$J$26</f>
        <v>2.2660764639999997</v>
      </c>
      <c r="J259" s="602">
        <v>1.5976852999999998</v>
      </c>
      <c r="K259" s="602">
        <f>'3T장기'!$J$36</f>
        <v>2.2660764639999997</v>
      </c>
      <c r="L259" s="602">
        <v>1.5976852999999998</v>
      </c>
      <c r="M259" s="602">
        <f>'3T장기'!$J$46</f>
        <v>2.2660764639999997</v>
      </c>
      <c r="N259" s="602">
        <v>1.5976852999999998</v>
      </c>
      <c r="O259" s="602">
        <f>'3T장기'!$J$56</f>
        <v>4.0441249148548808</v>
      </c>
      <c r="P259" s="602">
        <v>1.5976852999999998</v>
      </c>
      <c r="Q259" s="602">
        <f>'3T장기'!$S$6</f>
        <v>4.0441249148548808</v>
      </c>
      <c r="R259" s="602">
        <v>1.5976852999999998</v>
      </c>
      <c r="S259" s="602">
        <f>'3T장기'!$S$16</f>
        <v>4.0441249148548808</v>
      </c>
      <c r="T259" s="602">
        <v>1.5976852999999998</v>
      </c>
      <c r="U259" s="602">
        <f>'3T장기'!$S$26</f>
        <v>5.5789318156761087</v>
      </c>
      <c r="V259" s="602">
        <v>1.5976852999999998</v>
      </c>
      <c r="W259" s="602">
        <f>'3T장기'!$S$36</f>
        <v>5.5789318156761087</v>
      </c>
      <c r="X259" s="602">
        <v>1.5976852999999998</v>
      </c>
      <c r="Y259" s="602">
        <f>'3T장기'!$S$46</f>
        <v>5.5789318156761087</v>
      </c>
      <c r="Z259" s="602">
        <v>1.5976852999999998</v>
      </c>
      <c r="AA259" s="602">
        <f>'3T장기'!$S$56</f>
        <v>9.6978217652670669</v>
      </c>
      <c r="AB259" s="602">
        <v>1.5976852999999998</v>
      </c>
      <c r="AC259" s="602">
        <f>'3T장기'!$AB$6</f>
        <v>9.6978217652670669</v>
      </c>
      <c r="AD259" s="602">
        <v>1.5976852999999998</v>
      </c>
      <c r="AE259" s="602">
        <f>'3T장기'!$AB$16</f>
        <v>14.870675459844151</v>
      </c>
      <c r="AF259" s="602">
        <v>1.5976852999999998</v>
      </c>
      <c r="AG259" s="602">
        <f>'3T장기'!$AB$26</f>
        <v>14.870675459844151</v>
      </c>
      <c r="AH259" s="602">
        <v>1.5976852999999998</v>
      </c>
      <c r="AI259" s="602">
        <f>'3T장기'!$AB$36</f>
        <v>40.691868638785088</v>
      </c>
      <c r="AJ259" s="602">
        <v>1.5976852999999998</v>
      </c>
      <c r="AK259" s="602">
        <f>'3T장기'!$AB$46</f>
        <v>40.691868638785088</v>
      </c>
      <c r="AL259" s="602">
        <v>1.5976852999999998</v>
      </c>
      <c r="AM259" s="602">
        <f>'3T장기'!$AB$56</f>
        <v>69.316655041070391</v>
      </c>
      <c r="AN259" s="602">
        <v>1.5976852999999998</v>
      </c>
      <c r="AO259" s="602">
        <f>'3T장기'!$AB$56</f>
        <v>69.316655041070391</v>
      </c>
      <c r="AP259" s="603"/>
      <c r="AQ259" s="334"/>
    </row>
    <row r="260" spans="2:43" ht="14.45" customHeight="1">
      <c r="B260" s="323"/>
      <c r="C260" s="360" t="s">
        <v>206</v>
      </c>
      <c r="D260" s="361">
        <f>마리!$G$10</f>
        <v>10.787368421052633</v>
      </c>
      <c r="E260" s="362">
        <v>25.8</v>
      </c>
      <c r="F260" s="361">
        <f>D260*E260*E259</f>
        <v>342.39314485894749</v>
      </c>
      <c r="G260" s="362">
        <v>25.8</v>
      </c>
      <c r="H260" s="361">
        <f>D260*G260*G259</f>
        <v>444.65835476160015</v>
      </c>
      <c r="I260" s="362">
        <v>25.8</v>
      </c>
      <c r="J260" s="361">
        <f>D260*I260*I259</f>
        <v>630.68104353606066</v>
      </c>
      <c r="K260" s="362">
        <v>32</v>
      </c>
      <c r="L260" s="361">
        <f>D260*K260*K259</f>
        <v>782.24005399821476</v>
      </c>
      <c r="M260" s="362">
        <v>32</v>
      </c>
      <c r="N260" s="361">
        <f>D260*M260*M259</f>
        <v>782.24005399821476</v>
      </c>
      <c r="O260" s="362">
        <v>32</v>
      </c>
      <c r="P260" s="361">
        <f>D260*O260*O259</f>
        <v>1396.0148927135267</v>
      </c>
      <c r="Q260" s="362">
        <v>38</v>
      </c>
      <c r="R260" s="361">
        <f>D260*Q260*Q259</f>
        <v>1657.767685097313</v>
      </c>
      <c r="S260" s="362">
        <v>38</v>
      </c>
      <c r="T260" s="361">
        <f>D260*S260*S259</f>
        <v>1657.767685097313</v>
      </c>
      <c r="U260" s="362">
        <v>38</v>
      </c>
      <c r="V260" s="361">
        <f>D260*U260*U259</f>
        <v>2286.9157298819509</v>
      </c>
      <c r="W260" s="362">
        <v>44</v>
      </c>
      <c r="X260" s="361">
        <f>D260*W260*W259</f>
        <v>2648.0076872317327</v>
      </c>
      <c r="Y260" s="362">
        <v>44</v>
      </c>
      <c r="Z260" s="361">
        <f>D260*Y260*Y259</f>
        <v>2648.0076872317327</v>
      </c>
      <c r="AA260" s="362">
        <v>44</v>
      </c>
      <c r="AB260" s="361">
        <f>D260*AA260*AA259</f>
        <v>4603.0149556001097</v>
      </c>
      <c r="AC260" s="362">
        <v>50</v>
      </c>
      <c r="AD260" s="361">
        <f>D260*AC260*AC259</f>
        <v>5230.6988131819435</v>
      </c>
      <c r="AE260" s="362">
        <v>50</v>
      </c>
      <c r="AF260" s="361">
        <f>D260*AE260*AE259</f>
        <v>8020.7727427622567</v>
      </c>
      <c r="AG260" s="362">
        <v>50</v>
      </c>
      <c r="AH260" s="361">
        <f>D260*AG260*AG259</f>
        <v>8020.7727427622567</v>
      </c>
      <c r="AI260" s="362">
        <v>56</v>
      </c>
      <c r="AJ260" s="361">
        <f>D260*AI260*AI259</f>
        <v>24581.658009868526</v>
      </c>
      <c r="AK260" s="362">
        <v>56</v>
      </c>
      <c r="AL260" s="361">
        <f>D260*AK260*AK259</f>
        <v>24581.658009868526</v>
      </c>
      <c r="AM260" s="362">
        <v>56</v>
      </c>
      <c r="AN260" s="361">
        <f>D260*AM260*AM259</f>
        <v>41873.680556010331</v>
      </c>
      <c r="AO260" s="362">
        <v>62.2</v>
      </c>
      <c r="AP260" s="363">
        <f>D260*AO260*AO259</f>
        <v>46509.69518899719</v>
      </c>
      <c r="AQ260" s="334"/>
    </row>
    <row r="261" spans="2:43" ht="14.45" customHeight="1">
      <c r="B261" s="323"/>
      <c r="C261" s="364" t="s">
        <v>205</v>
      </c>
      <c r="D261" s="365">
        <f>마리!$G$9</f>
        <v>1</v>
      </c>
      <c r="E261" s="366">
        <v>15.6</v>
      </c>
      <c r="F261" s="365">
        <f>D261*E261*E259</f>
        <v>19.191744000000003</v>
      </c>
      <c r="G261" s="366">
        <v>15.6</v>
      </c>
      <c r="H261" s="365">
        <f>D261*G261*G259</f>
        <v>24.923890680000003</v>
      </c>
      <c r="I261" s="366">
        <v>15.6</v>
      </c>
      <c r="J261" s="365">
        <f>D261*I261*I259</f>
        <v>35.350792838399997</v>
      </c>
      <c r="K261" s="366">
        <v>19.2</v>
      </c>
      <c r="L261" s="365">
        <f>D261*K261*K259</f>
        <v>43.508668108799995</v>
      </c>
      <c r="M261" s="366">
        <v>19.2</v>
      </c>
      <c r="N261" s="365">
        <f>D261*M261*M259</f>
        <v>43.508668108799995</v>
      </c>
      <c r="O261" s="366">
        <v>19.2</v>
      </c>
      <c r="P261" s="365">
        <f>D261*O261*O259</f>
        <v>77.647198365213711</v>
      </c>
      <c r="Q261" s="366">
        <v>22.8</v>
      </c>
      <c r="R261" s="365">
        <f>D261*Q261*Q259</f>
        <v>92.20604805869128</v>
      </c>
      <c r="S261" s="366">
        <v>22.8</v>
      </c>
      <c r="T261" s="365">
        <f>D261*S261*S259</f>
        <v>92.20604805869128</v>
      </c>
      <c r="U261" s="366">
        <v>22.8</v>
      </c>
      <c r="V261" s="365">
        <f>D261*U261*U259</f>
        <v>127.19964539741528</v>
      </c>
      <c r="W261" s="366">
        <v>26.4</v>
      </c>
      <c r="X261" s="365">
        <f>D261*W261*W259</f>
        <v>147.28379993384925</v>
      </c>
      <c r="Y261" s="366">
        <v>26.4</v>
      </c>
      <c r="Z261" s="365">
        <f>D261*Y261*Y259</f>
        <v>147.28379993384925</v>
      </c>
      <c r="AA261" s="366">
        <v>26.4</v>
      </c>
      <c r="AB261" s="365">
        <f>D261*AA261*AA259</f>
        <v>256.02249460305057</v>
      </c>
      <c r="AC261" s="366">
        <v>30</v>
      </c>
      <c r="AD261" s="365">
        <f>D261*AC261*AC259</f>
        <v>290.93465295801201</v>
      </c>
      <c r="AE261" s="366">
        <v>30</v>
      </c>
      <c r="AF261" s="365">
        <f>D261*AE261*AE259</f>
        <v>446.12026379532449</v>
      </c>
      <c r="AG261" s="366">
        <v>30</v>
      </c>
      <c r="AH261" s="365">
        <f>D261*AG261*AG259</f>
        <v>446.12026379532449</v>
      </c>
      <c r="AI261" s="366">
        <v>33.6</v>
      </c>
      <c r="AJ261" s="365">
        <f>D261*AI261*AI259</f>
        <v>1367.246786263179</v>
      </c>
      <c r="AK261" s="366">
        <v>33.6</v>
      </c>
      <c r="AL261" s="365">
        <f>D261*AK261*AK259</f>
        <v>1367.246786263179</v>
      </c>
      <c r="AM261" s="366">
        <v>33.6</v>
      </c>
      <c r="AN261" s="365">
        <f>D261*AM261*AM259</f>
        <v>2329.0396093799654</v>
      </c>
      <c r="AO261" s="366">
        <v>37.200000000000003</v>
      </c>
      <c r="AP261" s="367">
        <f>D261*AO261*AO259</f>
        <v>2578.5795675278187</v>
      </c>
      <c r="AQ261" s="334"/>
    </row>
    <row r="262" spans="2:43" ht="14.45" customHeight="1">
      <c r="B262" s="323"/>
      <c r="C262" s="364" t="s">
        <v>1039</v>
      </c>
      <c r="D262" s="365">
        <f>마리!$G$11</f>
        <v>10.273684210526318</v>
      </c>
      <c r="E262" s="366">
        <v>8</v>
      </c>
      <c r="F262" s="365">
        <f>D262*E262*E259</f>
        <v>101.11277810526319</v>
      </c>
      <c r="G262" s="366">
        <v>8</v>
      </c>
      <c r="H262" s="365">
        <f>D262*G262*G259</f>
        <v>131.31291392000003</v>
      </c>
      <c r="I262" s="366">
        <v>8</v>
      </c>
      <c r="J262" s="365">
        <f>D262*I262*I259</f>
        <v>186.24763190433686</v>
      </c>
      <c r="K262" s="366">
        <v>10</v>
      </c>
      <c r="L262" s="365">
        <f>D262*K262*K259</f>
        <v>232.80953988042108</v>
      </c>
      <c r="M262" s="366">
        <v>10</v>
      </c>
      <c r="N262" s="365">
        <f>D262*M262*M259</f>
        <v>232.80953988042108</v>
      </c>
      <c r="O262" s="366">
        <v>10</v>
      </c>
      <c r="P262" s="365">
        <f>D262*O262*O259</f>
        <v>415.48062283140678</v>
      </c>
      <c r="Q262" s="366">
        <v>10</v>
      </c>
      <c r="R262" s="365">
        <f>D262*Q262*Q259</f>
        <v>415.48062283140678</v>
      </c>
      <c r="S262" s="366">
        <v>12</v>
      </c>
      <c r="T262" s="365">
        <f>D262*S262*S259</f>
        <v>498.57674739768811</v>
      </c>
      <c r="U262" s="366">
        <v>12</v>
      </c>
      <c r="V262" s="365">
        <f>D262*U262*U259</f>
        <v>687.79420447577468</v>
      </c>
      <c r="W262" s="366">
        <v>12</v>
      </c>
      <c r="X262" s="365">
        <f>D262*W262*W259</f>
        <v>687.79420447577468</v>
      </c>
      <c r="Y262" s="366">
        <v>12</v>
      </c>
      <c r="Z262" s="365">
        <f>D262*Y262*Y259</f>
        <v>687.79420447577468</v>
      </c>
      <c r="AA262" s="366">
        <v>14</v>
      </c>
      <c r="AB262" s="365">
        <f>D262*AA262*AA259</f>
        <v>1394.8530168485183</v>
      </c>
      <c r="AC262" s="366">
        <v>14</v>
      </c>
      <c r="AD262" s="365">
        <f>D262*AC262*AC259</f>
        <v>1394.8530168485183</v>
      </c>
      <c r="AE262" s="366">
        <v>16</v>
      </c>
      <c r="AF262" s="365">
        <f>D262*AE262*AE259</f>
        <v>2444.4259787465926</v>
      </c>
      <c r="AG262" s="366">
        <v>16</v>
      </c>
      <c r="AH262" s="365">
        <f>D262*AG262*AG259</f>
        <v>2444.4259787465926</v>
      </c>
      <c r="AI262" s="366">
        <v>18</v>
      </c>
      <c r="AJ262" s="365">
        <f>D262*AI262*AI259</f>
        <v>7524.9973499597527</v>
      </c>
      <c r="AK262" s="366">
        <v>18</v>
      </c>
      <c r="AL262" s="365">
        <f>D262*AK262*AK259</f>
        <v>7524.9973499597527</v>
      </c>
      <c r="AM262" s="366">
        <v>18</v>
      </c>
      <c r="AN262" s="365">
        <f>D262*AM262*AM259</f>
        <v>12818.473639594997</v>
      </c>
      <c r="AO262" s="366">
        <v>20</v>
      </c>
      <c r="AP262" s="367">
        <f>D262*AO262*AO259</f>
        <v>14242.748488438887</v>
      </c>
      <c r="AQ262" s="334"/>
    </row>
    <row r="263" spans="2:43" ht="14.45" customHeight="1">
      <c r="B263" s="323"/>
      <c r="C263" s="368" t="s">
        <v>1603</v>
      </c>
      <c r="D263" s="369">
        <f>마리!$G$11</f>
        <v>10.273684210526318</v>
      </c>
      <c r="E263" s="370">
        <v>4</v>
      </c>
      <c r="F263" s="369">
        <f>D263*E263*E259</f>
        <v>50.556389052631594</v>
      </c>
      <c r="G263" s="370">
        <v>4</v>
      </c>
      <c r="H263" s="369">
        <f>D263*G263*G259</f>
        <v>65.656456960000014</v>
      </c>
      <c r="I263" s="370">
        <v>4</v>
      </c>
      <c r="J263" s="369">
        <f>D263*I263*I259</f>
        <v>93.123815952168428</v>
      </c>
      <c r="K263" s="370">
        <v>6</v>
      </c>
      <c r="L263" s="369">
        <f>D263*K263*K259</f>
        <v>139.68572392825263</v>
      </c>
      <c r="M263" s="370">
        <v>6</v>
      </c>
      <c r="N263" s="369">
        <f>D263*M263*M259</f>
        <v>139.68572392825263</v>
      </c>
      <c r="O263" s="370">
        <v>6</v>
      </c>
      <c r="P263" s="369">
        <f>D263*O263*O259</f>
        <v>249.28837369884405</v>
      </c>
      <c r="Q263" s="370">
        <v>6</v>
      </c>
      <c r="R263" s="369">
        <f>D263*Q263*Q259</f>
        <v>249.28837369884405</v>
      </c>
      <c r="S263" s="370">
        <v>8</v>
      </c>
      <c r="T263" s="369">
        <f>D263*S263*S259</f>
        <v>332.38449826512544</v>
      </c>
      <c r="U263" s="370">
        <v>8</v>
      </c>
      <c r="V263" s="369">
        <f>D263*U263*U259</f>
        <v>458.52946965051649</v>
      </c>
      <c r="W263" s="370">
        <v>8</v>
      </c>
      <c r="X263" s="369">
        <f>D263*W263*W259</f>
        <v>458.52946965051649</v>
      </c>
      <c r="Y263" s="370">
        <v>8</v>
      </c>
      <c r="Z263" s="369">
        <f>D263*Y263*Y259</f>
        <v>458.52946965051649</v>
      </c>
      <c r="AA263" s="370">
        <v>8</v>
      </c>
      <c r="AB263" s="369">
        <f>D263*AA263*AA259</f>
        <v>797.05886677058174</v>
      </c>
      <c r="AC263" s="370">
        <v>8</v>
      </c>
      <c r="AD263" s="369">
        <f>D263*AC263*AC259</f>
        <v>797.05886677058174</v>
      </c>
      <c r="AE263" s="370">
        <v>10</v>
      </c>
      <c r="AF263" s="369">
        <f>D263*AE263*AE259</f>
        <v>1527.7662367166204</v>
      </c>
      <c r="AG263" s="370">
        <v>10</v>
      </c>
      <c r="AH263" s="369">
        <f>D263*AG263*AG259</f>
        <v>1527.7662367166204</v>
      </c>
      <c r="AI263" s="370">
        <v>10</v>
      </c>
      <c r="AJ263" s="369">
        <f>D263*AI263*AI259</f>
        <v>4180.5540833109744</v>
      </c>
      <c r="AK263" s="370">
        <v>10</v>
      </c>
      <c r="AL263" s="369">
        <f>D263*AK263*AK259</f>
        <v>4180.5540833109744</v>
      </c>
      <c r="AM263" s="370">
        <v>12</v>
      </c>
      <c r="AN263" s="369">
        <f>D263*AM263*AM259</f>
        <v>8545.6490930633317</v>
      </c>
      <c r="AO263" s="370">
        <v>12</v>
      </c>
      <c r="AP263" s="371">
        <f>D263*AO263*AO259</f>
        <v>8545.6490930633317</v>
      </c>
      <c r="AQ263" s="334"/>
    </row>
    <row r="264" spans="2:43" ht="14.45" customHeight="1">
      <c r="B264" s="323"/>
      <c r="C264" s="360" t="s">
        <v>1040</v>
      </c>
      <c r="D264" s="361">
        <f>마리!$G$15</f>
        <v>11</v>
      </c>
      <c r="E264" s="362">
        <v>4</v>
      </c>
      <c r="F264" s="361">
        <f>D264*E264*E259</f>
        <v>54.13056000000001</v>
      </c>
      <c r="G264" s="362">
        <v>4</v>
      </c>
      <c r="H264" s="361">
        <f>D264*G264*G259</f>
        <v>70.298153200000002</v>
      </c>
      <c r="I264" s="362">
        <v>4</v>
      </c>
      <c r="J264" s="361">
        <f>D264*I264*I259</f>
        <v>99.70736441599999</v>
      </c>
      <c r="K264" s="362">
        <v>4</v>
      </c>
      <c r="L264" s="361">
        <f>D264*K264*K259</f>
        <v>99.70736441599999</v>
      </c>
      <c r="M264" s="362">
        <v>4</v>
      </c>
      <c r="N264" s="361">
        <f>D264*M264*M259</f>
        <v>99.70736441599999</v>
      </c>
      <c r="O264" s="362">
        <v>4</v>
      </c>
      <c r="P264" s="361">
        <f>D264*O264*O259</f>
        <v>177.94149625361476</v>
      </c>
      <c r="Q264" s="362">
        <v>6</v>
      </c>
      <c r="R264" s="361">
        <f>D264*Q264*Q259</f>
        <v>266.91224438042212</v>
      </c>
      <c r="S264" s="362">
        <v>6</v>
      </c>
      <c r="T264" s="361">
        <f>D264*S264*S259</f>
        <v>266.91224438042212</v>
      </c>
      <c r="U264" s="362">
        <v>6</v>
      </c>
      <c r="V264" s="361">
        <f>D264*U264*U259</f>
        <v>368.20949983462316</v>
      </c>
      <c r="W264" s="362">
        <v>6</v>
      </c>
      <c r="X264" s="361">
        <f>D264*W264*W259</f>
        <v>368.20949983462316</v>
      </c>
      <c r="Y264" s="362">
        <v>6</v>
      </c>
      <c r="Z264" s="361">
        <f>D264*Y264*Y259</f>
        <v>368.20949983462316</v>
      </c>
      <c r="AA264" s="362">
        <v>6</v>
      </c>
      <c r="AB264" s="361">
        <f>D264*AA264*AA259</f>
        <v>640.05623650762641</v>
      </c>
      <c r="AC264" s="362">
        <v>8</v>
      </c>
      <c r="AD264" s="361">
        <f>D264*AC264*AC259</f>
        <v>853.40831534350184</v>
      </c>
      <c r="AE264" s="362">
        <v>8</v>
      </c>
      <c r="AF264" s="361">
        <f>D264*AE264*AE259</f>
        <v>1308.6194404662851</v>
      </c>
      <c r="AG264" s="362">
        <v>8</v>
      </c>
      <c r="AH264" s="361">
        <f>D264*AG264*AG259</f>
        <v>1308.6194404662851</v>
      </c>
      <c r="AI264" s="362">
        <v>8</v>
      </c>
      <c r="AJ264" s="361">
        <f>D264*AI264*AI259</f>
        <v>3580.8844402130876</v>
      </c>
      <c r="AK264" s="362">
        <v>8</v>
      </c>
      <c r="AL264" s="361">
        <f>D264*AK264*AK259</f>
        <v>3580.8844402130876</v>
      </c>
      <c r="AM264" s="362">
        <v>8</v>
      </c>
      <c r="AN264" s="361">
        <f>D264*AM264*AM259</f>
        <v>6099.8656436141946</v>
      </c>
      <c r="AO264" s="362">
        <v>8</v>
      </c>
      <c r="AP264" s="363">
        <f>D264*AO264*AO259</f>
        <v>6099.8656436141946</v>
      </c>
      <c r="AQ264" s="334"/>
    </row>
    <row r="265" spans="2:43" ht="14.45" customHeight="1">
      <c r="B265" s="323"/>
      <c r="C265" s="364" t="s">
        <v>1040</v>
      </c>
      <c r="D265" s="365">
        <f>마리!$G$15</f>
        <v>11</v>
      </c>
      <c r="E265" s="366">
        <v>2</v>
      </c>
      <c r="F265" s="365">
        <f>D265*E265*E259</f>
        <v>27.065280000000005</v>
      </c>
      <c r="G265" s="366">
        <v>2</v>
      </c>
      <c r="H265" s="365">
        <f>D265*G265*G259</f>
        <v>35.149076600000001</v>
      </c>
      <c r="I265" s="366">
        <v>2</v>
      </c>
      <c r="J265" s="365">
        <f>D265*I265*I259</f>
        <v>49.853682207999995</v>
      </c>
      <c r="K265" s="366">
        <v>4</v>
      </c>
      <c r="L265" s="365">
        <f>D265*K265*K259</f>
        <v>99.70736441599999</v>
      </c>
      <c r="M265" s="366">
        <v>4</v>
      </c>
      <c r="N265" s="365">
        <f>D265*M265*M259</f>
        <v>99.70736441599999</v>
      </c>
      <c r="O265" s="366">
        <v>4</v>
      </c>
      <c r="P265" s="365">
        <f>D265*O265*O259</f>
        <v>177.94149625361476</v>
      </c>
      <c r="Q265" s="366">
        <v>4</v>
      </c>
      <c r="R265" s="365">
        <f>D265*Q265*Q259</f>
        <v>177.94149625361476</v>
      </c>
      <c r="S265" s="366">
        <v>4</v>
      </c>
      <c r="T265" s="365">
        <f>D265*S265*S259</f>
        <v>177.94149625361476</v>
      </c>
      <c r="U265" s="366">
        <v>4</v>
      </c>
      <c r="V265" s="365">
        <f>D265*U265*U259</f>
        <v>245.47299988974879</v>
      </c>
      <c r="W265" s="366">
        <v>4</v>
      </c>
      <c r="X265" s="365">
        <f>D265*W265*W259</f>
        <v>245.47299988974879</v>
      </c>
      <c r="Y265" s="366">
        <v>4</v>
      </c>
      <c r="Z265" s="365">
        <f>D265*Y265*Y259</f>
        <v>245.47299988974879</v>
      </c>
      <c r="AA265" s="366">
        <v>4</v>
      </c>
      <c r="AB265" s="365">
        <f>D265*AA265*AA259</f>
        <v>426.70415767175092</v>
      </c>
      <c r="AC265" s="366">
        <v>6</v>
      </c>
      <c r="AD265" s="365">
        <f>D265*AC265*AC259</f>
        <v>640.05623650762641</v>
      </c>
      <c r="AE265" s="366">
        <v>6</v>
      </c>
      <c r="AF265" s="365">
        <f>D265*AE265*AE259</f>
        <v>981.46458034971397</v>
      </c>
      <c r="AG265" s="366">
        <v>6</v>
      </c>
      <c r="AH265" s="365">
        <f>D265*AG265*AG259</f>
        <v>981.46458034971397</v>
      </c>
      <c r="AI265" s="366">
        <v>6</v>
      </c>
      <c r="AJ265" s="365">
        <f>D265*AI265*AI259</f>
        <v>2685.6633301598158</v>
      </c>
      <c r="AK265" s="366">
        <v>6</v>
      </c>
      <c r="AL265" s="365">
        <f>D265*AK265*AK259</f>
        <v>2685.6633301598158</v>
      </c>
      <c r="AM265" s="366">
        <v>6</v>
      </c>
      <c r="AN265" s="365">
        <f>D265*AM265*AM259</f>
        <v>4574.8992327106462</v>
      </c>
      <c r="AO265" s="366">
        <v>6</v>
      </c>
      <c r="AP265" s="367">
        <f>D265*AO265*AO259</f>
        <v>4574.8992327106462</v>
      </c>
      <c r="AQ265" s="334"/>
    </row>
    <row r="266" spans="2:43" ht="14.45" customHeight="1">
      <c r="B266" s="323"/>
      <c r="C266" s="364" t="s">
        <v>1038</v>
      </c>
      <c r="D266" s="365">
        <f>마리!$G$14</f>
        <v>31.142105263157895</v>
      </c>
      <c r="E266" s="366">
        <v>1272</v>
      </c>
      <c r="F266" s="365">
        <f>D266*E266/500</f>
        <v>79.225515789473675</v>
      </c>
      <c r="G266" s="366">
        <v>1272</v>
      </c>
      <c r="H266" s="365">
        <f>D266*G266/500</f>
        <v>79.225515789473675</v>
      </c>
      <c r="I266" s="366">
        <v>1272</v>
      </c>
      <c r="J266" s="365">
        <f>D266*I266/500</f>
        <v>79.225515789473675</v>
      </c>
      <c r="K266" s="366">
        <v>1568</v>
      </c>
      <c r="L266" s="365">
        <f>D266*K266/500</f>
        <v>97.661642105263169</v>
      </c>
      <c r="M266" s="366">
        <v>1568</v>
      </c>
      <c r="N266" s="365">
        <f>D266*M266/500</f>
        <v>97.661642105263169</v>
      </c>
      <c r="O266" s="366">
        <v>1568</v>
      </c>
      <c r="P266" s="365">
        <f>D266*O266/500</f>
        <v>97.661642105263169</v>
      </c>
      <c r="Q266" s="366">
        <v>1864</v>
      </c>
      <c r="R266" s="365">
        <f>D266*Q266/500</f>
        <v>116.09776842105263</v>
      </c>
      <c r="S266" s="366">
        <v>1864</v>
      </c>
      <c r="T266" s="365">
        <f>D266*S266/500</f>
        <v>116.09776842105263</v>
      </c>
      <c r="U266" s="366">
        <v>1864</v>
      </c>
      <c r="V266" s="365">
        <f>D266*U266/500</f>
        <v>116.09776842105263</v>
      </c>
      <c r="W266" s="366">
        <v>2544</v>
      </c>
      <c r="X266" s="365">
        <f>D266*W266/500</f>
        <v>158.45103157894735</v>
      </c>
      <c r="Y266" s="366">
        <v>3476</v>
      </c>
      <c r="Z266" s="365">
        <f>D266*Y266/500</f>
        <v>216.49991578947368</v>
      </c>
      <c r="AA266" s="366">
        <v>4704</v>
      </c>
      <c r="AB266" s="365">
        <f>D266*AA266/500</f>
        <v>292.98492631578944</v>
      </c>
      <c r="AC266" s="366">
        <v>6354</v>
      </c>
      <c r="AD266" s="365">
        <f>D266*AC266/500</f>
        <v>395.75387368421053</v>
      </c>
      <c r="AE266" s="366">
        <v>8598</v>
      </c>
      <c r="AF266" s="365">
        <f>D266*AE266/500</f>
        <v>535.51964210526319</v>
      </c>
      <c r="AG266" s="366">
        <v>11688</v>
      </c>
      <c r="AH266" s="365">
        <f>D266*AG266/500</f>
        <v>727.97785263157891</v>
      </c>
      <c r="AI266" s="366">
        <v>15900</v>
      </c>
      <c r="AJ266" s="365">
        <f>D266*AI266/500</f>
        <v>990.31894736842105</v>
      </c>
      <c r="AK266" s="366">
        <v>21540</v>
      </c>
      <c r="AL266" s="365">
        <f>D266*AK266/500</f>
        <v>1341.601894736842</v>
      </c>
      <c r="AM266" s="366">
        <v>29256</v>
      </c>
      <c r="AN266" s="365">
        <f>D266*AM266/500</f>
        <v>1822.1868631578948</v>
      </c>
      <c r="AO266" s="366">
        <v>39668</v>
      </c>
      <c r="AP266" s="367">
        <f>D266*AO266/500</f>
        <v>2470.6900631578947</v>
      </c>
      <c r="AQ266" s="334"/>
    </row>
    <row r="267" spans="2:43" ht="14.45" customHeight="1">
      <c r="B267" s="323"/>
      <c r="C267" s="368" t="s">
        <v>1038</v>
      </c>
      <c r="D267" s="369">
        <f>마리!$G$14</f>
        <v>31.142105263157895</v>
      </c>
      <c r="E267" s="370">
        <v>888</v>
      </c>
      <c r="F267" s="369">
        <f>D267*E267/500</f>
        <v>55.308378947368425</v>
      </c>
      <c r="G267" s="370">
        <v>888</v>
      </c>
      <c r="H267" s="369">
        <f>D267*G267/500</f>
        <v>55.308378947368425</v>
      </c>
      <c r="I267" s="370">
        <v>888</v>
      </c>
      <c r="J267" s="369">
        <f>D267*I267/500</f>
        <v>55.308378947368425</v>
      </c>
      <c r="K267" s="370">
        <v>1096</v>
      </c>
      <c r="L267" s="369">
        <f>D267*K267/500</f>
        <v>68.263494736842091</v>
      </c>
      <c r="M267" s="370">
        <v>1096</v>
      </c>
      <c r="N267" s="369">
        <f>D267*M267/500</f>
        <v>68.263494736842091</v>
      </c>
      <c r="O267" s="370">
        <v>1096</v>
      </c>
      <c r="P267" s="369">
        <f>D267*O267/500</f>
        <v>68.263494736842091</v>
      </c>
      <c r="Q267" s="370">
        <v>1304</v>
      </c>
      <c r="R267" s="369">
        <f>D267*Q267/500</f>
        <v>81.2186105263158</v>
      </c>
      <c r="S267" s="370">
        <v>1304</v>
      </c>
      <c r="T267" s="369">
        <f>D267*S267/500</f>
        <v>81.2186105263158</v>
      </c>
      <c r="U267" s="370">
        <v>1304</v>
      </c>
      <c r="V267" s="369">
        <f>D267*U267/500</f>
        <v>81.2186105263158</v>
      </c>
      <c r="W267" s="370">
        <v>1768</v>
      </c>
      <c r="X267" s="369">
        <f>D267*W267/500</f>
        <v>110.1184842105263</v>
      </c>
      <c r="Y267" s="370">
        <v>2414</v>
      </c>
      <c r="Z267" s="369">
        <f>D267*Y267/500</f>
        <v>150.35408421052631</v>
      </c>
      <c r="AA267" s="370">
        <v>3276</v>
      </c>
      <c r="AB267" s="369">
        <f>D267*AA267/500</f>
        <v>204.0430736842105</v>
      </c>
      <c r="AC267" s="370">
        <v>4392</v>
      </c>
      <c r="AD267" s="369">
        <f>D267*AC267/500</f>
        <v>273.55225263157894</v>
      </c>
      <c r="AE267" s="370">
        <v>5926</v>
      </c>
      <c r="AF267" s="369">
        <f>D267*AE267/500</f>
        <v>369.09623157894737</v>
      </c>
      <c r="AG267" s="370">
        <v>8058</v>
      </c>
      <c r="AH267" s="369">
        <f>D267*AG267/500</f>
        <v>501.88616842105262</v>
      </c>
      <c r="AI267" s="370">
        <v>10868</v>
      </c>
      <c r="AJ267" s="369">
        <f>D267*AI267/500</f>
        <v>676.90480000000002</v>
      </c>
      <c r="AK267" s="370">
        <v>14758</v>
      </c>
      <c r="AL267" s="369">
        <f>D267*AK267/500</f>
        <v>919.19037894736834</v>
      </c>
      <c r="AM267" s="370">
        <v>20044</v>
      </c>
      <c r="AN267" s="369">
        <f>D267*AM267/500</f>
        <v>1248.4247157894736</v>
      </c>
      <c r="AO267" s="370">
        <v>28234</v>
      </c>
      <c r="AP267" s="371">
        <f>D267*AO267/500</f>
        <v>1758.5323999999998</v>
      </c>
      <c r="AQ267" s="334"/>
    </row>
    <row r="268" spans="2:43" ht="14.45" customHeight="1">
      <c r="B268" s="323"/>
      <c r="C268" s="604" t="s">
        <v>202</v>
      </c>
      <c r="D268" s="361" t="s">
        <v>1041</v>
      </c>
      <c r="E268" s="362">
        <v>400</v>
      </c>
      <c r="F268" s="361">
        <f>E268*E259</f>
        <v>492.09600000000012</v>
      </c>
      <c r="G268" s="362">
        <v>400</v>
      </c>
      <c r="H268" s="361">
        <f>G268*G259</f>
        <v>639.07412000000011</v>
      </c>
      <c r="I268" s="362">
        <v>400</v>
      </c>
      <c r="J268" s="361">
        <f>I268*I259</f>
        <v>906.43058559999986</v>
      </c>
      <c r="K268" s="362">
        <v>400</v>
      </c>
      <c r="L268" s="361">
        <f>K268*K259</f>
        <v>906.43058559999986</v>
      </c>
      <c r="M268" s="362">
        <v>400</v>
      </c>
      <c r="N268" s="361">
        <f>M268*M259</f>
        <v>906.43058559999986</v>
      </c>
      <c r="O268" s="362">
        <v>400</v>
      </c>
      <c r="P268" s="361">
        <f>O268*O259</f>
        <v>1617.6499659419524</v>
      </c>
      <c r="Q268" s="362">
        <v>400</v>
      </c>
      <c r="R268" s="361">
        <f>Q268*Q259</f>
        <v>1617.6499659419524</v>
      </c>
      <c r="S268" s="362">
        <v>400</v>
      </c>
      <c r="T268" s="361">
        <f>S268*S259</f>
        <v>1617.6499659419524</v>
      </c>
      <c r="U268" s="362">
        <v>400</v>
      </c>
      <c r="V268" s="361">
        <f>U268*U259</f>
        <v>2231.5727262704436</v>
      </c>
      <c r="W268" s="362">
        <v>400</v>
      </c>
      <c r="X268" s="361">
        <f>W268*W259</f>
        <v>2231.5727262704436</v>
      </c>
      <c r="Y268" s="362">
        <v>400</v>
      </c>
      <c r="Z268" s="361">
        <f>Y268*Y259</f>
        <v>2231.5727262704436</v>
      </c>
      <c r="AA268" s="362">
        <v>400</v>
      </c>
      <c r="AB268" s="361">
        <f>AA268*AA259</f>
        <v>3879.1287061068269</v>
      </c>
      <c r="AC268" s="362">
        <v>400</v>
      </c>
      <c r="AD268" s="361">
        <f>AC268*AC259</f>
        <v>3879.1287061068269</v>
      </c>
      <c r="AE268" s="362">
        <v>400</v>
      </c>
      <c r="AF268" s="361">
        <f>AE268*AE259</f>
        <v>5948.2701839376605</v>
      </c>
      <c r="AG268" s="362">
        <v>420</v>
      </c>
      <c r="AH268" s="361">
        <f>AG268*AG259</f>
        <v>6245.6836931345433</v>
      </c>
      <c r="AI268" s="362">
        <v>430</v>
      </c>
      <c r="AJ268" s="361">
        <f>AI268*AI259</f>
        <v>17497.503514677588</v>
      </c>
      <c r="AK268" s="362">
        <v>450</v>
      </c>
      <c r="AL268" s="361">
        <f>AK268*AK259</f>
        <v>18311.340887453291</v>
      </c>
      <c r="AM268" s="362">
        <v>460</v>
      </c>
      <c r="AN268" s="361">
        <f>AM268*AM259</f>
        <v>31885.66131889238</v>
      </c>
      <c r="AO268" s="362">
        <v>490</v>
      </c>
      <c r="AP268" s="363">
        <f>AO268*AO259</f>
        <v>33965.160970124489</v>
      </c>
      <c r="AQ268" s="334"/>
    </row>
    <row r="269" spans="2:43" ht="14.45" customHeight="1">
      <c r="B269" s="323"/>
      <c r="C269" s="605"/>
      <c r="D269" s="365" t="s">
        <v>1041</v>
      </c>
      <c r="E269" s="366">
        <v>220</v>
      </c>
      <c r="F269" s="365">
        <f>E269*E259</f>
        <v>270.65280000000007</v>
      </c>
      <c r="G269" s="366">
        <v>220</v>
      </c>
      <c r="H269" s="365">
        <f>G269*G259</f>
        <v>351.49076600000006</v>
      </c>
      <c r="I269" s="366">
        <v>220</v>
      </c>
      <c r="J269" s="365">
        <f>I269*I259</f>
        <v>498.53682207999992</v>
      </c>
      <c r="K269" s="366">
        <v>220</v>
      </c>
      <c r="L269" s="365">
        <f>K269*K259</f>
        <v>498.53682207999992</v>
      </c>
      <c r="M269" s="366">
        <v>220</v>
      </c>
      <c r="N269" s="365">
        <f>M269*M259</f>
        <v>498.53682207999992</v>
      </c>
      <c r="O269" s="366">
        <v>220</v>
      </c>
      <c r="P269" s="365">
        <f>O269*O259</f>
        <v>889.70748126807382</v>
      </c>
      <c r="Q269" s="366">
        <v>220</v>
      </c>
      <c r="R269" s="365">
        <f>Q269*Q259</f>
        <v>889.70748126807382</v>
      </c>
      <c r="S269" s="366">
        <v>220</v>
      </c>
      <c r="T269" s="365">
        <f>S269*S259</f>
        <v>889.70748126807382</v>
      </c>
      <c r="U269" s="366">
        <v>220</v>
      </c>
      <c r="V269" s="365">
        <f>U269*U259</f>
        <v>1227.3649994487439</v>
      </c>
      <c r="W269" s="366">
        <v>230</v>
      </c>
      <c r="X269" s="365">
        <f>W269*W259</f>
        <v>1283.154317605505</v>
      </c>
      <c r="Y269" s="366">
        <v>240</v>
      </c>
      <c r="Z269" s="365">
        <f>Y269*Y259</f>
        <v>1338.943635762266</v>
      </c>
      <c r="AA269" s="366">
        <v>240</v>
      </c>
      <c r="AB269" s="365">
        <f>AA269*AA259</f>
        <v>2327.4772236640961</v>
      </c>
      <c r="AC269" s="366">
        <v>240</v>
      </c>
      <c r="AD269" s="365">
        <f>AC269*AC259</f>
        <v>2327.4772236640961</v>
      </c>
      <c r="AE269" s="366">
        <v>240</v>
      </c>
      <c r="AF269" s="365">
        <f>AE269*AE259</f>
        <v>3568.9621103625959</v>
      </c>
      <c r="AG269" s="366">
        <v>240</v>
      </c>
      <c r="AH269" s="365">
        <f>AG269*AG259</f>
        <v>3568.9621103625959</v>
      </c>
      <c r="AI269" s="366">
        <v>240</v>
      </c>
      <c r="AJ269" s="365">
        <f>AI269*AI259</f>
        <v>9766.0484733084213</v>
      </c>
      <c r="AK269" s="366">
        <v>240</v>
      </c>
      <c r="AL269" s="365">
        <f>AK269*AK259</f>
        <v>9766.0484733084213</v>
      </c>
      <c r="AM269" s="366">
        <v>240</v>
      </c>
      <c r="AN269" s="365">
        <f>AM269*AM259</f>
        <v>16635.997209856894</v>
      </c>
      <c r="AO269" s="366">
        <v>240</v>
      </c>
      <c r="AP269" s="367">
        <f>AO269*AO259</f>
        <v>16635.997209856894</v>
      </c>
      <c r="AQ269" s="334"/>
    </row>
    <row r="270" spans="2:43" ht="14.45" customHeight="1">
      <c r="B270" s="323"/>
      <c r="C270" s="364" t="s">
        <v>1001</v>
      </c>
      <c r="D270" s="365">
        <f>마리!$G$6</f>
        <v>13.42</v>
      </c>
      <c r="E270" s="366">
        <v>12</v>
      </c>
      <c r="F270" s="365">
        <f>D270*E270*E259</f>
        <v>198.11784960000003</v>
      </c>
      <c r="G270" s="366">
        <v>12</v>
      </c>
      <c r="H270" s="365">
        <f>D270*G270*G259</f>
        <v>257.29124071200005</v>
      </c>
      <c r="I270" s="366">
        <v>12</v>
      </c>
      <c r="J270" s="365">
        <f>D270*I270*I259</f>
        <v>364.92895376255996</v>
      </c>
      <c r="K270" s="366">
        <v>12</v>
      </c>
      <c r="L270" s="365">
        <f>D270*K270*K259</f>
        <v>364.92895376255996</v>
      </c>
      <c r="M270" s="366">
        <v>12</v>
      </c>
      <c r="N270" s="365">
        <f>D270*M270*M259</f>
        <v>364.92895376255996</v>
      </c>
      <c r="O270" s="366">
        <v>24</v>
      </c>
      <c r="P270" s="365">
        <f>D270*O270*O259</f>
        <v>1302.5317525764599</v>
      </c>
      <c r="Q270" s="366">
        <v>24</v>
      </c>
      <c r="R270" s="365">
        <f>D270*Q270*Q259</f>
        <v>1302.5317525764599</v>
      </c>
      <c r="S270" s="366">
        <v>24</v>
      </c>
      <c r="T270" s="365">
        <f>D270*S270*S259</f>
        <v>1302.5317525764599</v>
      </c>
      <c r="U270" s="366">
        <v>24</v>
      </c>
      <c r="V270" s="365">
        <f>D270*U270*U259</f>
        <v>1796.8623591929611</v>
      </c>
      <c r="W270" s="366">
        <v>24</v>
      </c>
      <c r="X270" s="365">
        <f>D270*W270*W259</f>
        <v>1796.8623591929611</v>
      </c>
      <c r="Y270" s="366">
        <v>24</v>
      </c>
      <c r="Z270" s="365">
        <f>D270*Y270*Y259</f>
        <v>1796.8623591929611</v>
      </c>
      <c r="AA270" s="366">
        <v>36</v>
      </c>
      <c r="AB270" s="365">
        <f>D270*AA270*AA259</f>
        <v>4685.2116512358252</v>
      </c>
      <c r="AC270" s="366">
        <v>36</v>
      </c>
      <c r="AD270" s="365">
        <f>D270*AC270*AC259</f>
        <v>4685.2116512358252</v>
      </c>
      <c r="AE270" s="366">
        <v>36</v>
      </c>
      <c r="AF270" s="365">
        <f>D270*AE270*AE259</f>
        <v>7184.3207281599061</v>
      </c>
      <c r="AG270" s="366">
        <v>36</v>
      </c>
      <c r="AH270" s="365">
        <f>D270*AG270*AG259</f>
        <v>7184.3207281599061</v>
      </c>
      <c r="AI270" s="366">
        <v>48</v>
      </c>
      <c r="AJ270" s="365">
        <f>D270*AI270*AI259</f>
        <v>26212.074102359802</v>
      </c>
      <c r="AK270" s="366">
        <v>48</v>
      </c>
      <c r="AL270" s="365">
        <f>D270*AK270*AK259</f>
        <v>26212.074102359802</v>
      </c>
      <c r="AM270" s="366">
        <v>48</v>
      </c>
      <c r="AN270" s="365">
        <f>D270*AM270*AM259</f>
        <v>44651.016511255897</v>
      </c>
      <c r="AO270" s="366">
        <v>48</v>
      </c>
      <c r="AP270" s="367">
        <f>D270*AO270*AO259</f>
        <v>44651.016511255897</v>
      </c>
      <c r="AQ270" s="334"/>
    </row>
    <row r="271" spans="2:43" ht="14.45" customHeight="1">
      <c r="B271" s="323"/>
      <c r="C271" s="364" t="s">
        <v>1033</v>
      </c>
      <c r="D271" s="365">
        <f>마리!$G$7</f>
        <v>61.000000000000007</v>
      </c>
      <c r="E271" s="366">
        <v>6</v>
      </c>
      <c r="F271" s="365">
        <f>D271*E271*E259</f>
        <v>450.26784000000015</v>
      </c>
      <c r="G271" s="366">
        <v>6</v>
      </c>
      <c r="H271" s="365">
        <f>D271*G271*G259</f>
        <v>584.75281980000011</v>
      </c>
      <c r="I271" s="366">
        <v>6</v>
      </c>
      <c r="J271" s="365">
        <f>D271*I271*I259</f>
        <v>829.38398582399998</v>
      </c>
      <c r="K271" s="366">
        <v>6</v>
      </c>
      <c r="L271" s="365">
        <f>D271*K271*K259</f>
        <v>829.38398582399998</v>
      </c>
      <c r="M271" s="366">
        <v>6</v>
      </c>
      <c r="N271" s="365">
        <f>D271*M271*M259</f>
        <v>829.38398582399998</v>
      </c>
      <c r="O271" s="366">
        <v>12</v>
      </c>
      <c r="P271" s="365">
        <f>D271*O271*O259</f>
        <v>2960.2994376737734</v>
      </c>
      <c r="Q271" s="366">
        <v>12</v>
      </c>
      <c r="R271" s="365">
        <f>D271*Q271*Q259</f>
        <v>2960.2994376737734</v>
      </c>
      <c r="S271" s="366">
        <v>12</v>
      </c>
      <c r="T271" s="365">
        <f>D271*S271*S259</f>
        <v>2960.2994376737734</v>
      </c>
      <c r="U271" s="366">
        <v>12</v>
      </c>
      <c r="V271" s="365">
        <f>D271*U271*U259</f>
        <v>4083.7780890749123</v>
      </c>
      <c r="W271" s="366">
        <v>12</v>
      </c>
      <c r="X271" s="365">
        <f>D271*W271*W259</f>
        <v>4083.7780890749123</v>
      </c>
      <c r="Y271" s="366">
        <v>12</v>
      </c>
      <c r="Z271" s="365">
        <f>D271*Y271*Y259</f>
        <v>4083.7780890749123</v>
      </c>
      <c r="AA271" s="366">
        <v>18</v>
      </c>
      <c r="AB271" s="365">
        <f>D271*AA271*AA259</f>
        <v>10648.208298263242</v>
      </c>
      <c r="AC271" s="366">
        <v>18</v>
      </c>
      <c r="AD271" s="365">
        <f>D271*AC271*AC259</f>
        <v>10648.208298263242</v>
      </c>
      <c r="AE271" s="366">
        <v>18</v>
      </c>
      <c r="AF271" s="365">
        <f>D271*AE271*AE259</f>
        <v>16328.001654908881</v>
      </c>
      <c r="AG271" s="366">
        <v>18</v>
      </c>
      <c r="AH271" s="365">
        <f>D271*AG271*AG259</f>
        <v>16328.001654908881</v>
      </c>
      <c r="AI271" s="366">
        <v>24</v>
      </c>
      <c r="AJ271" s="365">
        <f>D271*AI271*AI259</f>
        <v>59572.895687181379</v>
      </c>
      <c r="AK271" s="366">
        <v>24</v>
      </c>
      <c r="AL271" s="365">
        <f>D271*AK271*AK259</f>
        <v>59572.895687181379</v>
      </c>
      <c r="AM271" s="366">
        <v>24</v>
      </c>
      <c r="AN271" s="365">
        <f>D271*AM271*AM259</f>
        <v>101479.58298012707</v>
      </c>
      <c r="AO271" s="366">
        <v>24</v>
      </c>
      <c r="AP271" s="367">
        <f>D271*AO271*AO259</f>
        <v>101479.58298012707</v>
      </c>
      <c r="AQ271" s="334"/>
    </row>
    <row r="272" spans="2:43" ht="14.45" customHeight="1" thickBot="1">
      <c r="B272" s="323"/>
      <c r="C272" s="372" t="s">
        <v>1002</v>
      </c>
      <c r="D272" s="373">
        <f>마리!$G$8</f>
        <v>104.02105263157895</v>
      </c>
      <c r="E272" s="374">
        <v>2</v>
      </c>
      <c r="F272" s="373">
        <f>D272*E272*E259</f>
        <v>255.94171957894744</v>
      </c>
      <c r="G272" s="374">
        <v>2</v>
      </c>
      <c r="H272" s="373">
        <f>D272*G272*G259</f>
        <v>332.38581336000004</v>
      </c>
      <c r="I272" s="374">
        <v>2</v>
      </c>
      <c r="J272" s="373">
        <f>D272*I272*I259</f>
        <v>471.43931825785262</v>
      </c>
      <c r="K272" s="374">
        <v>2</v>
      </c>
      <c r="L272" s="373">
        <f>D272*K272*K259</f>
        <v>471.43931825785262</v>
      </c>
      <c r="M272" s="374">
        <v>2</v>
      </c>
      <c r="N272" s="373">
        <f>D272*M272*M259</f>
        <v>471.43931825785262</v>
      </c>
      <c r="O272" s="374">
        <v>4</v>
      </c>
      <c r="P272" s="373">
        <f>D272*O272*O259</f>
        <v>1682.6965224671972</v>
      </c>
      <c r="Q272" s="374">
        <v>4</v>
      </c>
      <c r="R272" s="373">
        <f>D272*Q272*Q259</f>
        <v>1682.6965224671972</v>
      </c>
      <c r="S272" s="374">
        <v>4</v>
      </c>
      <c r="T272" s="373">
        <f>D272*S272*S259</f>
        <v>1682.6965224671972</v>
      </c>
      <c r="U272" s="374">
        <v>4</v>
      </c>
      <c r="V272" s="373">
        <f>D272*U272*U259</f>
        <v>2321.3054401057393</v>
      </c>
      <c r="W272" s="374">
        <v>4</v>
      </c>
      <c r="X272" s="373">
        <f>D272*W272*W259</f>
        <v>2321.3054401057393</v>
      </c>
      <c r="Y272" s="374">
        <v>4</v>
      </c>
      <c r="Z272" s="373">
        <f>D272*Y272*Y259</f>
        <v>2321.3054401057393</v>
      </c>
      <c r="AA272" s="374">
        <v>6</v>
      </c>
      <c r="AB272" s="373">
        <f>D272*AA272*AA259</f>
        <v>6052.6657695391041</v>
      </c>
      <c r="AC272" s="374">
        <v>6</v>
      </c>
      <c r="AD272" s="373">
        <f>D272*AC272*AC259</f>
        <v>6052.6657695391041</v>
      </c>
      <c r="AE272" s="374">
        <v>5</v>
      </c>
      <c r="AF272" s="373">
        <f>D272*AE272*AE259</f>
        <v>7734.3165733778906</v>
      </c>
      <c r="AG272" s="374">
        <v>5</v>
      </c>
      <c r="AH272" s="373">
        <f>D272*AG272*AG259</f>
        <v>7734.3165733778906</v>
      </c>
      <c r="AI272" s="374">
        <v>1</v>
      </c>
      <c r="AJ272" s="373">
        <f>D272*AI272*AI259</f>
        <v>4232.811009352361</v>
      </c>
      <c r="AK272" s="374">
        <v>1</v>
      </c>
      <c r="AL272" s="373">
        <f>D272*AK272*AK259</f>
        <v>4232.811009352361</v>
      </c>
      <c r="AM272" s="374">
        <v>1</v>
      </c>
      <c r="AN272" s="373">
        <f>D272*AM272*AM259</f>
        <v>7210.391422272186</v>
      </c>
      <c r="AO272" s="374">
        <v>1</v>
      </c>
      <c r="AP272" s="375">
        <f>D272*AO272*AO259</f>
        <v>7210.391422272186</v>
      </c>
      <c r="AQ272" s="334"/>
    </row>
    <row r="273" spans="2:43" ht="14.45" customHeight="1" thickBot="1">
      <c r="B273" s="323"/>
      <c r="C273" s="277"/>
      <c r="D273" s="277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  <c r="Z273" s="277"/>
      <c r="AA273" s="277"/>
      <c r="AB273" s="277"/>
      <c r="AC273" s="277"/>
      <c r="AD273" s="277"/>
      <c r="AE273" s="277"/>
      <c r="AF273" s="277"/>
      <c r="AG273" s="277"/>
      <c r="AH273" s="277"/>
      <c r="AI273" s="277"/>
      <c r="AJ273" s="277"/>
      <c r="AK273" s="277"/>
      <c r="AL273" s="277"/>
      <c r="AM273" s="277"/>
      <c r="AN273" s="277"/>
      <c r="AO273" s="277"/>
      <c r="AP273" s="277"/>
      <c r="AQ273" s="334"/>
    </row>
    <row r="274" spans="2:43" ht="14.45" customHeight="1">
      <c r="B274" s="323"/>
      <c r="C274" s="376" t="s">
        <v>1032</v>
      </c>
      <c r="D274" s="377" t="s">
        <v>1002</v>
      </c>
      <c r="E274" s="600">
        <f>F260+F262+F264+F266+F268+F272</f>
        <v>1324.8997183326319</v>
      </c>
      <c r="F274" s="600"/>
      <c r="G274" s="600">
        <f t="shared" ref="G274" si="144">H260+H262+H264+H266+H268+H272</f>
        <v>1696.9548710310742</v>
      </c>
      <c r="H274" s="600"/>
      <c r="I274" s="600">
        <f t="shared" ref="I274" si="145">J260+J262+J264+J266+J268+J272</f>
        <v>2373.7314595037233</v>
      </c>
      <c r="J274" s="600"/>
      <c r="K274" s="600">
        <f t="shared" ref="K274" si="146">L260+L262+L264+L266+L268+L272</f>
        <v>2590.2885042577509</v>
      </c>
      <c r="L274" s="600"/>
      <c r="M274" s="600">
        <f t="shared" ref="M274" si="147">N260+N262+N264+N266+N268+N272</f>
        <v>2590.2885042577509</v>
      </c>
      <c r="N274" s="600"/>
      <c r="O274" s="600">
        <f t="shared" ref="O274" si="148">P260+P262+P264+P266+P268+P272</f>
        <v>5387.4451423129613</v>
      </c>
      <c r="P274" s="600"/>
      <c r="Q274" s="600">
        <f t="shared" ref="Q274" si="149">R260+R262+R264+R266+R268+R272</f>
        <v>5756.6048091393441</v>
      </c>
      <c r="R274" s="600"/>
      <c r="S274" s="600">
        <f t="shared" ref="S274" si="150">T260+T262+T264+T266+T268+T272</f>
        <v>5839.7009337056243</v>
      </c>
      <c r="T274" s="600"/>
      <c r="U274" s="600">
        <f t="shared" ref="U274" si="151">V260+V262+V264+V266+V268+V272</f>
        <v>8011.8953689895843</v>
      </c>
      <c r="V274" s="600"/>
      <c r="W274" s="600">
        <f t="shared" ref="W274" si="152">X260+X262+X264+X266+X268+X272</f>
        <v>8415.340589497262</v>
      </c>
      <c r="X274" s="600"/>
      <c r="Y274" s="600">
        <f t="shared" ref="Y274" si="153">Z260+Z262+Z264+Z266+Z268+Z272</f>
        <v>8473.3894737077881</v>
      </c>
      <c r="Z274" s="600"/>
      <c r="AA274" s="600">
        <f t="shared" ref="AA274" si="154">AB260+AB262+AB264+AB266+AB268+AB272</f>
        <v>16862.703610917975</v>
      </c>
      <c r="AB274" s="600"/>
      <c r="AC274" s="600">
        <f t="shared" ref="AC274" si="155">AD260+AD262+AD264+AD266+AD268+AD272</f>
        <v>17806.508494704107</v>
      </c>
      <c r="AD274" s="600"/>
      <c r="AE274" s="600">
        <f t="shared" ref="AE274" si="156">AF260+AF262+AF264+AF266+AF268+AF272</f>
        <v>25991.924561395947</v>
      </c>
      <c r="AF274" s="600"/>
      <c r="AG274" s="600">
        <f t="shared" ref="AG274" si="157">AH260+AH262+AH264+AH266+AH268+AH272</f>
        <v>26481.796281119146</v>
      </c>
      <c r="AH274" s="600"/>
      <c r="AI274" s="600">
        <f t="shared" ref="AI274" si="158">AJ260+AJ262+AJ264+AJ266+AJ268+AJ272</f>
        <v>58408.173271439722</v>
      </c>
      <c r="AJ274" s="600"/>
      <c r="AK274" s="600">
        <f t="shared" ref="AK274" si="159">AL260+AL262+AL264+AL266+AL268+AL272</f>
        <v>59573.293591583861</v>
      </c>
      <c r="AL274" s="600"/>
      <c r="AM274" s="600">
        <f t="shared" ref="AM274" si="160">AN260+AN262+AN264+AN266+AN268+AN272</f>
        <v>101710.25944354197</v>
      </c>
      <c r="AN274" s="600"/>
      <c r="AO274" s="600">
        <f t="shared" ref="AO274" si="161">AP260+AP262+AP264+AP266+AP268+AP272</f>
        <v>110498.55177660483</v>
      </c>
      <c r="AP274" s="601"/>
      <c r="AQ274" s="334"/>
    </row>
    <row r="275" spans="2:43" ht="14.45" customHeight="1" thickBot="1">
      <c r="B275" s="323"/>
      <c r="C275" s="378" t="s">
        <v>1034</v>
      </c>
      <c r="D275" s="379" t="s">
        <v>1002</v>
      </c>
      <c r="E275" s="598">
        <f>F261+F263+F265+F267+F269+F272</f>
        <v>678.71631157894751</v>
      </c>
      <c r="F275" s="598"/>
      <c r="G275" s="598">
        <f>H261+H263+H265+H267+H269+H272</f>
        <v>864.91438254736852</v>
      </c>
      <c r="H275" s="598"/>
      <c r="I275" s="598">
        <f>J261+J263+J265+J267+J269+J272</f>
        <v>1203.6128102837893</v>
      </c>
      <c r="J275" s="598"/>
      <c r="K275" s="598">
        <f>L261+L263+L265+L267+L269+L272</f>
        <v>1321.1413915277471</v>
      </c>
      <c r="L275" s="598"/>
      <c r="M275" s="598">
        <f>N261+N263+N265+N267+N269+N272</f>
        <v>1321.1413915277471</v>
      </c>
      <c r="N275" s="598"/>
      <c r="O275" s="598">
        <f>P261+P263+P265+P267+P269+P272</f>
        <v>3145.5445667897857</v>
      </c>
      <c r="P275" s="598"/>
      <c r="Q275" s="598">
        <f>R261+R263+R265+R267+R269+R272</f>
        <v>3173.058532272737</v>
      </c>
      <c r="R275" s="598"/>
      <c r="S275" s="598">
        <f>T261+T263+T265+T267+T269+T272</f>
        <v>3256.1546568390186</v>
      </c>
      <c r="T275" s="598"/>
      <c r="U275" s="598">
        <f>V261+V263+V265+V267+V269+V272</f>
        <v>4461.0911650184789</v>
      </c>
      <c r="V275" s="598"/>
      <c r="W275" s="598">
        <f>X261+X263+X265+X267+X269+X272</f>
        <v>4565.8645113958846</v>
      </c>
      <c r="X275" s="598"/>
      <c r="Y275" s="598">
        <f>Z261+Z263+Z265+Z267+Z269+Z272</f>
        <v>4661.8894295526461</v>
      </c>
      <c r="Z275" s="598"/>
      <c r="AA275" s="598">
        <f>AB261+AB263+AB265+AB267+AB269+AB272</f>
        <v>10063.971585932793</v>
      </c>
      <c r="AB275" s="598"/>
      <c r="AC275" s="598">
        <f>AD261+AD263+AD265+AD267+AD269+AD272</f>
        <v>10381.745002070998</v>
      </c>
      <c r="AD275" s="598"/>
      <c r="AE275" s="598">
        <f>AF261+AF263+AF265+AF267+AF269+AF272</f>
        <v>14627.725996181092</v>
      </c>
      <c r="AF275" s="598"/>
      <c r="AG275" s="598">
        <f>AH261+AH263+AH265+AH267+AH269+AH272</f>
        <v>14760.515933023198</v>
      </c>
      <c r="AH275" s="598"/>
      <c r="AI275" s="598">
        <f>AJ261+AJ263+AJ265+AJ267+AJ269+AJ272</f>
        <v>22909.228482394752</v>
      </c>
      <c r="AJ275" s="598"/>
      <c r="AK275" s="598">
        <f>AL261+AL263+AL265+AL267+AL269+AL272</f>
        <v>23151.514061342121</v>
      </c>
      <c r="AL275" s="598"/>
      <c r="AM275" s="598">
        <f>AN261+AN263+AN265+AN267+AN269+AN272</f>
        <v>40544.401283072504</v>
      </c>
      <c r="AN275" s="598"/>
      <c r="AO275" s="598">
        <f>AP261+AP263+AP265+AP267+AP269+AP272</f>
        <v>41304.048925430878</v>
      </c>
      <c r="AP275" s="599"/>
      <c r="AQ275" s="334"/>
    </row>
    <row r="276" spans="2:43" ht="14.45" customHeight="1" thickBot="1">
      <c r="B276" s="323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277"/>
      <c r="AQ276" s="334"/>
    </row>
    <row r="277" spans="2:43" ht="14.45" customHeight="1">
      <c r="B277" s="323"/>
      <c r="C277" s="608" t="s">
        <v>1781</v>
      </c>
      <c r="D277" s="610" t="s">
        <v>1037</v>
      </c>
      <c r="E277" s="606" t="s">
        <v>1013</v>
      </c>
      <c r="F277" s="606"/>
      <c r="G277" s="606" t="s">
        <v>1042</v>
      </c>
      <c r="H277" s="606" t="s">
        <v>1014</v>
      </c>
      <c r="I277" s="606" t="s">
        <v>1043</v>
      </c>
      <c r="J277" s="606" t="s">
        <v>1015</v>
      </c>
      <c r="K277" s="606" t="s">
        <v>1044</v>
      </c>
      <c r="L277" s="606" t="s">
        <v>1016</v>
      </c>
      <c r="M277" s="606" t="s">
        <v>1045</v>
      </c>
      <c r="N277" s="606" t="s">
        <v>1017</v>
      </c>
      <c r="O277" s="606" t="s">
        <v>1046</v>
      </c>
      <c r="P277" s="606" t="s">
        <v>1018</v>
      </c>
      <c r="Q277" s="606" t="s">
        <v>1047</v>
      </c>
      <c r="R277" s="606" t="s">
        <v>1019</v>
      </c>
      <c r="S277" s="606" t="s">
        <v>1048</v>
      </c>
      <c r="T277" s="606" t="s">
        <v>1020</v>
      </c>
      <c r="U277" s="606" t="s">
        <v>1049</v>
      </c>
      <c r="V277" s="606" t="s">
        <v>1021</v>
      </c>
      <c r="W277" s="606" t="s">
        <v>1050</v>
      </c>
      <c r="X277" s="606" t="s">
        <v>1022</v>
      </c>
      <c r="Y277" s="606" t="s">
        <v>1051</v>
      </c>
      <c r="Z277" s="606" t="s">
        <v>1023</v>
      </c>
      <c r="AA277" s="606" t="s">
        <v>1052</v>
      </c>
      <c r="AB277" s="606" t="s">
        <v>1024</v>
      </c>
      <c r="AC277" s="606" t="s">
        <v>1053</v>
      </c>
      <c r="AD277" s="606" t="s">
        <v>1025</v>
      </c>
      <c r="AE277" s="606" t="s">
        <v>1054</v>
      </c>
      <c r="AF277" s="606" t="s">
        <v>1026</v>
      </c>
      <c r="AG277" s="606" t="s">
        <v>1055</v>
      </c>
      <c r="AH277" s="606" t="s">
        <v>1027</v>
      </c>
      <c r="AI277" s="606" t="s">
        <v>1056</v>
      </c>
      <c r="AJ277" s="606" t="s">
        <v>1028</v>
      </c>
      <c r="AK277" s="606" t="s">
        <v>1057</v>
      </c>
      <c r="AL277" s="606" t="s">
        <v>1029</v>
      </c>
      <c r="AM277" s="606" t="s">
        <v>1058</v>
      </c>
      <c r="AN277" s="606" t="s">
        <v>1030</v>
      </c>
      <c r="AO277" s="606" t="s">
        <v>1059</v>
      </c>
      <c r="AP277" s="607" t="s">
        <v>1031</v>
      </c>
      <c r="AQ277" s="334"/>
    </row>
    <row r="278" spans="2:43" ht="14.45" customHeight="1">
      <c r="B278" s="323"/>
      <c r="C278" s="609"/>
      <c r="D278" s="611"/>
      <c r="E278" s="602">
        <f>'3T장기'!$J$7</f>
        <v>1</v>
      </c>
      <c r="F278" s="602"/>
      <c r="G278" s="602">
        <f>'3T장기'!$J$17</f>
        <v>1.3094499999999998</v>
      </c>
      <c r="H278" s="602">
        <v>1.5976852999999998</v>
      </c>
      <c r="I278" s="602">
        <f>'3T장기'!$J$27</f>
        <v>1.8777911090809998</v>
      </c>
      <c r="J278" s="602">
        <v>1.5976852999999998</v>
      </c>
      <c r="K278" s="602">
        <f>'3T장기'!$J$37</f>
        <v>1.8777911090809998</v>
      </c>
      <c r="L278" s="602">
        <v>1.5976852999999998</v>
      </c>
      <c r="M278" s="602">
        <f>'3T장기'!$J$47</f>
        <v>1.8777911090809998</v>
      </c>
      <c r="N278" s="602">
        <v>1.5976852999999998</v>
      </c>
      <c r="O278" s="602">
        <f>'3T장기'!$J$57</f>
        <v>3.4352025153263877</v>
      </c>
      <c r="P278" s="602">
        <v>1.5976852999999998</v>
      </c>
      <c r="Q278" s="602">
        <f>'3T장기'!$S$7</f>
        <v>3.4352025153263877</v>
      </c>
      <c r="R278" s="602">
        <v>1.5976852999999998</v>
      </c>
      <c r="S278" s="602">
        <f>'3T장기'!$S$17</f>
        <v>3.4352025153263877</v>
      </c>
      <c r="T278" s="602">
        <v>1.5976852999999998</v>
      </c>
      <c r="U278" s="602">
        <f>'3T장기'!$S$27</f>
        <v>4.8137190893745823</v>
      </c>
      <c r="V278" s="602">
        <v>1.5976852999999998</v>
      </c>
      <c r="W278" s="602">
        <f>'3T장기'!$S$37</f>
        <v>4.8137190893745823</v>
      </c>
      <c r="X278" s="602">
        <v>1.5976852999999998</v>
      </c>
      <c r="Y278" s="602">
        <f>'3T장기'!$S$47</f>
        <v>4.8137190893745823</v>
      </c>
      <c r="Z278" s="602">
        <v>1.5976852999999998</v>
      </c>
      <c r="AA278" s="602">
        <f>'3T장기'!$S$57</f>
        <v>8.4527751340665915</v>
      </c>
      <c r="AB278" s="602">
        <v>1.5976852999999998</v>
      </c>
      <c r="AC278" s="602">
        <f>'3T장기'!$AB$7</f>
        <v>8.4527751340665915</v>
      </c>
      <c r="AD278" s="602">
        <v>1.5976852999999998</v>
      </c>
      <c r="AE278" s="602">
        <f>'3T장기'!$AB$17</f>
        <v>12.828122342708454</v>
      </c>
      <c r="AF278" s="602">
        <v>1.5976852999999998</v>
      </c>
      <c r="AG278" s="602">
        <f>'3T장기'!$AB$27</f>
        <v>12.828122342708454</v>
      </c>
      <c r="AH278" s="602">
        <v>1.5976852999999998</v>
      </c>
      <c r="AI278" s="602">
        <f>'3T장기'!$AB$37</f>
        <v>31.883510117979654</v>
      </c>
      <c r="AJ278" s="602">
        <v>1.5976852999999998</v>
      </c>
      <c r="AK278" s="602">
        <f>'3T장기'!$AB$47</f>
        <v>31.883510117979654</v>
      </c>
      <c r="AL278" s="602">
        <v>1.5976852999999998</v>
      </c>
      <c r="AM278" s="602">
        <f>'3T장기'!$AB$57</f>
        <v>46.756155293346822</v>
      </c>
      <c r="AN278" s="602">
        <v>1.5976852999999998</v>
      </c>
      <c r="AO278" s="602">
        <f>'3T장기'!$AB$57</f>
        <v>46.756155293346822</v>
      </c>
      <c r="AP278" s="603"/>
      <c r="AQ278" s="334"/>
    </row>
    <row r="279" spans="2:43" ht="14.45" customHeight="1">
      <c r="B279" s="323"/>
      <c r="C279" s="360" t="s">
        <v>206</v>
      </c>
      <c r="D279" s="361">
        <f>마리!$G$10</f>
        <v>10.787368421052633</v>
      </c>
      <c r="E279" s="362">
        <v>25.8</v>
      </c>
      <c r="F279" s="361">
        <f>D279*E279*E278</f>
        <v>278.31410526315796</v>
      </c>
      <c r="G279" s="362">
        <v>25.8</v>
      </c>
      <c r="H279" s="361">
        <f>D279*G279*G278</f>
        <v>364.43840513684211</v>
      </c>
      <c r="I279" s="362">
        <v>25.8</v>
      </c>
      <c r="J279" s="361">
        <f>D279*I279*I278</f>
        <v>522.61575239499155</v>
      </c>
      <c r="K279" s="362">
        <v>32</v>
      </c>
      <c r="L279" s="361">
        <f>D279*K279*K278</f>
        <v>648.2055843658809</v>
      </c>
      <c r="M279" s="362">
        <v>32</v>
      </c>
      <c r="N279" s="361">
        <f>D279*M279*M278</f>
        <v>648.2055843658809</v>
      </c>
      <c r="O279" s="362">
        <v>32</v>
      </c>
      <c r="P279" s="361">
        <f>D279*O279*O278</f>
        <v>1185.8174442800785</v>
      </c>
      <c r="Q279" s="362">
        <v>38</v>
      </c>
      <c r="R279" s="361">
        <f>D279*Q279*Q278</f>
        <v>1408.1582150825932</v>
      </c>
      <c r="S279" s="362">
        <v>38</v>
      </c>
      <c r="T279" s="361">
        <f>D279*S279*S278</f>
        <v>1408.1582150825932</v>
      </c>
      <c r="U279" s="362">
        <v>38</v>
      </c>
      <c r="V279" s="361">
        <f>D279*U279*U278</f>
        <v>1973.2397291164291</v>
      </c>
      <c r="W279" s="362">
        <v>44</v>
      </c>
      <c r="X279" s="361">
        <f>D279*W279*W278</f>
        <v>2284.8038968716546</v>
      </c>
      <c r="Y279" s="362">
        <v>44</v>
      </c>
      <c r="Z279" s="361">
        <f>D279*Y279*Y278</f>
        <v>2284.8038968716546</v>
      </c>
      <c r="AA279" s="362">
        <v>44</v>
      </c>
      <c r="AB279" s="361">
        <f>D279*AA279*AA278</f>
        <v>4012.0607802655113</v>
      </c>
      <c r="AC279" s="362">
        <v>50</v>
      </c>
      <c r="AD279" s="361">
        <f>D279*AC279*AC278</f>
        <v>4559.1599775744444</v>
      </c>
      <c r="AE279" s="362">
        <v>50</v>
      </c>
      <c r="AF279" s="361">
        <f>D279*AE279*AE278</f>
        <v>6919.0840930566455</v>
      </c>
      <c r="AG279" s="362">
        <v>50</v>
      </c>
      <c r="AH279" s="361">
        <f>D279*AG279*AG278</f>
        <v>6919.0840930566455</v>
      </c>
      <c r="AI279" s="362">
        <v>56</v>
      </c>
      <c r="AJ279" s="361">
        <f>D279*AI279*AI278</f>
        <v>19260.593531144328</v>
      </c>
      <c r="AK279" s="362">
        <v>56</v>
      </c>
      <c r="AL279" s="361">
        <f>D279*AK279*AK278</f>
        <v>19260.593531144328</v>
      </c>
      <c r="AM279" s="362">
        <v>56</v>
      </c>
      <c r="AN279" s="361">
        <f>D279*AM279*AM278</f>
        <v>28245.048893671817</v>
      </c>
      <c r="AO279" s="362">
        <v>62.2</v>
      </c>
      <c r="AP279" s="363">
        <f>D279*AO279*AO278</f>
        <v>31372.179306899769</v>
      </c>
      <c r="AQ279" s="334"/>
    </row>
    <row r="280" spans="2:43" ht="14.45" customHeight="1">
      <c r="B280" s="323"/>
      <c r="C280" s="364" t="s">
        <v>205</v>
      </c>
      <c r="D280" s="365">
        <f>마리!$G$9</f>
        <v>1</v>
      </c>
      <c r="E280" s="366">
        <v>15.6</v>
      </c>
      <c r="F280" s="365">
        <f>D280*E280*E278</f>
        <v>15.6</v>
      </c>
      <c r="G280" s="366">
        <v>15.6</v>
      </c>
      <c r="H280" s="365">
        <f>D280*G280*G278</f>
        <v>20.427419999999994</v>
      </c>
      <c r="I280" s="366">
        <v>15.6</v>
      </c>
      <c r="J280" s="365">
        <f>D280*I280*I278</f>
        <v>29.293541301663595</v>
      </c>
      <c r="K280" s="366">
        <v>19.2</v>
      </c>
      <c r="L280" s="365">
        <f>D280*K280*K278</f>
        <v>36.053589294355191</v>
      </c>
      <c r="M280" s="366">
        <v>19.2</v>
      </c>
      <c r="N280" s="365">
        <f>D280*M280*M278</f>
        <v>36.053589294355191</v>
      </c>
      <c r="O280" s="366">
        <v>19.2</v>
      </c>
      <c r="P280" s="365">
        <f>D280*O280*O278</f>
        <v>65.955888294266643</v>
      </c>
      <c r="Q280" s="366">
        <v>22.8</v>
      </c>
      <c r="R280" s="365">
        <f>D280*Q280*Q278</f>
        <v>78.322617349441643</v>
      </c>
      <c r="S280" s="366">
        <v>22.8</v>
      </c>
      <c r="T280" s="365">
        <f>D280*S280*S278</f>
        <v>78.322617349441643</v>
      </c>
      <c r="U280" s="366">
        <v>22.8</v>
      </c>
      <c r="V280" s="365">
        <f>D280*U280*U278</f>
        <v>109.75279523774049</v>
      </c>
      <c r="W280" s="366">
        <v>26.4</v>
      </c>
      <c r="X280" s="365">
        <f>D280*W280*W278</f>
        <v>127.08218395948896</v>
      </c>
      <c r="Y280" s="366">
        <v>26.4</v>
      </c>
      <c r="Z280" s="365">
        <f>D280*Y280*Y278</f>
        <v>127.08218395948896</v>
      </c>
      <c r="AA280" s="366">
        <v>26.4</v>
      </c>
      <c r="AB280" s="365">
        <f>D280*AA280*AA278</f>
        <v>223.15326353935799</v>
      </c>
      <c r="AC280" s="366">
        <v>30</v>
      </c>
      <c r="AD280" s="365">
        <f>D280*AC280*AC278</f>
        <v>253.58325402199773</v>
      </c>
      <c r="AE280" s="366">
        <v>30</v>
      </c>
      <c r="AF280" s="365">
        <f>D280*AE280*AE278</f>
        <v>384.84367028125359</v>
      </c>
      <c r="AG280" s="366">
        <v>30</v>
      </c>
      <c r="AH280" s="365">
        <f>D280*AG280*AG278</f>
        <v>384.84367028125359</v>
      </c>
      <c r="AI280" s="366">
        <v>33.6</v>
      </c>
      <c r="AJ280" s="365">
        <f>D280*AI280*AI278</f>
        <v>1071.2859399641163</v>
      </c>
      <c r="AK280" s="366">
        <v>33.6</v>
      </c>
      <c r="AL280" s="365">
        <f>D280*AK280*AK278</f>
        <v>1071.2859399641163</v>
      </c>
      <c r="AM280" s="366">
        <v>33.6</v>
      </c>
      <c r="AN280" s="365">
        <f>D280*AM280*AM278</f>
        <v>1571.0068178564534</v>
      </c>
      <c r="AO280" s="366">
        <v>37.200000000000003</v>
      </c>
      <c r="AP280" s="367">
        <f>D280*AO280*AO278</f>
        <v>1739.328976912502</v>
      </c>
      <c r="AQ280" s="334"/>
    </row>
    <row r="281" spans="2:43" ht="14.45" customHeight="1">
      <c r="B281" s="323"/>
      <c r="C281" s="364" t="s">
        <v>1039</v>
      </c>
      <c r="D281" s="365">
        <f>마리!$G$11</f>
        <v>10.273684210526318</v>
      </c>
      <c r="E281" s="366">
        <v>8</v>
      </c>
      <c r="F281" s="365">
        <f>D281*E281*E278</f>
        <v>82.18947368421054</v>
      </c>
      <c r="G281" s="366">
        <v>8</v>
      </c>
      <c r="H281" s="365">
        <f>D281*G281*G278</f>
        <v>107.62300631578947</v>
      </c>
      <c r="I281" s="366">
        <v>8</v>
      </c>
      <c r="J281" s="365">
        <f>D281*I281*I278</f>
        <v>154.33466294425736</v>
      </c>
      <c r="K281" s="366">
        <v>10</v>
      </c>
      <c r="L281" s="365">
        <f>D281*K281*K278</f>
        <v>192.91832868032171</v>
      </c>
      <c r="M281" s="366">
        <v>10</v>
      </c>
      <c r="N281" s="365">
        <f>D281*M281*M278</f>
        <v>192.91832868032171</v>
      </c>
      <c r="O281" s="366">
        <v>10</v>
      </c>
      <c r="P281" s="365">
        <f>D281*O281*O278</f>
        <v>352.92185841668999</v>
      </c>
      <c r="Q281" s="366">
        <v>10</v>
      </c>
      <c r="R281" s="365">
        <f>D281*Q281*Q278</f>
        <v>352.92185841668999</v>
      </c>
      <c r="S281" s="366">
        <v>12</v>
      </c>
      <c r="T281" s="365">
        <f>D281*S281*S278</f>
        <v>423.50623010002795</v>
      </c>
      <c r="U281" s="366">
        <v>12</v>
      </c>
      <c r="V281" s="365">
        <f>D281*U281*U278</f>
        <v>593.45555762900119</v>
      </c>
      <c r="W281" s="366">
        <v>12</v>
      </c>
      <c r="X281" s="365">
        <f>D281*W281*W278</f>
        <v>593.45555762900119</v>
      </c>
      <c r="Y281" s="366">
        <v>12</v>
      </c>
      <c r="Z281" s="365">
        <f>D281*Y281*Y278</f>
        <v>593.45555762900119</v>
      </c>
      <c r="AA281" s="366">
        <v>14</v>
      </c>
      <c r="AB281" s="365">
        <f>D281*AA281*AA278</f>
        <v>1215.7759940198519</v>
      </c>
      <c r="AC281" s="366">
        <v>14</v>
      </c>
      <c r="AD281" s="365">
        <f>D281*AC281*AC278</f>
        <v>1215.7759940198519</v>
      </c>
      <c r="AE281" s="366">
        <v>16</v>
      </c>
      <c r="AF281" s="365">
        <f>D281*AE281*AE278</f>
        <v>2108.6732474077394</v>
      </c>
      <c r="AG281" s="366">
        <v>16</v>
      </c>
      <c r="AH281" s="365">
        <f>D281*AG281*AG278</f>
        <v>2108.6732474077394</v>
      </c>
      <c r="AI281" s="366">
        <v>18</v>
      </c>
      <c r="AJ281" s="365">
        <f>D281*AI281*AI278</f>
        <v>5896.1000605543859</v>
      </c>
      <c r="AK281" s="366">
        <v>18</v>
      </c>
      <c r="AL281" s="365">
        <f>D281*AK281*AK278</f>
        <v>5896.1000605543859</v>
      </c>
      <c r="AM281" s="366">
        <v>18</v>
      </c>
      <c r="AN281" s="365">
        <f>D281*AM281*AM278</f>
        <v>8646.4435388791262</v>
      </c>
      <c r="AO281" s="366">
        <v>20</v>
      </c>
      <c r="AP281" s="367">
        <f>D281*AO281*AO278</f>
        <v>9607.1594876434756</v>
      </c>
      <c r="AQ281" s="334"/>
    </row>
    <row r="282" spans="2:43" ht="14.45" customHeight="1">
      <c r="B282" s="323"/>
      <c r="C282" s="368" t="s">
        <v>1603</v>
      </c>
      <c r="D282" s="369">
        <f>마리!$G$11</f>
        <v>10.273684210526318</v>
      </c>
      <c r="E282" s="370">
        <v>4</v>
      </c>
      <c r="F282" s="369">
        <f>D282*E282*E278</f>
        <v>41.09473684210527</v>
      </c>
      <c r="G282" s="370">
        <v>4</v>
      </c>
      <c r="H282" s="369">
        <f>D282*G282*G278</f>
        <v>53.811503157894734</v>
      </c>
      <c r="I282" s="370">
        <v>4</v>
      </c>
      <c r="J282" s="369">
        <f>D282*I282*I278</f>
        <v>77.16733147212868</v>
      </c>
      <c r="K282" s="370">
        <v>6</v>
      </c>
      <c r="L282" s="369">
        <f>D282*K282*K278</f>
        <v>115.75099720819301</v>
      </c>
      <c r="M282" s="370">
        <v>6</v>
      </c>
      <c r="N282" s="369">
        <f>D282*M282*M278</f>
        <v>115.75099720819301</v>
      </c>
      <c r="O282" s="370">
        <v>6</v>
      </c>
      <c r="P282" s="369">
        <f>D282*O282*O278</f>
        <v>211.75311505001397</v>
      </c>
      <c r="Q282" s="370">
        <v>6</v>
      </c>
      <c r="R282" s="369">
        <f>D282*Q282*Q278</f>
        <v>211.75311505001397</v>
      </c>
      <c r="S282" s="370">
        <v>8</v>
      </c>
      <c r="T282" s="369">
        <f>D282*S282*S278</f>
        <v>282.33748673335197</v>
      </c>
      <c r="U282" s="370">
        <v>8</v>
      </c>
      <c r="V282" s="369">
        <f>D282*U282*U278</f>
        <v>395.63703841933415</v>
      </c>
      <c r="W282" s="370">
        <v>8</v>
      </c>
      <c r="X282" s="369">
        <f>D282*W282*W278</f>
        <v>395.63703841933415</v>
      </c>
      <c r="Y282" s="370">
        <v>8</v>
      </c>
      <c r="Z282" s="369">
        <f>D282*Y282*Y278</f>
        <v>395.63703841933415</v>
      </c>
      <c r="AA282" s="370">
        <v>8</v>
      </c>
      <c r="AB282" s="369">
        <f>D282*AA282*AA278</f>
        <v>694.72913943991534</v>
      </c>
      <c r="AC282" s="370">
        <v>8</v>
      </c>
      <c r="AD282" s="369">
        <f>D282*AC282*AC278</f>
        <v>694.72913943991534</v>
      </c>
      <c r="AE282" s="370">
        <v>10</v>
      </c>
      <c r="AF282" s="369">
        <f>D282*AE282*AE278</f>
        <v>1317.9207796298372</v>
      </c>
      <c r="AG282" s="370">
        <v>10</v>
      </c>
      <c r="AH282" s="369">
        <f>D282*AG282*AG278</f>
        <v>1317.9207796298372</v>
      </c>
      <c r="AI282" s="370">
        <v>10</v>
      </c>
      <c r="AJ282" s="369">
        <f>D282*AI282*AI278</f>
        <v>3275.6111447524368</v>
      </c>
      <c r="AK282" s="370">
        <v>10</v>
      </c>
      <c r="AL282" s="369">
        <f>D282*AK282*AK278</f>
        <v>3275.6111447524368</v>
      </c>
      <c r="AM282" s="370">
        <v>12</v>
      </c>
      <c r="AN282" s="369">
        <f>D282*AM282*AM278</f>
        <v>5764.2956925860844</v>
      </c>
      <c r="AO282" s="370">
        <v>12</v>
      </c>
      <c r="AP282" s="371">
        <f>D282*AO282*AO278</f>
        <v>5764.2956925860844</v>
      </c>
      <c r="AQ282" s="334"/>
    </row>
    <row r="283" spans="2:43" ht="14.45" customHeight="1">
      <c r="B283" s="323"/>
      <c r="C283" s="360" t="s">
        <v>1040</v>
      </c>
      <c r="D283" s="361">
        <f>마리!$G$15</f>
        <v>11</v>
      </c>
      <c r="E283" s="362">
        <v>4</v>
      </c>
      <c r="F283" s="361">
        <f>D283*E283*E278</f>
        <v>44</v>
      </c>
      <c r="G283" s="362">
        <v>4</v>
      </c>
      <c r="H283" s="361">
        <f>D283*G283*G278</f>
        <v>57.615799999999993</v>
      </c>
      <c r="I283" s="362">
        <v>4</v>
      </c>
      <c r="J283" s="361">
        <f>D283*I283*I278</f>
        <v>82.622808799563984</v>
      </c>
      <c r="K283" s="362">
        <v>4</v>
      </c>
      <c r="L283" s="361">
        <f>D283*K283*K278</f>
        <v>82.622808799563984</v>
      </c>
      <c r="M283" s="362">
        <v>4</v>
      </c>
      <c r="N283" s="361">
        <f>D283*M283*M278</f>
        <v>82.622808799563984</v>
      </c>
      <c r="O283" s="362">
        <v>4</v>
      </c>
      <c r="P283" s="361">
        <f>D283*O283*O278</f>
        <v>151.14891067436105</v>
      </c>
      <c r="Q283" s="362">
        <v>6</v>
      </c>
      <c r="R283" s="361">
        <f>D283*Q283*Q278</f>
        <v>226.72336601154157</v>
      </c>
      <c r="S283" s="362">
        <v>6</v>
      </c>
      <c r="T283" s="361">
        <f>D283*S283*S278</f>
        <v>226.72336601154157</v>
      </c>
      <c r="U283" s="362">
        <v>6</v>
      </c>
      <c r="V283" s="361">
        <f>D283*U283*U278</f>
        <v>317.70545989872244</v>
      </c>
      <c r="W283" s="362">
        <v>6</v>
      </c>
      <c r="X283" s="361">
        <f>D283*W283*W278</f>
        <v>317.70545989872244</v>
      </c>
      <c r="Y283" s="362">
        <v>6</v>
      </c>
      <c r="Z283" s="361">
        <f>D283*Y283*Y278</f>
        <v>317.70545989872244</v>
      </c>
      <c r="AA283" s="362">
        <v>6</v>
      </c>
      <c r="AB283" s="361">
        <f>D283*AA283*AA278</f>
        <v>557.88315884839506</v>
      </c>
      <c r="AC283" s="362">
        <v>8</v>
      </c>
      <c r="AD283" s="361">
        <f>D283*AC283*AC278</f>
        <v>743.84421179786</v>
      </c>
      <c r="AE283" s="362">
        <v>8</v>
      </c>
      <c r="AF283" s="361">
        <f>D283*AE283*AE278</f>
        <v>1128.8747661583438</v>
      </c>
      <c r="AG283" s="362">
        <v>8</v>
      </c>
      <c r="AH283" s="361">
        <f>D283*AG283*AG278</f>
        <v>1128.8747661583438</v>
      </c>
      <c r="AI283" s="362">
        <v>8</v>
      </c>
      <c r="AJ283" s="361">
        <f>D283*AI283*AI278</f>
        <v>2805.7488903822095</v>
      </c>
      <c r="AK283" s="362">
        <v>8</v>
      </c>
      <c r="AL283" s="361">
        <f>D283*AK283*AK278</f>
        <v>2805.7488903822095</v>
      </c>
      <c r="AM283" s="362">
        <v>8</v>
      </c>
      <c r="AN283" s="361">
        <f>D283*AM283*AM278</f>
        <v>4114.5416658145205</v>
      </c>
      <c r="AO283" s="362">
        <v>8</v>
      </c>
      <c r="AP283" s="363">
        <f>D283*AO283*AO278</f>
        <v>4114.5416658145205</v>
      </c>
      <c r="AQ283" s="334"/>
    </row>
    <row r="284" spans="2:43" ht="14.45" customHeight="1">
      <c r="B284" s="323"/>
      <c r="C284" s="364" t="s">
        <v>1040</v>
      </c>
      <c r="D284" s="365">
        <f>마리!$G$15</f>
        <v>11</v>
      </c>
      <c r="E284" s="366">
        <v>2</v>
      </c>
      <c r="F284" s="365">
        <f>D284*E284*E278</f>
        <v>22</v>
      </c>
      <c r="G284" s="366">
        <v>2</v>
      </c>
      <c r="H284" s="365">
        <f>D284*G284*G278</f>
        <v>28.807899999999997</v>
      </c>
      <c r="I284" s="366">
        <v>2</v>
      </c>
      <c r="J284" s="365">
        <f>D284*I284*I278</f>
        <v>41.311404399781992</v>
      </c>
      <c r="K284" s="366">
        <v>4</v>
      </c>
      <c r="L284" s="365">
        <f>D284*K284*K278</f>
        <v>82.622808799563984</v>
      </c>
      <c r="M284" s="366">
        <v>4</v>
      </c>
      <c r="N284" s="365">
        <f>D284*M284*M278</f>
        <v>82.622808799563984</v>
      </c>
      <c r="O284" s="366">
        <v>4</v>
      </c>
      <c r="P284" s="365">
        <f>D284*O284*O278</f>
        <v>151.14891067436105</v>
      </c>
      <c r="Q284" s="366">
        <v>4</v>
      </c>
      <c r="R284" s="365">
        <f>D284*Q284*Q278</f>
        <v>151.14891067436105</v>
      </c>
      <c r="S284" s="366">
        <v>4</v>
      </c>
      <c r="T284" s="365">
        <f>D284*S284*S278</f>
        <v>151.14891067436105</v>
      </c>
      <c r="U284" s="366">
        <v>4</v>
      </c>
      <c r="V284" s="365">
        <f>D284*U284*U278</f>
        <v>211.80363993248162</v>
      </c>
      <c r="W284" s="366">
        <v>4</v>
      </c>
      <c r="X284" s="365">
        <f>D284*W284*W278</f>
        <v>211.80363993248162</v>
      </c>
      <c r="Y284" s="366">
        <v>4</v>
      </c>
      <c r="Z284" s="365">
        <f>D284*Y284*Y278</f>
        <v>211.80363993248162</v>
      </c>
      <c r="AA284" s="366">
        <v>4</v>
      </c>
      <c r="AB284" s="365">
        <f>D284*AA284*AA278</f>
        <v>371.92210589893</v>
      </c>
      <c r="AC284" s="366">
        <v>6</v>
      </c>
      <c r="AD284" s="365">
        <f>D284*AC284*AC278</f>
        <v>557.88315884839506</v>
      </c>
      <c r="AE284" s="366">
        <v>6</v>
      </c>
      <c r="AF284" s="365">
        <f>D284*AE284*AE278</f>
        <v>846.656074618758</v>
      </c>
      <c r="AG284" s="366">
        <v>6</v>
      </c>
      <c r="AH284" s="365">
        <f>D284*AG284*AG278</f>
        <v>846.656074618758</v>
      </c>
      <c r="AI284" s="366">
        <v>6</v>
      </c>
      <c r="AJ284" s="365">
        <f>D284*AI284*AI278</f>
        <v>2104.3116677866574</v>
      </c>
      <c r="AK284" s="366">
        <v>6</v>
      </c>
      <c r="AL284" s="365">
        <f>D284*AK284*AK278</f>
        <v>2104.3116677866574</v>
      </c>
      <c r="AM284" s="366">
        <v>6</v>
      </c>
      <c r="AN284" s="365">
        <f>D284*AM284*AM278</f>
        <v>3085.9062493608903</v>
      </c>
      <c r="AO284" s="366">
        <v>6</v>
      </c>
      <c r="AP284" s="367">
        <f>D284*AO284*AO278</f>
        <v>3085.9062493608903</v>
      </c>
      <c r="AQ284" s="334"/>
    </row>
    <row r="285" spans="2:43" ht="14.45" customHeight="1">
      <c r="B285" s="323"/>
      <c r="C285" s="364" t="s">
        <v>1038</v>
      </c>
      <c r="D285" s="365">
        <f>마리!$G$14</f>
        <v>31.142105263157895</v>
      </c>
      <c r="E285" s="366">
        <v>1272</v>
      </c>
      <c r="F285" s="365">
        <f>D285*E285/500</f>
        <v>79.225515789473675</v>
      </c>
      <c r="G285" s="366">
        <v>1272</v>
      </c>
      <c r="H285" s="365">
        <f>D285*G285/500</f>
        <v>79.225515789473675</v>
      </c>
      <c r="I285" s="366">
        <v>1272</v>
      </c>
      <c r="J285" s="365">
        <f>D285*I285/500</f>
        <v>79.225515789473675</v>
      </c>
      <c r="K285" s="366">
        <v>1568</v>
      </c>
      <c r="L285" s="365">
        <f>D285*K285/500</f>
        <v>97.661642105263169</v>
      </c>
      <c r="M285" s="366">
        <v>1568</v>
      </c>
      <c r="N285" s="365">
        <f>D285*M285/500</f>
        <v>97.661642105263169</v>
      </c>
      <c r="O285" s="366">
        <v>1568</v>
      </c>
      <c r="P285" s="365">
        <f>D285*O285/500</f>
        <v>97.661642105263169</v>
      </c>
      <c r="Q285" s="366">
        <v>1864</v>
      </c>
      <c r="R285" s="365">
        <f>D285*Q285/500</f>
        <v>116.09776842105263</v>
      </c>
      <c r="S285" s="366">
        <v>1864</v>
      </c>
      <c r="T285" s="365">
        <f>D285*S285/500</f>
        <v>116.09776842105263</v>
      </c>
      <c r="U285" s="366">
        <v>1864</v>
      </c>
      <c r="V285" s="365">
        <f>D285*U285/500</f>
        <v>116.09776842105263</v>
      </c>
      <c r="W285" s="366">
        <v>2544</v>
      </c>
      <c r="X285" s="365">
        <f>D285*W285/500</f>
        <v>158.45103157894735</v>
      </c>
      <c r="Y285" s="366">
        <v>3476</v>
      </c>
      <c r="Z285" s="365">
        <f>D285*Y285/500</f>
        <v>216.49991578947368</v>
      </c>
      <c r="AA285" s="366">
        <v>4704</v>
      </c>
      <c r="AB285" s="365">
        <f>D285*AA285/500</f>
        <v>292.98492631578944</v>
      </c>
      <c r="AC285" s="366">
        <v>6354</v>
      </c>
      <c r="AD285" s="365">
        <f>D285*AC285/500</f>
        <v>395.75387368421053</v>
      </c>
      <c r="AE285" s="366">
        <v>8598</v>
      </c>
      <c r="AF285" s="365">
        <f>D285*AE285/500</f>
        <v>535.51964210526319</v>
      </c>
      <c r="AG285" s="366">
        <v>11688</v>
      </c>
      <c r="AH285" s="365">
        <f>D285*AG285/500</f>
        <v>727.97785263157891</v>
      </c>
      <c r="AI285" s="366">
        <v>15900</v>
      </c>
      <c r="AJ285" s="365">
        <f>D285*AI285/500</f>
        <v>990.31894736842105</v>
      </c>
      <c r="AK285" s="366">
        <v>21540</v>
      </c>
      <c r="AL285" s="365">
        <f>D285*AK285/500</f>
        <v>1341.601894736842</v>
      </c>
      <c r="AM285" s="366">
        <v>29256</v>
      </c>
      <c r="AN285" s="365">
        <f>D285*AM285/500</f>
        <v>1822.1868631578948</v>
      </c>
      <c r="AO285" s="366">
        <v>39668</v>
      </c>
      <c r="AP285" s="367">
        <f>D285*AO285/500</f>
        <v>2470.6900631578947</v>
      </c>
      <c r="AQ285" s="334"/>
    </row>
    <row r="286" spans="2:43" ht="14.45" customHeight="1">
      <c r="B286" s="323"/>
      <c r="C286" s="368" t="s">
        <v>1038</v>
      </c>
      <c r="D286" s="369">
        <f>마리!$G$14</f>
        <v>31.142105263157895</v>
      </c>
      <c r="E286" s="370">
        <v>888</v>
      </c>
      <c r="F286" s="369">
        <f>D286*E286/500</f>
        <v>55.308378947368425</v>
      </c>
      <c r="G286" s="370">
        <v>888</v>
      </c>
      <c r="H286" s="369">
        <f>D286*G286/500</f>
        <v>55.308378947368425</v>
      </c>
      <c r="I286" s="370">
        <v>888</v>
      </c>
      <c r="J286" s="369">
        <f>D286*I286/500</f>
        <v>55.308378947368425</v>
      </c>
      <c r="K286" s="370">
        <v>1096</v>
      </c>
      <c r="L286" s="369">
        <f>D286*K286/500</f>
        <v>68.263494736842091</v>
      </c>
      <c r="M286" s="370">
        <v>1096</v>
      </c>
      <c r="N286" s="369">
        <f>D286*M286/500</f>
        <v>68.263494736842091</v>
      </c>
      <c r="O286" s="370">
        <v>1096</v>
      </c>
      <c r="P286" s="369">
        <f>D286*O286/500</f>
        <v>68.263494736842091</v>
      </c>
      <c r="Q286" s="370">
        <v>1304</v>
      </c>
      <c r="R286" s="369">
        <f>D286*Q286/500</f>
        <v>81.2186105263158</v>
      </c>
      <c r="S286" s="370">
        <v>1304</v>
      </c>
      <c r="T286" s="369">
        <f>D286*S286/500</f>
        <v>81.2186105263158</v>
      </c>
      <c r="U286" s="370">
        <v>1304</v>
      </c>
      <c r="V286" s="369">
        <f>D286*U286/500</f>
        <v>81.2186105263158</v>
      </c>
      <c r="W286" s="370">
        <v>1768</v>
      </c>
      <c r="X286" s="369">
        <f>D286*W286/500</f>
        <v>110.1184842105263</v>
      </c>
      <c r="Y286" s="370">
        <v>2414</v>
      </c>
      <c r="Z286" s="369">
        <f>D286*Y286/500</f>
        <v>150.35408421052631</v>
      </c>
      <c r="AA286" s="370">
        <v>3276</v>
      </c>
      <c r="AB286" s="369">
        <f>D286*AA286/500</f>
        <v>204.0430736842105</v>
      </c>
      <c r="AC286" s="370">
        <v>4392</v>
      </c>
      <c r="AD286" s="369">
        <f>D286*AC286/500</f>
        <v>273.55225263157894</v>
      </c>
      <c r="AE286" s="370">
        <v>5926</v>
      </c>
      <c r="AF286" s="369">
        <f>D286*AE286/500</f>
        <v>369.09623157894737</v>
      </c>
      <c r="AG286" s="370">
        <v>8058</v>
      </c>
      <c r="AH286" s="369">
        <f>D286*AG286/500</f>
        <v>501.88616842105262</v>
      </c>
      <c r="AI286" s="370">
        <v>10868</v>
      </c>
      <c r="AJ286" s="369">
        <f>D286*AI286/500</f>
        <v>676.90480000000002</v>
      </c>
      <c r="AK286" s="370">
        <v>14758</v>
      </c>
      <c r="AL286" s="369">
        <f>D286*AK286/500</f>
        <v>919.19037894736834</v>
      </c>
      <c r="AM286" s="370">
        <v>20044</v>
      </c>
      <c r="AN286" s="369">
        <f>D286*AM286/500</f>
        <v>1248.4247157894736</v>
      </c>
      <c r="AO286" s="370">
        <v>28234</v>
      </c>
      <c r="AP286" s="371">
        <f>D286*AO286/500</f>
        <v>1758.5323999999998</v>
      </c>
      <c r="AQ286" s="334"/>
    </row>
    <row r="287" spans="2:43" ht="14.45" customHeight="1">
      <c r="B287" s="323"/>
      <c r="C287" s="604" t="s">
        <v>202</v>
      </c>
      <c r="D287" s="361" t="s">
        <v>1041</v>
      </c>
      <c r="E287" s="362">
        <v>400</v>
      </c>
      <c r="F287" s="361">
        <f>E287*E278</f>
        <v>400</v>
      </c>
      <c r="G287" s="362">
        <v>400</v>
      </c>
      <c r="H287" s="361">
        <f>G287*G278</f>
        <v>523.77999999999986</v>
      </c>
      <c r="I287" s="362">
        <v>400</v>
      </c>
      <c r="J287" s="361">
        <f>I287*I278</f>
        <v>751.11644363239986</v>
      </c>
      <c r="K287" s="362">
        <v>400</v>
      </c>
      <c r="L287" s="361">
        <f>K287*K278</f>
        <v>751.11644363239986</v>
      </c>
      <c r="M287" s="362">
        <v>400</v>
      </c>
      <c r="N287" s="361">
        <f>M287*M278</f>
        <v>751.11644363239986</v>
      </c>
      <c r="O287" s="362">
        <v>400</v>
      </c>
      <c r="P287" s="361">
        <f>O287*O278</f>
        <v>1374.0810061305551</v>
      </c>
      <c r="Q287" s="362">
        <v>400</v>
      </c>
      <c r="R287" s="361">
        <f>Q287*Q278</f>
        <v>1374.0810061305551</v>
      </c>
      <c r="S287" s="362">
        <v>400</v>
      </c>
      <c r="T287" s="361">
        <f>S287*S278</f>
        <v>1374.0810061305551</v>
      </c>
      <c r="U287" s="362">
        <v>400</v>
      </c>
      <c r="V287" s="361">
        <f>U287*U278</f>
        <v>1925.4876357498329</v>
      </c>
      <c r="W287" s="362">
        <v>400</v>
      </c>
      <c r="X287" s="361">
        <f>W287*W278</f>
        <v>1925.4876357498329</v>
      </c>
      <c r="Y287" s="362">
        <v>400</v>
      </c>
      <c r="Z287" s="361">
        <f>Y287*Y278</f>
        <v>1925.4876357498329</v>
      </c>
      <c r="AA287" s="362">
        <v>400</v>
      </c>
      <c r="AB287" s="361">
        <f>AA287*AA278</f>
        <v>3381.1100536266367</v>
      </c>
      <c r="AC287" s="362">
        <v>400</v>
      </c>
      <c r="AD287" s="361">
        <f>AC287*AC278</f>
        <v>3381.1100536266367</v>
      </c>
      <c r="AE287" s="362">
        <v>400</v>
      </c>
      <c r="AF287" s="361">
        <f>AE287*AE278</f>
        <v>5131.2489370833819</v>
      </c>
      <c r="AG287" s="362">
        <v>420</v>
      </c>
      <c r="AH287" s="361">
        <f>AG287*AG278</f>
        <v>5387.811383937551</v>
      </c>
      <c r="AI287" s="362">
        <v>430</v>
      </c>
      <c r="AJ287" s="361">
        <f>AI287*AI278</f>
        <v>13709.909350731252</v>
      </c>
      <c r="AK287" s="362">
        <v>450</v>
      </c>
      <c r="AL287" s="361">
        <f>AK287*AK278</f>
        <v>14347.579553090844</v>
      </c>
      <c r="AM287" s="362">
        <v>460</v>
      </c>
      <c r="AN287" s="361">
        <f>AM287*AM278</f>
        <v>21507.831434939537</v>
      </c>
      <c r="AO287" s="362">
        <v>490</v>
      </c>
      <c r="AP287" s="363">
        <f>AO287*AO278</f>
        <v>22910.516093739941</v>
      </c>
      <c r="AQ287" s="334"/>
    </row>
    <row r="288" spans="2:43" ht="14.45" customHeight="1">
      <c r="B288" s="323"/>
      <c r="C288" s="605"/>
      <c r="D288" s="365" t="s">
        <v>1041</v>
      </c>
      <c r="E288" s="366">
        <v>220</v>
      </c>
      <c r="F288" s="365">
        <f>E288*E278</f>
        <v>220</v>
      </c>
      <c r="G288" s="366">
        <v>220</v>
      </c>
      <c r="H288" s="365">
        <f>G288*G278</f>
        <v>288.07899999999995</v>
      </c>
      <c r="I288" s="366">
        <v>220</v>
      </c>
      <c r="J288" s="365">
        <f>I288*I278</f>
        <v>413.11404399781998</v>
      </c>
      <c r="K288" s="366">
        <v>220</v>
      </c>
      <c r="L288" s="365">
        <f>K288*K278</f>
        <v>413.11404399781998</v>
      </c>
      <c r="M288" s="366">
        <v>220</v>
      </c>
      <c r="N288" s="365">
        <f>M288*M278</f>
        <v>413.11404399781998</v>
      </c>
      <c r="O288" s="366">
        <v>220</v>
      </c>
      <c r="P288" s="365">
        <f>O288*O278</f>
        <v>755.7445533718053</v>
      </c>
      <c r="Q288" s="366">
        <v>220</v>
      </c>
      <c r="R288" s="365">
        <f>Q288*Q278</f>
        <v>755.7445533718053</v>
      </c>
      <c r="S288" s="366">
        <v>220</v>
      </c>
      <c r="T288" s="365">
        <f>S288*S278</f>
        <v>755.7445533718053</v>
      </c>
      <c r="U288" s="366">
        <v>220</v>
      </c>
      <c r="V288" s="365">
        <f>U288*U278</f>
        <v>1059.0181996624081</v>
      </c>
      <c r="W288" s="366">
        <v>230</v>
      </c>
      <c r="X288" s="365">
        <f>W288*W278</f>
        <v>1107.1553905561539</v>
      </c>
      <c r="Y288" s="366">
        <v>240</v>
      </c>
      <c r="Z288" s="365">
        <f>Y288*Y278</f>
        <v>1155.2925814498997</v>
      </c>
      <c r="AA288" s="366">
        <v>240</v>
      </c>
      <c r="AB288" s="365">
        <f>AA288*AA278</f>
        <v>2028.6660321759819</v>
      </c>
      <c r="AC288" s="366">
        <v>240</v>
      </c>
      <c r="AD288" s="365">
        <f>AC288*AC278</f>
        <v>2028.6660321759819</v>
      </c>
      <c r="AE288" s="366">
        <v>240</v>
      </c>
      <c r="AF288" s="365">
        <f>AE288*AE278</f>
        <v>3078.7493622500288</v>
      </c>
      <c r="AG288" s="366">
        <v>240</v>
      </c>
      <c r="AH288" s="365">
        <f>AG288*AG278</f>
        <v>3078.7493622500288</v>
      </c>
      <c r="AI288" s="366">
        <v>240</v>
      </c>
      <c r="AJ288" s="365">
        <f>AI288*AI278</f>
        <v>7652.0424283151169</v>
      </c>
      <c r="AK288" s="366">
        <v>240</v>
      </c>
      <c r="AL288" s="365">
        <f>AK288*AK278</f>
        <v>7652.0424283151169</v>
      </c>
      <c r="AM288" s="366">
        <v>240</v>
      </c>
      <c r="AN288" s="365">
        <f>AM288*AM278</f>
        <v>11221.477270403237</v>
      </c>
      <c r="AO288" s="366">
        <v>240</v>
      </c>
      <c r="AP288" s="367">
        <f>AO288*AO278</f>
        <v>11221.477270403237</v>
      </c>
      <c r="AQ288" s="334"/>
    </row>
    <row r="289" spans="2:43" ht="14.45" customHeight="1">
      <c r="B289" s="323"/>
      <c r="C289" s="364" t="s">
        <v>1001</v>
      </c>
      <c r="D289" s="365">
        <f>마리!$G$6</f>
        <v>13.42</v>
      </c>
      <c r="E289" s="366">
        <v>12</v>
      </c>
      <c r="F289" s="365">
        <f>D289*E289*E278</f>
        <v>161.04</v>
      </c>
      <c r="G289" s="366">
        <v>12</v>
      </c>
      <c r="H289" s="365">
        <f>D289*G289*G278</f>
        <v>210.87382799999995</v>
      </c>
      <c r="I289" s="366">
        <v>12</v>
      </c>
      <c r="J289" s="365">
        <f>D289*I289*I278</f>
        <v>302.39948020640418</v>
      </c>
      <c r="K289" s="366">
        <v>12</v>
      </c>
      <c r="L289" s="365">
        <f>D289*K289*K278</f>
        <v>302.39948020640418</v>
      </c>
      <c r="M289" s="366">
        <v>12</v>
      </c>
      <c r="N289" s="365">
        <f>D289*M289*M278</f>
        <v>302.39948020640418</v>
      </c>
      <c r="O289" s="366">
        <v>24</v>
      </c>
      <c r="P289" s="365">
        <f>D289*O289*O278</f>
        <v>1106.4100261363228</v>
      </c>
      <c r="Q289" s="366">
        <v>24</v>
      </c>
      <c r="R289" s="365">
        <f>D289*Q289*Q278</f>
        <v>1106.4100261363228</v>
      </c>
      <c r="S289" s="366">
        <v>24</v>
      </c>
      <c r="T289" s="365">
        <f>D289*S289*S278</f>
        <v>1106.4100261363228</v>
      </c>
      <c r="U289" s="366">
        <v>24</v>
      </c>
      <c r="V289" s="365">
        <f>D289*U289*U278</f>
        <v>1550.4026443057653</v>
      </c>
      <c r="W289" s="366">
        <v>24</v>
      </c>
      <c r="X289" s="365">
        <f>D289*W289*W278</f>
        <v>1550.4026443057653</v>
      </c>
      <c r="Y289" s="366">
        <v>24</v>
      </c>
      <c r="Z289" s="365">
        <f>D289*Y289*Y278</f>
        <v>1550.4026443057653</v>
      </c>
      <c r="AA289" s="366">
        <v>36</v>
      </c>
      <c r="AB289" s="365">
        <f>D289*AA289*AA278</f>
        <v>4083.7047227702519</v>
      </c>
      <c r="AC289" s="366">
        <v>36</v>
      </c>
      <c r="AD289" s="365">
        <f>D289*AC289*AC278</f>
        <v>4083.7047227702519</v>
      </c>
      <c r="AE289" s="366">
        <v>36</v>
      </c>
      <c r="AF289" s="365">
        <f>D289*AE289*AE278</f>
        <v>6197.5224662093087</v>
      </c>
      <c r="AG289" s="366">
        <v>36</v>
      </c>
      <c r="AH289" s="365">
        <f>D289*AG289*AG278</f>
        <v>6197.5224662093087</v>
      </c>
      <c r="AI289" s="366">
        <v>48</v>
      </c>
      <c r="AJ289" s="365">
        <f>D289*AI289*AI278</f>
        <v>20538.081877597771</v>
      </c>
      <c r="AK289" s="366">
        <v>48</v>
      </c>
      <c r="AL289" s="365">
        <f>D289*AK289*AK278</f>
        <v>20538.081877597771</v>
      </c>
      <c r="AM289" s="366">
        <v>48</v>
      </c>
      <c r="AN289" s="365">
        <f>D289*AM289*AM278</f>
        <v>30118.444993762289</v>
      </c>
      <c r="AO289" s="366">
        <v>48</v>
      </c>
      <c r="AP289" s="367">
        <f>D289*AO289*AO278</f>
        <v>30118.444993762289</v>
      </c>
      <c r="AQ289" s="334"/>
    </row>
    <row r="290" spans="2:43" ht="14.45" customHeight="1">
      <c r="B290" s="323"/>
      <c r="C290" s="364" t="s">
        <v>1033</v>
      </c>
      <c r="D290" s="365">
        <f>마리!$G$7</f>
        <v>61.000000000000007</v>
      </c>
      <c r="E290" s="366">
        <v>6</v>
      </c>
      <c r="F290" s="365">
        <f>D290*E290*E278</f>
        <v>366.00000000000006</v>
      </c>
      <c r="G290" s="366">
        <v>6</v>
      </c>
      <c r="H290" s="365">
        <f>D290*G290*G278</f>
        <v>479.25869999999998</v>
      </c>
      <c r="I290" s="366">
        <v>6</v>
      </c>
      <c r="J290" s="365">
        <f>D290*I290*I278</f>
        <v>687.27154592364604</v>
      </c>
      <c r="K290" s="366">
        <v>6</v>
      </c>
      <c r="L290" s="365">
        <f>D290*K290*K278</f>
        <v>687.27154592364604</v>
      </c>
      <c r="M290" s="366">
        <v>6</v>
      </c>
      <c r="N290" s="365">
        <f>D290*M290*M278</f>
        <v>687.27154592364604</v>
      </c>
      <c r="O290" s="366">
        <v>12</v>
      </c>
      <c r="P290" s="365">
        <f>D290*O290*O278</f>
        <v>2514.5682412189162</v>
      </c>
      <c r="Q290" s="366">
        <v>12</v>
      </c>
      <c r="R290" s="365">
        <f>D290*Q290*Q278</f>
        <v>2514.5682412189162</v>
      </c>
      <c r="S290" s="366">
        <v>12</v>
      </c>
      <c r="T290" s="365">
        <f>D290*S290*S278</f>
        <v>2514.5682412189162</v>
      </c>
      <c r="U290" s="366">
        <v>12</v>
      </c>
      <c r="V290" s="365">
        <f>D290*U290*U278</f>
        <v>3523.6423734221949</v>
      </c>
      <c r="W290" s="366">
        <v>12</v>
      </c>
      <c r="X290" s="365">
        <f>D290*W290*W278</f>
        <v>3523.6423734221949</v>
      </c>
      <c r="Y290" s="366">
        <v>12</v>
      </c>
      <c r="Z290" s="365">
        <f>D290*Y290*Y278</f>
        <v>3523.6423734221949</v>
      </c>
      <c r="AA290" s="366">
        <v>18</v>
      </c>
      <c r="AB290" s="365">
        <f>D290*AA290*AA278</f>
        <v>9281.1470972051193</v>
      </c>
      <c r="AC290" s="366">
        <v>18</v>
      </c>
      <c r="AD290" s="365">
        <f>D290*AC290*AC278</f>
        <v>9281.1470972051193</v>
      </c>
      <c r="AE290" s="366">
        <v>18</v>
      </c>
      <c r="AF290" s="365">
        <f>D290*AE290*AE278</f>
        <v>14085.278332293885</v>
      </c>
      <c r="AG290" s="366">
        <v>18</v>
      </c>
      <c r="AH290" s="365">
        <f>D290*AG290*AG278</f>
        <v>14085.278332293885</v>
      </c>
      <c r="AI290" s="366">
        <v>24</v>
      </c>
      <c r="AJ290" s="365">
        <f>D290*AI290*AI278</f>
        <v>46677.458812722223</v>
      </c>
      <c r="AK290" s="366">
        <v>24</v>
      </c>
      <c r="AL290" s="365">
        <f>D290*AK290*AK278</f>
        <v>46677.458812722223</v>
      </c>
      <c r="AM290" s="366">
        <v>24</v>
      </c>
      <c r="AN290" s="365">
        <f>D290*AM290*AM278</f>
        <v>68451.011349459761</v>
      </c>
      <c r="AO290" s="366">
        <v>24</v>
      </c>
      <c r="AP290" s="367">
        <f>D290*AO290*AO278</f>
        <v>68451.011349459761</v>
      </c>
      <c r="AQ290" s="334"/>
    </row>
    <row r="291" spans="2:43" ht="14.45" customHeight="1" thickBot="1">
      <c r="B291" s="323"/>
      <c r="C291" s="372" t="s">
        <v>1002</v>
      </c>
      <c r="D291" s="373">
        <f>마리!$G$8</f>
        <v>104.02105263157895</v>
      </c>
      <c r="E291" s="374">
        <v>2</v>
      </c>
      <c r="F291" s="373">
        <f>D291*E291*E278</f>
        <v>208.04210526315791</v>
      </c>
      <c r="G291" s="374">
        <v>2</v>
      </c>
      <c r="H291" s="373">
        <f>D291*G291*G278</f>
        <v>272.42073473684206</v>
      </c>
      <c r="I291" s="374">
        <v>2</v>
      </c>
      <c r="J291" s="373">
        <f>D291*I291*I278</f>
        <v>390.65961557765138</v>
      </c>
      <c r="K291" s="374">
        <v>2</v>
      </c>
      <c r="L291" s="373">
        <f>D291*K291*K278</f>
        <v>390.65961557765138</v>
      </c>
      <c r="M291" s="374">
        <v>2</v>
      </c>
      <c r="N291" s="373">
        <f>D291*M291*M278</f>
        <v>390.65961557765138</v>
      </c>
      <c r="O291" s="374">
        <v>4</v>
      </c>
      <c r="P291" s="373">
        <f>D291*O291*O278</f>
        <v>1429.3335265875944</v>
      </c>
      <c r="Q291" s="374">
        <v>4</v>
      </c>
      <c r="R291" s="373">
        <f>D291*Q291*Q278</f>
        <v>1429.3335265875944</v>
      </c>
      <c r="S291" s="374">
        <v>4</v>
      </c>
      <c r="T291" s="373">
        <f>D291*S291*S278</f>
        <v>1429.3335265875944</v>
      </c>
      <c r="U291" s="374">
        <v>4</v>
      </c>
      <c r="V291" s="373">
        <f>D291*U291*U278</f>
        <v>2002.9125069978788</v>
      </c>
      <c r="W291" s="374">
        <v>4</v>
      </c>
      <c r="X291" s="373">
        <f>D291*W291*W278</f>
        <v>2002.9125069978788</v>
      </c>
      <c r="Y291" s="374">
        <v>4</v>
      </c>
      <c r="Z291" s="373">
        <f>D291*Y291*Y278</f>
        <v>2002.9125069978788</v>
      </c>
      <c r="AA291" s="374">
        <v>6</v>
      </c>
      <c r="AB291" s="373">
        <f>D291*AA291*AA278</f>
        <v>5275.5994026218559</v>
      </c>
      <c r="AC291" s="374">
        <v>6</v>
      </c>
      <c r="AD291" s="373">
        <f>D291*AC291*AC278</f>
        <v>5275.5994026218559</v>
      </c>
      <c r="AE291" s="374">
        <v>5</v>
      </c>
      <c r="AF291" s="373">
        <f>D291*AE291*AE278</f>
        <v>6671.9739468760508</v>
      </c>
      <c r="AG291" s="374">
        <v>5</v>
      </c>
      <c r="AH291" s="373">
        <f>D291*AG291*AG278</f>
        <v>6671.9739468760508</v>
      </c>
      <c r="AI291" s="374">
        <v>1</v>
      </c>
      <c r="AJ291" s="373">
        <f>D291*AI291*AI278</f>
        <v>3316.5562840618418</v>
      </c>
      <c r="AK291" s="374">
        <v>1</v>
      </c>
      <c r="AL291" s="373">
        <f>D291*AK291*AK278</f>
        <v>3316.5562840618418</v>
      </c>
      <c r="AM291" s="374">
        <v>1</v>
      </c>
      <c r="AN291" s="373">
        <f>D291*AM291*AM278</f>
        <v>4863.6244906195088</v>
      </c>
      <c r="AO291" s="374">
        <v>1</v>
      </c>
      <c r="AP291" s="375">
        <f>D291*AO291*AO278</f>
        <v>4863.6244906195088</v>
      </c>
      <c r="AQ291" s="334"/>
    </row>
    <row r="292" spans="2:43" ht="14.45" customHeight="1" thickBot="1">
      <c r="B292" s="323"/>
      <c r="C292" s="277"/>
      <c r="D292" s="277"/>
      <c r="E292" s="277"/>
      <c r="F292" s="277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  <c r="Z292" s="277"/>
      <c r="AA292" s="277"/>
      <c r="AB292" s="277"/>
      <c r="AC292" s="277"/>
      <c r="AD292" s="277"/>
      <c r="AE292" s="277"/>
      <c r="AF292" s="277"/>
      <c r="AG292" s="277"/>
      <c r="AH292" s="277"/>
      <c r="AI292" s="277"/>
      <c r="AJ292" s="277"/>
      <c r="AK292" s="277"/>
      <c r="AL292" s="277"/>
      <c r="AM292" s="277"/>
      <c r="AN292" s="277"/>
      <c r="AO292" s="277"/>
      <c r="AP292" s="277"/>
      <c r="AQ292" s="334"/>
    </row>
    <row r="293" spans="2:43" ht="14.45" customHeight="1">
      <c r="B293" s="323"/>
      <c r="C293" s="376" t="s">
        <v>1032</v>
      </c>
      <c r="D293" s="377" t="s">
        <v>1577</v>
      </c>
      <c r="E293" s="600">
        <f>F279+F281+F283+F285+F287+F289+F290</f>
        <v>1410.7690947368421</v>
      </c>
      <c r="F293" s="600"/>
      <c r="G293" s="600">
        <f t="shared" ref="G293" si="162">H279+H281+H283+H285+H287+H289+H290</f>
        <v>1822.8152552421052</v>
      </c>
      <c r="H293" s="600"/>
      <c r="I293" s="600">
        <f t="shared" ref="I293" si="163">J279+J281+J283+J285+J287+J289+J290</f>
        <v>2579.5862096907367</v>
      </c>
      <c r="J293" s="600"/>
      <c r="K293" s="600">
        <f t="shared" ref="K293" si="164">L279+L281+L283+L285+L287+L289+L290</f>
        <v>2762.1958337134802</v>
      </c>
      <c r="L293" s="600"/>
      <c r="M293" s="600">
        <f t="shared" ref="M293" si="165">N279+N281+N283+N285+N287+N289+N290</f>
        <v>2762.1958337134802</v>
      </c>
      <c r="N293" s="600"/>
      <c r="O293" s="600">
        <f t="shared" ref="O293" si="166">P279+P281+P283+P285+P287+P289+P290</f>
        <v>6782.6091289621872</v>
      </c>
      <c r="P293" s="600"/>
      <c r="Q293" s="600">
        <f t="shared" ref="Q293" si="167">R279+R281+R283+R285+R287+R289+R290</f>
        <v>7098.960481417671</v>
      </c>
      <c r="R293" s="600"/>
      <c r="S293" s="600">
        <f t="shared" ref="S293" si="168">T279+T281+T283+T285+T287+T289+T290</f>
        <v>7169.5448531010097</v>
      </c>
      <c r="T293" s="600"/>
      <c r="U293" s="600">
        <f t="shared" ref="U293" si="169">V279+V281+V283+V285+V287+V289+V290</f>
        <v>10000.031168542999</v>
      </c>
      <c r="V293" s="600"/>
      <c r="W293" s="600">
        <f t="shared" ref="W293" si="170">X279+X281+X283+X285+X287+X289+X290</f>
        <v>10353.948599456118</v>
      </c>
      <c r="X293" s="600"/>
      <c r="Y293" s="600">
        <f t="shared" ref="Y293" si="171">Z279+Z281+Z283+Z285+Z287+Z289+Z290</f>
        <v>10411.997483666644</v>
      </c>
      <c r="Z293" s="600"/>
      <c r="AA293" s="600">
        <f t="shared" ref="AA293" si="172">AB279+AB281+AB283+AB285+AB287+AB289+AB290</f>
        <v>22824.666733051556</v>
      </c>
      <c r="AB293" s="600"/>
      <c r="AC293" s="600">
        <f t="shared" ref="AC293" si="173">AD279+AD281+AD283+AD285+AD287+AD289+AD290</f>
        <v>23660.495930678375</v>
      </c>
      <c r="AD293" s="600"/>
      <c r="AE293" s="600">
        <f t="shared" ref="AE293" si="174">AF279+AF281+AF283+AF285+AF287+AF289+AF290</f>
        <v>36106.201484314566</v>
      </c>
      <c r="AF293" s="600"/>
      <c r="AG293" s="600">
        <f t="shared" ref="AG293" si="175">AH279+AH281+AH283+AH285+AH287+AH289+AH290</f>
        <v>36555.222141695049</v>
      </c>
      <c r="AH293" s="600"/>
      <c r="AI293" s="600">
        <f t="shared" ref="AI293" si="176">AJ279+AJ281+AJ283+AJ285+AJ287+AJ289+AJ290</f>
        <v>109878.2114705006</v>
      </c>
      <c r="AJ293" s="600"/>
      <c r="AK293" s="600">
        <f t="shared" ref="AK293" si="177">AL279+AL281+AL283+AL285+AL287+AL289+AL290</f>
        <v>110867.16462022861</v>
      </c>
      <c r="AL293" s="600"/>
      <c r="AM293" s="600">
        <f t="shared" ref="AM293" si="178">AN279+AN281+AN283+AN285+AN287+AN289+AN290</f>
        <v>162905.50873968494</v>
      </c>
      <c r="AN293" s="600"/>
      <c r="AO293" s="600">
        <f t="shared" ref="AO293" si="179">AP279+AP281+AP283+AP285+AP287+AP289+AP290</f>
        <v>169044.54296047764</v>
      </c>
      <c r="AP293" s="601"/>
      <c r="AQ293" s="334"/>
    </row>
    <row r="294" spans="2:43" ht="14.45" customHeight="1" thickBot="1">
      <c r="B294" s="323"/>
      <c r="C294" s="378" t="s">
        <v>1034</v>
      </c>
      <c r="D294" s="379" t="s">
        <v>1577</v>
      </c>
      <c r="E294" s="598">
        <f>F280+F282+F284+F286+F288+F289+F290</f>
        <v>881.04311578947363</v>
      </c>
      <c r="F294" s="598"/>
      <c r="G294" s="598">
        <f>H280+H282+H284+H286+H288+H289+H290</f>
        <v>1136.5667301052631</v>
      </c>
      <c r="H294" s="598"/>
      <c r="I294" s="598">
        <f>J280+J282+J284+J286+J288+J289+J290</f>
        <v>1605.8657262488127</v>
      </c>
      <c r="J294" s="598"/>
      <c r="K294" s="598">
        <f>L280+L282+L284+L286+L288+L289+L290</f>
        <v>1705.4759601668245</v>
      </c>
      <c r="L294" s="598"/>
      <c r="M294" s="598">
        <f>N280+N282+N284+N286+N288+N289+N290</f>
        <v>1705.4759601668245</v>
      </c>
      <c r="N294" s="598"/>
      <c r="O294" s="598">
        <f>P280+P282+P284+P286+P288+P289+P290</f>
        <v>4873.8442294825281</v>
      </c>
      <c r="P294" s="598"/>
      <c r="Q294" s="598">
        <f>R280+R282+R284+R286+R288+R289+R290</f>
        <v>4899.1660743271768</v>
      </c>
      <c r="R294" s="598"/>
      <c r="S294" s="598">
        <f>T280+T282+T284+T286+T288+T289+T290</f>
        <v>4969.7504460105147</v>
      </c>
      <c r="T294" s="598"/>
      <c r="U294" s="598">
        <f>V280+V282+V284+V286+V288+V289+V290</f>
        <v>6931.4753015062397</v>
      </c>
      <c r="V294" s="598"/>
      <c r="W294" s="598">
        <f>X280+X282+X284+X286+X288+X289+X290</f>
        <v>7025.8417548059442</v>
      </c>
      <c r="X294" s="598"/>
      <c r="Y294" s="598">
        <f>Z280+Z282+Z284+Z286+Z288+Z289+Z290</f>
        <v>7114.2145456996914</v>
      </c>
      <c r="Z294" s="598"/>
      <c r="AA294" s="598">
        <f>AB280+AB282+AB284+AB286+AB288+AB289+AB290</f>
        <v>16887.365434713767</v>
      </c>
      <c r="AB294" s="598"/>
      <c r="AC294" s="598">
        <f>AD280+AD282+AD284+AD286+AD288+AD289+AD290</f>
        <v>17173.265657093238</v>
      </c>
      <c r="AD294" s="598"/>
      <c r="AE294" s="598">
        <f>AF280+AF282+AF284+AF286+AF288+AF289+AF290</f>
        <v>26280.066916862019</v>
      </c>
      <c r="AF294" s="598"/>
      <c r="AG294" s="598">
        <f>AH280+AH282+AH284+AH286+AH288+AH289+AH290</f>
        <v>26412.856853704125</v>
      </c>
      <c r="AH294" s="598"/>
      <c r="AI294" s="598">
        <f>AJ280+AJ282+AJ284+AJ286+AJ288+AJ289+AJ290</f>
        <v>81995.696671138314</v>
      </c>
      <c r="AJ294" s="598"/>
      <c r="AK294" s="598">
        <f>AL280+AL282+AL284+AL286+AL288+AL289+AL290</f>
        <v>82237.982250085683</v>
      </c>
      <c r="AL294" s="598"/>
      <c r="AM294" s="598">
        <f>AN280+AN282+AN284+AN286+AN288+AN289+AN290</f>
        <v>121460.56708921818</v>
      </c>
      <c r="AN294" s="598"/>
      <c r="AO294" s="598">
        <f>AP280+AP282+AP284+AP286+AP288+AP289+AP290</f>
        <v>122138.99693248476</v>
      </c>
      <c r="AP294" s="599"/>
      <c r="AQ294" s="334"/>
    </row>
    <row r="295" spans="2:43" ht="14.45" customHeight="1" thickBot="1">
      <c r="B295" s="323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277"/>
      <c r="AL295" s="277"/>
      <c r="AM295" s="277"/>
      <c r="AN295" s="277"/>
      <c r="AO295" s="277"/>
      <c r="AP295" s="277"/>
      <c r="AQ295" s="334"/>
    </row>
    <row r="296" spans="2:43" ht="14.45" customHeight="1">
      <c r="B296" s="323"/>
      <c r="C296" s="608" t="s">
        <v>1782</v>
      </c>
      <c r="D296" s="610" t="s">
        <v>1037</v>
      </c>
      <c r="E296" s="606" t="s">
        <v>1013</v>
      </c>
      <c r="F296" s="606"/>
      <c r="G296" s="606" t="s">
        <v>1042</v>
      </c>
      <c r="H296" s="606" t="s">
        <v>1014</v>
      </c>
      <c r="I296" s="606" t="s">
        <v>1043</v>
      </c>
      <c r="J296" s="606" t="s">
        <v>1015</v>
      </c>
      <c r="K296" s="606" t="s">
        <v>1044</v>
      </c>
      <c r="L296" s="606" t="s">
        <v>1016</v>
      </c>
      <c r="M296" s="606" t="s">
        <v>1045</v>
      </c>
      <c r="N296" s="606" t="s">
        <v>1017</v>
      </c>
      <c r="O296" s="606" t="s">
        <v>1046</v>
      </c>
      <c r="P296" s="606" t="s">
        <v>1018</v>
      </c>
      <c r="Q296" s="606" t="s">
        <v>1047</v>
      </c>
      <c r="R296" s="606" t="s">
        <v>1019</v>
      </c>
      <c r="S296" s="606" t="s">
        <v>1048</v>
      </c>
      <c r="T296" s="606" t="s">
        <v>1020</v>
      </c>
      <c r="U296" s="606" t="s">
        <v>1049</v>
      </c>
      <c r="V296" s="606" t="s">
        <v>1021</v>
      </c>
      <c r="W296" s="606" t="s">
        <v>1050</v>
      </c>
      <c r="X296" s="606" t="s">
        <v>1022</v>
      </c>
      <c r="Y296" s="606" t="s">
        <v>1051</v>
      </c>
      <c r="Z296" s="606" t="s">
        <v>1023</v>
      </c>
      <c r="AA296" s="606" t="s">
        <v>1052</v>
      </c>
      <c r="AB296" s="606" t="s">
        <v>1024</v>
      </c>
      <c r="AC296" s="606" t="s">
        <v>1053</v>
      </c>
      <c r="AD296" s="606" t="s">
        <v>1025</v>
      </c>
      <c r="AE296" s="606" t="s">
        <v>1054</v>
      </c>
      <c r="AF296" s="606" t="s">
        <v>1026</v>
      </c>
      <c r="AG296" s="606" t="s">
        <v>1055</v>
      </c>
      <c r="AH296" s="606" t="s">
        <v>1027</v>
      </c>
      <c r="AI296" s="606" t="s">
        <v>1056</v>
      </c>
      <c r="AJ296" s="606" t="s">
        <v>1028</v>
      </c>
      <c r="AK296" s="606" t="s">
        <v>1057</v>
      </c>
      <c r="AL296" s="606" t="s">
        <v>1029</v>
      </c>
      <c r="AM296" s="606" t="s">
        <v>1058</v>
      </c>
      <c r="AN296" s="606" t="s">
        <v>1030</v>
      </c>
      <c r="AO296" s="606" t="s">
        <v>1059</v>
      </c>
      <c r="AP296" s="607" t="s">
        <v>1031</v>
      </c>
      <c r="AQ296" s="334"/>
    </row>
    <row r="297" spans="2:43" ht="14.45" customHeight="1">
      <c r="B297" s="323"/>
      <c r="C297" s="609"/>
      <c r="D297" s="611"/>
      <c r="E297" s="602">
        <f>'3T장기'!$J$8</f>
        <v>1</v>
      </c>
      <c r="F297" s="602"/>
      <c r="G297" s="602">
        <f>'3T장기'!$J$18</f>
        <v>1.3094499999999998</v>
      </c>
      <c r="H297" s="602">
        <v>1.5976852999999998</v>
      </c>
      <c r="I297" s="602">
        <f>'3T장기'!$J$28</f>
        <v>1.8783911040925694</v>
      </c>
      <c r="J297" s="602">
        <v>1.5976852999999998</v>
      </c>
      <c r="K297" s="602">
        <f>'3T장기'!$J$38</f>
        <v>1.8783911040925694</v>
      </c>
      <c r="L297" s="602">
        <v>1.5976852999999998</v>
      </c>
      <c r="M297" s="602">
        <f>'3T장기'!$J$48</f>
        <v>1.8783911040925694</v>
      </c>
      <c r="N297" s="602">
        <v>1.5976852999999998</v>
      </c>
      <c r="O297" s="602">
        <f>'3T장기'!$J$58</f>
        <v>3.4390241547337403</v>
      </c>
      <c r="P297" s="602">
        <v>1.5976852999999998</v>
      </c>
      <c r="Q297" s="602">
        <f>'3T장기'!$S$8</f>
        <v>3.4390241547337403</v>
      </c>
      <c r="R297" s="602">
        <v>1.5976852999999998</v>
      </c>
      <c r="S297" s="602">
        <f>'3T장기'!$S$18</f>
        <v>3.4390241547337403</v>
      </c>
      <c r="T297" s="602">
        <v>1.5976852999999998</v>
      </c>
      <c r="U297" s="602">
        <f>'3T장기'!$S$28</f>
        <v>4.8209816477251843</v>
      </c>
      <c r="V297" s="602">
        <v>1.5976852999999998</v>
      </c>
      <c r="W297" s="602">
        <f>'3T장기'!$S$38</f>
        <v>4.8209816477251843</v>
      </c>
      <c r="X297" s="602">
        <v>1.5976852999999998</v>
      </c>
      <c r="Y297" s="602">
        <f>'3T장기'!$S$48</f>
        <v>4.8209816477251843</v>
      </c>
      <c r="Z297" s="602">
        <v>1.5976852999999998</v>
      </c>
      <c r="AA297" s="602">
        <f>'3T장기'!$S$58</f>
        <v>8.3331338618725059</v>
      </c>
      <c r="AB297" s="602">
        <v>1.5976852999999998</v>
      </c>
      <c r="AC297" s="602">
        <f>'3T장기'!$AB$8</f>
        <v>8.3331338618725059</v>
      </c>
      <c r="AD297" s="602">
        <v>1.5976852999999998</v>
      </c>
      <c r="AE297" s="602">
        <f>'3T장기'!$AB$18</f>
        <v>12.903485000228635</v>
      </c>
      <c r="AF297" s="602">
        <v>1.5976852999999998</v>
      </c>
      <c r="AG297" s="602">
        <f>'3T장기'!$AB$28</f>
        <v>12.903485000228635</v>
      </c>
      <c r="AH297" s="602">
        <v>1.5976852999999998</v>
      </c>
      <c r="AI297" s="602">
        <f>'3T장기'!$AB$38</f>
        <v>33.669475130912986</v>
      </c>
      <c r="AJ297" s="602">
        <v>1.5976852999999998</v>
      </c>
      <c r="AK297" s="602">
        <f>'3T장기'!$AB$48</f>
        <v>33.669475130912986</v>
      </c>
      <c r="AL297" s="602">
        <v>1.5976852999999998</v>
      </c>
      <c r="AM297" s="602">
        <f>'3T장기'!$AB$58</f>
        <v>50.903405800817254</v>
      </c>
      <c r="AN297" s="602">
        <v>1.5976852999999998</v>
      </c>
      <c r="AO297" s="602">
        <f>'3T장기'!$AB$58</f>
        <v>50.903405800817254</v>
      </c>
      <c r="AP297" s="603"/>
      <c r="AQ297" s="334"/>
    </row>
    <row r="298" spans="2:43" ht="14.45" customHeight="1">
      <c r="B298" s="323"/>
      <c r="C298" s="360" t="s">
        <v>206</v>
      </c>
      <c r="D298" s="361">
        <f>마리!$G$10</f>
        <v>10.787368421052633</v>
      </c>
      <c r="E298" s="362">
        <v>25.8</v>
      </c>
      <c r="F298" s="361">
        <f>D298*E298*E297</f>
        <v>278.31410526315796</v>
      </c>
      <c r="G298" s="362">
        <v>25.8</v>
      </c>
      <c r="H298" s="361">
        <f>D298*G298*G297</f>
        <v>364.43840513684211</v>
      </c>
      <c r="I298" s="362">
        <v>25.8</v>
      </c>
      <c r="J298" s="361">
        <f>D298*I298*I297</f>
        <v>522.7827394697988</v>
      </c>
      <c r="K298" s="362">
        <v>32</v>
      </c>
      <c r="L298" s="361">
        <f>D298*K298*K297</f>
        <v>648.4127001175799</v>
      </c>
      <c r="M298" s="362">
        <v>32</v>
      </c>
      <c r="N298" s="361">
        <f>D298*M298*M297</f>
        <v>648.4127001175799</v>
      </c>
      <c r="O298" s="362">
        <v>32</v>
      </c>
      <c r="P298" s="361">
        <f>D298*O298*O297</f>
        <v>1187.1366581123832</v>
      </c>
      <c r="Q298" s="362">
        <v>38</v>
      </c>
      <c r="R298" s="361">
        <f>D298*Q298*Q297</f>
        <v>1409.7247815084552</v>
      </c>
      <c r="S298" s="362">
        <v>38</v>
      </c>
      <c r="T298" s="361">
        <f>D298*S298*S297</f>
        <v>1409.7247815084552</v>
      </c>
      <c r="U298" s="362">
        <v>38</v>
      </c>
      <c r="V298" s="361">
        <f>D298*U298*U297</f>
        <v>1976.2167970355079</v>
      </c>
      <c r="W298" s="362">
        <v>44</v>
      </c>
      <c r="X298" s="361">
        <f>D298*W298*W297</f>
        <v>2288.2510281463774</v>
      </c>
      <c r="Y298" s="362">
        <v>44</v>
      </c>
      <c r="Z298" s="361">
        <f>D298*Y298*Y297</f>
        <v>2288.2510281463774</v>
      </c>
      <c r="AA298" s="362">
        <v>44</v>
      </c>
      <c r="AB298" s="361">
        <f>D298*AA298*AA297</f>
        <v>3955.2737430785855</v>
      </c>
      <c r="AC298" s="362">
        <v>50</v>
      </c>
      <c r="AD298" s="361">
        <f>D298*AC298*AC297</f>
        <v>4494.6292534983922</v>
      </c>
      <c r="AE298" s="362">
        <v>50</v>
      </c>
      <c r="AF298" s="361">
        <f>D298*AE298*AE297</f>
        <v>6959.7323306496355</v>
      </c>
      <c r="AG298" s="362">
        <v>50</v>
      </c>
      <c r="AH298" s="361">
        <f>D298*AG298*AG297</f>
        <v>6959.7323306496355</v>
      </c>
      <c r="AI298" s="362">
        <v>56</v>
      </c>
      <c r="AJ298" s="361">
        <f>D298*AI298*AI297</f>
        <v>20339.481835715153</v>
      </c>
      <c r="AK298" s="362">
        <v>56</v>
      </c>
      <c r="AL298" s="361">
        <f>D298*AK298*AK297</f>
        <v>20339.481835715153</v>
      </c>
      <c r="AM298" s="362">
        <v>56</v>
      </c>
      <c r="AN298" s="361">
        <f>D298*AM298*AM297</f>
        <v>30750.372366546755</v>
      </c>
      <c r="AO298" s="362">
        <v>62.2</v>
      </c>
      <c r="AP298" s="363">
        <f>D298*AO298*AO297</f>
        <v>34154.877878557294</v>
      </c>
      <c r="AQ298" s="334"/>
    </row>
    <row r="299" spans="2:43" ht="14.45" customHeight="1">
      <c r="B299" s="323"/>
      <c r="C299" s="364" t="s">
        <v>205</v>
      </c>
      <c r="D299" s="365">
        <f>마리!$G$9</f>
        <v>1</v>
      </c>
      <c r="E299" s="366">
        <v>15.6</v>
      </c>
      <c r="F299" s="365">
        <f>D299*E299*E297</f>
        <v>15.6</v>
      </c>
      <c r="G299" s="366">
        <v>15.6</v>
      </c>
      <c r="H299" s="365">
        <f>D299*G299*G297</f>
        <v>20.427419999999994</v>
      </c>
      <c r="I299" s="366">
        <v>15.6</v>
      </c>
      <c r="J299" s="365">
        <f>D299*I299*I297</f>
        <v>29.302901223844081</v>
      </c>
      <c r="K299" s="366">
        <v>19.2</v>
      </c>
      <c r="L299" s="365">
        <f>D299*K299*K297</f>
        <v>36.065109198577332</v>
      </c>
      <c r="M299" s="366">
        <v>19.2</v>
      </c>
      <c r="N299" s="365">
        <f>D299*M299*M297</f>
        <v>36.065109198577332</v>
      </c>
      <c r="O299" s="366">
        <v>19.2</v>
      </c>
      <c r="P299" s="365">
        <f>D299*O299*O297</f>
        <v>66.029263770887809</v>
      </c>
      <c r="Q299" s="366">
        <v>22.8</v>
      </c>
      <c r="R299" s="365">
        <f>D299*Q299*Q297</f>
        <v>78.409750727929278</v>
      </c>
      <c r="S299" s="366">
        <v>22.8</v>
      </c>
      <c r="T299" s="365">
        <f>D299*S299*S297</f>
        <v>78.409750727929278</v>
      </c>
      <c r="U299" s="366">
        <v>22.8</v>
      </c>
      <c r="V299" s="365">
        <f>D299*U299*U297</f>
        <v>109.91838156813421</v>
      </c>
      <c r="W299" s="366">
        <v>26.4</v>
      </c>
      <c r="X299" s="365">
        <f>D299*W299*W297</f>
        <v>127.27391549994486</v>
      </c>
      <c r="Y299" s="366">
        <v>26.4</v>
      </c>
      <c r="Z299" s="365">
        <f>D299*Y299*Y297</f>
        <v>127.27391549994486</v>
      </c>
      <c r="AA299" s="366">
        <v>26.4</v>
      </c>
      <c r="AB299" s="365">
        <f>D299*AA299*AA297</f>
        <v>219.99473395343415</v>
      </c>
      <c r="AC299" s="366">
        <v>30</v>
      </c>
      <c r="AD299" s="365">
        <f>D299*AC299*AC297</f>
        <v>249.99401585617517</v>
      </c>
      <c r="AE299" s="366">
        <v>30</v>
      </c>
      <c r="AF299" s="365">
        <f>D299*AE299*AE297</f>
        <v>387.10455000685903</v>
      </c>
      <c r="AG299" s="366">
        <v>30</v>
      </c>
      <c r="AH299" s="365">
        <f>D299*AG299*AG297</f>
        <v>387.10455000685903</v>
      </c>
      <c r="AI299" s="366">
        <v>33.6</v>
      </c>
      <c r="AJ299" s="365">
        <f>D299*AI299*AI297</f>
        <v>1131.2943643986764</v>
      </c>
      <c r="AK299" s="366">
        <v>33.6</v>
      </c>
      <c r="AL299" s="365">
        <f>D299*AK299*AK297</f>
        <v>1131.2943643986764</v>
      </c>
      <c r="AM299" s="366">
        <v>33.6</v>
      </c>
      <c r="AN299" s="365">
        <f>D299*AM299*AM297</f>
        <v>1710.3544349074598</v>
      </c>
      <c r="AO299" s="366">
        <v>37.200000000000003</v>
      </c>
      <c r="AP299" s="367">
        <f>D299*AO299*AO297</f>
        <v>1893.606695790402</v>
      </c>
      <c r="AQ299" s="334"/>
    </row>
    <row r="300" spans="2:43" ht="14.45" customHeight="1">
      <c r="B300" s="323"/>
      <c r="C300" s="364" t="s">
        <v>1039</v>
      </c>
      <c r="D300" s="365">
        <f>마리!$G$11</f>
        <v>10.273684210526318</v>
      </c>
      <c r="E300" s="366">
        <v>8</v>
      </c>
      <c r="F300" s="365">
        <f>D300*E300*E297</f>
        <v>82.18947368421054</v>
      </c>
      <c r="G300" s="366">
        <v>8</v>
      </c>
      <c r="H300" s="365">
        <f>D300*G300*G297</f>
        <v>107.62300631578947</v>
      </c>
      <c r="I300" s="366">
        <v>8</v>
      </c>
      <c r="J300" s="365">
        <f>D300*I300*I297</f>
        <v>154.38397621847142</v>
      </c>
      <c r="K300" s="366">
        <v>10</v>
      </c>
      <c r="L300" s="365">
        <f>D300*K300*K297</f>
        <v>192.97997027308926</v>
      </c>
      <c r="M300" s="366">
        <v>10</v>
      </c>
      <c r="N300" s="365">
        <f>D300*M300*M297</f>
        <v>192.97997027308926</v>
      </c>
      <c r="O300" s="366">
        <v>10</v>
      </c>
      <c r="P300" s="365">
        <f>D300*O300*O297</f>
        <v>353.31448158106645</v>
      </c>
      <c r="Q300" s="366">
        <v>10</v>
      </c>
      <c r="R300" s="365">
        <f>D300*Q300*Q297</f>
        <v>353.31448158106645</v>
      </c>
      <c r="S300" s="366">
        <v>12</v>
      </c>
      <c r="T300" s="365">
        <f>D300*S300*S297</f>
        <v>423.97737789727972</v>
      </c>
      <c r="U300" s="366">
        <v>12</v>
      </c>
      <c r="V300" s="365">
        <f>D300*U300*U297</f>
        <v>594.35091640165649</v>
      </c>
      <c r="W300" s="366">
        <v>12</v>
      </c>
      <c r="X300" s="365">
        <f>D300*W300*W297</f>
        <v>594.35091640165649</v>
      </c>
      <c r="Y300" s="366">
        <v>12</v>
      </c>
      <c r="Z300" s="365">
        <f>D300*Y300*Y297</f>
        <v>594.35091640165649</v>
      </c>
      <c r="AA300" s="366">
        <v>14</v>
      </c>
      <c r="AB300" s="365">
        <f>D300*AA300*AA297</f>
        <v>1198.5678009329047</v>
      </c>
      <c r="AC300" s="366">
        <v>14</v>
      </c>
      <c r="AD300" s="365">
        <f>D300*AC300*AC297</f>
        <v>1198.5678009329047</v>
      </c>
      <c r="AE300" s="366">
        <v>16</v>
      </c>
      <c r="AF300" s="365">
        <f>D300*AE300*AE297</f>
        <v>2121.0612817217934</v>
      </c>
      <c r="AG300" s="366">
        <v>16</v>
      </c>
      <c r="AH300" s="365">
        <f>D300*AG300*AG297</f>
        <v>2121.0612817217934</v>
      </c>
      <c r="AI300" s="366">
        <v>18</v>
      </c>
      <c r="AJ300" s="365">
        <f>D300*AI300*AI297</f>
        <v>6226.3719905250464</v>
      </c>
      <c r="AK300" s="366">
        <v>18</v>
      </c>
      <c r="AL300" s="365">
        <f>D300*AK300*AK297</f>
        <v>6226.3719905250464</v>
      </c>
      <c r="AM300" s="366">
        <v>18</v>
      </c>
      <c r="AN300" s="365">
        <f>D300*AM300*AM297</f>
        <v>9413.3792958816593</v>
      </c>
      <c r="AO300" s="366">
        <v>20</v>
      </c>
      <c r="AP300" s="367">
        <f>D300*AO300*AO297</f>
        <v>10459.310328757399</v>
      </c>
      <c r="AQ300" s="334"/>
    </row>
    <row r="301" spans="2:43" ht="14.45" customHeight="1">
      <c r="B301" s="323"/>
      <c r="C301" s="368" t="s">
        <v>1603</v>
      </c>
      <c r="D301" s="369">
        <f>마리!$G$11</f>
        <v>10.273684210526318</v>
      </c>
      <c r="E301" s="370">
        <v>4</v>
      </c>
      <c r="F301" s="369">
        <f>D301*E301*E297</f>
        <v>41.09473684210527</v>
      </c>
      <c r="G301" s="370">
        <v>4</v>
      </c>
      <c r="H301" s="369">
        <f>D301*G301*G297</f>
        <v>53.811503157894734</v>
      </c>
      <c r="I301" s="370">
        <v>4</v>
      </c>
      <c r="J301" s="369">
        <f>D301*I301*I297</f>
        <v>77.191988109235709</v>
      </c>
      <c r="K301" s="370">
        <v>6</v>
      </c>
      <c r="L301" s="369">
        <f>D301*K301*K297</f>
        <v>115.78798216385356</v>
      </c>
      <c r="M301" s="370">
        <v>6</v>
      </c>
      <c r="N301" s="369">
        <f>D301*M301*M297</f>
        <v>115.78798216385356</v>
      </c>
      <c r="O301" s="370">
        <v>6</v>
      </c>
      <c r="P301" s="369">
        <f>D301*O301*O297</f>
        <v>211.98868894863986</v>
      </c>
      <c r="Q301" s="370">
        <v>6</v>
      </c>
      <c r="R301" s="369">
        <f>D301*Q301*Q297</f>
        <v>211.98868894863986</v>
      </c>
      <c r="S301" s="370">
        <v>8</v>
      </c>
      <c r="T301" s="369">
        <f>D301*S301*S297</f>
        <v>282.65158526485317</v>
      </c>
      <c r="U301" s="370">
        <v>8</v>
      </c>
      <c r="V301" s="369">
        <f>D301*U301*U297</f>
        <v>396.23394426777099</v>
      </c>
      <c r="W301" s="370">
        <v>8</v>
      </c>
      <c r="X301" s="369">
        <f>D301*W301*W297</f>
        <v>396.23394426777099</v>
      </c>
      <c r="Y301" s="370">
        <v>8</v>
      </c>
      <c r="Z301" s="369">
        <f>D301*Y301*Y297</f>
        <v>396.23394426777099</v>
      </c>
      <c r="AA301" s="370">
        <v>8</v>
      </c>
      <c r="AB301" s="369">
        <f>D301*AA301*AA297</f>
        <v>684.89588624737405</v>
      </c>
      <c r="AC301" s="370">
        <v>8</v>
      </c>
      <c r="AD301" s="369">
        <f>D301*AC301*AC297</f>
        <v>684.89588624737405</v>
      </c>
      <c r="AE301" s="370">
        <v>10</v>
      </c>
      <c r="AF301" s="369">
        <f>D301*AE301*AE297</f>
        <v>1325.6633010761211</v>
      </c>
      <c r="AG301" s="370">
        <v>10</v>
      </c>
      <c r="AH301" s="369">
        <f>D301*AG301*AG297</f>
        <v>1325.6633010761211</v>
      </c>
      <c r="AI301" s="370">
        <v>10</v>
      </c>
      <c r="AJ301" s="369">
        <f>D301*AI301*AI297</f>
        <v>3459.0955502916927</v>
      </c>
      <c r="AK301" s="370">
        <v>10</v>
      </c>
      <c r="AL301" s="369">
        <f>D301*AK301*AK297</f>
        <v>3459.0955502916927</v>
      </c>
      <c r="AM301" s="370">
        <v>12</v>
      </c>
      <c r="AN301" s="369">
        <f>D301*AM301*AM297</f>
        <v>6275.586197254439</v>
      </c>
      <c r="AO301" s="370">
        <v>12</v>
      </c>
      <c r="AP301" s="371">
        <f>D301*AO301*AO297</f>
        <v>6275.586197254439</v>
      </c>
      <c r="AQ301" s="334"/>
    </row>
    <row r="302" spans="2:43" ht="14.45" customHeight="1">
      <c r="B302" s="323"/>
      <c r="C302" s="360" t="s">
        <v>1040</v>
      </c>
      <c r="D302" s="361">
        <f>마리!$G$15</f>
        <v>11</v>
      </c>
      <c r="E302" s="362">
        <v>4</v>
      </c>
      <c r="F302" s="361">
        <f>D302*E302*E297</f>
        <v>44</v>
      </c>
      <c r="G302" s="362">
        <v>4</v>
      </c>
      <c r="H302" s="361">
        <f>D302*G302*G297</f>
        <v>57.615799999999993</v>
      </c>
      <c r="I302" s="362">
        <v>4</v>
      </c>
      <c r="J302" s="361">
        <f>D302*I302*I297</f>
        <v>82.649208580073051</v>
      </c>
      <c r="K302" s="362">
        <v>4</v>
      </c>
      <c r="L302" s="361">
        <f>D302*K302*K297</f>
        <v>82.649208580073051</v>
      </c>
      <c r="M302" s="362">
        <v>4</v>
      </c>
      <c r="N302" s="361">
        <f>D302*M302*M297</f>
        <v>82.649208580073051</v>
      </c>
      <c r="O302" s="362">
        <v>4</v>
      </c>
      <c r="P302" s="361">
        <f>D302*O302*O297</f>
        <v>151.31706280828456</v>
      </c>
      <c r="Q302" s="362">
        <v>6</v>
      </c>
      <c r="R302" s="361">
        <f>D302*Q302*Q297</f>
        <v>226.97559421242687</v>
      </c>
      <c r="S302" s="362">
        <v>6</v>
      </c>
      <c r="T302" s="361">
        <f>D302*S302*S297</f>
        <v>226.97559421242687</v>
      </c>
      <c r="U302" s="362">
        <v>6</v>
      </c>
      <c r="V302" s="361">
        <f>D302*U302*U297</f>
        <v>318.18478874986215</v>
      </c>
      <c r="W302" s="362">
        <v>6</v>
      </c>
      <c r="X302" s="361">
        <f>D302*W302*W297</f>
        <v>318.18478874986215</v>
      </c>
      <c r="Y302" s="362">
        <v>6</v>
      </c>
      <c r="Z302" s="361">
        <f>D302*Y302*Y297</f>
        <v>318.18478874986215</v>
      </c>
      <c r="AA302" s="362">
        <v>6</v>
      </c>
      <c r="AB302" s="361">
        <f>D302*AA302*AA297</f>
        <v>549.9868348835854</v>
      </c>
      <c r="AC302" s="362">
        <v>8</v>
      </c>
      <c r="AD302" s="361">
        <f>D302*AC302*AC297</f>
        <v>733.31577984478054</v>
      </c>
      <c r="AE302" s="362">
        <v>8</v>
      </c>
      <c r="AF302" s="361">
        <f>D302*AE302*AE297</f>
        <v>1135.5066800201198</v>
      </c>
      <c r="AG302" s="362">
        <v>8</v>
      </c>
      <c r="AH302" s="361">
        <f>D302*AG302*AG297</f>
        <v>1135.5066800201198</v>
      </c>
      <c r="AI302" s="362">
        <v>8</v>
      </c>
      <c r="AJ302" s="361">
        <f>D302*AI302*AI297</f>
        <v>2962.9138115203427</v>
      </c>
      <c r="AK302" s="362">
        <v>8</v>
      </c>
      <c r="AL302" s="361">
        <f>D302*AK302*AK297</f>
        <v>2962.9138115203427</v>
      </c>
      <c r="AM302" s="362">
        <v>8</v>
      </c>
      <c r="AN302" s="361">
        <f>D302*AM302*AM297</f>
        <v>4479.4997104719187</v>
      </c>
      <c r="AO302" s="362">
        <v>8</v>
      </c>
      <c r="AP302" s="363">
        <f>D302*AO302*AO297</f>
        <v>4479.4997104719187</v>
      </c>
      <c r="AQ302" s="334"/>
    </row>
    <row r="303" spans="2:43" ht="14.45" customHeight="1">
      <c r="B303" s="323"/>
      <c r="C303" s="364" t="s">
        <v>1040</v>
      </c>
      <c r="D303" s="365">
        <f>마리!$G$15</f>
        <v>11</v>
      </c>
      <c r="E303" s="366">
        <v>2</v>
      </c>
      <c r="F303" s="365">
        <f>D303*E303*E297</f>
        <v>22</v>
      </c>
      <c r="G303" s="366">
        <v>2</v>
      </c>
      <c r="H303" s="365">
        <f>D303*G303*G297</f>
        <v>28.807899999999997</v>
      </c>
      <c r="I303" s="366">
        <v>2</v>
      </c>
      <c r="J303" s="365">
        <f>D303*I303*I297</f>
        <v>41.324604290036525</v>
      </c>
      <c r="K303" s="366">
        <v>4</v>
      </c>
      <c r="L303" s="365">
        <f>D303*K303*K297</f>
        <v>82.649208580073051</v>
      </c>
      <c r="M303" s="366">
        <v>4</v>
      </c>
      <c r="N303" s="365">
        <f>D303*M303*M297</f>
        <v>82.649208580073051</v>
      </c>
      <c r="O303" s="366">
        <v>4</v>
      </c>
      <c r="P303" s="365">
        <f>D303*O303*O297</f>
        <v>151.31706280828456</v>
      </c>
      <c r="Q303" s="366">
        <v>4</v>
      </c>
      <c r="R303" s="365">
        <f>D303*Q303*Q297</f>
        <v>151.31706280828456</v>
      </c>
      <c r="S303" s="366">
        <v>4</v>
      </c>
      <c r="T303" s="365">
        <f>D303*S303*S297</f>
        <v>151.31706280828456</v>
      </c>
      <c r="U303" s="366">
        <v>4</v>
      </c>
      <c r="V303" s="365">
        <f>D303*U303*U297</f>
        <v>212.1231924999081</v>
      </c>
      <c r="W303" s="366">
        <v>4</v>
      </c>
      <c r="X303" s="365">
        <f>D303*W303*W297</f>
        <v>212.1231924999081</v>
      </c>
      <c r="Y303" s="366">
        <v>4</v>
      </c>
      <c r="Z303" s="365">
        <f>D303*Y303*Y297</f>
        <v>212.1231924999081</v>
      </c>
      <c r="AA303" s="366">
        <v>4</v>
      </c>
      <c r="AB303" s="365">
        <f>D303*AA303*AA297</f>
        <v>366.65788992239027</v>
      </c>
      <c r="AC303" s="366">
        <v>6</v>
      </c>
      <c r="AD303" s="365">
        <f>D303*AC303*AC297</f>
        <v>549.9868348835854</v>
      </c>
      <c r="AE303" s="366">
        <v>6</v>
      </c>
      <c r="AF303" s="365">
        <f>D303*AE303*AE297</f>
        <v>851.63001001508985</v>
      </c>
      <c r="AG303" s="366">
        <v>6</v>
      </c>
      <c r="AH303" s="365">
        <f>D303*AG303*AG297</f>
        <v>851.63001001508985</v>
      </c>
      <c r="AI303" s="366">
        <v>6</v>
      </c>
      <c r="AJ303" s="365">
        <f>D303*AI303*AI297</f>
        <v>2222.1853586402572</v>
      </c>
      <c r="AK303" s="366">
        <v>6</v>
      </c>
      <c r="AL303" s="365">
        <f>D303*AK303*AK297</f>
        <v>2222.1853586402572</v>
      </c>
      <c r="AM303" s="366">
        <v>6</v>
      </c>
      <c r="AN303" s="365">
        <f>D303*AM303*AM297</f>
        <v>3359.6247828539385</v>
      </c>
      <c r="AO303" s="366">
        <v>6</v>
      </c>
      <c r="AP303" s="367">
        <f>D303*AO303*AO297</f>
        <v>3359.6247828539385</v>
      </c>
      <c r="AQ303" s="334"/>
    </row>
    <row r="304" spans="2:43" ht="14.45" customHeight="1">
      <c r="B304" s="323"/>
      <c r="C304" s="364" t="s">
        <v>1038</v>
      </c>
      <c r="D304" s="365">
        <f>마리!$G$14</f>
        <v>31.142105263157895</v>
      </c>
      <c r="E304" s="366">
        <v>1272</v>
      </c>
      <c r="F304" s="365">
        <f>D304*E304/500</f>
        <v>79.225515789473675</v>
      </c>
      <c r="G304" s="366">
        <v>1272</v>
      </c>
      <c r="H304" s="365">
        <f>D304*G304/500</f>
        <v>79.225515789473675</v>
      </c>
      <c r="I304" s="366">
        <v>1272</v>
      </c>
      <c r="J304" s="365">
        <f>D304*I304/500</f>
        <v>79.225515789473675</v>
      </c>
      <c r="K304" s="366">
        <v>1568</v>
      </c>
      <c r="L304" s="365">
        <f>D304*K304/500</f>
        <v>97.661642105263169</v>
      </c>
      <c r="M304" s="366">
        <v>1568</v>
      </c>
      <c r="N304" s="365">
        <f>D304*M304/500</f>
        <v>97.661642105263169</v>
      </c>
      <c r="O304" s="366">
        <v>1568</v>
      </c>
      <c r="P304" s="365">
        <f>D304*O304/500</f>
        <v>97.661642105263169</v>
      </c>
      <c r="Q304" s="366">
        <v>1864</v>
      </c>
      <c r="R304" s="365">
        <f>D304*Q304/500</f>
        <v>116.09776842105263</v>
      </c>
      <c r="S304" s="366">
        <v>1864</v>
      </c>
      <c r="T304" s="365">
        <f>D304*S304/500</f>
        <v>116.09776842105263</v>
      </c>
      <c r="U304" s="366">
        <v>1864</v>
      </c>
      <c r="V304" s="365">
        <f>D304*U304/500</f>
        <v>116.09776842105263</v>
      </c>
      <c r="W304" s="366">
        <v>2544</v>
      </c>
      <c r="X304" s="365">
        <f>D304*W304/500</f>
        <v>158.45103157894735</v>
      </c>
      <c r="Y304" s="366">
        <v>3476</v>
      </c>
      <c r="Z304" s="365">
        <f>D304*Y304/500</f>
        <v>216.49991578947368</v>
      </c>
      <c r="AA304" s="366">
        <v>4704</v>
      </c>
      <c r="AB304" s="365">
        <f>D304*AA304/500</f>
        <v>292.98492631578944</v>
      </c>
      <c r="AC304" s="366">
        <v>6354</v>
      </c>
      <c r="AD304" s="365">
        <f>D304*AC304/500</f>
        <v>395.75387368421053</v>
      </c>
      <c r="AE304" s="366">
        <v>8598</v>
      </c>
      <c r="AF304" s="365">
        <f>D304*AE304/500</f>
        <v>535.51964210526319</v>
      </c>
      <c r="AG304" s="366">
        <v>11688</v>
      </c>
      <c r="AH304" s="365">
        <f>D304*AG304/500</f>
        <v>727.97785263157891</v>
      </c>
      <c r="AI304" s="366">
        <v>15900</v>
      </c>
      <c r="AJ304" s="365">
        <f>D304*AI304/500</f>
        <v>990.31894736842105</v>
      </c>
      <c r="AK304" s="366">
        <v>21540</v>
      </c>
      <c r="AL304" s="365">
        <f>D304*AK304/500</f>
        <v>1341.601894736842</v>
      </c>
      <c r="AM304" s="366">
        <v>29256</v>
      </c>
      <c r="AN304" s="365">
        <f>D304*AM304/500</f>
        <v>1822.1868631578948</v>
      </c>
      <c r="AO304" s="366">
        <v>39668</v>
      </c>
      <c r="AP304" s="367">
        <f>D304*AO304/500</f>
        <v>2470.6900631578947</v>
      </c>
      <c r="AQ304" s="334"/>
    </row>
    <row r="305" spans="2:43" ht="14.45" customHeight="1">
      <c r="B305" s="323"/>
      <c r="C305" s="368" t="s">
        <v>1038</v>
      </c>
      <c r="D305" s="369">
        <f>마리!$G$14</f>
        <v>31.142105263157895</v>
      </c>
      <c r="E305" s="370">
        <v>888</v>
      </c>
      <c r="F305" s="369">
        <f>D305*E305/500</f>
        <v>55.308378947368425</v>
      </c>
      <c r="G305" s="370">
        <v>888</v>
      </c>
      <c r="H305" s="369">
        <f>D305*G305/500</f>
        <v>55.308378947368425</v>
      </c>
      <c r="I305" s="370">
        <v>888</v>
      </c>
      <c r="J305" s="369">
        <f>D305*I305/500</f>
        <v>55.308378947368425</v>
      </c>
      <c r="K305" s="370">
        <v>1096</v>
      </c>
      <c r="L305" s="369">
        <f>D305*K305/500</f>
        <v>68.263494736842091</v>
      </c>
      <c r="M305" s="370">
        <v>1096</v>
      </c>
      <c r="N305" s="369">
        <f>D305*M305/500</f>
        <v>68.263494736842091</v>
      </c>
      <c r="O305" s="370">
        <v>1096</v>
      </c>
      <c r="P305" s="369">
        <f>D305*O305/500</f>
        <v>68.263494736842091</v>
      </c>
      <c r="Q305" s="370">
        <v>1304</v>
      </c>
      <c r="R305" s="369">
        <f>D305*Q305/500</f>
        <v>81.2186105263158</v>
      </c>
      <c r="S305" s="370">
        <v>1304</v>
      </c>
      <c r="T305" s="369">
        <f>D305*S305/500</f>
        <v>81.2186105263158</v>
      </c>
      <c r="U305" s="370">
        <v>1304</v>
      </c>
      <c r="V305" s="369">
        <f>D305*U305/500</f>
        <v>81.2186105263158</v>
      </c>
      <c r="W305" s="370">
        <v>1768</v>
      </c>
      <c r="X305" s="369">
        <f>D305*W305/500</f>
        <v>110.1184842105263</v>
      </c>
      <c r="Y305" s="370">
        <v>2414</v>
      </c>
      <c r="Z305" s="369">
        <f>D305*Y305/500</f>
        <v>150.35408421052631</v>
      </c>
      <c r="AA305" s="370">
        <v>3276</v>
      </c>
      <c r="AB305" s="369">
        <f>D305*AA305/500</f>
        <v>204.0430736842105</v>
      </c>
      <c r="AC305" s="370">
        <v>4392</v>
      </c>
      <c r="AD305" s="369">
        <f>D305*AC305/500</f>
        <v>273.55225263157894</v>
      </c>
      <c r="AE305" s="370">
        <v>5926</v>
      </c>
      <c r="AF305" s="369">
        <f>D305*AE305/500</f>
        <v>369.09623157894737</v>
      </c>
      <c r="AG305" s="370">
        <v>8058</v>
      </c>
      <c r="AH305" s="369">
        <f>D305*AG305/500</f>
        <v>501.88616842105262</v>
      </c>
      <c r="AI305" s="370">
        <v>10868</v>
      </c>
      <c r="AJ305" s="369">
        <f>D305*AI305/500</f>
        <v>676.90480000000002</v>
      </c>
      <c r="AK305" s="370">
        <v>14758</v>
      </c>
      <c r="AL305" s="369">
        <f>D305*AK305/500</f>
        <v>919.19037894736834</v>
      </c>
      <c r="AM305" s="370">
        <v>20044</v>
      </c>
      <c r="AN305" s="369">
        <f>D305*AM305/500</f>
        <v>1248.4247157894736</v>
      </c>
      <c r="AO305" s="370">
        <v>28234</v>
      </c>
      <c r="AP305" s="371">
        <f>D305*AO305/500</f>
        <v>1758.5323999999998</v>
      </c>
      <c r="AQ305" s="334"/>
    </row>
    <row r="306" spans="2:43" ht="14.45" customHeight="1">
      <c r="B306" s="323"/>
      <c r="C306" s="604" t="s">
        <v>202</v>
      </c>
      <c r="D306" s="361" t="s">
        <v>1041</v>
      </c>
      <c r="E306" s="362">
        <v>400</v>
      </c>
      <c r="F306" s="361">
        <f>E306*E297</f>
        <v>400</v>
      </c>
      <c r="G306" s="362">
        <v>400</v>
      </c>
      <c r="H306" s="361">
        <f>G306*G297</f>
        <v>523.77999999999986</v>
      </c>
      <c r="I306" s="362">
        <v>400</v>
      </c>
      <c r="J306" s="361">
        <f>I306*I297</f>
        <v>751.35644163702773</v>
      </c>
      <c r="K306" s="362">
        <v>400</v>
      </c>
      <c r="L306" s="361">
        <f>K306*K297</f>
        <v>751.35644163702773</v>
      </c>
      <c r="M306" s="362">
        <v>400</v>
      </c>
      <c r="N306" s="361">
        <f>M306*M297</f>
        <v>751.35644163702773</v>
      </c>
      <c r="O306" s="362">
        <v>400</v>
      </c>
      <c r="P306" s="361">
        <f>O306*O297</f>
        <v>1375.6096618934962</v>
      </c>
      <c r="Q306" s="362">
        <v>400</v>
      </c>
      <c r="R306" s="361">
        <f>Q306*Q297</f>
        <v>1375.6096618934962</v>
      </c>
      <c r="S306" s="362">
        <v>400</v>
      </c>
      <c r="T306" s="361">
        <f>S306*S297</f>
        <v>1375.6096618934962</v>
      </c>
      <c r="U306" s="362">
        <v>400</v>
      </c>
      <c r="V306" s="361">
        <f>U306*U297</f>
        <v>1928.3926590900737</v>
      </c>
      <c r="W306" s="362">
        <v>400</v>
      </c>
      <c r="X306" s="361">
        <f>W306*W297</f>
        <v>1928.3926590900737</v>
      </c>
      <c r="Y306" s="362">
        <v>400</v>
      </c>
      <c r="Z306" s="361">
        <f>Y306*Y297</f>
        <v>1928.3926590900737</v>
      </c>
      <c r="AA306" s="362">
        <v>400</v>
      </c>
      <c r="AB306" s="361">
        <f>AA306*AA297</f>
        <v>3333.2535447490022</v>
      </c>
      <c r="AC306" s="362">
        <v>400</v>
      </c>
      <c r="AD306" s="361">
        <f>AC306*AC297</f>
        <v>3333.2535447490022</v>
      </c>
      <c r="AE306" s="362">
        <v>400</v>
      </c>
      <c r="AF306" s="361">
        <f>AE306*AE297</f>
        <v>5161.3940000914536</v>
      </c>
      <c r="AG306" s="362">
        <v>420</v>
      </c>
      <c r="AH306" s="361">
        <f>AG306*AG297</f>
        <v>5419.4637000960265</v>
      </c>
      <c r="AI306" s="362">
        <v>430</v>
      </c>
      <c r="AJ306" s="361">
        <f>AI306*AI297</f>
        <v>14477.874306292584</v>
      </c>
      <c r="AK306" s="362">
        <v>450</v>
      </c>
      <c r="AL306" s="361">
        <f>AK306*AK297</f>
        <v>15151.263808910844</v>
      </c>
      <c r="AM306" s="362">
        <v>460</v>
      </c>
      <c r="AN306" s="361">
        <f>AM306*AM297</f>
        <v>23415.566668375937</v>
      </c>
      <c r="AO306" s="362">
        <v>490</v>
      </c>
      <c r="AP306" s="363">
        <f>AO306*AO297</f>
        <v>24942.668842400453</v>
      </c>
      <c r="AQ306" s="334"/>
    </row>
    <row r="307" spans="2:43" ht="14.45" customHeight="1">
      <c r="B307" s="323"/>
      <c r="C307" s="605"/>
      <c r="D307" s="365" t="s">
        <v>1041</v>
      </c>
      <c r="E307" s="366">
        <v>220</v>
      </c>
      <c r="F307" s="365">
        <f>E307*E297</f>
        <v>220</v>
      </c>
      <c r="G307" s="366">
        <v>220</v>
      </c>
      <c r="H307" s="365">
        <f>G307*G297</f>
        <v>288.07899999999995</v>
      </c>
      <c r="I307" s="366">
        <v>220</v>
      </c>
      <c r="J307" s="365">
        <f>I307*I297</f>
        <v>413.24604290036524</v>
      </c>
      <c r="K307" s="366">
        <v>220</v>
      </c>
      <c r="L307" s="365">
        <f>K307*K297</f>
        <v>413.24604290036524</v>
      </c>
      <c r="M307" s="366">
        <v>220</v>
      </c>
      <c r="N307" s="365">
        <f>M307*M297</f>
        <v>413.24604290036524</v>
      </c>
      <c r="O307" s="366">
        <v>220</v>
      </c>
      <c r="P307" s="365">
        <f>O307*O297</f>
        <v>756.58531404142286</v>
      </c>
      <c r="Q307" s="366">
        <v>220</v>
      </c>
      <c r="R307" s="365">
        <f>Q307*Q297</f>
        <v>756.58531404142286</v>
      </c>
      <c r="S307" s="366">
        <v>220</v>
      </c>
      <c r="T307" s="365">
        <f>S307*S297</f>
        <v>756.58531404142286</v>
      </c>
      <c r="U307" s="366">
        <v>220</v>
      </c>
      <c r="V307" s="365">
        <f>U307*U297</f>
        <v>1060.6159624995405</v>
      </c>
      <c r="W307" s="366">
        <v>230</v>
      </c>
      <c r="X307" s="365">
        <f>W307*W297</f>
        <v>1108.8257789767924</v>
      </c>
      <c r="Y307" s="366">
        <v>240</v>
      </c>
      <c r="Z307" s="365">
        <f>Y307*Y297</f>
        <v>1157.0355954540441</v>
      </c>
      <c r="AA307" s="366">
        <v>240</v>
      </c>
      <c r="AB307" s="365">
        <f>AA307*AA297</f>
        <v>1999.9521268494013</v>
      </c>
      <c r="AC307" s="366">
        <v>240</v>
      </c>
      <c r="AD307" s="365">
        <f>AC307*AC297</f>
        <v>1999.9521268494013</v>
      </c>
      <c r="AE307" s="366">
        <v>240</v>
      </c>
      <c r="AF307" s="365">
        <f>AE307*AE297</f>
        <v>3096.8364000548722</v>
      </c>
      <c r="AG307" s="366">
        <v>240</v>
      </c>
      <c r="AH307" s="365">
        <f>AG307*AG297</f>
        <v>3096.8364000548722</v>
      </c>
      <c r="AI307" s="366">
        <v>240</v>
      </c>
      <c r="AJ307" s="365">
        <f>AI307*AI297</f>
        <v>8080.6740314191165</v>
      </c>
      <c r="AK307" s="366">
        <v>240</v>
      </c>
      <c r="AL307" s="365">
        <f>AK307*AK297</f>
        <v>8080.6740314191165</v>
      </c>
      <c r="AM307" s="366">
        <v>240</v>
      </c>
      <c r="AN307" s="365">
        <f>AM307*AM297</f>
        <v>12216.817392196141</v>
      </c>
      <c r="AO307" s="366">
        <v>240</v>
      </c>
      <c r="AP307" s="367">
        <f>AO307*AO297</f>
        <v>12216.817392196141</v>
      </c>
      <c r="AQ307" s="334"/>
    </row>
    <row r="308" spans="2:43" ht="14.45" customHeight="1">
      <c r="B308" s="323"/>
      <c r="C308" s="364" t="s">
        <v>1001</v>
      </c>
      <c r="D308" s="365">
        <f>마리!$G$6</f>
        <v>13.42</v>
      </c>
      <c r="E308" s="366">
        <v>12</v>
      </c>
      <c r="F308" s="365">
        <f>D308*E308*E297</f>
        <v>161.04</v>
      </c>
      <c r="G308" s="366">
        <v>12</v>
      </c>
      <c r="H308" s="365">
        <f>D308*G308*G297</f>
        <v>210.87382799999995</v>
      </c>
      <c r="I308" s="366">
        <v>12</v>
      </c>
      <c r="J308" s="365">
        <f>D308*I308*I297</f>
        <v>302.49610340306737</v>
      </c>
      <c r="K308" s="366">
        <v>12</v>
      </c>
      <c r="L308" s="365">
        <f>D308*K308*K297</f>
        <v>302.49610340306737</v>
      </c>
      <c r="M308" s="366">
        <v>12</v>
      </c>
      <c r="N308" s="365">
        <f>D308*M308*M297</f>
        <v>302.49610340306737</v>
      </c>
      <c r="O308" s="366">
        <v>24</v>
      </c>
      <c r="P308" s="365">
        <f>D308*O308*O297</f>
        <v>1107.640899756643</v>
      </c>
      <c r="Q308" s="366">
        <v>24</v>
      </c>
      <c r="R308" s="365">
        <f>D308*Q308*Q297</f>
        <v>1107.640899756643</v>
      </c>
      <c r="S308" s="366">
        <v>24</v>
      </c>
      <c r="T308" s="365">
        <f>D308*S308*S297</f>
        <v>1107.640899756643</v>
      </c>
      <c r="U308" s="366">
        <v>24</v>
      </c>
      <c r="V308" s="365">
        <f>D308*U308*U297</f>
        <v>1552.7417690993273</v>
      </c>
      <c r="W308" s="366">
        <v>24</v>
      </c>
      <c r="X308" s="365">
        <f>D308*W308*W297</f>
        <v>1552.7417690993273</v>
      </c>
      <c r="Y308" s="366">
        <v>24</v>
      </c>
      <c r="Z308" s="365">
        <f>D308*Y308*Y297</f>
        <v>1552.7417690993273</v>
      </c>
      <c r="AA308" s="366">
        <v>36</v>
      </c>
      <c r="AB308" s="365">
        <f>D308*AA308*AA297</f>
        <v>4025.903631347845</v>
      </c>
      <c r="AC308" s="366">
        <v>36</v>
      </c>
      <c r="AD308" s="365">
        <f>D308*AC308*AC297</f>
        <v>4025.903631347845</v>
      </c>
      <c r="AE308" s="366">
        <v>36</v>
      </c>
      <c r="AF308" s="365">
        <f>D308*AE308*AE297</f>
        <v>6233.9316733104579</v>
      </c>
      <c r="AG308" s="366">
        <v>36</v>
      </c>
      <c r="AH308" s="365">
        <f>D308*AG308*AG297</f>
        <v>6233.9316733104579</v>
      </c>
      <c r="AI308" s="366">
        <v>48</v>
      </c>
      <c r="AJ308" s="365">
        <f>D308*AI308*AI297</f>
        <v>21688.529100328909</v>
      </c>
      <c r="AK308" s="366">
        <v>48</v>
      </c>
      <c r="AL308" s="365">
        <f>D308*AK308*AK297</f>
        <v>21688.529100328909</v>
      </c>
      <c r="AM308" s="366">
        <v>48</v>
      </c>
      <c r="AN308" s="365">
        <f>D308*AM308*AM297</f>
        <v>32789.937880654441</v>
      </c>
      <c r="AO308" s="366">
        <v>48</v>
      </c>
      <c r="AP308" s="367">
        <f>D308*AO308*AO297</f>
        <v>32789.937880654441</v>
      </c>
      <c r="AQ308" s="334"/>
    </row>
    <row r="309" spans="2:43" ht="14.45" customHeight="1">
      <c r="B309" s="323"/>
      <c r="C309" s="364" t="s">
        <v>1033</v>
      </c>
      <c r="D309" s="365">
        <f>마리!$G$7</f>
        <v>61.000000000000007</v>
      </c>
      <c r="E309" s="366">
        <v>6</v>
      </c>
      <c r="F309" s="365">
        <f>D309*E309*E297</f>
        <v>366.00000000000006</v>
      </c>
      <c r="G309" s="366">
        <v>6</v>
      </c>
      <c r="H309" s="365">
        <f>D309*G309*G297</f>
        <v>479.25869999999998</v>
      </c>
      <c r="I309" s="366">
        <v>6</v>
      </c>
      <c r="J309" s="365">
        <f>D309*I309*I297</f>
        <v>687.49114409788046</v>
      </c>
      <c r="K309" s="366">
        <v>6</v>
      </c>
      <c r="L309" s="365">
        <f>D309*K309*K297</f>
        <v>687.49114409788046</v>
      </c>
      <c r="M309" s="366">
        <v>6</v>
      </c>
      <c r="N309" s="365">
        <f>D309*M309*M297</f>
        <v>687.49114409788046</v>
      </c>
      <c r="O309" s="366">
        <v>12</v>
      </c>
      <c r="P309" s="365">
        <f>D309*O309*O297</f>
        <v>2517.3656812650984</v>
      </c>
      <c r="Q309" s="366">
        <v>12</v>
      </c>
      <c r="R309" s="365">
        <f>D309*Q309*Q297</f>
        <v>2517.3656812650984</v>
      </c>
      <c r="S309" s="366">
        <v>12</v>
      </c>
      <c r="T309" s="365">
        <f>D309*S309*S297</f>
        <v>2517.3656812650984</v>
      </c>
      <c r="U309" s="366">
        <v>12</v>
      </c>
      <c r="V309" s="365">
        <f>D309*U309*U297</f>
        <v>3528.9585661348356</v>
      </c>
      <c r="W309" s="366">
        <v>12</v>
      </c>
      <c r="X309" s="365">
        <f>D309*W309*W297</f>
        <v>3528.9585661348356</v>
      </c>
      <c r="Y309" s="366">
        <v>12</v>
      </c>
      <c r="Z309" s="365">
        <f>D309*Y309*Y297</f>
        <v>3528.9585661348356</v>
      </c>
      <c r="AA309" s="366">
        <v>18</v>
      </c>
      <c r="AB309" s="365">
        <f>D309*AA309*AA297</f>
        <v>9149.7809803360142</v>
      </c>
      <c r="AC309" s="366">
        <v>18</v>
      </c>
      <c r="AD309" s="365">
        <f>D309*AC309*AC297</f>
        <v>9149.7809803360142</v>
      </c>
      <c r="AE309" s="366">
        <v>18</v>
      </c>
      <c r="AF309" s="365">
        <f>D309*AE309*AE297</f>
        <v>14168.026530251043</v>
      </c>
      <c r="AG309" s="366">
        <v>18</v>
      </c>
      <c r="AH309" s="365">
        <f>D309*AG309*AG297</f>
        <v>14168.026530251043</v>
      </c>
      <c r="AI309" s="366">
        <v>24</v>
      </c>
      <c r="AJ309" s="365">
        <f>D309*AI309*AI297</f>
        <v>49292.11159165662</v>
      </c>
      <c r="AK309" s="366">
        <v>24</v>
      </c>
      <c r="AL309" s="365">
        <f>D309*AK309*AK297</f>
        <v>49292.11159165662</v>
      </c>
      <c r="AM309" s="366">
        <v>24</v>
      </c>
      <c r="AN309" s="365">
        <f>D309*AM309*AM297</f>
        <v>74522.586092396465</v>
      </c>
      <c r="AO309" s="366">
        <v>24</v>
      </c>
      <c r="AP309" s="367">
        <f>D309*AO309*AO297</f>
        <v>74522.586092396465</v>
      </c>
      <c r="AQ309" s="334"/>
    </row>
    <row r="310" spans="2:43" ht="14.45" customHeight="1" thickBot="1">
      <c r="B310" s="323"/>
      <c r="C310" s="372" t="s">
        <v>1002</v>
      </c>
      <c r="D310" s="373">
        <f>마리!$G$8</f>
        <v>104.02105263157895</v>
      </c>
      <c r="E310" s="374">
        <v>2</v>
      </c>
      <c r="F310" s="373">
        <f>D310*E310*E297</f>
        <v>208.04210526315791</v>
      </c>
      <c r="G310" s="374">
        <v>2</v>
      </c>
      <c r="H310" s="373">
        <f>D310*G310*G297</f>
        <v>272.42073473684206</v>
      </c>
      <c r="I310" s="374">
        <v>2</v>
      </c>
      <c r="J310" s="373">
        <f>D310*I310*I297</f>
        <v>390.78443980300574</v>
      </c>
      <c r="K310" s="374">
        <v>2</v>
      </c>
      <c r="L310" s="373">
        <f>D310*K310*K297</f>
        <v>390.78443980300574</v>
      </c>
      <c r="M310" s="374">
        <v>2</v>
      </c>
      <c r="N310" s="373">
        <f>D310*M310*M297</f>
        <v>390.78443980300574</v>
      </c>
      <c r="O310" s="374">
        <v>4</v>
      </c>
      <c r="P310" s="373">
        <f>D310*O310*O297</f>
        <v>1430.923650403319</v>
      </c>
      <c r="Q310" s="374">
        <v>4</v>
      </c>
      <c r="R310" s="373">
        <f>D310*Q310*Q297</f>
        <v>1430.923650403319</v>
      </c>
      <c r="S310" s="374">
        <v>4</v>
      </c>
      <c r="T310" s="373">
        <f>D310*S310*S297</f>
        <v>1430.923650403319</v>
      </c>
      <c r="U310" s="374">
        <v>4</v>
      </c>
      <c r="V310" s="373">
        <f>D310*U310*U297</f>
        <v>2005.9343428555906</v>
      </c>
      <c r="W310" s="374">
        <v>4</v>
      </c>
      <c r="X310" s="373">
        <f>D310*W310*W297</f>
        <v>2005.9343428555906</v>
      </c>
      <c r="Y310" s="374">
        <v>4</v>
      </c>
      <c r="Z310" s="373">
        <f>D310*Y310*Y297</f>
        <v>2005.9343428555906</v>
      </c>
      <c r="AA310" s="374">
        <v>6</v>
      </c>
      <c r="AB310" s="373">
        <f>D310*AA310*AA297</f>
        <v>5200.9281361909962</v>
      </c>
      <c r="AC310" s="374">
        <v>6</v>
      </c>
      <c r="AD310" s="373">
        <f>D310*AC310*AC297</f>
        <v>5200.9281361909962</v>
      </c>
      <c r="AE310" s="374">
        <v>5</v>
      </c>
      <c r="AF310" s="373">
        <f>D310*AE310*AE297</f>
        <v>6711.1704616978623</v>
      </c>
      <c r="AG310" s="374">
        <v>5</v>
      </c>
      <c r="AH310" s="373">
        <f>D310*AG310*AG297</f>
        <v>6711.1704616978623</v>
      </c>
      <c r="AI310" s="374">
        <v>1</v>
      </c>
      <c r="AJ310" s="373">
        <f>D310*AI310*AI297</f>
        <v>3502.3342446703382</v>
      </c>
      <c r="AK310" s="374">
        <v>1</v>
      </c>
      <c r="AL310" s="373">
        <f>D310*AK310*AK297</f>
        <v>3502.3342446703382</v>
      </c>
      <c r="AM310" s="374">
        <v>1</v>
      </c>
      <c r="AN310" s="373">
        <f>D310*AM310*AM297</f>
        <v>5295.0258539334327</v>
      </c>
      <c r="AO310" s="374">
        <v>1</v>
      </c>
      <c r="AP310" s="375">
        <f>D310*AO310*AO297</f>
        <v>5295.0258539334327</v>
      </c>
      <c r="AQ310" s="334"/>
    </row>
    <row r="311" spans="2:43" ht="14.45" customHeight="1" thickBot="1">
      <c r="B311" s="323"/>
      <c r="C311" s="277"/>
      <c r="D311" s="277"/>
      <c r="E311" s="277"/>
      <c r="F311" s="277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  <c r="Z311" s="277"/>
      <c r="AA311" s="277"/>
      <c r="AB311" s="277"/>
      <c r="AC311" s="277"/>
      <c r="AD311" s="277"/>
      <c r="AE311" s="277"/>
      <c r="AF311" s="277"/>
      <c r="AG311" s="277"/>
      <c r="AH311" s="277"/>
      <c r="AI311" s="277"/>
      <c r="AJ311" s="277"/>
      <c r="AK311" s="277"/>
      <c r="AL311" s="277"/>
      <c r="AM311" s="277"/>
      <c r="AN311" s="277"/>
      <c r="AO311" s="277"/>
      <c r="AP311" s="277"/>
      <c r="AQ311" s="334"/>
    </row>
    <row r="312" spans="2:43" ht="14.45" customHeight="1">
      <c r="B312" s="323"/>
      <c r="C312" s="376" t="s">
        <v>1032</v>
      </c>
      <c r="D312" s="377" t="s">
        <v>1578</v>
      </c>
      <c r="E312" s="600">
        <f>F298+F300+F302+F304+F306+F308+F310</f>
        <v>1252.8112000000001</v>
      </c>
      <c r="F312" s="600"/>
      <c r="G312" s="600">
        <f t="shared" ref="G312" si="180">H298+H300+H302+H304+H306+H308+H310</f>
        <v>1615.9772899789473</v>
      </c>
      <c r="H312" s="600"/>
      <c r="I312" s="600">
        <f t="shared" ref="I312" si="181">J298+J300+J302+J304+J306+J308+J310</f>
        <v>2283.6784249009179</v>
      </c>
      <c r="J312" s="600"/>
      <c r="K312" s="600">
        <f t="shared" ref="K312" si="182">L298+L300+L302+L304+L306+L308+L310</f>
        <v>2466.3405059191064</v>
      </c>
      <c r="L312" s="600"/>
      <c r="M312" s="600">
        <f t="shared" ref="M312" si="183">N298+N300+N302+N304+N306+N308+N310</f>
        <v>2466.3405059191064</v>
      </c>
      <c r="N312" s="600"/>
      <c r="O312" s="600">
        <f t="shared" ref="O312" si="184">P298+P300+P302+P304+P306+P308+P310</f>
        <v>5703.6040566604552</v>
      </c>
      <c r="P312" s="600"/>
      <c r="Q312" s="600">
        <f t="shared" ref="Q312" si="185">R298+R300+R302+R304+R306+R308+R310</f>
        <v>6020.2868377764589</v>
      </c>
      <c r="R312" s="600"/>
      <c r="S312" s="600">
        <f t="shared" ref="S312" si="186">T298+T300+T302+T304+T306+T308+T310</f>
        <v>6090.9497340926719</v>
      </c>
      <c r="T312" s="600"/>
      <c r="U312" s="600">
        <f t="shared" ref="U312" si="187">V298+V300+V302+V304+V306+V308+V310</f>
        <v>8491.919041653071</v>
      </c>
      <c r="V312" s="600"/>
      <c r="W312" s="600">
        <f t="shared" ref="W312" si="188">X298+X300+X302+X304+X306+X308+X310</f>
        <v>8846.3065359218344</v>
      </c>
      <c r="X312" s="600"/>
      <c r="Y312" s="600">
        <f t="shared" ref="Y312" si="189">Z298+Z300+Z302+Z304+Z306+Z308+Z310</f>
        <v>8904.3554201323605</v>
      </c>
      <c r="Z312" s="600"/>
      <c r="AA312" s="600">
        <f t="shared" ref="AA312" si="190">AB298+AB300+AB302+AB304+AB306+AB308+AB310</f>
        <v>18556.898617498708</v>
      </c>
      <c r="AB312" s="600"/>
      <c r="AC312" s="600">
        <f t="shared" ref="AC312" si="191">AD298+AD300+AD302+AD304+AD306+AD308+AD310</f>
        <v>19382.35202024813</v>
      </c>
      <c r="AD312" s="600"/>
      <c r="AE312" s="600">
        <f t="shared" ref="AE312" si="192">AF298+AF300+AF302+AF304+AF306+AF308+AF310</f>
        <v>28858.316069596585</v>
      </c>
      <c r="AF312" s="600"/>
      <c r="AG312" s="600">
        <f t="shared" ref="AG312" si="193">AH298+AH300+AH302+AH304+AH306+AH308+AH310</f>
        <v>29308.843980127473</v>
      </c>
      <c r="AH312" s="600"/>
      <c r="AI312" s="600">
        <f t="shared" ref="AI312" si="194">AJ298+AJ300+AJ302+AJ304+AJ306+AJ308+AJ310</f>
        <v>70187.824236420784</v>
      </c>
      <c r="AJ312" s="600"/>
      <c r="AK312" s="600">
        <f t="shared" ref="AK312" si="195">AL298+AL300+AL302+AL304+AL306+AL308+AL310</f>
        <v>71212.496686407467</v>
      </c>
      <c r="AL312" s="600"/>
      <c r="AM312" s="600">
        <f t="shared" ref="AM312" si="196">AN298+AN300+AN302+AN304+AN306+AN308+AN310</f>
        <v>107965.96863902204</v>
      </c>
      <c r="AN312" s="600"/>
      <c r="AO312" s="600">
        <f t="shared" ref="AO312" si="197">AP298+AP300+AP302+AP304+AP306+AP308+AP310</f>
        <v>114592.01055793282</v>
      </c>
      <c r="AP312" s="601"/>
      <c r="AQ312" s="334"/>
    </row>
    <row r="313" spans="2:43" ht="14.45" customHeight="1" thickBot="1">
      <c r="B313" s="323"/>
      <c r="C313" s="378" t="s">
        <v>1034</v>
      </c>
      <c r="D313" s="379" t="s">
        <v>1578</v>
      </c>
      <c r="E313" s="598">
        <f>F299+F301+F303+F305+F307+F308+F310</f>
        <v>723.0852210526316</v>
      </c>
      <c r="F313" s="598"/>
      <c r="G313" s="598">
        <f>H299+H301+H303+H305+H307+H308+H310</f>
        <v>929.72876484210508</v>
      </c>
      <c r="H313" s="598"/>
      <c r="I313" s="598">
        <f>J299+J301+J303+J305+J307+J308+J310</f>
        <v>1309.6544586769232</v>
      </c>
      <c r="J313" s="598"/>
      <c r="K313" s="598">
        <f>L299+L301+L303+L305+L307+L308+L310</f>
        <v>1409.2923807857842</v>
      </c>
      <c r="L313" s="598"/>
      <c r="M313" s="598">
        <f>N299+N301+N303+N305+N307+N308+N310</f>
        <v>1409.2923807857842</v>
      </c>
      <c r="N313" s="598"/>
      <c r="O313" s="598">
        <f>P299+P301+P303+P305+P307+P308+P310</f>
        <v>3792.7483744660394</v>
      </c>
      <c r="P313" s="598"/>
      <c r="Q313" s="598">
        <f>R299+R301+R303+R305+R307+R308+R310</f>
        <v>3818.0839772125546</v>
      </c>
      <c r="R313" s="598"/>
      <c r="S313" s="598">
        <f>T299+T301+T303+T305+T307+T308+T310</f>
        <v>3888.7468735287675</v>
      </c>
      <c r="T313" s="598"/>
      <c r="U313" s="598">
        <f>V299+V301+V303+V305+V307+V308+V310</f>
        <v>5418.7862033165875</v>
      </c>
      <c r="V313" s="598"/>
      <c r="W313" s="598">
        <f>X299+X301+X303+X305+X307+X308+X310</f>
        <v>5513.2514274098603</v>
      </c>
      <c r="X313" s="598"/>
      <c r="Y313" s="598">
        <f>Z299+Z301+Z303+Z305+Z307+Z308+Z310</f>
        <v>5601.6968438871118</v>
      </c>
      <c r="Z313" s="598"/>
      <c r="AA313" s="598">
        <f>AB299+AB301+AB303+AB305+AB307+AB308+AB310</f>
        <v>12702.375478195652</v>
      </c>
      <c r="AB313" s="598"/>
      <c r="AC313" s="598">
        <f>AD299+AD301+AD303+AD305+AD307+AD308+AD310</f>
        <v>12985.212884006956</v>
      </c>
      <c r="AD313" s="598"/>
      <c r="AE313" s="598">
        <f>AF299+AF301+AF303+AF305+AF307+AF308+AF310</f>
        <v>18975.432627740207</v>
      </c>
      <c r="AF313" s="598"/>
      <c r="AG313" s="598">
        <f>AH299+AH301+AH303+AH305+AH307+AH308+AH310</f>
        <v>19108.222564582313</v>
      </c>
      <c r="AH313" s="598"/>
      <c r="AI313" s="598">
        <f>AJ299+AJ301+AJ303+AJ305+AJ307+AJ308+AJ310</f>
        <v>40761.017449748993</v>
      </c>
      <c r="AJ313" s="598"/>
      <c r="AK313" s="598">
        <f>AL299+AL301+AL303+AL305+AL307+AL308+AL310</f>
        <v>41003.303028696362</v>
      </c>
      <c r="AL313" s="598"/>
      <c r="AM313" s="598">
        <f>AN299+AN301+AN303+AN305+AN307+AN308+AN310</f>
        <v>62895.771257589324</v>
      </c>
      <c r="AN313" s="598"/>
      <c r="AO313" s="598">
        <f>AP299+AP301+AP303+AP305+AP307+AP308+AP310</f>
        <v>63589.131202682795</v>
      </c>
      <c r="AP313" s="599"/>
      <c r="AQ313" s="334"/>
    </row>
    <row r="314" spans="2:43" ht="14.45" customHeight="1" thickBot="1">
      <c r="B314" s="323"/>
      <c r="C314" s="277"/>
      <c r="D314" s="277"/>
      <c r="E314" s="277"/>
      <c r="F314" s="277"/>
      <c r="G314" s="277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  <c r="Z314" s="277"/>
      <c r="AA314" s="277"/>
      <c r="AB314" s="277"/>
      <c r="AC314" s="277"/>
      <c r="AD314" s="277"/>
      <c r="AE314" s="277"/>
      <c r="AF314" s="277"/>
      <c r="AG314" s="277"/>
      <c r="AH314" s="277"/>
      <c r="AI314" s="277"/>
      <c r="AJ314" s="277"/>
      <c r="AK314" s="277"/>
      <c r="AL314" s="277"/>
      <c r="AM314" s="277"/>
      <c r="AN314" s="277"/>
      <c r="AO314" s="277"/>
      <c r="AP314" s="277"/>
      <c r="AQ314" s="334"/>
    </row>
    <row r="315" spans="2:43" ht="14.45" customHeight="1">
      <c r="B315" s="323"/>
      <c r="C315" s="608" t="s">
        <v>1783</v>
      </c>
      <c r="D315" s="610" t="s">
        <v>1037</v>
      </c>
      <c r="E315" s="606" t="s">
        <v>1013</v>
      </c>
      <c r="F315" s="606"/>
      <c r="G315" s="606" t="s">
        <v>1042</v>
      </c>
      <c r="H315" s="606" t="s">
        <v>1014</v>
      </c>
      <c r="I315" s="606" t="s">
        <v>1043</v>
      </c>
      <c r="J315" s="606" t="s">
        <v>1015</v>
      </c>
      <c r="K315" s="606" t="s">
        <v>1044</v>
      </c>
      <c r="L315" s="606" t="s">
        <v>1016</v>
      </c>
      <c r="M315" s="606" t="s">
        <v>1045</v>
      </c>
      <c r="N315" s="606" t="s">
        <v>1017</v>
      </c>
      <c r="O315" s="606" t="s">
        <v>1046</v>
      </c>
      <c r="P315" s="606" t="s">
        <v>1018</v>
      </c>
      <c r="Q315" s="606" t="s">
        <v>1047</v>
      </c>
      <c r="R315" s="606" t="s">
        <v>1019</v>
      </c>
      <c r="S315" s="606" t="s">
        <v>1048</v>
      </c>
      <c r="T315" s="606" t="s">
        <v>1020</v>
      </c>
      <c r="U315" s="606" t="s">
        <v>1049</v>
      </c>
      <c r="V315" s="606" t="s">
        <v>1021</v>
      </c>
      <c r="W315" s="606" t="s">
        <v>1050</v>
      </c>
      <c r="X315" s="606" t="s">
        <v>1022</v>
      </c>
      <c r="Y315" s="606" t="s">
        <v>1051</v>
      </c>
      <c r="Z315" s="606" t="s">
        <v>1023</v>
      </c>
      <c r="AA315" s="606" t="s">
        <v>1052</v>
      </c>
      <c r="AB315" s="606" t="s">
        <v>1024</v>
      </c>
      <c r="AC315" s="606" t="s">
        <v>1053</v>
      </c>
      <c r="AD315" s="606" t="s">
        <v>1025</v>
      </c>
      <c r="AE315" s="606" t="s">
        <v>1054</v>
      </c>
      <c r="AF315" s="606" t="s">
        <v>1026</v>
      </c>
      <c r="AG315" s="606" t="s">
        <v>1055</v>
      </c>
      <c r="AH315" s="606" t="s">
        <v>1027</v>
      </c>
      <c r="AI315" s="606" t="s">
        <v>1056</v>
      </c>
      <c r="AJ315" s="606" t="s">
        <v>1028</v>
      </c>
      <c r="AK315" s="606" t="s">
        <v>1057</v>
      </c>
      <c r="AL315" s="606" t="s">
        <v>1029</v>
      </c>
      <c r="AM315" s="606" t="s">
        <v>1058</v>
      </c>
      <c r="AN315" s="606" t="s">
        <v>1030</v>
      </c>
      <c r="AO315" s="606" t="s">
        <v>1059</v>
      </c>
      <c r="AP315" s="607" t="s">
        <v>1031</v>
      </c>
      <c r="AQ315" s="334"/>
    </row>
    <row r="316" spans="2:43" ht="14.45" customHeight="1">
      <c r="B316" s="323"/>
      <c r="C316" s="609"/>
      <c r="D316" s="611"/>
      <c r="E316" s="602">
        <f>'3T장기'!$J$9</f>
        <v>0.99980000000000002</v>
      </c>
      <c r="F316" s="602"/>
      <c r="G316" s="602">
        <f>'3T장기'!$J$19</f>
        <v>1.3094499999999998</v>
      </c>
      <c r="H316" s="602">
        <v>1.5976852999999998</v>
      </c>
      <c r="I316" s="602">
        <f>'3T장기'!$J$29</f>
        <v>1.8801928383734416</v>
      </c>
      <c r="J316" s="602">
        <v>1.5976852999999998</v>
      </c>
      <c r="K316" s="602">
        <f>'3T장기'!$J$39</f>
        <v>1.8801928383734416</v>
      </c>
      <c r="L316" s="602">
        <v>1.5976852999999998</v>
      </c>
      <c r="M316" s="602">
        <f>'3T장기'!$J$49</f>
        <v>1.8801928383734416</v>
      </c>
      <c r="N316" s="602">
        <v>1.5976852999999998</v>
      </c>
      <c r="O316" s="602">
        <f>'3T장기'!$J$59</f>
        <v>3.4390241547337403</v>
      </c>
      <c r="P316" s="602">
        <v>1.5976852999999998</v>
      </c>
      <c r="Q316" s="602">
        <f>'3T장기'!$S$9</f>
        <v>3.4390241547337403</v>
      </c>
      <c r="R316" s="602">
        <v>1.5976852999999998</v>
      </c>
      <c r="S316" s="602">
        <f>'3T장기'!$S$19</f>
        <v>3.4390241547337403</v>
      </c>
      <c r="T316" s="602">
        <v>1.5976852999999998</v>
      </c>
      <c r="U316" s="602">
        <f>'3T장기'!$S$29</f>
        <v>4.8209816477251843</v>
      </c>
      <c r="V316" s="602">
        <v>1.5976852999999998</v>
      </c>
      <c r="W316" s="602">
        <f>'3T장기'!$S$39</f>
        <v>4.8209816477251843</v>
      </c>
      <c r="X316" s="602">
        <v>1.5976852999999998</v>
      </c>
      <c r="Y316" s="602">
        <f>'3T장기'!$S$49</f>
        <v>4.8209816477251843</v>
      </c>
      <c r="Z316" s="602">
        <v>1.5976852999999998</v>
      </c>
      <c r="AA316" s="602">
        <f>'3T장기'!$S$59</f>
        <v>8.5182365753874656</v>
      </c>
      <c r="AB316" s="602">
        <v>1.5976852999999998</v>
      </c>
      <c r="AC316" s="602">
        <f>'3T장기'!$AB$9</f>
        <v>8.5182365753874656</v>
      </c>
      <c r="AD316" s="602">
        <v>1.5976852999999998</v>
      </c>
      <c r="AE316" s="602">
        <f>'3T장기'!$AB$19</f>
        <v>12.903485000228635</v>
      </c>
      <c r="AF316" s="602">
        <v>1.5976852999999998</v>
      </c>
      <c r="AG316" s="602">
        <f>'3T장기'!$AB$29</f>
        <v>12.903485000228635</v>
      </c>
      <c r="AH316" s="602">
        <v>1.5976852999999998</v>
      </c>
      <c r="AI316" s="602">
        <f>'3T장기'!$AB$39</f>
        <v>33.669475130912986</v>
      </c>
      <c r="AJ316" s="602">
        <v>1.5976852999999998</v>
      </c>
      <c r="AK316" s="602">
        <f>'3T장기'!$AB$49</f>
        <v>33.669475130912986</v>
      </c>
      <c r="AL316" s="602">
        <v>1.5976852999999998</v>
      </c>
      <c r="AM316" s="602">
        <f>'3T장기'!$AB$59</f>
        <v>50.903405800817254</v>
      </c>
      <c r="AN316" s="602">
        <v>1.5976852999999998</v>
      </c>
      <c r="AO316" s="602">
        <f>'3T장기'!$AB$59</f>
        <v>50.903405800817254</v>
      </c>
      <c r="AP316" s="603"/>
      <c r="AQ316" s="334"/>
    </row>
    <row r="317" spans="2:43" ht="14.45" customHeight="1">
      <c r="B317" s="323"/>
      <c r="C317" s="360" t="s">
        <v>206</v>
      </c>
      <c r="D317" s="361">
        <f>마리!$G$10</f>
        <v>10.787368421052633</v>
      </c>
      <c r="E317" s="362">
        <v>25.8</v>
      </c>
      <c r="F317" s="361">
        <f>D317*E317*E316</f>
        <v>278.25844244210532</v>
      </c>
      <c r="G317" s="362">
        <v>25.8</v>
      </c>
      <c r="H317" s="361">
        <f>D317*G317*G316</f>
        <v>364.43840513684211</v>
      </c>
      <c r="I317" s="362">
        <v>25.8</v>
      </c>
      <c r="J317" s="361">
        <f>D317*I317*I316</f>
        <v>523.28418753410176</v>
      </c>
      <c r="K317" s="362">
        <v>32</v>
      </c>
      <c r="L317" s="361">
        <f>D317*K317*K316</f>
        <v>649.03465120508747</v>
      </c>
      <c r="M317" s="362">
        <v>32</v>
      </c>
      <c r="N317" s="361">
        <f>D317*M317*M316</f>
        <v>649.03465120508747</v>
      </c>
      <c r="O317" s="362">
        <v>32</v>
      </c>
      <c r="P317" s="361">
        <f>D317*O317*O316</f>
        <v>1187.1366581123832</v>
      </c>
      <c r="Q317" s="362">
        <v>38</v>
      </c>
      <c r="R317" s="361">
        <f>D317*Q317*Q316</f>
        <v>1409.7247815084552</v>
      </c>
      <c r="S317" s="362">
        <v>38</v>
      </c>
      <c r="T317" s="361">
        <f>D317*S317*S316</f>
        <v>1409.7247815084552</v>
      </c>
      <c r="U317" s="362">
        <v>38</v>
      </c>
      <c r="V317" s="361">
        <f>D317*U317*U316</f>
        <v>1976.2167970355079</v>
      </c>
      <c r="W317" s="362">
        <v>44</v>
      </c>
      <c r="X317" s="361">
        <f>D317*W317*W316</f>
        <v>2288.2510281463774</v>
      </c>
      <c r="Y317" s="362">
        <v>44</v>
      </c>
      <c r="Z317" s="361">
        <f>D317*Y317*Y316</f>
        <v>2288.2510281463774</v>
      </c>
      <c r="AA317" s="362">
        <v>44</v>
      </c>
      <c r="AB317" s="361">
        <f>D317*AA317*AA316</f>
        <v>4043.1316744011719</v>
      </c>
      <c r="AC317" s="362">
        <v>50</v>
      </c>
      <c r="AD317" s="361">
        <f>D317*AC317*AC316</f>
        <v>4594.4678118195143</v>
      </c>
      <c r="AE317" s="362">
        <v>50</v>
      </c>
      <c r="AF317" s="361">
        <f>D317*AE317*AE316</f>
        <v>6959.7323306496355</v>
      </c>
      <c r="AG317" s="362">
        <v>50</v>
      </c>
      <c r="AH317" s="361">
        <f>D317*AG317*AG316</f>
        <v>6959.7323306496355</v>
      </c>
      <c r="AI317" s="362">
        <v>56</v>
      </c>
      <c r="AJ317" s="361">
        <f>D317*AI317*AI316</f>
        <v>20339.481835715153</v>
      </c>
      <c r="AK317" s="362">
        <v>56</v>
      </c>
      <c r="AL317" s="361">
        <f>D317*AK317*AK316</f>
        <v>20339.481835715153</v>
      </c>
      <c r="AM317" s="362">
        <v>56</v>
      </c>
      <c r="AN317" s="361">
        <f>D317*AM317*AM316</f>
        <v>30750.372366546755</v>
      </c>
      <c r="AO317" s="362">
        <v>62.2</v>
      </c>
      <c r="AP317" s="363">
        <f>D317*AO317*AO316</f>
        <v>34154.877878557294</v>
      </c>
      <c r="AQ317" s="334"/>
    </row>
    <row r="318" spans="2:43" ht="14.45" customHeight="1">
      <c r="B318" s="323"/>
      <c r="C318" s="364" t="s">
        <v>205</v>
      </c>
      <c r="D318" s="365">
        <f>마리!$G$9</f>
        <v>1</v>
      </c>
      <c r="E318" s="366">
        <v>15.6</v>
      </c>
      <c r="F318" s="365">
        <f>D318*E318*E316</f>
        <v>15.596880000000001</v>
      </c>
      <c r="G318" s="366">
        <v>15.6</v>
      </c>
      <c r="H318" s="365">
        <f>D318*G318*G316</f>
        <v>20.427419999999994</v>
      </c>
      <c r="I318" s="366">
        <v>15.6</v>
      </c>
      <c r="J318" s="365">
        <f>D318*I318*I316</f>
        <v>29.331008278625688</v>
      </c>
      <c r="K318" s="366">
        <v>19.2</v>
      </c>
      <c r="L318" s="365">
        <f>D318*K318*K316</f>
        <v>36.099702496770078</v>
      </c>
      <c r="M318" s="366">
        <v>19.2</v>
      </c>
      <c r="N318" s="365">
        <f>D318*M318*M316</f>
        <v>36.099702496770078</v>
      </c>
      <c r="O318" s="366">
        <v>19.2</v>
      </c>
      <c r="P318" s="365">
        <f>D318*O318*O316</f>
        <v>66.029263770887809</v>
      </c>
      <c r="Q318" s="366">
        <v>22.8</v>
      </c>
      <c r="R318" s="365">
        <f>D318*Q318*Q316</f>
        <v>78.409750727929278</v>
      </c>
      <c r="S318" s="366">
        <v>22.8</v>
      </c>
      <c r="T318" s="365">
        <f>D318*S318*S316</f>
        <v>78.409750727929278</v>
      </c>
      <c r="U318" s="366">
        <v>22.8</v>
      </c>
      <c r="V318" s="365">
        <f>D318*U318*U316</f>
        <v>109.91838156813421</v>
      </c>
      <c r="W318" s="366">
        <v>26.4</v>
      </c>
      <c r="X318" s="365">
        <f>D318*W318*W316</f>
        <v>127.27391549994486</v>
      </c>
      <c r="Y318" s="366">
        <v>26.4</v>
      </c>
      <c r="Z318" s="365">
        <f>D318*Y318*Y316</f>
        <v>127.27391549994486</v>
      </c>
      <c r="AA318" s="366">
        <v>26.4</v>
      </c>
      <c r="AB318" s="365">
        <f>D318*AA318*AA316</f>
        <v>224.88144559022908</v>
      </c>
      <c r="AC318" s="366">
        <v>30</v>
      </c>
      <c r="AD318" s="365">
        <f>D318*AC318*AC316</f>
        <v>255.54709726162397</v>
      </c>
      <c r="AE318" s="366">
        <v>30</v>
      </c>
      <c r="AF318" s="365">
        <f>D318*AE318*AE316</f>
        <v>387.10455000685903</v>
      </c>
      <c r="AG318" s="366">
        <v>30</v>
      </c>
      <c r="AH318" s="365">
        <f>D318*AG318*AG316</f>
        <v>387.10455000685903</v>
      </c>
      <c r="AI318" s="366">
        <v>33.6</v>
      </c>
      <c r="AJ318" s="365">
        <f>D318*AI318*AI316</f>
        <v>1131.2943643986764</v>
      </c>
      <c r="AK318" s="366">
        <v>33.6</v>
      </c>
      <c r="AL318" s="365">
        <f>D318*AK318*AK316</f>
        <v>1131.2943643986764</v>
      </c>
      <c r="AM318" s="366">
        <v>33.6</v>
      </c>
      <c r="AN318" s="365">
        <f>D318*AM318*AM316</f>
        <v>1710.3544349074598</v>
      </c>
      <c r="AO318" s="366">
        <v>37.200000000000003</v>
      </c>
      <c r="AP318" s="367">
        <f>D318*AO318*AO316</f>
        <v>1893.606695790402</v>
      </c>
      <c r="AQ318" s="334"/>
    </row>
    <row r="319" spans="2:43" ht="14.45" customHeight="1">
      <c r="B319" s="323"/>
      <c r="C319" s="364" t="s">
        <v>1039</v>
      </c>
      <c r="D319" s="365">
        <f>마리!$G$11</f>
        <v>10.273684210526318</v>
      </c>
      <c r="E319" s="366">
        <v>8</v>
      </c>
      <c r="F319" s="365">
        <f>D319*E319*E316</f>
        <v>82.173035789473701</v>
      </c>
      <c r="G319" s="366">
        <v>8</v>
      </c>
      <c r="H319" s="365">
        <f>D319*G319*G316</f>
        <v>107.62300631578947</v>
      </c>
      <c r="I319" s="366">
        <v>8</v>
      </c>
      <c r="J319" s="365">
        <f>D319*I319*I316</f>
        <v>154.53205981073509</v>
      </c>
      <c r="K319" s="366">
        <v>10</v>
      </c>
      <c r="L319" s="365">
        <f>D319*K319*K316</f>
        <v>193.16507476341889</v>
      </c>
      <c r="M319" s="366">
        <v>10</v>
      </c>
      <c r="N319" s="365">
        <f>D319*M319*M316</f>
        <v>193.16507476341889</v>
      </c>
      <c r="O319" s="366">
        <v>10</v>
      </c>
      <c r="P319" s="365">
        <f>D319*O319*O316</f>
        <v>353.31448158106645</v>
      </c>
      <c r="Q319" s="366">
        <v>10</v>
      </c>
      <c r="R319" s="365">
        <f>D319*Q319*Q316</f>
        <v>353.31448158106645</v>
      </c>
      <c r="S319" s="366">
        <v>12</v>
      </c>
      <c r="T319" s="365">
        <f>D319*S319*S316</f>
        <v>423.97737789727972</v>
      </c>
      <c r="U319" s="366">
        <v>12</v>
      </c>
      <c r="V319" s="365">
        <f>D319*U319*U316</f>
        <v>594.35091640165649</v>
      </c>
      <c r="W319" s="366">
        <v>12</v>
      </c>
      <c r="X319" s="365">
        <f>D319*W319*W316</f>
        <v>594.35091640165649</v>
      </c>
      <c r="Y319" s="366">
        <v>12</v>
      </c>
      <c r="Z319" s="365">
        <f>D319*Y319*Y316</f>
        <v>594.35091640165649</v>
      </c>
      <c r="AA319" s="366">
        <v>14</v>
      </c>
      <c r="AB319" s="365">
        <f>D319*AA319*AA316</f>
        <v>1225.1914164852037</v>
      </c>
      <c r="AC319" s="366">
        <v>14</v>
      </c>
      <c r="AD319" s="365">
        <f>D319*AC319*AC316</f>
        <v>1225.1914164852037</v>
      </c>
      <c r="AE319" s="366">
        <v>16</v>
      </c>
      <c r="AF319" s="365">
        <f>D319*AE319*AE316</f>
        <v>2121.0612817217934</v>
      </c>
      <c r="AG319" s="366">
        <v>16</v>
      </c>
      <c r="AH319" s="365">
        <f>D319*AG319*AG316</f>
        <v>2121.0612817217934</v>
      </c>
      <c r="AI319" s="366">
        <v>18</v>
      </c>
      <c r="AJ319" s="365">
        <f>D319*AI319*AI316</f>
        <v>6226.3719905250464</v>
      </c>
      <c r="AK319" s="366">
        <v>18</v>
      </c>
      <c r="AL319" s="365">
        <f>D319*AK319*AK316</f>
        <v>6226.3719905250464</v>
      </c>
      <c r="AM319" s="366">
        <v>18</v>
      </c>
      <c r="AN319" s="365">
        <f>D319*AM319*AM316</f>
        <v>9413.3792958816593</v>
      </c>
      <c r="AO319" s="366">
        <v>20</v>
      </c>
      <c r="AP319" s="367">
        <f>D319*AO319*AO316</f>
        <v>10459.310328757399</v>
      </c>
      <c r="AQ319" s="334"/>
    </row>
    <row r="320" spans="2:43" ht="14.45" customHeight="1">
      <c r="B320" s="323"/>
      <c r="C320" s="368" t="s">
        <v>1603</v>
      </c>
      <c r="D320" s="369">
        <f>마리!$G$11</f>
        <v>10.273684210526318</v>
      </c>
      <c r="E320" s="370">
        <v>4</v>
      </c>
      <c r="F320" s="369">
        <f>D320*E320*E316</f>
        <v>41.086517894736851</v>
      </c>
      <c r="G320" s="370">
        <v>4</v>
      </c>
      <c r="H320" s="369">
        <f>D320*G320*G316</f>
        <v>53.811503157894734</v>
      </c>
      <c r="I320" s="370">
        <v>4</v>
      </c>
      <c r="J320" s="369">
        <f>D320*I320*I316</f>
        <v>77.266029905367546</v>
      </c>
      <c r="K320" s="370">
        <v>6</v>
      </c>
      <c r="L320" s="369">
        <f>D320*K320*K316</f>
        <v>115.89904485805133</v>
      </c>
      <c r="M320" s="370">
        <v>6</v>
      </c>
      <c r="N320" s="369">
        <f>D320*M320*M316</f>
        <v>115.89904485805133</v>
      </c>
      <c r="O320" s="370">
        <v>6</v>
      </c>
      <c r="P320" s="369">
        <f>D320*O320*O316</f>
        <v>211.98868894863986</v>
      </c>
      <c r="Q320" s="370">
        <v>6</v>
      </c>
      <c r="R320" s="369">
        <f>D320*Q320*Q316</f>
        <v>211.98868894863986</v>
      </c>
      <c r="S320" s="370">
        <v>8</v>
      </c>
      <c r="T320" s="369">
        <f>D320*S320*S316</f>
        <v>282.65158526485317</v>
      </c>
      <c r="U320" s="370">
        <v>8</v>
      </c>
      <c r="V320" s="369">
        <f>D320*U320*U316</f>
        <v>396.23394426777099</v>
      </c>
      <c r="W320" s="370">
        <v>8</v>
      </c>
      <c r="X320" s="369">
        <f>D320*W320*W316</f>
        <v>396.23394426777099</v>
      </c>
      <c r="Y320" s="370">
        <v>8</v>
      </c>
      <c r="Z320" s="369">
        <f>D320*Y320*Y316</f>
        <v>396.23394426777099</v>
      </c>
      <c r="AA320" s="370">
        <v>8</v>
      </c>
      <c r="AB320" s="369">
        <f>D320*AA320*AA316</f>
        <v>700.10938084868781</v>
      </c>
      <c r="AC320" s="370">
        <v>8</v>
      </c>
      <c r="AD320" s="369">
        <f>D320*AC320*AC316</f>
        <v>700.10938084868781</v>
      </c>
      <c r="AE320" s="370">
        <v>10</v>
      </c>
      <c r="AF320" s="369">
        <f>D320*AE320*AE316</f>
        <v>1325.6633010761211</v>
      </c>
      <c r="AG320" s="370">
        <v>10</v>
      </c>
      <c r="AH320" s="369">
        <f>D320*AG320*AG316</f>
        <v>1325.6633010761211</v>
      </c>
      <c r="AI320" s="370">
        <v>10</v>
      </c>
      <c r="AJ320" s="369">
        <f>D320*AI320*AI316</f>
        <v>3459.0955502916927</v>
      </c>
      <c r="AK320" s="370">
        <v>10</v>
      </c>
      <c r="AL320" s="369">
        <f>D320*AK320*AK316</f>
        <v>3459.0955502916927</v>
      </c>
      <c r="AM320" s="370">
        <v>12</v>
      </c>
      <c r="AN320" s="369">
        <f>D320*AM320*AM316</f>
        <v>6275.586197254439</v>
      </c>
      <c r="AO320" s="370">
        <v>12</v>
      </c>
      <c r="AP320" s="371">
        <f>D320*AO320*AO316</f>
        <v>6275.586197254439</v>
      </c>
      <c r="AQ320" s="334"/>
    </row>
    <row r="321" spans="2:43" ht="14.45" customHeight="1">
      <c r="B321" s="323"/>
      <c r="C321" s="360" t="s">
        <v>1040</v>
      </c>
      <c r="D321" s="361">
        <f>마리!$G$15</f>
        <v>11</v>
      </c>
      <c r="E321" s="362">
        <v>4</v>
      </c>
      <c r="F321" s="361">
        <f>D321*E321*E316</f>
        <v>43.991199999999999</v>
      </c>
      <c r="G321" s="362">
        <v>4</v>
      </c>
      <c r="H321" s="361">
        <f>D321*G321*G316</f>
        <v>57.615799999999993</v>
      </c>
      <c r="I321" s="362">
        <v>4</v>
      </c>
      <c r="J321" s="361">
        <f>D321*I321*I316</f>
        <v>82.728484888431439</v>
      </c>
      <c r="K321" s="362">
        <v>4</v>
      </c>
      <c r="L321" s="361">
        <f>D321*K321*K316</f>
        <v>82.728484888431439</v>
      </c>
      <c r="M321" s="362">
        <v>4</v>
      </c>
      <c r="N321" s="361">
        <f>D321*M321*M316</f>
        <v>82.728484888431439</v>
      </c>
      <c r="O321" s="362">
        <v>4</v>
      </c>
      <c r="P321" s="361">
        <f>D321*O321*O316</f>
        <v>151.31706280828456</v>
      </c>
      <c r="Q321" s="362">
        <v>6</v>
      </c>
      <c r="R321" s="361">
        <f>D321*Q321*Q316</f>
        <v>226.97559421242687</v>
      </c>
      <c r="S321" s="362">
        <v>6</v>
      </c>
      <c r="T321" s="361">
        <f>D321*S321*S316</f>
        <v>226.97559421242687</v>
      </c>
      <c r="U321" s="362">
        <v>6</v>
      </c>
      <c r="V321" s="361">
        <f>D321*U321*U316</f>
        <v>318.18478874986215</v>
      </c>
      <c r="W321" s="362">
        <v>6</v>
      </c>
      <c r="X321" s="361">
        <f>D321*W321*W316</f>
        <v>318.18478874986215</v>
      </c>
      <c r="Y321" s="362">
        <v>6</v>
      </c>
      <c r="Z321" s="361">
        <f>D321*Y321*Y316</f>
        <v>318.18478874986215</v>
      </c>
      <c r="AA321" s="362">
        <v>6</v>
      </c>
      <c r="AB321" s="361">
        <f>D321*AA321*AA316</f>
        <v>562.20361397557269</v>
      </c>
      <c r="AC321" s="362">
        <v>8</v>
      </c>
      <c r="AD321" s="361">
        <f>D321*AC321*AC316</f>
        <v>749.604818634097</v>
      </c>
      <c r="AE321" s="362">
        <v>8</v>
      </c>
      <c r="AF321" s="361">
        <f>D321*AE321*AE316</f>
        <v>1135.5066800201198</v>
      </c>
      <c r="AG321" s="362">
        <v>8</v>
      </c>
      <c r="AH321" s="361">
        <f>D321*AG321*AG316</f>
        <v>1135.5066800201198</v>
      </c>
      <c r="AI321" s="362">
        <v>8</v>
      </c>
      <c r="AJ321" s="361">
        <f>D321*AI321*AI316</f>
        <v>2962.9138115203427</v>
      </c>
      <c r="AK321" s="362">
        <v>8</v>
      </c>
      <c r="AL321" s="361">
        <f>D321*AK321*AK316</f>
        <v>2962.9138115203427</v>
      </c>
      <c r="AM321" s="362">
        <v>8</v>
      </c>
      <c r="AN321" s="361">
        <f>D321*AM321*AM316</f>
        <v>4479.4997104719187</v>
      </c>
      <c r="AO321" s="362">
        <v>8</v>
      </c>
      <c r="AP321" s="363">
        <f>D321*AO321*AO316</f>
        <v>4479.4997104719187</v>
      </c>
      <c r="AQ321" s="334"/>
    </row>
    <row r="322" spans="2:43" ht="14.45" customHeight="1">
      <c r="B322" s="323"/>
      <c r="C322" s="364" t="s">
        <v>1040</v>
      </c>
      <c r="D322" s="365">
        <f>마리!$G$15</f>
        <v>11</v>
      </c>
      <c r="E322" s="366">
        <v>2</v>
      </c>
      <c r="F322" s="365">
        <f>D322*E322*E316</f>
        <v>21.9956</v>
      </c>
      <c r="G322" s="366">
        <v>2</v>
      </c>
      <c r="H322" s="365">
        <f>D322*G322*G316</f>
        <v>28.807899999999997</v>
      </c>
      <c r="I322" s="366">
        <v>2</v>
      </c>
      <c r="J322" s="365">
        <f>D322*I322*I316</f>
        <v>41.364242444215719</v>
      </c>
      <c r="K322" s="366">
        <v>4</v>
      </c>
      <c r="L322" s="365">
        <f>D322*K322*K316</f>
        <v>82.728484888431439</v>
      </c>
      <c r="M322" s="366">
        <v>4</v>
      </c>
      <c r="N322" s="365">
        <f>D322*M322*M316</f>
        <v>82.728484888431439</v>
      </c>
      <c r="O322" s="366">
        <v>4</v>
      </c>
      <c r="P322" s="365">
        <f>D322*O322*O316</f>
        <v>151.31706280828456</v>
      </c>
      <c r="Q322" s="366">
        <v>4</v>
      </c>
      <c r="R322" s="365">
        <f>D322*Q322*Q316</f>
        <v>151.31706280828456</v>
      </c>
      <c r="S322" s="366">
        <v>4</v>
      </c>
      <c r="T322" s="365">
        <f>D322*S322*S316</f>
        <v>151.31706280828456</v>
      </c>
      <c r="U322" s="366">
        <v>4</v>
      </c>
      <c r="V322" s="365">
        <f>D322*U322*U316</f>
        <v>212.1231924999081</v>
      </c>
      <c r="W322" s="366">
        <v>4</v>
      </c>
      <c r="X322" s="365">
        <f>D322*W322*W316</f>
        <v>212.1231924999081</v>
      </c>
      <c r="Y322" s="366">
        <v>4</v>
      </c>
      <c r="Z322" s="365">
        <f>D322*Y322*Y316</f>
        <v>212.1231924999081</v>
      </c>
      <c r="AA322" s="366">
        <v>4</v>
      </c>
      <c r="AB322" s="365">
        <f>D322*AA322*AA316</f>
        <v>374.8024093170485</v>
      </c>
      <c r="AC322" s="366">
        <v>6</v>
      </c>
      <c r="AD322" s="365">
        <f>D322*AC322*AC316</f>
        <v>562.20361397557269</v>
      </c>
      <c r="AE322" s="366">
        <v>6</v>
      </c>
      <c r="AF322" s="365">
        <f>D322*AE322*AE316</f>
        <v>851.63001001508985</v>
      </c>
      <c r="AG322" s="366">
        <v>6</v>
      </c>
      <c r="AH322" s="365">
        <f>D322*AG322*AG316</f>
        <v>851.63001001508985</v>
      </c>
      <c r="AI322" s="366">
        <v>6</v>
      </c>
      <c r="AJ322" s="365">
        <f>D322*AI322*AI316</f>
        <v>2222.1853586402572</v>
      </c>
      <c r="AK322" s="366">
        <v>6</v>
      </c>
      <c r="AL322" s="365">
        <f>D322*AK322*AK316</f>
        <v>2222.1853586402572</v>
      </c>
      <c r="AM322" s="366">
        <v>6</v>
      </c>
      <c r="AN322" s="365">
        <f>D322*AM322*AM316</f>
        <v>3359.6247828539385</v>
      </c>
      <c r="AO322" s="366">
        <v>6</v>
      </c>
      <c r="AP322" s="367">
        <f>D322*AO322*AO316</f>
        <v>3359.6247828539385</v>
      </c>
      <c r="AQ322" s="334"/>
    </row>
    <row r="323" spans="2:43" ht="14.45" customHeight="1">
      <c r="B323" s="323"/>
      <c r="C323" s="364" t="s">
        <v>1038</v>
      </c>
      <c r="D323" s="365">
        <f>마리!$G$14</f>
        <v>31.142105263157895</v>
      </c>
      <c r="E323" s="366">
        <v>1272</v>
      </c>
      <c r="F323" s="365">
        <f>D323*E323/500</f>
        <v>79.225515789473675</v>
      </c>
      <c r="G323" s="366">
        <v>1272</v>
      </c>
      <c r="H323" s="365">
        <f>D323*G323/500</f>
        <v>79.225515789473675</v>
      </c>
      <c r="I323" s="366">
        <v>1272</v>
      </c>
      <c r="J323" s="365">
        <f>D323*I323/500</f>
        <v>79.225515789473675</v>
      </c>
      <c r="K323" s="366">
        <v>1568</v>
      </c>
      <c r="L323" s="365">
        <f>D323*K323/500</f>
        <v>97.661642105263169</v>
      </c>
      <c r="M323" s="366">
        <v>1568</v>
      </c>
      <c r="N323" s="365">
        <f>D323*M323/500</f>
        <v>97.661642105263169</v>
      </c>
      <c r="O323" s="366">
        <v>1568</v>
      </c>
      <c r="P323" s="365">
        <f>D323*O323/500</f>
        <v>97.661642105263169</v>
      </c>
      <c r="Q323" s="366">
        <v>1864</v>
      </c>
      <c r="R323" s="365">
        <f>D323*Q323/500</f>
        <v>116.09776842105263</v>
      </c>
      <c r="S323" s="366">
        <v>1864</v>
      </c>
      <c r="T323" s="365">
        <f>D323*S323/500</f>
        <v>116.09776842105263</v>
      </c>
      <c r="U323" s="366">
        <v>1864</v>
      </c>
      <c r="V323" s="365">
        <f>D323*U323/500</f>
        <v>116.09776842105263</v>
      </c>
      <c r="W323" s="366">
        <v>2544</v>
      </c>
      <c r="X323" s="365">
        <f>D323*W323/500</f>
        <v>158.45103157894735</v>
      </c>
      <c r="Y323" s="366">
        <v>3476</v>
      </c>
      <c r="Z323" s="365">
        <f>D323*Y323/500</f>
        <v>216.49991578947368</v>
      </c>
      <c r="AA323" s="366">
        <v>4704</v>
      </c>
      <c r="AB323" s="365">
        <f>D323*AA323/500</f>
        <v>292.98492631578944</v>
      </c>
      <c r="AC323" s="366">
        <v>6354</v>
      </c>
      <c r="AD323" s="365">
        <f>D323*AC323/500</f>
        <v>395.75387368421053</v>
      </c>
      <c r="AE323" s="366">
        <v>8598</v>
      </c>
      <c r="AF323" s="365">
        <f>D323*AE323/500</f>
        <v>535.51964210526319</v>
      </c>
      <c r="AG323" s="366">
        <v>11688</v>
      </c>
      <c r="AH323" s="365">
        <f>D323*AG323/500</f>
        <v>727.97785263157891</v>
      </c>
      <c r="AI323" s="366">
        <v>15900</v>
      </c>
      <c r="AJ323" s="365">
        <f>D323*AI323/500</f>
        <v>990.31894736842105</v>
      </c>
      <c r="AK323" s="366">
        <v>21540</v>
      </c>
      <c r="AL323" s="365">
        <f>D323*AK323/500</f>
        <v>1341.601894736842</v>
      </c>
      <c r="AM323" s="366">
        <v>29256</v>
      </c>
      <c r="AN323" s="365">
        <f>D323*AM323/500</f>
        <v>1822.1868631578948</v>
      </c>
      <c r="AO323" s="366">
        <v>39668</v>
      </c>
      <c r="AP323" s="367">
        <f>D323*AO323/500</f>
        <v>2470.6900631578947</v>
      </c>
      <c r="AQ323" s="334"/>
    </row>
    <row r="324" spans="2:43" ht="14.45" customHeight="1">
      <c r="B324" s="323"/>
      <c r="C324" s="368" t="s">
        <v>1038</v>
      </c>
      <c r="D324" s="369">
        <f>마리!$G$14</f>
        <v>31.142105263157895</v>
      </c>
      <c r="E324" s="370">
        <v>888</v>
      </c>
      <c r="F324" s="369">
        <f>D324*E324/500</f>
        <v>55.308378947368425</v>
      </c>
      <c r="G324" s="370">
        <v>888</v>
      </c>
      <c r="H324" s="369">
        <f>D324*G324/500</f>
        <v>55.308378947368425</v>
      </c>
      <c r="I324" s="370">
        <v>888</v>
      </c>
      <c r="J324" s="369">
        <f>D324*I324/500</f>
        <v>55.308378947368425</v>
      </c>
      <c r="K324" s="370">
        <v>1096</v>
      </c>
      <c r="L324" s="369">
        <f>D324*K324/500</f>
        <v>68.263494736842091</v>
      </c>
      <c r="M324" s="370">
        <v>1096</v>
      </c>
      <c r="N324" s="369">
        <f>D324*M324/500</f>
        <v>68.263494736842091</v>
      </c>
      <c r="O324" s="370">
        <v>1096</v>
      </c>
      <c r="P324" s="369">
        <f>D324*O324/500</f>
        <v>68.263494736842091</v>
      </c>
      <c r="Q324" s="370">
        <v>1304</v>
      </c>
      <c r="R324" s="369">
        <f>D324*Q324/500</f>
        <v>81.2186105263158</v>
      </c>
      <c r="S324" s="370">
        <v>1304</v>
      </c>
      <c r="T324" s="369">
        <f>D324*S324/500</f>
        <v>81.2186105263158</v>
      </c>
      <c r="U324" s="370">
        <v>1304</v>
      </c>
      <c r="V324" s="369">
        <f>D324*U324/500</f>
        <v>81.2186105263158</v>
      </c>
      <c r="W324" s="370">
        <v>1768</v>
      </c>
      <c r="X324" s="369">
        <f>D324*W324/500</f>
        <v>110.1184842105263</v>
      </c>
      <c r="Y324" s="370">
        <v>2414</v>
      </c>
      <c r="Z324" s="369">
        <f>D324*Y324/500</f>
        <v>150.35408421052631</v>
      </c>
      <c r="AA324" s="370">
        <v>3276</v>
      </c>
      <c r="AB324" s="369">
        <f>D324*AA324/500</f>
        <v>204.0430736842105</v>
      </c>
      <c r="AC324" s="370">
        <v>4392</v>
      </c>
      <c r="AD324" s="369">
        <f>D324*AC324/500</f>
        <v>273.55225263157894</v>
      </c>
      <c r="AE324" s="370">
        <v>5926</v>
      </c>
      <c r="AF324" s="369">
        <f>D324*AE324/500</f>
        <v>369.09623157894737</v>
      </c>
      <c r="AG324" s="370">
        <v>8058</v>
      </c>
      <c r="AH324" s="369">
        <f>D324*AG324/500</f>
        <v>501.88616842105262</v>
      </c>
      <c r="AI324" s="370">
        <v>10868</v>
      </c>
      <c r="AJ324" s="369">
        <f>D324*AI324/500</f>
        <v>676.90480000000002</v>
      </c>
      <c r="AK324" s="370">
        <v>14758</v>
      </c>
      <c r="AL324" s="369">
        <f>D324*AK324/500</f>
        <v>919.19037894736834</v>
      </c>
      <c r="AM324" s="370">
        <v>20044</v>
      </c>
      <c r="AN324" s="369">
        <f>D324*AM324/500</f>
        <v>1248.4247157894736</v>
      </c>
      <c r="AO324" s="370">
        <v>28234</v>
      </c>
      <c r="AP324" s="371">
        <f>D324*AO324/500</f>
        <v>1758.5323999999998</v>
      </c>
      <c r="AQ324" s="334"/>
    </row>
    <row r="325" spans="2:43" ht="14.45" customHeight="1">
      <c r="B325" s="323"/>
      <c r="C325" s="604" t="s">
        <v>202</v>
      </c>
      <c r="D325" s="361" t="s">
        <v>1041</v>
      </c>
      <c r="E325" s="362">
        <v>400</v>
      </c>
      <c r="F325" s="361">
        <f>E325*E316</f>
        <v>399.92</v>
      </c>
      <c r="G325" s="362">
        <v>400</v>
      </c>
      <c r="H325" s="361">
        <f>G325*G316</f>
        <v>523.77999999999986</v>
      </c>
      <c r="I325" s="362">
        <v>400</v>
      </c>
      <c r="J325" s="361">
        <f>I325*I316</f>
        <v>752.0771353493767</v>
      </c>
      <c r="K325" s="362">
        <v>400</v>
      </c>
      <c r="L325" s="361">
        <f>K325*K316</f>
        <v>752.0771353493767</v>
      </c>
      <c r="M325" s="362">
        <v>400</v>
      </c>
      <c r="N325" s="361">
        <f>M325*M316</f>
        <v>752.0771353493767</v>
      </c>
      <c r="O325" s="362">
        <v>400</v>
      </c>
      <c r="P325" s="361">
        <f>O325*O316</f>
        <v>1375.6096618934962</v>
      </c>
      <c r="Q325" s="362">
        <v>400</v>
      </c>
      <c r="R325" s="361">
        <f>Q325*Q316</f>
        <v>1375.6096618934962</v>
      </c>
      <c r="S325" s="362">
        <v>400</v>
      </c>
      <c r="T325" s="361">
        <f>S325*S316</f>
        <v>1375.6096618934962</v>
      </c>
      <c r="U325" s="362">
        <v>400</v>
      </c>
      <c r="V325" s="361">
        <f>U325*U316</f>
        <v>1928.3926590900737</v>
      </c>
      <c r="W325" s="362">
        <v>400</v>
      </c>
      <c r="X325" s="361">
        <f>W325*W316</f>
        <v>1928.3926590900737</v>
      </c>
      <c r="Y325" s="362">
        <v>400</v>
      </c>
      <c r="Z325" s="361">
        <f>Y325*Y316</f>
        <v>1928.3926590900737</v>
      </c>
      <c r="AA325" s="362">
        <v>400</v>
      </c>
      <c r="AB325" s="361">
        <f>AA325*AA316</f>
        <v>3407.2946301549864</v>
      </c>
      <c r="AC325" s="362">
        <v>400</v>
      </c>
      <c r="AD325" s="361">
        <f>AC325*AC316</f>
        <v>3407.2946301549864</v>
      </c>
      <c r="AE325" s="362">
        <v>400</v>
      </c>
      <c r="AF325" s="361">
        <f>AE325*AE316</f>
        <v>5161.3940000914536</v>
      </c>
      <c r="AG325" s="362">
        <v>420</v>
      </c>
      <c r="AH325" s="361">
        <f>AG325*AG316</f>
        <v>5419.4637000960265</v>
      </c>
      <c r="AI325" s="362">
        <v>430</v>
      </c>
      <c r="AJ325" s="361">
        <f>AI325*AI316</f>
        <v>14477.874306292584</v>
      </c>
      <c r="AK325" s="362">
        <v>450</v>
      </c>
      <c r="AL325" s="361">
        <f>AK325*AK316</f>
        <v>15151.263808910844</v>
      </c>
      <c r="AM325" s="362">
        <v>460</v>
      </c>
      <c r="AN325" s="361">
        <f>AM325*AM316</f>
        <v>23415.566668375937</v>
      </c>
      <c r="AO325" s="362">
        <v>490</v>
      </c>
      <c r="AP325" s="363">
        <f>AO325*AO316</f>
        <v>24942.668842400453</v>
      </c>
      <c r="AQ325" s="334"/>
    </row>
    <row r="326" spans="2:43" ht="14.45" customHeight="1">
      <c r="B326" s="323"/>
      <c r="C326" s="605"/>
      <c r="D326" s="365" t="s">
        <v>1041</v>
      </c>
      <c r="E326" s="366">
        <v>220</v>
      </c>
      <c r="F326" s="365">
        <f>E326*E316</f>
        <v>219.95600000000002</v>
      </c>
      <c r="G326" s="366">
        <v>220</v>
      </c>
      <c r="H326" s="365">
        <f>G326*G316</f>
        <v>288.07899999999995</v>
      </c>
      <c r="I326" s="366">
        <v>220</v>
      </c>
      <c r="J326" s="365">
        <f>I326*I316</f>
        <v>413.64242444215716</v>
      </c>
      <c r="K326" s="366">
        <v>220</v>
      </c>
      <c r="L326" s="365">
        <f>K326*K316</f>
        <v>413.64242444215716</v>
      </c>
      <c r="M326" s="366">
        <v>220</v>
      </c>
      <c r="N326" s="365">
        <f>M326*M316</f>
        <v>413.64242444215716</v>
      </c>
      <c r="O326" s="366">
        <v>220</v>
      </c>
      <c r="P326" s="365">
        <f>O326*O316</f>
        <v>756.58531404142286</v>
      </c>
      <c r="Q326" s="366">
        <v>220</v>
      </c>
      <c r="R326" s="365">
        <f>Q326*Q316</f>
        <v>756.58531404142286</v>
      </c>
      <c r="S326" s="366">
        <v>220</v>
      </c>
      <c r="T326" s="365">
        <f>S326*S316</f>
        <v>756.58531404142286</v>
      </c>
      <c r="U326" s="366">
        <v>220</v>
      </c>
      <c r="V326" s="365">
        <f>U326*U316</f>
        <v>1060.6159624995405</v>
      </c>
      <c r="W326" s="366">
        <v>230</v>
      </c>
      <c r="X326" s="365">
        <f>W326*W316</f>
        <v>1108.8257789767924</v>
      </c>
      <c r="Y326" s="366">
        <v>240</v>
      </c>
      <c r="Z326" s="365">
        <f>Y326*Y316</f>
        <v>1157.0355954540441</v>
      </c>
      <c r="AA326" s="366">
        <v>240</v>
      </c>
      <c r="AB326" s="365">
        <f>AA326*AA316</f>
        <v>2044.3767780929918</v>
      </c>
      <c r="AC326" s="366">
        <v>240</v>
      </c>
      <c r="AD326" s="365">
        <f>AC326*AC316</f>
        <v>2044.3767780929918</v>
      </c>
      <c r="AE326" s="366">
        <v>240</v>
      </c>
      <c r="AF326" s="365">
        <f>AE326*AE316</f>
        <v>3096.8364000548722</v>
      </c>
      <c r="AG326" s="366">
        <v>240</v>
      </c>
      <c r="AH326" s="365">
        <f>AG326*AG316</f>
        <v>3096.8364000548722</v>
      </c>
      <c r="AI326" s="366">
        <v>240</v>
      </c>
      <c r="AJ326" s="365">
        <f>AI326*AI316</f>
        <v>8080.6740314191165</v>
      </c>
      <c r="AK326" s="366">
        <v>240</v>
      </c>
      <c r="AL326" s="365">
        <f>AK326*AK316</f>
        <v>8080.6740314191165</v>
      </c>
      <c r="AM326" s="366">
        <v>240</v>
      </c>
      <c r="AN326" s="365">
        <f>AM326*AM316</f>
        <v>12216.817392196141</v>
      </c>
      <c r="AO326" s="366">
        <v>240</v>
      </c>
      <c r="AP326" s="367">
        <f>AO326*AO316</f>
        <v>12216.817392196141</v>
      </c>
      <c r="AQ326" s="334"/>
    </row>
    <row r="327" spans="2:43" ht="14.45" customHeight="1">
      <c r="B327" s="323"/>
      <c r="C327" s="364" t="s">
        <v>1001</v>
      </c>
      <c r="D327" s="365">
        <f>마리!$G$6</f>
        <v>13.42</v>
      </c>
      <c r="E327" s="366">
        <v>12</v>
      </c>
      <c r="F327" s="365">
        <f>D327*E327*E316</f>
        <v>161.00779199999999</v>
      </c>
      <c r="G327" s="366">
        <v>12</v>
      </c>
      <c r="H327" s="365">
        <f>D327*G327*G316</f>
        <v>210.87382799999995</v>
      </c>
      <c r="I327" s="366">
        <v>12</v>
      </c>
      <c r="J327" s="365">
        <f>D327*I327*I316</f>
        <v>302.78625469165905</v>
      </c>
      <c r="K327" s="366">
        <v>12</v>
      </c>
      <c r="L327" s="365">
        <f>D327*K327*K316</f>
        <v>302.78625469165905</v>
      </c>
      <c r="M327" s="366">
        <v>12</v>
      </c>
      <c r="N327" s="365">
        <f>D327*M327*M316</f>
        <v>302.78625469165905</v>
      </c>
      <c r="O327" s="366">
        <v>24</v>
      </c>
      <c r="P327" s="365">
        <f>D327*O327*O316</f>
        <v>1107.640899756643</v>
      </c>
      <c r="Q327" s="366">
        <v>24</v>
      </c>
      <c r="R327" s="365">
        <f>D327*Q327*Q316</f>
        <v>1107.640899756643</v>
      </c>
      <c r="S327" s="366">
        <v>24</v>
      </c>
      <c r="T327" s="365">
        <f>D327*S327*S316</f>
        <v>1107.640899756643</v>
      </c>
      <c r="U327" s="366">
        <v>24</v>
      </c>
      <c r="V327" s="365">
        <f>D327*U327*U316</f>
        <v>1552.7417690993273</v>
      </c>
      <c r="W327" s="366">
        <v>24</v>
      </c>
      <c r="X327" s="365">
        <f>D327*W327*W316</f>
        <v>1552.7417690993273</v>
      </c>
      <c r="Y327" s="366">
        <v>24</v>
      </c>
      <c r="Z327" s="365">
        <f>D327*Y327*Y316</f>
        <v>1552.7417690993273</v>
      </c>
      <c r="AA327" s="366">
        <v>36</v>
      </c>
      <c r="AB327" s="365">
        <f>D327*AA327*AA316</f>
        <v>4115.3304543011927</v>
      </c>
      <c r="AC327" s="366">
        <v>36</v>
      </c>
      <c r="AD327" s="365">
        <f>D327*AC327*AC316</f>
        <v>4115.3304543011927</v>
      </c>
      <c r="AE327" s="366">
        <v>36</v>
      </c>
      <c r="AF327" s="365">
        <f>D327*AE327*AE316</f>
        <v>6233.9316733104579</v>
      </c>
      <c r="AG327" s="366">
        <v>36</v>
      </c>
      <c r="AH327" s="365">
        <f>D327*AG327*AG316</f>
        <v>6233.9316733104579</v>
      </c>
      <c r="AI327" s="366">
        <v>48</v>
      </c>
      <c r="AJ327" s="365">
        <f>D327*AI327*AI316</f>
        <v>21688.529100328909</v>
      </c>
      <c r="AK327" s="366">
        <v>48</v>
      </c>
      <c r="AL327" s="365">
        <f>D327*AK327*AK316</f>
        <v>21688.529100328909</v>
      </c>
      <c r="AM327" s="366">
        <v>48</v>
      </c>
      <c r="AN327" s="365">
        <f>D327*AM327*AM316</f>
        <v>32789.937880654441</v>
      </c>
      <c r="AO327" s="366">
        <v>48</v>
      </c>
      <c r="AP327" s="367">
        <f>D327*AO327*AO316</f>
        <v>32789.937880654441</v>
      </c>
      <c r="AQ327" s="334"/>
    </row>
    <row r="328" spans="2:43" ht="14.45" customHeight="1">
      <c r="B328" s="323"/>
      <c r="C328" s="364" t="s">
        <v>1033</v>
      </c>
      <c r="D328" s="365">
        <f>마리!$G$7</f>
        <v>61.000000000000007</v>
      </c>
      <c r="E328" s="366">
        <v>6</v>
      </c>
      <c r="F328" s="365">
        <f>D328*E328*E316</f>
        <v>365.92680000000007</v>
      </c>
      <c r="G328" s="366">
        <v>6</v>
      </c>
      <c r="H328" s="365">
        <f>D328*G328*G316</f>
        <v>479.25869999999998</v>
      </c>
      <c r="I328" s="366">
        <v>6</v>
      </c>
      <c r="J328" s="365">
        <f>D328*I328*I316</f>
        <v>688.15057884467979</v>
      </c>
      <c r="K328" s="366">
        <v>6</v>
      </c>
      <c r="L328" s="365">
        <f>D328*K328*K316</f>
        <v>688.15057884467979</v>
      </c>
      <c r="M328" s="366">
        <v>6</v>
      </c>
      <c r="N328" s="365">
        <f>D328*M328*M316</f>
        <v>688.15057884467979</v>
      </c>
      <c r="O328" s="366">
        <v>12</v>
      </c>
      <c r="P328" s="365">
        <f>D328*O328*O316</f>
        <v>2517.3656812650984</v>
      </c>
      <c r="Q328" s="366">
        <v>12</v>
      </c>
      <c r="R328" s="365">
        <f>D328*Q328*Q316</f>
        <v>2517.3656812650984</v>
      </c>
      <c r="S328" s="366">
        <v>12</v>
      </c>
      <c r="T328" s="365">
        <f>D328*S328*S316</f>
        <v>2517.3656812650984</v>
      </c>
      <c r="U328" s="366">
        <v>12</v>
      </c>
      <c r="V328" s="365">
        <f>D328*U328*U316</f>
        <v>3528.9585661348356</v>
      </c>
      <c r="W328" s="366">
        <v>12</v>
      </c>
      <c r="X328" s="365">
        <f>D328*W328*W316</f>
        <v>3528.9585661348356</v>
      </c>
      <c r="Y328" s="366">
        <v>12</v>
      </c>
      <c r="Z328" s="365">
        <f>D328*Y328*Y316</f>
        <v>3528.9585661348356</v>
      </c>
      <c r="AA328" s="366">
        <v>18</v>
      </c>
      <c r="AB328" s="365">
        <f>D328*AA328*AA316</f>
        <v>9353.0237597754385</v>
      </c>
      <c r="AC328" s="366">
        <v>18</v>
      </c>
      <c r="AD328" s="365">
        <f>D328*AC328*AC316</f>
        <v>9353.0237597754385</v>
      </c>
      <c r="AE328" s="366">
        <v>18</v>
      </c>
      <c r="AF328" s="365">
        <f>D328*AE328*AE316</f>
        <v>14168.026530251043</v>
      </c>
      <c r="AG328" s="366">
        <v>18</v>
      </c>
      <c r="AH328" s="365">
        <f>D328*AG328*AG316</f>
        <v>14168.026530251043</v>
      </c>
      <c r="AI328" s="366">
        <v>24</v>
      </c>
      <c r="AJ328" s="365">
        <f>D328*AI328*AI316</f>
        <v>49292.11159165662</v>
      </c>
      <c r="AK328" s="366">
        <v>24</v>
      </c>
      <c r="AL328" s="365">
        <f>D328*AK328*AK316</f>
        <v>49292.11159165662</v>
      </c>
      <c r="AM328" s="366">
        <v>24</v>
      </c>
      <c r="AN328" s="365">
        <f>D328*AM328*AM316</f>
        <v>74522.586092396465</v>
      </c>
      <c r="AO328" s="366">
        <v>24</v>
      </c>
      <c r="AP328" s="367">
        <f>D328*AO328*AO316</f>
        <v>74522.586092396465</v>
      </c>
      <c r="AQ328" s="334"/>
    </row>
    <row r="329" spans="2:43" ht="14.45" customHeight="1" thickBot="1">
      <c r="B329" s="323"/>
      <c r="C329" s="372" t="s">
        <v>1002</v>
      </c>
      <c r="D329" s="373">
        <f>마리!$G$8</f>
        <v>104.02105263157895</v>
      </c>
      <c r="E329" s="374">
        <v>2</v>
      </c>
      <c r="F329" s="373">
        <f>D329*E329*E316</f>
        <v>208.00049684210529</v>
      </c>
      <c r="G329" s="374">
        <v>2</v>
      </c>
      <c r="H329" s="373">
        <f>D329*G329*G316</f>
        <v>272.42073473684206</v>
      </c>
      <c r="I329" s="374">
        <v>2</v>
      </c>
      <c r="J329" s="373">
        <f>D329*I329*I316</f>
        <v>391.1592763959232</v>
      </c>
      <c r="K329" s="374">
        <v>2</v>
      </c>
      <c r="L329" s="373">
        <f>D329*K329*K316</f>
        <v>391.1592763959232</v>
      </c>
      <c r="M329" s="374">
        <v>2</v>
      </c>
      <c r="N329" s="373">
        <f>D329*M329*M316</f>
        <v>391.1592763959232</v>
      </c>
      <c r="O329" s="374">
        <v>4</v>
      </c>
      <c r="P329" s="373">
        <f>D329*O329*O316</f>
        <v>1430.923650403319</v>
      </c>
      <c r="Q329" s="374">
        <v>4</v>
      </c>
      <c r="R329" s="373">
        <f>D329*Q329*Q316</f>
        <v>1430.923650403319</v>
      </c>
      <c r="S329" s="374">
        <v>4</v>
      </c>
      <c r="T329" s="373">
        <f>D329*S329*S316</f>
        <v>1430.923650403319</v>
      </c>
      <c r="U329" s="374">
        <v>4</v>
      </c>
      <c r="V329" s="373">
        <f>D329*U329*U316</f>
        <v>2005.9343428555906</v>
      </c>
      <c r="W329" s="374">
        <v>4</v>
      </c>
      <c r="X329" s="373">
        <f>D329*W329*W316</f>
        <v>2005.9343428555906</v>
      </c>
      <c r="Y329" s="374">
        <v>4</v>
      </c>
      <c r="Z329" s="373">
        <f>D329*Y329*Y316</f>
        <v>2005.9343428555906</v>
      </c>
      <c r="AA329" s="374">
        <v>6</v>
      </c>
      <c r="AB329" s="373">
        <f>D329*AA329*AA316</f>
        <v>5316.4556108197221</v>
      </c>
      <c r="AC329" s="374">
        <v>6</v>
      </c>
      <c r="AD329" s="373">
        <f>D329*AC329*AC316</f>
        <v>5316.4556108197221</v>
      </c>
      <c r="AE329" s="374">
        <v>5</v>
      </c>
      <c r="AF329" s="373">
        <f>D329*AE329*AE316</f>
        <v>6711.1704616978623</v>
      </c>
      <c r="AG329" s="374">
        <v>5</v>
      </c>
      <c r="AH329" s="373">
        <f>D329*AG329*AG316</f>
        <v>6711.1704616978623</v>
      </c>
      <c r="AI329" s="374">
        <v>1</v>
      </c>
      <c r="AJ329" s="373">
        <f>D329*AI329*AI316</f>
        <v>3502.3342446703382</v>
      </c>
      <c r="AK329" s="374">
        <v>1</v>
      </c>
      <c r="AL329" s="373">
        <f>D329*AK329*AK316</f>
        <v>3502.3342446703382</v>
      </c>
      <c r="AM329" s="374">
        <v>1</v>
      </c>
      <c r="AN329" s="373">
        <f>D329*AM329*AM316</f>
        <v>5295.0258539334327</v>
      </c>
      <c r="AO329" s="374">
        <v>1</v>
      </c>
      <c r="AP329" s="375">
        <f>D329*AO329*AO316</f>
        <v>5295.0258539334327</v>
      </c>
      <c r="AQ329" s="334"/>
    </row>
    <row r="330" spans="2:43" ht="14.45" customHeight="1" thickBot="1">
      <c r="B330" s="323"/>
      <c r="C330" s="277"/>
      <c r="D330" s="277"/>
      <c r="E330" s="277"/>
      <c r="F330" s="277"/>
      <c r="G330" s="277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  <c r="Z330" s="277"/>
      <c r="AA330" s="277"/>
      <c r="AB330" s="277"/>
      <c r="AC330" s="277"/>
      <c r="AD330" s="277"/>
      <c r="AE330" s="277"/>
      <c r="AF330" s="277"/>
      <c r="AG330" s="277"/>
      <c r="AH330" s="277"/>
      <c r="AI330" s="277"/>
      <c r="AJ330" s="277"/>
      <c r="AK330" s="277"/>
      <c r="AL330" s="277"/>
      <c r="AM330" s="277"/>
      <c r="AN330" s="277"/>
      <c r="AO330" s="277"/>
      <c r="AP330" s="277"/>
      <c r="AQ330" s="334"/>
    </row>
    <row r="331" spans="2:43" ht="14.45" customHeight="1">
      <c r="B331" s="323"/>
      <c r="C331" s="376" t="s">
        <v>1032</v>
      </c>
      <c r="D331" s="377" t="s">
        <v>1579</v>
      </c>
      <c r="E331" s="600">
        <f>F317+F319+F321+F323+F325+F328+F329</f>
        <v>1457.495490863158</v>
      </c>
      <c r="F331" s="600"/>
      <c r="G331" s="600">
        <f t="shared" ref="G331" si="198">H317+H319+H321+H323+H325+H328+H329</f>
        <v>1884.3621619789469</v>
      </c>
      <c r="H331" s="600"/>
      <c r="I331" s="600">
        <f t="shared" ref="I331" si="199">J317+J319+J321+J323+J325+J328+J329</f>
        <v>2671.1572386127218</v>
      </c>
      <c r="J331" s="600"/>
      <c r="K331" s="600">
        <f t="shared" ref="K331" si="200">L317+L319+L321+L323+L325+L328+L329</f>
        <v>2853.976843552181</v>
      </c>
      <c r="L331" s="600"/>
      <c r="M331" s="600">
        <f t="shared" ref="M331" si="201">N317+N319+N321+N323+N325+N328+N329</f>
        <v>2853.976843552181</v>
      </c>
      <c r="N331" s="600"/>
      <c r="O331" s="600">
        <f t="shared" ref="O331" si="202">P317+P319+P321+P323+P325+P328+P329</f>
        <v>7113.3288381689108</v>
      </c>
      <c r="P331" s="600"/>
      <c r="Q331" s="600">
        <f t="shared" ref="Q331" si="203">R317+R319+R321+R323+R325+R328+R329</f>
        <v>7430.0116192849146</v>
      </c>
      <c r="R331" s="600"/>
      <c r="S331" s="600">
        <f t="shared" ref="S331" si="204">T317+T319+T321+T323+T325+T328+T329</f>
        <v>7500.6745156011275</v>
      </c>
      <c r="T331" s="600"/>
      <c r="U331" s="600">
        <f t="shared" ref="U331" si="205">V317+V319+V321+V323+V325+V328+V329</f>
        <v>10468.13583868858</v>
      </c>
      <c r="V331" s="600"/>
      <c r="W331" s="600">
        <f t="shared" ref="W331" si="206">X317+X319+X321+X323+X325+X328+X329</f>
        <v>10822.523332957344</v>
      </c>
      <c r="X331" s="600"/>
      <c r="Y331" s="600">
        <f t="shared" ref="Y331" si="207">Z317+Z319+Z321+Z323+Z325+Z328+Z329</f>
        <v>10880.57221716787</v>
      </c>
      <c r="Z331" s="600"/>
      <c r="AA331" s="600">
        <f t="shared" ref="AA331" si="208">AB317+AB319+AB321+AB323+AB325+AB328+AB329</f>
        <v>24200.285631927884</v>
      </c>
      <c r="AB331" s="600"/>
      <c r="AC331" s="600">
        <f t="shared" ref="AC331" si="209">AD317+AD319+AD321+AD323+AD325+AD328+AD329</f>
        <v>25041.791921373173</v>
      </c>
      <c r="AD331" s="600"/>
      <c r="AE331" s="600">
        <f t="shared" ref="AE331" si="210">AF317+AF319+AF321+AF323+AF325+AF328+AF329</f>
        <v>36792.410926537166</v>
      </c>
      <c r="AF331" s="600"/>
      <c r="AG331" s="600">
        <f t="shared" ref="AG331" si="211">AH317+AH319+AH321+AH323+AH325+AH328+AH329</f>
        <v>37242.938837068061</v>
      </c>
      <c r="AH331" s="600"/>
      <c r="AI331" s="600">
        <f t="shared" ref="AI331" si="212">AJ317+AJ319+AJ321+AJ323+AJ325+AJ328+AJ329</f>
        <v>97791.406727748501</v>
      </c>
      <c r="AJ331" s="600"/>
      <c r="AK331" s="600">
        <f t="shared" ref="AK331" si="213">AL317+AL319+AL321+AL323+AL325+AL328+AL329</f>
        <v>98816.079177735184</v>
      </c>
      <c r="AL331" s="600"/>
      <c r="AM331" s="600">
        <f t="shared" ref="AM331" si="214">AN317+AN319+AN321+AN323+AN325+AN328+AN329</f>
        <v>149698.61685076408</v>
      </c>
      <c r="AN331" s="600"/>
      <c r="AO331" s="600">
        <f t="shared" ref="AO331" si="215">AP317+AP319+AP321+AP323+AP325+AP328+AP329</f>
        <v>156324.65876967486</v>
      </c>
      <c r="AP331" s="601"/>
      <c r="AQ331" s="334"/>
    </row>
    <row r="332" spans="2:43" ht="14.45" customHeight="1" thickBot="1">
      <c r="B332" s="323"/>
      <c r="C332" s="378" t="s">
        <v>1034</v>
      </c>
      <c r="D332" s="379" t="s">
        <v>1579</v>
      </c>
      <c r="E332" s="598">
        <f>F318+F320+F322+F324+F326+F328+F329</f>
        <v>927.87067368421071</v>
      </c>
      <c r="F332" s="598"/>
      <c r="G332" s="598">
        <f>H318+H320+H322+H324+H326+H328+H329</f>
        <v>1198.1136368421053</v>
      </c>
      <c r="H332" s="598"/>
      <c r="I332" s="598">
        <f>J318+J320+J322+J324+J326+J328+J329</f>
        <v>1696.2219392583374</v>
      </c>
      <c r="J332" s="598"/>
      <c r="K332" s="598">
        <f>L318+L320+L322+L324+L326+L328+L329</f>
        <v>1795.9430066628549</v>
      </c>
      <c r="L332" s="598"/>
      <c r="M332" s="598">
        <f>N318+N320+N322+N324+N326+N328+N329</f>
        <v>1795.9430066628549</v>
      </c>
      <c r="N332" s="598"/>
      <c r="O332" s="598">
        <f>P318+P320+P322+P324+P326+P328+P329</f>
        <v>5202.4731559744941</v>
      </c>
      <c r="P332" s="598"/>
      <c r="Q332" s="598">
        <f>R318+R320+R322+R324+R326+R328+R329</f>
        <v>5227.8087587210093</v>
      </c>
      <c r="R332" s="598"/>
      <c r="S332" s="598">
        <f>T318+T320+T322+T324+T326+T328+T329</f>
        <v>5298.4716550372232</v>
      </c>
      <c r="T332" s="598"/>
      <c r="U332" s="598">
        <f>V318+V320+V322+V324+V326+V328+V329</f>
        <v>7395.003000352096</v>
      </c>
      <c r="V332" s="598"/>
      <c r="W332" s="598">
        <f>X318+X320+X322+X324+X326+X328+X329</f>
        <v>7489.4682244453688</v>
      </c>
      <c r="X332" s="598"/>
      <c r="Y332" s="598">
        <f>Z318+Z320+Z322+Z324+Z326+Z328+Z329</f>
        <v>7577.9136409226203</v>
      </c>
      <c r="Z332" s="598"/>
      <c r="AA332" s="598">
        <f>AB318+AB320+AB322+AB324+AB326+AB328+AB329</f>
        <v>18217.692458128327</v>
      </c>
      <c r="AB332" s="598"/>
      <c r="AC332" s="598">
        <f>AD318+AD320+AD322+AD324+AD326+AD328+AD329</f>
        <v>18505.268493405616</v>
      </c>
      <c r="AD332" s="598"/>
      <c r="AE332" s="598">
        <f>AF318+AF320+AF322+AF324+AF326+AF328+AF329</f>
        <v>26909.527484680795</v>
      </c>
      <c r="AF332" s="598"/>
      <c r="AG332" s="598">
        <f>AH318+AH320+AH322+AH324+AH326+AH328+AH329</f>
        <v>27042.317421522901</v>
      </c>
      <c r="AH332" s="598"/>
      <c r="AI332" s="598">
        <f>AJ318+AJ320+AJ322+AJ324+AJ326+AJ328+AJ329</f>
        <v>68364.599941076696</v>
      </c>
      <c r="AJ332" s="598"/>
      <c r="AK332" s="598">
        <f>AL318+AL320+AL322+AL324+AL326+AL328+AL329</f>
        <v>68606.885520024065</v>
      </c>
      <c r="AL332" s="598"/>
      <c r="AM332" s="598">
        <f>AN318+AN320+AN322+AN324+AN326+AN328+AN329</f>
        <v>104628.41946933135</v>
      </c>
      <c r="AN332" s="598"/>
      <c r="AO332" s="598">
        <f>AP318+AP320+AP322+AP324+AP326+AP328+AP329</f>
        <v>105321.77941442482</v>
      </c>
      <c r="AP332" s="599"/>
      <c r="AQ332" s="334"/>
    </row>
    <row r="333" spans="2:43" ht="14.45" customHeight="1" thickBot="1">
      <c r="B333" s="323"/>
      <c r="C333" s="277"/>
      <c r="D333" s="277"/>
      <c r="E333" s="277"/>
      <c r="F333" s="277"/>
      <c r="G333" s="277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  <c r="Z333" s="277"/>
      <c r="AA333" s="277"/>
      <c r="AB333" s="277"/>
      <c r="AC333" s="277"/>
      <c r="AD333" s="277"/>
      <c r="AE333" s="277"/>
      <c r="AF333" s="277"/>
      <c r="AG333" s="277"/>
      <c r="AH333" s="277"/>
      <c r="AI333" s="277"/>
      <c r="AJ333" s="277"/>
      <c r="AK333" s="277"/>
      <c r="AL333" s="277"/>
      <c r="AM333" s="277"/>
      <c r="AN333" s="277"/>
      <c r="AO333" s="277"/>
      <c r="AP333" s="277"/>
      <c r="AQ333" s="334"/>
    </row>
    <row r="334" spans="2:43" ht="14.45" customHeight="1">
      <c r="B334" s="323"/>
      <c r="C334" s="608" t="s">
        <v>1784</v>
      </c>
      <c r="D334" s="610" t="s">
        <v>1037</v>
      </c>
      <c r="E334" s="606" t="s">
        <v>1013</v>
      </c>
      <c r="F334" s="606"/>
      <c r="G334" s="606" t="s">
        <v>1042</v>
      </c>
      <c r="H334" s="606" t="s">
        <v>1014</v>
      </c>
      <c r="I334" s="606" t="s">
        <v>1043</v>
      </c>
      <c r="J334" s="606" t="s">
        <v>1015</v>
      </c>
      <c r="K334" s="606" t="s">
        <v>1044</v>
      </c>
      <c r="L334" s="606" t="s">
        <v>1016</v>
      </c>
      <c r="M334" s="606" t="s">
        <v>1045</v>
      </c>
      <c r="N334" s="606" t="s">
        <v>1017</v>
      </c>
      <c r="O334" s="606" t="s">
        <v>1046</v>
      </c>
      <c r="P334" s="606" t="s">
        <v>1018</v>
      </c>
      <c r="Q334" s="606" t="s">
        <v>1047</v>
      </c>
      <c r="R334" s="606" t="s">
        <v>1019</v>
      </c>
      <c r="S334" s="606" t="s">
        <v>1048</v>
      </c>
      <c r="T334" s="606" t="s">
        <v>1020</v>
      </c>
      <c r="U334" s="606" t="s">
        <v>1049</v>
      </c>
      <c r="V334" s="606" t="s">
        <v>1021</v>
      </c>
      <c r="W334" s="606" t="s">
        <v>1050</v>
      </c>
      <c r="X334" s="606" t="s">
        <v>1022</v>
      </c>
      <c r="Y334" s="606" t="s">
        <v>1051</v>
      </c>
      <c r="Z334" s="606" t="s">
        <v>1023</v>
      </c>
      <c r="AA334" s="606" t="s">
        <v>1052</v>
      </c>
      <c r="AB334" s="606" t="s">
        <v>1024</v>
      </c>
      <c r="AC334" s="606" t="s">
        <v>1053</v>
      </c>
      <c r="AD334" s="606" t="s">
        <v>1025</v>
      </c>
      <c r="AE334" s="606" t="s">
        <v>1054</v>
      </c>
      <c r="AF334" s="606" t="s">
        <v>1026</v>
      </c>
      <c r="AG334" s="606" t="s">
        <v>1055</v>
      </c>
      <c r="AH334" s="606" t="s">
        <v>1027</v>
      </c>
      <c r="AI334" s="606" t="s">
        <v>1056</v>
      </c>
      <c r="AJ334" s="606" t="s">
        <v>1028</v>
      </c>
      <c r="AK334" s="606" t="s">
        <v>1057</v>
      </c>
      <c r="AL334" s="606" t="s">
        <v>1029</v>
      </c>
      <c r="AM334" s="606" t="s">
        <v>1058</v>
      </c>
      <c r="AN334" s="606" t="s">
        <v>1030</v>
      </c>
      <c r="AO334" s="606" t="s">
        <v>1059</v>
      </c>
      <c r="AP334" s="607" t="s">
        <v>1031</v>
      </c>
      <c r="AQ334" s="334"/>
    </row>
    <row r="335" spans="2:43" ht="14.45" customHeight="1">
      <c r="B335" s="323"/>
      <c r="C335" s="609"/>
      <c r="D335" s="611"/>
      <c r="E335" s="602">
        <f>'3T장기'!$J$10</f>
        <v>1</v>
      </c>
      <c r="F335" s="602"/>
      <c r="G335" s="602">
        <f>'3T장기'!$J$20</f>
        <v>1.1055549999999998</v>
      </c>
      <c r="H335" s="602">
        <v>1.5976852999999998</v>
      </c>
      <c r="I335" s="602">
        <f>'3T장기'!$J$30</f>
        <v>1.6139192</v>
      </c>
      <c r="J335" s="602">
        <v>1.5976852999999998</v>
      </c>
      <c r="K335" s="602">
        <f>'3T장기'!$J$40</f>
        <v>1.6139192</v>
      </c>
      <c r="L335" s="602">
        <v>1.5976852999999998</v>
      </c>
      <c r="M335" s="602">
        <f>'3T장기'!$J$50</f>
        <v>1.6139192</v>
      </c>
      <c r="N335" s="602">
        <v>1.5976852999999998</v>
      </c>
      <c r="O335" s="602">
        <f>'3T장기'!$J$60</f>
        <v>2.9813838652999998</v>
      </c>
      <c r="P335" s="602">
        <v>1.5976852999999998</v>
      </c>
      <c r="Q335" s="602">
        <f>'3T장기'!$S$10</f>
        <v>2.9813838652999998</v>
      </c>
      <c r="R335" s="602">
        <v>1.5976852999999998</v>
      </c>
      <c r="S335" s="602">
        <f>'3T장기'!$S$20</f>
        <v>2.9813838652999998</v>
      </c>
      <c r="T335" s="602">
        <v>1.5976852999999998</v>
      </c>
      <c r="U335" s="602">
        <f>'3T장기'!$S$30</f>
        <v>4.1705157721967376</v>
      </c>
      <c r="V335" s="602">
        <v>1.5976852999999998</v>
      </c>
      <c r="W335" s="602">
        <f>'3T장기'!$S$40</f>
        <v>4.1705157721967376</v>
      </c>
      <c r="X335" s="602">
        <v>1.5976852999999998</v>
      </c>
      <c r="Y335" s="602">
        <f>'3T장기'!$S$50</f>
        <v>4.1705157721967376</v>
      </c>
      <c r="Z335" s="602">
        <v>1.5976852999999998</v>
      </c>
      <c r="AA335" s="602">
        <f>'3T장기'!$S$60</f>
        <v>7.5236294010651257</v>
      </c>
      <c r="AB335" s="602">
        <v>1.5976852999999998</v>
      </c>
      <c r="AC335" s="602">
        <f>'3T장기'!$AB$10</f>
        <v>7.5236294010651257</v>
      </c>
      <c r="AD335" s="602">
        <v>1.5976852999999998</v>
      </c>
      <c r="AE335" s="602">
        <f>'3T장기'!$AB$20</f>
        <v>11.585660642546527</v>
      </c>
      <c r="AF335" s="602">
        <v>1.5976852999999998</v>
      </c>
      <c r="AG335" s="602">
        <f>'3T장기'!$AB$30</f>
        <v>11.585660642546527</v>
      </c>
      <c r="AH335" s="602">
        <v>1.5976852999999998</v>
      </c>
      <c r="AI335" s="602">
        <f>'3T장기'!$AB$40</f>
        <v>31.459443464888722</v>
      </c>
      <c r="AJ335" s="602">
        <v>1.5976852999999998</v>
      </c>
      <c r="AK335" s="602">
        <f>'3T장기'!$AB$50</f>
        <v>31.459443464888722</v>
      </c>
      <c r="AL335" s="602">
        <v>1.5976852999999998</v>
      </c>
      <c r="AM335" s="602">
        <f>'3T장기'!$AB$60</f>
        <v>45.739239545593186</v>
      </c>
      <c r="AN335" s="602">
        <v>1.5976852999999998</v>
      </c>
      <c r="AO335" s="602">
        <f>'3T장기'!$AB$60</f>
        <v>45.739239545593186</v>
      </c>
      <c r="AP335" s="603"/>
      <c r="AQ335" s="334"/>
    </row>
    <row r="336" spans="2:43" ht="14.45" customHeight="1">
      <c r="B336" s="323"/>
      <c r="C336" s="360" t="s">
        <v>206</v>
      </c>
      <c r="D336" s="361">
        <f>마리!$G$10</f>
        <v>10.787368421052633</v>
      </c>
      <c r="E336" s="362">
        <v>25.8</v>
      </c>
      <c r="F336" s="361">
        <f>D336*E336*E335</f>
        <v>278.31410526315796</v>
      </c>
      <c r="G336" s="362">
        <v>25.8</v>
      </c>
      <c r="H336" s="361">
        <f>D336*G336*G335</f>
        <v>307.69155064421057</v>
      </c>
      <c r="I336" s="362">
        <v>25.8</v>
      </c>
      <c r="J336" s="361">
        <f>D336*I336*I335</f>
        <v>449.17647811503167</v>
      </c>
      <c r="K336" s="362">
        <v>32</v>
      </c>
      <c r="L336" s="361">
        <f>D336*K336*K335</f>
        <v>557.118112390737</v>
      </c>
      <c r="M336" s="362">
        <v>32</v>
      </c>
      <c r="N336" s="361">
        <f>D336*M336*M335</f>
        <v>557.118112390737</v>
      </c>
      <c r="O336" s="362">
        <v>32</v>
      </c>
      <c r="P336" s="361">
        <f>D336*O336*O335</f>
        <v>1029.1611571063379</v>
      </c>
      <c r="Q336" s="362">
        <v>38</v>
      </c>
      <c r="R336" s="361">
        <f>D336*Q336*Q335</f>
        <v>1222.128874063776</v>
      </c>
      <c r="S336" s="362">
        <v>38</v>
      </c>
      <c r="T336" s="361">
        <f>D336*S336*S335</f>
        <v>1222.128874063776</v>
      </c>
      <c r="U336" s="362">
        <v>38</v>
      </c>
      <c r="V336" s="361">
        <f>D336*U336*U335</f>
        <v>1709.5778253388869</v>
      </c>
      <c r="W336" s="362">
        <v>44</v>
      </c>
      <c r="X336" s="361">
        <f>D336*W336*W335</f>
        <v>1979.5111661818692</v>
      </c>
      <c r="Y336" s="362">
        <v>44</v>
      </c>
      <c r="Z336" s="361">
        <f>D336*Y336*Y335</f>
        <v>1979.5111661818692</v>
      </c>
      <c r="AA336" s="362">
        <v>44</v>
      </c>
      <c r="AB336" s="361">
        <f>D336*AA336*AA335</f>
        <v>3571.0471373611354</v>
      </c>
      <c r="AC336" s="362">
        <v>50</v>
      </c>
      <c r="AD336" s="361">
        <f>D336*AC336*AC335</f>
        <v>4058.0081106376538</v>
      </c>
      <c r="AE336" s="362">
        <v>50</v>
      </c>
      <c r="AF336" s="361">
        <f>D336*AE336*AE335</f>
        <v>6248.9394876219385</v>
      </c>
      <c r="AG336" s="362">
        <v>50</v>
      </c>
      <c r="AH336" s="361">
        <f>D336*AG336*AG335</f>
        <v>6248.9394876219385</v>
      </c>
      <c r="AI336" s="362">
        <v>56</v>
      </c>
      <c r="AJ336" s="361">
        <f>D336*AI336*AI335</f>
        <v>19004.417990713748</v>
      </c>
      <c r="AK336" s="362">
        <v>56</v>
      </c>
      <c r="AL336" s="361">
        <f>D336*AK336*AK335</f>
        <v>19004.417990713748</v>
      </c>
      <c r="AM336" s="362">
        <v>56</v>
      </c>
      <c r="AN336" s="361">
        <f>D336*AM336*AM335</f>
        <v>27630.73758351725</v>
      </c>
      <c r="AO336" s="362">
        <v>62.2</v>
      </c>
      <c r="AP336" s="363">
        <f>D336*AO336*AO335</f>
        <v>30689.854958835233</v>
      </c>
      <c r="AQ336" s="334"/>
    </row>
    <row r="337" spans="2:43" ht="14.45" customHeight="1">
      <c r="B337" s="323"/>
      <c r="C337" s="364" t="s">
        <v>205</v>
      </c>
      <c r="D337" s="365">
        <f>마리!$G$9</f>
        <v>1</v>
      </c>
      <c r="E337" s="366">
        <v>15.6</v>
      </c>
      <c r="F337" s="365">
        <f>D337*E337*E335</f>
        <v>15.6</v>
      </c>
      <c r="G337" s="366">
        <v>15.6</v>
      </c>
      <c r="H337" s="365">
        <f>D337*G337*G335</f>
        <v>17.246657999999996</v>
      </c>
      <c r="I337" s="366">
        <v>15.6</v>
      </c>
      <c r="J337" s="365">
        <f>D337*I337*I335</f>
        <v>25.177139520000001</v>
      </c>
      <c r="K337" s="366">
        <v>19.2</v>
      </c>
      <c r="L337" s="365">
        <f>D337*K337*K335</f>
        <v>30.987248639999997</v>
      </c>
      <c r="M337" s="366">
        <v>19.2</v>
      </c>
      <c r="N337" s="365">
        <f>D337*M337*M335</f>
        <v>30.987248639999997</v>
      </c>
      <c r="O337" s="366">
        <v>19.2</v>
      </c>
      <c r="P337" s="365">
        <f>D337*O337*O335</f>
        <v>57.242570213759997</v>
      </c>
      <c r="Q337" s="366">
        <v>22.8</v>
      </c>
      <c r="R337" s="365">
        <f>D337*Q337*Q335</f>
        <v>67.975552128839993</v>
      </c>
      <c r="S337" s="366">
        <v>22.8</v>
      </c>
      <c r="T337" s="365">
        <f>D337*S337*S335</f>
        <v>67.975552128839993</v>
      </c>
      <c r="U337" s="366">
        <v>22.8</v>
      </c>
      <c r="V337" s="365">
        <f>D337*U337*U335</f>
        <v>95.087759606085626</v>
      </c>
      <c r="W337" s="366">
        <v>26.4</v>
      </c>
      <c r="X337" s="365">
        <f>D337*W337*W335</f>
        <v>110.10161638599386</v>
      </c>
      <c r="Y337" s="366">
        <v>26.4</v>
      </c>
      <c r="Z337" s="365">
        <f>D337*Y337*Y335</f>
        <v>110.10161638599386</v>
      </c>
      <c r="AA337" s="366">
        <v>26.4</v>
      </c>
      <c r="AB337" s="365">
        <f>D337*AA337*AA335</f>
        <v>198.62381618811932</v>
      </c>
      <c r="AC337" s="366">
        <v>30</v>
      </c>
      <c r="AD337" s="365">
        <f>D337*AC337*AC335</f>
        <v>225.70888203195378</v>
      </c>
      <c r="AE337" s="366">
        <v>30</v>
      </c>
      <c r="AF337" s="365">
        <f>D337*AE337*AE335</f>
        <v>347.56981927639583</v>
      </c>
      <c r="AG337" s="366">
        <v>30</v>
      </c>
      <c r="AH337" s="365">
        <f>D337*AG337*AG335</f>
        <v>347.56981927639583</v>
      </c>
      <c r="AI337" s="366">
        <v>33.6</v>
      </c>
      <c r="AJ337" s="365">
        <f>D337*AI337*AI335</f>
        <v>1057.0373004202611</v>
      </c>
      <c r="AK337" s="366">
        <v>33.6</v>
      </c>
      <c r="AL337" s="365">
        <f>D337*AK337*AK335</f>
        <v>1057.0373004202611</v>
      </c>
      <c r="AM337" s="366">
        <v>33.6</v>
      </c>
      <c r="AN337" s="365">
        <f>D337*AM337*AM335</f>
        <v>1536.8384487319311</v>
      </c>
      <c r="AO337" s="366">
        <v>37.200000000000003</v>
      </c>
      <c r="AP337" s="367">
        <f>D337*AO337*AO335</f>
        <v>1701.4997110960667</v>
      </c>
      <c r="AQ337" s="334"/>
    </row>
    <row r="338" spans="2:43" ht="14.45" customHeight="1">
      <c r="B338" s="323"/>
      <c r="C338" s="364" t="s">
        <v>1039</v>
      </c>
      <c r="D338" s="365">
        <f>마리!$G$11</f>
        <v>10.273684210526318</v>
      </c>
      <c r="E338" s="366">
        <v>8</v>
      </c>
      <c r="F338" s="365">
        <f>D338*E338*E335</f>
        <v>82.18947368421054</v>
      </c>
      <c r="G338" s="366">
        <v>8</v>
      </c>
      <c r="H338" s="365">
        <f>D338*G338*G335</f>
        <v>90.864983578947374</v>
      </c>
      <c r="I338" s="366">
        <v>8</v>
      </c>
      <c r="J338" s="365">
        <f>D338*I338*I335</f>
        <v>132.64716961684212</v>
      </c>
      <c r="K338" s="366">
        <v>10</v>
      </c>
      <c r="L338" s="365">
        <f>D338*K338*K335</f>
        <v>165.80896202105268</v>
      </c>
      <c r="M338" s="366">
        <v>10</v>
      </c>
      <c r="N338" s="365">
        <f>D338*M338*M335</f>
        <v>165.80896202105268</v>
      </c>
      <c r="O338" s="366">
        <v>10</v>
      </c>
      <c r="P338" s="365">
        <f>D338*O338*O335</f>
        <v>306.29796342450533</v>
      </c>
      <c r="Q338" s="366">
        <v>10</v>
      </c>
      <c r="R338" s="365">
        <f>D338*Q338*Q335</f>
        <v>306.29796342450533</v>
      </c>
      <c r="S338" s="366">
        <v>12</v>
      </c>
      <c r="T338" s="365">
        <f>D338*S338*S335</f>
        <v>367.55755610940633</v>
      </c>
      <c r="U338" s="366">
        <v>12</v>
      </c>
      <c r="V338" s="365">
        <f>D338*U338*U335</f>
        <v>514.15874446282317</v>
      </c>
      <c r="W338" s="366">
        <v>12</v>
      </c>
      <c r="X338" s="365">
        <f>D338*W338*W335</f>
        <v>514.15874446282317</v>
      </c>
      <c r="Y338" s="366">
        <v>12</v>
      </c>
      <c r="Z338" s="365">
        <f>D338*Y338*Y335</f>
        <v>514.15874446282317</v>
      </c>
      <c r="AA338" s="366">
        <v>14</v>
      </c>
      <c r="AB338" s="365">
        <f>D338*AA338*AA335</f>
        <v>1082.1354961700411</v>
      </c>
      <c r="AC338" s="366">
        <v>14</v>
      </c>
      <c r="AD338" s="365">
        <f>D338*AC338*AC335</f>
        <v>1082.1354961700411</v>
      </c>
      <c r="AE338" s="366">
        <v>16</v>
      </c>
      <c r="AF338" s="365">
        <f>D338*AE338*AE335</f>
        <v>1904.4387009895431</v>
      </c>
      <c r="AG338" s="366">
        <v>16</v>
      </c>
      <c r="AH338" s="365">
        <f>D338*AG338*AG335</f>
        <v>1904.4387009895431</v>
      </c>
      <c r="AI338" s="366">
        <v>18</v>
      </c>
      <c r="AJ338" s="365">
        <f>D338*AI338*AI335</f>
        <v>5817.6789767491064</v>
      </c>
      <c r="AK338" s="366">
        <v>18</v>
      </c>
      <c r="AL338" s="365">
        <f>D338*AK338*AK335</f>
        <v>5817.6789767491064</v>
      </c>
      <c r="AM338" s="366">
        <v>18</v>
      </c>
      <c r="AN338" s="365">
        <f>D338*AM338*AM335</f>
        <v>8458.3890561787484</v>
      </c>
      <c r="AO338" s="366">
        <v>20</v>
      </c>
      <c r="AP338" s="367">
        <f>D338*AO338*AO335</f>
        <v>9398.2100624208342</v>
      </c>
      <c r="AQ338" s="334"/>
    </row>
    <row r="339" spans="2:43" ht="14.45" customHeight="1">
      <c r="B339" s="323"/>
      <c r="C339" s="368" t="s">
        <v>1603</v>
      </c>
      <c r="D339" s="369">
        <f>마리!$G$11</f>
        <v>10.273684210526318</v>
      </c>
      <c r="E339" s="370">
        <v>4</v>
      </c>
      <c r="F339" s="369">
        <f>D339*E339*E335</f>
        <v>41.09473684210527</v>
      </c>
      <c r="G339" s="370">
        <v>4</v>
      </c>
      <c r="H339" s="369">
        <f>D339*G339*G335</f>
        <v>45.432491789473687</v>
      </c>
      <c r="I339" s="370">
        <v>4</v>
      </c>
      <c r="J339" s="369">
        <f>D339*I339*I335</f>
        <v>66.32358480842106</v>
      </c>
      <c r="K339" s="370">
        <v>6</v>
      </c>
      <c r="L339" s="369">
        <f>D339*K339*K335</f>
        <v>99.48537721263159</v>
      </c>
      <c r="M339" s="370">
        <v>6</v>
      </c>
      <c r="N339" s="369">
        <f>D339*M339*M335</f>
        <v>99.48537721263159</v>
      </c>
      <c r="O339" s="370">
        <v>6</v>
      </c>
      <c r="P339" s="369">
        <f>D339*O339*O335</f>
        <v>183.77877805470317</v>
      </c>
      <c r="Q339" s="370">
        <v>6</v>
      </c>
      <c r="R339" s="369">
        <f>D339*Q339*Q335</f>
        <v>183.77877805470317</v>
      </c>
      <c r="S339" s="370">
        <v>8</v>
      </c>
      <c r="T339" s="369">
        <f>D339*S339*S335</f>
        <v>245.03837073960423</v>
      </c>
      <c r="U339" s="370">
        <v>8</v>
      </c>
      <c r="V339" s="369">
        <f>D339*U339*U335</f>
        <v>342.7724963085488</v>
      </c>
      <c r="W339" s="370">
        <v>8</v>
      </c>
      <c r="X339" s="369">
        <f>D339*W339*W335</f>
        <v>342.7724963085488</v>
      </c>
      <c r="Y339" s="370">
        <v>8</v>
      </c>
      <c r="Z339" s="369">
        <f>D339*Y339*Y335</f>
        <v>342.7724963085488</v>
      </c>
      <c r="AA339" s="370">
        <v>8</v>
      </c>
      <c r="AB339" s="369">
        <f>D339*AA339*AA335</f>
        <v>618.36314066859484</v>
      </c>
      <c r="AC339" s="370">
        <v>8</v>
      </c>
      <c r="AD339" s="369">
        <f>D339*AC339*AC335</f>
        <v>618.36314066859484</v>
      </c>
      <c r="AE339" s="370">
        <v>10</v>
      </c>
      <c r="AF339" s="369">
        <f>D339*AE339*AE335</f>
        <v>1190.2741881184645</v>
      </c>
      <c r="AG339" s="370">
        <v>10</v>
      </c>
      <c r="AH339" s="369">
        <f>D339*AG339*AG335</f>
        <v>1190.2741881184645</v>
      </c>
      <c r="AI339" s="370">
        <v>10</v>
      </c>
      <c r="AJ339" s="369">
        <f>D339*AI339*AI335</f>
        <v>3232.0438759717263</v>
      </c>
      <c r="AK339" s="370">
        <v>10</v>
      </c>
      <c r="AL339" s="369">
        <f>D339*AK339*AK335</f>
        <v>3232.0438759717263</v>
      </c>
      <c r="AM339" s="370">
        <v>12</v>
      </c>
      <c r="AN339" s="369">
        <f>D339*AM339*AM335</f>
        <v>5638.9260374524993</v>
      </c>
      <c r="AO339" s="370">
        <v>12</v>
      </c>
      <c r="AP339" s="371">
        <f>D339*AO339*AO335</f>
        <v>5638.9260374524993</v>
      </c>
      <c r="AQ339" s="334"/>
    </row>
    <row r="340" spans="2:43" ht="14.45" customHeight="1">
      <c r="B340" s="323"/>
      <c r="C340" s="360" t="s">
        <v>1040</v>
      </c>
      <c r="D340" s="361">
        <f>마리!$G$15</f>
        <v>11</v>
      </c>
      <c r="E340" s="362">
        <v>4</v>
      </c>
      <c r="F340" s="361">
        <f>D340*E340*E335</f>
        <v>44</v>
      </c>
      <c r="G340" s="362">
        <v>4</v>
      </c>
      <c r="H340" s="361">
        <f>D340*G340*G335</f>
        <v>48.644419999999997</v>
      </c>
      <c r="I340" s="362">
        <v>4</v>
      </c>
      <c r="J340" s="361">
        <f>D340*I340*I335</f>
        <v>71.012444799999997</v>
      </c>
      <c r="K340" s="362">
        <v>4</v>
      </c>
      <c r="L340" s="361">
        <f>D340*K340*K335</f>
        <v>71.012444799999997</v>
      </c>
      <c r="M340" s="362">
        <v>4</v>
      </c>
      <c r="N340" s="361">
        <f>D340*M340*M335</f>
        <v>71.012444799999997</v>
      </c>
      <c r="O340" s="362">
        <v>4</v>
      </c>
      <c r="P340" s="361">
        <f>D340*O340*O335</f>
        <v>131.18089007319998</v>
      </c>
      <c r="Q340" s="362">
        <v>6</v>
      </c>
      <c r="R340" s="361">
        <f>D340*Q340*Q335</f>
        <v>196.77133510979999</v>
      </c>
      <c r="S340" s="362">
        <v>6</v>
      </c>
      <c r="T340" s="361">
        <f>D340*S340*S335</f>
        <v>196.77133510979999</v>
      </c>
      <c r="U340" s="362">
        <v>6</v>
      </c>
      <c r="V340" s="361">
        <f>D340*U340*U335</f>
        <v>275.25404096498471</v>
      </c>
      <c r="W340" s="362">
        <v>6</v>
      </c>
      <c r="X340" s="361">
        <f>D340*W340*W335</f>
        <v>275.25404096498471</v>
      </c>
      <c r="Y340" s="362">
        <v>6</v>
      </c>
      <c r="Z340" s="361">
        <f>D340*Y340*Y335</f>
        <v>275.25404096498471</v>
      </c>
      <c r="AA340" s="362">
        <v>6</v>
      </c>
      <c r="AB340" s="361">
        <f>D340*AA340*AA335</f>
        <v>496.55954047029832</v>
      </c>
      <c r="AC340" s="362">
        <v>8</v>
      </c>
      <c r="AD340" s="361">
        <f>D340*AC340*AC335</f>
        <v>662.07938729373109</v>
      </c>
      <c r="AE340" s="362">
        <v>8</v>
      </c>
      <c r="AF340" s="361">
        <f>D340*AE340*AE335</f>
        <v>1019.5381365440944</v>
      </c>
      <c r="AG340" s="362">
        <v>8</v>
      </c>
      <c r="AH340" s="361">
        <f>D340*AG340*AG335</f>
        <v>1019.5381365440944</v>
      </c>
      <c r="AI340" s="362">
        <v>8</v>
      </c>
      <c r="AJ340" s="361">
        <f>D340*AI340*AI335</f>
        <v>2768.4310249102073</v>
      </c>
      <c r="AK340" s="362">
        <v>8</v>
      </c>
      <c r="AL340" s="361">
        <f>D340*AK340*AK335</f>
        <v>2768.4310249102073</v>
      </c>
      <c r="AM340" s="362">
        <v>8</v>
      </c>
      <c r="AN340" s="361">
        <f>D340*AM340*AM335</f>
        <v>4025.0530800122006</v>
      </c>
      <c r="AO340" s="362">
        <v>8</v>
      </c>
      <c r="AP340" s="363">
        <f>D340*AO340*AO335</f>
        <v>4025.0530800122006</v>
      </c>
      <c r="AQ340" s="334"/>
    </row>
    <row r="341" spans="2:43" ht="14.45" customHeight="1">
      <c r="B341" s="323"/>
      <c r="C341" s="364" t="s">
        <v>1040</v>
      </c>
      <c r="D341" s="365">
        <f>마리!$G$15</f>
        <v>11</v>
      </c>
      <c r="E341" s="366">
        <v>2</v>
      </c>
      <c r="F341" s="365">
        <f>D341*E341*E335</f>
        <v>22</v>
      </c>
      <c r="G341" s="366">
        <v>2</v>
      </c>
      <c r="H341" s="365">
        <f>D341*G341*G335</f>
        <v>24.322209999999998</v>
      </c>
      <c r="I341" s="366">
        <v>2</v>
      </c>
      <c r="J341" s="365">
        <f>D341*I341*I335</f>
        <v>35.506222399999999</v>
      </c>
      <c r="K341" s="366">
        <v>4</v>
      </c>
      <c r="L341" s="365">
        <f>D341*K341*K335</f>
        <v>71.012444799999997</v>
      </c>
      <c r="M341" s="366">
        <v>4</v>
      </c>
      <c r="N341" s="365">
        <f>D341*M341*M335</f>
        <v>71.012444799999997</v>
      </c>
      <c r="O341" s="366">
        <v>4</v>
      </c>
      <c r="P341" s="365">
        <f>D341*O341*O335</f>
        <v>131.18089007319998</v>
      </c>
      <c r="Q341" s="366">
        <v>4</v>
      </c>
      <c r="R341" s="365">
        <f>D341*Q341*Q335</f>
        <v>131.18089007319998</v>
      </c>
      <c r="S341" s="366">
        <v>4</v>
      </c>
      <c r="T341" s="365">
        <f>D341*S341*S335</f>
        <v>131.18089007319998</v>
      </c>
      <c r="U341" s="366">
        <v>4</v>
      </c>
      <c r="V341" s="365">
        <f>D341*U341*U335</f>
        <v>183.50269397665645</v>
      </c>
      <c r="W341" s="366">
        <v>4</v>
      </c>
      <c r="X341" s="365">
        <f>D341*W341*W335</f>
        <v>183.50269397665645</v>
      </c>
      <c r="Y341" s="366">
        <v>4</v>
      </c>
      <c r="Z341" s="365">
        <f>D341*Y341*Y335</f>
        <v>183.50269397665645</v>
      </c>
      <c r="AA341" s="366">
        <v>4</v>
      </c>
      <c r="AB341" s="365">
        <f>D341*AA341*AA335</f>
        <v>331.03969364686554</v>
      </c>
      <c r="AC341" s="366">
        <v>6</v>
      </c>
      <c r="AD341" s="365">
        <f>D341*AC341*AC335</f>
        <v>496.55954047029832</v>
      </c>
      <c r="AE341" s="366">
        <v>6</v>
      </c>
      <c r="AF341" s="365">
        <f>D341*AE341*AE335</f>
        <v>764.65360240807081</v>
      </c>
      <c r="AG341" s="366">
        <v>6</v>
      </c>
      <c r="AH341" s="365">
        <f>D341*AG341*AG335</f>
        <v>764.65360240807081</v>
      </c>
      <c r="AI341" s="366">
        <v>6</v>
      </c>
      <c r="AJ341" s="365">
        <f>D341*AI341*AI335</f>
        <v>2076.3232686826555</v>
      </c>
      <c r="AK341" s="366">
        <v>6</v>
      </c>
      <c r="AL341" s="365">
        <f>D341*AK341*AK335</f>
        <v>2076.3232686826555</v>
      </c>
      <c r="AM341" s="366">
        <v>6</v>
      </c>
      <c r="AN341" s="365">
        <f>D341*AM341*AM335</f>
        <v>3018.7898100091502</v>
      </c>
      <c r="AO341" s="366">
        <v>6</v>
      </c>
      <c r="AP341" s="367">
        <f>D341*AO341*AO335</f>
        <v>3018.7898100091502</v>
      </c>
      <c r="AQ341" s="334"/>
    </row>
    <row r="342" spans="2:43" ht="14.45" customHeight="1">
      <c r="B342" s="323"/>
      <c r="C342" s="364" t="s">
        <v>1038</v>
      </c>
      <c r="D342" s="365">
        <f>마리!$G$14</f>
        <v>31.142105263157895</v>
      </c>
      <c r="E342" s="366">
        <v>1272</v>
      </c>
      <c r="F342" s="365">
        <f>D342*E342/500</f>
        <v>79.225515789473675</v>
      </c>
      <c r="G342" s="366">
        <v>1272</v>
      </c>
      <c r="H342" s="365">
        <f>D342*G342/500</f>
        <v>79.225515789473675</v>
      </c>
      <c r="I342" s="366">
        <v>1272</v>
      </c>
      <c r="J342" s="365">
        <f>D342*I342/500</f>
        <v>79.225515789473675</v>
      </c>
      <c r="K342" s="366">
        <v>1568</v>
      </c>
      <c r="L342" s="365">
        <f>D342*K342/500</f>
        <v>97.661642105263169</v>
      </c>
      <c r="M342" s="366">
        <v>1568</v>
      </c>
      <c r="N342" s="365">
        <f>D342*M342/500</f>
        <v>97.661642105263169</v>
      </c>
      <c r="O342" s="366">
        <v>1568</v>
      </c>
      <c r="P342" s="365">
        <f>D342*O342/500</f>
        <v>97.661642105263169</v>
      </c>
      <c r="Q342" s="366">
        <v>1864</v>
      </c>
      <c r="R342" s="365">
        <f>D342*Q342/500</f>
        <v>116.09776842105263</v>
      </c>
      <c r="S342" s="366">
        <v>1864</v>
      </c>
      <c r="T342" s="365">
        <f>D342*S342/500</f>
        <v>116.09776842105263</v>
      </c>
      <c r="U342" s="366">
        <v>1864</v>
      </c>
      <c r="V342" s="365">
        <f>D342*U342/500</f>
        <v>116.09776842105263</v>
      </c>
      <c r="W342" s="366">
        <v>2544</v>
      </c>
      <c r="X342" s="365">
        <f>D342*W342/500</f>
        <v>158.45103157894735</v>
      </c>
      <c r="Y342" s="366">
        <v>3476</v>
      </c>
      <c r="Z342" s="365">
        <f>D342*Y342/500</f>
        <v>216.49991578947368</v>
      </c>
      <c r="AA342" s="366">
        <v>4704</v>
      </c>
      <c r="AB342" s="365">
        <f>D342*AA342/500</f>
        <v>292.98492631578944</v>
      </c>
      <c r="AC342" s="366">
        <v>6354</v>
      </c>
      <c r="AD342" s="365">
        <f>D342*AC342/500</f>
        <v>395.75387368421053</v>
      </c>
      <c r="AE342" s="366">
        <v>8598</v>
      </c>
      <c r="AF342" s="365">
        <f>D342*AE342/500</f>
        <v>535.51964210526319</v>
      </c>
      <c r="AG342" s="366">
        <v>11688</v>
      </c>
      <c r="AH342" s="365">
        <f>D342*AG342/500</f>
        <v>727.97785263157891</v>
      </c>
      <c r="AI342" s="366">
        <v>15900</v>
      </c>
      <c r="AJ342" s="365">
        <f>D342*AI342/500</f>
        <v>990.31894736842105</v>
      </c>
      <c r="AK342" s="366">
        <v>21540</v>
      </c>
      <c r="AL342" s="365">
        <f>D342*AK342/500</f>
        <v>1341.601894736842</v>
      </c>
      <c r="AM342" s="366">
        <v>29256</v>
      </c>
      <c r="AN342" s="365">
        <f>D342*AM342/500</f>
        <v>1822.1868631578948</v>
      </c>
      <c r="AO342" s="366">
        <v>39668</v>
      </c>
      <c r="AP342" s="367">
        <f>D342*AO342/500</f>
        <v>2470.6900631578947</v>
      </c>
      <c r="AQ342" s="334"/>
    </row>
    <row r="343" spans="2:43" ht="14.45" customHeight="1">
      <c r="B343" s="323"/>
      <c r="C343" s="368" t="s">
        <v>1038</v>
      </c>
      <c r="D343" s="369">
        <f>마리!$G$14</f>
        <v>31.142105263157895</v>
      </c>
      <c r="E343" s="370">
        <v>888</v>
      </c>
      <c r="F343" s="369">
        <f>D343*E343/500</f>
        <v>55.308378947368425</v>
      </c>
      <c r="G343" s="370">
        <v>888</v>
      </c>
      <c r="H343" s="369">
        <f>D343*G343/500</f>
        <v>55.308378947368425</v>
      </c>
      <c r="I343" s="370">
        <v>888</v>
      </c>
      <c r="J343" s="369">
        <f>D343*I343/500</f>
        <v>55.308378947368425</v>
      </c>
      <c r="K343" s="370">
        <v>1096</v>
      </c>
      <c r="L343" s="369">
        <f>D343*K343/500</f>
        <v>68.263494736842091</v>
      </c>
      <c r="M343" s="370">
        <v>1096</v>
      </c>
      <c r="N343" s="369">
        <f>D343*M343/500</f>
        <v>68.263494736842091</v>
      </c>
      <c r="O343" s="370">
        <v>1096</v>
      </c>
      <c r="P343" s="369">
        <f>D343*O343/500</f>
        <v>68.263494736842091</v>
      </c>
      <c r="Q343" s="370">
        <v>1304</v>
      </c>
      <c r="R343" s="369">
        <f>D343*Q343/500</f>
        <v>81.2186105263158</v>
      </c>
      <c r="S343" s="370">
        <v>1304</v>
      </c>
      <c r="T343" s="369">
        <f>D343*S343/500</f>
        <v>81.2186105263158</v>
      </c>
      <c r="U343" s="370">
        <v>1304</v>
      </c>
      <c r="V343" s="369">
        <f>D343*U343/500</f>
        <v>81.2186105263158</v>
      </c>
      <c r="W343" s="370">
        <v>1768</v>
      </c>
      <c r="X343" s="369">
        <f>D343*W343/500</f>
        <v>110.1184842105263</v>
      </c>
      <c r="Y343" s="370">
        <v>2414</v>
      </c>
      <c r="Z343" s="369">
        <f>D343*Y343/500</f>
        <v>150.35408421052631</v>
      </c>
      <c r="AA343" s="370">
        <v>3276</v>
      </c>
      <c r="AB343" s="369">
        <f>D343*AA343/500</f>
        <v>204.0430736842105</v>
      </c>
      <c r="AC343" s="370">
        <v>4392</v>
      </c>
      <c r="AD343" s="369">
        <f>D343*AC343/500</f>
        <v>273.55225263157894</v>
      </c>
      <c r="AE343" s="370">
        <v>5926</v>
      </c>
      <c r="AF343" s="369">
        <f>D343*AE343/500</f>
        <v>369.09623157894737</v>
      </c>
      <c r="AG343" s="370">
        <v>8058</v>
      </c>
      <c r="AH343" s="369">
        <f>D343*AG343/500</f>
        <v>501.88616842105262</v>
      </c>
      <c r="AI343" s="370">
        <v>10868</v>
      </c>
      <c r="AJ343" s="369">
        <f>D343*AI343/500</f>
        <v>676.90480000000002</v>
      </c>
      <c r="AK343" s="370">
        <v>14758</v>
      </c>
      <c r="AL343" s="369">
        <f>D343*AK343/500</f>
        <v>919.19037894736834</v>
      </c>
      <c r="AM343" s="370">
        <v>20044</v>
      </c>
      <c r="AN343" s="369">
        <f>D343*AM343/500</f>
        <v>1248.4247157894736</v>
      </c>
      <c r="AO343" s="370">
        <v>28234</v>
      </c>
      <c r="AP343" s="371">
        <f>D343*AO343/500</f>
        <v>1758.5323999999998</v>
      </c>
      <c r="AQ343" s="334"/>
    </row>
    <row r="344" spans="2:43" ht="14.45" customHeight="1">
      <c r="B344" s="323"/>
      <c r="C344" s="604" t="s">
        <v>202</v>
      </c>
      <c r="D344" s="361" t="s">
        <v>1041</v>
      </c>
      <c r="E344" s="362">
        <v>400</v>
      </c>
      <c r="F344" s="361">
        <f>E344*E335</f>
        <v>400</v>
      </c>
      <c r="G344" s="362">
        <v>400</v>
      </c>
      <c r="H344" s="361">
        <f>G344*G335</f>
        <v>442.22199999999992</v>
      </c>
      <c r="I344" s="362">
        <v>400</v>
      </c>
      <c r="J344" s="361">
        <f>I344*I335</f>
        <v>645.56768</v>
      </c>
      <c r="K344" s="362">
        <v>400</v>
      </c>
      <c r="L344" s="361">
        <f>K344*K335</f>
        <v>645.56768</v>
      </c>
      <c r="M344" s="362">
        <v>400</v>
      </c>
      <c r="N344" s="361">
        <f>M344*M335</f>
        <v>645.56768</v>
      </c>
      <c r="O344" s="362">
        <v>400</v>
      </c>
      <c r="P344" s="361">
        <f>O344*O335</f>
        <v>1192.55354612</v>
      </c>
      <c r="Q344" s="362">
        <v>400</v>
      </c>
      <c r="R344" s="361">
        <f>Q344*Q335</f>
        <v>1192.55354612</v>
      </c>
      <c r="S344" s="362">
        <v>400</v>
      </c>
      <c r="T344" s="361">
        <f>S344*S335</f>
        <v>1192.55354612</v>
      </c>
      <c r="U344" s="362">
        <v>400</v>
      </c>
      <c r="V344" s="361">
        <f>U344*U335</f>
        <v>1668.2063088786952</v>
      </c>
      <c r="W344" s="362">
        <v>400</v>
      </c>
      <c r="X344" s="361">
        <f>W344*W335</f>
        <v>1668.2063088786952</v>
      </c>
      <c r="Y344" s="362">
        <v>400</v>
      </c>
      <c r="Z344" s="361">
        <f>Y344*Y335</f>
        <v>1668.2063088786952</v>
      </c>
      <c r="AA344" s="362">
        <v>400</v>
      </c>
      <c r="AB344" s="361">
        <f>AA344*AA335</f>
        <v>3009.4517604260504</v>
      </c>
      <c r="AC344" s="362">
        <v>400</v>
      </c>
      <c r="AD344" s="361">
        <f>AC344*AC335</f>
        <v>3009.4517604260504</v>
      </c>
      <c r="AE344" s="362">
        <v>400</v>
      </c>
      <c r="AF344" s="361">
        <f>AE344*AE335</f>
        <v>4634.2642570186108</v>
      </c>
      <c r="AG344" s="362">
        <v>420</v>
      </c>
      <c r="AH344" s="361">
        <f>AG344*AG335</f>
        <v>4865.977469869541</v>
      </c>
      <c r="AI344" s="362">
        <v>430</v>
      </c>
      <c r="AJ344" s="361">
        <f>AI344*AI335</f>
        <v>13527.56068990215</v>
      </c>
      <c r="AK344" s="362">
        <v>450</v>
      </c>
      <c r="AL344" s="361">
        <f>AK344*AK335</f>
        <v>14156.749559199925</v>
      </c>
      <c r="AM344" s="362">
        <v>460</v>
      </c>
      <c r="AN344" s="361">
        <f>AM344*AM335</f>
        <v>21040.050190972866</v>
      </c>
      <c r="AO344" s="362">
        <v>490</v>
      </c>
      <c r="AP344" s="363">
        <f>AO344*AO335</f>
        <v>22412.22737734066</v>
      </c>
      <c r="AQ344" s="334"/>
    </row>
    <row r="345" spans="2:43" ht="14.45" customHeight="1">
      <c r="B345" s="323"/>
      <c r="C345" s="605"/>
      <c r="D345" s="365" t="s">
        <v>1041</v>
      </c>
      <c r="E345" s="366">
        <v>220</v>
      </c>
      <c r="F345" s="365">
        <f>E345*E335</f>
        <v>220</v>
      </c>
      <c r="G345" s="366">
        <v>220</v>
      </c>
      <c r="H345" s="365">
        <f>G345*G335</f>
        <v>243.22209999999995</v>
      </c>
      <c r="I345" s="366">
        <v>220</v>
      </c>
      <c r="J345" s="365">
        <f>I345*I335</f>
        <v>355.06222400000001</v>
      </c>
      <c r="K345" s="366">
        <v>220</v>
      </c>
      <c r="L345" s="365">
        <f>K345*K335</f>
        <v>355.06222400000001</v>
      </c>
      <c r="M345" s="366">
        <v>220</v>
      </c>
      <c r="N345" s="365">
        <f>M345*M335</f>
        <v>355.06222400000001</v>
      </c>
      <c r="O345" s="366">
        <v>220</v>
      </c>
      <c r="P345" s="365">
        <f>O345*O335</f>
        <v>655.90445036599999</v>
      </c>
      <c r="Q345" s="366">
        <v>220</v>
      </c>
      <c r="R345" s="365">
        <f>Q345*Q335</f>
        <v>655.90445036599999</v>
      </c>
      <c r="S345" s="366">
        <v>220</v>
      </c>
      <c r="T345" s="365">
        <f>S345*S335</f>
        <v>655.90445036599999</v>
      </c>
      <c r="U345" s="366">
        <v>220</v>
      </c>
      <c r="V345" s="365">
        <f>U345*U335</f>
        <v>917.51346988328226</v>
      </c>
      <c r="W345" s="366">
        <v>230</v>
      </c>
      <c r="X345" s="365">
        <f>W345*W335</f>
        <v>959.21862760524971</v>
      </c>
      <c r="Y345" s="366">
        <v>240</v>
      </c>
      <c r="Z345" s="365">
        <f>Y345*Y335</f>
        <v>1000.923785327217</v>
      </c>
      <c r="AA345" s="366">
        <v>240</v>
      </c>
      <c r="AB345" s="365">
        <f>AA345*AA335</f>
        <v>1805.6710562556302</v>
      </c>
      <c r="AC345" s="366">
        <v>240</v>
      </c>
      <c r="AD345" s="365">
        <f>AC345*AC335</f>
        <v>1805.6710562556302</v>
      </c>
      <c r="AE345" s="366">
        <v>240</v>
      </c>
      <c r="AF345" s="365">
        <f>AE345*AE335</f>
        <v>2780.5585542111667</v>
      </c>
      <c r="AG345" s="366">
        <v>240</v>
      </c>
      <c r="AH345" s="365">
        <f>AG345*AG335</f>
        <v>2780.5585542111667</v>
      </c>
      <c r="AI345" s="366">
        <v>240</v>
      </c>
      <c r="AJ345" s="365">
        <f>AI345*AI335</f>
        <v>7550.2664315732927</v>
      </c>
      <c r="AK345" s="366">
        <v>240</v>
      </c>
      <c r="AL345" s="365">
        <f>AK345*AK335</f>
        <v>7550.2664315732927</v>
      </c>
      <c r="AM345" s="366">
        <v>240</v>
      </c>
      <c r="AN345" s="365">
        <f>AM345*AM335</f>
        <v>10977.417490942365</v>
      </c>
      <c r="AO345" s="366">
        <v>240</v>
      </c>
      <c r="AP345" s="367">
        <f>AO345*AO335</f>
        <v>10977.417490942365</v>
      </c>
      <c r="AQ345" s="334"/>
    </row>
    <row r="346" spans="2:43" ht="14.45" customHeight="1">
      <c r="B346" s="323"/>
      <c r="C346" s="364" t="s">
        <v>1001</v>
      </c>
      <c r="D346" s="365">
        <f>마리!$G$6</f>
        <v>13.42</v>
      </c>
      <c r="E346" s="366">
        <v>12</v>
      </c>
      <c r="F346" s="365">
        <f>D346*E346*E335</f>
        <v>161.04</v>
      </c>
      <c r="G346" s="366">
        <v>12</v>
      </c>
      <c r="H346" s="365">
        <f>D346*G346*G335</f>
        <v>178.03857719999996</v>
      </c>
      <c r="I346" s="366">
        <v>12</v>
      </c>
      <c r="J346" s="365">
        <f>D346*I346*I335</f>
        <v>259.90554796800001</v>
      </c>
      <c r="K346" s="366">
        <v>12</v>
      </c>
      <c r="L346" s="365">
        <f>D346*K346*K335</f>
        <v>259.90554796800001</v>
      </c>
      <c r="M346" s="366">
        <v>12</v>
      </c>
      <c r="N346" s="365">
        <f>D346*M346*M335</f>
        <v>259.90554796800001</v>
      </c>
      <c r="O346" s="366">
        <v>24</v>
      </c>
      <c r="P346" s="365">
        <f>D346*O346*O335</f>
        <v>960.24411533582384</v>
      </c>
      <c r="Q346" s="366">
        <v>24</v>
      </c>
      <c r="R346" s="365">
        <f>D346*Q346*Q335</f>
        <v>960.24411533582384</v>
      </c>
      <c r="S346" s="366">
        <v>24</v>
      </c>
      <c r="T346" s="365">
        <f>D346*S346*S335</f>
        <v>960.24411533582384</v>
      </c>
      <c r="U346" s="366">
        <v>24</v>
      </c>
      <c r="V346" s="365">
        <f>D346*U346*U335</f>
        <v>1343.2397199091251</v>
      </c>
      <c r="W346" s="366">
        <v>24</v>
      </c>
      <c r="X346" s="365">
        <f>D346*W346*W335</f>
        <v>1343.2397199091251</v>
      </c>
      <c r="Y346" s="366">
        <v>24</v>
      </c>
      <c r="Z346" s="365">
        <f>D346*Y346*Y335</f>
        <v>1343.2397199091251</v>
      </c>
      <c r="AA346" s="366">
        <v>36</v>
      </c>
      <c r="AB346" s="365">
        <f>D346*AA346*AA335</f>
        <v>3634.8158362425834</v>
      </c>
      <c r="AC346" s="366">
        <v>36</v>
      </c>
      <c r="AD346" s="365">
        <f>D346*AC346*AC335</f>
        <v>3634.8158362425834</v>
      </c>
      <c r="AE346" s="366">
        <v>36</v>
      </c>
      <c r="AF346" s="365">
        <f>D346*AE346*AE335</f>
        <v>5597.2643696270779</v>
      </c>
      <c r="AG346" s="366">
        <v>36</v>
      </c>
      <c r="AH346" s="365">
        <f>D346*AG346*AG335</f>
        <v>5597.2643696270779</v>
      </c>
      <c r="AI346" s="366">
        <v>48</v>
      </c>
      <c r="AJ346" s="365">
        <f>D346*AI346*AI335</f>
        <v>20264.915102342718</v>
      </c>
      <c r="AK346" s="366">
        <v>48</v>
      </c>
      <c r="AL346" s="365">
        <f>D346*AK346*AK335</f>
        <v>20264.915102342718</v>
      </c>
      <c r="AM346" s="366">
        <v>48</v>
      </c>
      <c r="AN346" s="365">
        <f>D346*AM346*AM335</f>
        <v>29463.388545689304</v>
      </c>
      <c r="AO346" s="366">
        <v>48</v>
      </c>
      <c r="AP346" s="367">
        <f>D346*AO346*AO335</f>
        <v>29463.388545689304</v>
      </c>
      <c r="AQ346" s="334"/>
    </row>
    <row r="347" spans="2:43" ht="14.45" customHeight="1">
      <c r="B347" s="323"/>
      <c r="C347" s="364" t="s">
        <v>1033</v>
      </c>
      <c r="D347" s="365">
        <f>마리!$G$7</f>
        <v>61.000000000000007</v>
      </c>
      <c r="E347" s="366">
        <v>3</v>
      </c>
      <c r="F347" s="365">
        <f>D347*E347*E335</f>
        <v>183.00000000000003</v>
      </c>
      <c r="G347" s="366">
        <v>6</v>
      </c>
      <c r="H347" s="365">
        <f>D347*G347*G335</f>
        <v>404.63312999999999</v>
      </c>
      <c r="I347" s="366">
        <v>6</v>
      </c>
      <c r="J347" s="365">
        <f>D347*I347*I335</f>
        <v>590.69442720000006</v>
      </c>
      <c r="K347" s="366">
        <v>6</v>
      </c>
      <c r="L347" s="365">
        <f>D347*K347*K335</f>
        <v>590.69442720000006</v>
      </c>
      <c r="M347" s="366">
        <v>6</v>
      </c>
      <c r="N347" s="365">
        <f>D347*M347*M335</f>
        <v>590.69442720000006</v>
      </c>
      <c r="O347" s="366">
        <v>12</v>
      </c>
      <c r="P347" s="365">
        <f>D347*O347*O335</f>
        <v>2182.3729893996001</v>
      </c>
      <c r="Q347" s="366">
        <v>12</v>
      </c>
      <c r="R347" s="365">
        <f>D347*Q347*Q335</f>
        <v>2182.3729893996001</v>
      </c>
      <c r="S347" s="366">
        <v>12</v>
      </c>
      <c r="T347" s="365">
        <f>D347*S347*S335</f>
        <v>2182.3729893996001</v>
      </c>
      <c r="U347" s="366">
        <v>12</v>
      </c>
      <c r="V347" s="365">
        <f>D347*U347*U335</f>
        <v>3052.8175452480123</v>
      </c>
      <c r="W347" s="366">
        <v>12</v>
      </c>
      <c r="X347" s="365">
        <f>D347*W347*W335</f>
        <v>3052.8175452480123</v>
      </c>
      <c r="Y347" s="366">
        <v>12</v>
      </c>
      <c r="Z347" s="365">
        <f>D347*Y347*Y335</f>
        <v>3052.8175452480123</v>
      </c>
      <c r="AA347" s="366">
        <v>18</v>
      </c>
      <c r="AB347" s="365">
        <f>D347*AA347*AA335</f>
        <v>8260.9450823695097</v>
      </c>
      <c r="AC347" s="366">
        <v>18</v>
      </c>
      <c r="AD347" s="365">
        <f>D347*AC347*AC335</f>
        <v>8260.9450823695097</v>
      </c>
      <c r="AE347" s="366">
        <v>18</v>
      </c>
      <c r="AF347" s="365">
        <f>D347*AE347*AE335</f>
        <v>12721.055385516089</v>
      </c>
      <c r="AG347" s="366">
        <v>18</v>
      </c>
      <c r="AH347" s="365">
        <f>D347*AG347*AG335</f>
        <v>12721.055385516089</v>
      </c>
      <c r="AI347" s="366">
        <v>24</v>
      </c>
      <c r="AJ347" s="365">
        <f>D347*AI347*AI335</f>
        <v>46056.625232597093</v>
      </c>
      <c r="AK347" s="366">
        <v>24</v>
      </c>
      <c r="AL347" s="365">
        <f>D347*AK347*AK335</f>
        <v>46056.625232597093</v>
      </c>
      <c r="AM347" s="366">
        <v>24</v>
      </c>
      <c r="AN347" s="365">
        <f>D347*AM347*AM335</f>
        <v>66962.246694748435</v>
      </c>
      <c r="AO347" s="366">
        <v>24</v>
      </c>
      <c r="AP347" s="367">
        <f>D347*AO347*AO335</f>
        <v>66962.246694748435</v>
      </c>
      <c r="AQ347" s="334"/>
    </row>
    <row r="348" spans="2:43" ht="14.45" customHeight="1" thickBot="1">
      <c r="B348" s="323"/>
      <c r="C348" s="372" t="s">
        <v>1002</v>
      </c>
      <c r="D348" s="373">
        <f>마리!$G$8</f>
        <v>104.02105263157895</v>
      </c>
      <c r="E348" s="374">
        <v>1</v>
      </c>
      <c r="F348" s="373">
        <f>D348*E348*E335</f>
        <v>104.02105263157895</v>
      </c>
      <c r="G348" s="374">
        <v>2</v>
      </c>
      <c r="H348" s="373">
        <f>D348*G348*G335</f>
        <v>230.00198968421051</v>
      </c>
      <c r="I348" s="374">
        <v>2</v>
      </c>
      <c r="J348" s="373">
        <f>D348*I348*I335</f>
        <v>335.76314809263158</v>
      </c>
      <c r="K348" s="374">
        <v>2</v>
      </c>
      <c r="L348" s="373">
        <f>D348*K348*K335</f>
        <v>335.76314809263158</v>
      </c>
      <c r="M348" s="374">
        <v>2</v>
      </c>
      <c r="N348" s="373">
        <f>D348*M348*M335</f>
        <v>335.76314809263158</v>
      </c>
      <c r="O348" s="374">
        <v>4</v>
      </c>
      <c r="P348" s="373">
        <f>D348*O348*O335</f>
        <v>1240.5067518692463</v>
      </c>
      <c r="Q348" s="374">
        <v>4</v>
      </c>
      <c r="R348" s="373">
        <f>D348*Q348*Q335</f>
        <v>1240.5067518692463</v>
      </c>
      <c r="S348" s="374">
        <v>4</v>
      </c>
      <c r="T348" s="373">
        <f>D348*S348*S335</f>
        <v>1240.5067518692463</v>
      </c>
      <c r="U348" s="374">
        <v>4</v>
      </c>
      <c r="V348" s="373">
        <f>D348*U348*U335</f>
        <v>1735.2857625620279</v>
      </c>
      <c r="W348" s="374">
        <v>4</v>
      </c>
      <c r="X348" s="373">
        <f>D348*W348*W335</f>
        <v>1735.2857625620279</v>
      </c>
      <c r="Y348" s="374">
        <v>4</v>
      </c>
      <c r="Z348" s="373">
        <f>D348*Y348*Y335</f>
        <v>1735.2857625620279</v>
      </c>
      <c r="AA348" s="374">
        <v>6</v>
      </c>
      <c r="AB348" s="373">
        <f>D348*AA348*AA335</f>
        <v>4695.6950994521412</v>
      </c>
      <c r="AC348" s="374">
        <v>6</v>
      </c>
      <c r="AD348" s="373">
        <f>D348*AC348*AC335</f>
        <v>4695.6950994521412</v>
      </c>
      <c r="AE348" s="374">
        <v>5</v>
      </c>
      <c r="AF348" s="373">
        <f>D348*AE348*AE335</f>
        <v>6025.7630773497258</v>
      </c>
      <c r="AG348" s="374">
        <v>5</v>
      </c>
      <c r="AH348" s="373">
        <f>D348*AG348*AG335</f>
        <v>6025.7630773497258</v>
      </c>
      <c r="AI348" s="374">
        <v>1</v>
      </c>
      <c r="AJ348" s="373">
        <f>D348*AI348*AI335</f>
        <v>3272.4444244213723</v>
      </c>
      <c r="AK348" s="374">
        <v>1</v>
      </c>
      <c r="AL348" s="373">
        <f>D348*AK348*AK335</f>
        <v>3272.4444244213723</v>
      </c>
      <c r="AM348" s="374">
        <v>1</v>
      </c>
      <c r="AN348" s="373">
        <f>D348*AM348*AM335</f>
        <v>4757.8438441005464</v>
      </c>
      <c r="AO348" s="374">
        <v>1</v>
      </c>
      <c r="AP348" s="375">
        <f>D348*AO348*AO335</f>
        <v>4757.8438441005464</v>
      </c>
      <c r="AQ348" s="334"/>
    </row>
    <row r="349" spans="2:43" ht="14.45" customHeight="1" thickBot="1">
      <c r="B349" s="323"/>
      <c r="C349" s="277"/>
      <c r="D349" s="277"/>
      <c r="E349" s="277"/>
      <c r="F349" s="277"/>
      <c r="G349" s="277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  <c r="Z349" s="277"/>
      <c r="AA349" s="277"/>
      <c r="AB349" s="277"/>
      <c r="AC349" s="277"/>
      <c r="AD349" s="277"/>
      <c r="AE349" s="277"/>
      <c r="AF349" s="277"/>
      <c r="AG349" s="277"/>
      <c r="AH349" s="277"/>
      <c r="AI349" s="277"/>
      <c r="AJ349" s="277"/>
      <c r="AK349" s="277"/>
      <c r="AL349" s="277"/>
      <c r="AM349" s="277"/>
      <c r="AN349" s="277"/>
      <c r="AO349" s="277"/>
      <c r="AP349" s="277"/>
      <c r="AQ349" s="334"/>
    </row>
    <row r="350" spans="2:43" ht="14.45" customHeight="1">
      <c r="B350" s="323"/>
      <c r="C350" s="376" t="s">
        <v>1032</v>
      </c>
      <c r="D350" s="377" t="s">
        <v>1538</v>
      </c>
      <c r="E350" s="600">
        <f>F336+F338+F340+F342+F344+F346+F347+F348</f>
        <v>1331.790147368421</v>
      </c>
      <c r="F350" s="600"/>
      <c r="G350" s="600">
        <f t="shared" ref="G350" si="216">H336+H338+H340+H342+H344+H346+H347+H348</f>
        <v>1781.322166896842</v>
      </c>
      <c r="H350" s="600"/>
      <c r="I350" s="600">
        <f t="shared" ref="I350" si="217">J336+J338+J340+J342+J344+J346+J347+J348</f>
        <v>2563.992411581979</v>
      </c>
      <c r="J350" s="600"/>
      <c r="K350" s="600">
        <f t="shared" ref="K350" si="218">L336+L338+L340+L342+L344+L346+L347+L348</f>
        <v>2723.5319645776844</v>
      </c>
      <c r="L350" s="600"/>
      <c r="M350" s="600">
        <f t="shared" ref="M350" si="219">N336+N338+N340+N342+N344+N346+N347+N348</f>
        <v>2723.5319645776844</v>
      </c>
      <c r="N350" s="600"/>
      <c r="O350" s="600">
        <f t="shared" ref="O350" si="220">P336+P338+P340+P342+P344+P346+P347+P348</f>
        <v>7139.9790554339779</v>
      </c>
      <c r="P350" s="600"/>
      <c r="Q350" s="600">
        <f t="shared" ref="Q350" si="221">R336+R338+R340+R342+R344+R346+R347+R348</f>
        <v>7416.9733437438044</v>
      </c>
      <c r="R350" s="600"/>
      <c r="S350" s="600">
        <f t="shared" ref="S350" si="222">T336+T338+T340+T342+T344+T346+T347+T348</f>
        <v>7478.2329364287052</v>
      </c>
      <c r="T350" s="600"/>
      <c r="U350" s="600">
        <f t="shared" ref="U350" si="223">V336+V338+V340+V342+V344+V346+V347+V348</f>
        <v>10414.637715785606</v>
      </c>
      <c r="V350" s="600"/>
      <c r="W350" s="600">
        <f t="shared" ref="W350" si="224">X336+X338+X340+X342+X344+X346+X347+X348</f>
        <v>10726.924319786483</v>
      </c>
      <c r="X350" s="600"/>
      <c r="Y350" s="600">
        <f t="shared" ref="Y350" si="225">Z336+Z338+Z340+Z342+Z344+Z346+Z347+Z348</f>
        <v>10784.973203997009</v>
      </c>
      <c r="Z350" s="600"/>
      <c r="AA350" s="600">
        <f t="shared" ref="AA350" si="226">AB336+AB338+AB340+AB342+AB344+AB346+AB347+AB348</f>
        <v>25043.634878807548</v>
      </c>
      <c r="AB350" s="600"/>
      <c r="AC350" s="600">
        <f t="shared" ref="AC350" si="227">AD336+AD338+AD340+AD342+AD344+AD346+AD347+AD348</f>
        <v>25798.884646275917</v>
      </c>
      <c r="AD350" s="600"/>
      <c r="AE350" s="600">
        <f t="shared" ref="AE350" si="228">AF336+AF338+AF340+AF342+AF344+AF346+AF347+AF348</f>
        <v>38686.783056772343</v>
      </c>
      <c r="AF350" s="600"/>
      <c r="AG350" s="600">
        <f t="shared" ref="AG350" si="229">AH336+AH338+AH340+AH342+AH344+AH346+AH347+AH348</f>
        <v>39110.954480149594</v>
      </c>
      <c r="AH350" s="600"/>
      <c r="AI350" s="600">
        <f t="shared" ref="AI350" si="230">AJ336+AJ338+AJ340+AJ342+AJ344+AJ346+AJ347+AJ348</f>
        <v>111702.3923890048</v>
      </c>
      <c r="AJ350" s="600"/>
      <c r="AK350" s="600">
        <f t="shared" ref="AK350" si="231">AL336+AL338+AL340+AL342+AL344+AL346+AL347+AL348</f>
        <v>112682.86420567101</v>
      </c>
      <c r="AL350" s="600"/>
      <c r="AM350" s="600">
        <f t="shared" ref="AM350" si="232">AN336+AN338+AN340+AN342+AN344+AN346+AN347+AN348</f>
        <v>164159.89585837725</v>
      </c>
      <c r="AN350" s="600"/>
      <c r="AO350" s="600">
        <f t="shared" ref="AO350" si="233">AP336+AP338+AP340+AP342+AP344+AP346+AP347+AP348</f>
        <v>170179.51462630508</v>
      </c>
      <c r="AP350" s="601"/>
      <c r="AQ350" s="334"/>
    </row>
    <row r="351" spans="2:43" ht="14.45" customHeight="1" thickBot="1">
      <c r="B351" s="323"/>
      <c r="C351" s="378" t="s">
        <v>1034</v>
      </c>
      <c r="D351" s="379" t="s">
        <v>1538</v>
      </c>
      <c r="E351" s="598">
        <f>F337+F339+F341+F343+F345+F346+F347+F348</f>
        <v>802.06416842105261</v>
      </c>
      <c r="F351" s="598"/>
      <c r="G351" s="598">
        <f>H337+H339+H341+H343+H345+H346+H347+H348</f>
        <v>1198.2055356210524</v>
      </c>
      <c r="H351" s="598"/>
      <c r="I351" s="598">
        <f>J337+J339+J341+J343+J345+J346+J347+J348</f>
        <v>1723.7406729364211</v>
      </c>
      <c r="J351" s="598"/>
      <c r="K351" s="598">
        <f>L337+L339+L341+L343+L345+L346+L347+L348</f>
        <v>1811.1739126501054</v>
      </c>
      <c r="L351" s="598"/>
      <c r="M351" s="598">
        <f>N337+N339+N341+N343+N345+N346+N347+N348</f>
        <v>1811.1739126501054</v>
      </c>
      <c r="N351" s="598"/>
      <c r="O351" s="598">
        <f>P337+P339+P341+P343+P345+P346+P347+P348</f>
        <v>5479.494040049176</v>
      </c>
      <c r="P351" s="598"/>
      <c r="Q351" s="598">
        <f>R337+R339+R341+R343+R345+R346+R347+R348</f>
        <v>5503.182137753729</v>
      </c>
      <c r="R351" s="598"/>
      <c r="S351" s="598">
        <f>T337+T339+T341+T343+T345+T346+T347+T348</f>
        <v>5564.4417304386297</v>
      </c>
      <c r="T351" s="598"/>
      <c r="U351" s="598">
        <f>V337+V339+V341+V343+V345+V346+V347+V348</f>
        <v>7751.438058020055</v>
      </c>
      <c r="V351" s="598"/>
      <c r="W351" s="598">
        <f>X337+X339+X341+X343+X345+X346+X347+X348</f>
        <v>7837.0569462061403</v>
      </c>
      <c r="X351" s="598"/>
      <c r="Y351" s="598">
        <f>Z337+Z339+Z341+Z343+Z345+Z346+Z347+Z348</f>
        <v>7918.9977039281084</v>
      </c>
      <c r="Z351" s="598"/>
      <c r="AA351" s="598">
        <f>AB337+AB339+AB341+AB343+AB345+AB346+AB347+AB348</f>
        <v>19749.196798507655</v>
      </c>
      <c r="AB351" s="598"/>
      <c r="AC351" s="598">
        <f>AD337+AD339+AD341+AD343+AD345+AD346+AD347+AD348</f>
        <v>20011.310890122288</v>
      </c>
      <c r="AD351" s="598"/>
      <c r="AE351" s="598">
        <f>AF337+AF339+AF341+AF343+AF345+AF346+AF347+AF348</f>
        <v>29796.235228085938</v>
      </c>
      <c r="AF351" s="598"/>
      <c r="AG351" s="598">
        <f>AH337+AH339+AH341+AH343+AH345+AH346+AH347+AH348</f>
        <v>29929.025164928044</v>
      </c>
      <c r="AH351" s="598"/>
      <c r="AI351" s="598">
        <f>AJ337+AJ339+AJ341+AJ343+AJ345+AJ346+AJ347+AJ348</f>
        <v>84186.560436009124</v>
      </c>
      <c r="AJ351" s="598"/>
      <c r="AK351" s="598">
        <f>AL337+AL339+AL341+AL343+AL345+AL346+AL347+AL348</f>
        <v>84428.846014956493</v>
      </c>
      <c r="AL351" s="598"/>
      <c r="AM351" s="598">
        <f>AN337+AN339+AN341+AN343+AN345+AN346+AN347+AN348</f>
        <v>123603.8755874637</v>
      </c>
      <c r="AN351" s="598"/>
      <c r="AO351" s="598">
        <f>AP337+AP339+AP341+AP343+AP345+AP346+AP347+AP348</f>
        <v>124278.64453403837</v>
      </c>
      <c r="AP351" s="599"/>
      <c r="AQ351" s="334"/>
    </row>
    <row r="352" spans="2:43" ht="14.45" customHeight="1" thickBot="1">
      <c r="B352" s="337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  <c r="AF352" s="339"/>
      <c r="AG352" s="339"/>
      <c r="AH352" s="339"/>
      <c r="AI352" s="339"/>
      <c r="AJ352" s="339"/>
      <c r="AK352" s="339"/>
      <c r="AL352" s="339"/>
      <c r="AM352" s="339"/>
      <c r="AN352" s="339"/>
      <c r="AO352" s="339"/>
      <c r="AP352" s="339"/>
      <c r="AQ352" s="341"/>
    </row>
    <row r="353" ht="14.45" customHeight="1" thickTop="1"/>
  </sheetData>
  <mergeCells count="1317">
    <mergeCell ref="I13:J13"/>
    <mergeCell ref="I14:J14"/>
    <mergeCell ref="I15:J15"/>
    <mergeCell ref="K13:L13"/>
    <mergeCell ref="K14:L14"/>
    <mergeCell ref="K15:L15"/>
    <mergeCell ref="G12:H12"/>
    <mergeCell ref="I9:J9"/>
    <mergeCell ref="K9:L9"/>
    <mergeCell ref="G6:G7"/>
    <mergeCell ref="I6:I7"/>
    <mergeCell ref="K6:K7"/>
    <mergeCell ref="H6:H7"/>
    <mergeCell ref="J6:J7"/>
    <mergeCell ref="L6:L7"/>
    <mergeCell ref="I10:J10"/>
    <mergeCell ref="I11:J11"/>
    <mergeCell ref="I12:J12"/>
    <mergeCell ref="K10:L10"/>
    <mergeCell ref="K11:L11"/>
    <mergeCell ref="K12:L12"/>
    <mergeCell ref="C12:D12"/>
    <mergeCell ref="C13:D13"/>
    <mergeCell ref="C14:D14"/>
    <mergeCell ref="C15:D15"/>
    <mergeCell ref="C3:D3"/>
    <mergeCell ref="G9:H9"/>
    <mergeCell ref="G15:H15"/>
    <mergeCell ref="G14:H14"/>
    <mergeCell ref="G13:H13"/>
    <mergeCell ref="G10:H10"/>
    <mergeCell ref="C4:D4"/>
    <mergeCell ref="C5:D5"/>
    <mergeCell ref="C6:D6"/>
    <mergeCell ref="C7:D7"/>
    <mergeCell ref="C8:D8"/>
    <mergeCell ref="C9:D9"/>
    <mergeCell ref="C10:D10"/>
    <mergeCell ref="C11:D11"/>
    <mergeCell ref="G11:H11"/>
    <mergeCell ref="C38:D39"/>
    <mergeCell ref="C24:D25"/>
    <mergeCell ref="C26:D27"/>
    <mergeCell ref="C28:D29"/>
    <mergeCell ref="C30:D31"/>
    <mergeCell ref="C32:D33"/>
    <mergeCell ref="C34:D35"/>
    <mergeCell ref="C36:D37"/>
    <mergeCell ref="AK350:AL350"/>
    <mergeCell ref="AM350:AN350"/>
    <mergeCell ref="AO350:AP350"/>
    <mergeCell ref="E351:F351"/>
    <mergeCell ref="G351:H351"/>
    <mergeCell ref="I351:J351"/>
    <mergeCell ref="K351:L351"/>
    <mergeCell ref="M351:N351"/>
    <mergeCell ref="O351:P351"/>
    <mergeCell ref="Q351:R351"/>
    <mergeCell ref="S351:T351"/>
    <mergeCell ref="U351:V351"/>
    <mergeCell ref="W351:X351"/>
    <mergeCell ref="Y351:Z351"/>
    <mergeCell ref="AA351:AB351"/>
    <mergeCell ref="AC351:AD351"/>
    <mergeCell ref="AE351:AF351"/>
    <mergeCell ref="AG351:AH351"/>
    <mergeCell ref="AI351:AJ351"/>
    <mergeCell ref="AK351:AL351"/>
    <mergeCell ref="AM351:AN351"/>
    <mergeCell ref="AO351:AP351"/>
    <mergeCell ref="S350:T350"/>
    <mergeCell ref="U350:V350"/>
    <mergeCell ref="W350:X350"/>
    <mergeCell ref="Y350:Z350"/>
    <mergeCell ref="AA350:AB350"/>
    <mergeCell ref="AC350:AD350"/>
    <mergeCell ref="AE350:AF350"/>
    <mergeCell ref="AG350:AH350"/>
    <mergeCell ref="AI350:AJ350"/>
    <mergeCell ref="C344:C345"/>
    <mergeCell ref="E350:F350"/>
    <mergeCell ref="G350:H350"/>
    <mergeCell ref="I350:J350"/>
    <mergeCell ref="K350:L350"/>
    <mergeCell ref="M350:N350"/>
    <mergeCell ref="O350:P350"/>
    <mergeCell ref="Q350:R350"/>
    <mergeCell ref="AK334:AL334"/>
    <mergeCell ref="AM334:AN334"/>
    <mergeCell ref="C334:C335"/>
    <mergeCell ref="D334:D335"/>
    <mergeCell ref="K334:L334"/>
    <mergeCell ref="M334:N334"/>
    <mergeCell ref="O334:P334"/>
    <mergeCell ref="Q334:R334"/>
    <mergeCell ref="AO334:AP334"/>
    <mergeCell ref="E335:F335"/>
    <mergeCell ref="G335:H335"/>
    <mergeCell ref="I335:J335"/>
    <mergeCell ref="K335:L335"/>
    <mergeCell ref="M335:N335"/>
    <mergeCell ref="O335:P335"/>
    <mergeCell ref="Q335:R335"/>
    <mergeCell ref="S335:T335"/>
    <mergeCell ref="U335:V335"/>
    <mergeCell ref="W335:X335"/>
    <mergeCell ref="Y335:Z335"/>
    <mergeCell ref="AA335:AB335"/>
    <mergeCell ref="AC335:AD335"/>
    <mergeCell ref="AE335:AF335"/>
    <mergeCell ref="AG335:AH335"/>
    <mergeCell ref="AI335:AJ335"/>
    <mergeCell ref="AK335:AL335"/>
    <mergeCell ref="AM335:AN335"/>
    <mergeCell ref="AO335:AP335"/>
    <mergeCell ref="S334:T334"/>
    <mergeCell ref="U334:V334"/>
    <mergeCell ref="W334:X334"/>
    <mergeCell ref="Y334:Z334"/>
    <mergeCell ref="AA334:AB334"/>
    <mergeCell ref="AC334:AD334"/>
    <mergeCell ref="AE334:AF334"/>
    <mergeCell ref="AG334:AH334"/>
    <mergeCell ref="AI334:AJ334"/>
    <mergeCell ref="E334:F334"/>
    <mergeCell ref="G334:H334"/>
    <mergeCell ref="I334:J334"/>
    <mergeCell ref="AK331:AL331"/>
    <mergeCell ref="AM331:AN331"/>
    <mergeCell ref="AO331:AP331"/>
    <mergeCell ref="E332:F332"/>
    <mergeCell ref="G332:H332"/>
    <mergeCell ref="I332:J332"/>
    <mergeCell ref="K332:L332"/>
    <mergeCell ref="M332:N332"/>
    <mergeCell ref="O332:P332"/>
    <mergeCell ref="Q332:R332"/>
    <mergeCell ref="S332:T332"/>
    <mergeCell ref="U332:V332"/>
    <mergeCell ref="W332:X332"/>
    <mergeCell ref="Y332:Z332"/>
    <mergeCell ref="AA332:AB332"/>
    <mergeCell ref="AC332:AD332"/>
    <mergeCell ref="AE332:AF332"/>
    <mergeCell ref="AG332:AH332"/>
    <mergeCell ref="AI332:AJ332"/>
    <mergeCell ref="AK332:AL332"/>
    <mergeCell ref="AM332:AN332"/>
    <mergeCell ref="AO332:AP332"/>
    <mergeCell ref="S331:T331"/>
    <mergeCell ref="U331:V331"/>
    <mergeCell ref="W331:X331"/>
    <mergeCell ref="Y331:Z331"/>
    <mergeCell ref="AA331:AB331"/>
    <mergeCell ref="AC331:AD331"/>
    <mergeCell ref="AE331:AF331"/>
    <mergeCell ref="AG331:AH331"/>
    <mergeCell ref="AI331:AJ331"/>
    <mergeCell ref="C325:C326"/>
    <mergeCell ref="E331:F331"/>
    <mergeCell ref="G331:H331"/>
    <mergeCell ref="I331:J331"/>
    <mergeCell ref="K331:L331"/>
    <mergeCell ref="M331:N331"/>
    <mergeCell ref="O331:P331"/>
    <mergeCell ref="Q331:R331"/>
    <mergeCell ref="AK315:AL315"/>
    <mergeCell ref="AM315:AN315"/>
    <mergeCell ref="AO315:AP315"/>
    <mergeCell ref="E316:F316"/>
    <mergeCell ref="G316:H316"/>
    <mergeCell ref="I316:J316"/>
    <mergeCell ref="K316:L316"/>
    <mergeCell ref="M316:N316"/>
    <mergeCell ref="O316:P316"/>
    <mergeCell ref="Q316:R316"/>
    <mergeCell ref="S316:T316"/>
    <mergeCell ref="U316:V316"/>
    <mergeCell ref="W316:X316"/>
    <mergeCell ref="Y316:Z316"/>
    <mergeCell ref="AA316:AB316"/>
    <mergeCell ref="AC316:AD316"/>
    <mergeCell ref="AE316:AF316"/>
    <mergeCell ref="AG316:AH316"/>
    <mergeCell ref="AI316:AJ316"/>
    <mergeCell ref="AK316:AL316"/>
    <mergeCell ref="AM316:AN316"/>
    <mergeCell ref="AO316:AP316"/>
    <mergeCell ref="S315:T315"/>
    <mergeCell ref="U315:V315"/>
    <mergeCell ref="W315:X315"/>
    <mergeCell ref="Y315:Z315"/>
    <mergeCell ref="AA315:AB315"/>
    <mergeCell ref="AC315:AD315"/>
    <mergeCell ref="AE315:AF315"/>
    <mergeCell ref="AG315:AH315"/>
    <mergeCell ref="AI315:AJ315"/>
    <mergeCell ref="C315:C316"/>
    <mergeCell ref="D315:D316"/>
    <mergeCell ref="E315:F315"/>
    <mergeCell ref="G315:H315"/>
    <mergeCell ref="I315:J315"/>
    <mergeCell ref="K315:L315"/>
    <mergeCell ref="M315:N315"/>
    <mergeCell ref="O315:P315"/>
    <mergeCell ref="Q315:R315"/>
    <mergeCell ref="AK312:AL312"/>
    <mergeCell ref="AM312:AN312"/>
    <mergeCell ref="AO312:AP312"/>
    <mergeCell ref="E313:F313"/>
    <mergeCell ref="G313:H313"/>
    <mergeCell ref="I313:J313"/>
    <mergeCell ref="K313:L313"/>
    <mergeCell ref="M313:N313"/>
    <mergeCell ref="O313:P313"/>
    <mergeCell ref="Q313:R313"/>
    <mergeCell ref="S313:T313"/>
    <mergeCell ref="U313:V313"/>
    <mergeCell ref="W313:X313"/>
    <mergeCell ref="Y313:Z313"/>
    <mergeCell ref="AA313:AB313"/>
    <mergeCell ref="AC313:AD313"/>
    <mergeCell ref="AE313:AF313"/>
    <mergeCell ref="AG313:AH313"/>
    <mergeCell ref="AI313:AJ313"/>
    <mergeCell ref="AK313:AL313"/>
    <mergeCell ref="AM313:AN313"/>
    <mergeCell ref="AO313:AP313"/>
    <mergeCell ref="S312:T312"/>
    <mergeCell ref="U312:V312"/>
    <mergeCell ref="W312:X312"/>
    <mergeCell ref="Y312:Z312"/>
    <mergeCell ref="AA312:AB312"/>
    <mergeCell ref="AC312:AD312"/>
    <mergeCell ref="AE312:AF312"/>
    <mergeCell ref="AG312:AH312"/>
    <mergeCell ref="AI312:AJ312"/>
    <mergeCell ref="C306:C307"/>
    <mergeCell ref="E312:F312"/>
    <mergeCell ref="G312:H312"/>
    <mergeCell ref="I312:J312"/>
    <mergeCell ref="K312:L312"/>
    <mergeCell ref="M312:N312"/>
    <mergeCell ref="O312:P312"/>
    <mergeCell ref="Q312:R312"/>
    <mergeCell ref="AK296:AL296"/>
    <mergeCell ref="AM296:AN296"/>
    <mergeCell ref="AO296:AP296"/>
    <mergeCell ref="E297:F297"/>
    <mergeCell ref="G297:H297"/>
    <mergeCell ref="I297:J297"/>
    <mergeCell ref="K297:L297"/>
    <mergeCell ref="M297:N297"/>
    <mergeCell ref="O297:P297"/>
    <mergeCell ref="Q297:R297"/>
    <mergeCell ref="S297:T297"/>
    <mergeCell ref="U297:V297"/>
    <mergeCell ref="W297:X297"/>
    <mergeCell ref="Y297:Z297"/>
    <mergeCell ref="AA297:AB297"/>
    <mergeCell ref="AC297:AD297"/>
    <mergeCell ref="AE297:AF297"/>
    <mergeCell ref="AG297:AH297"/>
    <mergeCell ref="AI297:AJ297"/>
    <mergeCell ref="AK297:AL297"/>
    <mergeCell ref="AM297:AN297"/>
    <mergeCell ref="AO297:AP297"/>
    <mergeCell ref="S296:T296"/>
    <mergeCell ref="U296:V296"/>
    <mergeCell ref="W296:X296"/>
    <mergeCell ref="Y296:Z296"/>
    <mergeCell ref="AA296:AB296"/>
    <mergeCell ref="AC296:AD296"/>
    <mergeCell ref="AE296:AF296"/>
    <mergeCell ref="AG296:AH296"/>
    <mergeCell ref="AI296:AJ296"/>
    <mergeCell ref="C296:C297"/>
    <mergeCell ref="D296:D297"/>
    <mergeCell ref="E296:F296"/>
    <mergeCell ref="G296:H296"/>
    <mergeCell ref="I296:J296"/>
    <mergeCell ref="K296:L296"/>
    <mergeCell ref="M296:N296"/>
    <mergeCell ref="O296:P296"/>
    <mergeCell ref="Q296:R296"/>
    <mergeCell ref="AK293:AL293"/>
    <mergeCell ref="AM293:AN293"/>
    <mergeCell ref="AO293:AP293"/>
    <mergeCell ref="E294:F294"/>
    <mergeCell ref="G294:H294"/>
    <mergeCell ref="I294:J294"/>
    <mergeCell ref="K294:L294"/>
    <mergeCell ref="M294:N294"/>
    <mergeCell ref="O294:P294"/>
    <mergeCell ref="Q294:R294"/>
    <mergeCell ref="S294:T294"/>
    <mergeCell ref="U294:V294"/>
    <mergeCell ref="W294:X294"/>
    <mergeCell ref="Y294:Z294"/>
    <mergeCell ref="AA294:AB294"/>
    <mergeCell ref="AC294:AD294"/>
    <mergeCell ref="AE294:AF294"/>
    <mergeCell ref="AG294:AH294"/>
    <mergeCell ref="AI294:AJ294"/>
    <mergeCell ref="AK294:AL294"/>
    <mergeCell ref="AM294:AN294"/>
    <mergeCell ref="AO294:AP294"/>
    <mergeCell ref="S293:T293"/>
    <mergeCell ref="U293:V293"/>
    <mergeCell ref="W293:X293"/>
    <mergeCell ref="Y293:Z293"/>
    <mergeCell ref="AA293:AB293"/>
    <mergeCell ref="AC293:AD293"/>
    <mergeCell ref="AE293:AF293"/>
    <mergeCell ref="AG293:AH293"/>
    <mergeCell ref="AI293:AJ293"/>
    <mergeCell ref="C287:C288"/>
    <mergeCell ref="E293:F293"/>
    <mergeCell ref="G293:H293"/>
    <mergeCell ref="I293:J293"/>
    <mergeCell ref="K293:L293"/>
    <mergeCell ref="M293:N293"/>
    <mergeCell ref="O293:P293"/>
    <mergeCell ref="Q293:R293"/>
    <mergeCell ref="AK277:AL277"/>
    <mergeCell ref="AM277:AN277"/>
    <mergeCell ref="AO277:AP277"/>
    <mergeCell ref="E278:F278"/>
    <mergeCell ref="G278:H278"/>
    <mergeCell ref="I278:J278"/>
    <mergeCell ref="K278:L278"/>
    <mergeCell ref="M278:N278"/>
    <mergeCell ref="O278:P278"/>
    <mergeCell ref="Q278:R278"/>
    <mergeCell ref="S278:T278"/>
    <mergeCell ref="U278:V278"/>
    <mergeCell ref="W278:X278"/>
    <mergeCell ref="Y278:Z278"/>
    <mergeCell ref="AA278:AB278"/>
    <mergeCell ref="AC278:AD278"/>
    <mergeCell ref="AE278:AF278"/>
    <mergeCell ref="AG278:AH278"/>
    <mergeCell ref="AI278:AJ278"/>
    <mergeCell ref="AK278:AL278"/>
    <mergeCell ref="AM278:AN278"/>
    <mergeCell ref="AO278:AP278"/>
    <mergeCell ref="S277:T277"/>
    <mergeCell ref="U277:V277"/>
    <mergeCell ref="W277:X277"/>
    <mergeCell ref="Y277:Z277"/>
    <mergeCell ref="AA277:AB277"/>
    <mergeCell ref="AC277:AD277"/>
    <mergeCell ref="AE277:AF277"/>
    <mergeCell ref="AG277:AH277"/>
    <mergeCell ref="AI277:AJ277"/>
    <mergeCell ref="C277:C278"/>
    <mergeCell ref="D277:D278"/>
    <mergeCell ref="E277:F277"/>
    <mergeCell ref="G277:H277"/>
    <mergeCell ref="I277:J277"/>
    <mergeCell ref="K277:L277"/>
    <mergeCell ref="M277:N277"/>
    <mergeCell ref="O277:P277"/>
    <mergeCell ref="Q277:R277"/>
    <mergeCell ref="AK274:AL274"/>
    <mergeCell ref="AM274:AN274"/>
    <mergeCell ref="AO274:AP274"/>
    <mergeCell ref="E275:F275"/>
    <mergeCell ref="G275:H275"/>
    <mergeCell ref="I275:J275"/>
    <mergeCell ref="K275:L275"/>
    <mergeCell ref="M275:N275"/>
    <mergeCell ref="O275:P275"/>
    <mergeCell ref="Q275:R275"/>
    <mergeCell ref="S275:T275"/>
    <mergeCell ref="U275:V275"/>
    <mergeCell ref="W275:X275"/>
    <mergeCell ref="Y275:Z275"/>
    <mergeCell ref="AA275:AB275"/>
    <mergeCell ref="AC275:AD275"/>
    <mergeCell ref="AE275:AF275"/>
    <mergeCell ref="AG275:AH275"/>
    <mergeCell ref="AI275:AJ275"/>
    <mergeCell ref="AK275:AL275"/>
    <mergeCell ref="AM275:AN275"/>
    <mergeCell ref="AO275:AP275"/>
    <mergeCell ref="S274:T274"/>
    <mergeCell ref="U274:V274"/>
    <mergeCell ref="W274:X274"/>
    <mergeCell ref="Y274:Z274"/>
    <mergeCell ref="AA274:AB274"/>
    <mergeCell ref="AC274:AD274"/>
    <mergeCell ref="AE274:AF274"/>
    <mergeCell ref="AG274:AH274"/>
    <mergeCell ref="AI274:AJ274"/>
    <mergeCell ref="C268:C269"/>
    <mergeCell ref="E274:F274"/>
    <mergeCell ref="G274:H274"/>
    <mergeCell ref="I274:J274"/>
    <mergeCell ref="K274:L274"/>
    <mergeCell ref="M274:N274"/>
    <mergeCell ref="O274:P274"/>
    <mergeCell ref="Q274:R274"/>
    <mergeCell ref="AK258:AL258"/>
    <mergeCell ref="AM258:AN258"/>
    <mergeCell ref="AO258:AP258"/>
    <mergeCell ref="E259:F259"/>
    <mergeCell ref="G259:H259"/>
    <mergeCell ref="I259:J259"/>
    <mergeCell ref="K259:L259"/>
    <mergeCell ref="M259:N259"/>
    <mergeCell ref="O259:P259"/>
    <mergeCell ref="Q259:R259"/>
    <mergeCell ref="S259:T259"/>
    <mergeCell ref="U259:V259"/>
    <mergeCell ref="W259:X259"/>
    <mergeCell ref="Y259:Z259"/>
    <mergeCell ref="AA259:AB259"/>
    <mergeCell ref="AC259:AD259"/>
    <mergeCell ref="AE259:AF259"/>
    <mergeCell ref="AG259:AH259"/>
    <mergeCell ref="AI259:AJ259"/>
    <mergeCell ref="AK259:AL259"/>
    <mergeCell ref="AM259:AN259"/>
    <mergeCell ref="AO259:AP259"/>
    <mergeCell ref="S258:T258"/>
    <mergeCell ref="U258:V258"/>
    <mergeCell ref="W258:X258"/>
    <mergeCell ref="Y258:Z258"/>
    <mergeCell ref="AA258:AB258"/>
    <mergeCell ref="AC258:AD258"/>
    <mergeCell ref="AE258:AF258"/>
    <mergeCell ref="AG258:AH258"/>
    <mergeCell ref="AI258:AJ258"/>
    <mergeCell ref="C258:C259"/>
    <mergeCell ref="D258:D259"/>
    <mergeCell ref="E258:F258"/>
    <mergeCell ref="G258:H258"/>
    <mergeCell ref="I258:J258"/>
    <mergeCell ref="K258:L258"/>
    <mergeCell ref="M258:N258"/>
    <mergeCell ref="O258:P258"/>
    <mergeCell ref="Q258:R258"/>
    <mergeCell ref="AK255:AL255"/>
    <mergeCell ref="AM255:AN255"/>
    <mergeCell ref="AO255:AP255"/>
    <mergeCell ref="E256:F256"/>
    <mergeCell ref="G256:H256"/>
    <mergeCell ref="I256:J256"/>
    <mergeCell ref="K256:L256"/>
    <mergeCell ref="M256:N256"/>
    <mergeCell ref="O256:P256"/>
    <mergeCell ref="Q256:R256"/>
    <mergeCell ref="S256:T256"/>
    <mergeCell ref="U256:V256"/>
    <mergeCell ref="W256:X256"/>
    <mergeCell ref="Y256:Z256"/>
    <mergeCell ref="AA256:AB256"/>
    <mergeCell ref="AC256:AD256"/>
    <mergeCell ref="AE256:AF256"/>
    <mergeCell ref="AG256:AH256"/>
    <mergeCell ref="AI256:AJ256"/>
    <mergeCell ref="AK256:AL256"/>
    <mergeCell ref="AM256:AN256"/>
    <mergeCell ref="AO256:AP256"/>
    <mergeCell ref="S255:T255"/>
    <mergeCell ref="U255:V255"/>
    <mergeCell ref="W255:X255"/>
    <mergeCell ref="Y255:Z255"/>
    <mergeCell ref="AA255:AB255"/>
    <mergeCell ref="AC255:AD255"/>
    <mergeCell ref="AE255:AF255"/>
    <mergeCell ref="AG255:AH255"/>
    <mergeCell ref="AI255:AJ255"/>
    <mergeCell ref="C249:C250"/>
    <mergeCell ref="E255:F255"/>
    <mergeCell ref="G255:H255"/>
    <mergeCell ref="I255:J255"/>
    <mergeCell ref="K255:L255"/>
    <mergeCell ref="M255:N255"/>
    <mergeCell ref="O255:P255"/>
    <mergeCell ref="Q255:R255"/>
    <mergeCell ref="AK239:AL239"/>
    <mergeCell ref="AM239:AN239"/>
    <mergeCell ref="AO239:AP239"/>
    <mergeCell ref="E240:F240"/>
    <mergeCell ref="G240:H240"/>
    <mergeCell ref="I240:J240"/>
    <mergeCell ref="K240:L240"/>
    <mergeCell ref="M240:N240"/>
    <mergeCell ref="O240:P240"/>
    <mergeCell ref="Q240:R240"/>
    <mergeCell ref="S240:T240"/>
    <mergeCell ref="U240:V240"/>
    <mergeCell ref="W240:X240"/>
    <mergeCell ref="Y240:Z240"/>
    <mergeCell ref="AA240:AB240"/>
    <mergeCell ref="AC240:AD240"/>
    <mergeCell ref="AE240:AF240"/>
    <mergeCell ref="AG240:AH240"/>
    <mergeCell ref="AI240:AJ240"/>
    <mergeCell ref="AK240:AL240"/>
    <mergeCell ref="AM240:AN240"/>
    <mergeCell ref="AO240:AP240"/>
    <mergeCell ref="S239:T239"/>
    <mergeCell ref="U239:V239"/>
    <mergeCell ref="W239:X239"/>
    <mergeCell ref="Y239:Z239"/>
    <mergeCell ref="AA239:AB239"/>
    <mergeCell ref="AC239:AD239"/>
    <mergeCell ref="AE239:AF239"/>
    <mergeCell ref="AG239:AH239"/>
    <mergeCell ref="AI239:AJ239"/>
    <mergeCell ref="C239:C240"/>
    <mergeCell ref="D239:D240"/>
    <mergeCell ref="E239:F239"/>
    <mergeCell ref="G239:H239"/>
    <mergeCell ref="I239:J239"/>
    <mergeCell ref="K239:L239"/>
    <mergeCell ref="M239:N239"/>
    <mergeCell ref="O239:P239"/>
    <mergeCell ref="Q239:R239"/>
    <mergeCell ref="AK236:AL236"/>
    <mergeCell ref="AM236:AN236"/>
    <mergeCell ref="AO236:AP236"/>
    <mergeCell ref="E237:F237"/>
    <mergeCell ref="G237:H237"/>
    <mergeCell ref="I237:J237"/>
    <mergeCell ref="K237:L237"/>
    <mergeCell ref="M237:N237"/>
    <mergeCell ref="O237:P237"/>
    <mergeCell ref="Q237:R237"/>
    <mergeCell ref="S237:T237"/>
    <mergeCell ref="U237:V237"/>
    <mergeCell ref="W237:X237"/>
    <mergeCell ref="Y237:Z237"/>
    <mergeCell ref="AA237:AB237"/>
    <mergeCell ref="AC237:AD237"/>
    <mergeCell ref="AE237:AF237"/>
    <mergeCell ref="AG237:AH237"/>
    <mergeCell ref="AI237:AJ237"/>
    <mergeCell ref="AK237:AL237"/>
    <mergeCell ref="AM237:AN237"/>
    <mergeCell ref="AO237:AP237"/>
    <mergeCell ref="S236:T236"/>
    <mergeCell ref="U236:V236"/>
    <mergeCell ref="W236:X236"/>
    <mergeCell ref="Y236:Z236"/>
    <mergeCell ref="AA236:AB236"/>
    <mergeCell ref="AC236:AD236"/>
    <mergeCell ref="AE236:AF236"/>
    <mergeCell ref="AG236:AH236"/>
    <mergeCell ref="AI236:AJ236"/>
    <mergeCell ref="C230:C231"/>
    <mergeCell ref="E236:F236"/>
    <mergeCell ref="G236:H236"/>
    <mergeCell ref="I236:J236"/>
    <mergeCell ref="K236:L236"/>
    <mergeCell ref="M236:N236"/>
    <mergeCell ref="O236:P236"/>
    <mergeCell ref="Q236:R236"/>
    <mergeCell ref="AK220:AL220"/>
    <mergeCell ref="AM220:AN220"/>
    <mergeCell ref="AO220:AP220"/>
    <mergeCell ref="E221:F221"/>
    <mergeCell ref="G221:H221"/>
    <mergeCell ref="I221:J221"/>
    <mergeCell ref="K221:L221"/>
    <mergeCell ref="M221:N221"/>
    <mergeCell ref="O221:P221"/>
    <mergeCell ref="Q221:R221"/>
    <mergeCell ref="S221:T221"/>
    <mergeCell ref="U221:V221"/>
    <mergeCell ref="W221:X221"/>
    <mergeCell ref="Y221:Z221"/>
    <mergeCell ref="AA221:AB221"/>
    <mergeCell ref="AC221:AD221"/>
    <mergeCell ref="AE221:AF221"/>
    <mergeCell ref="AG221:AH221"/>
    <mergeCell ref="AI221:AJ221"/>
    <mergeCell ref="AK221:AL221"/>
    <mergeCell ref="AM221:AN221"/>
    <mergeCell ref="AO221:AP221"/>
    <mergeCell ref="S220:T220"/>
    <mergeCell ref="U220:V220"/>
    <mergeCell ref="W220:X220"/>
    <mergeCell ref="Y220:Z220"/>
    <mergeCell ref="AA220:AB220"/>
    <mergeCell ref="AC220:AD220"/>
    <mergeCell ref="AE220:AF220"/>
    <mergeCell ref="AG220:AH220"/>
    <mergeCell ref="AI220:AJ220"/>
    <mergeCell ref="C220:C221"/>
    <mergeCell ref="D220:D221"/>
    <mergeCell ref="E220:F220"/>
    <mergeCell ref="G220:H220"/>
    <mergeCell ref="I220:J220"/>
    <mergeCell ref="K220:L220"/>
    <mergeCell ref="M220:N220"/>
    <mergeCell ref="O220:P220"/>
    <mergeCell ref="Q220:R220"/>
    <mergeCell ref="AM217:AN217"/>
    <mergeCell ref="K217:L217"/>
    <mergeCell ref="M217:N217"/>
    <mergeCell ref="O217:P217"/>
    <mergeCell ref="Q217:R217"/>
    <mergeCell ref="S217:T217"/>
    <mergeCell ref="AO217:AP217"/>
    <mergeCell ref="E218:F218"/>
    <mergeCell ref="G218:H218"/>
    <mergeCell ref="I218:J218"/>
    <mergeCell ref="K218:L218"/>
    <mergeCell ref="M218:N218"/>
    <mergeCell ref="O218:P218"/>
    <mergeCell ref="Q218:R218"/>
    <mergeCell ref="S218:T218"/>
    <mergeCell ref="U218:V218"/>
    <mergeCell ref="W218:X218"/>
    <mergeCell ref="Y218:Z218"/>
    <mergeCell ref="AA218:AB218"/>
    <mergeCell ref="AC218:AD218"/>
    <mergeCell ref="AE218:AF218"/>
    <mergeCell ref="AG218:AH218"/>
    <mergeCell ref="AI218:AJ218"/>
    <mergeCell ref="AK218:AL218"/>
    <mergeCell ref="AM218:AN218"/>
    <mergeCell ref="AO218:AP218"/>
    <mergeCell ref="U217:V217"/>
    <mergeCell ref="W217:X217"/>
    <mergeCell ref="Y217:Z217"/>
    <mergeCell ref="AA217:AB217"/>
    <mergeCell ref="AC217:AD217"/>
    <mergeCell ref="AE217:AF217"/>
    <mergeCell ref="AG217:AH217"/>
    <mergeCell ref="AI217:AJ217"/>
    <mergeCell ref="AK217:AL217"/>
    <mergeCell ref="E217:F217"/>
    <mergeCell ref="G217:H217"/>
    <mergeCell ref="I217:J217"/>
    <mergeCell ref="AI201:AJ201"/>
    <mergeCell ref="AK201:AL201"/>
    <mergeCell ref="AM201:AN201"/>
    <mergeCell ref="AO201:AP201"/>
    <mergeCell ref="E202:F202"/>
    <mergeCell ref="G202:H202"/>
    <mergeCell ref="I202:J202"/>
    <mergeCell ref="K202:L202"/>
    <mergeCell ref="M202:N202"/>
    <mergeCell ref="O202:P202"/>
    <mergeCell ref="Q202:R202"/>
    <mergeCell ref="S202:T202"/>
    <mergeCell ref="U202:V202"/>
    <mergeCell ref="W202:X202"/>
    <mergeCell ref="Y202:Z202"/>
    <mergeCell ref="AA202:AB202"/>
    <mergeCell ref="AC202:AD202"/>
    <mergeCell ref="AE202:AF202"/>
    <mergeCell ref="AG202:AH202"/>
    <mergeCell ref="AI202:AJ202"/>
    <mergeCell ref="AK202:AL202"/>
    <mergeCell ref="AM202:AN202"/>
    <mergeCell ref="AO202:AP202"/>
    <mergeCell ref="Q201:R201"/>
    <mergeCell ref="S201:T201"/>
    <mergeCell ref="U201:V201"/>
    <mergeCell ref="W201:X201"/>
    <mergeCell ref="Y201:Z201"/>
    <mergeCell ref="AA201:AB201"/>
    <mergeCell ref="AC201:AD201"/>
    <mergeCell ref="AE201:AF201"/>
    <mergeCell ref="AG201:AH201"/>
    <mergeCell ref="AO196:AP196"/>
    <mergeCell ref="E197:F197"/>
    <mergeCell ref="G197:H197"/>
    <mergeCell ref="I197:J197"/>
    <mergeCell ref="K197:L197"/>
    <mergeCell ref="M197:N197"/>
    <mergeCell ref="O197:P197"/>
    <mergeCell ref="Q197:R197"/>
    <mergeCell ref="S197:T197"/>
    <mergeCell ref="U197:V197"/>
    <mergeCell ref="W197:X197"/>
    <mergeCell ref="Y197:Z197"/>
    <mergeCell ref="AA197:AB197"/>
    <mergeCell ref="AC197:AD197"/>
    <mergeCell ref="AE197:AF197"/>
    <mergeCell ref="AG197:AH197"/>
    <mergeCell ref="AI197:AJ197"/>
    <mergeCell ref="AK197:AL197"/>
    <mergeCell ref="AM197:AN197"/>
    <mergeCell ref="AO197:AP197"/>
    <mergeCell ref="W196:X196"/>
    <mergeCell ref="Y196:Z196"/>
    <mergeCell ref="AA196:AB196"/>
    <mergeCell ref="AC196:AD196"/>
    <mergeCell ref="AE196:AF196"/>
    <mergeCell ref="AG196:AH196"/>
    <mergeCell ref="AI196:AJ196"/>
    <mergeCell ref="AK196:AL196"/>
    <mergeCell ref="AM196:AN196"/>
    <mergeCell ref="E196:F196"/>
    <mergeCell ref="G196:H196"/>
    <mergeCell ref="I196:J196"/>
    <mergeCell ref="AI180:AJ180"/>
    <mergeCell ref="AK180:AL180"/>
    <mergeCell ref="AM180:AN180"/>
    <mergeCell ref="AO180:AP180"/>
    <mergeCell ref="E181:F181"/>
    <mergeCell ref="W177:X177"/>
    <mergeCell ref="Y177:Z177"/>
    <mergeCell ref="AA177:AB177"/>
    <mergeCell ref="AC177:AD177"/>
    <mergeCell ref="AE177:AF177"/>
    <mergeCell ref="AG177:AH177"/>
    <mergeCell ref="AI177:AJ177"/>
    <mergeCell ref="AK177:AL177"/>
    <mergeCell ref="AM177:AN177"/>
    <mergeCell ref="K196:L196"/>
    <mergeCell ref="M196:N196"/>
    <mergeCell ref="O196:P196"/>
    <mergeCell ref="Q196:R196"/>
    <mergeCell ref="S196:T196"/>
    <mergeCell ref="U196:V196"/>
    <mergeCell ref="Y181:Z181"/>
    <mergeCell ref="AA181:AB181"/>
    <mergeCell ref="AC181:AD181"/>
    <mergeCell ref="AE181:AF181"/>
    <mergeCell ref="AG181:AH181"/>
    <mergeCell ref="AI181:AJ181"/>
    <mergeCell ref="AK181:AL181"/>
    <mergeCell ref="AM181:AN181"/>
    <mergeCell ref="AO181:AP181"/>
    <mergeCell ref="G181:H181"/>
    <mergeCell ref="I181:J181"/>
    <mergeCell ref="K181:L181"/>
    <mergeCell ref="C180:C181"/>
    <mergeCell ref="D180:D181"/>
    <mergeCell ref="E180:F180"/>
    <mergeCell ref="G180:H180"/>
    <mergeCell ref="I180:J180"/>
    <mergeCell ref="K180:L180"/>
    <mergeCell ref="M180:N180"/>
    <mergeCell ref="O180:P180"/>
    <mergeCell ref="Q180:R180"/>
    <mergeCell ref="S180:T180"/>
    <mergeCell ref="U180:V180"/>
    <mergeCell ref="W180:X180"/>
    <mergeCell ref="Y180:Z180"/>
    <mergeCell ref="AA180:AB180"/>
    <mergeCell ref="AC180:AD180"/>
    <mergeCell ref="AE180:AF180"/>
    <mergeCell ref="AG180:AH180"/>
    <mergeCell ref="M181:N181"/>
    <mergeCell ref="O181:P181"/>
    <mergeCell ref="Q181:R181"/>
    <mergeCell ref="S181:T181"/>
    <mergeCell ref="U181:V181"/>
    <mergeCell ref="W181:X181"/>
    <mergeCell ref="AI161:AJ161"/>
    <mergeCell ref="AK161:AL161"/>
    <mergeCell ref="AM161:AN161"/>
    <mergeCell ref="M177:N177"/>
    <mergeCell ref="O177:P177"/>
    <mergeCell ref="Q177:R177"/>
    <mergeCell ref="S177:T177"/>
    <mergeCell ref="U177:V177"/>
    <mergeCell ref="AO161:AP161"/>
    <mergeCell ref="E162:F162"/>
    <mergeCell ref="G162:H162"/>
    <mergeCell ref="I162:J162"/>
    <mergeCell ref="K162:L162"/>
    <mergeCell ref="M162:N162"/>
    <mergeCell ref="O162:P162"/>
    <mergeCell ref="Q162:R162"/>
    <mergeCell ref="S162:T162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AM162:AN162"/>
    <mergeCell ref="AO162:AP162"/>
    <mergeCell ref="AO177:AP177"/>
    <mergeCell ref="C161:C162"/>
    <mergeCell ref="D161:D162"/>
    <mergeCell ref="E161:F161"/>
    <mergeCell ref="G161:H161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AC161:AD161"/>
    <mergeCell ref="AE161:AF161"/>
    <mergeCell ref="AG161:AH161"/>
    <mergeCell ref="C152:C153"/>
    <mergeCell ref="E159:F159"/>
    <mergeCell ref="G159:H159"/>
    <mergeCell ref="I159:J159"/>
    <mergeCell ref="K159:L159"/>
    <mergeCell ref="M159:N159"/>
    <mergeCell ref="O159:P159"/>
    <mergeCell ref="AK142:AL142"/>
    <mergeCell ref="E143:F143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S142:T142"/>
    <mergeCell ref="U142:V142"/>
    <mergeCell ref="AI159:AJ159"/>
    <mergeCell ref="AK159:AL159"/>
    <mergeCell ref="W142:X142"/>
    <mergeCell ref="Y142:Z142"/>
    <mergeCell ref="AA142:AB142"/>
    <mergeCell ref="AC142:AD142"/>
    <mergeCell ref="AE142:AF142"/>
    <mergeCell ref="AG142:AH142"/>
    <mergeCell ref="AI142:AJ142"/>
    <mergeCell ref="AM142:AN142"/>
    <mergeCell ref="AO142:AP142"/>
    <mergeCell ref="C142:C143"/>
    <mergeCell ref="D142:D143"/>
    <mergeCell ref="E142:F142"/>
    <mergeCell ref="G142:H142"/>
    <mergeCell ref="I142:J142"/>
    <mergeCell ref="K142:L142"/>
    <mergeCell ref="M142:N142"/>
    <mergeCell ref="O142:P142"/>
    <mergeCell ref="Q142:R142"/>
    <mergeCell ref="AM143:AN143"/>
    <mergeCell ref="AO143:AP143"/>
    <mergeCell ref="AO139:AP139"/>
    <mergeCell ref="E140:F140"/>
    <mergeCell ref="G140:H140"/>
    <mergeCell ref="I140:J140"/>
    <mergeCell ref="K140:L140"/>
    <mergeCell ref="M140:N140"/>
    <mergeCell ref="O140:P140"/>
    <mergeCell ref="Q140:R140"/>
    <mergeCell ref="S140:T140"/>
    <mergeCell ref="U140:V140"/>
    <mergeCell ref="W140:X140"/>
    <mergeCell ref="Y140:Z140"/>
    <mergeCell ref="AA140:AB140"/>
    <mergeCell ref="AC140:AD140"/>
    <mergeCell ref="AE140:AF140"/>
    <mergeCell ref="AG140:AH140"/>
    <mergeCell ref="AI140:AJ140"/>
    <mergeCell ref="AK140:AL140"/>
    <mergeCell ref="AM140:AN140"/>
    <mergeCell ref="AO140:AP140"/>
    <mergeCell ref="S139:T139"/>
    <mergeCell ref="U139:V139"/>
    <mergeCell ref="W139:X139"/>
    <mergeCell ref="Y139:Z139"/>
    <mergeCell ref="AA139:AB139"/>
    <mergeCell ref="AC139:AD139"/>
    <mergeCell ref="AE139:AF139"/>
    <mergeCell ref="AG139:AH139"/>
    <mergeCell ref="AI139:AJ139"/>
    <mergeCell ref="AK139:AL139"/>
    <mergeCell ref="E139:F139"/>
    <mergeCell ref="G139:H139"/>
    <mergeCell ref="I139:J139"/>
    <mergeCell ref="K139:L139"/>
    <mergeCell ref="M139:N139"/>
    <mergeCell ref="O139:P139"/>
    <mergeCell ref="Q139:R139"/>
    <mergeCell ref="AK123:AL123"/>
    <mergeCell ref="AM123:AN123"/>
    <mergeCell ref="E124:F124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S123:T123"/>
    <mergeCell ref="U123:V123"/>
    <mergeCell ref="AM139:AN139"/>
    <mergeCell ref="AE123:AF123"/>
    <mergeCell ref="AG123:AH123"/>
    <mergeCell ref="AI123:AJ123"/>
    <mergeCell ref="AO123:AP123"/>
    <mergeCell ref="C123:C124"/>
    <mergeCell ref="D123:D124"/>
    <mergeCell ref="E123:F123"/>
    <mergeCell ref="G123:H123"/>
    <mergeCell ref="I123:J123"/>
    <mergeCell ref="K123:L123"/>
    <mergeCell ref="M123:N123"/>
    <mergeCell ref="O123:P123"/>
    <mergeCell ref="Q123:R123"/>
    <mergeCell ref="AM120:AN120"/>
    <mergeCell ref="K120:L120"/>
    <mergeCell ref="M120:N120"/>
    <mergeCell ref="O120:P120"/>
    <mergeCell ref="Q120:R120"/>
    <mergeCell ref="S120:T120"/>
    <mergeCell ref="C133:C134"/>
    <mergeCell ref="AO124:AP124"/>
    <mergeCell ref="Y120:Z120"/>
    <mergeCell ref="AA120:AB120"/>
    <mergeCell ref="AC120:AD120"/>
    <mergeCell ref="AE120:AF120"/>
    <mergeCell ref="AG120:AH120"/>
    <mergeCell ref="AI120:AJ120"/>
    <mergeCell ref="AK120:AL120"/>
    <mergeCell ref="E120:F120"/>
    <mergeCell ref="G120:H120"/>
    <mergeCell ref="I120:J120"/>
    <mergeCell ref="W123:X123"/>
    <mergeCell ref="Y123:Z123"/>
    <mergeCell ref="AA123:AB123"/>
    <mergeCell ref="AC123:AD123"/>
    <mergeCell ref="W101:X101"/>
    <mergeCell ref="Y101:Z101"/>
    <mergeCell ref="AA101:AB101"/>
    <mergeCell ref="AC101:AD101"/>
    <mergeCell ref="AE101:AF101"/>
    <mergeCell ref="AG101:AH101"/>
    <mergeCell ref="AI101:AJ101"/>
    <mergeCell ref="AK101:AL101"/>
    <mergeCell ref="E101:F101"/>
    <mergeCell ref="G101:H101"/>
    <mergeCell ref="AO120:AP120"/>
    <mergeCell ref="E121:F121"/>
    <mergeCell ref="G121:H121"/>
    <mergeCell ref="I121:J121"/>
    <mergeCell ref="K121:L121"/>
    <mergeCell ref="M121:N121"/>
    <mergeCell ref="O121:P121"/>
    <mergeCell ref="Q121:R121"/>
    <mergeCell ref="S121:T121"/>
    <mergeCell ref="U121:V121"/>
    <mergeCell ref="W121:X121"/>
    <mergeCell ref="Y121:Z121"/>
    <mergeCell ref="AA121:AB121"/>
    <mergeCell ref="AC121:AD121"/>
    <mergeCell ref="AE121:AF121"/>
    <mergeCell ref="AG121:AH121"/>
    <mergeCell ref="AI121:AJ121"/>
    <mergeCell ref="AK121:AL121"/>
    <mergeCell ref="AM121:AN121"/>
    <mergeCell ref="AO121:AP121"/>
    <mergeCell ref="U120:V120"/>
    <mergeCell ref="W120:X120"/>
    <mergeCell ref="AM83:AN83"/>
    <mergeCell ref="AO83:AP83"/>
    <mergeCell ref="AM85:AN85"/>
    <mergeCell ref="Q85:R85"/>
    <mergeCell ref="S85:T85"/>
    <mergeCell ref="U85:V85"/>
    <mergeCell ref="W85:X85"/>
    <mergeCell ref="Y85:Z85"/>
    <mergeCell ref="AM101:AN101"/>
    <mergeCell ref="AO101:AP101"/>
    <mergeCell ref="AM86:AN86"/>
    <mergeCell ref="AO86:AP86"/>
    <mergeCell ref="E102:F102"/>
    <mergeCell ref="G102:H102"/>
    <mergeCell ref="I102:J102"/>
    <mergeCell ref="K102:L102"/>
    <mergeCell ref="M102:N102"/>
    <mergeCell ref="O102:P102"/>
    <mergeCell ref="Q102:R102"/>
    <mergeCell ref="S102:T102"/>
    <mergeCell ref="U102:V102"/>
    <mergeCell ref="W102:X102"/>
    <mergeCell ref="Y102:Z102"/>
    <mergeCell ref="AA102:AB102"/>
    <mergeCell ref="AC102:AD102"/>
    <mergeCell ref="AE102:AF102"/>
    <mergeCell ref="AG102:AH102"/>
    <mergeCell ref="AI102:AJ102"/>
    <mergeCell ref="AK102:AL102"/>
    <mergeCell ref="AM102:AN102"/>
    <mergeCell ref="AO102:AP102"/>
    <mergeCell ref="U101:V101"/>
    <mergeCell ref="E83:F83"/>
    <mergeCell ref="G83:H83"/>
    <mergeCell ref="I83:J83"/>
    <mergeCell ref="K83:L83"/>
    <mergeCell ref="M83:N83"/>
    <mergeCell ref="O83:P83"/>
    <mergeCell ref="Q83:R83"/>
    <mergeCell ref="S83:T83"/>
    <mergeCell ref="U83:V83"/>
    <mergeCell ref="W83:X83"/>
    <mergeCell ref="Y83:Z83"/>
    <mergeCell ref="AA83:AB83"/>
    <mergeCell ref="AC83:AD83"/>
    <mergeCell ref="AE83:AF83"/>
    <mergeCell ref="AG83:AH83"/>
    <mergeCell ref="AI83:AJ83"/>
    <mergeCell ref="AK83:AL83"/>
    <mergeCell ref="AI64:AJ64"/>
    <mergeCell ref="AK63:AL63"/>
    <mergeCell ref="AK64:AL64"/>
    <mergeCell ref="AM63:AN63"/>
    <mergeCell ref="AM64:AN64"/>
    <mergeCell ref="AO63:AP63"/>
    <mergeCell ref="AO64:AP64"/>
    <mergeCell ref="E82:F82"/>
    <mergeCell ref="G82:H82"/>
    <mergeCell ref="I82:J82"/>
    <mergeCell ref="K82:L82"/>
    <mergeCell ref="M82:N82"/>
    <mergeCell ref="O82:P82"/>
    <mergeCell ref="Q82:R82"/>
    <mergeCell ref="S82:T82"/>
    <mergeCell ref="U82:V82"/>
    <mergeCell ref="W82:X82"/>
    <mergeCell ref="Y82:Z82"/>
    <mergeCell ref="AA82:AB82"/>
    <mergeCell ref="AC82:AD82"/>
    <mergeCell ref="AE82:AF82"/>
    <mergeCell ref="AG82:AH82"/>
    <mergeCell ref="M63:N63"/>
    <mergeCell ref="Q63:R63"/>
    <mergeCell ref="S63:T63"/>
    <mergeCell ref="U63:V63"/>
    <mergeCell ref="W63:X63"/>
    <mergeCell ref="Y63:Z63"/>
    <mergeCell ref="AA63:AB63"/>
    <mergeCell ref="AC63:AD63"/>
    <mergeCell ref="AE63:AF63"/>
    <mergeCell ref="AM66:AN66"/>
    <mergeCell ref="C19:D19"/>
    <mergeCell ref="W47:X47"/>
    <mergeCell ref="Y47:Z47"/>
    <mergeCell ref="AA47:AB47"/>
    <mergeCell ref="W86:X86"/>
    <mergeCell ref="D47:D48"/>
    <mergeCell ref="D66:D67"/>
    <mergeCell ref="D85:D86"/>
    <mergeCell ref="D104:D105"/>
    <mergeCell ref="C66:C67"/>
    <mergeCell ref="C85:C86"/>
    <mergeCell ref="C104:C105"/>
    <mergeCell ref="C47:C48"/>
    <mergeCell ref="I85:J85"/>
    <mergeCell ref="K85:L85"/>
    <mergeCell ref="M85:N85"/>
    <mergeCell ref="O85:P85"/>
    <mergeCell ref="E67:F67"/>
    <mergeCell ref="G67:H67"/>
    <mergeCell ref="I67:J67"/>
    <mergeCell ref="K67:L67"/>
    <mergeCell ref="M67:N67"/>
    <mergeCell ref="O67:P67"/>
    <mergeCell ref="Y48:Z48"/>
    <mergeCell ref="E47:F47"/>
    <mergeCell ref="G47:H47"/>
    <mergeCell ref="I47:J47"/>
    <mergeCell ref="K47:L47"/>
    <mergeCell ref="I64:J64"/>
    <mergeCell ref="K64:L64"/>
    <mergeCell ref="M64:N64"/>
    <mergeCell ref="O64:P64"/>
    <mergeCell ref="C171:C172"/>
    <mergeCell ref="C190:C191"/>
    <mergeCell ref="C201:C202"/>
    <mergeCell ref="D201:D202"/>
    <mergeCell ref="C211:C212"/>
    <mergeCell ref="Y158:Z158"/>
    <mergeCell ref="E158:F158"/>
    <mergeCell ref="G158:H158"/>
    <mergeCell ref="I158:J158"/>
    <mergeCell ref="K158:L158"/>
    <mergeCell ref="M158:N158"/>
    <mergeCell ref="E178:F178"/>
    <mergeCell ref="G178:H178"/>
    <mergeCell ref="I178:J178"/>
    <mergeCell ref="K178:L178"/>
    <mergeCell ref="M178:N178"/>
    <mergeCell ref="O178:P178"/>
    <mergeCell ref="E201:F201"/>
    <mergeCell ref="G201:H201"/>
    <mergeCell ref="I201:J201"/>
    <mergeCell ref="K201:L201"/>
    <mergeCell ref="M201:N201"/>
    <mergeCell ref="O201:P201"/>
    <mergeCell ref="Q159:R159"/>
    <mergeCell ref="S159:T159"/>
    <mergeCell ref="U159:V159"/>
    <mergeCell ref="W159:X159"/>
    <mergeCell ref="Y159:Z159"/>
    <mergeCell ref="E177:F177"/>
    <mergeCell ref="G177:H177"/>
    <mergeCell ref="I177:J177"/>
    <mergeCell ref="K177:L177"/>
    <mergeCell ref="AA158:AB158"/>
    <mergeCell ref="AC158:AD158"/>
    <mergeCell ref="AE158:AF158"/>
    <mergeCell ref="AG158:AH158"/>
    <mergeCell ref="AI158:AJ158"/>
    <mergeCell ref="AK158:AL158"/>
    <mergeCell ref="AM158:AN158"/>
    <mergeCell ref="AO158:AP158"/>
    <mergeCell ref="O158:P158"/>
    <mergeCell ref="Q158:R158"/>
    <mergeCell ref="AO178:AP178"/>
    <mergeCell ref="AC178:AD178"/>
    <mergeCell ref="AE178:AF178"/>
    <mergeCell ref="AG178:AH178"/>
    <mergeCell ref="AI178:AJ178"/>
    <mergeCell ref="AK178:AL178"/>
    <mergeCell ref="AM178:AN178"/>
    <mergeCell ref="Q178:R178"/>
    <mergeCell ref="S178:T178"/>
    <mergeCell ref="U178:V178"/>
    <mergeCell ref="W178:X178"/>
    <mergeCell ref="Y178:Z178"/>
    <mergeCell ref="AA178:AB178"/>
    <mergeCell ref="S158:T158"/>
    <mergeCell ref="U158:V158"/>
    <mergeCell ref="W158:X158"/>
    <mergeCell ref="AA159:AB159"/>
    <mergeCell ref="AC159:AD159"/>
    <mergeCell ref="AE159:AF159"/>
    <mergeCell ref="AG159:AH159"/>
    <mergeCell ref="AM159:AN159"/>
    <mergeCell ref="AO159:AP159"/>
    <mergeCell ref="M47:N47"/>
    <mergeCell ref="O47:P47"/>
    <mergeCell ref="Q47:R47"/>
    <mergeCell ref="S47:T47"/>
    <mergeCell ref="U47:V47"/>
    <mergeCell ref="AO47:AP47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AC47:AD47"/>
    <mergeCell ref="AE47:AF47"/>
    <mergeCell ref="AG47:AH47"/>
    <mergeCell ref="AI47:AJ47"/>
    <mergeCell ref="AK47:AL47"/>
    <mergeCell ref="AM47:AN47"/>
    <mergeCell ref="W66:X66"/>
    <mergeCell ref="Y66:Z66"/>
    <mergeCell ref="AA66:AB66"/>
    <mergeCell ref="AC66:AD66"/>
    <mergeCell ref="AE66:AF66"/>
    <mergeCell ref="AM48:AN48"/>
    <mergeCell ref="AO48:AP48"/>
    <mergeCell ref="W48:X48"/>
    <mergeCell ref="E63:F63"/>
    <mergeCell ref="E64:F64"/>
    <mergeCell ref="G63:H63"/>
    <mergeCell ref="AG66:AH66"/>
    <mergeCell ref="AC85:AD85"/>
    <mergeCell ref="AI82:AJ82"/>
    <mergeCell ref="AK82:AL82"/>
    <mergeCell ref="AM82:AN82"/>
    <mergeCell ref="AO104:AP104"/>
    <mergeCell ref="W104:X104"/>
    <mergeCell ref="Y104:Z104"/>
    <mergeCell ref="AA104:AB104"/>
    <mergeCell ref="AC104:AD104"/>
    <mergeCell ref="AE104:AF104"/>
    <mergeCell ref="AG104:AH104"/>
    <mergeCell ref="E104:F104"/>
    <mergeCell ref="G104:H104"/>
    <mergeCell ref="I104:J104"/>
    <mergeCell ref="K104:L104"/>
    <mergeCell ref="M104:N104"/>
    <mergeCell ref="O104:P104"/>
    <mergeCell ref="Q104:R104"/>
    <mergeCell ref="S104:T104"/>
    <mergeCell ref="U104:V104"/>
    <mergeCell ref="AI104:AJ104"/>
    <mergeCell ref="AK104:AL104"/>
    <mergeCell ref="AM104:AN104"/>
    <mergeCell ref="AO66:AP66"/>
    <mergeCell ref="AO67:AP67"/>
    <mergeCell ref="AI67:AJ67"/>
    <mergeCell ref="AK67:AL67"/>
    <mergeCell ref="I101:J101"/>
    <mergeCell ref="K101:L101"/>
    <mergeCell ref="M101:N101"/>
    <mergeCell ref="AO85:AP85"/>
    <mergeCell ref="S48:T48"/>
    <mergeCell ref="U48:V48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AC67:AD67"/>
    <mergeCell ref="AE67:AF67"/>
    <mergeCell ref="AG67:AH67"/>
    <mergeCell ref="AA85:AB85"/>
    <mergeCell ref="AI66:AJ66"/>
    <mergeCell ref="AK66:AL66"/>
    <mergeCell ref="G64:H64"/>
    <mergeCell ref="AG63:AH63"/>
    <mergeCell ref="Q64:R64"/>
    <mergeCell ref="S64:T64"/>
    <mergeCell ref="U64:V64"/>
    <mergeCell ref="W64:X64"/>
    <mergeCell ref="Y64:Z64"/>
    <mergeCell ref="AA64:AB64"/>
    <mergeCell ref="AC64:AD64"/>
    <mergeCell ref="AE64:AF64"/>
    <mergeCell ref="AG64:AH64"/>
    <mergeCell ref="I63:J63"/>
    <mergeCell ref="K63:L63"/>
    <mergeCell ref="O63:P63"/>
    <mergeCell ref="AI63:AJ63"/>
    <mergeCell ref="C76:C77"/>
    <mergeCell ref="C95:C96"/>
    <mergeCell ref="C114:C115"/>
    <mergeCell ref="Y86:Z86"/>
    <mergeCell ref="AA86:AB86"/>
    <mergeCell ref="AC86:AD86"/>
    <mergeCell ref="AE86:AF86"/>
    <mergeCell ref="AG86:AH86"/>
    <mergeCell ref="AI86:AJ86"/>
    <mergeCell ref="AO105:AP105"/>
    <mergeCell ref="AC105:AD105"/>
    <mergeCell ref="AE105:AF105"/>
    <mergeCell ref="AG105:AH105"/>
    <mergeCell ref="AI105:AJ105"/>
    <mergeCell ref="AK105:AL105"/>
    <mergeCell ref="AM105:AN105"/>
    <mergeCell ref="Q105:R105"/>
    <mergeCell ref="S105:T105"/>
    <mergeCell ref="U105:V105"/>
    <mergeCell ref="W105:X105"/>
    <mergeCell ref="Y105:Z105"/>
    <mergeCell ref="AA105:AB105"/>
    <mergeCell ref="E105:F105"/>
    <mergeCell ref="G105:H105"/>
    <mergeCell ref="I105:J105"/>
    <mergeCell ref="K105:L105"/>
    <mergeCell ref="M105:N105"/>
    <mergeCell ref="O105:P105"/>
    <mergeCell ref="O101:P101"/>
    <mergeCell ref="Q101:R101"/>
    <mergeCell ref="S101:T101"/>
    <mergeCell ref="AO82:AP82"/>
    <mergeCell ref="C20:D21"/>
    <mergeCell ref="C22:D23"/>
    <mergeCell ref="C40:D41"/>
    <mergeCell ref="C42:D43"/>
    <mergeCell ref="C57:C58"/>
    <mergeCell ref="AK86:AL86"/>
    <mergeCell ref="AI48:AJ48"/>
    <mergeCell ref="AK48:AL48"/>
    <mergeCell ref="AE85:AF85"/>
    <mergeCell ref="AG85:AH85"/>
    <mergeCell ref="AI85:AJ85"/>
    <mergeCell ref="AK85:AL85"/>
    <mergeCell ref="E85:F85"/>
    <mergeCell ref="G85:H85"/>
    <mergeCell ref="AM67:AN67"/>
    <mergeCell ref="Q67:R67"/>
    <mergeCell ref="S67:T67"/>
    <mergeCell ref="U67:V67"/>
    <mergeCell ref="W67:X67"/>
    <mergeCell ref="Y67:Z67"/>
    <mergeCell ref="AA67:AB67"/>
    <mergeCell ref="AA48:AB48"/>
    <mergeCell ref="AC48:AD48"/>
    <mergeCell ref="AE48:AF48"/>
    <mergeCell ref="AG48:AH48"/>
    <mergeCell ref="E48:F48"/>
    <mergeCell ref="G48:H48"/>
    <mergeCell ref="I48:J48"/>
    <mergeCell ref="K48:L48"/>
    <mergeCell ref="M48:N48"/>
    <mergeCell ref="O48:P48"/>
    <mergeCell ref="Q48:R48"/>
  </mergeCells>
  <phoneticPr fontId="2" type="noConversion"/>
  <dataValidations disablePrompts="1" count="1">
    <dataValidation type="list" allowBlank="1" showInputMessage="1" showErrorMessage="1" sqref="L6:L7" xr:uid="{37BCC2E1-2BA6-4129-8527-A6B15552EA24}">
      <formula1>$E$19:$W$19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80" r:id="rId4" name="Option Button 8">
              <controlPr defaultSize="0" autoFill="0" autoLine="0" autoPict="0">
                <anchor moveWithCells="1">
                  <from>
                    <xdr:col>6</xdr:col>
                    <xdr:colOff>295275</xdr:colOff>
                    <xdr:row>4</xdr:row>
                    <xdr:rowOff>180975</xdr:rowOff>
                  </from>
                  <to>
                    <xdr:col>7</xdr:col>
                    <xdr:colOff>638175</xdr:colOff>
                    <xdr:row>6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5" name="Option Button 10">
              <controlPr defaultSize="0" autoFill="0" autoLine="0" autoPict="0">
                <anchor moveWithCells="1">
                  <from>
                    <xdr:col>8</xdr:col>
                    <xdr:colOff>247650</xdr:colOff>
                    <xdr:row>4</xdr:row>
                    <xdr:rowOff>180975</xdr:rowOff>
                  </from>
                  <to>
                    <xdr:col>9</xdr:col>
                    <xdr:colOff>638175</xdr:colOff>
                    <xdr:row>6</xdr:row>
                    <xdr:rowOff>171450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28108-053E-44C3-9B50-9C46C37DCA50}">
  <dimension ref="A1:AR353"/>
  <sheetViews>
    <sheetView workbookViewId="0">
      <selection activeCell="C5" sqref="C5:D5"/>
    </sheetView>
  </sheetViews>
  <sheetFormatPr defaultColWidth="7.625" defaultRowHeight="14.45" customHeight="1"/>
  <cols>
    <col min="1" max="2" width="2.625" style="125" customWidth="1"/>
    <col min="3" max="3" width="12" style="125" customWidth="1"/>
    <col min="4" max="42" width="8.625" style="125" customWidth="1"/>
    <col min="43" max="43" width="2.625" style="125" customWidth="1"/>
    <col min="44" max="50" width="8.625" style="125" customWidth="1"/>
    <col min="51" max="16384" width="7.625" style="125"/>
  </cols>
  <sheetData>
    <row r="1" spans="1:24" ht="14.45" customHeight="1" thickBot="1">
      <c r="A1" s="161">
        <v>1</v>
      </c>
    </row>
    <row r="2" spans="1:24" ht="14.45" customHeight="1" thickTop="1" thickBot="1">
      <c r="B2" s="320"/>
      <c r="C2" s="321"/>
      <c r="D2" s="321"/>
      <c r="E2" s="321"/>
      <c r="F2" s="321"/>
      <c r="G2" s="321"/>
      <c r="H2" s="321"/>
      <c r="I2" s="321"/>
      <c r="J2" s="321"/>
      <c r="K2" s="321"/>
      <c r="L2" s="321"/>
      <c r="M2" s="322"/>
      <c r="N2" s="160"/>
      <c r="O2" s="144"/>
      <c r="P2" s="144"/>
      <c r="Q2" s="144"/>
      <c r="R2" s="144"/>
      <c r="S2" s="144"/>
      <c r="T2" s="144"/>
      <c r="U2" s="277"/>
      <c r="V2" s="277"/>
      <c r="W2" s="277"/>
      <c r="X2" s="277"/>
    </row>
    <row r="3" spans="1:24" ht="15" customHeight="1">
      <c r="B3" s="323"/>
      <c r="C3" s="650" t="s">
        <v>173</v>
      </c>
      <c r="D3" s="651"/>
      <c r="E3" s="324" t="s">
        <v>1580</v>
      </c>
      <c r="F3" s="277"/>
      <c r="G3" s="325" t="s">
        <v>1632</v>
      </c>
      <c r="H3" s="326"/>
      <c r="I3" s="326"/>
      <c r="J3" s="326"/>
      <c r="K3" s="326"/>
      <c r="L3" s="327"/>
      <c r="M3" s="328"/>
      <c r="N3" s="277"/>
    </row>
    <row r="4" spans="1:24" ht="15" customHeight="1" thickBot="1">
      <c r="B4" s="323"/>
      <c r="C4" s="646" t="s">
        <v>1611</v>
      </c>
      <c r="D4" s="647"/>
      <c r="E4" s="329" t="str">
        <f>마리!$H$24</f>
        <v>마리</v>
      </c>
      <c r="F4" s="277"/>
      <c r="G4" s="330" t="s">
        <v>1633</v>
      </c>
      <c r="H4" s="331"/>
      <c r="I4" s="331"/>
      <c r="J4" s="331"/>
      <c r="K4" s="331"/>
      <c r="L4" s="332"/>
      <c r="M4" s="328"/>
      <c r="N4" s="277"/>
    </row>
    <row r="5" spans="1:24" ht="15" customHeight="1" thickBot="1">
      <c r="B5" s="323"/>
      <c r="C5" s="612" t="s">
        <v>1612</v>
      </c>
      <c r="D5" s="613"/>
      <c r="E5" s="333" t="str">
        <f>마리!$H$25</f>
        <v>마리</v>
      </c>
      <c r="F5" s="277"/>
      <c r="G5" s="107"/>
      <c r="H5" s="107"/>
      <c r="I5" s="107"/>
      <c r="J5" s="107"/>
      <c r="K5" s="107"/>
      <c r="L5" s="107"/>
      <c r="M5" s="334"/>
      <c r="N5" s="277"/>
      <c r="O5" s="160"/>
      <c r="P5" s="160"/>
      <c r="Q5" s="160"/>
      <c r="R5" s="160"/>
    </row>
    <row r="6" spans="1:24" ht="15" customHeight="1">
      <c r="B6" s="323"/>
      <c r="C6" s="648" t="s">
        <v>1613</v>
      </c>
      <c r="D6" s="649"/>
      <c r="E6" s="593" t="str">
        <f>마리!$H$26</f>
        <v>거래소</v>
      </c>
      <c r="F6" s="277"/>
      <c r="G6" s="652"/>
      <c r="H6" s="654" t="s">
        <v>1032</v>
      </c>
      <c r="I6" s="638"/>
      <c r="J6" s="640" t="s">
        <v>1034</v>
      </c>
      <c r="K6" s="668" t="s">
        <v>1605</v>
      </c>
      <c r="L6" s="670" t="s">
        <v>1018</v>
      </c>
      <c r="M6" s="334"/>
      <c r="N6" s="277"/>
      <c r="O6" s="160"/>
      <c r="P6" s="160"/>
      <c r="Q6" s="160"/>
      <c r="R6" s="160"/>
    </row>
    <row r="7" spans="1:24" ht="15" customHeight="1" thickBot="1">
      <c r="B7" s="323"/>
      <c r="C7" s="646" t="s">
        <v>1629</v>
      </c>
      <c r="D7" s="647"/>
      <c r="E7" s="329" t="str">
        <f>마리!$H$27</f>
        <v>거래소</v>
      </c>
      <c r="F7" s="277"/>
      <c r="G7" s="653"/>
      <c r="H7" s="655"/>
      <c r="I7" s="639"/>
      <c r="J7" s="641"/>
      <c r="K7" s="669"/>
      <c r="L7" s="671"/>
      <c r="M7" s="334"/>
      <c r="N7" s="277"/>
      <c r="O7" s="160"/>
      <c r="P7" s="160"/>
      <c r="Q7" s="160"/>
      <c r="R7" s="160"/>
    </row>
    <row r="8" spans="1:24" ht="15" customHeight="1" thickBot="1">
      <c r="B8" s="323"/>
      <c r="C8" s="648" t="s">
        <v>1630</v>
      </c>
      <c r="D8" s="649"/>
      <c r="E8" s="335" t="str">
        <f>마리!$H$28</f>
        <v>거래소</v>
      </c>
      <c r="F8" s="277"/>
      <c r="G8" s="107"/>
      <c r="H8" s="107"/>
      <c r="I8" s="277"/>
      <c r="J8" s="277"/>
      <c r="K8" s="277"/>
      <c r="L8" s="277"/>
      <c r="M8" s="334"/>
      <c r="N8" s="277"/>
      <c r="O8" s="160"/>
      <c r="P8" s="160"/>
      <c r="Q8" s="160"/>
    </row>
    <row r="9" spans="1:24" ht="15" customHeight="1">
      <c r="B9" s="323"/>
      <c r="C9" s="646" t="s">
        <v>1815</v>
      </c>
      <c r="D9" s="647"/>
      <c r="E9" s="329" t="str">
        <f>마리!$H$29</f>
        <v>마리</v>
      </c>
      <c r="F9" s="277"/>
      <c r="G9" s="662" t="s">
        <v>1584</v>
      </c>
      <c r="H9" s="663"/>
      <c r="I9" s="664" t="s">
        <v>1582</v>
      </c>
      <c r="J9" s="665"/>
      <c r="K9" s="666" t="s">
        <v>1583</v>
      </c>
      <c r="L9" s="667"/>
      <c r="M9" s="334"/>
      <c r="N9" s="277"/>
      <c r="O9" s="160"/>
      <c r="P9" s="160"/>
      <c r="Q9" s="160"/>
      <c r="R9" s="160"/>
    </row>
    <row r="10" spans="1:24" ht="15" customHeight="1">
      <c r="B10" s="323"/>
      <c r="C10" s="612" t="s">
        <v>1816</v>
      </c>
      <c r="D10" s="613"/>
      <c r="E10" s="333" t="str">
        <f>마리!$H$30</f>
        <v>거래소</v>
      </c>
      <c r="F10" s="277"/>
      <c r="G10" s="614" t="s">
        <v>1589</v>
      </c>
      <c r="H10" s="615"/>
      <c r="I10" s="616" t="str">
        <f>CHOOSE(A1,HLOOKUP(L6,E19:W43,2,0),HLOOKUP(L6,E19:W43,4,0))</f>
        <v>가호</v>
      </c>
      <c r="J10" s="617"/>
      <c r="K10" s="618">
        <f>CHOOSE(A1,HLOOKUP(L6,E19:W43,3,0),HLOOKUP(L6,E19:W43,5,0))</f>
        <v>3301.0183188893666</v>
      </c>
      <c r="L10" s="619"/>
      <c r="M10" s="334"/>
      <c r="N10" s="277"/>
      <c r="O10" s="160"/>
      <c r="P10" s="160"/>
      <c r="Q10" s="160"/>
      <c r="R10" s="160"/>
    </row>
    <row r="11" spans="1:24" ht="15" customHeight="1">
      <c r="B11" s="323"/>
      <c r="C11" s="648" t="s">
        <v>1817</v>
      </c>
      <c r="D11" s="649"/>
      <c r="E11" s="335" t="str">
        <f>마리!$H$31</f>
        <v>거래소</v>
      </c>
      <c r="F11" s="277"/>
      <c r="G11" s="614" t="s">
        <v>1590</v>
      </c>
      <c r="H11" s="615"/>
      <c r="I11" s="616" t="str">
        <f>CHOOSE(A1,HLOOKUP(L6,E19:W43,6,0),HLOOKUP(L6,E19:W43,8,0))</f>
        <v>없음</v>
      </c>
      <c r="J11" s="617"/>
      <c r="K11" s="618">
        <f>CHOOSE(A1,HLOOKUP(L6,E19:W43,7,0),HLOOKUP(L6,E19:W43,9,0))</f>
        <v>3333.070456008461</v>
      </c>
      <c r="L11" s="619"/>
      <c r="M11" s="334"/>
      <c r="N11" s="277"/>
      <c r="O11" s="160"/>
      <c r="P11" s="160"/>
      <c r="Q11" s="160"/>
      <c r="R11" s="160"/>
    </row>
    <row r="12" spans="1:24" ht="15" customHeight="1">
      <c r="B12" s="323"/>
      <c r="C12" s="612" t="s">
        <v>1631</v>
      </c>
      <c r="D12" s="613"/>
      <c r="E12" s="333" t="str">
        <f>마리!$H$32</f>
        <v>마리</v>
      </c>
      <c r="F12" s="277"/>
      <c r="G12" s="656" t="s">
        <v>1591</v>
      </c>
      <c r="H12" s="657"/>
      <c r="I12" s="658" t="str">
        <f>CHOOSE(A1,HLOOKUP(L6,E19:W43,10,0),HLOOKUP(L6,E19:W43,12,0))</f>
        <v>은+가</v>
      </c>
      <c r="J12" s="659"/>
      <c r="K12" s="660">
        <f>CHOOSE(A1,HLOOKUP(L6,E19:W43,11,0),HLOOKUP(L6,E19:W43,13,0))</f>
        <v>3480.012975964803</v>
      </c>
      <c r="L12" s="661"/>
      <c r="M12" s="334"/>
      <c r="N12" s="277"/>
    </row>
    <row r="13" spans="1:24" ht="15" customHeight="1">
      <c r="B13" s="323"/>
      <c r="C13" s="612" t="s">
        <v>1599</v>
      </c>
      <c r="D13" s="613"/>
      <c r="E13" s="333" t="str">
        <f>마리!$H$33</f>
        <v>거래소</v>
      </c>
      <c r="F13" s="277"/>
      <c r="G13" s="614" t="s">
        <v>1594</v>
      </c>
      <c r="H13" s="615"/>
      <c r="I13" s="616" t="str">
        <f>CHOOSE(A1,HLOOKUP(L6,E19:W43,14,0),HLOOKUP(L6,E19:W43,16,0))</f>
        <v>가호</v>
      </c>
      <c r="J13" s="617"/>
      <c r="K13" s="618">
        <f>CHOOSE(A1,HLOOKUP(L6,E19:W43,15,0),HLOOKUP(L6,E19:W43,17,0))</f>
        <v>3301.0183188893666</v>
      </c>
      <c r="L13" s="619"/>
      <c r="M13" s="334"/>
      <c r="N13" s="277"/>
    </row>
    <row r="14" spans="1:24" ht="15" customHeight="1">
      <c r="B14" s="323"/>
      <c r="C14" s="612" t="s">
        <v>1600</v>
      </c>
      <c r="D14" s="613"/>
      <c r="E14" s="333" t="str">
        <f>마리!$H$34</f>
        <v>거래소</v>
      </c>
      <c r="F14" s="277"/>
      <c r="G14" s="614" t="s">
        <v>1592</v>
      </c>
      <c r="H14" s="615"/>
      <c r="I14" s="616" t="str">
        <f>CHOOSE(A1,HLOOKUP(L6,E19:W43,18,0),HLOOKUP(L6,E19:W43,20,0))</f>
        <v>없음</v>
      </c>
      <c r="J14" s="617"/>
      <c r="K14" s="618">
        <f>CHOOSE(A1,HLOOKUP(L6,E19:W43,19,0),HLOOKUP(L6,E19:W43,21,0))</f>
        <v>3333.070456008461</v>
      </c>
      <c r="L14" s="619"/>
      <c r="M14" s="334"/>
      <c r="N14" s="277"/>
    </row>
    <row r="15" spans="1:24" ht="15" customHeight="1" thickBot="1">
      <c r="B15" s="323"/>
      <c r="C15" s="628" t="s">
        <v>1601</v>
      </c>
      <c r="D15" s="629"/>
      <c r="E15" s="336" t="str">
        <f>마리!$H$35</f>
        <v>거래소</v>
      </c>
      <c r="F15" s="277"/>
      <c r="G15" s="630" t="s">
        <v>1593</v>
      </c>
      <c r="H15" s="631"/>
      <c r="I15" s="632" t="str">
        <f>CHOOSE(A1,HLOOKUP(L6,E19:W43,22,0),HLOOKUP(L6,E19:W43,24,0))</f>
        <v>은+가</v>
      </c>
      <c r="J15" s="633"/>
      <c r="K15" s="634">
        <f>CHOOSE(A1,HLOOKUP(L6,E19:W43,23,0),HLOOKUP(L6,E19:W43,25,0))</f>
        <v>3480.012975964803</v>
      </c>
      <c r="L15" s="635"/>
      <c r="M15" s="334"/>
      <c r="N15" s="277"/>
    </row>
    <row r="16" spans="1:24" ht="15" customHeight="1" thickBot="1">
      <c r="B16" s="337"/>
      <c r="C16" s="338"/>
      <c r="D16" s="338"/>
      <c r="E16" s="339"/>
      <c r="F16" s="339"/>
      <c r="G16" s="340"/>
      <c r="H16" s="340"/>
      <c r="I16" s="339"/>
      <c r="J16" s="339"/>
      <c r="K16" s="339"/>
      <c r="L16" s="339"/>
      <c r="M16" s="341"/>
      <c r="N16" s="277"/>
    </row>
    <row r="17" spans="2:44" ht="14.45" customHeight="1" thickTop="1" thickBot="1"/>
    <row r="18" spans="2:44" ht="14.45" customHeight="1" thickTop="1" thickBot="1">
      <c r="B18" s="320"/>
      <c r="C18" s="321"/>
      <c r="D18" s="321"/>
      <c r="E18" s="321"/>
      <c r="F18" s="321"/>
      <c r="G18" s="321"/>
      <c r="H18" s="321"/>
      <c r="I18" s="321"/>
      <c r="J18" s="321"/>
      <c r="K18" s="321"/>
      <c r="L18" s="321"/>
      <c r="M18" s="321"/>
      <c r="N18" s="321"/>
      <c r="O18" s="321"/>
      <c r="P18" s="321"/>
      <c r="Q18" s="321"/>
      <c r="R18" s="321"/>
      <c r="S18" s="321"/>
      <c r="T18" s="321"/>
      <c r="U18" s="321"/>
      <c r="V18" s="321"/>
      <c r="W18" s="321"/>
      <c r="X18" s="322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</row>
    <row r="19" spans="2:44" ht="18" customHeight="1">
      <c r="B19" s="323"/>
      <c r="C19" s="636" t="s">
        <v>1581</v>
      </c>
      <c r="D19" s="637"/>
      <c r="E19" s="342" t="s">
        <v>1013</v>
      </c>
      <c r="F19" s="342" t="s">
        <v>1042</v>
      </c>
      <c r="G19" s="342" t="s">
        <v>1015</v>
      </c>
      <c r="H19" s="342" t="s">
        <v>1016</v>
      </c>
      <c r="I19" s="342" t="s">
        <v>1017</v>
      </c>
      <c r="J19" s="342" t="s">
        <v>1018</v>
      </c>
      <c r="K19" s="342" t="s">
        <v>1019</v>
      </c>
      <c r="L19" s="342" t="s">
        <v>1020</v>
      </c>
      <c r="M19" s="342" t="s">
        <v>1021</v>
      </c>
      <c r="N19" s="342" t="s">
        <v>1022</v>
      </c>
      <c r="O19" s="342" t="s">
        <v>1023</v>
      </c>
      <c r="P19" s="342" t="s">
        <v>1024</v>
      </c>
      <c r="Q19" s="342" t="s">
        <v>1025</v>
      </c>
      <c r="R19" s="342" t="s">
        <v>1026</v>
      </c>
      <c r="S19" s="342" t="s">
        <v>1027</v>
      </c>
      <c r="T19" s="342" t="s">
        <v>1028</v>
      </c>
      <c r="U19" s="342" t="s">
        <v>1029</v>
      </c>
      <c r="V19" s="342" t="s">
        <v>1030</v>
      </c>
      <c r="W19" s="343" t="s">
        <v>1031</v>
      </c>
      <c r="X19" s="344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277"/>
      <c r="AR19" s="277"/>
    </row>
    <row r="20" spans="2:44" ht="24" customHeight="1">
      <c r="B20" s="323"/>
      <c r="C20" s="624" t="s">
        <v>1564</v>
      </c>
      <c r="D20" s="625"/>
      <c r="E20" s="345" t="str">
        <f t="array" ref="E20">INDEX($D$63:$D$197,MATCH(SMALL(IF($C$63:$C$197="무기",$E$63:$E$197),1),($C$63:$C$197="무기")*($E$63:$E$197),0))</f>
        <v>가호</v>
      </c>
      <c r="F20" s="345" t="str">
        <f t="array" ref="F20">INDEX($D$63:$D$197,MATCH(SMALL(IF($C$63:$C$197="무기",$G$63:$G$197),1),($C$63:$C$197="무기")*($G$63:$G$197),0))</f>
        <v>가호</v>
      </c>
      <c r="G20" s="346" t="str">
        <f t="array" ref="G20">INDEX($D$63:$D$197,MATCH(SMALL(IF($C$63:$C$197="무기",$I$63:$I$197),1),($C$63:$C$197="무기")*($I$63:$I$197),0))</f>
        <v>가호</v>
      </c>
      <c r="H20" s="346" t="str">
        <f t="array" ref="H20">INDEX($D$63:$D$197,MATCH(SMALL(IF($C$63:$C$197="무기",$K$63:$K$197),1),($C$63:$C$197="무기")*($K$63:$K$197),0))</f>
        <v>가호</v>
      </c>
      <c r="I20" s="346" t="str">
        <f t="array" ref="I20">INDEX($D$63:$D$197,MATCH(SMALL(IF($C$63:$C$197="무기",$M$63:$M$197),1),($C$63:$C$197="무기")*($M$63:$M$197),0))</f>
        <v>가호</v>
      </c>
      <c r="J20" s="346" t="str">
        <f t="array" ref="J20">INDEX($D$63:$D$197,MATCH(SMALL(IF($C$63:$C$197="무기",$O$63:$O$197),1),($C$63:$C$197="무기")*($O$63:$O$197),0))</f>
        <v>가호</v>
      </c>
      <c r="K20" s="346" t="str">
        <f t="array" ref="K20">INDEX($D$63:$D$197,MATCH(SMALL(IF($C$63:$C$197="무기",$Q$63:$Q$197),1),($C$63:$C$197="무기")*($Q$63:$Q$197),0))</f>
        <v>없음</v>
      </c>
      <c r="L20" s="346" t="str">
        <f t="array" ref="L20">INDEX($D$63:$D$197,MATCH(SMALL(IF($C$63:$C$197="무기",$S$63:$S$197),1),($C$63:$C$197="무기")*($S$63:$S$197),0))</f>
        <v>없음</v>
      </c>
      <c r="M20" s="346" t="str">
        <f t="array" ref="M20">INDEX($D$63:$D$197,MATCH(SMALL(IF($C$63:$C$197="무기",$U$63:$U$197),1),($C$63:$C$197="무기")*($U$63:$U$197),0))</f>
        <v>없음</v>
      </c>
      <c r="N20" s="346" t="str">
        <f t="array" ref="N20">INDEX($D$63:$D$197,MATCH(SMALL(IF($C$63:$C$197="무기",$W$63:$W$197),1),($C$63:$C$197="무기")*($W$63:$W$197),0))</f>
        <v>없음</v>
      </c>
      <c r="O20" s="346" t="str">
        <f t="array" ref="O20">INDEX($D$63:$D$197,MATCH(SMALL(IF($C$63:$C$197="무기",$Y$63:$Y$197),1),($C$63:$C$197="무기")*($Y$63:$Y$197),0))</f>
        <v>없음</v>
      </c>
      <c r="P20" s="346" t="str">
        <f t="array" ref="P20">INDEX($D$63:$D$197,MATCH(SMALL(IF($C$63:$C$197="무기",$AA$63:$AA$197),1),($C$63:$C$197="무기")*($AA$63:$AA$197),0))</f>
        <v>없음</v>
      </c>
      <c r="Q20" s="346" t="str">
        <f t="array" ref="Q20">INDEX($D$63:$D$197,MATCH(SMALL(IF($C$63:$C$197="무기",$AC$63:$AC$197),1),($C$63:$C$197="무기")*($AC$63:$AC$197),0))</f>
        <v>없음</v>
      </c>
      <c r="R20" s="346" t="str">
        <f t="array" ref="R20">INDEX($D$63:$D$197,MATCH(SMALL(IF($C$63:$C$197="무기",$AE$63:$AE$197),1),($C$63:$C$197="무기")*($AE$63:$AE$197),0))</f>
        <v>없음</v>
      </c>
      <c r="S20" s="346" t="str">
        <f t="array" ref="S20">INDEX($D$63:$D$197,MATCH(SMALL(IF($C$63:$C$197="무기",$AG$63:$AG$197),1),($C$63:$C$197="무기")*($AG$63:$AG$197),0))</f>
        <v>없음</v>
      </c>
      <c r="T20" s="346" t="str">
        <f t="array" ref="T20">INDEX($D$63:$D$197,MATCH(SMALL(IF($C$63:$C$197="무기",$AI$63:$AI$197),1),($C$63:$C$197="무기")*($AI$63:$AI$197),0))</f>
        <v>가호</v>
      </c>
      <c r="U20" s="346" t="str">
        <f t="array" ref="U20">INDEX($D$63:$D$197,MATCH(SMALL(IF($C$63:$C$197="무기",$AK$63:$AK$197),1),($C$63:$C$197="무기")*($AK$63:$AK$197),0))</f>
        <v>가호</v>
      </c>
      <c r="V20" s="346" t="str">
        <f t="array" ref="V20">INDEX($D$63:$D$197,MATCH(SMALL(IF($C$63:$C$197="무기",$AM$63:$AM$197),1),($C$63:$C$197="무기")*($AM$63:$AM$197),0))</f>
        <v>가호</v>
      </c>
      <c r="W20" s="347" t="str">
        <f t="array" ref="W20">INDEX($D$63:$D$197,MATCH(SMALL(IF($C$63:$C$197="무기",$AO$63:$AO$197),1),($C$63:$C$197="무기")*($AO$63:$AO$197),0))</f>
        <v>가호</v>
      </c>
      <c r="X20" s="344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277"/>
      <c r="AR20" s="277"/>
    </row>
    <row r="21" spans="2:44" ht="14.45" customHeight="1">
      <c r="B21" s="323"/>
      <c r="C21" s="620"/>
      <c r="D21" s="621"/>
      <c r="E21" s="158">
        <f t="array" ref="E21">SMALL(IF($C$63:$C$197="무기",$E$63:$E$197),1)</f>
        <v>1264.85616</v>
      </c>
      <c r="F21" s="158">
        <f t="array" ref="F21">SMALL(IF($C$63:$C$197="무기",$G$63:$G$197),1)</f>
        <v>1504.6072007000002</v>
      </c>
      <c r="G21" s="159">
        <f t="array" ref="G21">SMALL(IF($C$63:$C$197="무기",$I$63:$I$197),1)</f>
        <v>1941.0020958559999</v>
      </c>
      <c r="H21" s="159">
        <f t="array" ref="H21">SMALL(IF($C$63:$C$197="무기",$K$63:$K$197),1)</f>
        <v>2106.6236251359996</v>
      </c>
      <c r="I21" s="159">
        <f t="array" ref="I21">SMALL(IF($C$63:$C$197="무기",$M$63:$M$197),1)</f>
        <v>2106.6236251359996</v>
      </c>
      <c r="J21" s="159">
        <f t="array" ref="J21">SMALL(IF($C$63:$C$197="무기",$O$63:$O$197),1)</f>
        <v>3301.0183188893666</v>
      </c>
      <c r="K21" s="159">
        <f t="array" ref="K21">SMALL(IF($C$63:$C$197="무기",$Q$63:$Q$197),1)</f>
        <v>3530.9857209295678</v>
      </c>
      <c r="L21" s="159">
        <f t="array" ref="L21">SMALL(IF($C$63:$C$197="무기",$S$63:$S$197),1)</f>
        <v>3579.4952615052594</v>
      </c>
      <c r="M21" s="159">
        <f t="array" ref="M21">SMALL(IF($C$63:$C$197="무기",$U$63:$U$197),1)</f>
        <v>4752.3288555915778</v>
      </c>
      <c r="N21" s="159">
        <f t="array" ref="N21">SMALL(IF($C$63:$C$197="무기",$W$63:$W$197),1)</f>
        <v>5184.0413681068567</v>
      </c>
      <c r="O21" s="159">
        <f t="array" ref="O21">SMALL(IF($C$63:$C$197="무기",$Y$63:$Y$197),1)</f>
        <v>5356.6299233317422</v>
      </c>
      <c r="P21" s="159">
        <f t="array" ref="P21">SMALL(IF($C$63:$C$197="무기",$AA$63:$AA$197),1)</f>
        <v>9858.4493116509329</v>
      </c>
      <c r="Q21" s="159">
        <f t="array" ref="Q21">SMALL(IF($C$63:$C$197="무기",$AC$63:$AC$197),1)</f>
        <v>10906.036176554424</v>
      </c>
      <c r="R21" s="159">
        <f t="array" ref="R21">SMALL(IF($C$63:$C$197="무기",$AE$63:$AE$197),1)</f>
        <v>16636.275313995036</v>
      </c>
      <c r="S21" s="159">
        <f t="array" ref="S21">SMALL(IF($C$63:$C$197="무기",$AG$63:$AG$197),1)</f>
        <v>18936.876003941448</v>
      </c>
      <c r="T21" s="159">
        <f t="array" ref="T21">SMALL(IF($C$63:$C$197="무기",$AI$63:$AI$197),1)</f>
        <v>46095.95192281546</v>
      </c>
      <c r="U21" s="159">
        <f t="array" ref="U21">SMALL(IF($C$63:$C$197="무기",$AK$63:$AK$197),1)</f>
        <v>50752.340303864992</v>
      </c>
      <c r="V21" s="159">
        <f t="array" ref="V21">SMALL(IF($C$63:$C$197="무기",$AM$63:$AM$197),1)</f>
        <v>88709.030440547067</v>
      </c>
      <c r="W21" s="348">
        <f t="array" ref="W21">SMALL(IF($C$63:$C$197="무기",$AO$63:$AO$197),1)</f>
        <v>98789.169463996979</v>
      </c>
      <c r="X21" s="349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277"/>
      <c r="AR21" s="277"/>
    </row>
    <row r="22" spans="2:44" ht="24" customHeight="1">
      <c r="B22" s="323"/>
      <c r="C22" s="620" t="s">
        <v>1565</v>
      </c>
      <c r="D22" s="621"/>
      <c r="E22" s="158" t="str">
        <f t="array" ref="E22">INDEX($D$63:$D$197,MATCH(SMALL(IF($C$63:$C$197="방어구",$E$63:$E$197),1),($C$63:$C$197="방어구")*($E$63:$E$197),0))</f>
        <v>없음</v>
      </c>
      <c r="F22" s="158" t="str">
        <f t="array" ref="F22">INDEX($D$63:$D$197,MATCH(SMALL(IF($C$63:$C$197="방어구",$G$63:$G$197),1),($C$63:$C$197="방어구")*($G$63:$G$197),0))</f>
        <v>없음</v>
      </c>
      <c r="G22" s="159" t="str">
        <f t="array" ref="G22">INDEX($D$63:$D$197,MATCH(SMALL(IF($C$63:$C$197="방어구",$I$63:$I$197),1),($C$63:$C$197="방어구")*($I$63:$I$197),0))</f>
        <v>없음</v>
      </c>
      <c r="H22" s="159" t="str">
        <f t="array" ref="H22">INDEX($D$63:$D$197,MATCH(SMALL(IF($C$63:$C$197="방어구",$K$63:$K$197),1),($C$63:$C$197="방어구")*($K$63:$K$197),0))</f>
        <v>없음</v>
      </c>
      <c r="I22" s="159" t="str">
        <f t="array" ref="I22">INDEX($D$63:$D$197,MATCH(SMALL(IF($C$63:$C$197="방어구",$M$63:$M$197),1),($C$63:$C$197="방어구")*($M$63:$M$197),0))</f>
        <v>없음</v>
      </c>
      <c r="J22" s="159" t="str">
        <f t="array" ref="J22">INDEX($D$63:$D$197,MATCH(SMALL(IF($C$63:$C$197="방어구",$O$63:$O$197),1),($C$63:$C$197="방어구")*($O$63:$O$197),0))</f>
        <v>없음</v>
      </c>
      <c r="K22" s="159" t="str">
        <f t="array" ref="K22">INDEX($D$63:$D$197,MATCH(SMALL(IF($C$63:$C$197="방어구",$Q$63:$Q$197),1),($C$63:$C$197="방어구")*($Q$63:$Q$197),0))</f>
        <v>없음</v>
      </c>
      <c r="L22" s="159" t="str">
        <f t="array" ref="L22">INDEX($D$63:$D$197,MATCH(SMALL(IF($C$63:$C$197="방어구",$S$63:$S$197),1),($C$63:$C$197="방어구")*($S$63:$S$197),0))</f>
        <v>없음</v>
      </c>
      <c r="M22" s="159" t="str">
        <f t="array" ref="M22">INDEX($D$63:$D$197,MATCH(SMALL(IF($C$63:$C$197="방어구",$U$63:$U$197),1),($C$63:$C$197="방어구")*($U$63:$U$197),0))</f>
        <v>없음</v>
      </c>
      <c r="N22" s="159" t="str">
        <f t="array" ref="N22">INDEX($D$63:$D$197,MATCH(SMALL(IF($C$63:$C$197="방어구",$W$63:$W$197),1),($C$63:$C$197="방어구")*($W$63:$W$197),0))</f>
        <v>없음</v>
      </c>
      <c r="O22" s="159" t="str">
        <f t="array" ref="O22">INDEX($D$63:$D$197,MATCH(SMALL(IF($C$63:$C$197="방어구",$Y$63:$Y$197),1),($C$63:$C$197="방어구")*($Y$63:$Y$197),0))</f>
        <v>없음</v>
      </c>
      <c r="P22" s="159" t="str">
        <f t="array" ref="P22">INDEX($D$63:$D$197,MATCH(SMALL(IF($C$63:$C$197="방어구",$AA$63:$AA$197),1),($C$63:$C$197="방어구")*($AA$63:$AA$197),0))</f>
        <v>없음</v>
      </c>
      <c r="Q22" s="159" t="str">
        <f t="array" ref="Q22">INDEX($D$63:$D$197,MATCH(SMALL(IF($C$63:$C$197="방어구",$AC$63:$AC$197),1),($C$63:$C$197="방어구")*($AC$63:$AC$197),0))</f>
        <v>없음</v>
      </c>
      <c r="R22" s="159" t="str">
        <f t="array" ref="R22">INDEX($D$63:$D$197,MATCH(SMALL(IF($C$63:$C$197="방어구",$AE$63:$AE$197),1),($C$63:$C$197="방어구")*($AE$63:$AE$197),0))</f>
        <v>없음</v>
      </c>
      <c r="S22" s="159" t="str">
        <f t="array" ref="S22">INDEX($D$63:$D$197,MATCH(SMALL(IF($C$63:$C$197="방어구",$AG$63:$AG$197),1),($C$63:$C$197="방어구")*($AG$63:$AG$197),0))</f>
        <v>없음</v>
      </c>
      <c r="T22" s="159" t="str">
        <f t="array" ref="T22">INDEX($D$63:$D$197,MATCH(SMALL(IF($C$63:$C$197="방어구",$AI$63:$AI$197),1),($C$63:$C$197="방어구")*($AI$63:$AI$197),0))</f>
        <v>없음</v>
      </c>
      <c r="U22" s="159" t="str">
        <f t="array" ref="U22">INDEX($D$63:$D$197,MATCH(SMALL(IF($C$63:$C$197="방어구",$AK$63:$AK$197),1),($C$63:$C$197="방어구")*($AK$63:$AK$197),0))</f>
        <v>없음</v>
      </c>
      <c r="V22" s="159" t="str">
        <f t="array" ref="V22">INDEX($D$63:$D$197,MATCH(SMALL(IF($C$63:$C$197="방어구",$AM$63:$AM$197),1),($C$63:$C$197="방어구")*($AM$63:$AM$197),0))</f>
        <v>가호</v>
      </c>
      <c r="W22" s="348" t="str">
        <f t="array" ref="W22">INDEX($D$63:$D$197,MATCH(SMALL(IF($C$63:$C$197="방어구",$AO$63:$AO$197),1),($C$63:$C$197="방어구")*($AO$63:$AO$197),0))</f>
        <v>가호</v>
      </c>
      <c r="X22" s="344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277"/>
      <c r="AR22" s="277"/>
    </row>
    <row r="23" spans="2:44" ht="14.45" customHeight="1">
      <c r="B23" s="323"/>
      <c r="C23" s="622"/>
      <c r="D23" s="623"/>
      <c r="E23" s="350">
        <f t="array" ref="E23">SMALL(IF($C$63:$C$197="방어구",$E$63:$E$197),1)</f>
        <v>841.54711039999995</v>
      </c>
      <c r="F23" s="350">
        <f t="array" ref="F23">SMALL(IF($C$63:$C$197="방어구",$G$63:$G$197),1)</f>
        <v>977.03936038800009</v>
      </c>
      <c r="G23" s="351">
        <f t="array" ref="G23">SMALL(IF($C$63:$C$197="방어구",$I$63:$I$197),1)</f>
        <v>1216.8061520895999</v>
      </c>
      <c r="H23" s="351">
        <f t="array" ref="H23">SMALL(IF($C$63:$C$197="방어구",$K$63:$K$197),1)</f>
        <v>1345.9959495679998</v>
      </c>
      <c r="I23" s="351">
        <f t="array" ref="I23">SMALL(IF($C$63:$C$197="방어구",$M$63:$M$197),1)</f>
        <v>1345.9959495679998</v>
      </c>
      <c r="J23" s="351">
        <f t="array" ref="J23">SMALL(IF($C$63:$C$197="방어구",$O$63:$O$197),1)</f>
        <v>2045.4148389978277</v>
      </c>
      <c r="K23" s="351">
        <f t="array" ref="K23">SMALL(IF($C$63:$C$197="방어구",$Q$63:$Q$197),1)</f>
        <v>2178.0443795735191</v>
      </c>
      <c r="L23" s="351">
        <f t="array" ref="L23">SMALL(IF($C$63:$C$197="방어구",$S$63:$S$197),1)</f>
        <v>2178.0443795735191</v>
      </c>
      <c r="M23" s="351">
        <f t="array" ref="M23">SMALL(IF($C$63:$C$197="방어구",$U$63:$U$197),1)</f>
        <v>2785.6472606331172</v>
      </c>
      <c r="N23" s="351">
        <f t="array" ref="N23">SMALL(IF($C$63:$C$197="방어구",$W$63:$W$197),1)</f>
        <v>3151.7358158580028</v>
      </c>
      <c r="O23" s="351">
        <f t="array" ref="O23">SMALL(IF($C$63:$C$197="방어구",$Y$63:$Y$197),1)</f>
        <v>3515.1641575348549</v>
      </c>
      <c r="P23" s="351">
        <f t="array" ref="P23">SMALL(IF($C$63:$C$197="방어구",$AA$63:$AA$197),1)</f>
        <v>5881.7003822371717</v>
      </c>
      <c r="Q23" s="351">
        <f t="array" ref="Q23">SMALL(IF($C$63:$C$197="방어구",$AC$63:$AC$197),1)</f>
        <v>6529.7838146889171</v>
      </c>
      <c r="R23" s="351">
        <f t="array" ref="R23">SMALL(IF($C$63:$C$197="방어구",$AE$63:$AE$197),1)</f>
        <v>9949.1782779492878</v>
      </c>
      <c r="S23" s="351">
        <f t="array" ref="S23">SMALL(IF($C$63:$C$197="방어구",$AG$63:$AG$197),1)</f>
        <v>11238.898553927853</v>
      </c>
      <c r="T23" s="351">
        <f t="array" ref="T23">SMALL(IF($C$63:$C$197="방어구",$AI$63:$AI$197),1)</f>
        <v>27894.142415145296</v>
      </c>
      <c r="U23" s="351">
        <f t="array" ref="U23">SMALL(IF($C$63:$C$197="방어구",$AK$63:$AK$197),1)</f>
        <v>31484.998184169694</v>
      </c>
      <c r="V23" s="351">
        <f t="array" ref="V23">SMALL(IF($C$63:$C$197="방어구",$AM$63:$AM$197),1)</f>
        <v>56345.661943461782</v>
      </c>
      <c r="W23" s="352">
        <f t="array" ref="W23">SMALL(IF($C$63:$C$197="방어구",$AO$63:$AO$197),1)</f>
        <v>62746.574695515294</v>
      </c>
      <c r="X23" s="349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6"/>
      <c r="AQ23" s="277"/>
      <c r="AR23" s="277"/>
    </row>
    <row r="24" spans="2:44" ht="24" customHeight="1">
      <c r="B24" s="323"/>
      <c r="C24" s="624" t="s">
        <v>1568</v>
      </c>
      <c r="D24" s="625"/>
      <c r="E24" s="345" t="str">
        <f t="array" ref="E24">INDEX($D$63:$D$197,MATCH(SMALL(IF($C$63:$C$197="무기",$E$63:$E$197),2),($C$63:$C$197="무기")*($E$63:$E$197),0))</f>
        <v>은+가</v>
      </c>
      <c r="F24" s="345" t="str">
        <f t="array" ref="F24">INDEX($D$63:$D$197,MATCH(SMALL(IF($C$63:$C$197="무기",$G$63:$G$197),2),($C$63:$C$197="무기")*($G$63:$G$197),0))</f>
        <v>은+가</v>
      </c>
      <c r="G24" s="346" t="str">
        <f t="array" ref="G24">INDEX($D$63:$D$197,MATCH(SMALL(IF($C$63:$C$197="무기",$I$63:$I$197),2),($C$63:$C$197="무기")*($I$63:$I$197),0))</f>
        <v>없음</v>
      </c>
      <c r="H24" s="346" t="str">
        <f t="array" ref="H24">INDEX($D$63:$D$197,MATCH(SMALL(IF($C$63:$C$197="무기",$K$63:$K$197),2),($C$63:$C$197="무기")*($K$63:$K$197),0))</f>
        <v>은+가</v>
      </c>
      <c r="I24" s="346" t="str">
        <f t="array" ref="I24">INDEX($D$63:$D$197,MATCH(SMALL(IF($C$63:$C$197="무기",$M$63:$M$197),2),($C$63:$C$197="무기")*($M$63:$M$197),0))</f>
        <v>은+가</v>
      </c>
      <c r="J24" s="346" t="str">
        <f t="array" ref="J24">INDEX($D$63:$D$197,MATCH(SMALL(IF($C$63:$C$197="무기",$O$63:$O$197),2),($C$63:$C$197="무기")*($O$63:$O$197),0))</f>
        <v>없음</v>
      </c>
      <c r="K24" s="346" t="str">
        <f t="array" ref="K24">INDEX($D$63:$D$197,MATCH(SMALL(IF($C$63:$C$197="무기",$Q$63:$Q$197),2),($C$63:$C$197="무기")*($Q$63:$Q$197),0))</f>
        <v>가호</v>
      </c>
      <c r="L24" s="346" t="str">
        <f t="array" ref="L24">INDEX($D$63:$D$197,MATCH(SMALL(IF($C$63:$C$197="무기",$S$63:$S$197),2),($C$63:$C$197="무기")*($S$63:$S$197),0))</f>
        <v>가호</v>
      </c>
      <c r="M24" s="346" t="str">
        <f t="array" ref="M24">INDEX($D$63:$D$197,MATCH(SMALL(IF($C$63:$C$197="무기",$U$63:$U$197),2),($C$63:$C$197="무기")*($U$63:$U$197),0))</f>
        <v>가호</v>
      </c>
      <c r="N24" s="346" t="str">
        <f t="array" ref="N24">INDEX($D$63:$D$197,MATCH(SMALL(IF($C$63:$C$197="무기",$W$63:$W$197),2),($C$63:$C$197="무기")*($W$63:$W$197),0))</f>
        <v>가호</v>
      </c>
      <c r="O24" s="346" t="str">
        <f t="array" ref="O24">INDEX($D$63:$D$197,MATCH(SMALL(IF($C$63:$C$197="무기",$Y$63:$Y$197),2),($C$63:$C$197="무기")*($Y$63:$Y$197),0))</f>
        <v>가호</v>
      </c>
      <c r="P24" s="346" t="str">
        <f t="array" ref="P24">INDEX($D$63:$D$197,MATCH(SMALL(IF($C$63:$C$197="무기",$AA$63:$AA$197),2),($C$63:$C$197="무기")*($AA$63:$AA$197),0))</f>
        <v>가호</v>
      </c>
      <c r="Q24" s="346" t="str">
        <f t="array" ref="Q24">INDEX($D$63:$D$197,MATCH(SMALL(IF($C$63:$C$197="무기",$AC$63:$AC$197),2),($C$63:$C$197="무기")*($AC$63:$AC$197),0))</f>
        <v>가호</v>
      </c>
      <c r="R24" s="346" t="str">
        <f t="array" ref="R24">INDEX($D$63:$D$197,MATCH(SMALL(IF($C$63:$C$197="무기",$AE$63:$AE$197),2),($C$63:$C$197="무기")*($AE$63:$AE$197),0))</f>
        <v>가호</v>
      </c>
      <c r="S24" s="346" t="str">
        <f t="array" ref="S24">INDEX($D$63:$D$197,MATCH(SMALL(IF($C$63:$C$197="무기",$AG$63:$AG$197),2),($C$63:$C$197="무기")*($AG$63:$AG$197),0))</f>
        <v>가호</v>
      </c>
      <c r="T24" s="346" t="str">
        <f t="array" ref="T24">INDEX($D$63:$D$197,MATCH(SMALL(IF($C$63:$C$197="무기",$AI$63:$AI$197),2),($C$63:$C$197="무기")*($AI$63:$AI$197),0))</f>
        <v>없음</v>
      </c>
      <c r="U24" s="346" t="str">
        <f t="array" ref="U24">INDEX($D$63:$D$197,MATCH(SMALL(IF($C$63:$C$197="무기",$AK$63:$AK$197),2),($C$63:$C$197="무기")*($AK$63:$AK$197),0))</f>
        <v>없음</v>
      </c>
      <c r="V24" s="346" t="str">
        <f t="array" ref="V24">INDEX($D$63:$D$197,MATCH(SMALL(IF($C$63:$C$197="무기",$AM$63:$AM$197),2),($C$63:$C$197="무기")*($AM$63:$AM$197),0))</f>
        <v>축+가</v>
      </c>
      <c r="W24" s="347" t="str">
        <f t="array" ref="W24">INDEX($D$63:$D$197,MATCH(SMALL(IF($C$63:$C$197="무기",$AO$63:$AO$197),2),($C$63:$C$197="무기")*($AO$63:$AO$197),0))</f>
        <v>축+가</v>
      </c>
      <c r="X24" s="334"/>
      <c r="Y24" s="277"/>
      <c r="Z24" s="277"/>
      <c r="AA24" s="277"/>
      <c r="AB24" s="277"/>
      <c r="AC24" s="277"/>
      <c r="AD24" s="277"/>
      <c r="AE24" s="277"/>
      <c r="AF24" s="277"/>
      <c r="AG24" s="277"/>
      <c r="AH24" s="277"/>
      <c r="AI24" s="277"/>
      <c r="AJ24" s="277"/>
      <c r="AK24" s="277"/>
      <c r="AL24" s="277"/>
      <c r="AM24" s="277"/>
      <c r="AN24" s="277"/>
      <c r="AO24" s="277"/>
      <c r="AP24" s="277"/>
      <c r="AQ24" s="277"/>
      <c r="AR24" s="277"/>
    </row>
    <row r="25" spans="2:44" ht="14.45" customHeight="1">
      <c r="B25" s="323"/>
      <c r="C25" s="620"/>
      <c r="D25" s="621"/>
      <c r="E25" s="158">
        <f t="array" ref="E25">SMALL(IF($C$63:$C$197="무기",$E$63:$E$197),2)</f>
        <v>1292.6399999999999</v>
      </c>
      <c r="F25" s="158">
        <f t="array" ref="F25">SMALL(IF($C$63:$C$197="무기",$G$63:$G$197),2)</f>
        <v>1546.1771499999998</v>
      </c>
      <c r="G25" s="159">
        <f t="array" ref="G25">SMALL(IF($C$63:$C$197="무기",$I$63:$I$197),2)</f>
        <v>1997.3095921023996</v>
      </c>
      <c r="H25" s="159">
        <f t="array" ref="H25">SMALL(IF($C$63:$C$197="무기",$K$63:$K$197),2)</f>
        <v>2170.585532043629</v>
      </c>
      <c r="I25" s="159">
        <f t="array" ref="I25">SMALL(IF($C$63:$C$197="무기",$M$63:$M$197),2)</f>
        <v>2170.585532043629</v>
      </c>
      <c r="J25" s="159">
        <f t="array" ref="J25">SMALL(IF($C$63:$C$197="무기",$O$63:$O$197),2)</f>
        <v>3333.070456008461</v>
      </c>
      <c r="K25" s="159">
        <f t="array" ref="K25">SMALL(IF($C$63:$C$197="무기",$Q$63:$Q$197),2)</f>
        <v>3902.5691837570976</v>
      </c>
      <c r="L25" s="159">
        <f t="array" ref="L25">SMALL(IF($C$63:$C$197="무기",$S$63:$S$197),2)</f>
        <v>3943.0104329056462</v>
      </c>
      <c r="M25" s="159">
        <f t="array" ref="M25">SMALL(IF($C$63:$C$197="무기",$U$63:$U$197),2)</f>
        <v>5264.016907066296</v>
      </c>
      <c r="N25" s="159">
        <f t="array" ref="N25">SMALL(IF($C$63:$C$197="무기",$W$63:$W$197),2)</f>
        <v>5670.3112706425227</v>
      </c>
      <c r="O25" s="159">
        <f t="array" ref="O25">SMALL(IF($C$63:$C$197="무기",$Y$63:$Y$197),2)</f>
        <v>5815.3634978501022</v>
      </c>
      <c r="P25" s="159">
        <f t="array" ref="P25">SMALL(IF($C$63:$C$197="무기",$AA$63:$AA$197),2)</f>
        <v>11640.630874093404</v>
      </c>
      <c r="Q25" s="159">
        <f t="array" ref="Q25">SMALL(IF($C$63:$C$197="무기",$AC$63:$AC$197),2)</f>
        <v>12632.38117058195</v>
      </c>
      <c r="R25" s="159">
        <f t="array" ref="R25">SMALL(IF($C$63:$C$197="무기",$AE$63:$AE$197),2)</f>
        <v>19274.106662894646</v>
      </c>
      <c r="S25" s="159">
        <f t="array" ref="S25">SMALL(IF($C$63:$C$197="무기",$AG$63:$AG$197),2)</f>
        <v>21418.547190485293</v>
      </c>
      <c r="T25" s="159">
        <f t="array" ref="T25">SMALL(IF($C$63:$C$197="무기",$AI$63:$AI$197),2)</f>
        <v>47536.922633078022</v>
      </c>
      <c r="U25" s="159">
        <f t="array" ref="U25">SMALL(IF($C$63:$C$197="무기",$AK$63:$AK$197),2)</f>
        <v>52567.932028397423</v>
      </c>
      <c r="V25" s="159">
        <f t="array" ref="V25">SMALL(IF($C$63:$C$197="무기",$AM$63:$AM$197),2)</f>
        <v>101884.98486164572</v>
      </c>
      <c r="W25" s="348">
        <f t="array" ref="W25">SMALL(IF($C$63:$C$197="무기",$AO$63:$AO$197),2)</f>
        <v>110418.41094891437</v>
      </c>
      <c r="X25" s="353"/>
      <c r="Y25" s="157"/>
      <c r="Z25" s="157"/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  <c r="AQ25" s="277"/>
      <c r="AR25" s="277"/>
    </row>
    <row r="26" spans="2:44" ht="24" customHeight="1">
      <c r="B26" s="323"/>
      <c r="C26" s="620" t="s">
        <v>1569</v>
      </c>
      <c r="D26" s="621"/>
      <c r="E26" s="159" t="str">
        <f t="array" ref="E26">INDEX($D$63:$D$197,MATCH(SMALL(IF($C$63:$C$197="방어구",$E$63:$E$197),2),($C$63:$C$197="방어구")*($E$63:$E$197),0))</f>
        <v>가호</v>
      </c>
      <c r="F26" s="159" t="str">
        <f t="array" ref="F26">INDEX($D$63:$D$197,MATCH(SMALL(IF($C$63:$C$197="방어구",$G$63:$G$197),2),($C$63:$C$197="방어구")*($G$63:$G$197),0))</f>
        <v>가호</v>
      </c>
      <c r="G26" s="159" t="str">
        <f t="array" ref="G26">INDEX($D$63:$D$197,MATCH(SMALL(IF($C$63:$C$197="방어구",$I$63:$I$197),2),($C$63:$C$197="방어구")*($I$63:$I$197),0))</f>
        <v>가호</v>
      </c>
      <c r="H26" s="159" t="str">
        <f t="array" ref="H26">INDEX($D$63:$D$197,MATCH(SMALL(IF($C$63:$C$197="방어구",$K$63:$K$197),2),($C$63:$C$197="방어구")*($K$63:$K$197),0))</f>
        <v>가호</v>
      </c>
      <c r="I26" s="159" t="str">
        <f t="array" ref="I26">INDEX($D$63:$D$197,MATCH(SMALL(IF($C$63:$C$197="방어구",$M$63:$M$197),2),($C$63:$C$197="방어구")*($M$63:$M$197),0))</f>
        <v>가호</v>
      </c>
      <c r="J26" s="159" t="str">
        <f t="array" ref="J26">INDEX($D$63:$D$197,MATCH(SMALL(IF($C$63:$C$197="방어구",$O$63:$O$197),2),($C$63:$C$197="방어구")*($O$63:$O$197),0))</f>
        <v>가호</v>
      </c>
      <c r="K26" s="159" t="str">
        <f t="array" ref="K26">INDEX($D$63:$D$197,MATCH(SMALL(IF($C$63:$C$197="방어구",$Q$63:$Q$197),2),($C$63:$C$197="방어구")*($Q$63:$Q$197),0))</f>
        <v>가호</v>
      </c>
      <c r="L26" s="159" t="str">
        <f t="array" ref="L26">INDEX($D$63:$D$197,MATCH(SMALL(IF($C$63:$C$197="방어구",$S$63:$S$197),2),($C$63:$C$197="방어구")*($S$63:$S$197),0))</f>
        <v>가호</v>
      </c>
      <c r="M26" s="159" t="str">
        <f t="array" ref="M26">INDEX($D$63:$D$197,MATCH(SMALL(IF($C$63:$C$197="방어구",$U$63:$U$197),2),($C$63:$C$197="방어구")*($U$63:$U$197),0))</f>
        <v>가호</v>
      </c>
      <c r="N26" s="159" t="str">
        <f t="array" ref="N26">INDEX($D$63:$D$197,MATCH(SMALL(IF($C$63:$C$197="방어구",$W$63:$W$197),2),($C$63:$C$197="방어구")*($W$63:$W$197),0))</f>
        <v>가호</v>
      </c>
      <c r="O26" s="159" t="str">
        <f t="array" ref="O26">INDEX($D$63:$D$197,MATCH(SMALL(IF($C$63:$C$197="방어구",$Y$63:$Y$197),2),($C$63:$C$197="방어구")*($Y$63:$Y$197),0))</f>
        <v>가호</v>
      </c>
      <c r="P26" s="159" t="str">
        <f t="array" ref="P26">INDEX($D$63:$D$197,MATCH(SMALL(IF($C$63:$C$197="방어구",$AA$63:$AA$197),2),($C$63:$C$197="방어구")*($AA$63:$AA$197),0))</f>
        <v>가호</v>
      </c>
      <c r="Q26" s="159" t="str">
        <f t="array" ref="Q26">INDEX($D$63:$D$197,MATCH(SMALL(IF($C$63:$C$197="방어구",$AC$63:$AC$197),2),($C$63:$C$197="방어구")*($AC$63:$AC$197),0))</f>
        <v>가호</v>
      </c>
      <c r="R26" s="159" t="str">
        <f t="array" ref="R26">INDEX($D$63:$D$197,MATCH(SMALL(IF($C$63:$C$197="방어구",$AE$63:$AE$197),2),($C$63:$C$197="방어구")*($AE$63:$AE$197),0))</f>
        <v>가호</v>
      </c>
      <c r="S26" s="159" t="str">
        <f t="array" ref="S26">INDEX($D$63:$D$197,MATCH(SMALL(IF($C$63:$C$197="방어구",$AG$63:$AG$197),2),($C$63:$C$197="방어구")*($AG$63:$AG$197),0))</f>
        <v>가호</v>
      </c>
      <c r="T26" s="159" t="str">
        <f t="array" ref="T26">INDEX($D$63:$D$197,MATCH(SMALL(IF($C$63:$C$197="방어구",$AI$63:$AI$197),2),($C$63:$C$197="방어구")*($AI$63:$AI$197),0))</f>
        <v>가호</v>
      </c>
      <c r="U26" s="159" t="str">
        <f t="array" ref="U26">INDEX($D$63:$D$197,MATCH(SMALL(IF($C$63:$C$197="방어구",$AK$63:$AK$197),2),($C$63:$C$197="방어구")*($AK$63:$AK$197),0))</f>
        <v>가호</v>
      </c>
      <c r="V26" s="159" t="str">
        <f t="array" ref="V26">INDEX($D$63:$D$197,MATCH(SMALL(IF($C$63:$C$197="방어구",$AM$63:$AM$197),2),($C$63:$C$197="방어구")*($AM$63:$AM$197),0))</f>
        <v>없음</v>
      </c>
      <c r="W26" s="348" t="str">
        <f t="array" ref="W26">INDEX($D$63:$D$197,MATCH(SMALL(IF($C$63:$C$197="방어구",$AO$63:$AO$197),2),($C$63:$C$197="방어구")*($AO$63:$AO$197),0))</f>
        <v>없음</v>
      </c>
      <c r="X26" s="334"/>
      <c r="Y26" s="277"/>
      <c r="Z26" s="277"/>
      <c r="AA26" s="277"/>
      <c r="AB26" s="277"/>
      <c r="AC26" s="277"/>
      <c r="AD26" s="277"/>
      <c r="AE26" s="277"/>
      <c r="AF26" s="277"/>
      <c r="AG26" s="277"/>
      <c r="AH26" s="277"/>
      <c r="AI26" s="277"/>
      <c r="AJ26" s="277"/>
      <c r="AK26" s="277"/>
      <c r="AL26" s="277"/>
      <c r="AM26" s="277"/>
      <c r="AN26" s="277"/>
      <c r="AO26" s="277"/>
      <c r="AP26" s="277"/>
      <c r="AQ26" s="277"/>
      <c r="AR26" s="277"/>
    </row>
    <row r="27" spans="2:44" ht="14.45" customHeight="1">
      <c r="B27" s="323"/>
      <c r="C27" s="622"/>
      <c r="D27" s="623"/>
      <c r="E27" s="351">
        <f t="array" ref="E27">SMALL(IF($C$63:$C$197="방어구",$E$63:$E$197),2)</f>
        <v>861.18768000000011</v>
      </c>
      <c r="F27" s="351">
        <f t="array" ref="F27">SMALL(IF($C$63:$C$197="방어구",$G$63:$G$197),2)</f>
        <v>1010.7379171</v>
      </c>
      <c r="G27" s="351">
        <f t="array" ref="G27">SMALL(IF($C$63:$C$197="방어구",$I$63:$I$197),2)</f>
        <v>1282.7731208479997</v>
      </c>
      <c r="H27" s="351">
        <f t="array" ref="H27">SMALL(IF($C$63:$C$197="방어구",$K$63:$K$197),2)</f>
        <v>1403.1503442719998</v>
      </c>
      <c r="I27" s="351">
        <f t="array" ref="I27">SMALL(IF($C$63:$C$197="방어구",$M$63:$M$197),2)</f>
        <v>1403.1503442719998</v>
      </c>
      <c r="J27" s="351">
        <f t="array" ref="J27">SMALL(IF($C$63:$C$197="방어구",$O$63:$O$197),2)</f>
        <v>2195.7060881321636</v>
      </c>
      <c r="K27" s="351">
        <f t="array" ref="K27">SMALL(IF($C$63:$C$197="방어구",$Q$63:$Q$197),2)</f>
        <v>2736.8122035107649</v>
      </c>
      <c r="L27" s="351">
        <f t="array" ref="L27">SMALL(IF($C$63:$C$197="방어구",$S$63:$S$197),2)</f>
        <v>2736.8122035107649</v>
      </c>
      <c r="M27" s="351">
        <f t="array" ref="M27">SMALL(IF($C$63:$C$197="방어구",$U$63:$U$197),2)</f>
        <v>3574.8167713591556</v>
      </c>
      <c r="N27" s="351">
        <f t="array" ref="N27">SMALL(IF($C$63:$C$197="방어구",$W$63:$W$197),2)</f>
        <v>3913.3689985667343</v>
      </c>
      <c r="O27" s="351">
        <f t="array" ref="O27">SMALL(IF($C$63:$C$197="방어구",$Y$63:$Y$197),2)</f>
        <v>4259.8519076175517</v>
      </c>
      <c r="P27" s="351">
        <f t="array" ref="P27">SMALL(IF($C$63:$C$197="방어구",$AA$63:$AA$197),2)</f>
        <v>8183.859988043816</v>
      </c>
      <c r="Q27" s="351">
        <f t="array" ref="Q27">SMALL(IF($C$63:$C$197="방어구",$AC$63:$AC$197),2)</f>
        <v>8804.0251362880881</v>
      </c>
      <c r="R27" s="351">
        <f t="array" ref="R27">SMALL(IF($C$63:$C$197="방어구",$AE$63:$AE$197),2)</f>
        <v>13425.069164824828</v>
      </c>
      <c r="S27" s="351">
        <f t="array" ref="S27">SMALL(IF($C$63:$C$197="방어구",$AG$63:$AG$197),2)</f>
        <v>14652.325375861088</v>
      </c>
      <c r="T27" s="351">
        <f t="array" ref="T27">SMALL(IF($C$63:$C$197="방어구",$AI$63:$AI$197),2)</f>
        <v>28881.749314632267</v>
      </c>
      <c r="U27" s="351">
        <f t="array" ref="U27">SMALL(IF($C$63:$C$197="방어구",$AK$63:$AK$197),2)</f>
        <v>32201.327797461243</v>
      </c>
      <c r="V27" s="351">
        <f t="array" ref="V27">SMALL(IF($C$63:$C$197="방어구",$AM$63:$AM$197),2)</f>
        <v>62188.577329418491</v>
      </c>
      <c r="W27" s="352">
        <f t="array" ref="W27">SMALL(IF($C$63:$C$197="방어구",$AO$63:$AO$197),2)</f>
        <v>69689.704560725149</v>
      </c>
      <c r="X27" s="353"/>
      <c r="Y27" s="157"/>
      <c r="Z27" s="157"/>
      <c r="AA27" s="157"/>
      <c r="AB27" s="157"/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277"/>
      <c r="AR27" s="277"/>
    </row>
    <row r="28" spans="2:44" ht="24" customHeight="1">
      <c r="B28" s="323"/>
      <c r="C28" s="624" t="s">
        <v>1574</v>
      </c>
      <c r="D28" s="625"/>
      <c r="E28" s="345" t="str">
        <f t="array" ref="E28">INDEX($D$63:$D$197,MATCH(SMALL(IF($C$63:$C$197="무기",$E$63:$E$197),3),($C$63:$C$197="무기")*($E$63:$E$197),0))</f>
        <v>축+가</v>
      </c>
      <c r="F28" s="345" t="str">
        <f t="array" ref="F28">INDEX($D$63:$D$197,MATCH(SMALL(IF($C$63:$C$197="무기",$G$63:$G$197),3),($C$63:$C$197="무기")*($G$63:$G$197),0))</f>
        <v>축+가</v>
      </c>
      <c r="G28" s="346" t="str">
        <f t="array" ref="G28">INDEX($D$63:$D$197,MATCH(SMALL(IF($C$63:$C$197="무기",$I$63:$I$197),3),($C$63:$C$197="무기")*($I$63:$I$197),0))</f>
        <v>은+가</v>
      </c>
      <c r="H28" s="346" t="str">
        <f t="array" ref="H28">INDEX($D$63:$D$197,MATCH(SMALL(IF($C$63:$C$197="무기",$K$63:$K$197),3),($C$63:$C$197="무기")*($K$63:$K$197),0))</f>
        <v>없음</v>
      </c>
      <c r="I28" s="346" t="str">
        <f t="array" ref="I28">INDEX($D$63:$D$197,MATCH(SMALL(IF($C$63:$C$197="무기",$M$63:$M$197),3),($C$63:$C$197="무기")*($M$63:$M$197),0))</f>
        <v>없음</v>
      </c>
      <c r="J28" s="346" t="str">
        <f t="array" ref="J28">INDEX($D$63:$D$197,MATCH(SMALL(IF($C$63:$C$197="무기",$O$63:$O$197),3),($C$63:$C$197="무기")*($O$63:$O$197),0))</f>
        <v>은+가</v>
      </c>
      <c r="K28" s="346">
        <f t="array" ref="K28">INDEX($D$63:$D$197,MATCH(SMALL(IF($C$63:$C$197="무기",$Q$63:$Q$197),3),($C$63:$C$197="무기")*($Q$63:$Q$197),0))</f>
        <v>500</v>
      </c>
      <c r="L28" s="346">
        <f t="array" ref="L28">INDEX($D$63:$D$197,MATCH(SMALL(IF($C$63:$C$197="무기",$S$63:$S$197),3),($C$63:$C$197="무기")*($S$63:$S$197),0))</f>
        <v>500</v>
      </c>
      <c r="M28" s="346">
        <f t="array" ref="M28">INDEX($D$63:$D$197,MATCH(SMALL(IF($C$63:$C$197="무기",$U$63:$U$197),3),($C$63:$C$197="무기")*($U$63:$U$197),0))</f>
        <v>500</v>
      </c>
      <c r="N28" s="346">
        <f t="array" ref="N28">INDEX($D$63:$D$197,MATCH(SMALL(IF($C$63:$C$197="무기",$W$63:$W$197),3),($C$63:$C$197="무기")*($W$63:$W$197),0))</f>
        <v>500</v>
      </c>
      <c r="O28" s="346">
        <f t="array" ref="O28">INDEX($D$63:$D$197,MATCH(SMALL(IF($C$63:$C$197="무기",$Y$63:$Y$197),3),($C$63:$C$197="무기")*($Y$63:$Y$197),0))</f>
        <v>500</v>
      </c>
      <c r="P28" s="346">
        <f t="array" ref="P28">INDEX($D$63:$D$197,MATCH(SMALL(IF($C$63:$C$197="무기",$AA$63:$AA$197),3),($C$63:$C$197="무기")*($AA$63:$AA$197),0))</f>
        <v>500</v>
      </c>
      <c r="Q28" s="346">
        <f t="array" ref="Q28">INDEX($D$63:$D$197,MATCH(SMALL(IF($C$63:$C$197="무기",$AC$63:$AC$197),3),($C$63:$C$197="무기")*($AC$63:$AC$197),0))</f>
        <v>500</v>
      </c>
      <c r="R28" s="346">
        <f t="array" ref="R28">INDEX($D$63:$D$197,MATCH(SMALL(IF($C$63:$C$197="무기",$AE$63:$AE$197),3),($C$63:$C$197="무기")*($AE$63:$AE$197),0))</f>
        <v>500</v>
      </c>
      <c r="S28" s="346">
        <f t="array" ref="S28">INDEX($D$63:$D$197,MATCH(SMALL(IF($C$63:$C$197="무기",$AG$63:$AG$197),3),($C$63:$C$197="무기")*($AG$63:$AG$197),0))</f>
        <v>500</v>
      </c>
      <c r="T28" s="346" t="str">
        <f t="array" ref="T28">INDEX($D$63:$D$197,MATCH(SMALL(IF($C$63:$C$197="무기",$AI$63:$AI$197),3),($C$63:$C$197="무기")*($AI$63:$AI$197),0))</f>
        <v>축+가</v>
      </c>
      <c r="U28" s="346" t="str">
        <f t="array" ref="U28">INDEX($D$63:$D$197,MATCH(SMALL(IF($C$63:$C$197="무기",$AK$63:$AK$197),3),($C$63:$C$197="무기")*($AK$63:$AK$197),0))</f>
        <v>축+가</v>
      </c>
      <c r="V28" s="346" t="str">
        <f t="array" ref="V28">INDEX($D$63:$D$197,MATCH(SMALL(IF($C$63:$C$197="무기",$AM$63:$AM$197),3),($C$63:$C$197="무기")*($AM$63:$AM$197),0))</f>
        <v>은+가</v>
      </c>
      <c r="W28" s="347" t="str">
        <f t="array" ref="W28">INDEX($D$63:$D$197,MATCH(SMALL(IF($C$63:$C$197="무기",$AO$63:$AO$197),3),($C$63:$C$197="무기")*($AO$63:$AO$197),0))</f>
        <v>은+가</v>
      </c>
      <c r="X28" s="334"/>
      <c r="Y28" s="277"/>
      <c r="Z28" s="277"/>
      <c r="AA28" s="277"/>
      <c r="AB28" s="277"/>
      <c r="AC28" s="277"/>
      <c r="AD28" s="277"/>
      <c r="AE28" s="277"/>
      <c r="AF28" s="277"/>
      <c r="AG28" s="277"/>
      <c r="AH28" s="277"/>
      <c r="AI28" s="277"/>
      <c r="AJ28" s="277"/>
      <c r="AK28" s="277"/>
      <c r="AL28" s="277"/>
      <c r="AM28" s="277"/>
      <c r="AN28" s="277"/>
      <c r="AO28" s="277"/>
      <c r="AP28" s="277"/>
      <c r="AQ28" s="277"/>
      <c r="AR28" s="277"/>
    </row>
    <row r="29" spans="2:44" ht="14.45" customHeight="1">
      <c r="B29" s="323"/>
      <c r="C29" s="620"/>
      <c r="D29" s="621"/>
      <c r="E29" s="158">
        <f t="array" ref="E29">SMALL(IF($C$63:$C$197="무기",$E$63:$E$197),3)</f>
        <v>1304.4821999999999</v>
      </c>
      <c r="F29" s="158">
        <f t="array" ref="F29">SMALL(IF($C$63:$C$197="무기",$G$63:$G$197),3)</f>
        <v>1561.8905499999998</v>
      </c>
      <c r="G29" s="159">
        <f t="array" ref="G29">SMALL(IF($C$63:$C$197="무기",$I$63:$I$197),3)</f>
        <v>2012.7177099617777</v>
      </c>
      <c r="H29" s="159">
        <f t="array" ref="H29">SMALL(IF($C$63:$C$197="무기",$K$63:$K$197),3)</f>
        <v>2173.9468389503995</v>
      </c>
      <c r="I29" s="159">
        <f t="array" ref="I29">SMALL(IF($C$63:$C$197="무기",$M$63:$M$197),3)</f>
        <v>2173.9468389503995</v>
      </c>
      <c r="J29" s="159">
        <f t="array" ref="J29">SMALL(IF($C$63:$C$197="무기",$O$63:$O$197),3)</f>
        <v>3480.012975964803</v>
      </c>
      <c r="K29" s="159">
        <f t="array" ref="K29">SMALL(IF($C$63:$C$197="무기",$Q$63:$Q$197),3)</f>
        <v>4423.6824594191721</v>
      </c>
      <c r="L29" s="159">
        <f t="array" ref="L29">SMALL(IF($C$63:$C$197="무기",$S$63:$S$197),3)</f>
        <v>4464.0727948753301</v>
      </c>
      <c r="M29" s="159">
        <f t="array" ref="M29">SMALL(IF($C$63:$C$197="무기",$U$63:$U$197),3)</f>
        <v>5980.5024559392841</v>
      </c>
      <c r="N29" s="159">
        <f t="array" ref="N29">SMALL(IF($C$63:$C$197="무기",$W$63:$W$197),3)</f>
        <v>6386.5722842362384</v>
      </c>
      <c r="O29" s="159">
        <f t="array" ref="O29">SMALL(IF($C$63:$C$197="무기",$Y$63:$Y$197),3)</f>
        <v>6531.3812648912717</v>
      </c>
      <c r="P29" s="159">
        <f t="array" ref="P29">SMALL(IF($C$63:$C$197="무기",$AA$63:$AA$197),3)</f>
        <v>13432.121406499075</v>
      </c>
      <c r="Q29" s="159">
        <f t="array" ref="Q29">SMALL(IF($C$63:$C$197="무기",$AC$63:$AC$197),3)</f>
        <v>14421.216110672383</v>
      </c>
      <c r="R29" s="159">
        <f t="array" ref="R29">SMALL(IF($C$63:$C$197="무기",$AE$63:$AE$197),3)</f>
        <v>22049.696660643032</v>
      </c>
      <c r="S29" s="159">
        <f t="array" ref="S29">SMALL(IF($C$63:$C$197="무기",$AG$63:$AG$197),3)</f>
        <v>24188.20446290305</v>
      </c>
      <c r="T29" s="159">
        <f t="array" ref="T29">SMALL(IF($C$63:$C$197="무기",$AI$63:$AI$197),3)</f>
        <v>61470.97183904273</v>
      </c>
      <c r="U29" s="159">
        <f t="array" ref="U29">SMALL(IF($C$63:$C$197="무기",$AK$63:$AK$197),3)</f>
        <v>65720.061396635676</v>
      </c>
      <c r="V29" s="159">
        <f t="array" ref="V29">SMALL(IF($C$63:$C$197="무기",$AM$63:$AM$197),3)</f>
        <v>102495.82573125552</v>
      </c>
      <c r="W29" s="348">
        <f t="array" ref="W29">SMALL(IF($C$63:$C$197="무기",$AO$63:$AO$197),3)</f>
        <v>111029.25181852418</v>
      </c>
      <c r="X29" s="353"/>
      <c r="Y29" s="157"/>
      <c r="Z29" s="157"/>
      <c r="AA29" s="157"/>
      <c r="AB29" s="157"/>
      <c r="AC29" s="157"/>
      <c r="AD29" s="157"/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277"/>
      <c r="AR29" s="277"/>
    </row>
    <row r="30" spans="2:44" ht="24" customHeight="1">
      <c r="B30" s="323"/>
      <c r="C30" s="620" t="s">
        <v>1575</v>
      </c>
      <c r="D30" s="621"/>
      <c r="E30" s="159" t="str">
        <f t="array" ref="E30">INDEX($D$63:$D$197,MATCH(SMALL(IF($C$63:$C$197="방어구",$E$63:$E$197),3),($C$63:$C$197="방어구")*($E$63:$E$197),0))</f>
        <v>은+가</v>
      </c>
      <c r="F30" s="159" t="str">
        <f t="array" ref="F30">INDEX($D$63:$D$197,MATCH(SMALL(IF($C$63:$C$197="방어구",$G$63:$G$197),3),($C$63:$C$197="방어구")*($G$63:$G$197),0))</f>
        <v>은+가</v>
      </c>
      <c r="G30" s="159" t="str">
        <f t="array" ref="G30">INDEX($D$63:$D$197,MATCH(SMALL(IF($C$63:$C$197="방어구",$I$63:$I$197),3),($C$63:$C$197="방어구")*($I$63:$I$197),0))</f>
        <v>은총</v>
      </c>
      <c r="H30" s="159" t="str">
        <f t="array" ref="H30">INDEX($D$63:$D$197,MATCH(SMALL(IF($C$63:$C$197="방어구",$K$63:$K$197),3),($C$63:$C$197="방어구")*($K$63:$K$197),0))</f>
        <v>은총</v>
      </c>
      <c r="I30" s="159" t="str">
        <f t="array" ref="I30">INDEX($D$63:$D$197,MATCH(SMALL(IF($C$63:$C$197="방어구",$M$63:$M$197),3),($C$63:$C$197="방어구")*($M$63:$M$197),0))</f>
        <v>은총</v>
      </c>
      <c r="J30" s="159" t="str">
        <f t="array" ref="J30">INDEX($D$63:$D$197,MATCH(SMALL(IF($C$63:$C$197="방어구",$O$63:$O$197),3),($C$63:$C$197="방어구")*($O$63:$O$197),0))</f>
        <v>은총</v>
      </c>
      <c r="K30" s="159" t="str">
        <f t="array" ref="K30">INDEX($D$63:$D$197,MATCH(SMALL(IF($C$63:$C$197="방어구",$Q$63:$Q$197),3),($C$63:$C$197="방어구")*($Q$63:$Q$197),0))</f>
        <v>은총</v>
      </c>
      <c r="L30" s="159" t="str">
        <f t="array" ref="L30">INDEX($D$63:$D$197,MATCH(SMALL(IF($C$63:$C$197="방어구",$S$63:$S$197),3),($C$63:$C$197="방어구")*($S$63:$S$197),0))</f>
        <v>은총</v>
      </c>
      <c r="M30" s="159" t="str">
        <f t="array" ref="M30">INDEX($D$63:$D$197,MATCH(SMALL(IF($C$63:$C$197="방어구",$U$63:$U$197),3),($C$63:$C$197="방어구")*($U$63:$U$197),0))</f>
        <v>은총</v>
      </c>
      <c r="N30" s="159" t="str">
        <f t="array" ref="N30">INDEX($D$63:$D$197,MATCH(SMALL(IF($C$63:$C$197="방어구",$W$63:$W$197),3),($C$63:$C$197="방어구")*($W$63:$W$197),0))</f>
        <v>은총</v>
      </c>
      <c r="O30" s="159" t="str">
        <f t="array" ref="O30">INDEX($D$63:$D$197,MATCH(SMALL(IF($C$63:$C$197="방어구",$Y$63:$Y$197),3),($C$63:$C$197="방어구")*($Y$63:$Y$197),0))</f>
        <v>은총</v>
      </c>
      <c r="P30" s="159" t="str">
        <f t="array" ref="P30">INDEX($D$63:$D$197,MATCH(SMALL(IF($C$63:$C$197="방어구",$AA$63:$AA$197),3),($C$63:$C$197="방어구")*($AA$63:$AA$197),0))</f>
        <v>은총</v>
      </c>
      <c r="Q30" s="159" t="str">
        <f t="array" ref="Q30">INDEX($D$63:$D$197,MATCH(SMALL(IF($C$63:$C$197="방어구",$AC$63:$AC$197),3),($C$63:$C$197="방어구")*($AC$63:$AC$197),0))</f>
        <v>은총</v>
      </c>
      <c r="R30" s="159" t="str">
        <f t="array" ref="R30">INDEX($D$63:$D$197,MATCH(SMALL(IF($C$63:$C$197="방어구",$AE$63:$AE$197),3),($C$63:$C$197="방어구")*($AE$63:$AE$197),0))</f>
        <v>은총</v>
      </c>
      <c r="S30" s="159" t="str">
        <f t="array" ref="S30">INDEX($D$63:$D$197,MATCH(SMALL(IF($C$63:$C$197="방어구",$AG$63:$AG$197),3),($C$63:$C$197="방어구")*($AG$63:$AG$197),0))</f>
        <v>은총</v>
      </c>
      <c r="T30" s="159" t="str">
        <f t="array" ref="T30">INDEX($D$63:$D$197,MATCH(SMALL(IF($C$63:$C$197="방어구",$AI$63:$AI$197),3),($C$63:$C$197="방어구")*($AI$63:$AI$197),0))</f>
        <v>축+가</v>
      </c>
      <c r="U30" s="159" t="str">
        <f t="array" ref="U30">INDEX($D$63:$D$197,MATCH(SMALL(IF($C$63:$C$197="방어구",$AK$63:$AK$197),3),($C$63:$C$197="방어구")*($AK$63:$AK$197),0))</f>
        <v>축+가</v>
      </c>
      <c r="V30" s="159" t="str">
        <f t="array" ref="V30">INDEX($D$63:$D$197,MATCH(SMALL(IF($C$63:$C$197="방어구",$AM$63:$AM$197),3),($C$63:$C$197="방어구")*($AM$63:$AM$197),0))</f>
        <v>축+가</v>
      </c>
      <c r="W30" s="348" t="str">
        <f t="array" ref="W30">INDEX($D$63:$D$197,MATCH(SMALL(IF($C$63:$C$197="방어구",$AO$63:$AO$197),3),($C$63:$C$197="방어구")*($AO$63:$AO$197),0))</f>
        <v>축+가</v>
      </c>
      <c r="X30" s="334"/>
      <c r="Y30" s="277"/>
      <c r="Z30" s="277"/>
      <c r="AA30" s="277"/>
      <c r="AB30" s="277"/>
      <c r="AC30" s="277"/>
      <c r="AD30" s="277"/>
      <c r="AE30" s="277"/>
      <c r="AF30" s="277"/>
      <c r="AG30" s="277"/>
      <c r="AH30" s="277"/>
      <c r="AI30" s="277"/>
      <c r="AJ30" s="277"/>
      <c r="AK30" s="277"/>
      <c r="AL30" s="277"/>
      <c r="AM30" s="277"/>
      <c r="AN30" s="277"/>
      <c r="AO30" s="277"/>
      <c r="AP30" s="277"/>
      <c r="AQ30" s="277"/>
      <c r="AR30" s="277"/>
    </row>
    <row r="31" spans="2:44" ht="14.45" customHeight="1">
      <c r="B31" s="323"/>
      <c r="C31" s="622"/>
      <c r="D31" s="623"/>
      <c r="E31" s="350">
        <f t="array" ref="E31">SMALL(IF($C$63:$C$197="방어구",$E$63:$E$197),3)</f>
        <v>935.48</v>
      </c>
      <c r="F31" s="350">
        <f t="array" ref="F31">SMALL(IF($C$63:$C$197="방어구",$G$63:$G$197),3)</f>
        <v>1113.4137499999999</v>
      </c>
      <c r="G31" s="351">
        <f t="array" ref="G31">SMALL(IF($C$63:$C$197="방어구",$I$63:$I$197),3)</f>
        <v>1428.4665222209683</v>
      </c>
      <c r="H31" s="351">
        <f t="array" ref="H31">SMALL(IF($C$63:$C$197="방어구",$K$63:$K$197),3)</f>
        <v>1548.7894551776112</v>
      </c>
      <c r="I31" s="351">
        <f t="array" ref="I31">SMALL(IF($C$63:$C$197="방어구",$M$63:$M$197),3)</f>
        <v>1548.7894551776112</v>
      </c>
      <c r="J31" s="351">
        <f t="array" ref="J31">SMALL(IF($C$63:$C$197="방어구",$O$63:$O$197),3)</f>
        <v>2456.0387057166822</v>
      </c>
      <c r="K31" s="351">
        <f t="array" ref="K31">SMALL(IF($C$63:$C$197="방어구",$Q$63:$Q$197),3)</f>
        <v>3259.1066768362998</v>
      </c>
      <c r="L31" s="351">
        <f t="array" ref="L31">SMALL(IF($C$63:$C$197="방어구",$S$63:$S$197),3)</f>
        <v>3259.1066768362998</v>
      </c>
      <c r="M31" s="351">
        <f t="array" ref="M31">SMALL(IF($C$63:$C$197="방어구",$U$63:$U$197),3)</f>
        <v>4293.7534970308698</v>
      </c>
      <c r="N31" s="351">
        <f t="array" ref="N31">SMALL(IF($C$63:$C$197="방어구",$W$63:$W$197),3)</f>
        <v>4632.062477685904</v>
      </c>
      <c r="O31" s="351">
        <f t="array" ref="O31">SMALL(IF($C$63:$C$197="방어구",$Y$63:$Y$197),3)</f>
        <v>4978.3956965505395</v>
      </c>
      <c r="P31" s="351">
        <f t="array" ref="P31">SMALL(IF($C$63:$C$197="방어구",$AA$63:$AA$197),3)</f>
        <v>10000.080723885138</v>
      </c>
      <c r="Q31" s="351">
        <f t="array" ref="Q31">SMALL(IF($C$63:$C$197="방어구",$AC$63:$AC$197),3)</f>
        <v>10618.918075971793</v>
      </c>
      <c r="R31" s="351">
        <f t="array" ref="R31">SMALL(IF($C$63:$C$197="방어구",$AE$63:$AE$197),3)</f>
        <v>16232.498121847606</v>
      </c>
      <c r="S31" s="351">
        <f t="array" ref="S31">SMALL(IF($C$63:$C$197="방어구",$AG$63:$AG$197),3)</f>
        <v>17457.381242751613</v>
      </c>
      <c r="T31" s="351">
        <f t="array" ref="T31">SMALL(IF($C$63:$C$197="방어구",$AI$63:$AI$197),3)</f>
        <v>46897.189189819444</v>
      </c>
      <c r="U31" s="351">
        <f t="array" ref="U31">SMALL(IF($C$63:$C$197="방어구",$AK$63:$AK$197),3)</f>
        <v>49921.827145317795</v>
      </c>
      <c r="V31" s="351">
        <f t="array" ref="V31">SMALL(IF($C$63:$C$197="방어구",$AM$63:$AM$197),3)</f>
        <v>77181.528048505745</v>
      </c>
      <c r="W31" s="352">
        <f t="array" ref="W31">SMALL(IF($C$63:$C$197="방어구",$AO$63:$AO$197),3)</f>
        <v>82661.778338546603</v>
      </c>
      <c r="X31" s="353"/>
      <c r="Y31" s="157"/>
      <c r="Z31" s="157"/>
      <c r="AA31" s="157"/>
      <c r="AB31" s="157"/>
      <c r="AC31" s="157"/>
      <c r="AD31" s="157"/>
      <c r="AE31" s="157"/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277"/>
      <c r="AR31" s="277"/>
    </row>
    <row r="32" spans="2:44" ht="24" customHeight="1">
      <c r="B32" s="323"/>
      <c r="C32" s="624" t="s">
        <v>1566</v>
      </c>
      <c r="D32" s="625"/>
      <c r="E32" s="345" t="str">
        <f t="array" ref="E32">INDEX($D$217:$D$351,MATCH(SMALL(IF($C$217:$C$351="무기",$E$217:$E$351),1),($C$217:$C$351="무기")*($E$217:$E$351),0))</f>
        <v>가호</v>
      </c>
      <c r="F32" s="345" t="str">
        <f t="array" ref="F32">INDEX($D$217:$D$351,MATCH(SMALL(IF($C$217:$C$351="무기",$G$217:$G$351),1),($C$217:$C$351="무기")*($G$217:$G$351),0))</f>
        <v>가호</v>
      </c>
      <c r="G32" s="346" t="str">
        <f t="array" ref="G32">INDEX($D$217:$D$351,MATCH(SMALL(IF($C$217:$C$351="무기",$I$217:$I$351),1),($C$217:$C$351="무기")*($I$217:$I$351),0))</f>
        <v>가호</v>
      </c>
      <c r="H32" s="346" t="str">
        <f t="array" ref="H32">INDEX($D$217:$D$351,MATCH(SMALL(IF($C$217:$C$351="무기",$K$217:$K$351),1),($C$217:$C$351="무기")*($K$217:$K$351),0))</f>
        <v>가호</v>
      </c>
      <c r="I32" s="346" t="str">
        <f t="array" ref="I32">INDEX($D$217:$D$351,MATCH(SMALL(IF($C$217:$C$351="무기",$M$217:$M$351),1),($C$217:$C$351="무기")*($M$217:$M$351),0))</f>
        <v>가호</v>
      </c>
      <c r="J32" s="346" t="str">
        <f t="array" ref="J32">INDEX($D$217:$D$351,MATCH(SMALL(IF($C$217:$C$351="무기",$O$217:$O$351),1),($C$217:$C$351="무기")*($O$217:$O$351),0))</f>
        <v>가호</v>
      </c>
      <c r="K32" s="346" t="str">
        <f t="array" ref="K32">INDEX($D$217:$D$351,MATCH(SMALL(IF($C$217:$C$351="무기",$Q$217:$Q$351),1),($C$217:$C$351="무기")*($Q$217:$Q$351),0))</f>
        <v>없음</v>
      </c>
      <c r="L32" s="346" t="str">
        <f t="array" ref="L32">INDEX($D$217:$D$351,MATCH(SMALL(IF($C$217:$C$351="무기",$S$217:$S$351),1),($C$217:$C$351="무기")*($S$217:$S$351),0))</f>
        <v>없음</v>
      </c>
      <c r="M32" s="346" t="str">
        <f t="array" ref="M32">INDEX($D$217:$D$351,MATCH(SMALL(IF($C$217:$C$351="무기",$U$217:$U$351),1),($C$217:$C$351="무기")*($U$217:$U$351),0))</f>
        <v>없음</v>
      </c>
      <c r="N32" s="346" t="str">
        <f t="array" ref="N32">INDEX($D$217:$D$351,MATCH(SMALL(IF($C$217:$C$351="무기",$W$217:$W$351),1),($C$217:$C$351="무기")*($W$217:$W$351),0))</f>
        <v>없음</v>
      </c>
      <c r="O32" s="346" t="str">
        <f t="array" ref="O32">INDEX($D$217:$D$351,MATCH(SMALL(IF($C$217:$C$351="무기",$Y$217:$Y$351),1),($C$217:$C$351="무기")*($Y$217:$Y$351),0))</f>
        <v>없음</v>
      </c>
      <c r="P32" s="346" t="str">
        <f t="array" ref="P32">INDEX($D$217:$D$351,MATCH(SMALL(IF($C$217:$C$351="무기",$AA$217:$AA$351),1),($C$217:$C$351="무기")*($AA$217:$AA$351),0))</f>
        <v>없음</v>
      </c>
      <c r="Q32" s="346" t="str">
        <f t="array" ref="Q32">INDEX($D$217:$D$351,MATCH(SMALL(IF($C$217:$C$351="무기",$AC$217:$AC$351),1),($C$217:$C$351="무기")*($AC$217:$AC$351),0))</f>
        <v>없음</v>
      </c>
      <c r="R32" s="346" t="str">
        <f t="array" ref="R32">INDEX($D$217:$D$351,MATCH(SMALL(IF($C$217:$C$351="무기",$AE$217:$AE$351),1),($C$217:$C$351="무기")*($AE$217:$AE$351),0))</f>
        <v>없음</v>
      </c>
      <c r="S32" s="346" t="str">
        <f t="array" ref="S32">INDEX($D$217:$D$351,MATCH(SMALL(IF($C$217:$C$351="무기",$AG$217:$AG$351),1),($C$217:$C$351="무기")*($AG$217:$AG$351),0))</f>
        <v>없음</v>
      </c>
      <c r="T32" s="346" t="str">
        <f t="array" ref="T32">INDEX($D$217:$D$351,MATCH(SMALL(IF($C$217:$C$351="무기",$AI$217:$AI$351),1),($C$217:$C$351="무기")*($AI$217:$AI$351),0))</f>
        <v>가호</v>
      </c>
      <c r="U32" s="346" t="str">
        <f t="array" ref="U32">INDEX($D$217:$D$351,MATCH(SMALL(IF($C$217:$C$351="무기",$AK$217:$AK$351),1),($C$217:$C$351="무기")*($AK$217:$AK$351),0))</f>
        <v>가호</v>
      </c>
      <c r="V32" s="346" t="str">
        <f t="array" ref="V32">INDEX($D$217:$D$351,MATCH(SMALL(IF($C$217:$C$351="무기",$AM$217:$AM$351),1),($C$217:$C$351="무기")*($AM$217:$AM$351),0))</f>
        <v>가호</v>
      </c>
      <c r="W32" s="347" t="str">
        <f t="array" ref="W32">INDEX($D$217:$D$351,MATCH(SMALL(IF($C$217:$C$351="무기",$AO$217:$AO$351),1),($C$217:$C$351="무기")*($AO$217:$AO$351),0))</f>
        <v>가호</v>
      </c>
      <c r="X32" s="334"/>
      <c r="Y32" s="277"/>
      <c r="Z32" s="159"/>
      <c r="AA32" s="277"/>
      <c r="AB32" s="277"/>
      <c r="AC32" s="277"/>
      <c r="AD32" s="277"/>
      <c r="AE32" s="277"/>
      <c r="AF32" s="277"/>
      <c r="AG32" s="277"/>
      <c r="AH32" s="277"/>
      <c r="AI32" s="277"/>
      <c r="AJ32" s="277"/>
      <c r="AK32" s="277"/>
      <c r="AL32" s="277"/>
      <c r="AM32" s="277"/>
      <c r="AN32" s="277"/>
      <c r="AO32" s="277"/>
      <c r="AP32" s="277"/>
      <c r="AQ32" s="277"/>
      <c r="AR32" s="277"/>
    </row>
    <row r="33" spans="1:44" ht="14.45" customHeight="1">
      <c r="B33" s="323"/>
      <c r="C33" s="620"/>
      <c r="D33" s="621"/>
      <c r="E33" s="158">
        <f t="array" ref="E33">SMALL(IF($C$217:$C$351="무기",$E$217:$E$351),1)</f>
        <v>1264.85616</v>
      </c>
      <c r="F33" s="158">
        <f t="array" ref="F33">SMALL(IF($C$217:$C$351="무기",$G$217:$G$351),1)</f>
        <v>1504.6072007000002</v>
      </c>
      <c r="G33" s="159">
        <f t="array" ref="G33">SMALL(IF($C$217:$C$351="무기",$I$217:$I$351),1)</f>
        <v>1941.0020958559999</v>
      </c>
      <c r="H33" s="159">
        <f t="array" ref="H33">SMALL(IF($C$217:$C$351="무기",$K$217:$K$351),1)</f>
        <v>2106.6236251359996</v>
      </c>
      <c r="I33" s="159">
        <f t="array" ref="I33">SMALL(IF($C$217:$C$351="무기",$M$217:$M$351),1)</f>
        <v>2106.6236251359996</v>
      </c>
      <c r="J33" s="159">
        <f t="array" ref="J33">SMALL(IF($C$217:$C$351="무기",$O$217:$O$351),1)</f>
        <v>3301.0183188893666</v>
      </c>
      <c r="K33" s="159">
        <f t="array" ref="K33">SMALL(IF($C$217:$C$351="무기",$Q$217:$Q$351),1)</f>
        <v>3530.9857209295678</v>
      </c>
      <c r="L33" s="159">
        <f t="array" ref="L33">SMALL(IF($C$217:$C$351="무기",$S$217:$S$351),1)</f>
        <v>3579.4952615052594</v>
      </c>
      <c r="M33" s="159">
        <f t="array" ref="M33">SMALL(IF($C$217:$C$351="무기",$U$217:$U$351),1)</f>
        <v>4752.3288555915778</v>
      </c>
      <c r="N33" s="159">
        <f t="array" ref="N33">SMALL(IF($C$217:$C$351="무기",$W$217:$W$351),1)</f>
        <v>5184.0413681068567</v>
      </c>
      <c r="O33" s="159">
        <f t="array" ref="O33">SMALL(IF($C$217:$C$351="무기",$Y$217:$Y$351),1)</f>
        <v>5356.6299233317422</v>
      </c>
      <c r="P33" s="159">
        <f t="array" ref="P33">SMALL(IF($C$217:$C$351="무기",$AA$217:$AA$351),1)</f>
        <v>9858.4493116509329</v>
      </c>
      <c r="Q33" s="159">
        <f t="array" ref="Q33">SMALL(IF($C$217:$C$351="무기",$AC$217:$AC$351),1)</f>
        <v>10906.036176554424</v>
      </c>
      <c r="R33" s="159">
        <f t="array" ref="R33">SMALL(IF($C$217:$C$351="무기",$AE$217:$AE$351),1)</f>
        <v>16636.275313995036</v>
      </c>
      <c r="S33" s="159">
        <f t="array" ref="S33">SMALL(IF($C$217:$C$351="무기",$AG$217:$AG$351),1)</f>
        <v>18936.876003941448</v>
      </c>
      <c r="T33" s="159">
        <f t="array" ref="T33">SMALL(IF($C$217:$C$351="무기",$AI$217:$AI$351),1)</f>
        <v>46095.95192281546</v>
      </c>
      <c r="U33" s="159">
        <f t="array" ref="U33">SMALL(IF($C$217:$C$351="무기",$AK$217:$AK$351),1)</f>
        <v>50752.340303864992</v>
      </c>
      <c r="V33" s="159">
        <f t="array" ref="V33">SMALL(IF($C$217:$C$351="무기",$AM$217:$AM$351),1)</f>
        <v>88709.030440547067</v>
      </c>
      <c r="W33" s="348">
        <f t="array" ref="W33">SMALL(IF($C$217:$C$351="무기",$AO$217:$AO$351),1)</f>
        <v>98789.169463996979</v>
      </c>
      <c r="X33" s="353"/>
      <c r="Y33" s="157"/>
      <c r="Z33" s="157"/>
      <c r="AA33" s="157"/>
      <c r="AB33" s="157"/>
      <c r="AC33" s="157"/>
      <c r="AD33" s="157"/>
      <c r="AE33" s="157"/>
      <c r="AF33" s="157"/>
      <c r="AG33" s="157"/>
      <c r="AH33" s="157"/>
      <c r="AI33" s="157"/>
      <c r="AJ33" s="157"/>
      <c r="AK33" s="157"/>
      <c r="AL33" s="157"/>
      <c r="AM33" s="157"/>
      <c r="AN33" s="157"/>
      <c r="AO33" s="157"/>
      <c r="AP33" s="157"/>
      <c r="AQ33" s="277"/>
      <c r="AR33" s="277"/>
    </row>
    <row r="34" spans="1:44" ht="24" customHeight="1">
      <c r="B34" s="323"/>
      <c r="C34" s="620" t="s">
        <v>1567</v>
      </c>
      <c r="D34" s="621"/>
      <c r="E34" s="158" t="str">
        <f t="array" ref="E34">INDEX($D$217:$D$351,MATCH(SMALL(IF($C$217:$C$351="방어구",$E$217:$E$351),1),($C$217:$C$351="방어구")*($E$217:$E$351),0))</f>
        <v>없음</v>
      </c>
      <c r="F34" s="158" t="str">
        <f t="array" ref="F34">INDEX($D$217:$D$351,MATCH(SMALL(IF($C$217:$C$351="방어구",$G$217:$G$351),1),($C$217:$C$351="방어구")*($G$217:$G$351),0))</f>
        <v>없음</v>
      </c>
      <c r="G34" s="159" t="str">
        <f t="array" ref="G34">INDEX($D$217:$D$351,MATCH(SMALL(IF($C$217:$C$351="방어구",$I$217:$I$351),1),($C$217:$C$351="방어구")*($I$217:$I$351),0))</f>
        <v>없음</v>
      </c>
      <c r="H34" s="159" t="str">
        <f t="array" ref="H34">INDEX($D$217:$D$351,MATCH(SMALL(IF($C$217:$C$351="방어구",$K$217:$K$351),1),($C$217:$C$351="방어구")*($K$217:$K$351),0))</f>
        <v>없음</v>
      </c>
      <c r="I34" s="159" t="str">
        <f t="array" ref="I34">INDEX($D$217:$D$351,MATCH(SMALL(IF($C$217:$C$351="방어구",$M$217:$M$351),1),($C$217:$C$351="방어구")*($M$217:$M$351),0))</f>
        <v>없음</v>
      </c>
      <c r="J34" s="159" t="str">
        <f t="array" ref="J34">INDEX($D$217:$D$351,MATCH(SMALL(IF($C$217:$C$351="방어구",$O$217:$O$351),1),($C$217:$C$351="방어구")*($O$217:$O$351),0))</f>
        <v>없음</v>
      </c>
      <c r="K34" s="159" t="str">
        <f t="array" ref="K34">INDEX($D$217:$D$351,MATCH(SMALL(IF($C$217:$C$351="방어구",$Q$217:$Q$351),1),($C$217:$C$351="방어구")*($Q$217:$Q$351),0))</f>
        <v>없음</v>
      </c>
      <c r="L34" s="159" t="str">
        <f t="array" ref="L34">INDEX($D$217:$D$351,MATCH(SMALL(IF($C$217:$C$351="방어구",$S$217:$S$351),1),($C$217:$C$351="방어구")*($S$217:$S$351),0))</f>
        <v>없음</v>
      </c>
      <c r="M34" s="159" t="str">
        <f t="array" ref="M34">INDEX($D$217:$D$351,MATCH(SMALL(IF($C$217:$C$351="방어구",$U$217:$U$351),1),($C$217:$C$351="방어구")*($U$217:$U$351),0))</f>
        <v>없음</v>
      </c>
      <c r="N34" s="159" t="str">
        <f t="array" ref="N34">INDEX($D$217:$D$351,MATCH(SMALL(IF($C$217:$C$351="방어구",$W$217:$W$351),1),($C$217:$C$351="방어구")*($W$217:$W$351),0))</f>
        <v>없음</v>
      </c>
      <c r="O34" s="159" t="str">
        <f t="array" ref="O34">INDEX($D$217:$D$351,MATCH(SMALL(IF($C$217:$C$351="방어구",$Y$217:$Y$351),1),($C$217:$C$351="방어구")*($Y$217:$Y$351),0))</f>
        <v>없음</v>
      </c>
      <c r="P34" s="159" t="str">
        <f t="array" ref="P34">INDEX($D$217:$D$351,MATCH(SMALL(IF($C$217:$C$351="방어구",$AA$217:$AA$351),1),($C$217:$C$351="방어구")*($AA$217:$AA$351),0))</f>
        <v>없음</v>
      </c>
      <c r="Q34" s="159" t="str">
        <f t="array" ref="Q34">INDEX($D$217:$D$351,MATCH(SMALL(IF($C$217:$C$351="방어구",$AC$217:$AC$351),1),($C$217:$C$351="방어구")*($AC$217:$AC$351),0))</f>
        <v>없음</v>
      </c>
      <c r="R34" s="159" t="str">
        <f t="array" ref="R34">INDEX($D$217:$D$351,MATCH(SMALL(IF($C$217:$C$351="방어구",$AE$217:$AE$351),1),($C$217:$C$351="방어구")*($AE$217:$AE$351),0))</f>
        <v>없음</v>
      </c>
      <c r="S34" s="159" t="str">
        <f t="array" ref="S34">INDEX($D$217:$D$351,MATCH(SMALL(IF($C$217:$C$351="방어구",$AG$217:$AG$351),1),($C$217:$C$351="방어구")*($AG$217:$AG$351),0))</f>
        <v>없음</v>
      </c>
      <c r="T34" s="159" t="str">
        <f t="array" ref="T34">INDEX($D$217:$D$351,MATCH(SMALL(IF($C$217:$C$351="방어구",$AI$217:$AI$351),1),($C$217:$C$351="방어구")*($AI$217:$AI$351),0))</f>
        <v>없음</v>
      </c>
      <c r="U34" s="159" t="str">
        <f t="array" ref="U34">INDEX($D$217:$D$351,MATCH(SMALL(IF($C$217:$C$351="방어구",$AK$217:$AK$351),1),($C$217:$C$351="방어구")*($AK$217:$AK$351),0))</f>
        <v>없음</v>
      </c>
      <c r="V34" s="159" t="str">
        <f t="array" ref="V34">INDEX($D$217:$D$351,MATCH(SMALL(IF($C$217:$C$351="방어구",$AM$217:$AM$351),1),($C$217:$C$351="방어구")*($AM$217:$AM$351),0))</f>
        <v>가호</v>
      </c>
      <c r="W34" s="348" t="str">
        <f t="array" ref="W34">INDEX($D$217:$D$351,MATCH(SMALL(IF($C$217:$C$351="방어구",$AO$217:$AO$351),1),($C$217:$C$351="방어구")*($AO$217:$AO$351),0))</f>
        <v>가호</v>
      </c>
      <c r="X34" s="334"/>
      <c r="Y34" s="277"/>
      <c r="Z34" s="277"/>
      <c r="AA34" s="277"/>
      <c r="AB34" s="277"/>
      <c r="AC34" s="277"/>
      <c r="AD34" s="277"/>
      <c r="AE34" s="277"/>
      <c r="AF34" s="277"/>
      <c r="AG34" s="277"/>
      <c r="AH34" s="277"/>
      <c r="AI34" s="277"/>
      <c r="AJ34" s="277"/>
      <c r="AK34" s="277"/>
      <c r="AL34" s="277"/>
      <c r="AM34" s="277"/>
      <c r="AN34" s="277"/>
      <c r="AO34" s="277"/>
      <c r="AP34" s="277"/>
      <c r="AQ34" s="277"/>
      <c r="AR34" s="277"/>
    </row>
    <row r="35" spans="1:44" ht="14.45" customHeight="1">
      <c r="B35" s="323"/>
      <c r="C35" s="622"/>
      <c r="D35" s="623"/>
      <c r="E35" s="350">
        <f t="array" ref="E35">SMALL(IF($C$217:$C$351="방어구",$E$217:$E$351),1)</f>
        <v>841.54711039999995</v>
      </c>
      <c r="F35" s="350">
        <f t="array" ref="F35">SMALL(IF($C$217:$C$351="방어구",$G$217:$G$351),1)</f>
        <v>977.03936038800009</v>
      </c>
      <c r="G35" s="351">
        <f t="array" ref="G35">SMALL(IF($C$217:$C$351="방어구",$I$217:$I$351),1)</f>
        <v>1216.8061520895999</v>
      </c>
      <c r="H35" s="351">
        <f t="array" ref="H35">SMALL(IF($C$217:$C$351="방어구",$K$217:$K$351),1)</f>
        <v>1345.9959495679998</v>
      </c>
      <c r="I35" s="351">
        <f t="array" ref="I35">SMALL(IF($C$217:$C$351="방어구",$M$217:$M$351),1)</f>
        <v>1345.9959495679998</v>
      </c>
      <c r="J35" s="351">
        <f t="array" ref="J35">SMALL(IF($C$217:$C$351="방어구",$O$217:$O$351),1)</f>
        <v>2045.4148389978277</v>
      </c>
      <c r="K35" s="351">
        <f t="array" ref="K35">SMALL(IF($C$217:$C$351="방어구",$Q$217:$Q$351),1)</f>
        <v>2178.0443795735191</v>
      </c>
      <c r="L35" s="351">
        <f t="array" ref="L35">SMALL(IF($C$217:$C$351="방어구",$S$217:$S$351),1)</f>
        <v>2178.0443795735191</v>
      </c>
      <c r="M35" s="351">
        <f t="array" ref="M35">SMALL(IF($C$217:$C$351="방어구",$U$217:$U$351),1)</f>
        <v>2785.6472606331172</v>
      </c>
      <c r="N35" s="351">
        <f t="array" ref="N35">SMALL(IF($C$217:$C$351="방어구",$W$217:$W$351),1)</f>
        <v>3151.7358158580028</v>
      </c>
      <c r="O35" s="351">
        <f t="array" ref="O35">SMALL(IF($C$217:$C$351="방어구",$Y$217:$Y$351),1)</f>
        <v>3515.1641575348549</v>
      </c>
      <c r="P35" s="351">
        <f t="array" ref="P35">SMALL(IF($C$217:$C$351="방어구",$AA$217:$AA$351),1)</f>
        <v>5881.7003822371717</v>
      </c>
      <c r="Q35" s="351">
        <f t="array" ref="Q35">SMALL(IF($C$217:$C$351="방어구",$AC$217:$AC$351),1)</f>
        <v>6529.7838146889171</v>
      </c>
      <c r="R35" s="351">
        <f t="array" ref="R35">SMALL(IF($C$217:$C$351="방어구",$AE$217:$AE$351),1)</f>
        <v>9949.1782779492878</v>
      </c>
      <c r="S35" s="351">
        <f t="array" ref="S35">SMALL(IF($C$217:$C$351="방어구",$AG$217:$AG$351),1)</f>
        <v>11238.898553927853</v>
      </c>
      <c r="T35" s="351">
        <f t="array" ref="T35">SMALL(IF($C$217:$C$351="방어구",$AI$217:$AI$351),1)</f>
        <v>27894.142415145296</v>
      </c>
      <c r="U35" s="351">
        <f t="array" ref="U35">SMALL(IF($C$217:$C$351="방어구",$AK$217:$AK$351),1)</f>
        <v>31484.998184169694</v>
      </c>
      <c r="V35" s="351">
        <f t="array" ref="V35">SMALL(IF($C$217:$C$351="방어구",$AM$217:$AM$351),1)</f>
        <v>56345.661943461782</v>
      </c>
      <c r="W35" s="352">
        <f t="array" ref="W35">SMALL(IF($C$217:$C$351="방어구",$AO$217:$AO$351),1)</f>
        <v>62746.574695515294</v>
      </c>
      <c r="X35" s="353"/>
      <c r="Y35" s="157"/>
      <c r="Z35" s="157"/>
      <c r="AA35" s="157"/>
      <c r="AB35" s="157"/>
      <c r="AC35" s="157"/>
      <c r="AD35" s="157"/>
      <c r="AE35" s="157"/>
      <c r="AF35" s="157"/>
      <c r="AG35" s="157"/>
      <c r="AH35" s="157"/>
      <c r="AI35" s="157"/>
      <c r="AJ35" s="157"/>
      <c r="AK35" s="157"/>
      <c r="AL35" s="157"/>
      <c r="AM35" s="157"/>
      <c r="AN35" s="157"/>
      <c r="AO35" s="157"/>
      <c r="AP35" s="157"/>
      <c r="AQ35" s="277"/>
      <c r="AR35" s="277"/>
    </row>
    <row r="36" spans="1:44" ht="24" customHeight="1">
      <c r="B36" s="323"/>
      <c r="C36" s="624" t="s">
        <v>1570</v>
      </c>
      <c r="D36" s="625"/>
      <c r="E36" s="345" t="str">
        <f t="array" ref="E36">INDEX($D$217:$D$351,MATCH(SMALL(IF($C$217:$C$351="무기",$E$217:$E$351),2),($C$217:$C$351="무기")*($E$217:$E$351),0))</f>
        <v>은+가</v>
      </c>
      <c r="F36" s="345" t="str">
        <f t="array" ref="F36">INDEX($D$217:$D$351,MATCH(SMALL(IF($C$217:$C$351="무기",$G$217:$G$351),2),($C$217:$C$351="무기")*($G$217:$G$351),0))</f>
        <v>은+가</v>
      </c>
      <c r="G36" s="346" t="str">
        <f t="array" ref="G36">INDEX($D$217:$D$351,MATCH(SMALL(IF($C$217:$C$351="무기",$I$217:$I$351),2),($C$217:$C$351="무기")*($I$217:$I$351),0))</f>
        <v>없음</v>
      </c>
      <c r="H36" s="346" t="str">
        <f t="array" ref="H36">INDEX($D$217:$D$351,MATCH(SMALL(IF($C$217:$C$351="무기",$K$217:$K$351),2),($C$217:$C$351="무기")*($K$217:$K$351),0))</f>
        <v>은+가</v>
      </c>
      <c r="I36" s="346" t="str">
        <f t="array" ref="I36">INDEX($D$217:$D$351,MATCH(SMALL(IF($C$217:$C$351="무기",$M$217:$M$351),2),($C$217:$C$351="무기")*($M$217:$M$351),0))</f>
        <v>은+가</v>
      </c>
      <c r="J36" s="346" t="str">
        <f t="array" ref="J36">INDEX($D$217:$D$351,MATCH(SMALL(IF($C$217:$C$351="무기",$O$217:$O$351),2),($C$217:$C$351="무기")*($O$217:$O$351),0))</f>
        <v>없음</v>
      </c>
      <c r="K36" s="346" t="str">
        <f t="array" ref="K36">INDEX($D$217:$D$351,MATCH(SMALL(IF($C$217:$C$351="무기",$Q$217:$Q$351),2),($C$217:$C$351="무기")*($Q$217:$Q$351),0))</f>
        <v>가호</v>
      </c>
      <c r="L36" s="346" t="str">
        <f t="array" ref="L36">INDEX($D$217:$D$351,MATCH(SMALL(IF($C$217:$C$351="무기",$S$217:$S$351),2),($C$217:$C$351="무기")*($S$217:$S$351),0))</f>
        <v>가호</v>
      </c>
      <c r="M36" s="346" t="str">
        <f t="array" ref="M36">INDEX($D$217:$D$351,MATCH(SMALL(IF($C$217:$C$351="무기",$U$217:$U$351),2),($C$217:$C$351="무기")*($U$217:$U$351),0))</f>
        <v>가호</v>
      </c>
      <c r="N36" s="346" t="str">
        <f t="array" ref="N36">INDEX($D$217:$D$351,MATCH(SMALL(IF($C$217:$C$351="무기",$W$217:$W$351),2),($C$217:$C$351="무기")*($W$217:$W$351),0))</f>
        <v>가호</v>
      </c>
      <c r="O36" s="346" t="str">
        <f t="array" ref="O36">INDEX($D$217:$D$351,MATCH(SMALL(IF($C$217:$C$351="무기",$Y$217:$Y$351),2),($C$217:$C$351="무기")*($Y$217:$Y$351),0))</f>
        <v>가호</v>
      </c>
      <c r="P36" s="346" t="str">
        <f t="array" ref="P36">INDEX($D$217:$D$351,MATCH(SMALL(IF($C$217:$C$351="무기",$AA$217:$AA$351),2),($C$217:$C$351="무기")*($AA$217:$AA$351),0))</f>
        <v>가호</v>
      </c>
      <c r="Q36" s="346" t="str">
        <f t="array" ref="Q36">INDEX($D$217:$D$351,MATCH(SMALL(IF($C$217:$C$351="무기",$AC$217:$AC$351),2),($C$217:$C$351="무기")*($AC$217:$AC$351),0))</f>
        <v>가호</v>
      </c>
      <c r="R36" s="346" t="str">
        <f t="array" ref="R36">INDEX($D$217:$D$351,MATCH(SMALL(IF($C$217:$C$351="무기",$AE$217:$AE$351),2),($C$217:$C$351="무기")*($AE$217:$AE$351),0))</f>
        <v>가호</v>
      </c>
      <c r="S36" s="346" t="str">
        <f t="array" ref="S36">INDEX($D$217:$D$351,MATCH(SMALL(IF($C$217:$C$351="무기",$AG$217:$AG$351),2),($C$217:$C$351="무기")*($AG$217:$AG$351),0))</f>
        <v>가호</v>
      </c>
      <c r="T36" s="346" t="str">
        <f t="array" ref="T36">INDEX($D$217:$D$351,MATCH(SMALL(IF($C$217:$C$351="무기",$AI$217:$AI$351),2),($C$217:$C$351="무기")*($AI$217:$AI$351),0))</f>
        <v>없음</v>
      </c>
      <c r="U36" s="346" t="str">
        <f t="array" ref="U36">INDEX($D$217:$D$351,MATCH(SMALL(IF($C$217:$C$351="무기",$AK$217:$AK$351),2),($C$217:$C$351="무기")*($AK$217:$AK$351),0))</f>
        <v>없음</v>
      </c>
      <c r="V36" s="346" t="str">
        <f t="array" ref="V36">INDEX($D$217:$D$351,MATCH(SMALL(IF($C$217:$C$351="무기",$AM$217:$AM$351),2),($C$217:$C$351="무기")*($AM$217:$AM$351),0))</f>
        <v>축+가</v>
      </c>
      <c r="W36" s="347" t="str">
        <f t="array" ref="W36">INDEX($D$217:$D$351,MATCH(SMALL(IF($C$217:$C$351="무기",$AO$217:$AO$351),2),($C$217:$C$351="무기")*($AO$217:$AO$351),0))</f>
        <v>축+가</v>
      </c>
      <c r="X36" s="334"/>
      <c r="Y36" s="277"/>
      <c r="Z36" s="277"/>
      <c r="AA36" s="277"/>
      <c r="AB36" s="277"/>
      <c r="AC36" s="277"/>
      <c r="AD36" s="277"/>
      <c r="AE36" s="277"/>
      <c r="AF36" s="277"/>
      <c r="AG36" s="277"/>
      <c r="AH36" s="277"/>
      <c r="AI36" s="277"/>
      <c r="AJ36" s="277"/>
      <c r="AK36" s="277"/>
      <c r="AL36" s="277"/>
      <c r="AM36" s="277"/>
      <c r="AN36" s="277"/>
      <c r="AO36" s="277"/>
      <c r="AP36" s="277"/>
      <c r="AQ36" s="277"/>
      <c r="AR36" s="277"/>
    </row>
    <row r="37" spans="1:44" ht="14.45" customHeight="1">
      <c r="B37" s="323"/>
      <c r="C37" s="620"/>
      <c r="D37" s="621"/>
      <c r="E37" s="158">
        <f t="array" ref="E37">SMALL(IF($C$217:$C$351="무기",$E$217:$E$351),2)</f>
        <v>1292.6399999999999</v>
      </c>
      <c r="F37" s="158">
        <f t="array" ref="F37">SMALL(IF($C$217:$C$351="무기",$G$217:$G$351),2)</f>
        <v>1546.1771499999998</v>
      </c>
      <c r="G37" s="159">
        <f t="array" ref="G37">SMALL(IF($C$217:$C$351="무기",$I$217:$I$351),2)</f>
        <v>1997.3095921023996</v>
      </c>
      <c r="H37" s="159">
        <f t="array" ref="H37">SMALL(IF($C$217:$C$351="무기",$K$217:$K$351),2)</f>
        <v>2170.585532043629</v>
      </c>
      <c r="I37" s="159">
        <f t="array" ref="I37">SMALL(IF($C$217:$C$351="무기",$M$217:$M$351),2)</f>
        <v>2170.585532043629</v>
      </c>
      <c r="J37" s="159">
        <f t="array" ref="J37">SMALL(IF($C$217:$C$351="무기",$O$217:$O$351),2)</f>
        <v>3333.070456008461</v>
      </c>
      <c r="K37" s="159">
        <f t="array" ref="K37">SMALL(IF($C$217:$C$351="무기",$Q$217:$Q$351),2)</f>
        <v>3902.5691837570976</v>
      </c>
      <c r="L37" s="159">
        <f t="array" ref="L37">SMALL(IF($C$217:$C$351="무기",$S$217:$S$351),2)</f>
        <v>3943.0104329056462</v>
      </c>
      <c r="M37" s="159">
        <f t="array" ref="M37">SMALL(IF($C$217:$C$351="무기",$U$217:$U$351),2)</f>
        <v>5264.016907066296</v>
      </c>
      <c r="N37" s="159">
        <f t="array" ref="N37">SMALL(IF($C$217:$C$351="무기",$W$217:$W$351),2)</f>
        <v>5670.3112706425227</v>
      </c>
      <c r="O37" s="159">
        <f t="array" ref="O37">SMALL(IF($C$217:$C$351="무기",$Y$217:$Y$351),2)</f>
        <v>5815.3634978501022</v>
      </c>
      <c r="P37" s="159">
        <f t="array" ref="P37">SMALL(IF($C$217:$C$351="무기",$AA$217:$AA$351),2)</f>
        <v>11640.630874093404</v>
      </c>
      <c r="Q37" s="159">
        <f t="array" ref="Q37">SMALL(IF($C$217:$C$351="무기",$AC$217:$AC$351),2)</f>
        <v>12632.38117058195</v>
      </c>
      <c r="R37" s="159">
        <f t="array" ref="R37">SMALL(IF($C$217:$C$351="무기",$AE$217:$AE$351),2)</f>
        <v>19274.106662894646</v>
      </c>
      <c r="S37" s="159">
        <f t="array" ref="S37">SMALL(IF($C$217:$C$351="무기",$AG$217:$AG$351),2)</f>
        <v>21418.547190485293</v>
      </c>
      <c r="T37" s="159">
        <f t="array" ref="T37">SMALL(IF($C$217:$C$351="무기",$AI$217:$AI$351),2)</f>
        <v>47536.922633078022</v>
      </c>
      <c r="U37" s="159">
        <f t="array" ref="U37">SMALL(IF($C$217:$C$351="무기",$AK$217:$AK$351),2)</f>
        <v>52567.932028397423</v>
      </c>
      <c r="V37" s="159">
        <f t="array" ref="V37">SMALL(IF($C$217:$C$351="무기",$AM$217:$AM$351),2)</f>
        <v>101884.98486164572</v>
      </c>
      <c r="W37" s="348">
        <f t="array" ref="W37">SMALL(IF($C$217:$C$351="무기",$AO$217:$AO$351),2)</f>
        <v>110418.41094891437</v>
      </c>
      <c r="X37" s="353"/>
      <c r="Y37" s="157"/>
      <c r="Z37" s="157"/>
      <c r="AA37" s="157"/>
      <c r="AB37" s="157"/>
      <c r="AC37" s="157"/>
      <c r="AD37" s="157"/>
      <c r="AE37" s="157"/>
      <c r="AF37" s="157"/>
      <c r="AG37" s="157"/>
      <c r="AH37" s="157"/>
      <c r="AI37" s="157"/>
      <c r="AJ37" s="157"/>
      <c r="AK37" s="157"/>
      <c r="AL37" s="157"/>
      <c r="AM37" s="157"/>
      <c r="AN37" s="157"/>
      <c r="AO37" s="157"/>
      <c r="AP37" s="157"/>
      <c r="AQ37" s="277"/>
      <c r="AR37" s="277"/>
    </row>
    <row r="38" spans="1:44" ht="24" customHeight="1">
      <c r="B38" s="323"/>
      <c r="C38" s="620" t="s">
        <v>1571</v>
      </c>
      <c r="D38" s="621"/>
      <c r="E38" s="159" t="str">
        <f t="array" ref="E38">INDEX($D$217:$D$351,MATCH(SMALL(IF($C$217:$C$351="방어구",$E$217:$E$351),2),($C$217:$C$351="방어구")*($E$217:$E$351),0))</f>
        <v>가호</v>
      </c>
      <c r="F38" s="159" t="str">
        <f t="array" ref="F38">INDEX($D$217:$D$351,MATCH(SMALL(IF($C$217:$C$351="방어구",$G$217:$G$351),2),($C$217:$C$351="방어구")*($G$217:$G$351),0))</f>
        <v>가호</v>
      </c>
      <c r="G38" s="159" t="str">
        <f t="array" ref="G38">INDEX($D$217:$D$351,MATCH(SMALL(IF($C$217:$C$351="방어구",$I$217:$I$351),2),($C$217:$C$351="방어구")*($I$217:$I$351),0))</f>
        <v>가호</v>
      </c>
      <c r="H38" s="159" t="str">
        <f t="array" ref="H38">INDEX($D$217:$D$351,MATCH(SMALL(IF($C$217:$C$351="방어구",$K$217:$K$351),2),($C$217:$C$351="방어구")*($K$217:$K$351),0))</f>
        <v>가호</v>
      </c>
      <c r="I38" s="159" t="str">
        <f t="array" ref="I38">INDEX($D$217:$D$351,MATCH(SMALL(IF($C$217:$C$351="방어구",$M$217:$M$351),2),($C$217:$C$351="방어구")*($M$217:$M$351),0))</f>
        <v>가호</v>
      </c>
      <c r="J38" s="159" t="str">
        <f t="array" ref="J38">INDEX($D$217:$D$351,MATCH(SMALL(IF($C$217:$C$351="방어구",$O$217:$O$351),2),($C$217:$C$351="방어구")*($O$217:$O$351),0))</f>
        <v>가호</v>
      </c>
      <c r="K38" s="159" t="str">
        <f t="array" ref="K38">INDEX($D$217:$D$351,MATCH(SMALL(IF($C$217:$C$351="방어구",$Q$217:$Q$351),2),($C$217:$C$351="방어구")*($Q$217:$Q$351),0))</f>
        <v>가호</v>
      </c>
      <c r="L38" s="159" t="str">
        <f t="array" ref="L38">INDEX($D$217:$D$351,MATCH(SMALL(IF($C$217:$C$351="방어구",$S$217:$S$351),2),($C$217:$C$351="방어구")*($S$217:$S$351),0))</f>
        <v>가호</v>
      </c>
      <c r="M38" s="159" t="str">
        <f t="array" ref="M38">INDEX($D$217:$D$351,MATCH(SMALL(IF($C$217:$C$351="방어구",$U$217:$U$351),2),($C$217:$C$351="방어구")*($U$217:$U$351),0))</f>
        <v>가호</v>
      </c>
      <c r="N38" s="159" t="str">
        <f t="array" ref="N38">INDEX($D$217:$D$351,MATCH(SMALL(IF($C$217:$C$351="방어구",$W$217:$W$351),2),($C$217:$C$351="방어구")*($W$217:$W$351),0))</f>
        <v>가호</v>
      </c>
      <c r="O38" s="159" t="str">
        <f t="array" ref="O38">INDEX($D$217:$D$351,MATCH(SMALL(IF($C$217:$C$351="방어구",$Y$217:$Y$351),2),($C$217:$C$351="방어구")*($Y$217:$Y$351),0))</f>
        <v>가호</v>
      </c>
      <c r="P38" s="159" t="str">
        <f t="array" ref="P38">INDEX($D$217:$D$351,MATCH(SMALL(IF($C$217:$C$351="방어구",$AA$217:$AA$351),2),($C$217:$C$351="방어구")*($AA$217:$AA$351),0))</f>
        <v>가호</v>
      </c>
      <c r="Q38" s="159" t="str">
        <f t="array" ref="Q38">INDEX($D$217:$D$351,MATCH(SMALL(IF($C$217:$C$351="방어구",$AC$217:$AC$351),2),($C$217:$C$351="방어구")*($AC$217:$AC$351),0))</f>
        <v>가호</v>
      </c>
      <c r="R38" s="159" t="str">
        <f t="array" ref="R38">INDEX($D$217:$D$351,MATCH(SMALL(IF($C$217:$C$351="방어구",$AE$217:$AE$351),2),($C$217:$C$351="방어구")*($AE$217:$AE$351),0))</f>
        <v>가호</v>
      </c>
      <c r="S38" s="159" t="str">
        <f t="array" ref="S38">INDEX($D$217:$D$351,MATCH(SMALL(IF($C$217:$C$351="방어구",$AG$217:$AG$351),2),($C$217:$C$351="방어구")*($AG$217:$AG$351),0))</f>
        <v>가호</v>
      </c>
      <c r="T38" s="159" t="str">
        <f t="array" ref="T38">INDEX($D$217:$D$351,MATCH(SMALL(IF($C$217:$C$351="방어구",$AI$217:$AI$351),2),($C$217:$C$351="방어구")*($AI$217:$AI$351),0))</f>
        <v>가호</v>
      </c>
      <c r="U38" s="159" t="str">
        <f t="array" ref="U38">INDEX($D$217:$D$351,MATCH(SMALL(IF($C$217:$C$351="방어구",$AK$217:$AK$351),2),($C$217:$C$351="방어구")*($AK$217:$AK$351),0))</f>
        <v>가호</v>
      </c>
      <c r="V38" s="159" t="str">
        <f t="array" ref="V38">INDEX($D$217:$D$351,MATCH(SMALL(IF($C$217:$C$351="방어구",$AM$217:$AM$351),2),($C$217:$C$351="방어구")*($AM$217:$AM$351),0))</f>
        <v>없음</v>
      </c>
      <c r="W38" s="348" t="str">
        <f t="array" ref="W38">INDEX($D$217:$D$351,MATCH(SMALL(IF($C$217:$C$351="방어구",$AO$217:$AO$351),2),($C$217:$C$351="방어구")*($AO$217:$AO$351),0))</f>
        <v>없음</v>
      </c>
      <c r="X38" s="334"/>
      <c r="Y38" s="277"/>
      <c r="Z38" s="277"/>
      <c r="AA38" s="277"/>
      <c r="AB38" s="277"/>
      <c r="AC38" s="277"/>
      <c r="AD38" s="277"/>
      <c r="AE38" s="277"/>
      <c r="AF38" s="277"/>
      <c r="AG38" s="277"/>
      <c r="AH38" s="277"/>
      <c r="AI38" s="277"/>
      <c r="AJ38" s="277"/>
      <c r="AK38" s="277"/>
      <c r="AL38" s="277"/>
      <c r="AM38" s="277"/>
      <c r="AN38" s="277"/>
      <c r="AO38" s="277"/>
      <c r="AP38" s="277"/>
      <c r="AQ38" s="277"/>
      <c r="AR38" s="277"/>
    </row>
    <row r="39" spans="1:44" ht="14.45" customHeight="1">
      <c r="B39" s="323"/>
      <c r="C39" s="622"/>
      <c r="D39" s="623"/>
      <c r="E39" s="351">
        <f t="array" ref="E39">SMALL(IF($C$217:$C$351="방어구",$E$217:$E$351),2)</f>
        <v>861.18768000000011</v>
      </c>
      <c r="F39" s="351">
        <f t="array" ref="F39">SMALL(IF($C$217:$C$351="방어구",$G$217:$G$351),2)</f>
        <v>1010.7379171</v>
      </c>
      <c r="G39" s="351">
        <f t="array" ref="G39">SMALL(IF($C$217:$C$351="방어구",$I$217:$I$351),2)</f>
        <v>1282.7731208479997</v>
      </c>
      <c r="H39" s="351">
        <f t="array" ref="H39">SMALL(IF($C$217:$C$351="방어구",$K$217:$K$351),2)</f>
        <v>1403.1503442719998</v>
      </c>
      <c r="I39" s="351">
        <f t="array" ref="I39">SMALL(IF($C$217:$C$351="방어구",$M$217:$M$351),2)</f>
        <v>1403.1503442719998</v>
      </c>
      <c r="J39" s="351">
        <f t="array" ref="J39">SMALL(IF($C$217:$C$351="방어구",$O$217:$O$351),2)</f>
        <v>2195.7060881321636</v>
      </c>
      <c r="K39" s="351">
        <f t="array" ref="K39">SMALL(IF($C$217:$C$351="방어구",$Q$217:$Q$351),2)</f>
        <v>2736.8122035107649</v>
      </c>
      <c r="L39" s="351">
        <f t="array" ref="L39">SMALL(IF($C$217:$C$351="방어구",$S$217:$S$351),2)</f>
        <v>2736.8122035107649</v>
      </c>
      <c r="M39" s="351">
        <f t="array" ref="M39">SMALL(IF($C$217:$C$351="방어구",$U$217:$U$351),2)</f>
        <v>3574.8167713591556</v>
      </c>
      <c r="N39" s="351">
        <f t="array" ref="N39">SMALL(IF($C$217:$C$351="방어구",$W$217:$W$351),2)</f>
        <v>3913.3689985667343</v>
      </c>
      <c r="O39" s="351">
        <f t="array" ref="O39">SMALL(IF($C$217:$C$351="방어구",$Y$217:$Y$351),2)</f>
        <v>4259.8519076175517</v>
      </c>
      <c r="P39" s="351" t="e">
        <f>#REF!=SMALL(IF($C$217:$C$351="방어구",$AA$217:$AA$351),2)</f>
        <v>#REF!</v>
      </c>
      <c r="Q39" s="351">
        <f t="array" ref="Q39">SMALL(IF($C$217:$C$351="방어구",$AC$217:$AC$351),2)</f>
        <v>8804.0251362880881</v>
      </c>
      <c r="R39" s="351">
        <f t="array" ref="R39">SMALL(IF($C$217:$C$351="방어구",$AE$217:$AE$351),2)</f>
        <v>13425.069164824828</v>
      </c>
      <c r="S39" s="351">
        <f t="array" ref="S39">SMALL(IF($C$217:$C$351="방어구",$AG$217:$AG$351),2)</f>
        <v>14652.325375861088</v>
      </c>
      <c r="T39" s="351">
        <f t="array" ref="T39">SMALL(IF($C$217:$C$351="방어구",$AI$217:$AI$351),2)</f>
        <v>28881.749314632267</v>
      </c>
      <c r="U39" s="351">
        <f t="array" ref="U39">SMALL(IF($C$217:$C$351="방어구",$AK$217:$AK$351),2)</f>
        <v>32201.327797461243</v>
      </c>
      <c r="V39" s="351">
        <f t="array" ref="V39">SMALL(IF($C$217:$C$351="방어구",$AM$217:$AM$351),2)</f>
        <v>62188.577329418491</v>
      </c>
      <c r="W39" s="352">
        <f t="array" ref="W39">SMALL(IF($C$217:$C$351="방어구",$AO$217:$AO$351),2)</f>
        <v>69689.704560725149</v>
      </c>
      <c r="X39" s="353"/>
      <c r="Y39" s="157"/>
      <c r="Z39" s="157"/>
      <c r="AA39" s="157"/>
      <c r="AB39" s="157"/>
      <c r="AC39" s="157"/>
      <c r="AD39" s="157"/>
      <c r="AE39" s="157"/>
      <c r="AF39" s="157"/>
      <c r="AG39" s="157"/>
      <c r="AH39" s="157"/>
      <c r="AI39" s="157"/>
      <c r="AJ39" s="157"/>
      <c r="AK39" s="157"/>
      <c r="AL39" s="157"/>
      <c r="AM39" s="157"/>
      <c r="AN39" s="157"/>
      <c r="AO39" s="157"/>
      <c r="AP39" s="157"/>
      <c r="AQ39" s="277"/>
      <c r="AR39" s="277"/>
    </row>
    <row r="40" spans="1:44" ht="24" customHeight="1">
      <c r="B40" s="323"/>
      <c r="C40" s="620" t="s">
        <v>1572</v>
      </c>
      <c r="D40" s="621"/>
      <c r="E40" s="158" t="str">
        <f t="array" ref="E40">INDEX($D$217:$D$351,MATCH(SMALL(IF($C$217:$C$351="무기",$E$217:$E$351),3),($C$217:$C$351="무기")*($E$217:$E$351),0))</f>
        <v>축+가</v>
      </c>
      <c r="F40" s="158" t="str">
        <f t="array" ref="F40">INDEX($D$217:$D$351,MATCH(SMALL(IF($C$217:$C$351="무기",$G$217:$G$351),3),($C$217:$C$351="무기")*($G$217:$G$351),0))</f>
        <v>축+가</v>
      </c>
      <c r="G40" s="159" t="str">
        <f t="array" ref="G40">INDEX($D$217:$D$351,MATCH(SMALL(IF($C$217:$C$351="무기",$I$217:$I$351),3),($C$217:$C$351="무기")*($I$217:$I$351),0))</f>
        <v>은+가</v>
      </c>
      <c r="H40" s="159" t="str">
        <f t="array" ref="H40">INDEX($D$217:$D$351,MATCH(SMALL(IF($C$217:$C$351="무기",$K$217:$K$351),3),($C$217:$C$351="무기")*($K$217:$K$351),0))</f>
        <v>없음</v>
      </c>
      <c r="I40" s="159" t="str">
        <f t="array" ref="I40">INDEX($D$217:$D$351,MATCH(SMALL(IF($C$217:$C$351="무기",$M$217:$M$351),3),($C$217:$C$351="무기")*($M$217:$M$351),0))</f>
        <v>없음</v>
      </c>
      <c r="J40" s="159" t="str">
        <f t="array" ref="J40">INDEX($D$217:$D$351,MATCH(SMALL(IF($C$217:$C$351="무기",$O$217:$O$351),3),($C$217:$C$351="무기")*($O$217:$O$351),0))</f>
        <v>은+가</v>
      </c>
      <c r="K40" s="159" t="str">
        <f t="array" ref="K40">INDEX($D$217:$D$351,MATCH(SMALL(IF($C$217:$C$351="무기",$Q$217:$Q$351),3),($C$217:$C$351="무기")*($Q$217:$Q$351),0))</f>
        <v>은총</v>
      </c>
      <c r="L40" s="159" t="str">
        <f t="array" ref="L40">INDEX($D$217:$D$351,MATCH(SMALL(IF($C$217:$C$351="무기",$S$217:$S$351),3),($C$217:$C$351="무기")*($S$217:$S$351),0))</f>
        <v>은총</v>
      </c>
      <c r="M40" s="159" t="str">
        <f t="array" ref="M40">INDEX($D$217:$D$351,MATCH(SMALL(IF($C$217:$C$351="무기",$U$217:$U$351),3),($C$217:$C$351="무기")*($U$217:$U$351),0))</f>
        <v>은총</v>
      </c>
      <c r="N40" s="159" t="str">
        <f t="array" ref="N40">INDEX($D$217:$D$351,MATCH(SMALL(IF($C$217:$C$351="무기",$W$217:$W$351),3),($C$217:$C$351="무기")*($W$217:$W$351),0))</f>
        <v>은총</v>
      </c>
      <c r="O40" s="159" t="str">
        <f t="array" ref="O40">INDEX($D$217:$D$351,MATCH(SMALL(IF($C$217:$C$351="무기",$Y$217:$Y$351),3),($C$217:$C$351="무기")*($Y$217:$Y$351),0))</f>
        <v>은총</v>
      </c>
      <c r="P40" s="159" t="str">
        <f t="array" ref="P40">INDEX($D$217:$D$351,MATCH(SMALL(IF($C$217:$C$351="무기",$AA$217:$AA$351),3),($C$217:$C$351="무기")*($AA$217:$AA$351),0))</f>
        <v>은총</v>
      </c>
      <c r="Q40" s="159" t="str">
        <f t="array" ref="Q40">INDEX($D$217:$D$351,MATCH(SMALL(IF($C$217:$C$351="무기",$AC$217:$AC$351),3),($C$217:$C$351="무기")*($AC$217:$AC$351),0))</f>
        <v>은총</v>
      </c>
      <c r="R40" s="159" t="str">
        <f t="array" ref="R40">INDEX($D$217:$D$351,MATCH(SMALL(IF($C$217:$C$351="무기",$AE$217:$AE$351),3),($C$217:$C$351="무기")*($AE$217:$AE$351),0))</f>
        <v>은총</v>
      </c>
      <c r="S40" s="159" t="str">
        <f t="array" ref="S40">INDEX($D$217:$D$351,MATCH(SMALL(IF($C$217:$C$351="무기",$AG$217:$AG$351),3),($C$217:$C$351="무기")*($AG$217:$AG$351),0))</f>
        <v>은총</v>
      </c>
      <c r="T40" s="159" t="str">
        <f t="array" ref="T40">INDEX($D$217:$D$351,MATCH(SMALL(IF($C$217:$C$351="무기",$AI$217:$AI$351),3),($C$217:$C$351="무기")*($AI$217:$AI$351),0))</f>
        <v>축+가</v>
      </c>
      <c r="U40" s="159" t="str">
        <f t="array" ref="U40">INDEX($D$217:$D$351,MATCH(SMALL(IF($C$217:$C$351="무기",$AK$217:$AK$351),3),($C$217:$C$351="무기")*($AK$217:$AK$351),0))</f>
        <v>축+가</v>
      </c>
      <c r="V40" s="159" t="str">
        <f t="array" ref="V40">INDEX($D$217:$D$351,MATCH(SMALL(IF($C$217:$C$351="무기",$AM$217:$AM$351),3),($C$217:$C$351="무기")*($AM$217:$AM$351),0))</f>
        <v>은+가</v>
      </c>
      <c r="W40" s="348" t="str">
        <f t="array" ref="W40">INDEX($D$217:$D$351,MATCH(SMALL(IF($C$217:$C$351="무기",$AO$217:$AO$351),3),($C$217:$C$351="무기")*($AO$217:$AO$351),0))</f>
        <v>은+가</v>
      </c>
      <c r="X40" s="334"/>
      <c r="Y40" s="277"/>
      <c r="Z40" s="277"/>
      <c r="AA40" s="277"/>
      <c r="AB40" s="277"/>
      <c r="AC40" s="277"/>
      <c r="AD40" s="277"/>
      <c r="AE40" s="277"/>
      <c r="AF40" s="277"/>
      <c r="AG40" s="277"/>
      <c r="AH40" s="277"/>
      <c r="AI40" s="277"/>
      <c r="AJ40" s="277"/>
      <c r="AK40" s="277"/>
      <c r="AL40" s="277"/>
      <c r="AM40" s="277"/>
      <c r="AN40" s="277"/>
      <c r="AO40" s="277"/>
      <c r="AP40" s="277"/>
      <c r="AQ40" s="277"/>
      <c r="AR40" s="277"/>
    </row>
    <row r="41" spans="1:44" ht="14.45" customHeight="1">
      <c r="B41" s="323"/>
      <c r="C41" s="620"/>
      <c r="D41" s="621"/>
      <c r="E41" s="158">
        <f t="array" ref="E41">SMALL(IF($C$217:$C$351="무기",$E$217:$E$351),3)</f>
        <v>1304.4821999999999</v>
      </c>
      <c r="F41" s="158">
        <f t="array" ref="F41">SMALL(IF($C$217:$C$351="무기",$G$217:$G$351),3)</f>
        <v>1561.8905499999998</v>
      </c>
      <c r="G41" s="159">
        <f t="array" ref="G41">SMALL(IF($C$217:$C$351="무기",$I$217:$I$351),3)</f>
        <v>2012.7177099617777</v>
      </c>
      <c r="H41" s="159">
        <f t="array" ref="H41">SMALL(IF($C$217:$C$351="무기",$K$217:$K$351),3)</f>
        <v>2173.9468389503995</v>
      </c>
      <c r="I41" s="159">
        <f t="array" ref="I41">SMALL(IF($C$217:$C$351="무기",$M$217:$M$351),3)</f>
        <v>2173.9468389503995</v>
      </c>
      <c r="J41" s="159">
        <f t="array" ref="J41">SMALL(IF($C$217:$C$351="무기",$O$217:$O$351),3)</f>
        <v>3480.012975964803</v>
      </c>
      <c r="K41" s="159">
        <f t="array" ref="K41">SMALL(IF($C$217:$C$351="무기",$Q$217:$Q$351),3)</f>
        <v>4423.6824594191721</v>
      </c>
      <c r="L41" s="159">
        <f t="array" ref="L41">SMALL(IF($C$217:$C$351="무기",$S$217:$S$351),3)</f>
        <v>4464.0727948753301</v>
      </c>
      <c r="M41" s="159">
        <f t="array" ref="M41">SMALL(IF($C$217:$C$351="무기",$U$217:$U$351),3)</f>
        <v>5980.5024559392841</v>
      </c>
      <c r="N41" s="159">
        <f t="array" ref="N41">SMALL(IF($C$217:$C$351="무기",$W$217:$W$351),3)</f>
        <v>6386.5722842362384</v>
      </c>
      <c r="O41" s="159">
        <f t="array" ref="O41">SMALL(IF($C$217:$C$351="무기",$Y$217:$Y$351),3)</f>
        <v>6531.3812648912717</v>
      </c>
      <c r="P41" s="159">
        <f t="array" ref="P41">SMALL(IF($C$217:$C$351="무기",$AA$217:$AA$351),3)</f>
        <v>13432.121406499075</v>
      </c>
      <c r="Q41" s="159">
        <f t="array" ref="Q41">SMALL(IF($C$217:$C$351="무기",$AC$217:$AC$351),3)</f>
        <v>14421.216110672383</v>
      </c>
      <c r="R41" s="159">
        <f t="array" ref="R41">SMALL(IF($C$217:$C$351="무기",$AE$217:$AE$351),3)</f>
        <v>22049.696660643032</v>
      </c>
      <c r="S41" s="159">
        <f t="array" ref="S41">SMALL(IF($C$217:$C$351="무기",$AG$217:$AG$351),3)</f>
        <v>24188.20446290305</v>
      </c>
      <c r="T41" s="159">
        <f t="array" ref="T41">SMALL(IF($C$217:$C$351="무기",$AI$217:$AI$351),3)</f>
        <v>61470.97183904273</v>
      </c>
      <c r="U41" s="159">
        <f t="array" ref="U41">SMALL(IF($C$217:$C$351="무기",$AK$217:$AK$351),3)</f>
        <v>65720.061396635676</v>
      </c>
      <c r="V41" s="159">
        <f t="array" ref="V41">SMALL(IF($C$217:$C$351="무기",$AM$217:$AM$351),3)</f>
        <v>102495.82573125552</v>
      </c>
      <c r="W41" s="348">
        <f t="array" ref="W41">SMALL(IF($C$217:$C$351="무기",$AO$217:$AO$351),3)</f>
        <v>111029.25181852418</v>
      </c>
      <c r="X41" s="353"/>
      <c r="Y41" s="157"/>
      <c r="Z41" s="157"/>
      <c r="AA41" s="157"/>
      <c r="AB41" s="157"/>
      <c r="AC41" s="157"/>
      <c r="AD41" s="157"/>
      <c r="AE41" s="157"/>
      <c r="AF41" s="157"/>
      <c r="AG41" s="157"/>
      <c r="AH41" s="157"/>
      <c r="AI41" s="157"/>
      <c r="AJ41" s="157"/>
      <c r="AK41" s="157"/>
      <c r="AL41" s="157"/>
      <c r="AM41" s="157"/>
      <c r="AN41" s="157"/>
      <c r="AO41" s="157"/>
      <c r="AP41" s="157"/>
      <c r="AQ41" s="277"/>
      <c r="AR41" s="277"/>
    </row>
    <row r="42" spans="1:44" ht="24" customHeight="1">
      <c r="B42" s="323"/>
      <c r="C42" s="620" t="s">
        <v>1573</v>
      </c>
      <c r="D42" s="621"/>
      <c r="E42" s="159" t="str">
        <f t="array" ref="E42">INDEX($D$217:$D$351,MATCH(SMALL(IF($C$217:$C$351="방어구",$E$217:$E$351),3),($C$217:$C$351="방어구")*($E$217:$E$351),0))</f>
        <v>은+가</v>
      </c>
      <c r="F42" s="159" t="str">
        <f t="array" ref="F42">INDEX($D$217:$D$351,MATCH(SMALL(IF($C$217:$C$351="방어구",$G$217:$G$351),3),($C$217:$C$351="방어구")*($G$217:$G$351),0))</f>
        <v>은+가</v>
      </c>
      <c r="G42" s="159" t="str">
        <f t="array" ref="G42">INDEX($D$217:$D$351,MATCH(SMALL(IF($C$217:$C$351="방어구",$I$217:$I$351),3),($C$217:$C$351="방어구")*($I$217:$I$351),0))</f>
        <v>은총</v>
      </c>
      <c r="H42" s="159" t="str">
        <f t="array" ref="H42">INDEX($D$217:$D$351,MATCH(SMALL(IF($C$217:$C$351="방어구",$K$217:$K$351),3),($C$217:$C$351="방어구")*($K$217:$K$351),0))</f>
        <v>은총</v>
      </c>
      <c r="I42" s="159" t="str">
        <f t="array" ref="I42">INDEX($D$217:$D$351,MATCH(SMALL(IF($C$217:$C$351="방어구",$M$217:$M$351),3),($C$217:$C$351="방어구")*($M$217:$M$351),0))</f>
        <v>은총</v>
      </c>
      <c r="J42" s="159" t="str">
        <f t="array" ref="J42">INDEX($D$217:$D$351,MATCH(SMALL(IF($C$217:$C$351="방어구",$O$217:$O$351),3),($C$217:$C$351="방어구")*($O$217:$O$351),0))</f>
        <v>은총</v>
      </c>
      <c r="K42" s="159" t="str">
        <f t="array" ref="K42">INDEX($D$217:$D$351,MATCH(SMALL(IF($C$217:$C$351="방어구",$Q$217:$Q$351),3),($C$217:$C$351="방어구")*($Q$217:$Q$351),0))</f>
        <v>은총</v>
      </c>
      <c r="L42" s="159" t="str">
        <f t="array" ref="L42">INDEX($D$217:$D$351,MATCH(SMALL(IF($C$217:$C$351="방어구",$S$217:$S$351),3),($C$217:$C$351="방어구")*($S$217:$S$351),0))</f>
        <v>은총</v>
      </c>
      <c r="M42" s="159" t="str">
        <f t="array" ref="M42">INDEX($D$217:$D$351,MATCH(SMALL(IF($C$217:$C$351="방어구",$U$217:$U$351),3),($C$217:$C$351="방어구")*($U$217:$U$351),0))</f>
        <v>은총</v>
      </c>
      <c r="N42" s="159" t="str">
        <f t="array" ref="N42">INDEX($D$217:$D$351,MATCH(SMALL(IF($C$217:$C$351="방어구",$W$217:$W$351),3),($C$217:$C$351="방어구")*($W$217:$W$351),0))</f>
        <v>은총</v>
      </c>
      <c r="O42" s="159" t="str">
        <f t="array" ref="O42">INDEX($D$217:$D$351,MATCH(SMALL(IF($C$217:$C$351="방어구",$Y$217:$Y$351),3),($C$217:$C$351="방어구")*($Y$217:$Y$351),0))</f>
        <v>은총</v>
      </c>
      <c r="P42" s="159" t="str">
        <f t="array" ref="P42">INDEX($D$217:$D$351,MATCH(SMALL(IF($C$217:$C$351="방어구",$AA$217:$AA$351),3),($C$217:$C$351="방어구")*($AA$217:$AA$351),0))</f>
        <v>은총</v>
      </c>
      <c r="Q42" s="159" t="str">
        <f t="array" ref="Q42">INDEX($D$217:$D$351,MATCH(SMALL(IF($C$217:$C$351="방어구",$AC$217:$AC$351),3),($C$217:$C$351="방어구")*($AC$217:$AC$351),0))</f>
        <v>은총</v>
      </c>
      <c r="R42" s="159" t="str">
        <f t="array" ref="R42">INDEX($D$217:$D$351,MATCH(SMALL(IF($C$217:$C$351="방어구",$AE$217:$AE$351),3),($C$217:$C$351="방어구")*($AE$217:$AE$351),0))</f>
        <v>은총</v>
      </c>
      <c r="S42" s="159" t="str">
        <f t="array" ref="S42">INDEX($D$217:$D$351,MATCH(SMALL(IF($C$217:$C$351="방어구",$AG$217:$AG$351),3),($C$217:$C$351="방어구")*($AG$217:$AG$351),0))</f>
        <v>은총</v>
      </c>
      <c r="T42" s="159" t="str">
        <f t="array" ref="T42">INDEX($D$217:$D$351,MATCH(SMALL(IF($C$217:$C$351="방어구",$AI$217:$AI$351),3),($C$217:$C$351="방어구")*($AI$217:$AI$351),0))</f>
        <v>축+가</v>
      </c>
      <c r="U42" s="159" t="str">
        <f t="array" ref="U42">INDEX($D$217:$D$351,MATCH(SMALL(IF($C$217:$C$351="방어구",$AK$217:$AK$351),3),($C$217:$C$351="방어구")*($AK$217:$AK$351),0))</f>
        <v>축+가</v>
      </c>
      <c r="V42" s="159" t="str">
        <f t="array" ref="V42">INDEX($D$217:$D$351,MATCH(SMALL(IF($C$217:$C$351="방어구",$AM$217:$AM$351),3),($C$217:$C$351="방어구")*($AM$217:$AM$351),0))</f>
        <v>축+가</v>
      </c>
      <c r="W42" s="348" t="str">
        <f t="array" ref="W42">INDEX($D$217:$D$351,MATCH(SMALL(IF($C$217:$C$351="방어구",$AO$217:$AO$351),3),($C$217:$C$351="방어구")*($AO$217:$AO$351),0))</f>
        <v>축+가</v>
      </c>
      <c r="X42" s="334"/>
      <c r="Y42" s="277"/>
      <c r="Z42" s="277"/>
      <c r="AA42" s="277"/>
      <c r="AB42" s="277"/>
      <c r="AC42" s="277"/>
      <c r="AD42" s="277"/>
      <c r="AE42" s="277"/>
      <c r="AF42" s="277"/>
      <c r="AG42" s="277"/>
      <c r="AH42" s="277"/>
      <c r="AI42" s="277"/>
      <c r="AJ42" s="277"/>
      <c r="AK42" s="277"/>
      <c r="AL42" s="277"/>
      <c r="AM42" s="277"/>
      <c r="AN42" s="277"/>
      <c r="AO42" s="277"/>
      <c r="AP42" s="277"/>
      <c r="AQ42" s="277"/>
      <c r="AR42" s="277"/>
    </row>
    <row r="43" spans="1:44" ht="14.45" customHeight="1" thickBot="1">
      <c r="B43" s="323"/>
      <c r="C43" s="626"/>
      <c r="D43" s="627"/>
      <c r="E43" s="354">
        <f t="array" ref="E43">SMALL(IF($C$217:$C$351="방어구",$E$217:$E$351),3)</f>
        <v>935.48</v>
      </c>
      <c r="F43" s="354">
        <f t="array" ref="F43">SMALL(IF($C$217:$C$351="방어구",$G$217:$G$351),3)</f>
        <v>1113.4137499999999</v>
      </c>
      <c r="G43" s="355">
        <f t="array" ref="G43">SMALL(IF($C$217:$C$351="방어구",$I$217:$I$351),3)</f>
        <v>1428.4665222209683</v>
      </c>
      <c r="H43" s="355">
        <f t="array" ref="H43">SMALL(IF($C$217:$C$351="방어구",$K$217:$K$351),3)</f>
        <v>1548.7894551776112</v>
      </c>
      <c r="I43" s="355">
        <f t="array" ref="I43">SMALL(IF($C$217:$C$351="방어구",$M$217:$M$351),3)</f>
        <v>1548.7894551776112</v>
      </c>
      <c r="J43" s="355">
        <f t="array" ref="J43">SMALL(IF($C$217:$C$351="방어구",$O$217:$O$351),3)</f>
        <v>2456.0387057166822</v>
      </c>
      <c r="K43" s="355">
        <f t="array" ref="K43">SMALL(IF($C$217:$C$351="방어구",$Q$217:$Q$351),3)</f>
        <v>3259.1066768362998</v>
      </c>
      <c r="L43" s="355">
        <f t="array" ref="L43">SMALL(IF($C$217:$C$351="방어구",$S$217:$S$351),3)</f>
        <v>3259.1066768362998</v>
      </c>
      <c r="M43" s="355">
        <f t="array" ref="M43">SMALL(IF($C$217:$C$351="방어구",$U$217:$U$351),3)</f>
        <v>4293.7534970308698</v>
      </c>
      <c r="N43" s="355">
        <f t="array" ref="N43">SMALL(IF($C$217:$C$351="방어구",$W$217:$W$351),3)</f>
        <v>4632.062477685904</v>
      </c>
      <c r="O43" s="355">
        <f t="array" ref="O43">SMALL(IF($C$217:$C$351="방어구",$Y$217:$Y$351),3)</f>
        <v>4978.3956965505395</v>
      </c>
      <c r="P43" s="355">
        <f t="array" ref="P43">SMALL(IF($C$217:$C$351="방어구",$AA$217:$AA$351),3)</f>
        <v>10000.080723885138</v>
      </c>
      <c r="Q43" s="355">
        <f t="array" ref="Q43">SMALL(IF($C$217:$C$351="방어구",$AC$217:$AC$351),3)</f>
        <v>10618.918075971793</v>
      </c>
      <c r="R43" s="355">
        <f t="array" ref="R43">SMALL(IF($C$217:$C$351="방어구",$AE$217:$AE$351),3)</f>
        <v>16232.498121847606</v>
      </c>
      <c r="S43" s="355">
        <f t="array" ref="S43">SMALL(IF($C$217:$C$351="방어구",$AG$217:$AG$351),3)</f>
        <v>17457.381242751613</v>
      </c>
      <c r="T43" s="355">
        <f t="array" ref="T43">SMALL(IF($C$217:$C$351="방어구",$AI$217:$AI$351),3)</f>
        <v>46897.189189819444</v>
      </c>
      <c r="U43" s="355">
        <f t="array" ref="U43">SMALL(IF($C$217:$C$351="방어구",$AK$217:$AK$351),3)</f>
        <v>49921.827145317795</v>
      </c>
      <c r="V43" s="355">
        <f t="array" ref="V43">SMALL(IF($C$217:$C$351="방어구",$AM$217:$AM$351),3)</f>
        <v>77181.528048505745</v>
      </c>
      <c r="W43" s="356">
        <f t="array" ref="W43">SMALL(IF($C$217:$C$351="방어구",$AO$217:$AO$351),3)</f>
        <v>82661.778338546603</v>
      </c>
      <c r="X43" s="353"/>
      <c r="Y43" s="157"/>
      <c r="Z43" s="157"/>
      <c r="AA43" s="157"/>
      <c r="AB43" s="157"/>
      <c r="AC43" s="157"/>
      <c r="AD43" s="157"/>
      <c r="AE43" s="157"/>
      <c r="AF43" s="157"/>
      <c r="AG43" s="157"/>
      <c r="AH43" s="157"/>
      <c r="AI43" s="157"/>
      <c r="AJ43" s="157"/>
      <c r="AK43" s="157"/>
      <c r="AL43" s="157"/>
      <c r="AM43" s="157"/>
      <c r="AN43" s="157"/>
      <c r="AO43" s="157"/>
      <c r="AP43" s="157"/>
      <c r="AQ43" s="277"/>
      <c r="AR43" s="277"/>
    </row>
    <row r="44" spans="1:44" ht="14.45" customHeight="1" thickBot="1">
      <c r="B44" s="337"/>
      <c r="C44" s="357"/>
      <c r="D44" s="357"/>
      <c r="E44" s="357"/>
      <c r="F44" s="358"/>
      <c r="G44" s="358"/>
      <c r="H44" s="358"/>
      <c r="I44" s="358"/>
      <c r="J44" s="358"/>
      <c r="K44" s="358"/>
      <c r="L44" s="35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9"/>
      <c r="Y44" s="157"/>
      <c r="Z44" s="157"/>
      <c r="AA44" s="157"/>
      <c r="AB44" s="157"/>
      <c r="AC44" s="157"/>
      <c r="AD44" s="157"/>
      <c r="AE44" s="157"/>
      <c r="AF44" s="157"/>
      <c r="AG44" s="157"/>
      <c r="AH44" s="157"/>
      <c r="AI44" s="157"/>
      <c r="AJ44" s="157"/>
      <c r="AK44" s="157"/>
      <c r="AL44" s="157"/>
      <c r="AM44" s="157"/>
      <c r="AN44" s="157"/>
      <c r="AO44" s="157"/>
      <c r="AP44" s="157"/>
      <c r="AQ44" s="277"/>
      <c r="AR44" s="277"/>
    </row>
    <row r="45" spans="1:44" ht="14.45" customHeight="1" thickTop="1" thickBot="1">
      <c r="B45" s="277"/>
      <c r="C45" s="162"/>
      <c r="D45" s="162"/>
      <c r="E45" s="162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F45" s="157"/>
      <c r="AG45" s="157"/>
      <c r="AH45" s="157"/>
      <c r="AI45" s="157"/>
      <c r="AJ45" s="157"/>
      <c r="AK45" s="157"/>
      <c r="AL45" s="157"/>
      <c r="AM45" s="157"/>
      <c r="AN45" s="157"/>
      <c r="AO45" s="157"/>
      <c r="AP45" s="157"/>
      <c r="AQ45" s="277"/>
      <c r="AR45" s="277"/>
    </row>
    <row r="46" spans="1:44" ht="14.45" customHeight="1" thickTop="1" thickBot="1">
      <c r="B46" s="320"/>
      <c r="C46" s="321"/>
      <c r="D46" s="321"/>
      <c r="E46" s="321"/>
      <c r="F46" s="321"/>
      <c r="G46" s="321"/>
      <c r="H46" s="321"/>
      <c r="I46" s="321"/>
      <c r="J46" s="321"/>
      <c r="K46" s="321"/>
      <c r="L46" s="321"/>
      <c r="M46" s="321"/>
      <c r="N46" s="321"/>
      <c r="O46" s="321"/>
      <c r="P46" s="321"/>
      <c r="Q46" s="321"/>
      <c r="R46" s="321"/>
      <c r="S46" s="321"/>
      <c r="T46" s="321"/>
      <c r="U46" s="321"/>
      <c r="V46" s="321"/>
      <c r="W46" s="321"/>
      <c r="X46" s="321"/>
      <c r="Y46" s="321"/>
      <c r="Z46" s="321"/>
      <c r="AA46" s="321"/>
      <c r="AB46" s="321"/>
      <c r="AC46" s="321"/>
      <c r="AD46" s="321"/>
      <c r="AE46" s="321"/>
      <c r="AF46" s="321"/>
      <c r="AG46" s="321"/>
      <c r="AH46" s="321"/>
      <c r="AI46" s="321"/>
      <c r="AJ46" s="321"/>
      <c r="AK46" s="321"/>
      <c r="AL46" s="321"/>
      <c r="AM46" s="321"/>
      <c r="AN46" s="321"/>
      <c r="AO46" s="321"/>
      <c r="AP46" s="321"/>
      <c r="AQ46" s="322"/>
    </row>
    <row r="47" spans="1:44" ht="14.45" customHeight="1">
      <c r="A47" s="277"/>
      <c r="B47" s="323"/>
      <c r="C47" s="608" t="s">
        <v>1035</v>
      </c>
      <c r="D47" s="610" t="s">
        <v>1037</v>
      </c>
      <c r="E47" s="606" t="s">
        <v>1013</v>
      </c>
      <c r="F47" s="606"/>
      <c r="G47" s="606" t="s">
        <v>1042</v>
      </c>
      <c r="H47" s="606" t="s">
        <v>1014</v>
      </c>
      <c r="I47" s="606" t="s">
        <v>1043</v>
      </c>
      <c r="J47" s="606" t="s">
        <v>1015</v>
      </c>
      <c r="K47" s="606" t="s">
        <v>1044</v>
      </c>
      <c r="L47" s="606" t="s">
        <v>1016</v>
      </c>
      <c r="M47" s="606" t="s">
        <v>1045</v>
      </c>
      <c r="N47" s="606" t="s">
        <v>1017</v>
      </c>
      <c r="O47" s="606" t="s">
        <v>1046</v>
      </c>
      <c r="P47" s="606" t="s">
        <v>1018</v>
      </c>
      <c r="Q47" s="606" t="s">
        <v>1047</v>
      </c>
      <c r="R47" s="606" t="s">
        <v>1019</v>
      </c>
      <c r="S47" s="606" t="s">
        <v>1048</v>
      </c>
      <c r="T47" s="606" t="s">
        <v>1020</v>
      </c>
      <c r="U47" s="606" t="s">
        <v>1049</v>
      </c>
      <c r="V47" s="606" t="s">
        <v>1021</v>
      </c>
      <c r="W47" s="606" t="s">
        <v>1050</v>
      </c>
      <c r="X47" s="606" t="s">
        <v>1022</v>
      </c>
      <c r="Y47" s="606" t="s">
        <v>1051</v>
      </c>
      <c r="Z47" s="606" t="s">
        <v>1023</v>
      </c>
      <c r="AA47" s="606" t="s">
        <v>1052</v>
      </c>
      <c r="AB47" s="606" t="s">
        <v>1024</v>
      </c>
      <c r="AC47" s="606" t="s">
        <v>1053</v>
      </c>
      <c r="AD47" s="606" t="s">
        <v>1025</v>
      </c>
      <c r="AE47" s="606" t="s">
        <v>1054</v>
      </c>
      <c r="AF47" s="606" t="s">
        <v>1026</v>
      </c>
      <c r="AG47" s="606" t="s">
        <v>1055</v>
      </c>
      <c r="AH47" s="606" t="s">
        <v>1027</v>
      </c>
      <c r="AI47" s="606" t="s">
        <v>1056</v>
      </c>
      <c r="AJ47" s="606" t="s">
        <v>1028</v>
      </c>
      <c r="AK47" s="606" t="s">
        <v>1057</v>
      </c>
      <c r="AL47" s="606" t="s">
        <v>1029</v>
      </c>
      <c r="AM47" s="606" t="s">
        <v>1058</v>
      </c>
      <c r="AN47" s="606" t="s">
        <v>1030</v>
      </c>
      <c r="AO47" s="606" t="s">
        <v>1059</v>
      </c>
      <c r="AP47" s="607" t="s">
        <v>1031</v>
      </c>
      <c r="AQ47" s="334"/>
    </row>
    <row r="48" spans="1:44" ht="14.45" customHeight="1">
      <c r="A48" s="277"/>
      <c r="B48" s="323"/>
      <c r="C48" s="609"/>
      <c r="D48" s="611"/>
      <c r="E48" s="602">
        <f>'3T장기'!$J$3</f>
        <v>1.5824575999999999</v>
      </c>
      <c r="F48" s="602"/>
      <c r="G48" s="602">
        <f>'3T장기'!$J$13</f>
        <v>2.0281557907500001</v>
      </c>
      <c r="H48" s="602">
        <v>1.5976852999999998</v>
      </c>
      <c r="I48" s="602">
        <f>'3T장기'!$J$23</f>
        <v>2.8168623423999994</v>
      </c>
      <c r="J48" s="602">
        <v>1.5976852999999998</v>
      </c>
      <c r="K48" s="602">
        <f>'3T장기'!$J$33</f>
        <v>2.8168623423999994</v>
      </c>
      <c r="L48" s="602">
        <v>1.5976852999999998</v>
      </c>
      <c r="M48" s="602">
        <f>'3T장기'!$J$43</f>
        <v>2.8168623423999994</v>
      </c>
      <c r="N48" s="602">
        <v>1.5976852999999998</v>
      </c>
      <c r="O48" s="602">
        <f>'3T장기'!$J$53</f>
        <v>4.8509540575691741</v>
      </c>
      <c r="P48" s="602">
        <v>1.5976852999999998</v>
      </c>
      <c r="Q48" s="602">
        <f>'3T장기'!$S$3</f>
        <v>4.8509540575691741</v>
      </c>
      <c r="R48" s="602">
        <v>1.5976852999999998</v>
      </c>
      <c r="S48" s="602">
        <f>'3T장기'!$S$13</f>
        <v>4.8509540575691741</v>
      </c>
      <c r="T48" s="602">
        <v>1.5976852999999998</v>
      </c>
      <c r="U48" s="602">
        <f>'3T장기'!$S$23</f>
        <v>6.6380213548032856</v>
      </c>
      <c r="V48" s="602">
        <v>1.5976852999999998</v>
      </c>
      <c r="W48" s="602">
        <f>'3T장기'!$S$33</f>
        <v>6.6380213548032856</v>
      </c>
      <c r="X48" s="602">
        <v>1.5976852999999998</v>
      </c>
      <c r="Y48" s="602">
        <f>'3T장기'!$S$43</f>
        <v>6.6380213548032856</v>
      </c>
      <c r="Z48" s="602">
        <v>1.5976852999999998</v>
      </c>
      <c r="AA48" s="602">
        <f>'3T장기'!$S$53</f>
        <v>11.442714528234099</v>
      </c>
      <c r="AB48" s="602">
        <v>1.5976852999999998</v>
      </c>
      <c r="AC48" s="602">
        <f>'3T장기'!$AB$3</f>
        <v>11.442714528234099</v>
      </c>
      <c r="AD48" s="602">
        <v>1.5976852999999998</v>
      </c>
      <c r="AE48" s="602">
        <f>'3T장기'!$AB$13</f>
        <v>17.473344832440205</v>
      </c>
      <c r="AF48" s="602">
        <v>1.5976852999999998</v>
      </c>
      <c r="AG48" s="602">
        <f>'3T장기'!$AB$23</f>
        <v>17.473344832440205</v>
      </c>
      <c r="AH48" s="602">
        <v>1.5976852999999998</v>
      </c>
      <c r="AI48" s="602">
        <f>'3T장기'!$AB$33</f>
        <v>47.150851643438095</v>
      </c>
      <c r="AJ48" s="602">
        <v>1.5976852999999998</v>
      </c>
      <c r="AK48" s="602">
        <f>'3T장기'!$AB$43</f>
        <v>47.150851643438095</v>
      </c>
      <c r="AL48" s="602">
        <v>1.5976852999999998</v>
      </c>
      <c r="AM48" s="602">
        <f>'3T장기'!$AB$53</f>
        <v>91.320944626133041</v>
      </c>
      <c r="AN48" s="602">
        <v>1.5976852999999998</v>
      </c>
      <c r="AO48" s="602">
        <f>'3T장기'!$AB$53</f>
        <v>91.320944626133041</v>
      </c>
      <c r="AP48" s="603"/>
      <c r="AQ48" s="334"/>
    </row>
    <row r="49" spans="2:43" ht="14.45" customHeight="1">
      <c r="B49" s="323"/>
      <c r="C49" s="360" t="s">
        <v>204</v>
      </c>
      <c r="D49" s="361">
        <f>마리!$F$28</f>
        <v>0</v>
      </c>
      <c r="E49" s="362">
        <v>87.5</v>
      </c>
      <c r="F49" s="361">
        <f>D49*E49*E48</f>
        <v>0</v>
      </c>
      <c r="G49" s="362">
        <v>87.5</v>
      </c>
      <c r="H49" s="361">
        <f>D49*G49*G48</f>
        <v>0</v>
      </c>
      <c r="I49" s="362">
        <v>87.5</v>
      </c>
      <c r="J49" s="361">
        <f>D49*I49*I48</f>
        <v>0</v>
      </c>
      <c r="K49" s="362">
        <v>107.9</v>
      </c>
      <c r="L49" s="361">
        <f>D49*K49*K48</f>
        <v>0</v>
      </c>
      <c r="M49" s="362">
        <v>107.9</v>
      </c>
      <c r="N49" s="361">
        <f>D49*M49*M48</f>
        <v>0</v>
      </c>
      <c r="O49" s="362">
        <v>107.9</v>
      </c>
      <c r="P49" s="361">
        <f>D49*O49*O48</f>
        <v>0</v>
      </c>
      <c r="Q49" s="362">
        <v>128.30000000000001</v>
      </c>
      <c r="R49" s="361">
        <f>D49*Q49*Q48</f>
        <v>0</v>
      </c>
      <c r="S49" s="362">
        <v>128.30000000000001</v>
      </c>
      <c r="T49" s="361">
        <f>D49*S49*S48</f>
        <v>0</v>
      </c>
      <c r="U49" s="362">
        <v>128.30000000000001</v>
      </c>
      <c r="V49" s="361">
        <f>D49*U49*U48</f>
        <v>0</v>
      </c>
      <c r="W49" s="362">
        <v>148.69999999999999</v>
      </c>
      <c r="X49" s="361">
        <f>D49*W49*W48</f>
        <v>0</v>
      </c>
      <c r="Y49" s="362">
        <v>148.69999999999999</v>
      </c>
      <c r="Z49" s="361">
        <f>D49*Y49*Y48</f>
        <v>0</v>
      </c>
      <c r="AA49" s="362">
        <v>148.69999999999999</v>
      </c>
      <c r="AB49" s="361">
        <f>D49*AA49*AA48</f>
        <v>0</v>
      </c>
      <c r="AC49" s="362">
        <v>169.1</v>
      </c>
      <c r="AD49" s="361">
        <f>D49*AC49*AC48</f>
        <v>0</v>
      </c>
      <c r="AE49" s="362">
        <v>169.1</v>
      </c>
      <c r="AF49" s="361">
        <f>D49*AE49*AE48</f>
        <v>0</v>
      </c>
      <c r="AG49" s="362">
        <v>169.1</v>
      </c>
      <c r="AH49" s="361">
        <f>D49*AG49*AG48</f>
        <v>0</v>
      </c>
      <c r="AI49" s="362">
        <v>189.5</v>
      </c>
      <c r="AJ49" s="361">
        <f>D49*AI49*AI48</f>
        <v>0</v>
      </c>
      <c r="AK49" s="362">
        <v>189.5</v>
      </c>
      <c r="AL49" s="361">
        <f>D49*AK49*AK48</f>
        <v>0</v>
      </c>
      <c r="AM49" s="362">
        <v>189.5</v>
      </c>
      <c r="AN49" s="361">
        <f>D49*AM49*AM48</f>
        <v>0</v>
      </c>
      <c r="AO49" s="362">
        <v>209.9</v>
      </c>
      <c r="AP49" s="363">
        <f>D49*AO49*AO48</f>
        <v>0</v>
      </c>
      <c r="AQ49" s="334"/>
    </row>
    <row r="50" spans="2:43" ht="14.45" customHeight="1">
      <c r="B50" s="323"/>
      <c r="C50" s="364" t="s">
        <v>203</v>
      </c>
      <c r="D50" s="365">
        <f>마리!$F$27</f>
        <v>0</v>
      </c>
      <c r="E50" s="366">
        <v>52.5</v>
      </c>
      <c r="F50" s="365">
        <f>D50*E50*E48</f>
        <v>0</v>
      </c>
      <c r="G50" s="366">
        <v>52.5</v>
      </c>
      <c r="H50" s="365">
        <f>D50*G50*G48</f>
        <v>0</v>
      </c>
      <c r="I50" s="366">
        <v>52.5</v>
      </c>
      <c r="J50" s="365">
        <f>D50*I50*I48</f>
        <v>0</v>
      </c>
      <c r="K50" s="366">
        <v>64.7</v>
      </c>
      <c r="L50" s="365">
        <f>D50*K50*K48</f>
        <v>0</v>
      </c>
      <c r="M50" s="366">
        <v>64.7</v>
      </c>
      <c r="N50" s="365">
        <f>D50*M50*M48</f>
        <v>0</v>
      </c>
      <c r="O50" s="366">
        <v>64.7</v>
      </c>
      <c r="P50" s="365">
        <f>D50*O50*O48</f>
        <v>0</v>
      </c>
      <c r="Q50" s="366">
        <v>77</v>
      </c>
      <c r="R50" s="365">
        <f>D50*Q50*Q48</f>
        <v>0</v>
      </c>
      <c r="S50" s="366">
        <v>77</v>
      </c>
      <c r="T50" s="365">
        <f>D50*S50*S48</f>
        <v>0</v>
      </c>
      <c r="U50" s="366">
        <v>77</v>
      </c>
      <c r="V50" s="365">
        <f>D50*U50*U48</f>
        <v>0</v>
      </c>
      <c r="W50" s="366">
        <v>89.2</v>
      </c>
      <c r="X50" s="365">
        <f>D50*W50*W48</f>
        <v>0</v>
      </c>
      <c r="Y50" s="366">
        <v>89.2</v>
      </c>
      <c r="Z50" s="365">
        <f>D50*Y50*Y48</f>
        <v>0</v>
      </c>
      <c r="AA50" s="366">
        <v>89.2</v>
      </c>
      <c r="AB50" s="365">
        <f>D50*AA50*AA48</f>
        <v>0</v>
      </c>
      <c r="AC50" s="366">
        <v>1010</v>
      </c>
      <c r="AD50" s="365">
        <f>D50*AC50*AC48</f>
        <v>0</v>
      </c>
      <c r="AE50" s="366">
        <v>1010</v>
      </c>
      <c r="AF50" s="365">
        <f>D50*AE50*AE48</f>
        <v>0</v>
      </c>
      <c r="AG50" s="366">
        <v>1010</v>
      </c>
      <c r="AH50" s="365">
        <f>D50*AG50*AG48</f>
        <v>0</v>
      </c>
      <c r="AI50" s="366">
        <v>1130</v>
      </c>
      <c r="AJ50" s="365">
        <f>D50*AI50*AI48</f>
        <v>0</v>
      </c>
      <c r="AK50" s="366">
        <v>1130</v>
      </c>
      <c r="AL50" s="365">
        <f>D50*AK50*AK48</f>
        <v>0</v>
      </c>
      <c r="AM50" s="366">
        <v>1130</v>
      </c>
      <c r="AN50" s="365">
        <f>D50*AM50*AM48</f>
        <v>0</v>
      </c>
      <c r="AO50" s="366">
        <v>1250</v>
      </c>
      <c r="AP50" s="367">
        <f>D50*AO50*AO48</f>
        <v>0</v>
      </c>
      <c r="AQ50" s="334"/>
    </row>
    <row r="51" spans="2:43" ht="14.45" customHeight="1">
      <c r="B51" s="323"/>
      <c r="C51" s="364" t="s">
        <v>1811</v>
      </c>
      <c r="D51" s="365">
        <f>마리!$F$31</f>
        <v>0</v>
      </c>
      <c r="E51" s="366">
        <v>11</v>
      </c>
      <c r="F51" s="365">
        <f>D51*E51*E48</f>
        <v>0</v>
      </c>
      <c r="G51" s="366">
        <v>11</v>
      </c>
      <c r="H51" s="365">
        <f>D51*G51*G48</f>
        <v>0</v>
      </c>
      <c r="I51" s="366">
        <v>11</v>
      </c>
      <c r="J51" s="365">
        <f>D51*I51*I48</f>
        <v>0</v>
      </c>
      <c r="K51" s="366">
        <v>13</v>
      </c>
      <c r="L51" s="365">
        <f>D51*K51*K48</f>
        <v>0</v>
      </c>
      <c r="M51" s="366">
        <v>14</v>
      </c>
      <c r="N51" s="365">
        <f>D51*M51*M48</f>
        <v>0</v>
      </c>
      <c r="O51" s="366">
        <v>14</v>
      </c>
      <c r="P51" s="365">
        <f>D51*O51*O48</f>
        <v>0</v>
      </c>
      <c r="Q51" s="366">
        <v>15</v>
      </c>
      <c r="R51" s="365">
        <f>D51*Q51*Q48</f>
        <v>0</v>
      </c>
      <c r="S51" s="366">
        <v>15</v>
      </c>
      <c r="T51" s="365">
        <f>D51*S51*S48</f>
        <v>0</v>
      </c>
      <c r="U51" s="366">
        <v>16</v>
      </c>
      <c r="V51" s="365">
        <f>D51*U51*U48</f>
        <v>0</v>
      </c>
      <c r="W51" s="366">
        <v>19</v>
      </c>
      <c r="X51" s="365">
        <f>D51*W51*W48</f>
        <v>0</v>
      </c>
      <c r="Y51" s="366">
        <v>23</v>
      </c>
      <c r="Z51" s="365">
        <f>D51*Y51*Y48</f>
        <v>0</v>
      </c>
      <c r="AA51" s="366">
        <v>27</v>
      </c>
      <c r="AB51" s="365">
        <f>D51*AA51*AA48</f>
        <v>0</v>
      </c>
      <c r="AC51" s="366">
        <v>32</v>
      </c>
      <c r="AD51" s="365">
        <f>D51*AC51*AC48</f>
        <v>0</v>
      </c>
      <c r="AE51" s="366">
        <v>38</v>
      </c>
      <c r="AF51" s="365">
        <f>D51*AE51*AE48</f>
        <v>0</v>
      </c>
      <c r="AG51" s="366">
        <v>45</v>
      </c>
      <c r="AH51" s="365">
        <f>D51*AG51*AG48</f>
        <v>0</v>
      </c>
      <c r="AI51" s="366">
        <v>53</v>
      </c>
      <c r="AJ51" s="365">
        <f>D51*AI51*AI48</f>
        <v>0</v>
      </c>
      <c r="AK51" s="366">
        <v>63</v>
      </c>
      <c r="AL51" s="365">
        <f>D51*AK51*AK48</f>
        <v>0</v>
      </c>
      <c r="AM51" s="366">
        <v>74</v>
      </c>
      <c r="AN51" s="365">
        <f>D51*AM51*AM48</f>
        <v>0</v>
      </c>
      <c r="AO51" s="366">
        <v>87</v>
      </c>
      <c r="AP51" s="367">
        <f>D51*AO51*AO48</f>
        <v>0</v>
      </c>
      <c r="AQ51" s="334"/>
    </row>
    <row r="52" spans="2:43" ht="14.45" customHeight="1">
      <c r="B52" s="323"/>
      <c r="C52" s="368" t="s">
        <v>1811</v>
      </c>
      <c r="D52" s="369">
        <f>마리!$F$31</f>
        <v>0</v>
      </c>
      <c r="E52" s="370">
        <v>7</v>
      </c>
      <c r="F52" s="369">
        <f>$D$52*E52*E48</f>
        <v>0</v>
      </c>
      <c r="G52" s="370">
        <v>7</v>
      </c>
      <c r="H52" s="369">
        <f>$D$52*G52*G48</f>
        <v>0</v>
      </c>
      <c r="I52" s="370">
        <v>8</v>
      </c>
      <c r="J52" s="369">
        <f>$D$52*I52*I48</f>
        <v>0</v>
      </c>
      <c r="K52" s="370">
        <v>8</v>
      </c>
      <c r="L52" s="369">
        <f>$D$52*K52*K48</f>
        <v>0</v>
      </c>
      <c r="M52" s="370">
        <v>9</v>
      </c>
      <c r="N52" s="369">
        <f>$D$52*M52*M48</f>
        <v>0</v>
      </c>
      <c r="O52" s="370">
        <v>9</v>
      </c>
      <c r="P52" s="369">
        <f>$D$52*O52*O48</f>
        <v>0</v>
      </c>
      <c r="Q52" s="370">
        <v>9</v>
      </c>
      <c r="R52" s="369">
        <f>$D$52*Q52*Q48</f>
        <v>0</v>
      </c>
      <c r="S52" s="370">
        <v>10</v>
      </c>
      <c r="T52" s="369">
        <f>$D$52*S52*S48</f>
        <v>0</v>
      </c>
      <c r="U52" s="370">
        <v>10</v>
      </c>
      <c r="V52" s="369">
        <f>$D$52*U52*U48</f>
        <v>0</v>
      </c>
      <c r="W52" s="370">
        <v>12</v>
      </c>
      <c r="X52" s="369">
        <f>$D$52*W52*W48</f>
        <v>0</v>
      </c>
      <c r="Y52" s="370">
        <v>14</v>
      </c>
      <c r="Z52" s="369">
        <f>$D$52*Y52*Y48</f>
        <v>0</v>
      </c>
      <c r="AA52" s="370">
        <v>17</v>
      </c>
      <c r="AB52" s="369">
        <f>$D$52*AA52*AA48</f>
        <v>0</v>
      </c>
      <c r="AC52" s="370">
        <v>20</v>
      </c>
      <c r="AD52" s="369">
        <f>$D$52*AC52*AC48</f>
        <v>0</v>
      </c>
      <c r="AE52" s="370">
        <v>24</v>
      </c>
      <c r="AF52" s="369">
        <f>$D$52*AE52*AE48</f>
        <v>0</v>
      </c>
      <c r="AG52" s="370">
        <v>28</v>
      </c>
      <c r="AH52" s="369">
        <f>$D$52*AG52*AG48</f>
        <v>0</v>
      </c>
      <c r="AI52" s="370">
        <v>33</v>
      </c>
      <c r="AJ52" s="369">
        <f>$D$52*AI52*AI48</f>
        <v>0</v>
      </c>
      <c r="AK52" s="370">
        <v>38</v>
      </c>
      <c r="AL52" s="369">
        <f>$D$52*AK52*AK48</f>
        <v>0</v>
      </c>
      <c r="AM52" s="370">
        <v>45</v>
      </c>
      <c r="AN52" s="369">
        <f>$D$52*AM52*AM48</f>
        <v>0</v>
      </c>
      <c r="AO52" s="370">
        <v>53</v>
      </c>
      <c r="AP52" s="371">
        <f>$D$52*AO52*AO48</f>
        <v>0</v>
      </c>
      <c r="AQ52" s="334"/>
    </row>
    <row r="53" spans="2:43" ht="14.45" customHeight="1">
      <c r="B53" s="323"/>
      <c r="C53" s="360" t="s">
        <v>1602</v>
      </c>
      <c r="D53" s="361">
        <f>마리!$F$35</f>
        <v>8</v>
      </c>
      <c r="E53" s="362">
        <v>12</v>
      </c>
      <c r="F53" s="361">
        <f>$D$53*E53*E48</f>
        <v>151.9159296</v>
      </c>
      <c r="G53" s="362">
        <v>12</v>
      </c>
      <c r="H53" s="361">
        <f>$D$53*G53*G48</f>
        <v>194.70295591199999</v>
      </c>
      <c r="I53" s="362">
        <v>12</v>
      </c>
      <c r="J53" s="361">
        <f>$D$53*I53*I48</f>
        <v>270.41878487039992</v>
      </c>
      <c r="K53" s="362">
        <v>12</v>
      </c>
      <c r="L53" s="361">
        <f>$D$53*K53*K48</f>
        <v>270.41878487039992</v>
      </c>
      <c r="M53" s="362">
        <v>12</v>
      </c>
      <c r="N53" s="361">
        <f>$D$53*M53*M48</f>
        <v>270.41878487039992</v>
      </c>
      <c r="O53" s="362">
        <v>12</v>
      </c>
      <c r="P53" s="361">
        <f>$D$53*O53*O48</f>
        <v>465.69158952664071</v>
      </c>
      <c r="Q53" s="362">
        <v>14</v>
      </c>
      <c r="R53" s="361">
        <f>$D$53*Q53*Q48</f>
        <v>543.30685444774747</v>
      </c>
      <c r="S53" s="362">
        <v>14</v>
      </c>
      <c r="T53" s="361">
        <f>$D$53*S53*S48</f>
        <v>543.30685444774747</v>
      </c>
      <c r="U53" s="362">
        <v>14</v>
      </c>
      <c r="V53" s="361">
        <f>$D$53*U53*U48</f>
        <v>743.45839173796799</v>
      </c>
      <c r="W53" s="362">
        <v>17</v>
      </c>
      <c r="X53" s="361">
        <f>$D$53*W53*W48</f>
        <v>902.77090425324684</v>
      </c>
      <c r="Y53" s="362">
        <v>19</v>
      </c>
      <c r="Z53" s="361">
        <f>$D$53*Y53*Y48</f>
        <v>1008.9792459300994</v>
      </c>
      <c r="AA53" s="362">
        <v>22</v>
      </c>
      <c r="AB53" s="361">
        <f>$D$53*AA53*AA48</f>
        <v>2013.9177569692015</v>
      </c>
      <c r="AC53" s="362">
        <v>26</v>
      </c>
      <c r="AD53" s="361">
        <f>$D$53*AC53*AC48</f>
        <v>2380.0846218726924</v>
      </c>
      <c r="AE53" s="362">
        <v>29</v>
      </c>
      <c r="AF53" s="361">
        <f>$D$53*AE53*AE48</f>
        <v>4053.8160011261275</v>
      </c>
      <c r="AG53" s="362">
        <v>34</v>
      </c>
      <c r="AH53" s="361">
        <f>$D$53*AG53*AG48</f>
        <v>4752.7497944237357</v>
      </c>
      <c r="AI53" s="362">
        <v>39</v>
      </c>
      <c r="AJ53" s="361">
        <f>$D$53*AI53*AI48</f>
        <v>14711.065712752687</v>
      </c>
      <c r="AK53" s="362">
        <v>45</v>
      </c>
      <c r="AL53" s="361">
        <f>$D$53*AK53*AK48</f>
        <v>16974.306591637713</v>
      </c>
      <c r="AM53" s="362">
        <v>52</v>
      </c>
      <c r="AN53" s="361">
        <f>$D$53*AM53*AM48</f>
        <v>37989.512964471345</v>
      </c>
      <c r="AO53" s="362">
        <v>60</v>
      </c>
      <c r="AP53" s="363">
        <f>$D$53*AO53*AO48</f>
        <v>43834.05342054386</v>
      </c>
      <c r="AQ53" s="334"/>
    </row>
    <row r="54" spans="2:43" ht="14.45" customHeight="1">
      <c r="B54" s="323"/>
      <c r="C54" s="364" t="s">
        <v>1604</v>
      </c>
      <c r="D54" s="365">
        <f>마리!$F$35</f>
        <v>8</v>
      </c>
      <c r="E54" s="366">
        <v>8</v>
      </c>
      <c r="F54" s="365">
        <f>$D$54*E54*E48</f>
        <v>101.27728639999999</v>
      </c>
      <c r="G54" s="366">
        <v>8</v>
      </c>
      <c r="H54" s="365">
        <f>$D$54*G54*G48</f>
        <v>129.801970608</v>
      </c>
      <c r="I54" s="366">
        <v>8</v>
      </c>
      <c r="J54" s="365">
        <f>$D$54*I54*I48</f>
        <v>180.27918991359996</v>
      </c>
      <c r="K54" s="366">
        <v>10</v>
      </c>
      <c r="L54" s="365">
        <f>$D$54*K54*K48</f>
        <v>225.34898739199997</v>
      </c>
      <c r="M54" s="366">
        <v>10</v>
      </c>
      <c r="N54" s="365">
        <f>$D$54*M54*M48</f>
        <v>225.34898739199997</v>
      </c>
      <c r="O54" s="366">
        <v>10</v>
      </c>
      <c r="P54" s="365">
        <f>$D$54*O54*O48</f>
        <v>388.07632460553396</v>
      </c>
      <c r="Q54" s="366">
        <v>10</v>
      </c>
      <c r="R54" s="365">
        <f>$D$54*Q54*Q48</f>
        <v>388.07632460553396</v>
      </c>
      <c r="S54" s="366">
        <v>10</v>
      </c>
      <c r="T54" s="365">
        <f>$D$54*S54*S48</f>
        <v>388.07632460553396</v>
      </c>
      <c r="U54" s="366">
        <v>10</v>
      </c>
      <c r="V54" s="365">
        <f>$D$54*U54*U48</f>
        <v>531.04170838426285</v>
      </c>
      <c r="W54" s="366">
        <v>12</v>
      </c>
      <c r="X54" s="365">
        <f>$D$54*W54*W48</f>
        <v>637.25005006111542</v>
      </c>
      <c r="Y54" s="366">
        <v>14</v>
      </c>
      <c r="Z54" s="365">
        <f>$D$54*Y54*Y48</f>
        <v>743.45839173796799</v>
      </c>
      <c r="AA54" s="366">
        <v>16</v>
      </c>
      <c r="AB54" s="365">
        <f>$D$54*AA54*AA48</f>
        <v>1464.6674596139646</v>
      </c>
      <c r="AC54" s="366">
        <v>18</v>
      </c>
      <c r="AD54" s="365">
        <f>$D$54*AC54*AC48</f>
        <v>1647.7508920657101</v>
      </c>
      <c r="AE54" s="366">
        <v>20</v>
      </c>
      <c r="AF54" s="365">
        <f>$D$54*AE54*AE48</f>
        <v>2795.7351731904328</v>
      </c>
      <c r="AG54" s="366">
        <v>23</v>
      </c>
      <c r="AH54" s="365">
        <f>$D$54*AG54*AG48</f>
        <v>3215.0954491689977</v>
      </c>
      <c r="AI54" s="366">
        <v>27</v>
      </c>
      <c r="AJ54" s="365">
        <f>$D$54*AI54*AI48</f>
        <v>10184.583954982629</v>
      </c>
      <c r="AK54" s="366">
        <v>31</v>
      </c>
      <c r="AL54" s="365">
        <f>$D$54*AK54*AK48</f>
        <v>11693.411207572648</v>
      </c>
      <c r="AM54" s="366">
        <v>35</v>
      </c>
      <c r="AN54" s="365">
        <f>$D$54*AM54*AM48</f>
        <v>25569.864495317252</v>
      </c>
      <c r="AO54" s="366">
        <v>40</v>
      </c>
      <c r="AP54" s="367">
        <f>$D$54*AO54*AO48</f>
        <v>29222.702280362573</v>
      </c>
      <c r="AQ54" s="334"/>
    </row>
    <row r="55" spans="2:43" ht="14.45" customHeight="1">
      <c r="B55" s="323"/>
      <c r="C55" s="364" t="s">
        <v>1038</v>
      </c>
      <c r="D55" s="365">
        <f>마리!$F$32</f>
        <v>30</v>
      </c>
      <c r="E55" s="366">
        <v>8594</v>
      </c>
      <c r="F55" s="365">
        <f>$D$55*E55/500</f>
        <v>515.64</v>
      </c>
      <c r="G55" s="366">
        <v>8594</v>
      </c>
      <c r="H55" s="365">
        <f>$D$55*G55/500</f>
        <v>515.64</v>
      </c>
      <c r="I55" s="366">
        <v>8594</v>
      </c>
      <c r="J55" s="365">
        <f>$D$55*I55/500</f>
        <v>515.64</v>
      </c>
      <c r="K55" s="366">
        <v>10599</v>
      </c>
      <c r="L55" s="365">
        <f>$D$55*K55/500</f>
        <v>635.94000000000005</v>
      </c>
      <c r="M55" s="366">
        <v>10599</v>
      </c>
      <c r="N55" s="365">
        <f>$D$55*M55/500</f>
        <v>635.94000000000005</v>
      </c>
      <c r="O55" s="366">
        <v>10599</v>
      </c>
      <c r="P55" s="365">
        <f>$D$55*O55/500</f>
        <v>635.94000000000005</v>
      </c>
      <c r="Q55" s="366">
        <v>12604</v>
      </c>
      <c r="R55" s="365">
        <f>$D$55*Q55/500</f>
        <v>756.24</v>
      </c>
      <c r="S55" s="366">
        <v>12604</v>
      </c>
      <c r="T55" s="365">
        <f>$D$55*S55/500</f>
        <v>756.24</v>
      </c>
      <c r="U55" s="366">
        <v>12604</v>
      </c>
      <c r="V55" s="365">
        <f>$D$55*U55/500</f>
        <v>756.24</v>
      </c>
      <c r="W55" s="366">
        <v>17144</v>
      </c>
      <c r="X55" s="365">
        <f>$D$55*W55/500</f>
        <v>1028.6400000000001</v>
      </c>
      <c r="Y55" s="366">
        <v>17144</v>
      </c>
      <c r="Z55" s="365">
        <f>$D$55*Y55/500</f>
        <v>1028.6400000000001</v>
      </c>
      <c r="AA55" s="366">
        <v>31572</v>
      </c>
      <c r="AB55" s="365">
        <f>$D$55*AA55/500</f>
        <v>1894.32</v>
      </c>
      <c r="AC55" s="366">
        <v>42929</v>
      </c>
      <c r="AD55" s="365">
        <f>$D$55*AC55/500</f>
        <v>2575.7399999999998</v>
      </c>
      <c r="AE55" s="366">
        <v>58272</v>
      </c>
      <c r="AF55" s="365">
        <f>$D$55*AE55/500</f>
        <v>3496.32</v>
      </c>
      <c r="AG55" s="366">
        <v>79142</v>
      </c>
      <c r="AH55" s="365">
        <f>$D$55*AG55/500</f>
        <v>4748.5200000000004</v>
      </c>
      <c r="AI55" s="366">
        <v>107023</v>
      </c>
      <c r="AJ55" s="365">
        <f>$D$55*AI55/500</f>
        <v>6421.38</v>
      </c>
      <c r="AK55" s="366">
        <v>145294</v>
      </c>
      <c r="AL55" s="365">
        <f>$D$55*AK55/500</f>
        <v>8717.64</v>
      </c>
      <c r="AM55" s="366">
        <v>197281</v>
      </c>
      <c r="AN55" s="365">
        <f>$D$55*AM55/500</f>
        <v>11836.86</v>
      </c>
      <c r="AO55" s="366">
        <v>268240</v>
      </c>
      <c r="AP55" s="367">
        <f>$D$55*AO55/500</f>
        <v>16094.4</v>
      </c>
      <c r="AQ55" s="334"/>
    </row>
    <row r="56" spans="2:43" ht="14.45" customHeight="1">
      <c r="B56" s="323"/>
      <c r="C56" s="368" t="s">
        <v>1038</v>
      </c>
      <c r="D56" s="369">
        <f>마리!$F$32</f>
        <v>30</v>
      </c>
      <c r="E56" s="370">
        <v>6008</v>
      </c>
      <c r="F56" s="369">
        <f>$D$56*E56/500</f>
        <v>360.48</v>
      </c>
      <c r="G56" s="370">
        <v>6008</v>
      </c>
      <c r="H56" s="369">
        <f>$D$56*G56/500</f>
        <v>360.48</v>
      </c>
      <c r="I56" s="370">
        <v>6008</v>
      </c>
      <c r="J56" s="369">
        <f>$D$56*I56/500</f>
        <v>360.48</v>
      </c>
      <c r="K56" s="370">
        <v>7410</v>
      </c>
      <c r="L56" s="369">
        <f>$D$56*K56/500</f>
        <v>444.6</v>
      </c>
      <c r="M56" s="370">
        <v>7410</v>
      </c>
      <c r="N56" s="369">
        <f>$D$56*M56/500</f>
        <v>444.6</v>
      </c>
      <c r="O56" s="370">
        <v>7410</v>
      </c>
      <c r="P56" s="369">
        <f>$D$56*O56/500</f>
        <v>444.6</v>
      </c>
      <c r="Q56" s="370">
        <v>8812</v>
      </c>
      <c r="R56" s="369">
        <f>$D$56*Q56/500</f>
        <v>528.72</v>
      </c>
      <c r="S56" s="370">
        <v>8812</v>
      </c>
      <c r="T56" s="369">
        <f>$D$56*S56/500</f>
        <v>528.72</v>
      </c>
      <c r="U56" s="370">
        <v>8812</v>
      </c>
      <c r="V56" s="369">
        <f>$D$56*U56/500</f>
        <v>528.72</v>
      </c>
      <c r="W56" s="370">
        <v>12037</v>
      </c>
      <c r="X56" s="369">
        <f>$D$56*W56/500</f>
        <v>722.22</v>
      </c>
      <c r="Y56" s="370">
        <v>16324</v>
      </c>
      <c r="Z56" s="369">
        <f>$D$56*Y56/500</f>
        <v>979.44</v>
      </c>
      <c r="AA56" s="370">
        <v>22125</v>
      </c>
      <c r="AB56" s="369">
        <f>$D$56*AA56/500</f>
        <v>1327.5</v>
      </c>
      <c r="AC56" s="370">
        <v>29875</v>
      </c>
      <c r="AD56" s="369">
        <f>$D$56*AC56/500</f>
        <v>1792.5</v>
      </c>
      <c r="AE56" s="370">
        <v>40594</v>
      </c>
      <c r="AF56" s="369">
        <f>$D$56*AE56/500</f>
        <v>2435.64</v>
      </c>
      <c r="AG56" s="370">
        <v>55100</v>
      </c>
      <c r="AH56" s="369">
        <f>$D$56*AG56/500</f>
        <v>3306</v>
      </c>
      <c r="AI56" s="370">
        <v>75122</v>
      </c>
      <c r="AJ56" s="369">
        <f>$D$56*AI56/500</f>
        <v>4507.32</v>
      </c>
      <c r="AK56" s="370">
        <v>101964</v>
      </c>
      <c r="AL56" s="369">
        <f>$D$56*AK56/500</f>
        <v>6117.84</v>
      </c>
      <c r="AM56" s="370">
        <v>138487</v>
      </c>
      <c r="AN56" s="369">
        <f>$D$56*AM56/500</f>
        <v>8309.2199999999993</v>
      </c>
      <c r="AO56" s="370">
        <v>187405</v>
      </c>
      <c r="AP56" s="371">
        <f>$D$56*AO56/500</f>
        <v>11244.3</v>
      </c>
      <c r="AQ56" s="334"/>
    </row>
    <row r="57" spans="2:43" ht="14.45" customHeight="1">
      <c r="B57" s="323"/>
      <c r="C57" s="604" t="s">
        <v>202</v>
      </c>
      <c r="D57" s="361" t="s">
        <v>1041</v>
      </c>
      <c r="E57" s="362">
        <v>410</v>
      </c>
      <c r="F57" s="361">
        <f>E57*E48</f>
        <v>648.80761599999994</v>
      </c>
      <c r="G57" s="362">
        <v>420</v>
      </c>
      <c r="H57" s="361">
        <f>G57*G48</f>
        <v>851.82543211500001</v>
      </c>
      <c r="I57" s="362">
        <v>430</v>
      </c>
      <c r="J57" s="361">
        <f>I57*I48</f>
        <v>1211.2508072319997</v>
      </c>
      <c r="K57" s="362">
        <v>450</v>
      </c>
      <c r="L57" s="361">
        <f>K57*K48</f>
        <v>1267.5880540799997</v>
      </c>
      <c r="M57" s="362">
        <v>450</v>
      </c>
      <c r="N57" s="361">
        <f>M57*M48</f>
        <v>1267.5880540799997</v>
      </c>
      <c r="O57" s="362">
        <v>460</v>
      </c>
      <c r="P57" s="361">
        <f>O57*O48</f>
        <v>2231.4388664818202</v>
      </c>
      <c r="Q57" s="362">
        <v>460</v>
      </c>
      <c r="R57" s="361">
        <f>Q57*Q48</f>
        <v>2231.4388664818202</v>
      </c>
      <c r="S57" s="362">
        <v>470</v>
      </c>
      <c r="T57" s="361">
        <f>S57*S48</f>
        <v>2279.9484070575118</v>
      </c>
      <c r="U57" s="362">
        <v>490</v>
      </c>
      <c r="V57" s="361">
        <f>U57*U48</f>
        <v>3252.6304638536099</v>
      </c>
      <c r="W57" s="362">
        <v>490</v>
      </c>
      <c r="X57" s="361">
        <f>W57*W48</f>
        <v>3252.6304638536099</v>
      </c>
      <c r="Y57" s="362">
        <v>500</v>
      </c>
      <c r="Z57" s="361">
        <f>Y57*Y48</f>
        <v>3319.0106774016426</v>
      </c>
      <c r="AA57" s="362">
        <v>520</v>
      </c>
      <c r="AB57" s="361">
        <f>AA57*AA48</f>
        <v>5950.2115546817313</v>
      </c>
      <c r="AC57" s="362">
        <v>520</v>
      </c>
      <c r="AD57" s="361">
        <f>AC57*AC48</f>
        <v>5950.2115546817313</v>
      </c>
      <c r="AE57" s="362">
        <v>520</v>
      </c>
      <c r="AF57" s="361">
        <f>AE57*AE48</f>
        <v>9086.1393128689069</v>
      </c>
      <c r="AG57" s="362">
        <v>540</v>
      </c>
      <c r="AH57" s="361">
        <f>AG57*AG48</f>
        <v>9435.6062095177112</v>
      </c>
      <c r="AI57" s="362">
        <v>560</v>
      </c>
      <c r="AJ57" s="361">
        <f>AI57*AI48</f>
        <v>26404.476920325335</v>
      </c>
      <c r="AK57" s="362">
        <v>570</v>
      </c>
      <c r="AL57" s="361">
        <f>AK57*AK48</f>
        <v>26875.985436759715</v>
      </c>
      <c r="AM57" s="362">
        <v>590</v>
      </c>
      <c r="AN57" s="361">
        <f>AM57*AM48</f>
        <v>53879.357329418497</v>
      </c>
      <c r="AO57" s="362">
        <v>610</v>
      </c>
      <c r="AP57" s="363">
        <f>AO57*AO48</f>
        <v>55705.776221941152</v>
      </c>
      <c r="AQ57" s="334"/>
    </row>
    <row r="58" spans="2:43" ht="14.45" customHeight="1">
      <c r="B58" s="323"/>
      <c r="C58" s="605"/>
      <c r="D58" s="365" t="s">
        <v>1041</v>
      </c>
      <c r="E58" s="366">
        <v>240</v>
      </c>
      <c r="F58" s="365">
        <f>E58*E48</f>
        <v>379.78982399999995</v>
      </c>
      <c r="G58" s="366">
        <v>240</v>
      </c>
      <c r="H58" s="365">
        <f>G58*G48</f>
        <v>486.75738978000004</v>
      </c>
      <c r="I58" s="366">
        <v>240</v>
      </c>
      <c r="J58" s="365">
        <f>I58*I48</f>
        <v>676.04696217599985</v>
      </c>
      <c r="K58" s="366">
        <v>240</v>
      </c>
      <c r="L58" s="365">
        <f>K58*K48</f>
        <v>676.04696217599985</v>
      </c>
      <c r="M58" s="366">
        <v>240</v>
      </c>
      <c r="N58" s="365">
        <f>M58*M48</f>
        <v>676.04696217599985</v>
      </c>
      <c r="O58" s="366">
        <v>250</v>
      </c>
      <c r="P58" s="365">
        <f>O58*O48</f>
        <v>1212.7385143922936</v>
      </c>
      <c r="Q58" s="366">
        <v>260</v>
      </c>
      <c r="R58" s="365">
        <f>Q58*Q48</f>
        <v>1261.2480549679854</v>
      </c>
      <c r="S58" s="366">
        <v>260</v>
      </c>
      <c r="T58" s="365">
        <f>S58*S48</f>
        <v>1261.2480549679854</v>
      </c>
      <c r="U58" s="366">
        <v>260</v>
      </c>
      <c r="V58" s="365">
        <f>U58*U48</f>
        <v>1725.8855522488543</v>
      </c>
      <c r="W58" s="366">
        <v>270</v>
      </c>
      <c r="X58" s="365">
        <f>W58*W48</f>
        <v>1792.2657657968871</v>
      </c>
      <c r="Y58" s="366">
        <v>270</v>
      </c>
      <c r="Z58" s="365">
        <f>Y58*Y48</f>
        <v>1792.2657657968871</v>
      </c>
      <c r="AA58" s="366">
        <v>270</v>
      </c>
      <c r="AB58" s="365">
        <f>AA58*AA48</f>
        <v>3089.5329226232066</v>
      </c>
      <c r="AC58" s="366">
        <v>270</v>
      </c>
      <c r="AD58" s="365">
        <f>AC58*AC48</f>
        <v>3089.5329226232066</v>
      </c>
      <c r="AE58" s="366">
        <v>270</v>
      </c>
      <c r="AF58" s="365">
        <f>AE58*AE48</f>
        <v>4717.8031047588556</v>
      </c>
      <c r="AG58" s="366">
        <v>270</v>
      </c>
      <c r="AH58" s="365">
        <f>AG58*AG48</f>
        <v>4717.8031047588556</v>
      </c>
      <c r="AI58" s="366">
        <v>280</v>
      </c>
      <c r="AJ58" s="365">
        <f>AI58*AI48</f>
        <v>13202.238460162667</v>
      </c>
      <c r="AK58" s="366">
        <v>290</v>
      </c>
      <c r="AL58" s="365">
        <f>AK58*AK48</f>
        <v>13673.746976597047</v>
      </c>
      <c r="AM58" s="366">
        <v>310</v>
      </c>
      <c r="AN58" s="365">
        <f>AM58*AM48</f>
        <v>28309.492834101242</v>
      </c>
      <c r="AO58" s="366">
        <v>320</v>
      </c>
      <c r="AP58" s="367">
        <f>AO58*AO48</f>
        <v>29222.702280362573</v>
      </c>
      <c r="AQ58" s="334"/>
    </row>
    <row r="59" spans="2:43" ht="14.45" customHeight="1">
      <c r="B59" s="323"/>
      <c r="C59" s="364" t="s">
        <v>1001</v>
      </c>
      <c r="D59" s="365">
        <f>마리!$F$24</f>
        <v>28</v>
      </c>
      <c r="E59" s="366">
        <v>6</v>
      </c>
      <c r="F59" s="365">
        <f>D59*E59*E48</f>
        <v>265.85287679999999</v>
      </c>
      <c r="G59" s="366">
        <v>6</v>
      </c>
      <c r="H59" s="365">
        <f>D59*G59*G48</f>
        <v>340.73017284600002</v>
      </c>
      <c r="I59" s="366">
        <v>6</v>
      </c>
      <c r="J59" s="365">
        <f>D59*I59*I48</f>
        <v>473.23287352319988</v>
      </c>
      <c r="K59" s="366">
        <v>6</v>
      </c>
      <c r="L59" s="365">
        <f>D59*K59*K48</f>
        <v>473.23287352319988</v>
      </c>
      <c r="M59" s="366">
        <v>6</v>
      </c>
      <c r="N59" s="365">
        <f>D59*M59*M48</f>
        <v>473.23287352319988</v>
      </c>
      <c r="O59" s="366">
        <v>6</v>
      </c>
      <c r="P59" s="365">
        <f>D59*O59*O48</f>
        <v>814.96028167162126</v>
      </c>
      <c r="Q59" s="366">
        <v>12</v>
      </c>
      <c r="R59" s="365">
        <f>D59*Q59*Q48</f>
        <v>1629.9205633432425</v>
      </c>
      <c r="S59" s="366">
        <v>12</v>
      </c>
      <c r="T59" s="365">
        <f>D59*S59*S48</f>
        <v>1629.9205633432425</v>
      </c>
      <c r="U59" s="366">
        <v>12</v>
      </c>
      <c r="V59" s="365">
        <f>D59*U59*U48</f>
        <v>2230.3751752139042</v>
      </c>
      <c r="W59" s="366">
        <v>12</v>
      </c>
      <c r="X59" s="365">
        <f>D59*W59*W48</f>
        <v>2230.3751752139042</v>
      </c>
      <c r="Y59" s="366">
        <v>12</v>
      </c>
      <c r="Z59" s="365">
        <f>D59*Y59*Y48</f>
        <v>2230.3751752139042</v>
      </c>
      <c r="AA59" s="366">
        <v>18</v>
      </c>
      <c r="AB59" s="365">
        <f>D59*AA59*AA48</f>
        <v>5767.1281222299858</v>
      </c>
      <c r="AC59" s="366">
        <v>18</v>
      </c>
      <c r="AD59" s="365">
        <f>D59*AC59*AC48</f>
        <v>5767.1281222299858</v>
      </c>
      <c r="AE59" s="366">
        <v>18</v>
      </c>
      <c r="AF59" s="365">
        <f>D59*AE59*AE48</f>
        <v>8806.5657955498627</v>
      </c>
      <c r="AG59" s="366">
        <v>18</v>
      </c>
      <c r="AH59" s="365">
        <f>D59*AG59*AG48</f>
        <v>8806.5657955498627</v>
      </c>
      <c r="AI59" s="366">
        <v>24</v>
      </c>
      <c r="AJ59" s="365">
        <f>D59*AI59*AI48</f>
        <v>31685.372304390399</v>
      </c>
      <c r="AK59" s="366">
        <v>24</v>
      </c>
      <c r="AL59" s="365">
        <f>D59*AK59*AK48</f>
        <v>31685.372304390399</v>
      </c>
      <c r="AM59" s="366">
        <v>24</v>
      </c>
      <c r="AN59" s="365">
        <f>D59*AM59*AM48</f>
        <v>61367.674788761404</v>
      </c>
      <c r="AO59" s="366">
        <v>24</v>
      </c>
      <c r="AP59" s="367">
        <f>D59*AO59*AO48</f>
        <v>61367.674788761404</v>
      </c>
      <c r="AQ59" s="334"/>
    </row>
    <row r="60" spans="2:43" ht="14.45" customHeight="1">
      <c r="B60" s="323"/>
      <c r="C60" s="364" t="s">
        <v>1033</v>
      </c>
      <c r="D60" s="365">
        <f>마리!$F$25</f>
        <v>60</v>
      </c>
      <c r="E60" s="366">
        <v>3</v>
      </c>
      <c r="F60" s="365">
        <f>D60*E60*E48</f>
        <v>284.84236799999996</v>
      </c>
      <c r="G60" s="366">
        <v>3</v>
      </c>
      <c r="H60" s="365">
        <f>D60*G60*G48</f>
        <v>365.06804233500003</v>
      </c>
      <c r="I60" s="366">
        <v>3</v>
      </c>
      <c r="J60" s="365">
        <f>D60*I60*I48</f>
        <v>507.03522163199989</v>
      </c>
      <c r="K60" s="366">
        <v>3</v>
      </c>
      <c r="L60" s="365">
        <f>D60*K60*K48</f>
        <v>507.03522163199989</v>
      </c>
      <c r="M60" s="366">
        <v>3</v>
      </c>
      <c r="N60" s="365">
        <f>D60*M60*M48</f>
        <v>507.03522163199989</v>
      </c>
      <c r="O60" s="366">
        <v>3</v>
      </c>
      <c r="P60" s="365">
        <f>D60*O60*O48</f>
        <v>873.17173036245129</v>
      </c>
      <c r="Q60" s="366">
        <v>6</v>
      </c>
      <c r="R60" s="365">
        <f>D60*Q60*Q48</f>
        <v>1746.3434607249026</v>
      </c>
      <c r="S60" s="366">
        <v>6</v>
      </c>
      <c r="T60" s="365">
        <f>D60*S60*S48</f>
        <v>1746.3434607249026</v>
      </c>
      <c r="U60" s="366">
        <v>6</v>
      </c>
      <c r="V60" s="365">
        <f>D60*U60*U48</f>
        <v>2389.6876877291829</v>
      </c>
      <c r="W60" s="366">
        <v>6</v>
      </c>
      <c r="X60" s="365">
        <f>D60*W60*W48</f>
        <v>2389.6876877291829</v>
      </c>
      <c r="Y60" s="366">
        <v>6</v>
      </c>
      <c r="Z60" s="365">
        <f>D60*Y60*Y48</f>
        <v>2389.6876877291829</v>
      </c>
      <c r="AA60" s="366">
        <v>9</v>
      </c>
      <c r="AB60" s="365">
        <f>D60*AA60*AA48</f>
        <v>6179.0658452464131</v>
      </c>
      <c r="AC60" s="366">
        <v>9</v>
      </c>
      <c r="AD60" s="365">
        <f>D60*AC60*AC48</f>
        <v>6179.0658452464131</v>
      </c>
      <c r="AE60" s="366">
        <v>9</v>
      </c>
      <c r="AF60" s="365">
        <f>D60*AE60*AE48</f>
        <v>9435.6062095177112</v>
      </c>
      <c r="AG60" s="366">
        <v>9</v>
      </c>
      <c r="AH60" s="365">
        <f>D60*AG60*AG48</f>
        <v>9435.6062095177112</v>
      </c>
      <c r="AI60" s="366">
        <v>11</v>
      </c>
      <c r="AJ60" s="365">
        <f>D60*AI60*AI48</f>
        <v>31119.562084669142</v>
      </c>
      <c r="AK60" s="366">
        <v>11</v>
      </c>
      <c r="AL60" s="365">
        <f>D60*AK60*AK48</f>
        <v>31119.562084669142</v>
      </c>
      <c r="AM60" s="366">
        <v>11</v>
      </c>
      <c r="AN60" s="365">
        <f>D60*AM60*AM48</f>
        <v>60271.823453247809</v>
      </c>
      <c r="AO60" s="366">
        <v>11</v>
      </c>
      <c r="AP60" s="367">
        <f>D60*AO60*AO48</f>
        <v>60271.823453247809</v>
      </c>
      <c r="AQ60" s="334"/>
    </row>
    <row r="61" spans="2:43" ht="14.45" customHeight="1" thickBot="1">
      <c r="B61" s="323"/>
      <c r="C61" s="372" t="s">
        <v>1002</v>
      </c>
      <c r="D61" s="373">
        <f>마리!$F$26</f>
        <v>103</v>
      </c>
      <c r="E61" s="374">
        <v>1</v>
      </c>
      <c r="F61" s="373">
        <f>D61*E61*E48</f>
        <v>162.99313279999998</v>
      </c>
      <c r="G61" s="374">
        <v>1</v>
      </c>
      <c r="H61" s="373">
        <f>D61*G61*G48</f>
        <v>208.90004644725002</v>
      </c>
      <c r="I61" s="374">
        <v>1</v>
      </c>
      <c r="J61" s="373">
        <f>D61*I61*I48</f>
        <v>290.13682126719993</v>
      </c>
      <c r="K61" s="374">
        <v>1</v>
      </c>
      <c r="L61" s="373">
        <f>D61*K61*K48</f>
        <v>290.13682126719993</v>
      </c>
      <c r="M61" s="374">
        <v>1</v>
      </c>
      <c r="N61" s="373">
        <f>D61*M61*M48</f>
        <v>290.13682126719993</v>
      </c>
      <c r="O61" s="374">
        <v>1</v>
      </c>
      <c r="P61" s="373">
        <f>D61*O61*O48</f>
        <v>499.64826792962492</v>
      </c>
      <c r="Q61" s="374">
        <v>2</v>
      </c>
      <c r="R61" s="373">
        <f>D61*Q61*Q48</f>
        <v>999.29653585924984</v>
      </c>
      <c r="S61" s="374">
        <v>2</v>
      </c>
      <c r="T61" s="373">
        <f>D61*S61*S48</f>
        <v>999.29653585924984</v>
      </c>
      <c r="U61" s="374">
        <v>2</v>
      </c>
      <c r="V61" s="373">
        <f>D61*U61*U48</f>
        <v>1367.4323990894768</v>
      </c>
      <c r="W61" s="374">
        <v>2</v>
      </c>
      <c r="X61" s="373">
        <f>D61*W61*W48</f>
        <v>1367.4323990894768</v>
      </c>
      <c r="Y61" s="374">
        <v>2</v>
      </c>
      <c r="Z61" s="373">
        <f>D61*Y61*Y48</f>
        <v>1367.4323990894768</v>
      </c>
      <c r="AA61" s="374">
        <v>3</v>
      </c>
      <c r="AB61" s="373">
        <f>D61*AA61*AA48</f>
        <v>3535.7987892243364</v>
      </c>
      <c r="AC61" s="374">
        <v>3</v>
      </c>
      <c r="AD61" s="373">
        <f>D61*AC61*AC48</f>
        <v>3535.7987892243364</v>
      </c>
      <c r="AE61" s="374">
        <v>3</v>
      </c>
      <c r="AF61" s="373">
        <f>D61*AE61*AE48</f>
        <v>5399.2635532240229</v>
      </c>
      <c r="AG61" s="374">
        <v>3</v>
      </c>
      <c r="AH61" s="373">
        <f>D61*AG61*AG48</f>
        <v>5399.2635532240229</v>
      </c>
      <c r="AI61" s="374">
        <v>1</v>
      </c>
      <c r="AJ61" s="373">
        <f>D61*AI61*AI48</f>
        <v>4856.5377192741234</v>
      </c>
      <c r="AK61" s="374">
        <v>1</v>
      </c>
      <c r="AL61" s="373">
        <f>D61*AK61*AK48</f>
        <v>4856.5377192741234</v>
      </c>
      <c r="AM61" s="374">
        <v>1</v>
      </c>
      <c r="AN61" s="373">
        <f>D61*AM61*AM48</f>
        <v>9406.0572964917028</v>
      </c>
      <c r="AO61" s="374">
        <v>1</v>
      </c>
      <c r="AP61" s="375">
        <f>D61*AO61*AO48</f>
        <v>9406.0572964917028</v>
      </c>
      <c r="AQ61" s="334"/>
    </row>
    <row r="62" spans="2:43" ht="14.45" customHeight="1" thickBot="1">
      <c r="B62" s="323"/>
      <c r="C62" s="277"/>
      <c r="D62" s="277"/>
      <c r="E62" s="277"/>
      <c r="F62" s="277"/>
      <c r="G62" s="277"/>
      <c r="H62" s="277"/>
      <c r="I62" s="277"/>
      <c r="J62" s="277"/>
      <c r="K62" s="277"/>
      <c r="L62" s="277"/>
      <c r="M62" s="277"/>
      <c r="N62" s="277"/>
      <c r="O62" s="277"/>
      <c r="P62" s="277"/>
      <c r="Q62" s="277"/>
      <c r="R62" s="277"/>
      <c r="S62" s="277"/>
      <c r="T62" s="277"/>
      <c r="U62" s="277"/>
      <c r="V62" s="277"/>
      <c r="W62" s="277"/>
      <c r="X62" s="277"/>
      <c r="Y62" s="277"/>
      <c r="Z62" s="277"/>
      <c r="AA62" s="277"/>
      <c r="AB62" s="277"/>
      <c r="AC62" s="277"/>
      <c r="AD62" s="277"/>
      <c r="AE62" s="277"/>
      <c r="AF62" s="277"/>
      <c r="AG62" s="277"/>
      <c r="AH62" s="277"/>
      <c r="AI62" s="277"/>
      <c r="AJ62" s="277"/>
      <c r="AK62" s="277"/>
      <c r="AL62" s="277"/>
      <c r="AM62" s="277"/>
      <c r="AN62" s="277"/>
      <c r="AO62" s="277"/>
      <c r="AP62" s="277"/>
      <c r="AQ62" s="334"/>
    </row>
    <row r="63" spans="2:43" ht="14.45" customHeight="1">
      <c r="B63" s="323"/>
      <c r="C63" s="376" t="s">
        <v>1032</v>
      </c>
      <c r="D63" s="377" t="s">
        <v>1003</v>
      </c>
      <c r="E63" s="600">
        <f>F49+F51+F53+F55+F57</f>
        <v>1316.3635456</v>
      </c>
      <c r="F63" s="600"/>
      <c r="G63" s="600">
        <f>H49+H51+H53+H55+H57</f>
        <v>1562.168388027</v>
      </c>
      <c r="H63" s="600"/>
      <c r="I63" s="600">
        <f>J49+J51+J53+J55+J57</f>
        <v>1997.3095921023996</v>
      </c>
      <c r="J63" s="600"/>
      <c r="K63" s="600">
        <f>L49+L51+L53+L55+L57</f>
        <v>2173.9468389503995</v>
      </c>
      <c r="L63" s="600"/>
      <c r="M63" s="600">
        <f>N49+N51+N53+N55+N57</f>
        <v>2173.9468389503995</v>
      </c>
      <c r="N63" s="600"/>
      <c r="O63" s="600">
        <f>P49+P51+P53+P55+P57</f>
        <v>3333.070456008461</v>
      </c>
      <c r="P63" s="600"/>
      <c r="Q63" s="600">
        <f>R49+R51+R53+R55+R57</f>
        <v>3530.9857209295678</v>
      </c>
      <c r="R63" s="600"/>
      <c r="S63" s="600">
        <f>T49+T51+T53+T55+T57</f>
        <v>3579.4952615052594</v>
      </c>
      <c r="T63" s="600"/>
      <c r="U63" s="600">
        <f>V49+V51+V53+V55+V57</f>
        <v>4752.3288555915778</v>
      </c>
      <c r="V63" s="600"/>
      <c r="W63" s="600">
        <f>X49+X51+X53+X55+X57</f>
        <v>5184.0413681068567</v>
      </c>
      <c r="X63" s="600"/>
      <c r="Y63" s="600">
        <f>Z49+Z51+Z53+Z55+Z57</f>
        <v>5356.6299233317422</v>
      </c>
      <c r="Z63" s="600"/>
      <c r="AA63" s="600">
        <f>AB49+AB51+AB53+AB55+AB57</f>
        <v>9858.4493116509329</v>
      </c>
      <c r="AB63" s="600"/>
      <c r="AC63" s="600">
        <f>AD49+AD51+AD53+AD55+AD57</f>
        <v>10906.036176554424</v>
      </c>
      <c r="AD63" s="600"/>
      <c r="AE63" s="600">
        <f>AF49+AF51+AF53+AF55+AF57</f>
        <v>16636.275313995036</v>
      </c>
      <c r="AF63" s="600"/>
      <c r="AG63" s="600">
        <f>AH49+AH51+AH53+AH55+AH57</f>
        <v>18936.876003941448</v>
      </c>
      <c r="AH63" s="600"/>
      <c r="AI63" s="600">
        <f>AJ49+AJ51+AJ53+AJ55+AJ57</f>
        <v>47536.922633078022</v>
      </c>
      <c r="AJ63" s="600"/>
      <c r="AK63" s="600">
        <f>AL49+AL51+AL53+AL55+AL57</f>
        <v>52567.932028397423</v>
      </c>
      <c r="AL63" s="600"/>
      <c r="AM63" s="600">
        <f>AN49+AN51+AN53+AN55+AN57</f>
        <v>103705.73029388985</v>
      </c>
      <c r="AN63" s="600"/>
      <c r="AO63" s="600">
        <f>AP49+AP51+AP53+AP55+AP57</f>
        <v>115634.22964248501</v>
      </c>
      <c r="AP63" s="601"/>
      <c r="AQ63" s="334"/>
    </row>
    <row r="64" spans="2:43" ht="14.45" customHeight="1" thickBot="1">
      <c r="B64" s="323"/>
      <c r="C64" s="378" t="s">
        <v>1034</v>
      </c>
      <c r="D64" s="379" t="s">
        <v>1003</v>
      </c>
      <c r="E64" s="598">
        <f>F50+F52+F54+F56+F58</f>
        <v>841.54711039999995</v>
      </c>
      <c r="F64" s="598"/>
      <c r="G64" s="672">
        <f t="shared" ref="G64" si="0">H50+H52+H54+H56+H58</f>
        <v>977.03936038800009</v>
      </c>
      <c r="H64" s="674"/>
      <c r="I64" s="672">
        <f t="shared" ref="I64" si="1">J50+J52+J54+J56+J58</f>
        <v>1216.8061520895999</v>
      </c>
      <c r="J64" s="674"/>
      <c r="K64" s="672">
        <f t="shared" ref="K64" si="2">L50+L52+L54+L56+L58</f>
        <v>1345.9959495679998</v>
      </c>
      <c r="L64" s="674"/>
      <c r="M64" s="672">
        <f t="shared" ref="M64" si="3">N50+N52+N54+N56+N58</f>
        <v>1345.9959495679998</v>
      </c>
      <c r="N64" s="674"/>
      <c r="O64" s="672">
        <f t="shared" ref="O64" si="4">P50+P52+P54+P56+P58</f>
        <v>2045.4148389978277</v>
      </c>
      <c r="P64" s="674"/>
      <c r="Q64" s="672">
        <f t="shared" ref="Q64" si="5">R50+R52+R54+R56+R58</f>
        <v>2178.0443795735191</v>
      </c>
      <c r="R64" s="674"/>
      <c r="S64" s="672">
        <f t="shared" ref="S64" si="6">T50+T52+T54+T56+T58</f>
        <v>2178.0443795735191</v>
      </c>
      <c r="T64" s="674"/>
      <c r="U64" s="672">
        <f t="shared" ref="U64" si="7">V50+V52+V54+V56+V58</f>
        <v>2785.6472606331172</v>
      </c>
      <c r="V64" s="674"/>
      <c r="W64" s="672">
        <f t="shared" ref="W64" si="8">X50+X52+X54+X56+X58</f>
        <v>3151.7358158580028</v>
      </c>
      <c r="X64" s="674"/>
      <c r="Y64" s="672">
        <f t="shared" ref="Y64" si="9">Z50+Z52+Z54+Z56+Z58</f>
        <v>3515.1641575348549</v>
      </c>
      <c r="Z64" s="674"/>
      <c r="AA64" s="672">
        <f t="shared" ref="AA64" si="10">AB50+AB52+AB54+AB56+AB58</f>
        <v>5881.7003822371717</v>
      </c>
      <c r="AB64" s="674"/>
      <c r="AC64" s="672">
        <f t="shared" ref="AC64" si="11">AD50+AD52+AD54+AD56+AD58</f>
        <v>6529.7838146889171</v>
      </c>
      <c r="AD64" s="674"/>
      <c r="AE64" s="672">
        <f t="shared" ref="AE64" si="12">AF50+AF52+AF54+AF56+AF58</f>
        <v>9949.1782779492878</v>
      </c>
      <c r="AF64" s="674"/>
      <c r="AG64" s="672">
        <f t="shared" ref="AG64" si="13">AH50+AH52+AH54+AH56+AH58</f>
        <v>11238.898553927853</v>
      </c>
      <c r="AH64" s="674"/>
      <c r="AI64" s="672">
        <f t="shared" ref="AI64" si="14">AJ50+AJ52+AJ54+AJ56+AJ58</f>
        <v>27894.142415145296</v>
      </c>
      <c r="AJ64" s="674"/>
      <c r="AK64" s="672">
        <f t="shared" ref="AK64" si="15">AL50+AL52+AL54+AL56+AL58</f>
        <v>31484.998184169694</v>
      </c>
      <c r="AL64" s="674"/>
      <c r="AM64" s="672">
        <f t="shared" ref="AM64" si="16">AN50+AN52+AN54+AN56+AN58</f>
        <v>62188.577329418491</v>
      </c>
      <c r="AN64" s="674"/>
      <c r="AO64" s="672">
        <f t="shared" ref="AO64" si="17">AP50+AP52+AP54+AP56+AP58</f>
        <v>69689.704560725149</v>
      </c>
      <c r="AP64" s="673"/>
      <c r="AQ64" s="334"/>
    </row>
    <row r="65" spans="2:43" ht="14.45" customHeight="1" thickBot="1">
      <c r="B65" s="323"/>
      <c r="C65" s="277"/>
      <c r="D65" s="277"/>
      <c r="E65" s="277"/>
      <c r="F65" s="277"/>
      <c r="G65" s="277"/>
      <c r="H65" s="277"/>
      <c r="I65" s="277"/>
      <c r="J65" s="277"/>
      <c r="K65" s="277"/>
      <c r="L65" s="277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277"/>
      <c r="X65" s="277"/>
      <c r="Y65" s="277"/>
      <c r="Z65" s="277"/>
      <c r="AA65" s="277"/>
      <c r="AB65" s="277"/>
      <c r="AC65" s="277"/>
      <c r="AD65" s="277"/>
      <c r="AE65" s="277"/>
      <c r="AF65" s="277"/>
      <c r="AG65" s="277"/>
      <c r="AH65" s="277"/>
      <c r="AI65" s="277"/>
      <c r="AJ65" s="277"/>
      <c r="AK65" s="277"/>
      <c r="AL65" s="277"/>
      <c r="AM65" s="277"/>
      <c r="AN65" s="277"/>
      <c r="AO65" s="277"/>
      <c r="AP65" s="277"/>
      <c r="AQ65" s="334"/>
    </row>
    <row r="66" spans="2:43" ht="14.45" customHeight="1">
      <c r="B66" s="323"/>
      <c r="C66" s="608" t="s">
        <v>1036</v>
      </c>
      <c r="D66" s="610" t="s">
        <v>1037</v>
      </c>
      <c r="E66" s="606" t="s">
        <v>1013</v>
      </c>
      <c r="F66" s="606"/>
      <c r="G66" s="606" t="s">
        <v>1042</v>
      </c>
      <c r="H66" s="606" t="s">
        <v>1014</v>
      </c>
      <c r="I66" s="606" t="s">
        <v>1043</v>
      </c>
      <c r="J66" s="606" t="s">
        <v>1015</v>
      </c>
      <c r="K66" s="606" t="s">
        <v>1044</v>
      </c>
      <c r="L66" s="606" t="s">
        <v>1016</v>
      </c>
      <c r="M66" s="606" t="s">
        <v>1045</v>
      </c>
      <c r="N66" s="606" t="s">
        <v>1017</v>
      </c>
      <c r="O66" s="606" t="s">
        <v>1046</v>
      </c>
      <c r="P66" s="606" t="s">
        <v>1018</v>
      </c>
      <c r="Q66" s="606" t="s">
        <v>1047</v>
      </c>
      <c r="R66" s="606" t="s">
        <v>1019</v>
      </c>
      <c r="S66" s="606" t="s">
        <v>1048</v>
      </c>
      <c r="T66" s="606" t="s">
        <v>1020</v>
      </c>
      <c r="U66" s="606" t="s">
        <v>1049</v>
      </c>
      <c r="V66" s="606" t="s">
        <v>1021</v>
      </c>
      <c r="W66" s="606" t="s">
        <v>1050</v>
      </c>
      <c r="X66" s="606" t="s">
        <v>1022</v>
      </c>
      <c r="Y66" s="606" t="s">
        <v>1051</v>
      </c>
      <c r="Z66" s="606" t="s">
        <v>1023</v>
      </c>
      <c r="AA66" s="606" t="s">
        <v>1052</v>
      </c>
      <c r="AB66" s="606" t="s">
        <v>1024</v>
      </c>
      <c r="AC66" s="606" t="s">
        <v>1053</v>
      </c>
      <c r="AD66" s="606" t="s">
        <v>1025</v>
      </c>
      <c r="AE66" s="606" t="s">
        <v>1054</v>
      </c>
      <c r="AF66" s="606" t="s">
        <v>1026</v>
      </c>
      <c r="AG66" s="606" t="s">
        <v>1055</v>
      </c>
      <c r="AH66" s="606" t="s">
        <v>1027</v>
      </c>
      <c r="AI66" s="606" t="s">
        <v>1056</v>
      </c>
      <c r="AJ66" s="606" t="s">
        <v>1028</v>
      </c>
      <c r="AK66" s="606" t="s">
        <v>1057</v>
      </c>
      <c r="AL66" s="606" t="s">
        <v>1029</v>
      </c>
      <c r="AM66" s="606" t="s">
        <v>1058</v>
      </c>
      <c r="AN66" s="606" t="s">
        <v>1030</v>
      </c>
      <c r="AO66" s="606" t="s">
        <v>1059</v>
      </c>
      <c r="AP66" s="607" t="s">
        <v>1031</v>
      </c>
      <c r="AQ66" s="334"/>
    </row>
    <row r="67" spans="2:43" ht="14.45" customHeight="1">
      <c r="B67" s="323"/>
      <c r="C67" s="609"/>
      <c r="D67" s="611"/>
      <c r="E67" s="602">
        <f>'3T장기'!$J$4</f>
        <v>1.229682147136</v>
      </c>
      <c r="F67" s="602"/>
      <c r="G67" s="602">
        <f>'3T장기'!$J$14</f>
        <v>1.5976852999999998</v>
      </c>
      <c r="H67" s="602">
        <v>1.5976852999999998</v>
      </c>
      <c r="I67" s="602">
        <f>'3T장기'!$J$24</f>
        <v>2.2626833097901868</v>
      </c>
      <c r="J67" s="602">
        <v>1.5976852999999998</v>
      </c>
      <c r="K67" s="602">
        <f>'3T장기'!$J$34</f>
        <v>2.2626833097901868</v>
      </c>
      <c r="L67" s="602">
        <v>1.5976852999999998</v>
      </c>
      <c r="M67" s="602">
        <f>'3T장기'!$J$44</f>
        <v>2.2626833097901868</v>
      </c>
      <c r="N67" s="602">
        <v>1.5976852999999998</v>
      </c>
      <c r="O67" s="602">
        <f>'3T장기'!$J$54</f>
        <v>4.0390335456158279</v>
      </c>
      <c r="P67" s="602">
        <v>1.5976852999999998</v>
      </c>
      <c r="Q67" s="602">
        <f>'3T장기'!$S$4</f>
        <v>4.0390335456158279</v>
      </c>
      <c r="R67" s="602">
        <v>1.5976852999999998</v>
      </c>
      <c r="S67" s="602">
        <f>'3T장기'!$S$14</f>
        <v>4.0390335456158279</v>
      </c>
      <c r="T67" s="602">
        <v>1.5976852999999998</v>
      </c>
      <c r="U67" s="602">
        <f>'3T장기'!$S$24</f>
        <v>5.5695761790397489</v>
      </c>
      <c r="V67" s="602">
        <v>1.5976852999999998</v>
      </c>
      <c r="W67" s="602">
        <f>'3T장기'!$S$34</f>
        <v>5.5695761790397489</v>
      </c>
      <c r="X67" s="602">
        <v>1.5976852999999998</v>
      </c>
      <c r="Y67" s="602">
        <f>'3T장기'!$S$44</f>
        <v>5.5695761790397489</v>
      </c>
      <c r="Z67" s="602">
        <v>1.5976852999999998</v>
      </c>
      <c r="AA67" s="602">
        <f>'3T장기'!$S$54</f>
        <v>9.6148345054158959</v>
      </c>
      <c r="AB67" s="602">
        <v>1.5976852999999998</v>
      </c>
      <c r="AC67" s="602">
        <f>'3T장기'!$AB$4</f>
        <v>9.6148345054158959</v>
      </c>
      <c r="AD67" s="602">
        <v>1.5976852999999998</v>
      </c>
      <c r="AE67" s="602">
        <f>'3T장기'!$AB$14</f>
        <v>14.771796704333624</v>
      </c>
      <c r="AF67" s="602">
        <v>1.5976852999999998</v>
      </c>
      <c r="AG67" s="602">
        <f>'3T장기'!$AB$24</f>
        <v>14.771796704333624</v>
      </c>
      <c r="AH67" s="602">
        <v>1.5976852999999998</v>
      </c>
      <c r="AI67" s="602">
        <f>'3T장기'!$AB$34</f>
        <v>37.982202179550342</v>
      </c>
      <c r="AJ67" s="602">
        <v>1.5976852999999998</v>
      </c>
      <c r="AK67" s="602">
        <f>'3T장기'!$AB$44</f>
        <v>37.982202179550342</v>
      </c>
      <c r="AL67" s="602">
        <v>1.5976852999999998</v>
      </c>
      <c r="AM67" s="602">
        <f>'3T장기'!$AB$54</f>
        <v>61.83369624267732</v>
      </c>
      <c r="AN67" s="602">
        <v>1.5976852999999998</v>
      </c>
      <c r="AO67" s="602">
        <f>'3T장기'!$AB$54</f>
        <v>61.83369624267732</v>
      </c>
      <c r="AP67" s="603"/>
      <c r="AQ67" s="334"/>
    </row>
    <row r="68" spans="2:43" ht="14.45" customHeight="1">
      <c r="B68" s="323"/>
      <c r="C68" s="360" t="s">
        <v>204</v>
      </c>
      <c r="D68" s="361">
        <f>마리!$F$28</f>
        <v>0</v>
      </c>
      <c r="E68" s="362">
        <v>87.5</v>
      </c>
      <c r="F68" s="361">
        <f>D68*E68*E67</f>
        <v>0</v>
      </c>
      <c r="G68" s="362">
        <v>87.5</v>
      </c>
      <c r="H68" s="361">
        <f>D68*G68*G67</f>
        <v>0</v>
      </c>
      <c r="I68" s="362">
        <v>87.5</v>
      </c>
      <c r="J68" s="361">
        <f>D68*I68*I67</f>
        <v>0</v>
      </c>
      <c r="K68" s="362">
        <v>107.9</v>
      </c>
      <c r="L68" s="361">
        <f>D68*K68*K67</f>
        <v>0</v>
      </c>
      <c r="M68" s="362">
        <v>107.9</v>
      </c>
      <c r="N68" s="361">
        <f>D68*M68*M67</f>
        <v>0</v>
      </c>
      <c r="O68" s="362">
        <v>107.9</v>
      </c>
      <c r="P68" s="361">
        <f>D68*O68*O67</f>
        <v>0</v>
      </c>
      <c r="Q68" s="362">
        <v>128.30000000000001</v>
      </c>
      <c r="R68" s="361">
        <f>D68*Q68*Q67</f>
        <v>0</v>
      </c>
      <c r="S68" s="362">
        <v>128.30000000000001</v>
      </c>
      <c r="T68" s="361">
        <f>D68*S68*S67</f>
        <v>0</v>
      </c>
      <c r="U68" s="362">
        <v>128.30000000000001</v>
      </c>
      <c r="V68" s="361">
        <f>D68*U68*U67</f>
        <v>0</v>
      </c>
      <c r="W68" s="362">
        <v>148.69999999999999</v>
      </c>
      <c r="X68" s="361">
        <f>D68*W68*W67</f>
        <v>0</v>
      </c>
      <c r="Y68" s="362">
        <v>148.69999999999999</v>
      </c>
      <c r="Z68" s="361">
        <f>D68*Y68*Y67</f>
        <v>0</v>
      </c>
      <c r="AA68" s="362">
        <v>148.69999999999999</v>
      </c>
      <c r="AB68" s="361">
        <f>D68*AA68*AA67</f>
        <v>0</v>
      </c>
      <c r="AC68" s="362">
        <v>169.1</v>
      </c>
      <c r="AD68" s="361">
        <f>D68*AC68*AC67</f>
        <v>0</v>
      </c>
      <c r="AE68" s="362">
        <v>169.1</v>
      </c>
      <c r="AF68" s="361">
        <f>D68*AE68*AE67</f>
        <v>0</v>
      </c>
      <c r="AG68" s="362">
        <v>169.1</v>
      </c>
      <c r="AH68" s="361">
        <f>D68*AG68*AG67</f>
        <v>0</v>
      </c>
      <c r="AI68" s="362">
        <v>189.5</v>
      </c>
      <c r="AJ68" s="361">
        <f>D68*AI68*AI67</f>
        <v>0</v>
      </c>
      <c r="AK68" s="362">
        <v>189.5</v>
      </c>
      <c r="AL68" s="361">
        <f>D68*AK68*AK67</f>
        <v>0</v>
      </c>
      <c r="AM68" s="362">
        <v>189.5</v>
      </c>
      <c r="AN68" s="361">
        <f>D68*AM68*AM67</f>
        <v>0</v>
      </c>
      <c r="AO68" s="362">
        <v>209.9</v>
      </c>
      <c r="AP68" s="363">
        <f>D68*AO68*AO67</f>
        <v>0</v>
      </c>
      <c r="AQ68" s="334"/>
    </row>
    <row r="69" spans="2:43" ht="14.45" customHeight="1">
      <c r="B69" s="323"/>
      <c r="C69" s="364" t="s">
        <v>203</v>
      </c>
      <c r="D69" s="365">
        <f>마리!$F$27</f>
        <v>0</v>
      </c>
      <c r="E69" s="366">
        <v>52.5</v>
      </c>
      <c r="F69" s="365">
        <f>D69*E69*E67</f>
        <v>0</v>
      </c>
      <c r="G69" s="366">
        <v>52.5</v>
      </c>
      <c r="H69" s="365">
        <f>D69*G69*G67</f>
        <v>0</v>
      </c>
      <c r="I69" s="366">
        <v>52.5</v>
      </c>
      <c r="J69" s="365">
        <f>D69*I69*I67</f>
        <v>0</v>
      </c>
      <c r="K69" s="366">
        <v>64.7</v>
      </c>
      <c r="L69" s="365">
        <f>D69*K69*K67</f>
        <v>0</v>
      </c>
      <c r="M69" s="366">
        <v>64.7</v>
      </c>
      <c r="N69" s="365">
        <f>D69*M69*M67</f>
        <v>0</v>
      </c>
      <c r="O69" s="366">
        <v>64.7</v>
      </c>
      <c r="P69" s="365">
        <f>D69*O69*O67</f>
        <v>0</v>
      </c>
      <c r="Q69" s="366">
        <v>77</v>
      </c>
      <c r="R69" s="365">
        <f>D69*Q69*Q67</f>
        <v>0</v>
      </c>
      <c r="S69" s="366">
        <v>77</v>
      </c>
      <c r="T69" s="365">
        <f>D69*S69*S67</f>
        <v>0</v>
      </c>
      <c r="U69" s="366">
        <v>77</v>
      </c>
      <c r="V69" s="365">
        <f>D69*U69*U67</f>
        <v>0</v>
      </c>
      <c r="W69" s="366">
        <v>89.2</v>
      </c>
      <c r="X69" s="365">
        <f>D69*W69*W67</f>
        <v>0</v>
      </c>
      <c r="Y69" s="366">
        <v>89.2</v>
      </c>
      <c r="Z69" s="365">
        <f>D69*Y69*Y67</f>
        <v>0</v>
      </c>
      <c r="AA69" s="366">
        <v>89.2</v>
      </c>
      <c r="AB69" s="365">
        <f>D69*AA69*AA67</f>
        <v>0</v>
      </c>
      <c r="AC69" s="366">
        <v>1010</v>
      </c>
      <c r="AD69" s="365">
        <f>D69*AC69*AC67</f>
        <v>0</v>
      </c>
      <c r="AE69" s="366">
        <v>1010</v>
      </c>
      <c r="AF69" s="365">
        <f>D69*AE69*AE67</f>
        <v>0</v>
      </c>
      <c r="AG69" s="366">
        <v>1010</v>
      </c>
      <c r="AH69" s="365">
        <f>D69*AG69*AG67</f>
        <v>0</v>
      </c>
      <c r="AI69" s="366">
        <v>1130</v>
      </c>
      <c r="AJ69" s="365">
        <f>D69*AI69*AI67</f>
        <v>0</v>
      </c>
      <c r="AK69" s="366">
        <v>1130</v>
      </c>
      <c r="AL69" s="365">
        <f>D69*AK69*AK67</f>
        <v>0</v>
      </c>
      <c r="AM69" s="366">
        <v>1130</v>
      </c>
      <c r="AN69" s="365">
        <f>D69*AM69*AM67</f>
        <v>0</v>
      </c>
      <c r="AO69" s="366">
        <v>1250</v>
      </c>
      <c r="AP69" s="367">
        <f>D69*AO69*AO67</f>
        <v>0</v>
      </c>
      <c r="AQ69" s="334"/>
    </row>
    <row r="70" spans="2:43" ht="14.45" customHeight="1">
      <c r="B70" s="323"/>
      <c r="C70" s="364" t="s">
        <v>1811</v>
      </c>
      <c r="D70" s="365">
        <f>마리!$F$31</f>
        <v>0</v>
      </c>
      <c r="E70" s="366">
        <v>11</v>
      </c>
      <c r="F70" s="365">
        <f>D70*E70*E67</f>
        <v>0</v>
      </c>
      <c r="G70" s="366">
        <v>11</v>
      </c>
      <c r="H70" s="365">
        <f>D70*G70*G67</f>
        <v>0</v>
      </c>
      <c r="I70" s="366">
        <v>11</v>
      </c>
      <c r="J70" s="365">
        <f>D70*I70*I67</f>
        <v>0</v>
      </c>
      <c r="K70" s="366">
        <v>13</v>
      </c>
      <c r="L70" s="365">
        <f>D70*K70*K67</f>
        <v>0</v>
      </c>
      <c r="M70" s="366">
        <v>14</v>
      </c>
      <c r="N70" s="365">
        <f>D70*M70*M67</f>
        <v>0</v>
      </c>
      <c r="O70" s="366">
        <v>14</v>
      </c>
      <c r="P70" s="365">
        <f>D70*O70*O67</f>
        <v>0</v>
      </c>
      <c r="Q70" s="366">
        <v>15</v>
      </c>
      <c r="R70" s="365">
        <f>D70*Q70*Q67</f>
        <v>0</v>
      </c>
      <c r="S70" s="366">
        <v>15</v>
      </c>
      <c r="T70" s="365">
        <f>D70*S70*S67</f>
        <v>0</v>
      </c>
      <c r="U70" s="366">
        <v>16</v>
      </c>
      <c r="V70" s="365">
        <f>D70*U70*U67</f>
        <v>0</v>
      </c>
      <c r="W70" s="366">
        <v>19</v>
      </c>
      <c r="X70" s="365">
        <f>D70*W70*W67</f>
        <v>0</v>
      </c>
      <c r="Y70" s="366">
        <v>23</v>
      </c>
      <c r="Z70" s="365">
        <f>D70*Y70*Y67</f>
        <v>0</v>
      </c>
      <c r="AA70" s="366">
        <v>27</v>
      </c>
      <c r="AB70" s="365">
        <f>D70*AA70*AA67</f>
        <v>0</v>
      </c>
      <c r="AC70" s="366">
        <v>32</v>
      </c>
      <c r="AD70" s="365">
        <f>D70*AC70*AC67</f>
        <v>0</v>
      </c>
      <c r="AE70" s="366">
        <v>38</v>
      </c>
      <c r="AF70" s="365">
        <f>D70*AE70*AE67</f>
        <v>0</v>
      </c>
      <c r="AG70" s="366">
        <v>45</v>
      </c>
      <c r="AH70" s="365">
        <f>D70*AG70*AG67</f>
        <v>0</v>
      </c>
      <c r="AI70" s="366">
        <v>53</v>
      </c>
      <c r="AJ70" s="365">
        <f>D70*AI70*AI67</f>
        <v>0</v>
      </c>
      <c r="AK70" s="366">
        <v>63</v>
      </c>
      <c r="AL70" s="365">
        <f>D70*AK70*AK67</f>
        <v>0</v>
      </c>
      <c r="AM70" s="366">
        <v>74</v>
      </c>
      <c r="AN70" s="365">
        <f>D70*AM70*AM67</f>
        <v>0</v>
      </c>
      <c r="AO70" s="366">
        <v>87</v>
      </c>
      <c r="AP70" s="367">
        <f>D70*AO70*AO67</f>
        <v>0</v>
      </c>
      <c r="AQ70" s="334"/>
    </row>
    <row r="71" spans="2:43" ht="14.45" customHeight="1">
      <c r="B71" s="323"/>
      <c r="C71" s="368" t="s">
        <v>1811</v>
      </c>
      <c r="D71" s="369">
        <f>마리!$F$31</f>
        <v>0</v>
      </c>
      <c r="E71" s="370">
        <v>7</v>
      </c>
      <c r="F71" s="369">
        <f>$D$52*E71*E67</f>
        <v>0</v>
      </c>
      <c r="G71" s="370">
        <v>7</v>
      </c>
      <c r="H71" s="369">
        <f>$D$52*G71*G67</f>
        <v>0</v>
      </c>
      <c r="I71" s="370">
        <v>8</v>
      </c>
      <c r="J71" s="369">
        <f>$D$52*I71*I67</f>
        <v>0</v>
      </c>
      <c r="K71" s="370">
        <v>8</v>
      </c>
      <c r="L71" s="369">
        <f>$D$52*K71*K67</f>
        <v>0</v>
      </c>
      <c r="M71" s="370">
        <v>9</v>
      </c>
      <c r="N71" s="369">
        <f>$D$52*M71*M67</f>
        <v>0</v>
      </c>
      <c r="O71" s="370">
        <v>9</v>
      </c>
      <c r="P71" s="369">
        <f>$D$52*O71*O67</f>
        <v>0</v>
      </c>
      <c r="Q71" s="370">
        <v>9</v>
      </c>
      <c r="R71" s="369">
        <f>$D$52*Q71*Q67</f>
        <v>0</v>
      </c>
      <c r="S71" s="370">
        <v>10</v>
      </c>
      <c r="T71" s="369">
        <f>$D$52*S71*S67</f>
        <v>0</v>
      </c>
      <c r="U71" s="370">
        <v>10</v>
      </c>
      <c r="V71" s="369">
        <f>$D$52*U71*U67</f>
        <v>0</v>
      </c>
      <c r="W71" s="370">
        <v>12</v>
      </c>
      <c r="X71" s="369">
        <f>$D$52*W71*W67</f>
        <v>0</v>
      </c>
      <c r="Y71" s="370">
        <v>14</v>
      </c>
      <c r="Z71" s="369">
        <f>$D$52*Y71*Y67</f>
        <v>0</v>
      </c>
      <c r="AA71" s="370">
        <v>17</v>
      </c>
      <c r="AB71" s="369">
        <f>$D$52*AA71*AA67</f>
        <v>0</v>
      </c>
      <c r="AC71" s="370">
        <v>20</v>
      </c>
      <c r="AD71" s="369">
        <f>$D$52*AC71*AC67</f>
        <v>0</v>
      </c>
      <c r="AE71" s="370">
        <v>24</v>
      </c>
      <c r="AF71" s="369">
        <f>$D$52*AE71*AE67</f>
        <v>0</v>
      </c>
      <c r="AG71" s="370">
        <v>28</v>
      </c>
      <c r="AH71" s="369">
        <f>$D$52*AG71*AG67</f>
        <v>0</v>
      </c>
      <c r="AI71" s="370">
        <v>33</v>
      </c>
      <c r="AJ71" s="369">
        <f>$D$52*AI71*AI67</f>
        <v>0</v>
      </c>
      <c r="AK71" s="370">
        <v>38</v>
      </c>
      <c r="AL71" s="369">
        <f>$D$52*AK71*AK67</f>
        <v>0</v>
      </c>
      <c r="AM71" s="370">
        <v>45</v>
      </c>
      <c r="AN71" s="369">
        <f>$D$52*AM71*AM67</f>
        <v>0</v>
      </c>
      <c r="AO71" s="370">
        <v>53</v>
      </c>
      <c r="AP71" s="371">
        <f>$D$52*AO71*AO67</f>
        <v>0</v>
      </c>
      <c r="AQ71" s="334"/>
    </row>
    <row r="72" spans="2:43" ht="14.45" customHeight="1">
      <c r="B72" s="323"/>
      <c r="C72" s="360" t="s">
        <v>1602</v>
      </c>
      <c r="D72" s="361">
        <f>마리!$F$35</f>
        <v>8</v>
      </c>
      <c r="E72" s="362">
        <v>12</v>
      </c>
      <c r="F72" s="361">
        <f>$D$53*E72*E67</f>
        <v>118.04948612505601</v>
      </c>
      <c r="G72" s="362">
        <v>12</v>
      </c>
      <c r="H72" s="361">
        <f>$D$53*G72*G67</f>
        <v>153.37778879999996</v>
      </c>
      <c r="I72" s="362">
        <v>12</v>
      </c>
      <c r="J72" s="361">
        <f>$D$53*I72*I67</f>
        <v>217.21759773985792</v>
      </c>
      <c r="K72" s="362">
        <v>12</v>
      </c>
      <c r="L72" s="361">
        <f>$D$53*K72*K67</f>
        <v>217.21759773985792</v>
      </c>
      <c r="M72" s="362">
        <v>12</v>
      </c>
      <c r="N72" s="361">
        <f>$D$53*M72*M67</f>
        <v>217.21759773985792</v>
      </c>
      <c r="O72" s="362">
        <v>12</v>
      </c>
      <c r="P72" s="361">
        <f>$D$53*O72*O67</f>
        <v>387.74722037911948</v>
      </c>
      <c r="Q72" s="362">
        <v>14</v>
      </c>
      <c r="R72" s="361">
        <f>$D$53*Q72*Q67</f>
        <v>452.3717571089727</v>
      </c>
      <c r="S72" s="362">
        <v>14</v>
      </c>
      <c r="T72" s="361">
        <f>$D$53*S72*S67</f>
        <v>452.3717571089727</v>
      </c>
      <c r="U72" s="362">
        <v>14</v>
      </c>
      <c r="V72" s="361">
        <f>$D$53*U72*U67</f>
        <v>623.79253205245186</v>
      </c>
      <c r="W72" s="362">
        <v>17</v>
      </c>
      <c r="X72" s="361">
        <f>$D$53*W72*W67</f>
        <v>757.4623603494058</v>
      </c>
      <c r="Y72" s="362">
        <v>19</v>
      </c>
      <c r="Z72" s="361">
        <f>$D$53*Y72*Y67</f>
        <v>846.5755792140418</v>
      </c>
      <c r="AA72" s="362">
        <v>22</v>
      </c>
      <c r="AB72" s="361">
        <f>$D$53*AA72*AA67</f>
        <v>1692.2108729531976</v>
      </c>
      <c r="AC72" s="362">
        <v>26</v>
      </c>
      <c r="AD72" s="361">
        <f>$D$53*AC72*AC67</f>
        <v>1999.8855771265064</v>
      </c>
      <c r="AE72" s="362">
        <v>29</v>
      </c>
      <c r="AF72" s="361">
        <f>$D$53*AE72*AE67</f>
        <v>3427.0568354054008</v>
      </c>
      <c r="AG72" s="362">
        <v>34</v>
      </c>
      <c r="AH72" s="361">
        <f>$D$53*AG72*AG67</f>
        <v>4017.9287035787456</v>
      </c>
      <c r="AI72" s="362">
        <v>39</v>
      </c>
      <c r="AJ72" s="361">
        <f>$D$53*AI72*AI67</f>
        <v>11850.447080019707</v>
      </c>
      <c r="AK72" s="362">
        <v>45</v>
      </c>
      <c r="AL72" s="361">
        <f>$D$53*AK72*AK67</f>
        <v>13673.592784638124</v>
      </c>
      <c r="AM72" s="362">
        <v>52</v>
      </c>
      <c r="AN72" s="361">
        <f>$D$53*AM72*AM67</f>
        <v>25722.817636953765</v>
      </c>
      <c r="AO72" s="362">
        <v>60</v>
      </c>
      <c r="AP72" s="363">
        <f>$D$53*AO72*AO67</f>
        <v>29680.174196485113</v>
      </c>
      <c r="AQ72" s="334"/>
    </row>
    <row r="73" spans="2:43" ht="14.45" customHeight="1">
      <c r="B73" s="323"/>
      <c r="C73" s="364" t="s">
        <v>1604</v>
      </c>
      <c r="D73" s="365">
        <f>마리!$F$35</f>
        <v>8</v>
      </c>
      <c r="E73" s="366">
        <v>8</v>
      </c>
      <c r="F73" s="365">
        <f>$D$54*E73*E67</f>
        <v>78.699657416704</v>
      </c>
      <c r="G73" s="366">
        <v>8</v>
      </c>
      <c r="H73" s="365">
        <f>$D$54*G73*G67</f>
        <v>102.25185919999998</v>
      </c>
      <c r="I73" s="366">
        <v>8</v>
      </c>
      <c r="J73" s="365">
        <f>$D$54*I73*I67</f>
        <v>144.81173182657196</v>
      </c>
      <c r="K73" s="366">
        <v>10</v>
      </c>
      <c r="L73" s="365">
        <f>$D$54*K73*K67</f>
        <v>181.01466478321495</v>
      </c>
      <c r="M73" s="366">
        <v>10</v>
      </c>
      <c r="N73" s="365">
        <f>$D$54*M73*M67</f>
        <v>181.01466478321495</v>
      </c>
      <c r="O73" s="366">
        <v>10</v>
      </c>
      <c r="P73" s="365">
        <f>$D$54*O73*O67</f>
        <v>323.12268364926626</v>
      </c>
      <c r="Q73" s="366">
        <v>10</v>
      </c>
      <c r="R73" s="365">
        <f>$D$54*Q73*Q67</f>
        <v>323.12268364926626</v>
      </c>
      <c r="S73" s="366">
        <v>10</v>
      </c>
      <c r="T73" s="365">
        <f>$D$54*S73*S67</f>
        <v>323.12268364926626</v>
      </c>
      <c r="U73" s="366">
        <v>10</v>
      </c>
      <c r="V73" s="365">
        <f>$D$54*U73*U67</f>
        <v>445.56609432317993</v>
      </c>
      <c r="W73" s="366">
        <v>12</v>
      </c>
      <c r="X73" s="365">
        <f>$D$54*W73*W67</f>
        <v>534.67931318781586</v>
      </c>
      <c r="Y73" s="366">
        <v>14</v>
      </c>
      <c r="Z73" s="365">
        <f>$D$54*Y73*Y67</f>
        <v>623.79253205245186</v>
      </c>
      <c r="AA73" s="366">
        <v>16</v>
      </c>
      <c r="AB73" s="365">
        <f>$D$54*AA73*AA67</f>
        <v>1230.6988166932347</v>
      </c>
      <c r="AC73" s="366">
        <v>18</v>
      </c>
      <c r="AD73" s="365">
        <f>$D$54*AC73*AC67</f>
        <v>1384.5361687798891</v>
      </c>
      <c r="AE73" s="366">
        <v>20</v>
      </c>
      <c r="AF73" s="365">
        <f>$D$54*AE73*AE67</f>
        <v>2363.4874726933799</v>
      </c>
      <c r="AG73" s="366">
        <v>23</v>
      </c>
      <c r="AH73" s="365">
        <f>$D$54*AG73*AG67</f>
        <v>2718.010593597387</v>
      </c>
      <c r="AI73" s="366">
        <v>27</v>
      </c>
      <c r="AJ73" s="365">
        <f>$D$54*AI73*AI67</f>
        <v>8204.1556707828731</v>
      </c>
      <c r="AK73" s="366">
        <v>31</v>
      </c>
      <c r="AL73" s="365">
        <f>$D$54*AK73*AK67</f>
        <v>9419.586140528485</v>
      </c>
      <c r="AM73" s="366">
        <v>35</v>
      </c>
      <c r="AN73" s="365">
        <f>$D$54*AM73*AM67</f>
        <v>17313.434947949649</v>
      </c>
      <c r="AO73" s="366">
        <v>40</v>
      </c>
      <c r="AP73" s="367">
        <f>$D$54*AO73*AO67</f>
        <v>19786.782797656742</v>
      </c>
      <c r="AQ73" s="334"/>
    </row>
    <row r="74" spans="2:43" ht="14.45" customHeight="1">
      <c r="B74" s="323"/>
      <c r="C74" s="364" t="s">
        <v>1038</v>
      </c>
      <c r="D74" s="365">
        <f>마리!$F$32</f>
        <v>30</v>
      </c>
      <c r="E74" s="366">
        <v>8594</v>
      </c>
      <c r="F74" s="365">
        <f>$D$55*E74/500</f>
        <v>515.64</v>
      </c>
      <c r="G74" s="366">
        <v>8594</v>
      </c>
      <c r="H74" s="365">
        <f>$D$55*G74/500</f>
        <v>515.64</v>
      </c>
      <c r="I74" s="366">
        <v>8594</v>
      </c>
      <c r="J74" s="365">
        <f>$D$55*I74/500</f>
        <v>515.64</v>
      </c>
      <c r="K74" s="366">
        <v>10599</v>
      </c>
      <c r="L74" s="365">
        <f>$D$55*K74/500</f>
        <v>635.94000000000005</v>
      </c>
      <c r="M74" s="366">
        <v>10599</v>
      </c>
      <c r="N74" s="365">
        <f>$D$55*M74/500</f>
        <v>635.94000000000005</v>
      </c>
      <c r="O74" s="366">
        <v>10599</v>
      </c>
      <c r="P74" s="365">
        <f>$D$55*O74/500</f>
        <v>635.94000000000005</v>
      </c>
      <c r="Q74" s="366">
        <v>12604</v>
      </c>
      <c r="R74" s="365">
        <f>$D$55*Q74/500</f>
        <v>756.24</v>
      </c>
      <c r="S74" s="366">
        <v>12604</v>
      </c>
      <c r="T74" s="365">
        <f>$D$55*S74/500</f>
        <v>756.24</v>
      </c>
      <c r="U74" s="366">
        <v>12604</v>
      </c>
      <c r="V74" s="365">
        <f>$D$55*U74/500</f>
        <v>756.24</v>
      </c>
      <c r="W74" s="366">
        <v>17144</v>
      </c>
      <c r="X74" s="365">
        <f>$D$55*W74/500</f>
        <v>1028.6400000000001</v>
      </c>
      <c r="Y74" s="366">
        <v>17144</v>
      </c>
      <c r="Z74" s="365">
        <f>$D$55*Y74/500</f>
        <v>1028.6400000000001</v>
      </c>
      <c r="AA74" s="366">
        <v>31572</v>
      </c>
      <c r="AB74" s="365">
        <f>$D$55*AA74/500</f>
        <v>1894.32</v>
      </c>
      <c r="AC74" s="366">
        <v>42929</v>
      </c>
      <c r="AD74" s="365">
        <f>$D$55*AC74/500</f>
        <v>2575.7399999999998</v>
      </c>
      <c r="AE74" s="366">
        <v>58272</v>
      </c>
      <c r="AF74" s="365">
        <f>$D$55*AE74/500</f>
        <v>3496.32</v>
      </c>
      <c r="AG74" s="366">
        <v>79142</v>
      </c>
      <c r="AH74" s="365">
        <f>$D$55*AG74/500</f>
        <v>4748.5200000000004</v>
      </c>
      <c r="AI74" s="366">
        <v>107023</v>
      </c>
      <c r="AJ74" s="365">
        <f>$D$55*AI74/500</f>
        <v>6421.38</v>
      </c>
      <c r="AK74" s="366">
        <v>145294</v>
      </c>
      <c r="AL74" s="365">
        <f>$D$55*AK74/500</f>
        <v>8717.64</v>
      </c>
      <c r="AM74" s="366">
        <v>197281</v>
      </c>
      <c r="AN74" s="365">
        <f>$D$55*AM74/500</f>
        <v>11836.86</v>
      </c>
      <c r="AO74" s="366">
        <v>268240</v>
      </c>
      <c r="AP74" s="367">
        <f>$D$55*AO74/500</f>
        <v>16094.4</v>
      </c>
      <c r="AQ74" s="334"/>
    </row>
    <row r="75" spans="2:43" ht="14.45" customHeight="1">
      <c r="B75" s="323"/>
      <c r="C75" s="368" t="s">
        <v>1038</v>
      </c>
      <c r="D75" s="369">
        <f>마리!$F$32</f>
        <v>30</v>
      </c>
      <c r="E75" s="370">
        <v>6008</v>
      </c>
      <c r="F75" s="369">
        <f>$D$56*E75/500</f>
        <v>360.48</v>
      </c>
      <c r="G75" s="370">
        <v>6008</v>
      </c>
      <c r="H75" s="369">
        <f>$D$56*G75/500</f>
        <v>360.48</v>
      </c>
      <c r="I75" s="370">
        <v>6008</v>
      </c>
      <c r="J75" s="369">
        <f>$D$56*I75/500</f>
        <v>360.48</v>
      </c>
      <c r="K75" s="370">
        <v>7410</v>
      </c>
      <c r="L75" s="369">
        <f>$D$56*K75/500</f>
        <v>444.6</v>
      </c>
      <c r="M75" s="370">
        <v>7410</v>
      </c>
      <c r="N75" s="369">
        <f>$D$56*M75/500</f>
        <v>444.6</v>
      </c>
      <c r="O75" s="370">
        <v>7410</v>
      </c>
      <c r="P75" s="369">
        <f>$D$56*O75/500</f>
        <v>444.6</v>
      </c>
      <c r="Q75" s="370">
        <v>8812</v>
      </c>
      <c r="R75" s="369">
        <f>$D$56*Q75/500</f>
        <v>528.72</v>
      </c>
      <c r="S75" s="370">
        <v>8812</v>
      </c>
      <c r="T75" s="369">
        <f>$D$56*S75/500</f>
        <v>528.72</v>
      </c>
      <c r="U75" s="370">
        <v>8812</v>
      </c>
      <c r="V75" s="369">
        <f>$D$56*U75/500</f>
        <v>528.72</v>
      </c>
      <c r="W75" s="370">
        <v>12037</v>
      </c>
      <c r="X75" s="369">
        <f>$D$56*W75/500</f>
        <v>722.22</v>
      </c>
      <c r="Y75" s="370">
        <v>16324</v>
      </c>
      <c r="Z75" s="369">
        <f>$D$56*Y75/500</f>
        <v>979.44</v>
      </c>
      <c r="AA75" s="370">
        <v>22125</v>
      </c>
      <c r="AB75" s="369">
        <f>$D$56*AA75/500</f>
        <v>1327.5</v>
      </c>
      <c r="AC75" s="370">
        <v>29875</v>
      </c>
      <c r="AD75" s="369">
        <f>$D$56*AC75/500</f>
        <v>1792.5</v>
      </c>
      <c r="AE75" s="370">
        <v>40594</v>
      </c>
      <c r="AF75" s="369">
        <f>$D$56*AE75/500</f>
        <v>2435.64</v>
      </c>
      <c r="AG75" s="370">
        <v>55100</v>
      </c>
      <c r="AH75" s="369">
        <f>$D$56*AG75/500</f>
        <v>3306</v>
      </c>
      <c r="AI75" s="370">
        <v>75122</v>
      </c>
      <c r="AJ75" s="369">
        <f>$D$56*AI75/500</f>
        <v>4507.32</v>
      </c>
      <c r="AK75" s="370">
        <v>101964</v>
      </c>
      <c r="AL75" s="369">
        <f>$D$56*AK75/500</f>
        <v>6117.84</v>
      </c>
      <c r="AM75" s="370">
        <v>138487</v>
      </c>
      <c r="AN75" s="369">
        <f>$D$56*AM75/500</f>
        <v>8309.2199999999993</v>
      </c>
      <c r="AO75" s="370">
        <v>187405</v>
      </c>
      <c r="AP75" s="371">
        <f>$D$56*AO75/500</f>
        <v>11244.3</v>
      </c>
      <c r="AQ75" s="334"/>
    </row>
    <row r="76" spans="2:43" ht="14.45" customHeight="1">
      <c r="B76" s="323"/>
      <c r="C76" s="604" t="s">
        <v>202</v>
      </c>
      <c r="D76" s="361" t="s">
        <v>1041</v>
      </c>
      <c r="E76" s="362">
        <v>410</v>
      </c>
      <c r="F76" s="361">
        <f>E76*E67</f>
        <v>504.16968032576</v>
      </c>
      <c r="G76" s="362">
        <v>420</v>
      </c>
      <c r="H76" s="361">
        <f>G76*G67</f>
        <v>671.02782599999989</v>
      </c>
      <c r="I76" s="362">
        <v>430</v>
      </c>
      <c r="J76" s="361">
        <f>I76*I67</f>
        <v>972.95382320978035</v>
      </c>
      <c r="K76" s="362">
        <v>450</v>
      </c>
      <c r="L76" s="361">
        <f>K76*K67</f>
        <v>1018.2074894055841</v>
      </c>
      <c r="M76" s="362">
        <v>450</v>
      </c>
      <c r="N76" s="361">
        <f>M76*M67</f>
        <v>1018.2074894055841</v>
      </c>
      <c r="O76" s="362">
        <v>460</v>
      </c>
      <c r="P76" s="361">
        <f>O76*O67</f>
        <v>1857.9554309832808</v>
      </c>
      <c r="Q76" s="362">
        <v>460</v>
      </c>
      <c r="R76" s="361">
        <f>Q76*Q67</f>
        <v>1857.9554309832808</v>
      </c>
      <c r="S76" s="362">
        <v>470</v>
      </c>
      <c r="T76" s="361">
        <f>S76*S67</f>
        <v>1898.3457664394391</v>
      </c>
      <c r="U76" s="362">
        <v>490</v>
      </c>
      <c r="V76" s="361">
        <f>U76*U67</f>
        <v>2729.0923277294769</v>
      </c>
      <c r="W76" s="362">
        <v>490</v>
      </c>
      <c r="X76" s="361">
        <f>W76*W67</f>
        <v>2729.0923277294769</v>
      </c>
      <c r="Y76" s="362">
        <v>500</v>
      </c>
      <c r="Z76" s="361">
        <f>Y76*Y67</f>
        <v>2784.7880895198746</v>
      </c>
      <c r="AA76" s="362">
        <v>520</v>
      </c>
      <c r="AB76" s="361">
        <f>AA76*AA67</f>
        <v>4999.7139428162654</v>
      </c>
      <c r="AC76" s="362">
        <v>520</v>
      </c>
      <c r="AD76" s="361">
        <f>AC76*AC67</f>
        <v>4999.7139428162654</v>
      </c>
      <c r="AE76" s="362">
        <v>520</v>
      </c>
      <c r="AF76" s="361">
        <f>AE76*AE67</f>
        <v>7681.3342862534846</v>
      </c>
      <c r="AG76" s="362">
        <v>540</v>
      </c>
      <c r="AH76" s="361">
        <f>AG76*AG67</f>
        <v>7976.7702203401568</v>
      </c>
      <c r="AI76" s="362">
        <v>560</v>
      </c>
      <c r="AJ76" s="361">
        <f>AI76*AI67</f>
        <v>21270.03322054819</v>
      </c>
      <c r="AK76" s="362">
        <v>570</v>
      </c>
      <c r="AL76" s="361">
        <f>AK76*AK67</f>
        <v>21649.855242343696</v>
      </c>
      <c r="AM76" s="362">
        <v>590</v>
      </c>
      <c r="AN76" s="361">
        <f>AM76*AM67</f>
        <v>36481.880783179622</v>
      </c>
      <c r="AO76" s="362">
        <v>610</v>
      </c>
      <c r="AP76" s="363">
        <f>AO76*AO67</f>
        <v>37718.554708033167</v>
      </c>
      <c r="AQ76" s="334"/>
    </row>
    <row r="77" spans="2:43" ht="14.45" customHeight="1">
      <c r="B77" s="323"/>
      <c r="C77" s="605"/>
      <c r="D77" s="365" t="s">
        <v>1041</v>
      </c>
      <c r="E77" s="366">
        <v>240</v>
      </c>
      <c r="F77" s="365">
        <f>E77*E67</f>
        <v>295.12371531264</v>
      </c>
      <c r="G77" s="366">
        <v>240</v>
      </c>
      <c r="H77" s="365">
        <f>G77*G67</f>
        <v>383.44447199999996</v>
      </c>
      <c r="I77" s="366">
        <v>240</v>
      </c>
      <c r="J77" s="365">
        <f>I77*I67</f>
        <v>543.04399434964489</v>
      </c>
      <c r="K77" s="366">
        <v>240</v>
      </c>
      <c r="L77" s="365">
        <f>K77*K67</f>
        <v>543.04399434964489</v>
      </c>
      <c r="M77" s="366">
        <v>240</v>
      </c>
      <c r="N77" s="365">
        <f>M77*M67</f>
        <v>543.04399434964489</v>
      </c>
      <c r="O77" s="366">
        <v>250</v>
      </c>
      <c r="P77" s="365">
        <f>O77*O67</f>
        <v>1009.7583864039569</v>
      </c>
      <c r="Q77" s="366">
        <v>260</v>
      </c>
      <c r="R77" s="365">
        <f>Q77*Q67</f>
        <v>1050.1487218601153</v>
      </c>
      <c r="S77" s="366">
        <v>260</v>
      </c>
      <c r="T77" s="365">
        <f>S77*S67</f>
        <v>1050.1487218601153</v>
      </c>
      <c r="U77" s="366">
        <v>260</v>
      </c>
      <c r="V77" s="365">
        <f>U77*U67</f>
        <v>1448.0898065503347</v>
      </c>
      <c r="W77" s="366">
        <v>270</v>
      </c>
      <c r="X77" s="365">
        <f>W77*W67</f>
        <v>1503.7855683407322</v>
      </c>
      <c r="Y77" s="366">
        <v>270</v>
      </c>
      <c r="Z77" s="365">
        <f>Y77*Y67</f>
        <v>1503.7855683407322</v>
      </c>
      <c r="AA77" s="366">
        <v>270</v>
      </c>
      <c r="AB77" s="365">
        <f>AA77*AA67</f>
        <v>2596.0053164622918</v>
      </c>
      <c r="AC77" s="366">
        <v>270</v>
      </c>
      <c r="AD77" s="365">
        <f>AC77*AC67</f>
        <v>2596.0053164622918</v>
      </c>
      <c r="AE77" s="366">
        <v>270</v>
      </c>
      <c r="AF77" s="365">
        <f>AE77*AE67</f>
        <v>3988.3851101700784</v>
      </c>
      <c r="AG77" s="366">
        <v>270</v>
      </c>
      <c r="AH77" s="365">
        <f>AG77*AG67</f>
        <v>3988.3851101700784</v>
      </c>
      <c r="AI77" s="366">
        <v>280</v>
      </c>
      <c r="AJ77" s="365">
        <f>AI77*AI67</f>
        <v>10635.016610274095</v>
      </c>
      <c r="AK77" s="366">
        <v>290</v>
      </c>
      <c r="AL77" s="365">
        <f>AK77*AK67</f>
        <v>11014.838632069599</v>
      </c>
      <c r="AM77" s="366">
        <v>310</v>
      </c>
      <c r="AN77" s="365">
        <f>AM77*AM67</f>
        <v>19168.44583522997</v>
      </c>
      <c r="AO77" s="366">
        <v>320</v>
      </c>
      <c r="AP77" s="367">
        <f>AO77*AO67</f>
        <v>19786.782797656742</v>
      </c>
      <c r="AQ77" s="334"/>
    </row>
    <row r="78" spans="2:43" ht="14.45" customHeight="1">
      <c r="B78" s="323"/>
      <c r="C78" s="364" t="s">
        <v>1001</v>
      </c>
      <c r="D78" s="365">
        <f>마리!$F$24</f>
        <v>28</v>
      </c>
      <c r="E78" s="366">
        <v>6</v>
      </c>
      <c r="F78" s="365">
        <f>D78*E78*E67</f>
        <v>206.58660071884799</v>
      </c>
      <c r="G78" s="366">
        <v>6</v>
      </c>
      <c r="H78" s="365">
        <f>D78*G78*G67</f>
        <v>268.41113039999993</v>
      </c>
      <c r="I78" s="366">
        <v>6</v>
      </c>
      <c r="J78" s="365">
        <f>D78*I78*I67</f>
        <v>380.13079604475138</v>
      </c>
      <c r="K78" s="366">
        <v>6</v>
      </c>
      <c r="L78" s="365">
        <f>D78*K78*K67</f>
        <v>380.13079604475138</v>
      </c>
      <c r="M78" s="366">
        <v>6</v>
      </c>
      <c r="N78" s="365">
        <f>D78*M78*M67</f>
        <v>380.13079604475138</v>
      </c>
      <c r="O78" s="366">
        <v>6</v>
      </c>
      <c r="P78" s="365">
        <f>D78*O78*O67</f>
        <v>678.55763566345911</v>
      </c>
      <c r="Q78" s="366">
        <v>12</v>
      </c>
      <c r="R78" s="365">
        <f>D78*Q78*Q67</f>
        <v>1357.1152713269182</v>
      </c>
      <c r="S78" s="366">
        <v>12</v>
      </c>
      <c r="T78" s="365">
        <f>D78*S78*S67</f>
        <v>1357.1152713269182</v>
      </c>
      <c r="U78" s="366">
        <v>12</v>
      </c>
      <c r="V78" s="365">
        <f>D78*U78*U67</f>
        <v>1871.3775961573556</v>
      </c>
      <c r="W78" s="366">
        <v>12</v>
      </c>
      <c r="X78" s="365">
        <f>D78*W78*W67</f>
        <v>1871.3775961573556</v>
      </c>
      <c r="Y78" s="366">
        <v>12</v>
      </c>
      <c r="Z78" s="365">
        <f>D78*Y78*Y67</f>
        <v>1871.3775961573556</v>
      </c>
      <c r="AA78" s="366">
        <v>18</v>
      </c>
      <c r="AB78" s="365">
        <f>D78*AA78*AA67</f>
        <v>4845.876590729612</v>
      </c>
      <c r="AC78" s="366">
        <v>18</v>
      </c>
      <c r="AD78" s="365">
        <f>D78*AC78*AC67</f>
        <v>4845.876590729612</v>
      </c>
      <c r="AE78" s="366">
        <v>18</v>
      </c>
      <c r="AF78" s="365">
        <f>D78*AE78*AE67</f>
        <v>7444.9855389841468</v>
      </c>
      <c r="AG78" s="366">
        <v>18</v>
      </c>
      <c r="AH78" s="365">
        <f>D78*AG78*AG67</f>
        <v>7444.9855389841468</v>
      </c>
      <c r="AI78" s="366">
        <v>24</v>
      </c>
      <c r="AJ78" s="365">
        <f>D78*AI78*AI67</f>
        <v>25524.039864657829</v>
      </c>
      <c r="AK78" s="366">
        <v>24</v>
      </c>
      <c r="AL78" s="365">
        <f>D78*AK78*AK67</f>
        <v>25524.039864657829</v>
      </c>
      <c r="AM78" s="366">
        <v>24</v>
      </c>
      <c r="AN78" s="365">
        <f>D78*AM78*AM67</f>
        <v>41552.243875079163</v>
      </c>
      <c r="AO78" s="366">
        <v>24</v>
      </c>
      <c r="AP78" s="367">
        <f>D78*AO78*AO67</f>
        <v>41552.243875079163</v>
      </c>
      <c r="AQ78" s="334"/>
    </row>
    <row r="79" spans="2:43" ht="14.45" customHeight="1">
      <c r="B79" s="323"/>
      <c r="C79" s="364" t="s">
        <v>1033</v>
      </c>
      <c r="D79" s="365">
        <f>마리!$F$25</f>
        <v>60</v>
      </c>
      <c r="E79" s="366">
        <v>3</v>
      </c>
      <c r="F79" s="365">
        <f>D79*E79*E67</f>
        <v>221.34278648448</v>
      </c>
      <c r="G79" s="366">
        <v>3</v>
      </c>
      <c r="H79" s="365">
        <f>D79*G79*G67</f>
        <v>287.58335399999993</v>
      </c>
      <c r="I79" s="366">
        <v>3</v>
      </c>
      <c r="J79" s="365">
        <f>D79*I79*I67</f>
        <v>407.28299576223361</v>
      </c>
      <c r="K79" s="366">
        <v>3</v>
      </c>
      <c r="L79" s="365">
        <f>D79*K79*K67</f>
        <v>407.28299576223361</v>
      </c>
      <c r="M79" s="366">
        <v>3</v>
      </c>
      <c r="N79" s="365">
        <f>D79*M79*M67</f>
        <v>407.28299576223361</v>
      </c>
      <c r="O79" s="366">
        <v>3</v>
      </c>
      <c r="P79" s="365">
        <f>D79*O79*O67</f>
        <v>727.02603821084904</v>
      </c>
      <c r="Q79" s="366">
        <v>6</v>
      </c>
      <c r="R79" s="365">
        <f>D79*Q79*Q67</f>
        <v>1454.0520764216981</v>
      </c>
      <c r="S79" s="366">
        <v>6</v>
      </c>
      <c r="T79" s="365">
        <f>D79*S79*S67</f>
        <v>1454.0520764216981</v>
      </c>
      <c r="U79" s="366">
        <v>6</v>
      </c>
      <c r="V79" s="365">
        <f>D79*U79*U67</f>
        <v>2005.0474244543095</v>
      </c>
      <c r="W79" s="366">
        <v>6</v>
      </c>
      <c r="X79" s="365">
        <f>D79*W79*W67</f>
        <v>2005.0474244543095</v>
      </c>
      <c r="Y79" s="366">
        <v>6</v>
      </c>
      <c r="Z79" s="365">
        <f>D79*Y79*Y67</f>
        <v>2005.0474244543095</v>
      </c>
      <c r="AA79" s="366">
        <v>9</v>
      </c>
      <c r="AB79" s="365">
        <f>D79*AA79*AA67</f>
        <v>5192.0106329245837</v>
      </c>
      <c r="AC79" s="366">
        <v>9</v>
      </c>
      <c r="AD79" s="365">
        <f>D79*AC79*AC67</f>
        <v>5192.0106329245837</v>
      </c>
      <c r="AE79" s="366">
        <v>9</v>
      </c>
      <c r="AF79" s="365">
        <f>D79*AE79*AE67</f>
        <v>7976.7702203401568</v>
      </c>
      <c r="AG79" s="366">
        <v>9</v>
      </c>
      <c r="AH79" s="365">
        <f>D79*AG79*AG67</f>
        <v>7976.7702203401568</v>
      </c>
      <c r="AI79" s="366">
        <v>11</v>
      </c>
      <c r="AJ79" s="365">
        <f>D79*AI79*AI67</f>
        <v>25068.253438503227</v>
      </c>
      <c r="AK79" s="366">
        <v>11</v>
      </c>
      <c r="AL79" s="365">
        <f>D79*AK79*AK67</f>
        <v>25068.253438503227</v>
      </c>
      <c r="AM79" s="366">
        <v>11</v>
      </c>
      <c r="AN79" s="365">
        <f>D79*AM79*AM67</f>
        <v>40810.23952016703</v>
      </c>
      <c r="AO79" s="366">
        <v>11</v>
      </c>
      <c r="AP79" s="367">
        <f>D79*AO79*AO67</f>
        <v>40810.23952016703</v>
      </c>
      <c r="AQ79" s="334"/>
    </row>
    <row r="80" spans="2:43" ht="14.45" customHeight="1" thickBot="1">
      <c r="B80" s="323"/>
      <c r="C80" s="372" t="s">
        <v>1002</v>
      </c>
      <c r="D80" s="373">
        <f>마리!$F$26</f>
        <v>103</v>
      </c>
      <c r="E80" s="374">
        <v>1</v>
      </c>
      <c r="F80" s="373">
        <f>D80*E80*E67</f>
        <v>126.657261155008</v>
      </c>
      <c r="G80" s="374">
        <v>1</v>
      </c>
      <c r="H80" s="373">
        <f>D80*G80*G67</f>
        <v>164.56158589999998</v>
      </c>
      <c r="I80" s="374">
        <v>1</v>
      </c>
      <c r="J80" s="373">
        <f>D80*I80*I67</f>
        <v>233.05638090838926</v>
      </c>
      <c r="K80" s="374">
        <v>1</v>
      </c>
      <c r="L80" s="373">
        <f>D80*K80*K67</f>
        <v>233.05638090838926</v>
      </c>
      <c r="M80" s="374">
        <v>1</v>
      </c>
      <c r="N80" s="373">
        <f>D80*M80*M67</f>
        <v>233.05638090838926</v>
      </c>
      <c r="O80" s="374">
        <v>1</v>
      </c>
      <c r="P80" s="373">
        <f>D80*O80*O67</f>
        <v>416.02045519843028</v>
      </c>
      <c r="Q80" s="374">
        <v>2</v>
      </c>
      <c r="R80" s="373">
        <f>D80*Q80*Q67</f>
        <v>832.04091039686057</v>
      </c>
      <c r="S80" s="374">
        <v>2</v>
      </c>
      <c r="T80" s="373">
        <f>D80*S80*S67</f>
        <v>832.04091039686057</v>
      </c>
      <c r="U80" s="374">
        <v>2</v>
      </c>
      <c r="V80" s="373">
        <f>D80*U80*U67</f>
        <v>1147.3326928821882</v>
      </c>
      <c r="W80" s="374">
        <v>2</v>
      </c>
      <c r="X80" s="373">
        <f>D80*W80*W67</f>
        <v>1147.3326928821882</v>
      </c>
      <c r="Y80" s="374">
        <v>2</v>
      </c>
      <c r="Z80" s="373">
        <f>D80*Y80*Y67</f>
        <v>1147.3326928821882</v>
      </c>
      <c r="AA80" s="374">
        <v>3</v>
      </c>
      <c r="AB80" s="373">
        <f>D80*AA80*AA67</f>
        <v>2970.9838621735116</v>
      </c>
      <c r="AC80" s="374">
        <v>3</v>
      </c>
      <c r="AD80" s="373">
        <f>D80*AC80*AC67</f>
        <v>2970.9838621735116</v>
      </c>
      <c r="AE80" s="374">
        <v>3</v>
      </c>
      <c r="AF80" s="373">
        <f>D80*AE80*AE67</f>
        <v>4564.4851816390901</v>
      </c>
      <c r="AG80" s="374">
        <v>3</v>
      </c>
      <c r="AH80" s="373">
        <f>D80*AG80*AG67</f>
        <v>4564.4851816390901</v>
      </c>
      <c r="AI80" s="374">
        <v>1</v>
      </c>
      <c r="AJ80" s="373">
        <f>D80*AI80*AI67</f>
        <v>3912.166824493685</v>
      </c>
      <c r="AK80" s="374">
        <v>1</v>
      </c>
      <c r="AL80" s="373">
        <f>D80*AK80*AK67</f>
        <v>3912.166824493685</v>
      </c>
      <c r="AM80" s="374">
        <v>1</v>
      </c>
      <c r="AN80" s="373">
        <f>D80*AM80*AM67</f>
        <v>6368.8707129957638</v>
      </c>
      <c r="AO80" s="374">
        <v>1</v>
      </c>
      <c r="AP80" s="375">
        <f>D80*AO80*AO67</f>
        <v>6368.8707129957638</v>
      </c>
      <c r="AQ80" s="334"/>
    </row>
    <row r="81" spans="2:43" ht="14.45" customHeight="1" thickBot="1">
      <c r="B81" s="323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  <c r="AH81" s="277"/>
      <c r="AI81" s="277"/>
      <c r="AJ81" s="277"/>
      <c r="AK81" s="277"/>
      <c r="AL81" s="277"/>
      <c r="AM81" s="277"/>
      <c r="AN81" s="277"/>
      <c r="AO81" s="277"/>
      <c r="AP81" s="277"/>
      <c r="AQ81" s="334"/>
    </row>
    <row r="82" spans="2:43" ht="14.45" customHeight="1">
      <c r="B82" s="323"/>
      <c r="C82" s="376" t="s">
        <v>1032</v>
      </c>
      <c r="D82" s="377">
        <v>500</v>
      </c>
      <c r="E82" s="600">
        <f>F68+F70+F72+F74+F76+F78</f>
        <v>1344.4457671696641</v>
      </c>
      <c r="F82" s="600"/>
      <c r="G82" s="600">
        <f t="shared" ref="G82" si="18">H68+H70+H72+H74+H76+H78</f>
        <v>1608.4567451999997</v>
      </c>
      <c r="H82" s="600"/>
      <c r="I82" s="600">
        <f t="shared" ref="I82" si="19">J68+J70+J72+J74+J76+J78</f>
        <v>2085.94221699439</v>
      </c>
      <c r="J82" s="600"/>
      <c r="K82" s="600">
        <f t="shared" ref="K82" si="20">L68+L70+L72+L74+L76+L78</f>
        <v>2251.4958831901931</v>
      </c>
      <c r="L82" s="600"/>
      <c r="M82" s="600">
        <f t="shared" ref="M82" si="21">N68+N70+N72+N74+N76+N78</f>
        <v>2251.4958831901931</v>
      </c>
      <c r="N82" s="600"/>
      <c r="O82" s="600">
        <f t="shared" ref="O82" si="22">P68+P70+P72+P74+P76+P78</f>
        <v>3560.2002870258593</v>
      </c>
      <c r="P82" s="600"/>
      <c r="Q82" s="600">
        <f t="shared" ref="Q82" si="23">R68+R70+R72+R74+R76+R78</f>
        <v>4423.6824594191721</v>
      </c>
      <c r="R82" s="600"/>
      <c r="S82" s="600">
        <f t="shared" ref="S82" si="24">T68+T70+T72+T74+T76+T78</f>
        <v>4464.0727948753301</v>
      </c>
      <c r="T82" s="600"/>
      <c r="U82" s="600">
        <f t="shared" ref="U82" si="25">V68+V70+V72+V74+V76+V78</f>
        <v>5980.5024559392841</v>
      </c>
      <c r="V82" s="600"/>
      <c r="W82" s="600">
        <f t="shared" ref="W82" si="26">X68+X70+X72+X74+X76+X78</f>
        <v>6386.5722842362384</v>
      </c>
      <c r="X82" s="600"/>
      <c r="Y82" s="600">
        <f t="shared" ref="Y82" si="27">Z68+Z70+Z72+Z74+Z76+Z78</f>
        <v>6531.3812648912717</v>
      </c>
      <c r="Z82" s="600"/>
      <c r="AA82" s="600">
        <f t="shared" ref="AA82" si="28">AB68+AB70+AB72+AB74+AB76+AB78</f>
        <v>13432.121406499075</v>
      </c>
      <c r="AB82" s="600"/>
      <c r="AC82" s="600">
        <f t="shared" ref="AC82" si="29">AD68+AD70+AD72+AD74+AD76+AD78</f>
        <v>14421.216110672383</v>
      </c>
      <c r="AD82" s="600"/>
      <c r="AE82" s="600">
        <f t="shared" ref="AE82" si="30">AF68+AF70+AF72+AF74+AF76+AF78</f>
        <v>22049.696660643032</v>
      </c>
      <c r="AF82" s="600"/>
      <c r="AG82" s="600">
        <f t="shared" ref="AG82" si="31">AH68+AH70+AH72+AH74+AH76+AH78</f>
        <v>24188.20446290305</v>
      </c>
      <c r="AH82" s="600"/>
      <c r="AI82" s="600">
        <f t="shared" ref="AI82" si="32">AJ68+AJ70+AJ72+AJ74+AJ76+AJ78</f>
        <v>65065.900165225728</v>
      </c>
      <c r="AJ82" s="600"/>
      <c r="AK82" s="600">
        <f t="shared" ref="AK82" si="33">AL68+AL70+AL72+AL74+AL76+AL78</f>
        <v>69565.12789163964</v>
      </c>
      <c r="AL82" s="600"/>
      <c r="AM82" s="600">
        <f t="shared" ref="AM82" si="34">AN68+AN70+AN72+AN74+AN76+AN78</f>
        <v>115593.80229521256</v>
      </c>
      <c r="AN82" s="600"/>
      <c r="AO82" s="600">
        <f t="shared" ref="AO82" si="35">AP68+AP70+AP72+AP74+AP76+AP78</f>
        <v>125045.37277959744</v>
      </c>
      <c r="AP82" s="601"/>
      <c r="AQ82" s="334"/>
    </row>
    <row r="83" spans="2:43" ht="14.45" customHeight="1" thickBot="1">
      <c r="B83" s="323"/>
      <c r="C83" s="378" t="s">
        <v>1034</v>
      </c>
      <c r="D83" s="379" t="s">
        <v>1001</v>
      </c>
      <c r="E83" s="598">
        <f>F69+F71+F73+F75+F77+F78</f>
        <v>940.88997344819199</v>
      </c>
      <c r="F83" s="598"/>
      <c r="G83" s="598">
        <f>H69+H71+H73+H75+H77+H78</f>
        <v>1114.5874616000001</v>
      </c>
      <c r="H83" s="598"/>
      <c r="I83" s="598">
        <f>J69+J71+J73+J75+J77+J78</f>
        <v>1428.4665222209683</v>
      </c>
      <c r="J83" s="598"/>
      <c r="K83" s="598">
        <f>L69+L71+L73+L75+L77+L78</f>
        <v>1548.7894551776112</v>
      </c>
      <c r="L83" s="598"/>
      <c r="M83" s="598">
        <f>N69+N71+N73+N75+N77+N78</f>
        <v>1548.7894551776112</v>
      </c>
      <c r="N83" s="598"/>
      <c r="O83" s="598">
        <f>P69+P71+P73+P75+P77+P78</f>
        <v>2456.0387057166822</v>
      </c>
      <c r="P83" s="598"/>
      <c r="Q83" s="598">
        <f>R69+R71+R73+R75+R77+R78</f>
        <v>3259.1066768362998</v>
      </c>
      <c r="R83" s="598"/>
      <c r="S83" s="598">
        <f>T69+T71+T73+T75+T77+T78</f>
        <v>3259.1066768362998</v>
      </c>
      <c r="T83" s="598"/>
      <c r="U83" s="598">
        <f>V69+V71+V73+V75+V77+V78</f>
        <v>4293.7534970308698</v>
      </c>
      <c r="V83" s="598"/>
      <c r="W83" s="598">
        <f>X69+X71+X73+X75+X77+X78</f>
        <v>4632.062477685904</v>
      </c>
      <c r="X83" s="598"/>
      <c r="Y83" s="598">
        <f>Z69+Z71+Z73+Z75+Z77+Z78</f>
        <v>4978.3956965505395</v>
      </c>
      <c r="Z83" s="598"/>
      <c r="AA83" s="598">
        <f>AB69+AB71+AB73+AB75+AB77+AB78</f>
        <v>10000.080723885138</v>
      </c>
      <c r="AB83" s="598"/>
      <c r="AC83" s="598">
        <f>AD69+AD71+AD73+AD75+AD77+AD78</f>
        <v>10618.918075971793</v>
      </c>
      <c r="AD83" s="598"/>
      <c r="AE83" s="598">
        <f>AF69+AF71+AF73+AF75+AF77+AF78</f>
        <v>16232.498121847606</v>
      </c>
      <c r="AF83" s="598"/>
      <c r="AG83" s="598">
        <f>AH69+AH71+AH73+AH75+AH77+AH78</f>
        <v>17457.381242751613</v>
      </c>
      <c r="AH83" s="598"/>
      <c r="AI83" s="598">
        <f>AJ69+AJ71+AJ73+AJ75+AJ77+AJ78</f>
        <v>48870.532145714795</v>
      </c>
      <c r="AJ83" s="598"/>
      <c r="AK83" s="598">
        <f>AL69+AL71+AL73+AL75+AL77+AL78</f>
        <v>52076.304637255918</v>
      </c>
      <c r="AL83" s="598"/>
      <c r="AM83" s="598">
        <f>AN69+AN71+AN73+AN75+AN77+AN78</f>
        <v>86343.344658258779</v>
      </c>
      <c r="AN83" s="598"/>
      <c r="AO83" s="598">
        <f>AP69+AP71+AP73+AP75+AP77+AP78</f>
        <v>92370.10947039265</v>
      </c>
      <c r="AP83" s="599"/>
      <c r="AQ83" s="334"/>
    </row>
    <row r="84" spans="2:43" ht="14.45" customHeight="1" thickBot="1">
      <c r="B84" s="323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  <c r="AH84" s="277"/>
      <c r="AI84" s="277"/>
      <c r="AJ84" s="277"/>
      <c r="AK84" s="277"/>
      <c r="AL84" s="277"/>
      <c r="AM84" s="277"/>
      <c r="AN84" s="277"/>
      <c r="AO84" s="277"/>
      <c r="AP84" s="277"/>
      <c r="AQ84" s="334"/>
    </row>
    <row r="85" spans="2:43" ht="14.45" customHeight="1">
      <c r="B85" s="323"/>
      <c r="C85" s="608" t="s">
        <v>1555</v>
      </c>
      <c r="D85" s="610" t="s">
        <v>1037</v>
      </c>
      <c r="E85" s="606" t="s">
        <v>1013</v>
      </c>
      <c r="F85" s="606"/>
      <c r="G85" s="606" t="s">
        <v>1042</v>
      </c>
      <c r="H85" s="606" t="s">
        <v>1014</v>
      </c>
      <c r="I85" s="606" t="s">
        <v>1043</v>
      </c>
      <c r="J85" s="606" t="s">
        <v>1015</v>
      </c>
      <c r="K85" s="606" t="s">
        <v>1044</v>
      </c>
      <c r="L85" s="606" t="s">
        <v>1016</v>
      </c>
      <c r="M85" s="606" t="s">
        <v>1045</v>
      </c>
      <c r="N85" s="606" t="s">
        <v>1017</v>
      </c>
      <c r="O85" s="606" t="s">
        <v>1046</v>
      </c>
      <c r="P85" s="606" t="s">
        <v>1018</v>
      </c>
      <c r="Q85" s="606" t="s">
        <v>1047</v>
      </c>
      <c r="R85" s="606" t="s">
        <v>1019</v>
      </c>
      <c r="S85" s="606" t="s">
        <v>1048</v>
      </c>
      <c r="T85" s="606" t="s">
        <v>1020</v>
      </c>
      <c r="U85" s="606" t="s">
        <v>1049</v>
      </c>
      <c r="V85" s="606" t="s">
        <v>1021</v>
      </c>
      <c r="W85" s="606" t="s">
        <v>1050</v>
      </c>
      <c r="X85" s="606" t="s">
        <v>1022</v>
      </c>
      <c r="Y85" s="606" t="s">
        <v>1051</v>
      </c>
      <c r="Z85" s="606" t="s">
        <v>1023</v>
      </c>
      <c r="AA85" s="606" t="s">
        <v>1052</v>
      </c>
      <c r="AB85" s="606" t="s">
        <v>1024</v>
      </c>
      <c r="AC85" s="606" t="s">
        <v>1053</v>
      </c>
      <c r="AD85" s="606" t="s">
        <v>1025</v>
      </c>
      <c r="AE85" s="606" t="s">
        <v>1054</v>
      </c>
      <c r="AF85" s="606" t="s">
        <v>1026</v>
      </c>
      <c r="AG85" s="606" t="s">
        <v>1055</v>
      </c>
      <c r="AH85" s="606" t="s">
        <v>1027</v>
      </c>
      <c r="AI85" s="606" t="s">
        <v>1056</v>
      </c>
      <c r="AJ85" s="606" t="s">
        <v>1028</v>
      </c>
      <c r="AK85" s="606" t="s">
        <v>1057</v>
      </c>
      <c r="AL85" s="606" t="s">
        <v>1029</v>
      </c>
      <c r="AM85" s="606" t="s">
        <v>1058</v>
      </c>
      <c r="AN85" s="606" t="s">
        <v>1030</v>
      </c>
      <c r="AO85" s="606" t="s">
        <v>1059</v>
      </c>
      <c r="AP85" s="607" t="s">
        <v>1031</v>
      </c>
      <c r="AQ85" s="334"/>
    </row>
    <row r="86" spans="2:43" ht="14.45" customHeight="1">
      <c r="B86" s="323"/>
      <c r="C86" s="609"/>
      <c r="D86" s="611"/>
      <c r="E86" s="602">
        <f>'3T장기'!$J$5</f>
        <v>1.2305190968079998</v>
      </c>
      <c r="F86" s="602"/>
      <c r="G86" s="602">
        <f>'3T장기'!$J$15</f>
        <v>1.5976852999999998</v>
      </c>
      <c r="H86" s="602">
        <v>1.5976852999999998</v>
      </c>
      <c r="I86" s="602">
        <f>'3T장기'!$J$25</f>
        <v>2.2652274413929536</v>
      </c>
      <c r="J86" s="602">
        <v>1.5976852999999998</v>
      </c>
      <c r="K86" s="602">
        <f>'3T장기'!$J$35</f>
        <v>2.2652274413929536</v>
      </c>
      <c r="L86" s="602">
        <v>1.5976852999999998</v>
      </c>
      <c r="M86" s="602">
        <f>'3T장기'!$J$45</f>
        <v>2.2652274413929536</v>
      </c>
      <c r="N86" s="602">
        <v>1.5976852999999998</v>
      </c>
      <c r="O86" s="602">
        <f>'3T장기'!$J$55</f>
        <v>4.0390335456158279</v>
      </c>
      <c r="P86" s="602">
        <v>1.5976852999999998</v>
      </c>
      <c r="Q86" s="602">
        <f>'3T장기'!$S$5</f>
        <v>4.0390335456158279</v>
      </c>
      <c r="R86" s="602">
        <v>1.5976852999999998</v>
      </c>
      <c r="S86" s="602">
        <f>'3T장기'!$S$15</f>
        <v>4.0390335456158279</v>
      </c>
      <c r="T86" s="602">
        <v>1.5976852999999998</v>
      </c>
      <c r="U86" s="602">
        <f>'3T장기'!$S$25</f>
        <v>5.5695761790397489</v>
      </c>
      <c r="V86" s="602">
        <v>1.5976852999999998</v>
      </c>
      <c r="W86" s="602">
        <f>'3T장기'!$S$35</f>
        <v>5.5695761790397489</v>
      </c>
      <c r="X86" s="602">
        <v>1.5976852999999998</v>
      </c>
      <c r="Y86" s="602">
        <f>'3T장기'!$S$45</f>
        <v>5.5695761790397489</v>
      </c>
      <c r="Z86" s="602">
        <v>1.5976852999999998</v>
      </c>
      <c r="AA86" s="602">
        <f>'3T장기'!$S$55</f>
        <v>9.7397336245271013</v>
      </c>
      <c r="AB86" s="602">
        <v>1.5976852999999998</v>
      </c>
      <c r="AC86" s="602">
        <f>'3T장기'!$AB$5</f>
        <v>9.7397336245271013</v>
      </c>
      <c r="AD86" s="602">
        <v>1.5976852999999998</v>
      </c>
      <c r="AE86" s="602">
        <f>'3T장기'!$AB$15</f>
        <v>14.771796704333624</v>
      </c>
      <c r="AF86" s="602">
        <v>1.5976852999999998</v>
      </c>
      <c r="AG86" s="602">
        <f>'3T장기'!$AB$25</f>
        <v>14.771796704333624</v>
      </c>
      <c r="AH86" s="602">
        <v>1.5976852999999998</v>
      </c>
      <c r="AI86" s="602">
        <f>'3T장기'!$AB$35</f>
        <v>37.982202179550342</v>
      </c>
      <c r="AJ86" s="602">
        <v>1.5976852999999998</v>
      </c>
      <c r="AK86" s="602">
        <f>'3T장기'!$AB$45</f>
        <v>37.982202179550342</v>
      </c>
      <c r="AL86" s="602">
        <v>1.5976852999999998</v>
      </c>
      <c r="AM86" s="602">
        <f>'3T장기'!$AB$55</f>
        <v>61.83369624267732</v>
      </c>
      <c r="AN86" s="602">
        <v>1.5976852999999998</v>
      </c>
      <c r="AO86" s="602">
        <f>'3T장기'!$AB$55</f>
        <v>61.83369624267732</v>
      </c>
      <c r="AP86" s="603"/>
      <c r="AQ86" s="334"/>
    </row>
    <row r="87" spans="2:43" ht="14.45" customHeight="1">
      <c r="B87" s="323"/>
      <c r="C87" s="360" t="s">
        <v>204</v>
      </c>
      <c r="D87" s="361">
        <f>마리!$F$28</f>
        <v>0</v>
      </c>
      <c r="E87" s="362">
        <v>87.5</v>
      </c>
      <c r="F87" s="361">
        <f>D87*E87*E86</f>
        <v>0</v>
      </c>
      <c r="G87" s="362">
        <v>87.5</v>
      </c>
      <c r="H87" s="361">
        <f>D87*G87*G86</f>
        <v>0</v>
      </c>
      <c r="I87" s="362">
        <v>87.5</v>
      </c>
      <c r="J87" s="361">
        <f>D87*I87*I86</f>
        <v>0</v>
      </c>
      <c r="K87" s="362">
        <v>107.9</v>
      </c>
      <c r="L87" s="361">
        <f>D87*K87*K86</f>
        <v>0</v>
      </c>
      <c r="M87" s="362">
        <v>107.9</v>
      </c>
      <c r="N87" s="361">
        <f>D87*M87*M86</f>
        <v>0</v>
      </c>
      <c r="O87" s="362">
        <v>107.9</v>
      </c>
      <c r="P87" s="361">
        <f>D87*O87*O86</f>
        <v>0</v>
      </c>
      <c r="Q87" s="362">
        <v>128.30000000000001</v>
      </c>
      <c r="R87" s="361">
        <f>D87*Q87*Q86</f>
        <v>0</v>
      </c>
      <c r="S87" s="362">
        <v>128.30000000000001</v>
      </c>
      <c r="T87" s="361">
        <f>D87*S87*S86</f>
        <v>0</v>
      </c>
      <c r="U87" s="362">
        <v>128.30000000000001</v>
      </c>
      <c r="V87" s="361">
        <f>D87*U87*U86</f>
        <v>0</v>
      </c>
      <c r="W87" s="362">
        <v>148.69999999999999</v>
      </c>
      <c r="X87" s="361">
        <f>D87*W87*W86</f>
        <v>0</v>
      </c>
      <c r="Y87" s="362">
        <v>148.69999999999999</v>
      </c>
      <c r="Z87" s="361">
        <f>D87*Y87*Y86</f>
        <v>0</v>
      </c>
      <c r="AA87" s="362">
        <v>148.69999999999999</v>
      </c>
      <c r="AB87" s="361">
        <f>D87*AA87*AA86</f>
        <v>0</v>
      </c>
      <c r="AC87" s="362">
        <v>169.1</v>
      </c>
      <c r="AD87" s="361">
        <f>D87*AC87*AC86</f>
        <v>0</v>
      </c>
      <c r="AE87" s="362">
        <v>169.1</v>
      </c>
      <c r="AF87" s="361">
        <f>D87*AE87*AE86</f>
        <v>0</v>
      </c>
      <c r="AG87" s="362">
        <v>169.1</v>
      </c>
      <c r="AH87" s="361">
        <f>D87*AG87*AG86</f>
        <v>0</v>
      </c>
      <c r="AI87" s="362">
        <v>189.5</v>
      </c>
      <c r="AJ87" s="361">
        <f>D87*AI87*AI86</f>
        <v>0</v>
      </c>
      <c r="AK87" s="362">
        <v>189.5</v>
      </c>
      <c r="AL87" s="361">
        <f>D87*AK87*AK86</f>
        <v>0</v>
      </c>
      <c r="AM87" s="362">
        <v>189.5</v>
      </c>
      <c r="AN87" s="361">
        <f>D87*AM87*AM86</f>
        <v>0</v>
      </c>
      <c r="AO87" s="362">
        <v>209.9</v>
      </c>
      <c r="AP87" s="363">
        <f>D87*AO87*AO86</f>
        <v>0</v>
      </c>
      <c r="AQ87" s="334"/>
    </row>
    <row r="88" spans="2:43" ht="14.45" customHeight="1">
      <c r="B88" s="323"/>
      <c r="C88" s="364" t="s">
        <v>203</v>
      </c>
      <c r="D88" s="365">
        <f>마리!$F$27</f>
        <v>0</v>
      </c>
      <c r="E88" s="366">
        <v>52.5</v>
      </c>
      <c r="F88" s="365">
        <f>D88*E88*E86</f>
        <v>0</v>
      </c>
      <c r="G88" s="366">
        <v>52.5</v>
      </c>
      <c r="H88" s="365">
        <f>D88*G88*G86</f>
        <v>0</v>
      </c>
      <c r="I88" s="366">
        <v>52.5</v>
      </c>
      <c r="J88" s="365">
        <f>D88*I88*I86</f>
        <v>0</v>
      </c>
      <c r="K88" s="366">
        <v>64.7</v>
      </c>
      <c r="L88" s="365">
        <f>D88*K88*K86</f>
        <v>0</v>
      </c>
      <c r="M88" s="366">
        <v>64.7</v>
      </c>
      <c r="N88" s="365">
        <f>D88*M88*M86</f>
        <v>0</v>
      </c>
      <c r="O88" s="366">
        <v>64.7</v>
      </c>
      <c r="P88" s="365">
        <f>D88*O88*O86</f>
        <v>0</v>
      </c>
      <c r="Q88" s="366">
        <v>77</v>
      </c>
      <c r="R88" s="365">
        <f>D88*Q88*Q86</f>
        <v>0</v>
      </c>
      <c r="S88" s="366">
        <v>77</v>
      </c>
      <c r="T88" s="365">
        <f>D88*S88*S86</f>
        <v>0</v>
      </c>
      <c r="U88" s="366">
        <v>77</v>
      </c>
      <c r="V88" s="365">
        <f>D88*U88*U86</f>
        <v>0</v>
      </c>
      <c r="W88" s="366">
        <v>89.2</v>
      </c>
      <c r="X88" s="365">
        <f>D88*W88*W86</f>
        <v>0</v>
      </c>
      <c r="Y88" s="366">
        <v>89.2</v>
      </c>
      <c r="Z88" s="365">
        <f>D88*Y88*Y86</f>
        <v>0</v>
      </c>
      <c r="AA88" s="366">
        <v>89.2</v>
      </c>
      <c r="AB88" s="365">
        <f>D88*AA88*AA86</f>
        <v>0</v>
      </c>
      <c r="AC88" s="366">
        <v>1010</v>
      </c>
      <c r="AD88" s="365">
        <f>D88*AC88*AC86</f>
        <v>0</v>
      </c>
      <c r="AE88" s="366">
        <v>1010</v>
      </c>
      <c r="AF88" s="365">
        <f>D88*AE88*AE86</f>
        <v>0</v>
      </c>
      <c r="AG88" s="366">
        <v>1010</v>
      </c>
      <c r="AH88" s="365">
        <f>D88*AG88*AG86</f>
        <v>0</v>
      </c>
      <c r="AI88" s="366">
        <v>1130</v>
      </c>
      <c r="AJ88" s="365">
        <f>D88*AI88*AI86</f>
        <v>0</v>
      </c>
      <c r="AK88" s="366">
        <v>1130</v>
      </c>
      <c r="AL88" s="365">
        <f>D88*AK88*AK86</f>
        <v>0</v>
      </c>
      <c r="AM88" s="366">
        <v>1130</v>
      </c>
      <c r="AN88" s="365">
        <f>D88*AM88*AM86</f>
        <v>0</v>
      </c>
      <c r="AO88" s="366">
        <v>1250</v>
      </c>
      <c r="AP88" s="367">
        <f>D88*AO88*AO86</f>
        <v>0</v>
      </c>
      <c r="AQ88" s="334"/>
    </row>
    <row r="89" spans="2:43" ht="14.45" customHeight="1">
      <c r="B89" s="323"/>
      <c r="C89" s="364" t="s">
        <v>1811</v>
      </c>
      <c r="D89" s="365">
        <f>마리!$F$31</f>
        <v>0</v>
      </c>
      <c r="E89" s="366">
        <v>11</v>
      </c>
      <c r="F89" s="365">
        <f>D89*E89*E86</f>
        <v>0</v>
      </c>
      <c r="G89" s="366">
        <v>11</v>
      </c>
      <c r="H89" s="365">
        <f>D89*G89*G86</f>
        <v>0</v>
      </c>
      <c r="I89" s="366">
        <v>11</v>
      </c>
      <c r="J89" s="365">
        <f>D89*I89*I86</f>
        <v>0</v>
      </c>
      <c r="K89" s="366">
        <v>13</v>
      </c>
      <c r="L89" s="365">
        <f>D89*K89*K86</f>
        <v>0</v>
      </c>
      <c r="M89" s="366">
        <v>14</v>
      </c>
      <c r="N89" s="365">
        <f>D89*M89*M86</f>
        <v>0</v>
      </c>
      <c r="O89" s="366">
        <v>14</v>
      </c>
      <c r="P89" s="365">
        <f>D89*O89*O86</f>
        <v>0</v>
      </c>
      <c r="Q89" s="366">
        <v>15</v>
      </c>
      <c r="R89" s="365">
        <f>D89*Q89*Q86</f>
        <v>0</v>
      </c>
      <c r="S89" s="366">
        <v>15</v>
      </c>
      <c r="T89" s="365">
        <f>D89*S89*S86</f>
        <v>0</v>
      </c>
      <c r="U89" s="366">
        <v>16</v>
      </c>
      <c r="V89" s="365">
        <f>D89*U89*U86</f>
        <v>0</v>
      </c>
      <c r="W89" s="366">
        <v>19</v>
      </c>
      <c r="X89" s="365">
        <f>D89*W89*W86</f>
        <v>0</v>
      </c>
      <c r="Y89" s="366">
        <v>23</v>
      </c>
      <c r="Z89" s="365">
        <f>D89*Y89*Y86</f>
        <v>0</v>
      </c>
      <c r="AA89" s="366">
        <v>27</v>
      </c>
      <c r="AB89" s="365">
        <f>D89*AA89*AA86</f>
        <v>0</v>
      </c>
      <c r="AC89" s="366">
        <v>32</v>
      </c>
      <c r="AD89" s="365">
        <f>D89*AC89*AC86</f>
        <v>0</v>
      </c>
      <c r="AE89" s="366">
        <v>38</v>
      </c>
      <c r="AF89" s="365">
        <f>D89*AE89*AE86</f>
        <v>0</v>
      </c>
      <c r="AG89" s="366">
        <v>45</v>
      </c>
      <c r="AH89" s="365">
        <f>D89*AG89*AG86</f>
        <v>0</v>
      </c>
      <c r="AI89" s="366">
        <v>53</v>
      </c>
      <c r="AJ89" s="365">
        <f>D89*AI89*AI86</f>
        <v>0</v>
      </c>
      <c r="AK89" s="366">
        <v>63</v>
      </c>
      <c r="AL89" s="365">
        <f>D89*AK89*AK86</f>
        <v>0</v>
      </c>
      <c r="AM89" s="366">
        <v>74</v>
      </c>
      <c r="AN89" s="365">
        <f>D89*AM89*AM86</f>
        <v>0</v>
      </c>
      <c r="AO89" s="366">
        <v>87</v>
      </c>
      <c r="AP89" s="367">
        <f>D89*AO89*AO86</f>
        <v>0</v>
      </c>
      <c r="AQ89" s="334"/>
    </row>
    <row r="90" spans="2:43" ht="14.45" customHeight="1">
      <c r="B90" s="323"/>
      <c r="C90" s="368" t="s">
        <v>1811</v>
      </c>
      <c r="D90" s="369">
        <f>마리!$F$31</f>
        <v>0</v>
      </c>
      <c r="E90" s="370">
        <v>7</v>
      </c>
      <c r="F90" s="369">
        <f>$D$52*E90*E86</f>
        <v>0</v>
      </c>
      <c r="G90" s="370">
        <v>7</v>
      </c>
      <c r="H90" s="369">
        <f>$D$52*G90*G86</f>
        <v>0</v>
      </c>
      <c r="I90" s="370">
        <v>8</v>
      </c>
      <c r="J90" s="369">
        <f>$D$52*I90*I86</f>
        <v>0</v>
      </c>
      <c r="K90" s="370">
        <v>8</v>
      </c>
      <c r="L90" s="369">
        <f>$D$52*K90*K86</f>
        <v>0</v>
      </c>
      <c r="M90" s="370">
        <v>9</v>
      </c>
      <c r="N90" s="369">
        <f>$D$52*M90*M86</f>
        <v>0</v>
      </c>
      <c r="O90" s="370">
        <v>9</v>
      </c>
      <c r="P90" s="369">
        <f>$D$52*O90*O86</f>
        <v>0</v>
      </c>
      <c r="Q90" s="370">
        <v>9</v>
      </c>
      <c r="R90" s="369">
        <f>$D$52*Q90*Q86</f>
        <v>0</v>
      </c>
      <c r="S90" s="370">
        <v>10</v>
      </c>
      <c r="T90" s="369">
        <f>$D$52*S90*S86</f>
        <v>0</v>
      </c>
      <c r="U90" s="370">
        <v>10</v>
      </c>
      <c r="V90" s="369">
        <f>$D$52*U90*U86</f>
        <v>0</v>
      </c>
      <c r="W90" s="370">
        <v>12</v>
      </c>
      <c r="X90" s="369">
        <f>$D$52*W90*W86</f>
        <v>0</v>
      </c>
      <c r="Y90" s="370">
        <v>14</v>
      </c>
      <c r="Z90" s="369">
        <f>$D$52*Y90*Y86</f>
        <v>0</v>
      </c>
      <c r="AA90" s="370">
        <v>17</v>
      </c>
      <c r="AB90" s="369">
        <f>$D$52*AA90*AA86</f>
        <v>0</v>
      </c>
      <c r="AC90" s="370">
        <v>20</v>
      </c>
      <c r="AD90" s="369">
        <f>$D$52*AC90*AC86</f>
        <v>0</v>
      </c>
      <c r="AE90" s="370">
        <v>24</v>
      </c>
      <c r="AF90" s="369">
        <f>$D$52*AE90*AE86</f>
        <v>0</v>
      </c>
      <c r="AG90" s="370">
        <v>28</v>
      </c>
      <c r="AH90" s="369">
        <f>$D$52*AG90*AG86</f>
        <v>0</v>
      </c>
      <c r="AI90" s="370">
        <v>33</v>
      </c>
      <c r="AJ90" s="369">
        <f>$D$52*AI90*AI86</f>
        <v>0</v>
      </c>
      <c r="AK90" s="370">
        <v>38</v>
      </c>
      <c r="AL90" s="369">
        <f>$D$52*AK90*AK86</f>
        <v>0</v>
      </c>
      <c r="AM90" s="370">
        <v>45</v>
      </c>
      <c r="AN90" s="369">
        <f>$D$52*AM90*AM86</f>
        <v>0</v>
      </c>
      <c r="AO90" s="370">
        <v>53</v>
      </c>
      <c r="AP90" s="371">
        <f>$D$52*AO90*AO86</f>
        <v>0</v>
      </c>
      <c r="AQ90" s="334"/>
    </row>
    <row r="91" spans="2:43" ht="14.45" customHeight="1">
      <c r="B91" s="323"/>
      <c r="C91" s="360" t="s">
        <v>1602</v>
      </c>
      <c r="D91" s="361">
        <f>마리!$F$35</f>
        <v>8</v>
      </c>
      <c r="E91" s="362">
        <v>12</v>
      </c>
      <c r="F91" s="361">
        <f>$D$53*E91*E86</f>
        <v>118.12983329356797</v>
      </c>
      <c r="G91" s="362">
        <v>12</v>
      </c>
      <c r="H91" s="361">
        <f>$D$53*G91*G86</f>
        <v>153.37778879999996</v>
      </c>
      <c r="I91" s="362">
        <v>12</v>
      </c>
      <c r="J91" s="361">
        <f>$D$53*I91*I86</f>
        <v>217.46183437372355</v>
      </c>
      <c r="K91" s="362">
        <v>12</v>
      </c>
      <c r="L91" s="361">
        <f>$D$53*K91*K86</f>
        <v>217.46183437372355</v>
      </c>
      <c r="M91" s="362">
        <v>12</v>
      </c>
      <c r="N91" s="361">
        <f>$D$53*M91*M86</f>
        <v>217.46183437372355</v>
      </c>
      <c r="O91" s="362">
        <v>12</v>
      </c>
      <c r="P91" s="361">
        <f>$D$53*O91*O86</f>
        <v>387.74722037911948</v>
      </c>
      <c r="Q91" s="362">
        <v>14</v>
      </c>
      <c r="R91" s="361">
        <f>$D$53*Q91*Q86</f>
        <v>452.3717571089727</v>
      </c>
      <c r="S91" s="362">
        <v>14</v>
      </c>
      <c r="T91" s="361">
        <f>$D$53*S91*S86</f>
        <v>452.3717571089727</v>
      </c>
      <c r="U91" s="362">
        <v>14</v>
      </c>
      <c r="V91" s="361">
        <f>$D$53*U91*U86</f>
        <v>623.79253205245186</v>
      </c>
      <c r="W91" s="362">
        <v>17</v>
      </c>
      <c r="X91" s="361">
        <f>$D$53*W91*W86</f>
        <v>757.4623603494058</v>
      </c>
      <c r="Y91" s="362">
        <v>19</v>
      </c>
      <c r="Z91" s="361">
        <f>$D$53*Y91*Y86</f>
        <v>846.5755792140418</v>
      </c>
      <c r="AA91" s="362">
        <v>22</v>
      </c>
      <c r="AB91" s="361">
        <f>$D$53*AA91*AA86</f>
        <v>1714.1931179167698</v>
      </c>
      <c r="AC91" s="362">
        <v>26</v>
      </c>
      <c r="AD91" s="361">
        <f>$D$53*AC91*AC86</f>
        <v>2025.8645939016371</v>
      </c>
      <c r="AE91" s="362">
        <v>29</v>
      </c>
      <c r="AF91" s="361">
        <f>$D$53*AE91*AE86</f>
        <v>3427.0568354054008</v>
      </c>
      <c r="AG91" s="362">
        <v>34</v>
      </c>
      <c r="AH91" s="361">
        <f>$D$53*AG91*AG86</f>
        <v>4017.9287035787456</v>
      </c>
      <c r="AI91" s="362">
        <v>39</v>
      </c>
      <c r="AJ91" s="361">
        <f>$D$53*AI91*AI86</f>
        <v>11850.447080019707</v>
      </c>
      <c r="AK91" s="362">
        <v>45</v>
      </c>
      <c r="AL91" s="361">
        <f>$D$53*AK91*AK86</f>
        <v>13673.592784638124</v>
      </c>
      <c r="AM91" s="362">
        <v>52</v>
      </c>
      <c r="AN91" s="361">
        <f>$D$53*AM91*AM86</f>
        <v>25722.817636953765</v>
      </c>
      <c r="AO91" s="362">
        <v>60</v>
      </c>
      <c r="AP91" s="363">
        <f>$D$53*AO91*AO86</f>
        <v>29680.174196485113</v>
      </c>
      <c r="AQ91" s="334"/>
    </row>
    <row r="92" spans="2:43" ht="14.45" customHeight="1">
      <c r="B92" s="323"/>
      <c r="C92" s="364" t="s">
        <v>1604</v>
      </c>
      <c r="D92" s="365">
        <f>마리!$F$35</f>
        <v>8</v>
      </c>
      <c r="E92" s="366">
        <v>8</v>
      </c>
      <c r="F92" s="365">
        <f>$D$54*E92*E86</f>
        <v>78.753222195711984</v>
      </c>
      <c r="G92" s="366">
        <v>8</v>
      </c>
      <c r="H92" s="365">
        <f>$D$54*G92*G86</f>
        <v>102.25185919999998</v>
      </c>
      <c r="I92" s="366">
        <v>8</v>
      </c>
      <c r="J92" s="365">
        <f>$D$54*I92*I86</f>
        <v>144.97455624914903</v>
      </c>
      <c r="K92" s="366">
        <v>10</v>
      </c>
      <c r="L92" s="365">
        <f>$D$54*K92*K86</f>
        <v>181.21819531143629</v>
      </c>
      <c r="M92" s="366">
        <v>10</v>
      </c>
      <c r="N92" s="365">
        <f>$D$54*M92*M86</f>
        <v>181.21819531143629</v>
      </c>
      <c r="O92" s="366">
        <v>10</v>
      </c>
      <c r="P92" s="365">
        <f>$D$54*O92*O86</f>
        <v>323.12268364926626</v>
      </c>
      <c r="Q92" s="366">
        <v>10</v>
      </c>
      <c r="R92" s="365">
        <f>$D$54*Q92*Q86</f>
        <v>323.12268364926626</v>
      </c>
      <c r="S92" s="366">
        <v>10</v>
      </c>
      <c r="T92" s="365">
        <f>$D$54*S92*S86</f>
        <v>323.12268364926626</v>
      </c>
      <c r="U92" s="366">
        <v>10</v>
      </c>
      <c r="V92" s="365">
        <f>$D$54*U92*U86</f>
        <v>445.56609432317993</v>
      </c>
      <c r="W92" s="366">
        <v>12</v>
      </c>
      <c r="X92" s="365">
        <f>$D$54*W92*W86</f>
        <v>534.67931318781586</v>
      </c>
      <c r="Y92" s="366">
        <v>14</v>
      </c>
      <c r="Z92" s="365">
        <f>$D$54*Y92*Y86</f>
        <v>623.79253205245186</v>
      </c>
      <c r="AA92" s="366">
        <v>16</v>
      </c>
      <c r="AB92" s="365">
        <f>$D$54*AA92*AA86</f>
        <v>1246.685903939469</v>
      </c>
      <c r="AC92" s="366">
        <v>18</v>
      </c>
      <c r="AD92" s="365">
        <f>$D$54*AC92*AC86</f>
        <v>1402.5216419319026</v>
      </c>
      <c r="AE92" s="366">
        <v>20</v>
      </c>
      <c r="AF92" s="365">
        <f>$D$54*AE92*AE86</f>
        <v>2363.4874726933799</v>
      </c>
      <c r="AG92" s="366">
        <v>23</v>
      </c>
      <c r="AH92" s="365">
        <f>$D$54*AG92*AG86</f>
        <v>2718.010593597387</v>
      </c>
      <c r="AI92" s="366">
        <v>27</v>
      </c>
      <c r="AJ92" s="365">
        <f>$D$54*AI92*AI86</f>
        <v>8204.1556707828731</v>
      </c>
      <c r="AK92" s="366">
        <v>31</v>
      </c>
      <c r="AL92" s="365">
        <f>$D$54*AK92*AK86</f>
        <v>9419.586140528485</v>
      </c>
      <c r="AM92" s="366">
        <v>35</v>
      </c>
      <c r="AN92" s="365">
        <f>$D$54*AM92*AM86</f>
        <v>17313.434947949649</v>
      </c>
      <c r="AO92" s="366">
        <v>40</v>
      </c>
      <c r="AP92" s="367">
        <f>$D$54*AO92*AO86</f>
        <v>19786.782797656742</v>
      </c>
      <c r="AQ92" s="334"/>
    </row>
    <row r="93" spans="2:43" ht="14.45" customHeight="1">
      <c r="B93" s="323"/>
      <c r="C93" s="364" t="s">
        <v>1038</v>
      </c>
      <c r="D93" s="365">
        <f>마리!$F$32</f>
        <v>30</v>
      </c>
      <c r="E93" s="366">
        <v>8594</v>
      </c>
      <c r="F93" s="365">
        <f>$D$55*E93/500</f>
        <v>515.64</v>
      </c>
      <c r="G93" s="366">
        <v>8594</v>
      </c>
      <c r="H93" s="365">
        <f>$D$55*G93/500</f>
        <v>515.64</v>
      </c>
      <c r="I93" s="366">
        <v>8594</v>
      </c>
      <c r="J93" s="365">
        <f>$D$55*I93/500</f>
        <v>515.64</v>
      </c>
      <c r="K93" s="366">
        <v>10599</v>
      </c>
      <c r="L93" s="365">
        <f>$D$55*K93/500</f>
        <v>635.94000000000005</v>
      </c>
      <c r="M93" s="366">
        <v>10599</v>
      </c>
      <c r="N93" s="365">
        <f>$D$55*M93/500</f>
        <v>635.94000000000005</v>
      </c>
      <c r="O93" s="366">
        <v>10599</v>
      </c>
      <c r="P93" s="365">
        <f>$D$55*O93/500</f>
        <v>635.94000000000005</v>
      </c>
      <c r="Q93" s="366">
        <v>12604</v>
      </c>
      <c r="R93" s="365">
        <f>$D$55*Q93/500</f>
        <v>756.24</v>
      </c>
      <c r="S93" s="366">
        <v>12604</v>
      </c>
      <c r="T93" s="365">
        <f>$D$55*S93/500</f>
        <v>756.24</v>
      </c>
      <c r="U93" s="366">
        <v>12604</v>
      </c>
      <c r="V93" s="365">
        <f>$D$55*U93/500</f>
        <v>756.24</v>
      </c>
      <c r="W93" s="366">
        <v>17144</v>
      </c>
      <c r="X93" s="365">
        <f>$D$55*W93/500</f>
        <v>1028.6400000000001</v>
      </c>
      <c r="Y93" s="366">
        <v>17144</v>
      </c>
      <c r="Z93" s="365">
        <f>$D$55*Y93/500</f>
        <v>1028.6400000000001</v>
      </c>
      <c r="AA93" s="366">
        <v>31572</v>
      </c>
      <c r="AB93" s="365">
        <f>$D$55*AA93/500</f>
        <v>1894.32</v>
      </c>
      <c r="AC93" s="366">
        <v>42929</v>
      </c>
      <c r="AD93" s="365">
        <f>$D$55*AC93/500</f>
        <v>2575.7399999999998</v>
      </c>
      <c r="AE93" s="366">
        <v>58272</v>
      </c>
      <c r="AF93" s="365">
        <f>$D$55*AE93/500</f>
        <v>3496.32</v>
      </c>
      <c r="AG93" s="366">
        <v>79142</v>
      </c>
      <c r="AH93" s="365">
        <f>$D$55*AG93/500</f>
        <v>4748.5200000000004</v>
      </c>
      <c r="AI93" s="366">
        <v>107023</v>
      </c>
      <c r="AJ93" s="365">
        <f>$D$55*AI93/500</f>
        <v>6421.38</v>
      </c>
      <c r="AK93" s="366">
        <v>145294</v>
      </c>
      <c r="AL93" s="365">
        <f>$D$55*AK93/500</f>
        <v>8717.64</v>
      </c>
      <c r="AM93" s="366">
        <v>197281</v>
      </c>
      <c r="AN93" s="365">
        <f>$D$55*AM93/500</f>
        <v>11836.86</v>
      </c>
      <c r="AO93" s="366">
        <v>268240</v>
      </c>
      <c r="AP93" s="367">
        <f>$D$55*AO93/500</f>
        <v>16094.4</v>
      </c>
      <c r="AQ93" s="334"/>
    </row>
    <row r="94" spans="2:43" ht="14.45" customHeight="1">
      <c r="B94" s="323"/>
      <c r="C94" s="368" t="s">
        <v>1038</v>
      </c>
      <c r="D94" s="369">
        <f>마리!$F$32</f>
        <v>30</v>
      </c>
      <c r="E94" s="370">
        <v>6008</v>
      </c>
      <c r="F94" s="369">
        <f>$D$56*E94/500</f>
        <v>360.48</v>
      </c>
      <c r="G94" s="370">
        <v>6008</v>
      </c>
      <c r="H94" s="369">
        <f>$D$56*G94/500</f>
        <v>360.48</v>
      </c>
      <c r="I94" s="370">
        <v>6008</v>
      </c>
      <c r="J94" s="369">
        <f>$D$56*I94/500</f>
        <v>360.48</v>
      </c>
      <c r="K94" s="370">
        <v>7410</v>
      </c>
      <c r="L94" s="369">
        <f>$D$56*K94/500</f>
        <v>444.6</v>
      </c>
      <c r="M94" s="370">
        <v>7410</v>
      </c>
      <c r="N94" s="369">
        <f>$D$56*M94/500</f>
        <v>444.6</v>
      </c>
      <c r="O94" s="370">
        <v>7410</v>
      </c>
      <c r="P94" s="369">
        <f>$D$56*O94/500</f>
        <v>444.6</v>
      </c>
      <c r="Q94" s="370">
        <v>8812</v>
      </c>
      <c r="R94" s="369">
        <f>$D$56*Q94/500</f>
        <v>528.72</v>
      </c>
      <c r="S94" s="370">
        <v>8812</v>
      </c>
      <c r="T94" s="369">
        <f>$D$56*S94/500</f>
        <v>528.72</v>
      </c>
      <c r="U94" s="370">
        <v>8812</v>
      </c>
      <c r="V94" s="369">
        <f>$D$56*U94/500</f>
        <v>528.72</v>
      </c>
      <c r="W94" s="370">
        <v>12037</v>
      </c>
      <c r="X94" s="369">
        <f>$D$56*W94/500</f>
        <v>722.22</v>
      </c>
      <c r="Y94" s="370">
        <v>16324</v>
      </c>
      <c r="Z94" s="369">
        <f>$D$56*Y94/500</f>
        <v>979.44</v>
      </c>
      <c r="AA94" s="370">
        <v>22125</v>
      </c>
      <c r="AB94" s="369">
        <f>$D$56*AA94/500</f>
        <v>1327.5</v>
      </c>
      <c r="AC94" s="370">
        <v>29875</v>
      </c>
      <c r="AD94" s="369">
        <f>$D$56*AC94/500</f>
        <v>1792.5</v>
      </c>
      <c r="AE94" s="370">
        <v>40594</v>
      </c>
      <c r="AF94" s="369">
        <f>$D$56*AE94/500</f>
        <v>2435.64</v>
      </c>
      <c r="AG94" s="370">
        <v>55100</v>
      </c>
      <c r="AH94" s="369">
        <f>$D$56*AG94/500</f>
        <v>3306</v>
      </c>
      <c r="AI94" s="370">
        <v>75122</v>
      </c>
      <c r="AJ94" s="369">
        <f>$D$56*AI94/500</f>
        <v>4507.32</v>
      </c>
      <c r="AK94" s="370">
        <v>101964</v>
      </c>
      <c r="AL94" s="369">
        <f>$D$56*AK94/500</f>
        <v>6117.84</v>
      </c>
      <c r="AM94" s="370">
        <v>138487</v>
      </c>
      <c r="AN94" s="369">
        <f>$D$56*AM94/500</f>
        <v>8309.2199999999993</v>
      </c>
      <c r="AO94" s="370">
        <v>187405</v>
      </c>
      <c r="AP94" s="371">
        <f>$D$56*AO94/500</f>
        <v>11244.3</v>
      </c>
      <c r="AQ94" s="334"/>
    </row>
    <row r="95" spans="2:43" ht="14.45" customHeight="1">
      <c r="B95" s="323"/>
      <c r="C95" s="604" t="s">
        <v>202</v>
      </c>
      <c r="D95" s="361" t="s">
        <v>1041</v>
      </c>
      <c r="E95" s="362">
        <v>410</v>
      </c>
      <c r="F95" s="361">
        <f>E95*E86</f>
        <v>504.51282969127988</v>
      </c>
      <c r="G95" s="362">
        <v>420</v>
      </c>
      <c r="H95" s="361">
        <f>G95*G86</f>
        <v>671.02782599999989</v>
      </c>
      <c r="I95" s="362">
        <v>430</v>
      </c>
      <c r="J95" s="361">
        <f>I95*I86</f>
        <v>974.04779979897</v>
      </c>
      <c r="K95" s="362">
        <v>450</v>
      </c>
      <c r="L95" s="361">
        <f>K95*K86</f>
        <v>1019.3523486268291</v>
      </c>
      <c r="M95" s="362">
        <v>450</v>
      </c>
      <c r="N95" s="361">
        <f>M95*M86</f>
        <v>1019.3523486268291</v>
      </c>
      <c r="O95" s="362">
        <v>460</v>
      </c>
      <c r="P95" s="361">
        <f>O95*O86</f>
        <v>1857.9554309832808</v>
      </c>
      <c r="Q95" s="362">
        <v>460</v>
      </c>
      <c r="R95" s="361">
        <f>Q95*Q86</f>
        <v>1857.9554309832808</v>
      </c>
      <c r="S95" s="362">
        <v>470</v>
      </c>
      <c r="T95" s="361">
        <f>S95*S86</f>
        <v>1898.3457664394391</v>
      </c>
      <c r="U95" s="362">
        <v>490</v>
      </c>
      <c r="V95" s="361">
        <f>U95*U86</f>
        <v>2729.0923277294769</v>
      </c>
      <c r="W95" s="362">
        <v>490</v>
      </c>
      <c r="X95" s="361">
        <f>W95*W86</f>
        <v>2729.0923277294769</v>
      </c>
      <c r="Y95" s="362">
        <v>500</v>
      </c>
      <c r="Z95" s="361">
        <f>Y95*Y86</f>
        <v>2784.7880895198746</v>
      </c>
      <c r="AA95" s="362">
        <v>520</v>
      </c>
      <c r="AB95" s="361">
        <f>AA95*AA86</f>
        <v>5064.6614847540923</v>
      </c>
      <c r="AC95" s="362">
        <v>520</v>
      </c>
      <c r="AD95" s="361">
        <f>AC95*AC86</f>
        <v>5064.6614847540923</v>
      </c>
      <c r="AE95" s="362">
        <v>520</v>
      </c>
      <c r="AF95" s="361">
        <f>AE95*AE86</f>
        <v>7681.3342862534846</v>
      </c>
      <c r="AG95" s="362">
        <v>540</v>
      </c>
      <c r="AH95" s="361">
        <f>AG95*AG86</f>
        <v>7976.7702203401568</v>
      </c>
      <c r="AI95" s="362">
        <v>560</v>
      </c>
      <c r="AJ95" s="361">
        <f>AI95*AI86</f>
        <v>21270.03322054819</v>
      </c>
      <c r="AK95" s="362">
        <v>570</v>
      </c>
      <c r="AL95" s="361">
        <f>AK95*AK86</f>
        <v>21649.855242343696</v>
      </c>
      <c r="AM95" s="362">
        <v>590</v>
      </c>
      <c r="AN95" s="361">
        <f>AM95*AM86</f>
        <v>36481.880783179622</v>
      </c>
      <c r="AO95" s="362">
        <v>610</v>
      </c>
      <c r="AP95" s="363">
        <f>AO95*AO86</f>
        <v>37718.554708033167</v>
      </c>
      <c r="AQ95" s="334"/>
    </row>
    <row r="96" spans="2:43" ht="14.45" customHeight="1">
      <c r="B96" s="323"/>
      <c r="C96" s="605"/>
      <c r="D96" s="365" t="s">
        <v>1041</v>
      </c>
      <c r="E96" s="366">
        <v>240</v>
      </c>
      <c r="F96" s="365">
        <f>E96*E86</f>
        <v>295.32458323391995</v>
      </c>
      <c r="G96" s="366">
        <v>240</v>
      </c>
      <c r="H96" s="365">
        <f>G96*G86</f>
        <v>383.44447199999996</v>
      </c>
      <c r="I96" s="366">
        <v>240</v>
      </c>
      <c r="J96" s="365">
        <f>I96*I86</f>
        <v>543.6545859343089</v>
      </c>
      <c r="K96" s="366">
        <v>240</v>
      </c>
      <c r="L96" s="365">
        <f>K96*K86</f>
        <v>543.6545859343089</v>
      </c>
      <c r="M96" s="366">
        <v>240</v>
      </c>
      <c r="N96" s="365">
        <f>M96*M86</f>
        <v>543.6545859343089</v>
      </c>
      <c r="O96" s="366">
        <v>250</v>
      </c>
      <c r="P96" s="365">
        <f>O96*O86</f>
        <v>1009.7583864039569</v>
      </c>
      <c r="Q96" s="366">
        <v>260</v>
      </c>
      <c r="R96" s="365">
        <f>Q96*Q86</f>
        <v>1050.1487218601153</v>
      </c>
      <c r="S96" s="366">
        <v>260</v>
      </c>
      <c r="T96" s="365">
        <f>S96*S86</f>
        <v>1050.1487218601153</v>
      </c>
      <c r="U96" s="366">
        <v>260</v>
      </c>
      <c r="V96" s="365">
        <f>U96*U86</f>
        <v>1448.0898065503347</v>
      </c>
      <c r="W96" s="366">
        <v>270</v>
      </c>
      <c r="X96" s="365">
        <f>W96*W86</f>
        <v>1503.7855683407322</v>
      </c>
      <c r="Y96" s="366">
        <v>270</v>
      </c>
      <c r="Z96" s="365">
        <f>Y96*Y86</f>
        <v>1503.7855683407322</v>
      </c>
      <c r="AA96" s="366">
        <v>270</v>
      </c>
      <c r="AB96" s="365">
        <f>AA96*AA86</f>
        <v>2629.7280786223173</v>
      </c>
      <c r="AC96" s="366">
        <v>270</v>
      </c>
      <c r="AD96" s="365">
        <f>AC96*AC86</f>
        <v>2629.7280786223173</v>
      </c>
      <c r="AE96" s="366">
        <v>270</v>
      </c>
      <c r="AF96" s="365">
        <f>AE96*AE86</f>
        <v>3988.3851101700784</v>
      </c>
      <c r="AG96" s="366">
        <v>270</v>
      </c>
      <c r="AH96" s="365">
        <f>AG96*AG86</f>
        <v>3988.3851101700784</v>
      </c>
      <c r="AI96" s="366">
        <v>280</v>
      </c>
      <c r="AJ96" s="365">
        <f>AI96*AI86</f>
        <v>10635.016610274095</v>
      </c>
      <c r="AK96" s="366">
        <v>290</v>
      </c>
      <c r="AL96" s="365">
        <f>AK96*AK86</f>
        <v>11014.838632069599</v>
      </c>
      <c r="AM96" s="366">
        <v>310</v>
      </c>
      <c r="AN96" s="365">
        <f>AM96*AM86</f>
        <v>19168.44583522997</v>
      </c>
      <c r="AO96" s="366">
        <v>320</v>
      </c>
      <c r="AP96" s="367">
        <f>AO96*AO86</f>
        <v>19786.782797656742</v>
      </c>
      <c r="AQ96" s="334"/>
    </row>
    <row r="97" spans="2:43" ht="14.45" customHeight="1">
      <c r="B97" s="323"/>
      <c r="C97" s="364" t="s">
        <v>1001</v>
      </c>
      <c r="D97" s="365">
        <f>마리!$F$24</f>
        <v>28</v>
      </c>
      <c r="E97" s="366">
        <v>6</v>
      </c>
      <c r="F97" s="365">
        <f>D97*E97*E86</f>
        <v>206.72720826374396</v>
      </c>
      <c r="G97" s="366">
        <v>6</v>
      </c>
      <c r="H97" s="365">
        <f>D97*G97*G86</f>
        <v>268.41113039999993</v>
      </c>
      <c r="I97" s="366">
        <v>6</v>
      </c>
      <c r="J97" s="365">
        <f>D97*I97*I86</f>
        <v>380.55821015401619</v>
      </c>
      <c r="K97" s="366">
        <v>6</v>
      </c>
      <c r="L97" s="365">
        <f>D97*K97*K86</f>
        <v>380.55821015401619</v>
      </c>
      <c r="M97" s="366">
        <v>6</v>
      </c>
      <c r="N97" s="365">
        <f>D97*M97*M86</f>
        <v>380.55821015401619</v>
      </c>
      <c r="O97" s="366">
        <v>6</v>
      </c>
      <c r="P97" s="365">
        <f>D97*O97*O86</f>
        <v>678.55763566345911</v>
      </c>
      <c r="Q97" s="366">
        <v>12</v>
      </c>
      <c r="R97" s="365">
        <f>D97*Q97*Q86</f>
        <v>1357.1152713269182</v>
      </c>
      <c r="S97" s="366">
        <v>12</v>
      </c>
      <c r="T97" s="365">
        <f>D97*S97*S86</f>
        <v>1357.1152713269182</v>
      </c>
      <c r="U97" s="366">
        <v>12</v>
      </c>
      <c r="V97" s="365">
        <f>D97*U97*U86</f>
        <v>1871.3775961573556</v>
      </c>
      <c r="W97" s="366">
        <v>12</v>
      </c>
      <c r="X97" s="365">
        <f>D97*W97*W86</f>
        <v>1871.3775961573556</v>
      </c>
      <c r="Y97" s="366">
        <v>12</v>
      </c>
      <c r="Z97" s="365">
        <f>D97*Y97*Y86</f>
        <v>1871.3775961573556</v>
      </c>
      <c r="AA97" s="366">
        <v>18</v>
      </c>
      <c r="AB97" s="365">
        <f>D97*AA97*AA86</f>
        <v>4908.8257467616595</v>
      </c>
      <c r="AC97" s="366">
        <v>18</v>
      </c>
      <c r="AD97" s="365">
        <f>D97*AC97*AC86</f>
        <v>4908.8257467616595</v>
      </c>
      <c r="AE97" s="366">
        <v>18</v>
      </c>
      <c r="AF97" s="365">
        <f>D97*AE97*AE86</f>
        <v>7444.9855389841468</v>
      </c>
      <c r="AG97" s="366">
        <v>18</v>
      </c>
      <c r="AH97" s="365">
        <f>D97*AG97*AG86</f>
        <v>7444.9855389841468</v>
      </c>
      <c r="AI97" s="366">
        <v>24</v>
      </c>
      <c r="AJ97" s="365">
        <f>D97*AI97*AI86</f>
        <v>25524.039864657829</v>
      </c>
      <c r="AK97" s="366">
        <v>24</v>
      </c>
      <c r="AL97" s="365">
        <f>D97*AK97*AK86</f>
        <v>25524.039864657829</v>
      </c>
      <c r="AM97" s="366">
        <v>24</v>
      </c>
      <c r="AN97" s="365">
        <f>D97*AM97*AM86</f>
        <v>41552.243875079163</v>
      </c>
      <c r="AO97" s="366">
        <v>24</v>
      </c>
      <c r="AP97" s="367">
        <f>D97*AO97*AO86</f>
        <v>41552.243875079163</v>
      </c>
      <c r="AQ97" s="334"/>
    </row>
    <row r="98" spans="2:43" ht="14.45" customHeight="1">
      <c r="B98" s="323"/>
      <c r="C98" s="364" t="s">
        <v>1033</v>
      </c>
      <c r="D98" s="365">
        <f>마리!$F$25</f>
        <v>60</v>
      </c>
      <c r="E98" s="366">
        <v>3</v>
      </c>
      <c r="F98" s="365">
        <f>D98*E98*E86</f>
        <v>221.49343742543996</v>
      </c>
      <c r="G98" s="366">
        <v>3</v>
      </c>
      <c r="H98" s="365">
        <f>D98*G98*G86</f>
        <v>287.58335399999993</v>
      </c>
      <c r="I98" s="366">
        <v>3</v>
      </c>
      <c r="J98" s="365">
        <f>D98*I98*I86</f>
        <v>407.74093945073167</v>
      </c>
      <c r="K98" s="366">
        <v>3</v>
      </c>
      <c r="L98" s="365">
        <f>D98*K98*K86</f>
        <v>407.74093945073167</v>
      </c>
      <c r="M98" s="366">
        <v>3</v>
      </c>
      <c r="N98" s="365">
        <f>D98*M98*M86</f>
        <v>407.74093945073167</v>
      </c>
      <c r="O98" s="366">
        <v>3</v>
      </c>
      <c r="P98" s="365">
        <f>D98*O98*O86</f>
        <v>727.02603821084904</v>
      </c>
      <c r="Q98" s="366">
        <v>6</v>
      </c>
      <c r="R98" s="365">
        <f>D98*Q98*Q86</f>
        <v>1454.0520764216981</v>
      </c>
      <c r="S98" s="366">
        <v>6</v>
      </c>
      <c r="T98" s="365">
        <f>D98*S98*S86</f>
        <v>1454.0520764216981</v>
      </c>
      <c r="U98" s="366">
        <v>6</v>
      </c>
      <c r="V98" s="365">
        <f>D98*U98*U86</f>
        <v>2005.0474244543095</v>
      </c>
      <c r="W98" s="366">
        <v>6</v>
      </c>
      <c r="X98" s="365">
        <f>D98*W98*W86</f>
        <v>2005.0474244543095</v>
      </c>
      <c r="Y98" s="366">
        <v>6</v>
      </c>
      <c r="Z98" s="365">
        <f>D98*Y98*Y86</f>
        <v>2005.0474244543095</v>
      </c>
      <c r="AA98" s="366">
        <v>9</v>
      </c>
      <c r="AB98" s="365">
        <f>D98*AA98*AA86</f>
        <v>5259.4561572446346</v>
      </c>
      <c r="AC98" s="366">
        <v>9</v>
      </c>
      <c r="AD98" s="365">
        <f>D98*AC98*AC86</f>
        <v>5259.4561572446346</v>
      </c>
      <c r="AE98" s="366">
        <v>9</v>
      </c>
      <c r="AF98" s="365">
        <f>D98*AE98*AE86</f>
        <v>7976.7702203401568</v>
      </c>
      <c r="AG98" s="366">
        <v>9</v>
      </c>
      <c r="AH98" s="365">
        <f>D98*AG98*AG86</f>
        <v>7976.7702203401568</v>
      </c>
      <c r="AI98" s="366">
        <v>11</v>
      </c>
      <c r="AJ98" s="365">
        <f>D98*AI98*AI86</f>
        <v>25068.253438503227</v>
      </c>
      <c r="AK98" s="366">
        <v>11</v>
      </c>
      <c r="AL98" s="365">
        <f>D98*AK98*AK86</f>
        <v>25068.253438503227</v>
      </c>
      <c r="AM98" s="366">
        <v>11</v>
      </c>
      <c r="AN98" s="365">
        <f>D98*AM98*AM86</f>
        <v>40810.23952016703</v>
      </c>
      <c r="AO98" s="366">
        <v>11</v>
      </c>
      <c r="AP98" s="367">
        <f>D98*AO98*AO86</f>
        <v>40810.23952016703</v>
      </c>
      <c r="AQ98" s="334"/>
    </row>
    <row r="99" spans="2:43" ht="14.45" customHeight="1" thickBot="1">
      <c r="B99" s="323"/>
      <c r="C99" s="372" t="s">
        <v>1002</v>
      </c>
      <c r="D99" s="373">
        <f>마리!$F$26</f>
        <v>103</v>
      </c>
      <c r="E99" s="374">
        <v>1</v>
      </c>
      <c r="F99" s="373">
        <f>D99*E99*E86</f>
        <v>126.74346697122398</v>
      </c>
      <c r="G99" s="374">
        <v>1</v>
      </c>
      <c r="H99" s="373">
        <f>D99*G99*G86</f>
        <v>164.56158589999998</v>
      </c>
      <c r="I99" s="374">
        <v>1</v>
      </c>
      <c r="J99" s="373">
        <f>D99*I99*I86</f>
        <v>233.31842646347422</v>
      </c>
      <c r="K99" s="374">
        <v>1</v>
      </c>
      <c r="L99" s="373">
        <f>D99*K99*K86</f>
        <v>233.31842646347422</v>
      </c>
      <c r="M99" s="374">
        <v>1</v>
      </c>
      <c r="N99" s="373">
        <f>D99*M99*M86</f>
        <v>233.31842646347422</v>
      </c>
      <c r="O99" s="374">
        <v>1</v>
      </c>
      <c r="P99" s="373">
        <f>D99*O99*O86</f>
        <v>416.02045519843028</v>
      </c>
      <c r="Q99" s="374">
        <v>2</v>
      </c>
      <c r="R99" s="373">
        <f>D99*Q99*Q86</f>
        <v>832.04091039686057</v>
      </c>
      <c r="S99" s="374">
        <v>2</v>
      </c>
      <c r="T99" s="373">
        <f>D99*S99*S86</f>
        <v>832.04091039686057</v>
      </c>
      <c r="U99" s="374">
        <v>2</v>
      </c>
      <c r="V99" s="373">
        <f>D99*U99*U86</f>
        <v>1147.3326928821882</v>
      </c>
      <c r="W99" s="374">
        <v>2</v>
      </c>
      <c r="X99" s="373">
        <f>D99*W99*W86</f>
        <v>1147.3326928821882</v>
      </c>
      <c r="Y99" s="374">
        <v>2</v>
      </c>
      <c r="Z99" s="373">
        <f>D99*Y99*Y86</f>
        <v>1147.3326928821882</v>
      </c>
      <c r="AA99" s="374">
        <v>3</v>
      </c>
      <c r="AB99" s="373">
        <f>D99*AA99*AA86</f>
        <v>3009.5776899788743</v>
      </c>
      <c r="AC99" s="374">
        <v>3</v>
      </c>
      <c r="AD99" s="373">
        <f>D99*AC99*AC86</f>
        <v>3009.5776899788743</v>
      </c>
      <c r="AE99" s="374">
        <v>3</v>
      </c>
      <c r="AF99" s="373">
        <f>D99*AE99*AE86</f>
        <v>4564.4851816390901</v>
      </c>
      <c r="AG99" s="374">
        <v>3</v>
      </c>
      <c r="AH99" s="373">
        <f>D99*AG99*AG86</f>
        <v>4564.4851816390901</v>
      </c>
      <c r="AI99" s="374">
        <v>1</v>
      </c>
      <c r="AJ99" s="373">
        <f>D99*AI99*AI86</f>
        <v>3912.166824493685</v>
      </c>
      <c r="AK99" s="374">
        <v>1</v>
      </c>
      <c r="AL99" s="373">
        <f>D99*AK99*AK86</f>
        <v>3912.166824493685</v>
      </c>
      <c r="AM99" s="374">
        <v>1</v>
      </c>
      <c r="AN99" s="373">
        <f>D99*AM99*AM86</f>
        <v>6368.8707129957638</v>
      </c>
      <c r="AO99" s="374">
        <v>1</v>
      </c>
      <c r="AP99" s="375">
        <f>D99*AO99*AO86</f>
        <v>6368.8707129957638</v>
      </c>
      <c r="AQ99" s="334"/>
    </row>
    <row r="100" spans="2:43" ht="14.45" customHeight="1" thickBot="1">
      <c r="B100" s="323"/>
      <c r="C100" s="277"/>
      <c r="D100" s="277"/>
      <c r="E100" s="277"/>
      <c r="F100" s="277"/>
      <c r="G100" s="277"/>
      <c r="H100" s="277"/>
      <c r="I100" s="277"/>
      <c r="J100" s="277"/>
      <c r="K100" s="277"/>
      <c r="L100" s="277"/>
      <c r="M100" s="277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277"/>
      <c r="Y100" s="277"/>
      <c r="Z100" s="277"/>
      <c r="AA100" s="277"/>
      <c r="AB100" s="277"/>
      <c r="AC100" s="277"/>
      <c r="AD100" s="277"/>
      <c r="AE100" s="277"/>
      <c r="AF100" s="277"/>
      <c r="AG100" s="277"/>
      <c r="AH100" s="277"/>
      <c r="AI100" s="277"/>
      <c r="AJ100" s="277"/>
      <c r="AK100" s="277"/>
      <c r="AL100" s="277"/>
      <c r="AM100" s="277"/>
      <c r="AN100" s="277"/>
      <c r="AO100" s="277"/>
      <c r="AP100" s="277"/>
      <c r="AQ100" s="334"/>
    </row>
    <row r="101" spans="2:43" ht="14.45" customHeight="1">
      <c r="B101" s="323"/>
      <c r="C101" s="376" t="s">
        <v>1032</v>
      </c>
      <c r="D101" s="377" t="s">
        <v>1033</v>
      </c>
      <c r="E101" s="600">
        <f>F87+F89+F91+F93+F95+F98</f>
        <v>1359.7761004102877</v>
      </c>
      <c r="F101" s="600"/>
      <c r="G101" s="600">
        <f t="shared" ref="G101" si="36">H87+H89+H91+H93+H95+H98</f>
        <v>1627.6289687999997</v>
      </c>
      <c r="H101" s="600"/>
      <c r="I101" s="600">
        <f t="shared" ref="I101" si="37">J87+J89+J91+J93+J95+J98</f>
        <v>2114.8905736234251</v>
      </c>
      <c r="J101" s="600"/>
      <c r="K101" s="600">
        <f t="shared" ref="K101" si="38">L87+L89+L91+L93+L95+L98</f>
        <v>2280.4951224512843</v>
      </c>
      <c r="L101" s="600"/>
      <c r="M101" s="600">
        <f t="shared" ref="M101" si="39">N87+N89+N91+N93+N95+N98</f>
        <v>2280.4951224512843</v>
      </c>
      <c r="N101" s="600"/>
      <c r="O101" s="600">
        <f t="shared" ref="O101" si="40">P87+P89+P91+P93+P95+P98</f>
        <v>3608.6686895732491</v>
      </c>
      <c r="P101" s="600"/>
      <c r="Q101" s="600">
        <f t="shared" ref="Q101" si="41">R87+R89+R91+R93+R95+R98</f>
        <v>4520.6192645139517</v>
      </c>
      <c r="R101" s="600"/>
      <c r="S101" s="600">
        <f t="shared" ref="S101" si="42">T87+T89+T91+T93+T95+T98</f>
        <v>4561.0095999701098</v>
      </c>
      <c r="T101" s="600"/>
      <c r="U101" s="600">
        <f t="shared" ref="U101" si="43">V87+V89+V91+V93+V95+V98</f>
        <v>6114.1722842362378</v>
      </c>
      <c r="V101" s="600"/>
      <c r="W101" s="600">
        <f t="shared" ref="W101" si="44">X87+X89+X91+X93+X95+X98</f>
        <v>6520.2421125331921</v>
      </c>
      <c r="X101" s="600"/>
      <c r="Y101" s="600">
        <f t="shared" ref="Y101" si="45">Z87+Z89+Z91+Z93+Z95+Z98</f>
        <v>6665.0510931882254</v>
      </c>
      <c r="Z101" s="600"/>
      <c r="AA101" s="600">
        <f t="shared" ref="AA101" si="46">AB87+AB89+AB91+AB93+AB95+AB98</f>
        <v>13932.630759915497</v>
      </c>
      <c r="AB101" s="600"/>
      <c r="AC101" s="600">
        <f t="shared" ref="AC101" si="47">AD87+AD89+AD91+AD93+AD95+AD98</f>
        <v>14925.722235900363</v>
      </c>
      <c r="AD101" s="600"/>
      <c r="AE101" s="600">
        <f t="shared" ref="AE101" si="48">AF87+AF89+AF91+AF93+AF95+AF98</f>
        <v>22581.481341999042</v>
      </c>
      <c r="AF101" s="600"/>
      <c r="AG101" s="600">
        <f t="shared" ref="AG101" si="49">AH87+AH89+AH91+AH93+AH95+AH98</f>
        <v>24719.98914425906</v>
      </c>
      <c r="AH101" s="600"/>
      <c r="AI101" s="600">
        <f t="shared" ref="AI101" si="50">AJ87+AJ89+AJ91+AJ93+AJ95+AJ98</f>
        <v>64610.113739071123</v>
      </c>
      <c r="AJ101" s="600"/>
      <c r="AK101" s="600">
        <f t="shared" ref="AK101" si="51">AL87+AL89+AL91+AL93+AL95+AL98</f>
        <v>69109.341465485049</v>
      </c>
      <c r="AL101" s="600"/>
      <c r="AM101" s="600">
        <f t="shared" ref="AM101" si="52">AN87+AN89+AN91+AN93+AN95+AN98</f>
        <v>114851.79794030043</v>
      </c>
      <c r="AN101" s="600"/>
      <c r="AO101" s="600">
        <f t="shared" ref="AO101" si="53">AP87+AP89+AP91+AP93+AP95+AP98</f>
        <v>124303.36842468531</v>
      </c>
      <c r="AP101" s="601"/>
      <c r="AQ101" s="334"/>
    </row>
    <row r="102" spans="2:43" ht="14.45" customHeight="1" thickBot="1">
      <c r="B102" s="323"/>
      <c r="C102" s="378" t="s">
        <v>1034</v>
      </c>
      <c r="D102" s="379" t="s">
        <v>1033</v>
      </c>
      <c r="E102" s="598">
        <f>F88+F90+F92+F94+F96+F98</f>
        <v>956.05124285507202</v>
      </c>
      <c r="F102" s="598"/>
      <c r="G102" s="598">
        <f>H88+H90+H92+H94+H96+H98</f>
        <v>1133.7596851999999</v>
      </c>
      <c r="H102" s="598"/>
      <c r="I102" s="598">
        <f>J88+J90+J92+J94+J96+J98</f>
        <v>1456.8500816341898</v>
      </c>
      <c r="J102" s="598"/>
      <c r="K102" s="598">
        <f>L88+L90+L92+L94+L96+L98</f>
        <v>1577.2137206964769</v>
      </c>
      <c r="L102" s="598"/>
      <c r="M102" s="598">
        <f>N88+N90+N92+N94+N96+N98</f>
        <v>1577.2137206964769</v>
      </c>
      <c r="N102" s="598"/>
      <c r="O102" s="598">
        <f>P88+P90+P92+P94+P96+P98</f>
        <v>2504.5071082640725</v>
      </c>
      <c r="P102" s="598"/>
      <c r="Q102" s="598">
        <f>R88+R90+R92+R94+R96+R98</f>
        <v>3356.0434819310794</v>
      </c>
      <c r="R102" s="598"/>
      <c r="S102" s="598">
        <f>T88+T90+T92+T94+T96+T98</f>
        <v>3356.0434819310794</v>
      </c>
      <c r="T102" s="598"/>
      <c r="U102" s="598">
        <f>V88+V90+V92+V94+V96+V98</f>
        <v>4427.4233253278244</v>
      </c>
      <c r="V102" s="598"/>
      <c r="W102" s="598">
        <f>X88+X90+X92+X94+X96+X98</f>
        <v>4765.7323059828577</v>
      </c>
      <c r="X102" s="598"/>
      <c r="Y102" s="598">
        <f>Z88+Z90+Z92+Z94+Z96+Z98</f>
        <v>5112.0655248474932</v>
      </c>
      <c r="Z102" s="598"/>
      <c r="AA102" s="598">
        <f>AB88+AB90+AB92+AB94+AB96+AB98</f>
        <v>10463.37013980642</v>
      </c>
      <c r="AB102" s="598"/>
      <c r="AC102" s="598">
        <f>AD88+AD90+AD92+AD94+AD96+AD98</f>
        <v>11084.205877798855</v>
      </c>
      <c r="AD102" s="598"/>
      <c r="AE102" s="598">
        <f>AF88+AF90+AF92+AF94+AF96+AF98</f>
        <v>16764.282803203616</v>
      </c>
      <c r="AF102" s="598"/>
      <c r="AG102" s="598">
        <f>AH88+AH90+AH92+AH94+AH96+AH98</f>
        <v>17989.165924107623</v>
      </c>
      <c r="AH102" s="598"/>
      <c r="AI102" s="598">
        <f>AJ88+AJ90+AJ92+AJ94+AJ96+AJ98</f>
        <v>48414.745719560196</v>
      </c>
      <c r="AJ102" s="598"/>
      <c r="AK102" s="598">
        <f>AL88+AL90+AL92+AL94+AL96+AL98</f>
        <v>51620.518211101313</v>
      </c>
      <c r="AL102" s="598"/>
      <c r="AM102" s="598">
        <f>AN88+AN90+AN92+AN94+AN96+AN98</f>
        <v>85601.340303346646</v>
      </c>
      <c r="AN102" s="598"/>
      <c r="AO102" s="598">
        <f>AP88+AP90+AP92+AP94+AP96+AP98</f>
        <v>91628.105115480517</v>
      </c>
      <c r="AP102" s="599"/>
      <c r="AQ102" s="334"/>
    </row>
    <row r="103" spans="2:43" ht="14.45" customHeight="1" thickBot="1">
      <c r="B103" s="323"/>
      <c r="C103" s="277"/>
      <c r="D103" s="277"/>
      <c r="E103" s="277"/>
      <c r="F103" s="277"/>
      <c r="G103" s="277"/>
      <c r="H103" s="277"/>
      <c r="I103" s="277"/>
      <c r="J103" s="277"/>
      <c r="K103" s="277"/>
      <c r="L103" s="277"/>
      <c r="M103" s="277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277"/>
      <c r="Y103" s="277"/>
      <c r="Z103" s="277"/>
      <c r="AA103" s="277"/>
      <c r="AB103" s="277"/>
      <c r="AC103" s="277"/>
      <c r="AD103" s="277"/>
      <c r="AE103" s="277"/>
      <c r="AF103" s="277"/>
      <c r="AG103" s="277"/>
      <c r="AH103" s="277"/>
      <c r="AI103" s="277"/>
      <c r="AJ103" s="277"/>
      <c r="AK103" s="277"/>
      <c r="AL103" s="277"/>
      <c r="AM103" s="277"/>
      <c r="AN103" s="277"/>
      <c r="AO103" s="277"/>
      <c r="AP103" s="277"/>
      <c r="AQ103" s="334"/>
    </row>
    <row r="104" spans="2:43" ht="14.45" customHeight="1">
      <c r="B104" s="323"/>
      <c r="C104" s="608" t="s">
        <v>1556</v>
      </c>
      <c r="D104" s="610" t="s">
        <v>1037</v>
      </c>
      <c r="E104" s="606" t="s">
        <v>1013</v>
      </c>
      <c r="F104" s="606"/>
      <c r="G104" s="606" t="s">
        <v>1042</v>
      </c>
      <c r="H104" s="606" t="s">
        <v>1014</v>
      </c>
      <c r="I104" s="606" t="s">
        <v>1043</v>
      </c>
      <c r="J104" s="606" t="s">
        <v>1015</v>
      </c>
      <c r="K104" s="606" t="s">
        <v>1044</v>
      </c>
      <c r="L104" s="606" t="s">
        <v>1016</v>
      </c>
      <c r="M104" s="606" t="s">
        <v>1045</v>
      </c>
      <c r="N104" s="606" t="s">
        <v>1017</v>
      </c>
      <c r="O104" s="606" t="s">
        <v>1046</v>
      </c>
      <c r="P104" s="606" t="s">
        <v>1018</v>
      </c>
      <c r="Q104" s="606" t="s">
        <v>1047</v>
      </c>
      <c r="R104" s="606" t="s">
        <v>1019</v>
      </c>
      <c r="S104" s="606" t="s">
        <v>1048</v>
      </c>
      <c r="T104" s="606" t="s">
        <v>1020</v>
      </c>
      <c r="U104" s="606" t="s">
        <v>1049</v>
      </c>
      <c r="V104" s="606" t="s">
        <v>1021</v>
      </c>
      <c r="W104" s="606" t="s">
        <v>1050</v>
      </c>
      <c r="X104" s="606" t="s">
        <v>1022</v>
      </c>
      <c r="Y104" s="606" t="s">
        <v>1051</v>
      </c>
      <c r="Z104" s="606" t="s">
        <v>1023</v>
      </c>
      <c r="AA104" s="606" t="s">
        <v>1052</v>
      </c>
      <c r="AB104" s="606" t="s">
        <v>1024</v>
      </c>
      <c r="AC104" s="606" t="s">
        <v>1053</v>
      </c>
      <c r="AD104" s="606" t="s">
        <v>1025</v>
      </c>
      <c r="AE104" s="606" t="s">
        <v>1054</v>
      </c>
      <c r="AF104" s="606" t="s">
        <v>1026</v>
      </c>
      <c r="AG104" s="606" t="s">
        <v>1055</v>
      </c>
      <c r="AH104" s="606" t="s">
        <v>1027</v>
      </c>
      <c r="AI104" s="606" t="s">
        <v>1056</v>
      </c>
      <c r="AJ104" s="606" t="s">
        <v>1028</v>
      </c>
      <c r="AK104" s="606" t="s">
        <v>1057</v>
      </c>
      <c r="AL104" s="606" t="s">
        <v>1029</v>
      </c>
      <c r="AM104" s="606" t="s">
        <v>1058</v>
      </c>
      <c r="AN104" s="606" t="s">
        <v>1030</v>
      </c>
      <c r="AO104" s="606" t="s">
        <v>1059</v>
      </c>
      <c r="AP104" s="607" t="s">
        <v>1031</v>
      </c>
      <c r="AQ104" s="334"/>
    </row>
    <row r="105" spans="2:43" ht="14.45" customHeight="1">
      <c r="B105" s="323"/>
      <c r="C105" s="609"/>
      <c r="D105" s="611"/>
      <c r="E105" s="602">
        <f>'3T장기'!$J$6</f>
        <v>1.2302400000000002</v>
      </c>
      <c r="F105" s="602"/>
      <c r="G105" s="602">
        <f>'3T장기'!$J$16</f>
        <v>1.5976853000000002</v>
      </c>
      <c r="H105" s="602">
        <v>1.5976852999999998</v>
      </c>
      <c r="I105" s="602">
        <f>'3T장기'!$J$26</f>
        <v>2.2660764639999997</v>
      </c>
      <c r="J105" s="602">
        <v>1.5976852999999998</v>
      </c>
      <c r="K105" s="602">
        <f>'3T장기'!$J$36</f>
        <v>2.2660764639999997</v>
      </c>
      <c r="L105" s="602">
        <v>1.5976852999999998</v>
      </c>
      <c r="M105" s="602">
        <f>'3T장기'!$J$46</f>
        <v>2.2660764639999997</v>
      </c>
      <c r="N105" s="602">
        <v>1.5976852999999998</v>
      </c>
      <c r="O105" s="602">
        <f>'3T장기'!$J$56</f>
        <v>4.0441249148548808</v>
      </c>
      <c r="P105" s="602">
        <v>1.5976852999999998</v>
      </c>
      <c r="Q105" s="602">
        <f>'3T장기'!$S$6</f>
        <v>4.0441249148548808</v>
      </c>
      <c r="R105" s="602">
        <v>1.5976852999999998</v>
      </c>
      <c r="S105" s="602">
        <f>'3T장기'!$S$16</f>
        <v>4.0441249148548808</v>
      </c>
      <c r="T105" s="602">
        <v>1.5976852999999998</v>
      </c>
      <c r="U105" s="602">
        <f>'3T장기'!$S$26</f>
        <v>5.5789318156761087</v>
      </c>
      <c r="V105" s="602">
        <v>1.5976852999999998</v>
      </c>
      <c r="W105" s="602">
        <f>'3T장기'!$S$36</f>
        <v>5.5789318156761087</v>
      </c>
      <c r="X105" s="602">
        <v>1.5976852999999998</v>
      </c>
      <c r="Y105" s="602">
        <f>'3T장기'!$S$46</f>
        <v>5.5789318156761087</v>
      </c>
      <c r="Z105" s="602">
        <v>1.5976852999999998</v>
      </c>
      <c r="AA105" s="602">
        <f>'3T장기'!$S$56</f>
        <v>9.6978217652670669</v>
      </c>
      <c r="AB105" s="602">
        <v>1.5976852999999998</v>
      </c>
      <c r="AC105" s="602">
        <f>'3T장기'!$AB$6</f>
        <v>9.6978217652670669</v>
      </c>
      <c r="AD105" s="602">
        <v>1.5976852999999998</v>
      </c>
      <c r="AE105" s="602">
        <f>'3T장기'!$AB$16</f>
        <v>14.870675459844151</v>
      </c>
      <c r="AF105" s="602">
        <v>1.5976852999999998</v>
      </c>
      <c r="AG105" s="602">
        <f>'3T장기'!$AB$26</f>
        <v>14.870675459844151</v>
      </c>
      <c r="AH105" s="602">
        <v>1.5976852999999998</v>
      </c>
      <c r="AI105" s="602">
        <f>'3T장기'!$AB$36</f>
        <v>40.691868638785088</v>
      </c>
      <c r="AJ105" s="602">
        <v>1.5976852999999998</v>
      </c>
      <c r="AK105" s="602">
        <f>'3T장기'!$AB$46</f>
        <v>40.691868638785088</v>
      </c>
      <c r="AL105" s="602">
        <v>1.5976852999999998</v>
      </c>
      <c r="AM105" s="602">
        <f>'3T장기'!$AB$56</f>
        <v>69.316655041070391</v>
      </c>
      <c r="AN105" s="602">
        <v>1.5976852999999998</v>
      </c>
      <c r="AO105" s="602">
        <f>'3T장기'!$AB$56</f>
        <v>69.316655041070391</v>
      </c>
      <c r="AP105" s="603"/>
      <c r="AQ105" s="334"/>
    </row>
    <row r="106" spans="2:43" ht="14.45" customHeight="1">
      <c r="B106" s="323"/>
      <c r="C106" s="360" t="s">
        <v>204</v>
      </c>
      <c r="D106" s="361">
        <f>마리!$F$28</f>
        <v>0</v>
      </c>
      <c r="E106" s="362">
        <v>87.5</v>
      </c>
      <c r="F106" s="361">
        <f>D106*E106*E105</f>
        <v>0</v>
      </c>
      <c r="G106" s="362">
        <v>87.5</v>
      </c>
      <c r="H106" s="361">
        <f>D106*G106*G105</f>
        <v>0</v>
      </c>
      <c r="I106" s="362">
        <v>87.5</v>
      </c>
      <c r="J106" s="361">
        <f>D106*I106*I105</f>
        <v>0</v>
      </c>
      <c r="K106" s="362">
        <v>107.9</v>
      </c>
      <c r="L106" s="361">
        <f>D106*K106*K105</f>
        <v>0</v>
      </c>
      <c r="M106" s="362">
        <v>107.9</v>
      </c>
      <c r="N106" s="361">
        <f>D106*M106*M105</f>
        <v>0</v>
      </c>
      <c r="O106" s="362">
        <v>107.9</v>
      </c>
      <c r="P106" s="361">
        <f>D106*O106*O105</f>
        <v>0</v>
      </c>
      <c r="Q106" s="362">
        <v>128.30000000000001</v>
      </c>
      <c r="R106" s="361">
        <f>D106*Q106*Q105</f>
        <v>0</v>
      </c>
      <c r="S106" s="362">
        <v>128.30000000000001</v>
      </c>
      <c r="T106" s="361">
        <f>D106*S106*S105</f>
        <v>0</v>
      </c>
      <c r="U106" s="362">
        <v>128.30000000000001</v>
      </c>
      <c r="V106" s="361">
        <f>D106*U106*U105</f>
        <v>0</v>
      </c>
      <c r="W106" s="362">
        <v>148.69999999999999</v>
      </c>
      <c r="X106" s="361">
        <f>D106*W106*W105</f>
        <v>0</v>
      </c>
      <c r="Y106" s="362">
        <v>148.69999999999999</v>
      </c>
      <c r="Z106" s="361">
        <f>D106*Y106*Y105</f>
        <v>0</v>
      </c>
      <c r="AA106" s="362">
        <v>148.69999999999999</v>
      </c>
      <c r="AB106" s="361">
        <f>D106*AA106*AA105</f>
        <v>0</v>
      </c>
      <c r="AC106" s="362">
        <v>169.1</v>
      </c>
      <c r="AD106" s="361">
        <f>D106*AC106*AC105</f>
        <v>0</v>
      </c>
      <c r="AE106" s="362">
        <v>169.1</v>
      </c>
      <c r="AF106" s="361">
        <f>D106*AE106*AE105</f>
        <v>0</v>
      </c>
      <c r="AG106" s="362">
        <v>169.1</v>
      </c>
      <c r="AH106" s="361">
        <f>D106*AG106*AG105</f>
        <v>0</v>
      </c>
      <c r="AI106" s="362">
        <v>189.5</v>
      </c>
      <c r="AJ106" s="361">
        <f>D106*AI106*AI105</f>
        <v>0</v>
      </c>
      <c r="AK106" s="362">
        <v>189.5</v>
      </c>
      <c r="AL106" s="361">
        <f>D106*AK106*AK105</f>
        <v>0</v>
      </c>
      <c r="AM106" s="362">
        <v>189.5</v>
      </c>
      <c r="AN106" s="361">
        <f>D106*AM106*AM105</f>
        <v>0</v>
      </c>
      <c r="AO106" s="362">
        <v>209.9</v>
      </c>
      <c r="AP106" s="363">
        <f>D106*AO106*AO105</f>
        <v>0</v>
      </c>
      <c r="AQ106" s="334"/>
    </row>
    <row r="107" spans="2:43" ht="14.45" customHeight="1">
      <c r="B107" s="323"/>
      <c r="C107" s="364" t="s">
        <v>203</v>
      </c>
      <c r="D107" s="365">
        <f>마리!$F$27</f>
        <v>0</v>
      </c>
      <c r="E107" s="366">
        <v>52.5</v>
      </c>
      <c r="F107" s="365">
        <f>D107*E107*E105</f>
        <v>0</v>
      </c>
      <c r="G107" s="366">
        <v>52.5</v>
      </c>
      <c r="H107" s="365">
        <f>D107*G107*G105</f>
        <v>0</v>
      </c>
      <c r="I107" s="366">
        <v>52.5</v>
      </c>
      <c r="J107" s="365">
        <f>D107*I107*I105</f>
        <v>0</v>
      </c>
      <c r="K107" s="366">
        <v>64.7</v>
      </c>
      <c r="L107" s="365">
        <f>D107*K107*K105</f>
        <v>0</v>
      </c>
      <c r="M107" s="366">
        <v>64.7</v>
      </c>
      <c r="N107" s="365">
        <f>D107*M107*M105</f>
        <v>0</v>
      </c>
      <c r="O107" s="366">
        <v>64.7</v>
      </c>
      <c r="P107" s="365">
        <f>D107*O107*O105</f>
        <v>0</v>
      </c>
      <c r="Q107" s="366">
        <v>77</v>
      </c>
      <c r="R107" s="365">
        <f>D107*Q107*Q105</f>
        <v>0</v>
      </c>
      <c r="S107" s="366">
        <v>77</v>
      </c>
      <c r="T107" s="365">
        <f>D107*S107*S105</f>
        <v>0</v>
      </c>
      <c r="U107" s="366">
        <v>77</v>
      </c>
      <c r="V107" s="365">
        <f>D107*U107*U105</f>
        <v>0</v>
      </c>
      <c r="W107" s="366">
        <v>89.2</v>
      </c>
      <c r="X107" s="365">
        <f>D107*W107*W105</f>
        <v>0</v>
      </c>
      <c r="Y107" s="366">
        <v>89.2</v>
      </c>
      <c r="Z107" s="365">
        <f>D107*Y107*Y105</f>
        <v>0</v>
      </c>
      <c r="AA107" s="366">
        <v>89.2</v>
      </c>
      <c r="AB107" s="365">
        <f>D107*AA107*AA105</f>
        <v>0</v>
      </c>
      <c r="AC107" s="366">
        <v>1010</v>
      </c>
      <c r="AD107" s="365">
        <f>D107*AC107*AC105</f>
        <v>0</v>
      </c>
      <c r="AE107" s="366">
        <v>1010</v>
      </c>
      <c r="AF107" s="365">
        <f>D107*AE107*AE105</f>
        <v>0</v>
      </c>
      <c r="AG107" s="366">
        <v>1010</v>
      </c>
      <c r="AH107" s="365">
        <f>D107*AG107*AG105</f>
        <v>0</v>
      </c>
      <c r="AI107" s="366">
        <v>1130</v>
      </c>
      <c r="AJ107" s="365">
        <f>D107*AI107*AI105</f>
        <v>0</v>
      </c>
      <c r="AK107" s="366">
        <v>1130</v>
      </c>
      <c r="AL107" s="365">
        <f>D107*AK107*AK105</f>
        <v>0</v>
      </c>
      <c r="AM107" s="366">
        <v>1130</v>
      </c>
      <c r="AN107" s="365">
        <f>D107*AM107*AM105</f>
        <v>0</v>
      </c>
      <c r="AO107" s="366">
        <v>1250</v>
      </c>
      <c r="AP107" s="367">
        <f>D107*AO107*AO105</f>
        <v>0</v>
      </c>
      <c r="AQ107" s="334"/>
    </row>
    <row r="108" spans="2:43" ht="14.45" customHeight="1">
      <c r="B108" s="323"/>
      <c r="C108" s="364" t="s">
        <v>1811</v>
      </c>
      <c r="D108" s="365">
        <f>마리!$F$31</f>
        <v>0</v>
      </c>
      <c r="E108" s="366">
        <v>11</v>
      </c>
      <c r="F108" s="365">
        <f>D108*E108*E105</f>
        <v>0</v>
      </c>
      <c r="G108" s="366">
        <v>11</v>
      </c>
      <c r="H108" s="365">
        <f>D108*G108*G105</f>
        <v>0</v>
      </c>
      <c r="I108" s="366">
        <v>11</v>
      </c>
      <c r="J108" s="365">
        <f>D108*I108*I105</f>
        <v>0</v>
      </c>
      <c r="K108" s="366">
        <v>13</v>
      </c>
      <c r="L108" s="365">
        <f>D108*K108*K105</f>
        <v>0</v>
      </c>
      <c r="M108" s="366">
        <v>14</v>
      </c>
      <c r="N108" s="365">
        <f>D108*M108*M105</f>
        <v>0</v>
      </c>
      <c r="O108" s="366">
        <v>14</v>
      </c>
      <c r="P108" s="365">
        <f>D108*O108*O105</f>
        <v>0</v>
      </c>
      <c r="Q108" s="366">
        <v>15</v>
      </c>
      <c r="R108" s="365">
        <f>D108*Q108*Q105</f>
        <v>0</v>
      </c>
      <c r="S108" s="366">
        <v>15</v>
      </c>
      <c r="T108" s="365">
        <f>D108*S108*S105</f>
        <v>0</v>
      </c>
      <c r="U108" s="366">
        <v>16</v>
      </c>
      <c r="V108" s="365">
        <f>D108*U108*U105</f>
        <v>0</v>
      </c>
      <c r="W108" s="366">
        <v>19</v>
      </c>
      <c r="X108" s="365">
        <f>D108*W108*W105</f>
        <v>0</v>
      </c>
      <c r="Y108" s="366">
        <v>23</v>
      </c>
      <c r="Z108" s="365">
        <f>D108*Y108*Y105</f>
        <v>0</v>
      </c>
      <c r="AA108" s="366">
        <v>27</v>
      </c>
      <c r="AB108" s="365">
        <f>D108*AA108*AA105</f>
        <v>0</v>
      </c>
      <c r="AC108" s="366">
        <v>32</v>
      </c>
      <c r="AD108" s="365">
        <f>D108*AC108*AC105</f>
        <v>0</v>
      </c>
      <c r="AE108" s="366">
        <v>38</v>
      </c>
      <c r="AF108" s="365">
        <f>D108*AE108*AE105</f>
        <v>0</v>
      </c>
      <c r="AG108" s="366">
        <v>45</v>
      </c>
      <c r="AH108" s="365">
        <f>D108*AG108*AG105</f>
        <v>0</v>
      </c>
      <c r="AI108" s="366">
        <v>53</v>
      </c>
      <c r="AJ108" s="365">
        <f>D108*AI108*AI105</f>
        <v>0</v>
      </c>
      <c r="AK108" s="366">
        <v>63</v>
      </c>
      <c r="AL108" s="365">
        <f>D108*AK108*AK105</f>
        <v>0</v>
      </c>
      <c r="AM108" s="366">
        <v>74</v>
      </c>
      <c r="AN108" s="365">
        <f>D108*AM108*AM105</f>
        <v>0</v>
      </c>
      <c r="AO108" s="366">
        <v>87</v>
      </c>
      <c r="AP108" s="367">
        <f>D108*AO108*AO105</f>
        <v>0</v>
      </c>
      <c r="AQ108" s="334"/>
    </row>
    <row r="109" spans="2:43" ht="14.45" customHeight="1">
      <c r="B109" s="323"/>
      <c r="C109" s="368" t="s">
        <v>1811</v>
      </c>
      <c r="D109" s="369">
        <f>마리!$F$31</f>
        <v>0</v>
      </c>
      <c r="E109" s="370">
        <v>7</v>
      </c>
      <c r="F109" s="369">
        <f>$D$52*E109*E105</f>
        <v>0</v>
      </c>
      <c r="G109" s="370">
        <v>7</v>
      </c>
      <c r="H109" s="369">
        <f>$D$52*G109*G105</f>
        <v>0</v>
      </c>
      <c r="I109" s="370">
        <v>8</v>
      </c>
      <c r="J109" s="369">
        <f>$D$52*I109*I105</f>
        <v>0</v>
      </c>
      <c r="K109" s="370">
        <v>8</v>
      </c>
      <c r="L109" s="369">
        <f>$D$52*K109*K105</f>
        <v>0</v>
      </c>
      <c r="M109" s="370">
        <v>9</v>
      </c>
      <c r="N109" s="369">
        <f>$D$52*M109*M105</f>
        <v>0</v>
      </c>
      <c r="O109" s="370">
        <v>9</v>
      </c>
      <c r="P109" s="369">
        <f>$D$52*O109*O105</f>
        <v>0</v>
      </c>
      <c r="Q109" s="370">
        <v>9</v>
      </c>
      <c r="R109" s="369">
        <f>$D$52*Q109*Q105</f>
        <v>0</v>
      </c>
      <c r="S109" s="370">
        <v>10</v>
      </c>
      <c r="T109" s="369">
        <f>$D$52*S109*S105</f>
        <v>0</v>
      </c>
      <c r="U109" s="370">
        <v>10</v>
      </c>
      <c r="V109" s="369">
        <f>$D$52*U109*U105</f>
        <v>0</v>
      </c>
      <c r="W109" s="370">
        <v>12</v>
      </c>
      <c r="X109" s="369">
        <f>$D$52*W109*W105</f>
        <v>0</v>
      </c>
      <c r="Y109" s="370">
        <v>14</v>
      </c>
      <c r="Z109" s="369">
        <f>$D$52*Y109*Y105</f>
        <v>0</v>
      </c>
      <c r="AA109" s="370">
        <v>17</v>
      </c>
      <c r="AB109" s="369">
        <f>$D$52*AA109*AA105</f>
        <v>0</v>
      </c>
      <c r="AC109" s="370">
        <v>20</v>
      </c>
      <c r="AD109" s="369">
        <f>$D$52*AC109*AC105</f>
        <v>0</v>
      </c>
      <c r="AE109" s="370">
        <v>24</v>
      </c>
      <c r="AF109" s="369">
        <f>$D$52*AE109*AE105</f>
        <v>0</v>
      </c>
      <c r="AG109" s="370">
        <v>28</v>
      </c>
      <c r="AH109" s="369">
        <f>$D$52*AG109*AG105</f>
        <v>0</v>
      </c>
      <c r="AI109" s="370">
        <v>33</v>
      </c>
      <c r="AJ109" s="369">
        <f>$D$52*AI109*AI105</f>
        <v>0</v>
      </c>
      <c r="AK109" s="370">
        <v>38</v>
      </c>
      <c r="AL109" s="369">
        <f>$D$52*AK109*AK105</f>
        <v>0</v>
      </c>
      <c r="AM109" s="370">
        <v>45</v>
      </c>
      <c r="AN109" s="369">
        <f>$D$52*AM109*AM105</f>
        <v>0</v>
      </c>
      <c r="AO109" s="370">
        <v>53</v>
      </c>
      <c r="AP109" s="371">
        <f>$D$52*AO109*AO105</f>
        <v>0</v>
      </c>
      <c r="AQ109" s="334"/>
    </row>
    <row r="110" spans="2:43" ht="14.45" customHeight="1">
      <c r="B110" s="323"/>
      <c r="C110" s="360" t="s">
        <v>1602</v>
      </c>
      <c r="D110" s="361">
        <f>마리!$F$35</f>
        <v>8</v>
      </c>
      <c r="E110" s="362">
        <v>12</v>
      </c>
      <c r="F110" s="361">
        <f>$D$53*E110*E105</f>
        <v>118.10304000000002</v>
      </c>
      <c r="G110" s="362">
        <v>12</v>
      </c>
      <c r="H110" s="361">
        <f>$D$53*G110*G105</f>
        <v>153.37778880000002</v>
      </c>
      <c r="I110" s="362">
        <v>12</v>
      </c>
      <c r="J110" s="361">
        <f>$D$53*I110*I105</f>
        <v>217.54334054399999</v>
      </c>
      <c r="K110" s="362">
        <v>12</v>
      </c>
      <c r="L110" s="361">
        <f>$D$53*K110*K105</f>
        <v>217.54334054399999</v>
      </c>
      <c r="M110" s="362">
        <v>12</v>
      </c>
      <c r="N110" s="361">
        <f>$D$53*M110*M105</f>
        <v>217.54334054399999</v>
      </c>
      <c r="O110" s="362">
        <v>12</v>
      </c>
      <c r="P110" s="361">
        <f>$D$53*O110*O105</f>
        <v>388.23599182606858</v>
      </c>
      <c r="Q110" s="362">
        <v>14</v>
      </c>
      <c r="R110" s="361">
        <f>$D$53*Q110*Q105</f>
        <v>452.94199046374666</v>
      </c>
      <c r="S110" s="362">
        <v>14</v>
      </c>
      <c r="T110" s="361">
        <f>$D$53*S110*S105</f>
        <v>452.94199046374666</v>
      </c>
      <c r="U110" s="362">
        <v>14</v>
      </c>
      <c r="V110" s="361">
        <f>$D$53*U110*U105</f>
        <v>624.84036335572421</v>
      </c>
      <c r="W110" s="362">
        <v>17</v>
      </c>
      <c r="X110" s="361">
        <f>$D$53*W110*W105</f>
        <v>758.73472693195083</v>
      </c>
      <c r="Y110" s="362">
        <v>19</v>
      </c>
      <c r="Z110" s="361">
        <f>$D$53*Y110*Y105</f>
        <v>847.99763598276854</v>
      </c>
      <c r="AA110" s="362">
        <v>22</v>
      </c>
      <c r="AB110" s="361">
        <f>$D$53*AA110*AA105</f>
        <v>1706.8166306870037</v>
      </c>
      <c r="AC110" s="362">
        <v>26</v>
      </c>
      <c r="AD110" s="361">
        <f>$D$53*AC110*AC105</f>
        <v>2017.14692717555</v>
      </c>
      <c r="AE110" s="362">
        <v>29</v>
      </c>
      <c r="AF110" s="361">
        <f>$D$53*AE110*AE105</f>
        <v>3449.9967066838431</v>
      </c>
      <c r="AG110" s="362">
        <v>34</v>
      </c>
      <c r="AH110" s="361">
        <f>$D$53*AG110*AG105</f>
        <v>4044.8237250776092</v>
      </c>
      <c r="AI110" s="362">
        <v>39</v>
      </c>
      <c r="AJ110" s="361">
        <f>$D$53*AI110*AI105</f>
        <v>12695.863015300947</v>
      </c>
      <c r="AK110" s="362">
        <v>45</v>
      </c>
      <c r="AL110" s="361">
        <f>$D$53*AK110*AK105</f>
        <v>14649.072709962631</v>
      </c>
      <c r="AM110" s="362">
        <v>52</v>
      </c>
      <c r="AN110" s="361">
        <f>$D$53*AM110*AM105</f>
        <v>28835.728497085282</v>
      </c>
      <c r="AO110" s="362">
        <v>60</v>
      </c>
      <c r="AP110" s="363">
        <f>$D$53*AO110*AO105</f>
        <v>33271.994419713788</v>
      </c>
      <c r="AQ110" s="334"/>
    </row>
    <row r="111" spans="2:43" ht="14.45" customHeight="1">
      <c r="B111" s="323"/>
      <c r="C111" s="364" t="s">
        <v>1604</v>
      </c>
      <c r="D111" s="365">
        <f>마리!$F$35</f>
        <v>8</v>
      </c>
      <c r="E111" s="366">
        <v>8</v>
      </c>
      <c r="F111" s="365">
        <f>$D$54*E111*E105</f>
        <v>78.735360000000014</v>
      </c>
      <c r="G111" s="366">
        <v>8</v>
      </c>
      <c r="H111" s="365">
        <f>$D$54*G111*G105</f>
        <v>102.25185920000001</v>
      </c>
      <c r="I111" s="366">
        <v>8</v>
      </c>
      <c r="J111" s="365">
        <f>$D$54*I111*I105</f>
        <v>145.02889369599998</v>
      </c>
      <c r="K111" s="366">
        <v>10</v>
      </c>
      <c r="L111" s="365">
        <f>$D$54*K111*K105</f>
        <v>181.28611711999997</v>
      </c>
      <c r="M111" s="366">
        <v>10</v>
      </c>
      <c r="N111" s="365">
        <f>$D$54*M111*M105</f>
        <v>181.28611711999997</v>
      </c>
      <c r="O111" s="366">
        <v>10</v>
      </c>
      <c r="P111" s="365">
        <f>$D$54*O111*O105</f>
        <v>323.52999318839045</v>
      </c>
      <c r="Q111" s="366">
        <v>10</v>
      </c>
      <c r="R111" s="365">
        <f>$D$54*Q111*Q105</f>
        <v>323.52999318839045</v>
      </c>
      <c r="S111" s="366">
        <v>10</v>
      </c>
      <c r="T111" s="365">
        <f>$D$54*S111*S105</f>
        <v>323.52999318839045</v>
      </c>
      <c r="U111" s="366">
        <v>10</v>
      </c>
      <c r="V111" s="365">
        <f>$D$54*U111*U105</f>
        <v>446.31454525408867</v>
      </c>
      <c r="W111" s="366">
        <v>12</v>
      </c>
      <c r="X111" s="365">
        <f>$D$54*W111*W105</f>
        <v>535.5774543049065</v>
      </c>
      <c r="Y111" s="366">
        <v>14</v>
      </c>
      <c r="Z111" s="365">
        <f>$D$54*Y111*Y105</f>
        <v>624.84036335572421</v>
      </c>
      <c r="AA111" s="366">
        <v>16</v>
      </c>
      <c r="AB111" s="365">
        <f>$D$54*AA111*AA105</f>
        <v>1241.3211859541846</v>
      </c>
      <c r="AC111" s="366">
        <v>18</v>
      </c>
      <c r="AD111" s="365">
        <f>$D$54*AC111*AC105</f>
        <v>1396.4863341984576</v>
      </c>
      <c r="AE111" s="366">
        <v>20</v>
      </c>
      <c r="AF111" s="365">
        <f>$D$54*AE111*AE105</f>
        <v>2379.3080735750641</v>
      </c>
      <c r="AG111" s="366">
        <v>23</v>
      </c>
      <c r="AH111" s="365">
        <f>$D$54*AG111*AG105</f>
        <v>2736.2042846113236</v>
      </c>
      <c r="AI111" s="366">
        <v>27</v>
      </c>
      <c r="AJ111" s="365">
        <f>$D$54*AI111*AI105</f>
        <v>8789.4436259775794</v>
      </c>
      <c r="AK111" s="366">
        <v>31</v>
      </c>
      <c r="AL111" s="365">
        <f>$D$54*AK111*AK105</f>
        <v>10091.583422418702</v>
      </c>
      <c r="AM111" s="366">
        <v>35</v>
      </c>
      <c r="AN111" s="365">
        <f>$D$54*AM111*AM105</f>
        <v>19408.66341149971</v>
      </c>
      <c r="AO111" s="366">
        <v>40</v>
      </c>
      <c r="AP111" s="367">
        <f>$D$54*AO111*AO105</f>
        <v>22181.329613142523</v>
      </c>
      <c r="AQ111" s="334"/>
    </row>
    <row r="112" spans="2:43" ht="14.45" customHeight="1">
      <c r="B112" s="323"/>
      <c r="C112" s="364" t="s">
        <v>1038</v>
      </c>
      <c r="D112" s="365">
        <f>마리!$F$32</f>
        <v>30</v>
      </c>
      <c r="E112" s="366">
        <v>8594</v>
      </c>
      <c r="F112" s="365">
        <f>$D$55*E112/500</f>
        <v>515.64</v>
      </c>
      <c r="G112" s="366">
        <v>8594</v>
      </c>
      <c r="H112" s="365">
        <f>$D$55*G112/500</f>
        <v>515.64</v>
      </c>
      <c r="I112" s="366">
        <v>8594</v>
      </c>
      <c r="J112" s="365">
        <f>$D$55*I112/500</f>
        <v>515.64</v>
      </c>
      <c r="K112" s="366">
        <v>10599</v>
      </c>
      <c r="L112" s="365">
        <f>$D$55*K112/500</f>
        <v>635.94000000000005</v>
      </c>
      <c r="M112" s="366">
        <v>10599</v>
      </c>
      <c r="N112" s="365">
        <f>$D$55*M112/500</f>
        <v>635.94000000000005</v>
      </c>
      <c r="O112" s="366">
        <v>10599</v>
      </c>
      <c r="P112" s="365">
        <f>$D$55*O112/500</f>
        <v>635.94000000000005</v>
      </c>
      <c r="Q112" s="366">
        <v>12604</v>
      </c>
      <c r="R112" s="365">
        <f>$D$55*Q112/500</f>
        <v>756.24</v>
      </c>
      <c r="S112" s="366">
        <v>12604</v>
      </c>
      <c r="T112" s="365">
        <f>$D$55*S112/500</f>
        <v>756.24</v>
      </c>
      <c r="U112" s="366">
        <v>12604</v>
      </c>
      <c r="V112" s="365">
        <f>$D$55*U112/500</f>
        <v>756.24</v>
      </c>
      <c r="W112" s="366">
        <v>17144</v>
      </c>
      <c r="X112" s="365">
        <f>$D$55*W112/500</f>
        <v>1028.6400000000001</v>
      </c>
      <c r="Y112" s="366">
        <v>17144</v>
      </c>
      <c r="Z112" s="365">
        <f>$D$55*Y112/500</f>
        <v>1028.6400000000001</v>
      </c>
      <c r="AA112" s="366">
        <v>31572</v>
      </c>
      <c r="AB112" s="365">
        <f>$D$55*AA112/500</f>
        <v>1894.32</v>
      </c>
      <c r="AC112" s="366">
        <v>42929</v>
      </c>
      <c r="AD112" s="365">
        <f>$D$55*AC112/500</f>
        <v>2575.7399999999998</v>
      </c>
      <c r="AE112" s="366">
        <v>58272</v>
      </c>
      <c r="AF112" s="365">
        <f>$D$55*AE112/500</f>
        <v>3496.32</v>
      </c>
      <c r="AG112" s="366">
        <v>79142</v>
      </c>
      <c r="AH112" s="365">
        <f>$D$55*AG112/500</f>
        <v>4748.5200000000004</v>
      </c>
      <c r="AI112" s="366">
        <v>107023</v>
      </c>
      <c r="AJ112" s="365">
        <f>$D$55*AI112/500</f>
        <v>6421.38</v>
      </c>
      <c r="AK112" s="366">
        <v>145294</v>
      </c>
      <c r="AL112" s="365">
        <f>$D$55*AK112/500</f>
        <v>8717.64</v>
      </c>
      <c r="AM112" s="366">
        <v>197281</v>
      </c>
      <c r="AN112" s="365">
        <f>$D$55*AM112/500</f>
        <v>11836.86</v>
      </c>
      <c r="AO112" s="366">
        <v>268240</v>
      </c>
      <c r="AP112" s="367">
        <f>$D$55*AO112/500</f>
        <v>16094.4</v>
      </c>
      <c r="AQ112" s="334"/>
    </row>
    <row r="113" spans="2:43" ht="14.45" customHeight="1">
      <c r="B113" s="323"/>
      <c r="C113" s="368" t="s">
        <v>1038</v>
      </c>
      <c r="D113" s="369">
        <f>마리!$F$32</f>
        <v>30</v>
      </c>
      <c r="E113" s="370">
        <v>6008</v>
      </c>
      <c r="F113" s="369">
        <f>$D$56*E113/500</f>
        <v>360.48</v>
      </c>
      <c r="G113" s="370">
        <v>6008</v>
      </c>
      <c r="H113" s="369">
        <f>$D$56*G113/500</f>
        <v>360.48</v>
      </c>
      <c r="I113" s="370">
        <v>6008</v>
      </c>
      <c r="J113" s="369">
        <f>$D$56*I113/500</f>
        <v>360.48</v>
      </c>
      <c r="K113" s="370">
        <v>7410</v>
      </c>
      <c r="L113" s="369">
        <f>$D$56*K113/500</f>
        <v>444.6</v>
      </c>
      <c r="M113" s="370">
        <v>7410</v>
      </c>
      <c r="N113" s="369">
        <f>$D$56*M113/500</f>
        <v>444.6</v>
      </c>
      <c r="O113" s="370">
        <v>7410</v>
      </c>
      <c r="P113" s="369">
        <f>$D$56*O113/500</f>
        <v>444.6</v>
      </c>
      <c r="Q113" s="370">
        <v>8812</v>
      </c>
      <c r="R113" s="369">
        <f>$D$56*Q113/500</f>
        <v>528.72</v>
      </c>
      <c r="S113" s="370">
        <v>8812</v>
      </c>
      <c r="T113" s="369">
        <f>$D$56*S113/500</f>
        <v>528.72</v>
      </c>
      <c r="U113" s="370">
        <v>8812</v>
      </c>
      <c r="V113" s="369">
        <f>$D$56*U113/500</f>
        <v>528.72</v>
      </c>
      <c r="W113" s="370">
        <v>12037</v>
      </c>
      <c r="X113" s="369">
        <f>$D$56*W113/500</f>
        <v>722.22</v>
      </c>
      <c r="Y113" s="370">
        <v>16324</v>
      </c>
      <c r="Z113" s="369">
        <f>$D$56*Y113/500</f>
        <v>979.44</v>
      </c>
      <c r="AA113" s="370">
        <v>22125</v>
      </c>
      <c r="AB113" s="369">
        <f>$D$56*AA113/500</f>
        <v>1327.5</v>
      </c>
      <c r="AC113" s="370">
        <v>29875</v>
      </c>
      <c r="AD113" s="369">
        <f>$D$56*AC113/500</f>
        <v>1792.5</v>
      </c>
      <c r="AE113" s="370">
        <v>40594</v>
      </c>
      <c r="AF113" s="369">
        <f>$D$56*AE113/500</f>
        <v>2435.64</v>
      </c>
      <c r="AG113" s="370">
        <v>55100</v>
      </c>
      <c r="AH113" s="369">
        <f>$D$56*AG113/500</f>
        <v>3306</v>
      </c>
      <c r="AI113" s="370">
        <v>75122</v>
      </c>
      <c r="AJ113" s="369">
        <f>$D$56*AI113/500</f>
        <v>4507.32</v>
      </c>
      <c r="AK113" s="370">
        <v>101964</v>
      </c>
      <c r="AL113" s="369">
        <f>$D$56*AK113/500</f>
        <v>6117.84</v>
      </c>
      <c r="AM113" s="370">
        <v>138487</v>
      </c>
      <c r="AN113" s="369">
        <f>$D$56*AM113/500</f>
        <v>8309.2199999999993</v>
      </c>
      <c r="AO113" s="370">
        <v>187405</v>
      </c>
      <c r="AP113" s="371">
        <f>$D$56*AO113/500</f>
        <v>11244.3</v>
      </c>
      <c r="AQ113" s="334"/>
    </row>
    <row r="114" spans="2:43" ht="14.45" customHeight="1">
      <c r="B114" s="323"/>
      <c r="C114" s="604" t="s">
        <v>202</v>
      </c>
      <c r="D114" s="361" t="s">
        <v>1041</v>
      </c>
      <c r="E114" s="362">
        <v>410</v>
      </c>
      <c r="F114" s="361">
        <f>E114*E105</f>
        <v>504.39840000000009</v>
      </c>
      <c r="G114" s="362">
        <v>420</v>
      </c>
      <c r="H114" s="361">
        <f>G114*G105</f>
        <v>671.02782600000012</v>
      </c>
      <c r="I114" s="362">
        <v>430</v>
      </c>
      <c r="J114" s="361">
        <f>I114*I105</f>
        <v>974.41287951999993</v>
      </c>
      <c r="K114" s="362">
        <v>450</v>
      </c>
      <c r="L114" s="361">
        <f>K114*K105</f>
        <v>1019.7344087999999</v>
      </c>
      <c r="M114" s="362">
        <v>450</v>
      </c>
      <c r="N114" s="361">
        <f>M114*M105</f>
        <v>1019.7344087999999</v>
      </c>
      <c r="O114" s="362">
        <v>460</v>
      </c>
      <c r="P114" s="361">
        <f>O114*O105</f>
        <v>1860.2974608332452</v>
      </c>
      <c r="Q114" s="362">
        <v>460</v>
      </c>
      <c r="R114" s="361">
        <f>Q114*Q105</f>
        <v>1860.2974608332452</v>
      </c>
      <c r="S114" s="362">
        <v>470</v>
      </c>
      <c r="T114" s="361">
        <f>S114*S105</f>
        <v>1900.738709981794</v>
      </c>
      <c r="U114" s="362">
        <v>490</v>
      </c>
      <c r="V114" s="361">
        <f>U114*U105</f>
        <v>2733.6765896812931</v>
      </c>
      <c r="W114" s="362">
        <v>490</v>
      </c>
      <c r="X114" s="361">
        <f>W114*W105</f>
        <v>2733.6765896812931</v>
      </c>
      <c r="Y114" s="362">
        <v>500</v>
      </c>
      <c r="Z114" s="361">
        <f>Y114*Y105</f>
        <v>2789.4659078380546</v>
      </c>
      <c r="AA114" s="362">
        <v>520</v>
      </c>
      <c r="AB114" s="361">
        <f>AA114*AA105</f>
        <v>5042.8673179388752</v>
      </c>
      <c r="AC114" s="362">
        <v>520</v>
      </c>
      <c r="AD114" s="361">
        <f>AC114*AC105</f>
        <v>5042.8673179388752</v>
      </c>
      <c r="AE114" s="362">
        <v>520</v>
      </c>
      <c r="AF114" s="361">
        <f>AE114*AE105</f>
        <v>7732.7512391189584</v>
      </c>
      <c r="AG114" s="362">
        <v>540</v>
      </c>
      <c r="AH114" s="361">
        <f>AG114*AG105</f>
        <v>8030.1647483158413</v>
      </c>
      <c r="AI114" s="362">
        <v>560</v>
      </c>
      <c r="AJ114" s="361">
        <f>AI114*AI105</f>
        <v>22787.446437719649</v>
      </c>
      <c r="AK114" s="362">
        <v>570</v>
      </c>
      <c r="AL114" s="361">
        <f>AK114*AK105</f>
        <v>23194.365124107499</v>
      </c>
      <c r="AM114" s="362">
        <v>590</v>
      </c>
      <c r="AN114" s="361">
        <f>AM114*AM105</f>
        <v>40896.82647423153</v>
      </c>
      <c r="AO114" s="362">
        <v>610</v>
      </c>
      <c r="AP114" s="363">
        <f>AO114*AO105</f>
        <v>42283.159575052938</v>
      </c>
      <c r="AQ114" s="334"/>
    </row>
    <row r="115" spans="2:43" ht="14.45" customHeight="1">
      <c r="B115" s="323"/>
      <c r="C115" s="605"/>
      <c r="D115" s="365" t="s">
        <v>1041</v>
      </c>
      <c r="E115" s="366">
        <v>240</v>
      </c>
      <c r="F115" s="365">
        <f>E115*E105</f>
        <v>295.25760000000002</v>
      </c>
      <c r="G115" s="366">
        <v>240</v>
      </c>
      <c r="H115" s="365">
        <f>G115*G105</f>
        <v>383.44447200000002</v>
      </c>
      <c r="I115" s="366">
        <v>240</v>
      </c>
      <c r="J115" s="365">
        <f>I115*I105</f>
        <v>543.85835135999992</v>
      </c>
      <c r="K115" s="366">
        <v>240</v>
      </c>
      <c r="L115" s="365">
        <f>K115*K105</f>
        <v>543.85835135999992</v>
      </c>
      <c r="M115" s="366">
        <v>240</v>
      </c>
      <c r="N115" s="365">
        <f>M115*M105</f>
        <v>543.85835135999992</v>
      </c>
      <c r="O115" s="366">
        <v>250</v>
      </c>
      <c r="P115" s="365">
        <f>O115*O105</f>
        <v>1011.0312287137202</v>
      </c>
      <c r="Q115" s="366">
        <v>260</v>
      </c>
      <c r="R115" s="365">
        <f>Q115*Q105</f>
        <v>1051.472477862269</v>
      </c>
      <c r="S115" s="366">
        <v>260</v>
      </c>
      <c r="T115" s="365">
        <f>S115*S105</f>
        <v>1051.472477862269</v>
      </c>
      <c r="U115" s="366">
        <v>260</v>
      </c>
      <c r="V115" s="365">
        <f>U115*U105</f>
        <v>1450.5222720757884</v>
      </c>
      <c r="W115" s="366">
        <v>270</v>
      </c>
      <c r="X115" s="365">
        <f>W115*W105</f>
        <v>1506.3115902325494</v>
      </c>
      <c r="Y115" s="366">
        <v>270</v>
      </c>
      <c r="Z115" s="365">
        <f>Y115*Y105</f>
        <v>1506.3115902325494</v>
      </c>
      <c r="AA115" s="366">
        <v>270</v>
      </c>
      <c r="AB115" s="365">
        <f>AA115*AA105</f>
        <v>2618.4118766221081</v>
      </c>
      <c r="AC115" s="366">
        <v>270</v>
      </c>
      <c r="AD115" s="365">
        <f>AC115*AC105</f>
        <v>2618.4118766221081</v>
      </c>
      <c r="AE115" s="366">
        <v>270</v>
      </c>
      <c r="AF115" s="365">
        <f>AE115*AE105</f>
        <v>4015.0823741579206</v>
      </c>
      <c r="AG115" s="366">
        <v>270</v>
      </c>
      <c r="AH115" s="365">
        <f>AG115*AG105</f>
        <v>4015.0823741579206</v>
      </c>
      <c r="AI115" s="366">
        <v>280</v>
      </c>
      <c r="AJ115" s="365">
        <f>AI115*AI105</f>
        <v>11393.723218859825</v>
      </c>
      <c r="AK115" s="366">
        <v>290</v>
      </c>
      <c r="AL115" s="365">
        <f>AK115*AK105</f>
        <v>11800.641905247676</v>
      </c>
      <c r="AM115" s="366">
        <v>310</v>
      </c>
      <c r="AN115" s="365">
        <f>AM115*AM105</f>
        <v>21488.163062731823</v>
      </c>
      <c r="AO115" s="366">
        <v>320</v>
      </c>
      <c r="AP115" s="367">
        <f>AO115*AO105</f>
        <v>22181.329613142523</v>
      </c>
      <c r="AQ115" s="334"/>
    </row>
    <row r="116" spans="2:43" ht="14.45" customHeight="1">
      <c r="B116" s="323"/>
      <c r="C116" s="364" t="s">
        <v>1001</v>
      </c>
      <c r="D116" s="365">
        <f>마리!$F$24</f>
        <v>28</v>
      </c>
      <c r="E116" s="366">
        <v>6</v>
      </c>
      <c r="F116" s="365">
        <f>D116*E116*E105</f>
        <v>206.68032000000005</v>
      </c>
      <c r="G116" s="366">
        <v>6</v>
      </c>
      <c r="H116" s="365">
        <f>D116*G116*G105</f>
        <v>268.41113040000005</v>
      </c>
      <c r="I116" s="366">
        <v>6</v>
      </c>
      <c r="J116" s="365">
        <f>D116*I116*I105</f>
        <v>380.70084595199995</v>
      </c>
      <c r="K116" s="366">
        <v>6</v>
      </c>
      <c r="L116" s="365">
        <f>D116*K116*K105</f>
        <v>380.70084595199995</v>
      </c>
      <c r="M116" s="366">
        <v>6</v>
      </c>
      <c r="N116" s="365">
        <f>D116*M116*M105</f>
        <v>380.70084595199995</v>
      </c>
      <c r="O116" s="366">
        <v>6</v>
      </c>
      <c r="P116" s="365">
        <f>D116*O116*O105</f>
        <v>679.41298569562002</v>
      </c>
      <c r="Q116" s="366">
        <v>12</v>
      </c>
      <c r="R116" s="365">
        <f>D116*Q116*Q105</f>
        <v>1358.82597139124</v>
      </c>
      <c r="S116" s="366">
        <v>12</v>
      </c>
      <c r="T116" s="365">
        <f>D116*S116*S105</f>
        <v>1358.82597139124</v>
      </c>
      <c r="U116" s="366">
        <v>12</v>
      </c>
      <c r="V116" s="365">
        <f>D116*U116*U105</f>
        <v>1874.5210900671725</v>
      </c>
      <c r="W116" s="366">
        <v>12</v>
      </c>
      <c r="X116" s="365">
        <f>D116*W116*W105</f>
        <v>1874.5210900671725</v>
      </c>
      <c r="Y116" s="366">
        <v>12</v>
      </c>
      <c r="Z116" s="365">
        <f>D116*Y116*Y105</f>
        <v>1874.5210900671725</v>
      </c>
      <c r="AA116" s="366">
        <v>18</v>
      </c>
      <c r="AB116" s="365">
        <f>D116*AA116*AA105</f>
        <v>4887.7021696946013</v>
      </c>
      <c r="AC116" s="366">
        <v>18</v>
      </c>
      <c r="AD116" s="365">
        <f>D116*AC116*AC105</f>
        <v>4887.7021696946013</v>
      </c>
      <c r="AE116" s="366">
        <v>18</v>
      </c>
      <c r="AF116" s="365">
        <f>D116*AE116*AE105</f>
        <v>7494.8204317614518</v>
      </c>
      <c r="AG116" s="366">
        <v>18</v>
      </c>
      <c r="AH116" s="365">
        <f>D116*AG116*AG105</f>
        <v>7494.8204317614518</v>
      </c>
      <c r="AI116" s="366">
        <v>24</v>
      </c>
      <c r="AJ116" s="365">
        <f>D116*AI116*AI105</f>
        <v>27344.935725263578</v>
      </c>
      <c r="AK116" s="366">
        <v>24</v>
      </c>
      <c r="AL116" s="365">
        <f>D116*AK116*AK105</f>
        <v>27344.935725263578</v>
      </c>
      <c r="AM116" s="366">
        <v>24</v>
      </c>
      <c r="AN116" s="365">
        <f>D116*AM116*AM105</f>
        <v>46580.792187599305</v>
      </c>
      <c r="AO116" s="366">
        <v>24</v>
      </c>
      <c r="AP116" s="367">
        <f>D116*AO116*AO105</f>
        <v>46580.792187599305</v>
      </c>
      <c r="AQ116" s="334"/>
    </row>
    <row r="117" spans="2:43" ht="14.45" customHeight="1">
      <c r="B117" s="323"/>
      <c r="C117" s="364" t="s">
        <v>1033</v>
      </c>
      <c r="D117" s="365">
        <f>마리!$F$25</f>
        <v>60</v>
      </c>
      <c r="E117" s="366">
        <v>3</v>
      </c>
      <c r="F117" s="365">
        <f>D117*E117*E105</f>
        <v>221.44320000000005</v>
      </c>
      <c r="G117" s="366">
        <v>3</v>
      </c>
      <c r="H117" s="365">
        <f>D117*G117*G105</f>
        <v>287.58335400000004</v>
      </c>
      <c r="I117" s="366">
        <v>3</v>
      </c>
      <c r="J117" s="365">
        <f>D117*I117*I105</f>
        <v>407.89376351999994</v>
      </c>
      <c r="K117" s="366">
        <v>3</v>
      </c>
      <c r="L117" s="365">
        <f>D117*K117*K105</f>
        <v>407.89376351999994</v>
      </c>
      <c r="M117" s="366">
        <v>3</v>
      </c>
      <c r="N117" s="365">
        <f>D117*M117*M105</f>
        <v>407.89376351999994</v>
      </c>
      <c r="O117" s="366">
        <v>3</v>
      </c>
      <c r="P117" s="365">
        <f>D117*O117*O105</f>
        <v>727.94248467387854</v>
      </c>
      <c r="Q117" s="366">
        <v>6</v>
      </c>
      <c r="R117" s="365">
        <f>D117*Q117*Q105</f>
        <v>1455.8849693477571</v>
      </c>
      <c r="S117" s="366">
        <v>6</v>
      </c>
      <c r="T117" s="365">
        <f>D117*S117*S105</f>
        <v>1455.8849693477571</v>
      </c>
      <c r="U117" s="366">
        <v>6</v>
      </c>
      <c r="V117" s="365">
        <f>D117*U117*U105</f>
        <v>2008.4154536433991</v>
      </c>
      <c r="W117" s="366">
        <v>6</v>
      </c>
      <c r="X117" s="365">
        <f>D117*W117*W105</f>
        <v>2008.4154536433991</v>
      </c>
      <c r="Y117" s="366">
        <v>6</v>
      </c>
      <c r="Z117" s="365">
        <f>D117*Y117*Y105</f>
        <v>2008.4154536433991</v>
      </c>
      <c r="AA117" s="366">
        <v>9</v>
      </c>
      <c r="AB117" s="365">
        <f>D117*AA117*AA105</f>
        <v>5236.8237532442163</v>
      </c>
      <c r="AC117" s="366">
        <v>9</v>
      </c>
      <c r="AD117" s="365">
        <f>D117*AC117*AC105</f>
        <v>5236.8237532442163</v>
      </c>
      <c r="AE117" s="366">
        <v>9</v>
      </c>
      <c r="AF117" s="365">
        <f>D117*AE117*AE105</f>
        <v>8030.1647483158413</v>
      </c>
      <c r="AG117" s="366">
        <v>9</v>
      </c>
      <c r="AH117" s="365">
        <f>D117*AG117*AG105</f>
        <v>8030.1647483158413</v>
      </c>
      <c r="AI117" s="366">
        <v>11</v>
      </c>
      <c r="AJ117" s="365">
        <f>D117*AI117*AI105</f>
        <v>26856.633301598158</v>
      </c>
      <c r="AK117" s="366">
        <v>11</v>
      </c>
      <c r="AL117" s="365">
        <f>D117*AK117*AK105</f>
        <v>26856.633301598158</v>
      </c>
      <c r="AM117" s="366">
        <v>11</v>
      </c>
      <c r="AN117" s="365">
        <f>D117*AM117*AM105</f>
        <v>45748.992327106454</v>
      </c>
      <c r="AO117" s="366">
        <v>11</v>
      </c>
      <c r="AP117" s="367">
        <f>D117*AO117*AO105</f>
        <v>45748.992327106454</v>
      </c>
      <c r="AQ117" s="334"/>
    </row>
    <row r="118" spans="2:43" ht="14.45" customHeight="1" thickBot="1">
      <c r="B118" s="323"/>
      <c r="C118" s="372" t="s">
        <v>1002</v>
      </c>
      <c r="D118" s="373">
        <f>마리!$F$26</f>
        <v>103</v>
      </c>
      <c r="E118" s="374">
        <v>1</v>
      </c>
      <c r="F118" s="373">
        <f>D118*E118*E105</f>
        <v>126.71472000000003</v>
      </c>
      <c r="G118" s="374">
        <v>1</v>
      </c>
      <c r="H118" s="373">
        <f>D118*G118*G105</f>
        <v>164.56158590000001</v>
      </c>
      <c r="I118" s="374">
        <v>1</v>
      </c>
      <c r="J118" s="373">
        <f>D118*I118*I105</f>
        <v>233.40587579199996</v>
      </c>
      <c r="K118" s="374">
        <v>1</v>
      </c>
      <c r="L118" s="373">
        <f>D118*K118*K105</f>
        <v>233.40587579199996</v>
      </c>
      <c r="M118" s="374">
        <v>1</v>
      </c>
      <c r="N118" s="373">
        <f>D118*M118*M105</f>
        <v>233.40587579199996</v>
      </c>
      <c r="O118" s="374">
        <v>1</v>
      </c>
      <c r="P118" s="373">
        <f>D118*O118*O105</f>
        <v>416.54486623005272</v>
      </c>
      <c r="Q118" s="374">
        <v>2</v>
      </c>
      <c r="R118" s="373">
        <f>D118*Q118*Q105</f>
        <v>833.08973246010544</v>
      </c>
      <c r="S118" s="374">
        <v>2</v>
      </c>
      <c r="T118" s="373">
        <f>D118*S118*S105</f>
        <v>833.08973246010544</v>
      </c>
      <c r="U118" s="374">
        <v>2</v>
      </c>
      <c r="V118" s="373">
        <f>D118*U118*U105</f>
        <v>1149.2599540292783</v>
      </c>
      <c r="W118" s="374">
        <v>2</v>
      </c>
      <c r="X118" s="373">
        <f>D118*W118*W105</f>
        <v>1149.2599540292783</v>
      </c>
      <c r="Y118" s="374">
        <v>2</v>
      </c>
      <c r="Z118" s="373">
        <f>D118*Y118*Y105</f>
        <v>1149.2599540292783</v>
      </c>
      <c r="AA118" s="374">
        <v>3</v>
      </c>
      <c r="AB118" s="373">
        <f>D118*AA118*AA105</f>
        <v>2996.6269254675235</v>
      </c>
      <c r="AC118" s="374">
        <v>3</v>
      </c>
      <c r="AD118" s="373">
        <f>D118*AC118*AC105</f>
        <v>2996.6269254675235</v>
      </c>
      <c r="AE118" s="374">
        <v>3</v>
      </c>
      <c r="AF118" s="373">
        <f>D118*AE118*AE105</f>
        <v>4595.038717091843</v>
      </c>
      <c r="AG118" s="374">
        <v>3</v>
      </c>
      <c r="AH118" s="373">
        <f>D118*AG118*AG105</f>
        <v>4595.038717091843</v>
      </c>
      <c r="AI118" s="374">
        <v>1</v>
      </c>
      <c r="AJ118" s="373">
        <f>D118*AI118*AI105</f>
        <v>4191.262469794864</v>
      </c>
      <c r="AK118" s="374">
        <v>1</v>
      </c>
      <c r="AL118" s="373">
        <f>D118*AK118*AK105</f>
        <v>4191.262469794864</v>
      </c>
      <c r="AM118" s="374">
        <v>1</v>
      </c>
      <c r="AN118" s="373">
        <f>D118*AM118*AM105</f>
        <v>7139.6154692302498</v>
      </c>
      <c r="AO118" s="374">
        <v>1</v>
      </c>
      <c r="AP118" s="375">
        <f>D118*AO118*AO105</f>
        <v>7139.6154692302498</v>
      </c>
      <c r="AQ118" s="334"/>
    </row>
    <row r="119" spans="2:43" ht="14.45" customHeight="1" thickBot="1">
      <c r="B119" s="323"/>
      <c r="C119" s="277"/>
      <c r="D119" s="277"/>
      <c r="E119" s="277"/>
      <c r="F119" s="277"/>
      <c r="G119" s="277"/>
      <c r="H119" s="277"/>
      <c r="I119" s="277"/>
      <c r="J119" s="277"/>
      <c r="K119" s="277"/>
      <c r="L119" s="277"/>
      <c r="M119" s="277"/>
      <c r="N119" s="277"/>
      <c r="O119" s="277"/>
      <c r="P119" s="277"/>
      <c r="Q119" s="277"/>
      <c r="R119" s="277"/>
      <c r="S119" s="277"/>
      <c r="T119" s="277"/>
      <c r="U119" s="277"/>
      <c r="V119" s="277"/>
      <c r="W119" s="277"/>
      <c r="X119" s="277"/>
      <c r="Y119" s="277"/>
      <c r="Z119" s="277"/>
      <c r="AA119" s="277"/>
      <c r="AB119" s="277"/>
      <c r="AC119" s="277"/>
      <c r="AD119" s="277"/>
      <c r="AE119" s="277"/>
      <c r="AF119" s="277"/>
      <c r="AG119" s="277"/>
      <c r="AH119" s="277"/>
      <c r="AI119" s="277"/>
      <c r="AJ119" s="277"/>
      <c r="AK119" s="277"/>
      <c r="AL119" s="277"/>
      <c r="AM119" s="277"/>
      <c r="AN119" s="277"/>
      <c r="AO119" s="277"/>
      <c r="AP119" s="277"/>
      <c r="AQ119" s="334"/>
    </row>
    <row r="120" spans="2:43" ht="14.45" customHeight="1">
      <c r="B120" s="323"/>
      <c r="C120" s="376" t="s">
        <v>1032</v>
      </c>
      <c r="D120" s="377" t="s">
        <v>1002</v>
      </c>
      <c r="E120" s="600">
        <f>F106+F108+F110+F112+F114+F118</f>
        <v>1264.85616</v>
      </c>
      <c r="F120" s="600"/>
      <c r="G120" s="600">
        <f t="shared" ref="G120" si="54">H106+H108+H110+H112+H114+H118</f>
        <v>1504.6072007000002</v>
      </c>
      <c r="H120" s="600"/>
      <c r="I120" s="600">
        <f t="shared" ref="I120" si="55">J106+J108+J110+J112+J114+J118</f>
        <v>1941.0020958559999</v>
      </c>
      <c r="J120" s="600"/>
      <c r="K120" s="600">
        <f t="shared" ref="K120" si="56">L106+L108+L110+L112+L114+L118</f>
        <v>2106.6236251359996</v>
      </c>
      <c r="L120" s="600"/>
      <c r="M120" s="600">
        <f t="shared" ref="M120" si="57">N106+N108+N110+N112+N114+N118</f>
        <v>2106.6236251359996</v>
      </c>
      <c r="N120" s="600"/>
      <c r="O120" s="600">
        <f t="shared" ref="O120" si="58">P106+P108+P110+P112+P114+P118</f>
        <v>3301.0183188893666</v>
      </c>
      <c r="P120" s="600"/>
      <c r="Q120" s="600">
        <f t="shared" ref="Q120" si="59">R106+R108+R110+R112+R114+R118</f>
        <v>3902.5691837570976</v>
      </c>
      <c r="R120" s="600"/>
      <c r="S120" s="600">
        <f t="shared" ref="S120" si="60">T106+T108+T110+T112+T114+T118</f>
        <v>3943.0104329056462</v>
      </c>
      <c r="T120" s="600"/>
      <c r="U120" s="600">
        <f t="shared" ref="U120" si="61">V106+V108+V110+V112+V114+V118</f>
        <v>5264.016907066296</v>
      </c>
      <c r="V120" s="600"/>
      <c r="W120" s="600">
        <f t="shared" ref="W120" si="62">X106+X108+X110+X112+X114+X118</f>
        <v>5670.3112706425227</v>
      </c>
      <c r="X120" s="600"/>
      <c r="Y120" s="600">
        <f t="shared" ref="Y120" si="63">Z106+Z108+Z110+Z112+Z114+Z118</f>
        <v>5815.3634978501022</v>
      </c>
      <c r="Z120" s="600"/>
      <c r="AA120" s="600">
        <f t="shared" ref="AA120" si="64">AB106+AB108+AB110+AB112+AB114+AB118</f>
        <v>11640.630874093404</v>
      </c>
      <c r="AB120" s="600"/>
      <c r="AC120" s="600">
        <f t="shared" ref="AC120" si="65">AD106+AD108+AD110+AD112+AD114+AD118</f>
        <v>12632.38117058195</v>
      </c>
      <c r="AD120" s="600"/>
      <c r="AE120" s="600">
        <f t="shared" ref="AE120" si="66">AF106+AF108+AF110+AF112+AF114+AF118</f>
        <v>19274.106662894646</v>
      </c>
      <c r="AF120" s="600"/>
      <c r="AG120" s="600">
        <f t="shared" ref="AG120" si="67">AH106+AH108+AH110+AH112+AH114+AH118</f>
        <v>21418.547190485293</v>
      </c>
      <c r="AH120" s="600"/>
      <c r="AI120" s="600">
        <f t="shared" ref="AI120" si="68">AJ106+AJ108+AJ110+AJ112+AJ114+AJ118</f>
        <v>46095.95192281546</v>
      </c>
      <c r="AJ120" s="600"/>
      <c r="AK120" s="600">
        <f t="shared" ref="AK120" si="69">AL106+AL108+AL110+AL112+AL114+AL118</f>
        <v>50752.340303864992</v>
      </c>
      <c r="AL120" s="600"/>
      <c r="AM120" s="600">
        <f t="shared" ref="AM120" si="70">AN106+AN108+AN110+AN112+AN114+AN118</f>
        <v>88709.030440547067</v>
      </c>
      <c r="AN120" s="600"/>
      <c r="AO120" s="600">
        <f t="shared" ref="AO120" si="71">AP106+AP108+AP110+AP112+AP114+AP118</f>
        <v>98789.169463996979</v>
      </c>
      <c r="AP120" s="601"/>
      <c r="AQ120" s="334"/>
    </row>
    <row r="121" spans="2:43" ht="14.45" customHeight="1" thickBot="1">
      <c r="B121" s="323"/>
      <c r="C121" s="378" t="s">
        <v>1034</v>
      </c>
      <c r="D121" s="379" t="s">
        <v>1002</v>
      </c>
      <c r="E121" s="598">
        <f>F107+F109+F111+F113+F115+F118</f>
        <v>861.18768000000011</v>
      </c>
      <c r="F121" s="598"/>
      <c r="G121" s="598">
        <f>H107+H109+H111+H113+H115+H118</f>
        <v>1010.7379171</v>
      </c>
      <c r="H121" s="598"/>
      <c r="I121" s="598">
        <f>J107+J109+J111+J113+J115+J118</f>
        <v>1282.7731208479997</v>
      </c>
      <c r="J121" s="598"/>
      <c r="K121" s="598">
        <f>L107+L109+L111+L113+L115+L118</f>
        <v>1403.1503442719998</v>
      </c>
      <c r="L121" s="598"/>
      <c r="M121" s="598">
        <f>N107+N109+N111+N113+N115+N118</f>
        <v>1403.1503442719998</v>
      </c>
      <c r="N121" s="598"/>
      <c r="O121" s="598">
        <f>P107+P109+P111+P113+P115+P118</f>
        <v>2195.7060881321636</v>
      </c>
      <c r="P121" s="598"/>
      <c r="Q121" s="598">
        <f>R107+R109+R111+R113+R115+R118</f>
        <v>2736.8122035107649</v>
      </c>
      <c r="R121" s="598"/>
      <c r="S121" s="598">
        <f>T107+T109+T111+T113+T115+T118</f>
        <v>2736.8122035107649</v>
      </c>
      <c r="T121" s="598"/>
      <c r="U121" s="598">
        <f>V107+V109+V111+V113+V115+V118</f>
        <v>3574.8167713591556</v>
      </c>
      <c r="V121" s="598"/>
      <c r="W121" s="598">
        <f>X107+X109+X111+X113+X115+X118</f>
        <v>3913.3689985667343</v>
      </c>
      <c r="X121" s="598"/>
      <c r="Y121" s="598">
        <f>Z107+Z109+Z111+Z113+Z115+Z118</f>
        <v>4259.8519076175517</v>
      </c>
      <c r="Z121" s="598"/>
      <c r="AA121" s="598">
        <f>AB107+AB109+AB111+AB113+AB115+AB118</f>
        <v>8183.859988043816</v>
      </c>
      <c r="AB121" s="598"/>
      <c r="AC121" s="598">
        <f>AD107+AD109+AD111+AD113+AD115+AD118</f>
        <v>8804.0251362880881</v>
      </c>
      <c r="AD121" s="598"/>
      <c r="AE121" s="598">
        <f>AF107+AF109+AF111+AF113+AF115+AF118</f>
        <v>13425.069164824828</v>
      </c>
      <c r="AF121" s="598"/>
      <c r="AG121" s="598">
        <f>AH107+AH109+AH111+AH113+AH115+AH118</f>
        <v>14652.325375861088</v>
      </c>
      <c r="AH121" s="598"/>
      <c r="AI121" s="598">
        <f>AJ107+AJ109+AJ111+AJ113+AJ115+AJ118</f>
        <v>28881.749314632267</v>
      </c>
      <c r="AJ121" s="598"/>
      <c r="AK121" s="598">
        <f>AL107+AL109+AL111+AL113+AL115+AL118</f>
        <v>32201.327797461243</v>
      </c>
      <c r="AL121" s="598"/>
      <c r="AM121" s="598">
        <f>AN107+AN109+AN111+AN113+AN115+AN118</f>
        <v>56345.661943461782</v>
      </c>
      <c r="AN121" s="598"/>
      <c r="AO121" s="598">
        <f>AP107+AP109+AP111+AP113+AP115+AP118</f>
        <v>62746.574695515294</v>
      </c>
      <c r="AP121" s="599"/>
      <c r="AQ121" s="334"/>
    </row>
    <row r="122" spans="2:43" ht="14.45" customHeight="1" thickBot="1">
      <c r="B122" s="323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277"/>
      <c r="AL122" s="277"/>
      <c r="AM122" s="277"/>
      <c r="AN122" s="277"/>
      <c r="AO122" s="277"/>
      <c r="AP122" s="277"/>
      <c r="AQ122" s="334"/>
    </row>
    <row r="123" spans="2:43" ht="14.45" customHeight="1">
      <c r="B123" s="323"/>
      <c r="C123" s="608" t="s">
        <v>1557</v>
      </c>
      <c r="D123" s="610" t="s">
        <v>1037</v>
      </c>
      <c r="E123" s="606" t="s">
        <v>1013</v>
      </c>
      <c r="F123" s="606"/>
      <c r="G123" s="606" t="s">
        <v>1042</v>
      </c>
      <c r="H123" s="606" t="s">
        <v>1014</v>
      </c>
      <c r="I123" s="606" t="s">
        <v>1043</v>
      </c>
      <c r="J123" s="606" t="s">
        <v>1015</v>
      </c>
      <c r="K123" s="606" t="s">
        <v>1044</v>
      </c>
      <c r="L123" s="606" t="s">
        <v>1016</v>
      </c>
      <c r="M123" s="606" t="s">
        <v>1045</v>
      </c>
      <c r="N123" s="606" t="s">
        <v>1017</v>
      </c>
      <c r="O123" s="606" t="s">
        <v>1046</v>
      </c>
      <c r="P123" s="606" t="s">
        <v>1018</v>
      </c>
      <c r="Q123" s="606" t="s">
        <v>1047</v>
      </c>
      <c r="R123" s="606" t="s">
        <v>1019</v>
      </c>
      <c r="S123" s="606" t="s">
        <v>1048</v>
      </c>
      <c r="T123" s="606" t="s">
        <v>1020</v>
      </c>
      <c r="U123" s="606" t="s">
        <v>1049</v>
      </c>
      <c r="V123" s="606" t="s">
        <v>1021</v>
      </c>
      <c r="W123" s="606" t="s">
        <v>1050</v>
      </c>
      <c r="X123" s="606" t="s">
        <v>1022</v>
      </c>
      <c r="Y123" s="606" t="s">
        <v>1051</v>
      </c>
      <c r="Z123" s="606" t="s">
        <v>1023</v>
      </c>
      <c r="AA123" s="606" t="s">
        <v>1052</v>
      </c>
      <c r="AB123" s="606" t="s">
        <v>1024</v>
      </c>
      <c r="AC123" s="606" t="s">
        <v>1053</v>
      </c>
      <c r="AD123" s="606" t="s">
        <v>1025</v>
      </c>
      <c r="AE123" s="606" t="s">
        <v>1054</v>
      </c>
      <c r="AF123" s="606" t="s">
        <v>1026</v>
      </c>
      <c r="AG123" s="606" t="s">
        <v>1055</v>
      </c>
      <c r="AH123" s="606" t="s">
        <v>1027</v>
      </c>
      <c r="AI123" s="606" t="s">
        <v>1056</v>
      </c>
      <c r="AJ123" s="606" t="s">
        <v>1028</v>
      </c>
      <c r="AK123" s="606" t="s">
        <v>1057</v>
      </c>
      <c r="AL123" s="606" t="s">
        <v>1029</v>
      </c>
      <c r="AM123" s="606" t="s">
        <v>1058</v>
      </c>
      <c r="AN123" s="606" t="s">
        <v>1030</v>
      </c>
      <c r="AO123" s="606" t="s">
        <v>1059</v>
      </c>
      <c r="AP123" s="607" t="s">
        <v>1031</v>
      </c>
      <c r="AQ123" s="334"/>
    </row>
    <row r="124" spans="2:43" ht="14.45" customHeight="1">
      <c r="B124" s="323"/>
      <c r="C124" s="609"/>
      <c r="D124" s="611"/>
      <c r="E124" s="602">
        <f>'3T장기'!$J$7</f>
        <v>1</v>
      </c>
      <c r="F124" s="602"/>
      <c r="G124" s="602">
        <f>'3T장기'!$J$17</f>
        <v>1.3094499999999998</v>
      </c>
      <c r="H124" s="602">
        <v>1.5976852999999998</v>
      </c>
      <c r="I124" s="602">
        <f>'3T장기'!$J$27</f>
        <v>1.8777911090809998</v>
      </c>
      <c r="J124" s="602">
        <v>1.5976852999999998</v>
      </c>
      <c r="K124" s="602">
        <f>'3T장기'!$J$37</f>
        <v>1.8777911090809998</v>
      </c>
      <c r="L124" s="602">
        <v>1.5976852999999998</v>
      </c>
      <c r="M124" s="602">
        <f>'3T장기'!$J$47</f>
        <v>1.8777911090809998</v>
      </c>
      <c r="N124" s="602">
        <v>1.5976852999999998</v>
      </c>
      <c r="O124" s="602">
        <f>'3T장기'!$J$57</f>
        <v>3.4352025153263877</v>
      </c>
      <c r="P124" s="602">
        <v>1.5976852999999998</v>
      </c>
      <c r="Q124" s="602">
        <f>'3T장기'!$S$7</f>
        <v>3.4352025153263877</v>
      </c>
      <c r="R124" s="602">
        <v>1.5976852999999998</v>
      </c>
      <c r="S124" s="602">
        <f>'3T장기'!$S$17</f>
        <v>3.4352025153263877</v>
      </c>
      <c r="T124" s="602">
        <v>1.5976852999999998</v>
      </c>
      <c r="U124" s="602">
        <f>'3T장기'!$S$27</f>
        <v>4.8137190893745823</v>
      </c>
      <c r="V124" s="602">
        <v>1.5976852999999998</v>
      </c>
      <c r="W124" s="602">
        <f>'3T장기'!$S$37</f>
        <v>4.8137190893745823</v>
      </c>
      <c r="X124" s="602">
        <v>1.5976852999999998</v>
      </c>
      <c r="Y124" s="602">
        <f>'3T장기'!$S$47</f>
        <v>4.8137190893745823</v>
      </c>
      <c r="Z124" s="602">
        <v>1.5976852999999998</v>
      </c>
      <c r="AA124" s="602">
        <f>'3T장기'!$S$57</f>
        <v>8.4527751340665915</v>
      </c>
      <c r="AB124" s="602">
        <v>1.5976852999999998</v>
      </c>
      <c r="AC124" s="602">
        <f>'3T장기'!$AB$7</f>
        <v>8.4527751340665915</v>
      </c>
      <c r="AD124" s="602">
        <v>1.5976852999999998</v>
      </c>
      <c r="AE124" s="602">
        <f>'3T장기'!$AB$17</f>
        <v>12.828122342708454</v>
      </c>
      <c r="AF124" s="602">
        <v>1.5976852999999998</v>
      </c>
      <c r="AG124" s="602">
        <f>'3T장기'!$AB$27</f>
        <v>12.828122342708454</v>
      </c>
      <c r="AH124" s="602">
        <v>1.5976852999999998</v>
      </c>
      <c r="AI124" s="602">
        <f>'3T장기'!$AB$37</f>
        <v>31.883510117979654</v>
      </c>
      <c r="AJ124" s="602">
        <v>1.5976852999999998</v>
      </c>
      <c r="AK124" s="602">
        <f>'3T장기'!$AB$47</f>
        <v>31.883510117979654</v>
      </c>
      <c r="AL124" s="602">
        <v>1.5976852999999998</v>
      </c>
      <c r="AM124" s="602">
        <f>'3T장기'!$AB$57</f>
        <v>46.756155293346822</v>
      </c>
      <c r="AN124" s="602">
        <v>1.5976852999999998</v>
      </c>
      <c r="AO124" s="602">
        <f>'3T장기'!$AB$57</f>
        <v>46.756155293346822</v>
      </c>
      <c r="AP124" s="603"/>
      <c r="AQ124" s="334"/>
    </row>
    <row r="125" spans="2:43" ht="14.45" customHeight="1">
      <c r="B125" s="323"/>
      <c r="C125" s="360" t="s">
        <v>204</v>
      </c>
      <c r="D125" s="361">
        <f>마리!$F$28</f>
        <v>0</v>
      </c>
      <c r="E125" s="362">
        <v>87.5</v>
      </c>
      <c r="F125" s="361">
        <f>D125*E125*E124</f>
        <v>0</v>
      </c>
      <c r="G125" s="362">
        <v>87.5</v>
      </c>
      <c r="H125" s="361">
        <f>D125*G125*G124</f>
        <v>0</v>
      </c>
      <c r="I125" s="362">
        <v>87.5</v>
      </c>
      <c r="J125" s="361">
        <f>D125*I125*I124</f>
        <v>0</v>
      </c>
      <c r="K125" s="362">
        <v>107.9</v>
      </c>
      <c r="L125" s="361">
        <f>D125*K125*K124</f>
        <v>0</v>
      </c>
      <c r="M125" s="362">
        <v>107.9</v>
      </c>
      <c r="N125" s="361">
        <f>D125*M125*M124</f>
        <v>0</v>
      </c>
      <c r="O125" s="362">
        <v>107.9</v>
      </c>
      <c r="P125" s="361">
        <f>D125*O125*O124</f>
        <v>0</v>
      </c>
      <c r="Q125" s="362">
        <v>128.30000000000001</v>
      </c>
      <c r="R125" s="361">
        <f>D125*Q125*Q124</f>
        <v>0</v>
      </c>
      <c r="S125" s="362">
        <v>128.30000000000001</v>
      </c>
      <c r="T125" s="361">
        <f>D125*S125*S124</f>
        <v>0</v>
      </c>
      <c r="U125" s="362">
        <v>128.30000000000001</v>
      </c>
      <c r="V125" s="361">
        <f>D125*U125*U124</f>
        <v>0</v>
      </c>
      <c r="W125" s="362">
        <v>148.69999999999999</v>
      </c>
      <c r="X125" s="361">
        <f>D125*W125*W124</f>
        <v>0</v>
      </c>
      <c r="Y125" s="362">
        <v>148.69999999999999</v>
      </c>
      <c r="Z125" s="361">
        <f>D125*Y125*Y124</f>
        <v>0</v>
      </c>
      <c r="AA125" s="362">
        <v>148.69999999999999</v>
      </c>
      <c r="AB125" s="361">
        <f>D125*AA125*AA124</f>
        <v>0</v>
      </c>
      <c r="AC125" s="362">
        <v>169.1</v>
      </c>
      <c r="AD125" s="361">
        <f>D125*AC125*AC124</f>
        <v>0</v>
      </c>
      <c r="AE125" s="362">
        <v>169.1</v>
      </c>
      <c r="AF125" s="361">
        <f>D125*AE125*AE124</f>
        <v>0</v>
      </c>
      <c r="AG125" s="362">
        <v>169.1</v>
      </c>
      <c r="AH125" s="361">
        <f>D125*AG125*AG124</f>
        <v>0</v>
      </c>
      <c r="AI125" s="362">
        <v>189.5</v>
      </c>
      <c r="AJ125" s="361">
        <f>D125*AI125*AI124</f>
        <v>0</v>
      </c>
      <c r="AK125" s="362">
        <v>189.5</v>
      </c>
      <c r="AL125" s="361">
        <f>D125*AK125*AK124</f>
        <v>0</v>
      </c>
      <c r="AM125" s="362">
        <v>189.5</v>
      </c>
      <c r="AN125" s="361">
        <f>D125*AM125*AM124</f>
        <v>0</v>
      </c>
      <c r="AO125" s="362">
        <v>209.9</v>
      </c>
      <c r="AP125" s="363">
        <f>D125*AO125*AO124</f>
        <v>0</v>
      </c>
      <c r="AQ125" s="334"/>
    </row>
    <row r="126" spans="2:43" ht="14.45" customHeight="1">
      <c r="B126" s="323"/>
      <c r="C126" s="364" t="s">
        <v>203</v>
      </c>
      <c r="D126" s="365">
        <f>마리!$F$27</f>
        <v>0</v>
      </c>
      <c r="E126" s="366">
        <v>52.5</v>
      </c>
      <c r="F126" s="365">
        <f>D126*E126*E124</f>
        <v>0</v>
      </c>
      <c r="G126" s="366">
        <v>52.5</v>
      </c>
      <c r="H126" s="365">
        <f>D126*G126*G124</f>
        <v>0</v>
      </c>
      <c r="I126" s="366">
        <v>52.5</v>
      </c>
      <c r="J126" s="365">
        <f>D126*I126*I124</f>
        <v>0</v>
      </c>
      <c r="K126" s="366">
        <v>64.7</v>
      </c>
      <c r="L126" s="365">
        <f>D126*K126*K124</f>
        <v>0</v>
      </c>
      <c r="M126" s="366">
        <v>64.7</v>
      </c>
      <c r="N126" s="365">
        <f>D126*M126*M124</f>
        <v>0</v>
      </c>
      <c r="O126" s="366">
        <v>64.7</v>
      </c>
      <c r="P126" s="365">
        <f>D126*O126*O124</f>
        <v>0</v>
      </c>
      <c r="Q126" s="366">
        <v>77</v>
      </c>
      <c r="R126" s="365">
        <f>D126*Q126*Q124</f>
        <v>0</v>
      </c>
      <c r="S126" s="366">
        <v>77</v>
      </c>
      <c r="T126" s="365">
        <f>D126*S126*S124</f>
        <v>0</v>
      </c>
      <c r="U126" s="366">
        <v>77</v>
      </c>
      <c r="V126" s="365">
        <f>D126*U126*U124</f>
        <v>0</v>
      </c>
      <c r="W126" s="366">
        <v>89.2</v>
      </c>
      <c r="X126" s="365">
        <f>D126*W126*W124</f>
        <v>0</v>
      </c>
      <c r="Y126" s="366">
        <v>89.2</v>
      </c>
      <c r="Z126" s="365">
        <f>D126*Y126*Y124</f>
        <v>0</v>
      </c>
      <c r="AA126" s="366">
        <v>89.2</v>
      </c>
      <c r="AB126" s="365">
        <f>D126*AA126*AA124</f>
        <v>0</v>
      </c>
      <c r="AC126" s="366">
        <v>1010</v>
      </c>
      <c r="AD126" s="365">
        <f>D126*AC126*AC124</f>
        <v>0</v>
      </c>
      <c r="AE126" s="366">
        <v>1010</v>
      </c>
      <c r="AF126" s="365">
        <f>D126*AE126*AE124</f>
        <v>0</v>
      </c>
      <c r="AG126" s="366">
        <v>1010</v>
      </c>
      <c r="AH126" s="365">
        <f>D126*AG126*AG124</f>
        <v>0</v>
      </c>
      <c r="AI126" s="366">
        <v>1130</v>
      </c>
      <c r="AJ126" s="365">
        <f>D126*AI126*AI124</f>
        <v>0</v>
      </c>
      <c r="AK126" s="366">
        <v>1130</v>
      </c>
      <c r="AL126" s="365">
        <f>D126*AK126*AK124</f>
        <v>0</v>
      </c>
      <c r="AM126" s="366">
        <v>1130</v>
      </c>
      <c r="AN126" s="365">
        <f>D126*AM126*AM124</f>
        <v>0</v>
      </c>
      <c r="AO126" s="366">
        <v>1250</v>
      </c>
      <c r="AP126" s="367">
        <f>D126*AO126*AO124</f>
        <v>0</v>
      </c>
      <c r="AQ126" s="334"/>
    </row>
    <row r="127" spans="2:43" ht="14.45" customHeight="1">
      <c r="B127" s="323"/>
      <c r="C127" s="364" t="s">
        <v>1811</v>
      </c>
      <c r="D127" s="365">
        <f>마리!$F$31</f>
        <v>0</v>
      </c>
      <c r="E127" s="366">
        <v>11</v>
      </c>
      <c r="F127" s="365">
        <f>D127*E127*E124</f>
        <v>0</v>
      </c>
      <c r="G127" s="366">
        <v>11</v>
      </c>
      <c r="H127" s="365">
        <f>D127*G127*G124</f>
        <v>0</v>
      </c>
      <c r="I127" s="366">
        <v>11</v>
      </c>
      <c r="J127" s="365">
        <f>D127*I127*I124</f>
        <v>0</v>
      </c>
      <c r="K127" s="366">
        <v>13</v>
      </c>
      <c r="L127" s="365">
        <f>D127*K127*K124</f>
        <v>0</v>
      </c>
      <c r="M127" s="366">
        <v>14</v>
      </c>
      <c r="N127" s="365">
        <f>D127*M127*M124</f>
        <v>0</v>
      </c>
      <c r="O127" s="366">
        <v>14</v>
      </c>
      <c r="P127" s="365">
        <f>D127*O127*O124</f>
        <v>0</v>
      </c>
      <c r="Q127" s="366">
        <v>15</v>
      </c>
      <c r="R127" s="365">
        <f>D127*Q127*Q124</f>
        <v>0</v>
      </c>
      <c r="S127" s="366">
        <v>15</v>
      </c>
      <c r="T127" s="365">
        <f>D127*S127*S124</f>
        <v>0</v>
      </c>
      <c r="U127" s="366">
        <v>16</v>
      </c>
      <c r="V127" s="365">
        <f>D127*U127*U124</f>
        <v>0</v>
      </c>
      <c r="W127" s="366">
        <v>19</v>
      </c>
      <c r="X127" s="365">
        <f>D127*W127*W124</f>
        <v>0</v>
      </c>
      <c r="Y127" s="366">
        <v>23</v>
      </c>
      <c r="Z127" s="365">
        <f>D127*Y127*Y124</f>
        <v>0</v>
      </c>
      <c r="AA127" s="366">
        <v>27</v>
      </c>
      <c r="AB127" s="365">
        <f>D127*AA127*AA124</f>
        <v>0</v>
      </c>
      <c r="AC127" s="366">
        <v>32</v>
      </c>
      <c r="AD127" s="365">
        <f>D127*AC127*AC124</f>
        <v>0</v>
      </c>
      <c r="AE127" s="366">
        <v>38</v>
      </c>
      <c r="AF127" s="365">
        <f>D127*AE127*AE124</f>
        <v>0</v>
      </c>
      <c r="AG127" s="366">
        <v>45</v>
      </c>
      <c r="AH127" s="365">
        <f>D127*AG127*AG124</f>
        <v>0</v>
      </c>
      <c r="AI127" s="366">
        <v>53</v>
      </c>
      <c r="AJ127" s="365">
        <f>D127*AI127*AI124</f>
        <v>0</v>
      </c>
      <c r="AK127" s="366">
        <v>63</v>
      </c>
      <c r="AL127" s="365">
        <f>D127*AK127*AK124</f>
        <v>0</v>
      </c>
      <c r="AM127" s="366">
        <v>74</v>
      </c>
      <c r="AN127" s="365">
        <f>D127*AM127*AM124</f>
        <v>0</v>
      </c>
      <c r="AO127" s="366">
        <v>87</v>
      </c>
      <c r="AP127" s="367">
        <f>D127*AO127*AO124</f>
        <v>0</v>
      </c>
      <c r="AQ127" s="334"/>
    </row>
    <row r="128" spans="2:43" ht="14.45" customHeight="1">
      <c r="B128" s="323"/>
      <c r="C128" s="368" t="s">
        <v>1811</v>
      </c>
      <c r="D128" s="369">
        <f>마리!$F$31</f>
        <v>0</v>
      </c>
      <c r="E128" s="370">
        <v>7</v>
      </c>
      <c r="F128" s="369">
        <f>$D$52*E128*E124</f>
        <v>0</v>
      </c>
      <c r="G128" s="370">
        <v>7</v>
      </c>
      <c r="H128" s="369">
        <f>$D$52*G128*G124</f>
        <v>0</v>
      </c>
      <c r="I128" s="370">
        <v>8</v>
      </c>
      <c r="J128" s="369">
        <f>$D$52*I128*I124</f>
        <v>0</v>
      </c>
      <c r="K128" s="370">
        <v>8</v>
      </c>
      <c r="L128" s="369">
        <f>$D$52*K128*K124</f>
        <v>0</v>
      </c>
      <c r="M128" s="370">
        <v>9</v>
      </c>
      <c r="N128" s="369">
        <f>$D$52*M128*M124</f>
        <v>0</v>
      </c>
      <c r="O128" s="370">
        <v>9</v>
      </c>
      <c r="P128" s="369">
        <f>$D$52*O128*O124</f>
        <v>0</v>
      </c>
      <c r="Q128" s="370">
        <v>9</v>
      </c>
      <c r="R128" s="369">
        <f>$D$52*Q128*Q124</f>
        <v>0</v>
      </c>
      <c r="S128" s="370">
        <v>10</v>
      </c>
      <c r="T128" s="369">
        <f>$D$52*S128*S124</f>
        <v>0</v>
      </c>
      <c r="U128" s="370">
        <v>10</v>
      </c>
      <c r="V128" s="369">
        <f>$D$52*U128*U124</f>
        <v>0</v>
      </c>
      <c r="W128" s="370">
        <v>12</v>
      </c>
      <c r="X128" s="369">
        <f>$D$52*W128*W124</f>
        <v>0</v>
      </c>
      <c r="Y128" s="370">
        <v>14</v>
      </c>
      <c r="Z128" s="369">
        <f>$D$52*Y128*Y124</f>
        <v>0</v>
      </c>
      <c r="AA128" s="370">
        <v>17</v>
      </c>
      <c r="AB128" s="369">
        <f>$D$52*AA128*AA124</f>
        <v>0</v>
      </c>
      <c r="AC128" s="370">
        <v>20</v>
      </c>
      <c r="AD128" s="369">
        <f>$D$52*AC128*AC124</f>
        <v>0</v>
      </c>
      <c r="AE128" s="370">
        <v>24</v>
      </c>
      <c r="AF128" s="369">
        <f>$D$52*AE128*AE124</f>
        <v>0</v>
      </c>
      <c r="AG128" s="370">
        <v>28</v>
      </c>
      <c r="AH128" s="369">
        <f>$D$52*AG128*AG124</f>
        <v>0</v>
      </c>
      <c r="AI128" s="370">
        <v>33</v>
      </c>
      <c r="AJ128" s="369">
        <f>$D$52*AI128*AI124</f>
        <v>0</v>
      </c>
      <c r="AK128" s="370">
        <v>38</v>
      </c>
      <c r="AL128" s="369">
        <f>$D$52*AK128*AK124</f>
        <v>0</v>
      </c>
      <c r="AM128" s="370">
        <v>45</v>
      </c>
      <c r="AN128" s="369">
        <f>$D$52*AM128*AM124</f>
        <v>0</v>
      </c>
      <c r="AO128" s="370">
        <v>53</v>
      </c>
      <c r="AP128" s="371">
        <f>$D$52*AO128*AO124</f>
        <v>0</v>
      </c>
      <c r="AQ128" s="334"/>
    </row>
    <row r="129" spans="2:43" ht="14.45" customHeight="1">
      <c r="B129" s="323"/>
      <c r="C129" s="360" t="s">
        <v>1602</v>
      </c>
      <c r="D129" s="361">
        <f>마리!$F$35</f>
        <v>8</v>
      </c>
      <c r="E129" s="362">
        <v>12</v>
      </c>
      <c r="F129" s="361">
        <f>$D$53*E129*E124</f>
        <v>96</v>
      </c>
      <c r="G129" s="362">
        <v>12</v>
      </c>
      <c r="H129" s="361">
        <f>$D$53*G129*G124</f>
        <v>125.70719999999997</v>
      </c>
      <c r="I129" s="362">
        <v>12</v>
      </c>
      <c r="J129" s="361">
        <f>$D$53*I129*I124</f>
        <v>180.26794647177599</v>
      </c>
      <c r="K129" s="362">
        <v>12</v>
      </c>
      <c r="L129" s="361">
        <f>$D$53*K129*K124</f>
        <v>180.26794647177599</v>
      </c>
      <c r="M129" s="362">
        <v>12</v>
      </c>
      <c r="N129" s="361">
        <f>$D$53*M129*M124</f>
        <v>180.26794647177599</v>
      </c>
      <c r="O129" s="362">
        <v>12</v>
      </c>
      <c r="P129" s="361">
        <f>$D$53*O129*O124</f>
        <v>329.7794414713332</v>
      </c>
      <c r="Q129" s="362">
        <v>14</v>
      </c>
      <c r="R129" s="361">
        <f>$D$53*Q129*Q124</f>
        <v>384.74268171655541</v>
      </c>
      <c r="S129" s="362">
        <v>14</v>
      </c>
      <c r="T129" s="361">
        <f>$D$53*S129*S124</f>
        <v>384.74268171655541</v>
      </c>
      <c r="U129" s="362">
        <v>14</v>
      </c>
      <c r="V129" s="361">
        <f>$D$53*U129*U124</f>
        <v>539.13653800995326</v>
      </c>
      <c r="W129" s="362">
        <v>17</v>
      </c>
      <c r="X129" s="361">
        <f>$D$53*W129*W124</f>
        <v>654.66579615494322</v>
      </c>
      <c r="Y129" s="362">
        <v>19</v>
      </c>
      <c r="Z129" s="361">
        <f>$D$53*Y129*Y124</f>
        <v>731.6853015849365</v>
      </c>
      <c r="AA129" s="362">
        <v>22</v>
      </c>
      <c r="AB129" s="361">
        <f>$D$53*AA129*AA124</f>
        <v>1487.68842359572</v>
      </c>
      <c r="AC129" s="362">
        <v>26</v>
      </c>
      <c r="AD129" s="361">
        <f>$D$53*AC129*AC124</f>
        <v>1758.1772278858512</v>
      </c>
      <c r="AE129" s="362">
        <v>29</v>
      </c>
      <c r="AF129" s="361">
        <f>$D$53*AE129*AE124</f>
        <v>2976.1243835083615</v>
      </c>
      <c r="AG129" s="362">
        <v>34</v>
      </c>
      <c r="AH129" s="361">
        <f>$D$53*AG129*AG124</f>
        <v>3489.2492772166997</v>
      </c>
      <c r="AI129" s="362">
        <v>39</v>
      </c>
      <c r="AJ129" s="361">
        <f>$D$53*AI129*AI124</f>
        <v>9947.6551568096511</v>
      </c>
      <c r="AK129" s="362">
        <v>45</v>
      </c>
      <c r="AL129" s="361">
        <f>$D$53*AK129*AK124</f>
        <v>11478.063642472676</v>
      </c>
      <c r="AM129" s="362">
        <v>52</v>
      </c>
      <c r="AN129" s="361">
        <f>$D$53*AM129*AM124</f>
        <v>19450.560602032278</v>
      </c>
      <c r="AO129" s="362">
        <v>60</v>
      </c>
      <c r="AP129" s="363">
        <f>$D$53*AO129*AO124</f>
        <v>22442.954540806473</v>
      </c>
      <c r="AQ129" s="334"/>
    </row>
    <row r="130" spans="2:43" ht="14.45" customHeight="1">
      <c r="B130" s="323"/>
      <c r="C130" s="364" t="s">
        <v>1604</v>
      </c>
      <c r="D130" s="365">
        <f>마리!$F$35</f>
        <v>8</v>
      </c>
      <c r="E130" s="366">
        <v>8</v>
      </c>
      <c r="F130" s="365">
        <f>$D$54*E130*E124</f>
        <v>64</v>
      </c>
      <c r="G130" s="366">
        <v>8</v>
      </c>
      <c r="H130" s="365">
        <f>$D$54*G130*G124</f>
        <v>83.804799999999986</v>
      </c>
      <c r="I130" s="366">
        <v>8</v>
      </c>
      <c r="J130" s="365">
        <f>$D$54*I130*I124</f>
        <v>120.17863098118399</v>
      </c>
      <c r="K130" s="366">
        <v>10</v>
      </c>
      <c r="L130" s="365">
        <f>$D$54*K130*K124</f>
        <v>150.22328872647998</v>
      </c>
      <c r="M130" s="366">
        <v>10</v>
      </c>
      <c r="N130" s="365">
        <f>$D$54*M130*M124</f>
        <v>150.22328872647998</v>
      </c>
      <c r="O130" s="366">
        <v>10</v>
      </c>
      <c r="P130" s="365">
        <f>$D$54*O130*O124</f>
        <v>274.81620122611099</v>
      </c>
      <c r="Q130" s="366">
        <v>10</v>
      </c>
      <c r="R130" s="365">
        <f>$D$54*Q130*Q124</f>
        <v>274.81620122611099</v>
      </c>
      <c r="S130" s="366">
        <v>10</v>
      </c>
      <c r="T130" s="365">
        <f>$D$54*S130*S124</f>
        <v>274.81620122611099</v>
      </c>
      <c r="U130" s="366">
        <v>10</v>
      </c>
      <c r="V130" s="365">
        <f>$D$54*U130*U124</f>
        <v>385.0975271499666</v>
      </c>
      <c r="W130" s="366">
        <v>12</v>
      </c>
      <c r="X130" s="365">
        <f>$D$54*W130*W124</f>
        <v>462.11703257995987</v>
      </c>
      <c r="Y130" s="366">
        <v>14</v>
      </c>
      <c r="Z130" s="365">
        <f>$D$54*Y130*Y124</f>
        <v>539.13653800995326</v>
      </c>
      <c r="AA130" s="366">
        <v>16</v>
      </c>
      <c r="AB130" s="365">
        <f>$D$54*AA130*AA124</f>
        <v>1081.9552171605237</v>
      </c>
      <c r="AC130" s="366">
        <v>18</v>
      </c>
      <c r="AD130" s="365">
        <f>$D$54*AC130*AC124</f>
        <v>1217.1996193055893</v>
      </c>
      <c r="AE130" s="366">
        <v>20</v>
      </c>
      <c r="AF130" s="365">
        <f>$D$54*AE130*AE124</f>
        <v>2052.4995748333527</v>
      </c>
      <c r="AG130" s="366">
        <v>23</v>
      </c>
      <c r="AH130" s="365">
        <f>$D$54*AG130*AG124</f>
        <v>2360.3745110583554</v>
      </c>
      <c r="AI130" s="366">
        <v>27</v>
      </c>
      <c r="AJ130" s="365">
        <f>$D$54*AI130*AI124</f>
        <v>6886.8381854836052</v>
      </c>
      <c r="AK130" s="366">
        <v>31</v>
      </c>
      <c r="AL130" s="365">
        <f>$D$54*AK130*AK124</f>
        <v>7907.1105092589542</v>
      </c>
      <c r="AM130" s="366">
        <v>35</v>
      </c>
      <c r="AN130" s="365">
        <f>$D$54*AM130*AM124</f>
        <v>13091.723482137109</v>
      </c>
      <c r="AO130" s="366">
        <v>40</v>
      </c>
      <c r="AP130" s="367">
        <f>$D$54*AO130*AO124</f>
        <v>14961.969693870982</v>
      </c>
      <c r="AQ130" s="334"/>
    </row>
    <row r="131" spans="2:43" ht="14.45" customHeight="1">
      <c r="B131" s="323"/>
      <c r="C131" s="364" t="s">
        <v>1038</v>
      </c>
      <c r="D131" s="365">
        <f>마리!$F$32</f>
        <v>30</v>
      </c>
      <c r="E131" s="366">
        <v>8594</v>
      </c>
      <c r="F131" s="365">
        <f>$D$55*E131/500</f>
        <v>515.64</v>
      </c>
      <c r="G131" s="366">
        <v>8594</v>
      </c>
      <c r="H131" s="365">
        <f>$D$55*G131/500</f>
        <v>515.64</v>
      </c>
      <c r="I131" s="366">
        <v>8594</v>
      </c>
      <c r="J131" s="365">
        <f>$D$55*I131/500</f>
        <v>515.64</v>
      </c>
      <c r="K131" s="366">
        <v>10599</v>
      </c>
      <c r="L131" s="365">
        <f>$D$55*K131/500</f>
        <v>635.94000000000005</v>
      </c>
      <c r="M131" s="366">
        <v>10599</v>
      </c>
      <c r="N131" s="365">
        <f>$D$55*M131/500</f>
        <v>635.94000000000005</v>
      </c>
      <c r="O131" s="366">
        <v>10599</v>
      </c>
      <c r="P131" s="365">
        <f>$D$55*O131/500</f>
        <v>635.94000000000005</v>
      </c>
      <c r="Q131" s="366">
        <v>12604</v>
      </c>
      <c r="R131" s="365">
        <f>$D$55*Q131/500</f>
        <v>756.24</v>
      </c>
      <c r="S131" s="366">
        <v>12604</v>
      </c>
      <c r="T131" s="365">
        <f>$D$55*S131/500</f>
        <v>756.24</v>
      </c>
      <c r="U131" s="366">
        <v>12604</v>
      </c>
      <c r="V131" s="365">
        <f>$D$55*U131/500</f>
        <v>756.24</v>
      </c>
      <c r="W131" s="366">
        <v>17144</v>
      </c>
      <c r="X131" s="365">
        <f>$D$55*W131/500</f>
        <v>1028.6400000000001</v>
      </c>
      <c r="Y131" s="366">
        <v>17144</v>
      </c>
      <c r="Z131" s="365">
        <f>$D$55*Y131/500</f>
        <v>1028.6400000000001</v>
      </c>
      <c r="AA131" s="366">
        <v>31572</v>
      </c>
      <c r="AB131" s="365">
        <f>$D$55*AA131/500</f>
        <v>1894.32</v>
      </c>
      <c r="AC131" s="366">
        <v>42929</v>
      </c>
      <c r="AD131" s="365">
        <f>$D$55*AC131/500</f>
        <v>2575.7399999999998</v>
      </c>
      <c r="AE131" s="366">
        <v>58272</v>
      </c>
      <c r="AF131" s="365">
        <f>$D$55*AE131/500</f>
        <v>3496.32</v>
      </c>
      <c r="AG131" s="366">
        <v>79142</v>
      </c>
      <c r="AH131" s="365">
        <f>$D$55*AG131/500</f>
        <v>4748.5200000000004</v>
      </c>
      <c r="AI131" s="366">
        <v>107023</v>
      </c>
      <c r="AJ131" s="365">
        <f>$D$55*AI131/500</f>
        <v>6421.38</v>
      </c>
      <c r="AK131" s="366">
        <v>145294</v>
      </c>
      <c r="AL131" s="365">
        <f>$D$55*AK131/500</f>
        <v>8717.64</v>
      </c>
      <c r="AM131" s="366">
        <v>197281</v>
      </c>
      <c r="AN131" s="365">
        <f>$D$55*AM131/500</f>
        <v>11836.86</v>
      </c>
      <c r="AO131" s="366">
        <v>268240</v>
      </c>
      <c r="AP131" s="367">
        <f>$D$55*AO131/500</f>
        <v>16094.4</v>
      </c>
      <c r="AQ131" s="334"/>
    </row>
    <row r="132" spans="2:43" ht="14.45" customHeight="1">
      <c r="B132" s="323"/>
      <c r="C132" s="368" t="s">
        <v>1038</v>
      </c>
      <c r="D132" s="369">
        <f>마리!$F$32</f>
        <v>30</v>
      </c>
      <c r="E132" s="370">
        <v>6008</v>
      </c>
      <c r="F132" s="369">
        <f>$D$56*E132/500</f>
        <v>360.48</v>
      </c>
      <c r="G132" s="370">
        <v>6008</v>
      </c>
      <c r="H132" s="369">
        <f>$D$56*G132/500</f>
        <v>360.48</v>
      </c>
      <c r="I132" s="370">
        <v>6008</v>
      </c>
      <c r="J132" s="369">
        <f>$D$56*I132/500</f>
        <v>360.48</v>
      </c>
      <c r="K132" s="370">
        <v>7410</v>
      </c>
      <c r="L132" s="369">
        <f>$D$56*K132/500</f>
        <v>444.6</v>
      </c>
      <c r="M132" s="370">
        <v>7410</v>
      </c>
      <c r="N132" s="369">
        <f>$D$56*M132/500</f>
        <v>444.6</v>
      </c>
      <c r="O132" s="370">
        <v>7410</v>
      </c>
      <c r="P132" s="369">
        <f>$D$56*O132/500</f>
        <v>444.6</v>
      </c>
      <c r="Q132" s="370">
        <v>8812</v>
      </c>
      <c r="R132" s="369">
        <f>$D$56*Q132/500</f>
        <v>528.72</v>
      </c>
      <c r="S132" s="370">
        <v>8812</v>
      </c>
      <c r="T132" s="369">
        <f>$D$56*S132/500</f>
        <v>528.72</v>
      </c>
      <c r="U132" s="370">
        <v>8812</v>
      </c>
      <c r="V132" s="369">
        <f>$D$56*U132/500</f>
        <v>528.72</v>
      </c>
      <c r="W132" s="370">
        <v>12037</v>
      </c>
      <c r="X132" s="369">
        <f>$D$56*W132/500</f>
        <v>722.22</v>
      </c>
      <c r="Y132" s="370">
        <v>16324</v>
      </c>
      <c r="Z132" s="369">
        <f>$D$56*Y132/500</f>
        <v>979.44</v>
      </c>
      <c r="AA132" s="370">
        <v>22125</v>
      </c>
      <c r="AB132" s="369">
        <f>$D$56*AA132/500</f>
        <v>1327.5</v>
      </c>
      <c r="AC132" s="370">
        <v>29875</v>
      </c>
      <c r="AD132" s="369">
        <f>$D$56*AC132/500</f>
        <v>1792.5</v>
      </c>
      <c r="AE132" s="370">
        <v>40594</v>
      </c>
      <c r="AF132" s="369">
        <f>$D$56*AE132/500</f>
        <v>2435.64</v>
      </c>
      <c r="AG132" s="370">
        <v>55100</v>
      </c>
      <c r="AH132" s="369">
        <f>$D$56*AG132/500</f>
        <v>3306</v>
      </c>
      <c r="AI132" s="370">
        <v>75122</v>
      </c>
      <c r="AJ132" s="369">
        <f>$D$56*AI132/500</f>
        <v>4507.32</v>
      </c>
      <c r="AK132" s="370">
        <v>101964</v>
      </c>
      <c r="AL132" s="369">
        <f>$D$56*AK132/500</f>
        <v>6117.84</v>
      </c>
      <c r="AM132" s="370">
        <v>138487</v>
      </c>
      <c r="AN132" s="369">
        <f>$D$56*AM132/500</f>
        <v>8309.2199999999993</v>
      </c>
      <c r="AO132" s="370">
        <v>187405</v>
      </c>
      <c r="AP132" s="371">
        <f>$D$56*AO132/500</f>
        <v>11244.3</v>
      </c>
      <c r="AQ132" s="334"/>
    </row>
    <row r="133" spans="2:43" ht="14.45" customHeight="1">
      <c r="B133" s="323"/>
      <c r="C133" s="604" t="s">
        <v>202</v>
      </c>
      <c r="D133" s="361" t="s">
        <v>1041</v>
      </c>
      <c r="E133" s="362">
        <v>410</v>
      </c>
      <c r="F133" s="361">
        <f>E133*E124</f>
        <v>410</v>
      </c>
      <c r="G133" s="362">
        <v>420</v>
      </c>
      <c r="H133" s="361">
        <f>G133*G124</f>
        <v>549.96899999999994</v>
      </c>
      <c r="I133" s="362">
        <v>430</v>
      </c>
      <c r="J133" s="361">
        <f>I133*I124</f>
        <v>807.45017690482996</v>
      </c>
      <c r="K133" s="362">
        <v>450</v>
      </c>
      <c r="L133" s="361">
        <f>K133*K124</f>
        <v>845.00599908644995</v>
      </c>
      <c r="M133" s="362">
        <v>450</v>
      </c>
      <c r="N133" s="361">
        <f>M133*M124</f>
        <v>845.00599908644995</v>
      </c>
      <c r="O133" s="362">
        <v>460</v>
      </c>
      <c r="P133" s="361">
        <f>O133*O124</f>
        <v>1580.1931570501383</v>
      </c>
      <c r="Q133" s="362">
        <v>460</v>
      </c>
      <c r="R133" s="361">
        <f>Q133*Q124</f>
        <v>1580.1931570501383</v>
      </c>
      <c r="S133" s="362">
        <v>470</v>
      </c>
      <c r="T133" s="361">
        <f>S133*S124</f>
        <v>1614.5451822034022</v>
      </c>
      <c r="U133" s="362">
        <v>490</v>
      </c>
      <c r="V133" s="361">
        <f>U133*U124</f>
        <v>2358.7223537935452</v>
      </c>
      <c r="W133" s="362">
        <v>490</v>
      </c>
      <c r="X133" s="361">
        <f>W133*W124</f>
        <v>2358.7223537935452</v>
      </c>
      <c r="Y133" s="362">
        <v>500</v>
      </c>
      <c r="Z133" s="361">
        <f>Y133*Y124</f>
        <v>2406.859544687291</v>
      </c>
      <c r="AA133" s="362">
        <v>520</v>
      </c>
      <c r="AB133" s="361">
        <f>AA133*AA124</f>
        <v>4395.4430697146272</v>
      </c>
      <c r="AC133" s="362">
        <v>520</v>
      </c>
      <c r="AD133" s="361">
        <f>AC133*AC124</f>
        <v>4395.4430697146272</v>
      </c>
      <c r="AE133" s="362">
        <v>520</v>
      </c>
      <c r="AF133" s="361">
        <f>AE133*AE124</f>
        <v>6670.6236182083958</v>
      </c>
      <c r="AG133" s="362">
        <v>540</v>
      </c>
      <c r="AH133" s="361">
        <f>AG133*AG124</f>
        <v>6927.1860650625649</v>
      </c>
      <c r="AI133" s="362">
        <v>560</v>
      </c>
      <c r="AJ133" s="361">
        <f>AI133*AI124</f>
        <v>17854.765666068604</v>
      </c>
      <c r="AK133" s="362">
        <v>570</v>
      </c>
      <c r="AL133" s="361">
        <f>AK133*AK124</f>
        <v>18173.600767248401</v>
      </c>
      <c r="AM133" s="362">
        <v>590</v>
      </c>
      <c r="AN133" s="361">
        <f>AM133*AM124</f>
        <v>27586.131623074623</v>
      </c>
      <c r="AO133" s="362">
        <v>610</v>
      </c>
      <c r="AP133" s="363">
        <f>AO133*AO124</f>
        <v>28521.25472894156</v>
      </c>
      <c r="AQ133" s="334"/>
    </row>
    <row r="134" spans="2:43" ht="14.45" customHeight="1">
      <c r="B134" s="323"/>
      <c r="C134" s="605"/>
      <c r="D134" s="365" t="s">
        <v>1041</v>
      </c>
      <c r="E134" s="366">
        <v>240</v>
      </c>
      <c r="F134" s="365">
        <f>E134*E124</f>
        <v>240</v>
      </c>
      <c r="G134" s="366">
        <v>240</v>
      </c>
      <c r="H134" s="365">
        <f>G134*G124</f>
        <v>314.26799999999997</v>
      </c>
      <c r="I134" s="366">
        <v>240</v>
      </c>
      <c r="J134" s="365">
        <f>I134*I124</f>
        <v>450.66986617943996</v>
      </c>
      <c r="K134" s="366">
        <v>240</v>
      </c>
      <c r="L134" s="365">
        <f>K134*K124</f>
        <v>450.66986617943996</v>
      </c>
      <c r="M134" s="366">
        <v>240</v>
      </c>
      <c r="N134" s="365">
        <f>M134*M124</f>
        <v>450.66986617943996</v>
      </c>
      <c r="O134" s="366">
        <v>250</v>
      </c>
      <c r="P134" s="365">
        <f>O134*O124</f>
        <v>858.8006288315969</v>
      </c>
      <c r="Q134" s="366">
        <v>260</v>
      </c>
      <c r="R134" s="365">
        <f>Q134*Q124</f>
        <v>893.15265398486076</v>
      </c>
      <c r="S134" s="366">
        <v>260</v>
      </c>
      <c r="T134" s="365">
        <f>S134*S124</f>
        <v>893.15265398486076</v>
      </c>
      <c r="U134" s="366">
        <v>260</v>
      </c>
      <c r="V134" s="365">
        <f>U134*U124</f>
        <v>1251.5669632373913</v>
      </c>
      <c r="W134" s="366">
        <v>270</v>
      </c>
      <c r="X134" s="365">
        <f>W134*W124</f>
        <v>1299.7041541311371</v>
      </c>
      <c r="Y134" s="366">
        <v>270</v>
      </c>
      <c r="Z134" s="365">
        <f>Y134*Y124</f>
        <v>1299.7041541311371</v>
      </c>
      <c r="AA134" s="366">
        <v>270</v>
      </c>
      <c r="AB134" s="365">
        <f>AA134*AA124</f>
        <v>2282.2492861979799</v>
      </c>
      <c r="AC134" s="366">
        <v>270</v>
      </c>
      <c r="AD134" s="365">
        <f>AC134*AC124</f>
        <v>2282.2492861979799</v>
      </c>
      <c r="AE134" s="366">
        <v>270</v>
      </c>
      <c r="AF134" s="365">
        <f>AE134*AE124</f>
        <v>3463.5930325312825</v>
      </c>
      <c r="AG134" s="366">
        <v>270</v>
      </c>
      <c r="AH134" s="365">
        <f>AG134*AG124</f>
        <v>3463.5930325312825</v>
      </c>
      <c r="AI134" s="366">
        <v>280</v>
      </c>
      <c r="AJ134" s="365">
        <f>AI134*AI124</f>
        <v>8927.3828330343022</v>
      </c>
      <c r="AK134" s="366">
        <v>290</v>
      </c>
      <c r="AL134" s="365">
        <f>AK134*AK124</f>
        <v>9246.2179342140989</v>
      </c>
      <c r="AM134" s="366">
        <v>310</v>
      </c>
      <c r="AN134" s="365">
        <f>AM134*AM124</f>
        <v>14494.408140937514</v>
      </c>
      <c r="AO134" s="366">
        <v>320</v>
      </c>
      <c r="AP134" s="367">
        <f>AO134*AO124</f>
        <v>14961.969693870982</v>
      </c>
      <c r="AQ134" s="334"/>
    </row>
    <row r="135" spans="2:43" ht="14.45" customHeight="1">
      <c r="B135" s="323"/>
      <c r="C135" s="364" t="s">
        <v>1001</v>
      </c>
      <c r="D135" s="365">
        <f>마리!$F$24</f>
        <v>28</v>
      </c>
      <c r="E135" s="366">
        <v>6</v>
      </c>
      <c r="F135" s="365">
        <f>D135*E135*E124</f>
        <v>168</v>
      </c>
      <c r="G135" s="366">
        <v>6</v>
      </c>
      <c r="H135" s="365">
        <f>D135*G135*G124</f>
        <v>219.98759999999996</v>
      </c>
      <c r="I135" s="366">
        <v>6</v>
      </c>
      <c r="J135" s="365">
        <f>D135*I135*I124</f>
        <v>315.46890632560797</v>
      </c>
      <c r="K135" s="366">
        <v>6</v>
      </c>
      <c r="L135" s="365">
        <f>D135*K135*K124</f>
        <v>315.46890632560797</v>
      </c>
      <c r="M135" s="366">
        <v>6</v>
      </c>
      <c r="N135" s="365">
        <f>D135*M135*M124</f>
        <v>315.46890632560797</v>
      </c>
      <c r="O135" s="366">
        <v>6</v>
      </c>
      <c r="P135" s="365">
        <f>D135*O135*O124</f>
        <v>577.11402257483314</v>
      </c>
      <c r="Q135" s="366">
        <v>12</v>
      </c>
      <c r="R135" s="365">
        <f>D135*Q135*Q124</f>
        <v>1154.2280451496663</v>
      </c>
      <c r="S135" s="366">
        <v>12</v>
      </c>
      <c r="T135" s="365">
        <f>D135*S135*S124</f>
        <v>1154.2280451496663</v>
      </c>
      <c r="U135" s="366">
        <v>12</v>
      </c>
      <c r="V135" s="365">
        <f>D135*U135*U124</f>
        <v>1617.4096140298595</v>
      </c>
      <c r="W135" s="366">
        <v>12</v>
      </c>
      <c r="X135" s="365">
        <f>D135*W135*W124</f>
        <v>1617.4096140298595</v>
      </c>
      <c r="Y135" s="366">
        <v>12</v>
      </c>
      <c r="Z135" s="365">
        <f>D135*Y135*Y124</f>
        <v>1617.4096140298595</v>
      </c>
      <c r="AA135" s="366">
        <v>18</v>
      </c>
      <c r="AB135" s="365">
        <f>D135*AA135*AA124</f>
        <v>4260.1986675695625</v>
      </c>
      <c r="AC135" s="366">
        <v>18</v>
      </c>
      <c r="AD135" s="365">
        <f>D135*AC135*AC124</f>
        <v>4260.1986675695625</v>
      </c>
      <c r="AE135" s="366">
        <v>18</v>
      </c>
      <c r="AF135" s="365">
        <f>D135*AE135*AE124</f>
        <v>6465.3736607250612</v>
      </c>
      <c r="AG135" s="366">
        <v>18</v>
      </c>
      <c r="AH135" s="365">
        <f>D135*AG135*AG124</f>
        <v>6465.3736607250612</v>
      </c>
      <c r="AI135" s="366">
        <v>24</v>
      </c>
      <c r="AJ135" s="365">
        <f>D135*AI135*AI124</f>
        <v>21425.718799282327</v>
      </c>
      <c r="AK135" s="366">
        <v>24</v>
      </c>
      <c r="AL135" s="365">
        <f>D135*AK135*AK124</f>
        <v>21425.718799282327</v>
      </c>
      <c r="AM135" s="366">
        <v>24</v>
      </c>
      <c r="AN135" s="365">
        <f>D135*AM135*AM124</f>
        <v>31420.136357129064</v>
      </c>
      <c r="AO135" s="366">
        <v>24</v>
      </c>
      <c r="AP135" s="367">
        <f>D135*AO135*AO124</f>
        <v>31420.136357129064</v>
      </c>
      <c r="AQ135" s="334"/>
    </row>
    <row r="136" spans="2:43" ht="14.45" customHeight="1">
      <c r="B136" s="323"/>
      <c r="C136" s="364" t="s">
        <v>1033</v>
      </c>
      <c r="D136" s="365">
        <f>마리!$F$25</f>
        <v>60</v>
      </c>
      <c r="E136" s="366">
        <v>3</v>
      </c>
      <c r="F136" s="365">
        <f>D136*E136*E124</f>
        <v>180</v>
      </c>
      <c r="G136" s="366">
        <v>3</v>
      </c>
      <c r="H136" s="365">
        <f>D136*G136*G124</f>
        <v>235.70099999999996</v>
      </c>
      <c r="I136" s="366">
        <v>3</v>
      </c>
      <c r="J136" s="365">
        <f>D136*I136*I124</f>
        <v>338.00239963457994</v>
      </c>
      <c r="K136" s="366">
        <v>3</v>
      </c>
      <c r="L136" s="365">
        <f>D136*K136*K124</f>
        <v>338.00239963457994</v>
      </c>
      <c r="M136" s="366">
        <v>3</v>
      </c>
      <c r="N136" s="365">
        <f>D136*M136*M124</f>
        <v>338.00239963457994</v>
      </c>
      <c r="O136" s="366">
        <v>3</v>
      </c>
      <c r="P136" s="365">
        <f>D136*O136*O124</f>
        <v>618.33645275874983</v>
      </c>
      <c r="Q136" s="366">
        <v>6</v>
      </c>
      <c r="R136" s="365">
        <f>D136*Q136*Q124</f>
        <v>1236.6729055174997</v>
      </c>
      <c r="S136" s="366">
        <v>6</v>
      </c>
      <c r="T136" s="365">
        <f>D136*S136*S124</f>
        <v>1236.6729055174997</v>
      </c>
      <c r="U136" s="366">
        <v>6</v>
      </c>
      <c r="V136" s="365">
        <f>D136*U136*U124</f>
        <v>1732.9388721748496</v>
      </c>
      <c r="W136" s="366">
        <v>6</v>
      </c>
      <c r="X136" s="365">
        <f>D136*W136*W124</f>
        <v>1732.9388721748496</v>
      </c>
      <c r="Y136" s="366">
        <v>6</v>
      </c>
      <c r="Z136" s="365">
        <f>D136*Y136*Y124</f>
        <v>1732.9388721748496</v>
      </c>
      <c r="AA136" s="366">
        <v>9</v>
      </c>
      <c r="AB136" s="365">
        <f>D136*AA136*AA124</f>
        <v>4564.4985723959599</v>
      </c>
      <c r="AC136" s="366">
        <v>9</v>
      </c>
      <c r="AD136" s="365">
        <f>D136*AC136*AC124</f>
        <v>4564.4985723959599</v>
      </c>
      <c r="AE136" s="366">
        <v>9</v>
      </c>
      <c r="AF136" s="365">
        <f>D136*AE136*AE124</f>
        <v>6927.1860650625649</v>
      </c>
      <c r="AG136" s="366">
        <v>9</v>
      </c>
      <c r="AH136" s="365">
        <f>D136*AG136*AG124</f>
        <v>6927.1860650625649</v>
      </c>
      <c r="AI136" s="366">
        <v>11</v>
      </c>
      <c r="AJ136" s="365">
        <f>D136*AI136*AI124</f>
        <v>21043.116677866572</v>
      </c>
      <c r="AK136" s="366">
        <v>11</v>
      </c>
      <c r="AL136" s="365">
        <f>D136*AK136*AK124</f>
        <v>21043.116677866572</v>
      </c>
      <c r="AM136" s="366">
        <v>11</v>
      </c>
      <c r="AN136" s="365">
        <f>D136*AM136*AM124</f>
        <v>30859.062493608904</v>
      </c>
      <c r="AO136" s="366">
        <v>11</v>
      </c>
      <c r="AP136" s="367">
        <f>D136*AO136*AO124</f>
        <v>30859.062493608904</v>
      </c>
      <c r="AQ136" s="334"/>
    </row>
    <row r="137" spans="2:43" ht="14.45" customHeight="1" thickBot="1">
      <c r="B137" s="323"/>
      <c r="C137" s="372" t="s">
        <v>1002</v>
      </c>
      <c r="D137" s="373">
        <f>마리!$F$26</f>
        <v>103</v>
      </c>
      <c r="E137" s="374">
        <v>1</v>
      </c>
      <c r="F137" s="373">
        <f>D137*E137*E124</f>
        <v>103</v>
      </c>
      <c r="G137" s="374">
        <v>1</v>
      </c>
      <c r="H137" s="373">
        <f>D137*G137*G124</f>
        <v>134.87334999999999</v>
      </c>
      <c r="I137" s="374">
        <v>1</v>
      </c>
      <c r="J137" s="373">
        <f>D137*I137*I124</f>
        <v>193.41248423534299</v>
      </c>
      <c r="K137" s="374">
        <v>1</v>
      </c>
      <c r="L137" s="373">
        <f>D137*K137*K124</f>
        <v>193.41248423534299</v>
      </c>
      <c r="M137" s="374">
        <v>1</v>
      </c>
      <c r="N137" s="373">
        <f>D137*M137*M124</f>
        <v>193.41248423534299</v>
      </c>
      <c r="O137" s="374">
        <v>1</v>
      </c>
      <c r="P137" s="373">
        <f>D137*O137*O124</f>
        <v>353.82585907861795</v>
      </c>
      <c r="Q137" s="374">
        <v>2</v>
      </c>
      <c r="R137" s="373">
        <f>D137*Q137*Q124</f>
        <v>707.6517181572359</v>
      </c>
      <c r="S137" s="374">
        <v>2</v>
      </c>
      <c r="T137" s="373">
        <f>D137*S137*S124</f>
        <v>707.6517181572359</v>
      </c>
      <c r="U137" s="374">
        <v>2</v>
      </c>
      <c r="V137" s="373">
        <f>D137*U137*U124</f>
        <v>991.62613241116389</v>
      </c>
      <c r="W137" s="374">
        <v>2</v>
      </c>
      <c r="X137" s="373">
        <f>D137*W137*W124</f>
        <v>991.62613241116389</v>
      </c>
      <c r="Y137" s="374">
        <v>2</v>
      </c>
      <c r="Z137" s="373">
        <f>D137*Y137*Y124</f>
        <v>991.62613241116389</v>
      </c>
      <c r="AA137" s="374">
        <v>3</v>
      </c>
      <c r="AB137" s="373">
        <f>D137*AA137*AA124</f>
        <v>2611.9075164265769</v>
      </c>
      <c r="AC137" s="374">
        <v>3</v>
      </c>
      <c r="AD137" s="373">
        <f>D137*AC137*AC124</f>
        <v>2611.9075164265769</v>
      </c>
      <c r="AE137" s="374">
        <v>3</v>
      </c>
      <c r="AF137" s="373">
        <f>D137*AE137*AE124</f>
        <v>3963.8898038969123</v>
      </c>
      <c r="AG137" s="374">
        <v>3</v>
      </c>
      <c r="AH137" s="373">
        <f>D137*AG137*AG124</f>
        <v>3963.8898038969123</v>
      </c>
      <c r="AI137" s="374">
        <v>1</v>
      </c>
      <c r="AJ137" s="373">
        <f>D137*AI137*AI124</f>
        <v>3284.0015421519042</v>
      </c>
      <c r="AK137" s="374">
        <v>1</v>
      </c>
      <c r="AL137" s="373">
        <f>D137*AK137*AK124</f>
        <v>3284.0015421519042</v>
      </c>
      <c r="AM137" s="374">
        <v>1</v>
      </c>
      <c r="AN137" s="373">
        <f>D137*AM137*AM124</f>
        <v>4815.8839952147227</v>
      </c>
      <c r="AO137" s="374">
        <v>1</v>
      </c>
      <c r="AP137" s="375">
        <f>D137*AO137*AO124</f>
        <v>4815.8839952147227</v>
      </c>
      <c r="AQ137" s="334"/>
    </row>
    <row r="138" spans="2:43" ht="14.45" customHeight="1" thickBot="1">
      <c r="B138" s="323"/>
      <c r="C138" s="277"/>
      <c r="D138" s="277"/>
      <c r="E138" s="277"/>
      <c r="F138" s="277"/>
      <c r="G138" s="277"/>
      <c r="H138" s="277"/>
      <c r="I138" s="277"/>
      <c r="J138" s="277"/>
      <c r="K138" s="277"/>
      <c r="L138" s="277"/>
      <c r="M138" s="277"/>
      <c r="N138" s="277"/>
      <c r="O138" s="277"/>
      <c r="P138" s="277"/>
      <c r="Q138" s="277"/>
      <c r="R138" s="277"/>
      <c r="S138" s="277"/>
      <c r="T138" s="277"/>
      <c r="U138" s="277"/>
      <c r="V138" s="277"/>
      <c r="W138" s="277"/>
      <c r="X138" s="277"/>
      <c r="Y138" s="277"/>
      <c r="Z138" s="277"/>
      <c r="AA138" s="277"/>
      <c r="AB138" s="277"/>
      <c r="AC138" s="277"/>
      <c r="AD138" s="277"/>
      <c r="AE138" s="277"/>
      <c r="AF138" s="277"/>
      <c r="AG138" s="277"/>
      <c r="AH138" s="277"/>
      <c r="AI138" s="277"/>
      <c r="AJ138" s="277"/>
      <c r="AK138" s="277"/>
      <c r="AL138" s="277"/>
      <c r="AM138" s="277"/>
      <c r="AN138" s="277"/>
      <c r="AO138" s="277"/>
      <c r="AP138" s="277"/>
      <c r="AQ138" s="334"/>
    </row>
    <row r="139" spans="2:43" ht="14.45" customHeight="1">
      <c r="B139" s="323"/>
      <c r="C139" s="376" t="s">
        <v>1032</v>
      </c>
      <c r="D139" s="377" t="s">
        <v>1577</v>
      </c>
      <c r="E139" s="600">
        <f>F125+F127+F129+F131+F133+F135+F136</f>
        <v>1369.6399999999999</v>
      </c>
      <c r="F139" s="600"/>
      <c r="G139" s="600">
        <f t="shared" ref="G139" si="72">H125+H127+H129+H131+H133+H135+H136</f>
        <v>1647.0047999999997</v>
      </c>
      <c r="H139" s="600"/>
      <c r="I139" s="600">
        <f t="shared" ref="I139" si="73">J125+J127+J129+J131+J133+J135+J136</f>
        <v>2156.829429336794</v>
      </c>
      <c r="J139" s="600"/>
      <c r="K139" s="600">
        <f t="shared" ref="K139" si="74">L125+L127+L129+L131+L133+L135+L136</f>
        <v>2314.6852515184141</v>
      </c>
      <c r="L139" s="600"/>
      <c r="M139" s="600">
        <f t="shared" ref="M139" si="75">N125+N127+N129+N131+N133+N135+N136</f>
        <v>2314.6852515184141</v>
      </c>
      <c r="N139" s="600"/>
      <c r="O139" s="600">
        <f t="shared" ref="O139" si="76">P125+P127+P129+P131+P133+P135+P136</f>
        <v>3741.3630738550546</v>
      </c>
      <c r="P139" s="600"/>
      <c r="Q139" s="600">
        <f t="shared" ref="Q139" si="77">R125+R127+R129+R131+R133+R135+R136</f>
        <v>5112.0767894338596</v>
      </c>
      <c r="R139" s="600"/>
      <c r="S139" s="600">
        <f t="shared" ref="S139" si="78">T125+T127+T129+T131+T133+T135+T136</f>
        <v>5146.4288145871233</v>
      </c>
      <c r="T139" s="600"/>
      <c r="U139" s="600">
        <f t="shared" ref="U139" si="79">V125+V127+V129+V131+V133+V135+V136</f>
        <v>7004.447378008208</v>
      </c>
      <c r="V139" s="600"/>
      <c r="W139" s="600">
        <f t="shared" ref="W139" si="80">X125+X127+X129+X131+X133+X135+X136</f>
        <v>7392.376636153198</v>
      </c>
      <c r="X139" s="600"/>
      <c r="Y139" s="600">
        <f t="shared" ref="Y139" si="81">Z125+Z127+Z129+Z131+Z133+Z135+Z136</f>
        <v>7517.5333324769363</v>
      </c>
      <c r="Z139" s="600"/>
      <c r="AA139" s="600">
        <f t="shared" ref="AA139" si="82">AB125+AB127+AB129+AB131+AB133+AB135+AB136</f>
        <v>16602.14873327587</v>
      </c>
      <c r="AB139" s="600"/>
      <c r="AC139" s="600">
        <f t="shared" ref="AC139" si="83">AD125+AD127+AD129+AD131+AD133+AD135+AD136</f>
        <v>17554.057537566001</v>
      </c>
      <c r="AD139" s="600"/>
      <c r="AE139" s="600">
        <f t="shared" ref="AE139" si="84">AF125+AF127+AF129+AF131+AF133+AF135+AF136</f>
        <v>26535.627727504383</v>
      </c>
      <c r="AF139" s="600"/>
      <c r="AG139" s="600">
        <f t="shared" ref="AG139" si="85">AH125+AH127+AH129+AH131+AH133+AH135+AH136</f>
        <v>28557.515068066888</v>
      </c>
      <c r="AH139" s="600"/>
      <c r="AI139" s="600">
        <f t="shared" ref="AI139" si="86">AJ125+AJ127+AJ129+AJ131+AJ133+AJ135+AJ136</f>
        <v>76692.636300027167</v>
      </c>
      <c r="AJ139" s="600"/>
      <c r="AK139" s="600">
        <f t="shared" ref="AK139" si="87">AL125+AL127+AL129+AL131+AL133+AL135+AL136</f>
        <v>80838.139886869991</v>
      </c>
      <c r="AL139" s="600"/>
      <c r="AM139" s="600">
        <f t="shared" ref="AM139" si="88">AN125+AN127+AN129+AN131+AN133+AN135+AN136</f>
        <v>121152.75107584488</v>
      </c>
      <c r="AN139" s="600"/>
      <c r="AO139" s="600">
        <f t="shared" ref="AO139" si="89">AP125+AP127+AP129+AP131+AP133+AP135+AP136</f>
        <v>129337.80812048599</v>
      </c>
      <c r="AP139" s="601"/>
      <c r="AQ139" s="334"/>
    </row>
    <row r="140" spans="2:43" ht="14.45" customHeight="1" thickBot="1">
      <c r="B140" s="323"/>
      <c r="C140" s="378" t="s">
        <v>1034</v>
      </c>
      <c r="D140" s="379" t="s">
        <v>1577</v>
      </c>
      <c r="E140" s="598">
        <f>F126+F128+F130+F132+F134+F135+F136</f>
        <v>1012.48</v>
      </c>
      <c r="F140" s="598"/>
      <c r="G140" s="598">
        <f>H126+H128+H130+H132+H134+H135+H136</f>
        <v>1214.2413999999999</v>
      </c>
      <c r="H140" s="598"/>
      <c r="I140" s="598">
        <f>J126+J128+J130+J132+J134+J135+J136</f>
        <v>1584.7998031208119</v>
      </c>
      <c r="J140" s="598"/>
      <c r="K140" s="598">
        <f>L126+L128+L130+L132+L134+L135+L136</f>
        <v>1698.9644608661079</v>
      </c>
      <c r="L140" s="598"/>
      <c r="M140" s="598">
        <f>N126+N128+N130+N132+N134+N135+N136</f>
        <v>1698.9644608661079</v>
      </c>
      <c r="N140" s="598"/>
      <c r="O140" s="598">
        <f>P126+P128+P130+P132+P134+P135+P136</f>
        <v>2773.6673053912909</v>
      </c>
      <c r="P140" s="598"/>
      <c r="Q140" s="598">
        <f>R126+R128+R130+R132+R134+R135+R136</f>
        <v>4087.5898058781377</v>
      </c>
      <c r="R140" s="598"/>
      <c r="S140" s="598">
        <f>T126+T128+T130+T132+T134+T135+T136</f>
        <v>4087.5898058781377</v>
      </c>
      <c r="T140" s="598"/>
      <c r="U140" s="598">
        <f>V126+V128+V130+V132+V134+V135+V136</f>
        <v>5515.7329765920676</v>
      </c>
      <c r="V140" s="598"/>
      <c r="W140" s="598">
        <f>X126+X128+X130+X132+X134+X135+X136</f>
        <v>5834.3896729158059</v>
      </c>
      <c r="X140" s="598"/>
      <c r="Y140" s="598">
        <f>Z126+Z128+Z130+Z132+Z134+Z135+Z136</f>
        <v>6168.6291783458</v>
      </c>
      <c r="Z140" s="598"/>
      <c r="AA140" s="598">
        <f>AB126+AB128+AB130+AB132+AB134+AB135+AB136</f>
        <v>13516.401743324026</v>
      </c>
      <c r="AB140" s="598"/>
      <c r="AC140" s="598">
        <f>AD126+AD128+AD130+AD132+AD134+AD135+AD136</f>
        <v>14116.646145469093</v>
      </c>
      <c r="AD140" s="598"/>
      <c r="AE140" s="598">
        <f>AF126+AF128+AF130+AF132+AF134+AF135+AF136</f>
        <v>21344.292333152262</v>
      </c>
      <c r="AF140" s="598"/>
      <c r="AG140" s="598">
        <f>AH126+AH128+AH130+AH132+AH134+AH135+AH136</f>
        <v>22522.527269377264</v>
      </c>
      <c r="AH140" s="598"/>
      <c r="AI140" s="598">
        <f>AJ126+AJ128+AJ130+AJ132+AJ134+AJ135+AJ136</f>
        <v>62790.376495666809</v>
      </c>
      <c r="AJ140" s="598"/>
      <c r="AK140" s="598">
        <f>AL126+AL128+AL130+AL132+AL134+AL135+AL136</f>
        <v>65740.003920621952</v>
      </c>
      <c r="AL140" s="598"/>
      <c r="AM140" s="598">
        <f>AN126+AN128+AN130+AN132+AN134+AN135+AN136</f>
        <v>98174.550473812589</v>
      </c>
      <c r="AN140" s="598"/>
      <c r="AO140" s="598">
        <f>AP126+AP128+AP130+AP132+AP134+AP135+AP136</f>
        <v>103447.43823847994</v>
      </c>
      <c r="AP140" s="599"/>
      <c r="AQ140" s="334"/>
    </row>
    <row r="141" spans="2:43" ht="14.45" customHeight="1" thickBot="1">
      <c r="B141" s="323"/>
      <c r="C141" s="277"/>
      <c r="D141" s="277"/>
      <c r="E141" s="277"/>
      <c r="F141" s="277"/>
      <c r="G141" s="277"/>
      <c r="H141" s="277"/>
      <c r="I141" s="277"/>
      <c r="J141" s="277"/>
      <c r="K141" s="277"/>
      <c r="L141" s="277"/>
      <c r="M141" s="277"/>
      <c r="N141" s="277"/>
      <c r="O141" s="277"/>
      <c r="P141" s="277"/>
      <c r="Q141" s="277"/>
      <c r="R141" s="277"/>
      <c r="S141" s="277"/>
      <c r="T141" s="277"/>
      <c r="U141" s="277"/>
      <c r="V141" s="277"/>
      <c r="W141" s="277"/>
      <c r="X141" s="277"/>
      <c r="Y141" s="277"/>
      <c r="Z141" s="277"/>
      <c r="AA141" s="277"/>
      <c r="AB141" s="277"/>
      <c r="AC141" s="277"/>
      <c r="AD141" s="277"/>
      <c r="AE141" s="277"/>
      <c r="AF141" s="277"/>
      <c r="AG141" s="277"/>
      <c r="AH141" s="277"/>
      <c r="AI141" s="277"/>
      <c r="AJ141" s="277"/>
      <c r="AK141" s="277"/>
      <c r="AL141" s="277"/>
      <c r="AM141" s="277"/>
      <c r="AN141" s="277"/>
      <c r="AO141" s="277"/>
      <c r="AP141" s="277"/>
      <c r="AQ141" s="334"/>
    </row>
    <row r="142" spans="2:43" ht="14.45" customHeight="1">
      <c r="B142" s="323"/>
      <c r="C142" s="608" t="s">
        <v>1558</v>
      </c>
      <c r="D142" s="610" t="s">
        <v>1037</v>
      </c>
      <c r="E142" s="606" t="s">
        <v>1013</v>
      </c>
      <c r="F142" s="606"/>
      <c r="G142" s="606" t="s">
        <v>1042</v>
      </c>
      <c r="H142" s="606" t="s">
        <v>1014</v>
      </c>
      <c r="I142" s="606" t="s">
        <v>1043</v>
      </c>
      <c r="J142" s="606" t="s">
        <v>1015</v>
      </c>
      <c r="K142" s="606" t="s">
        <v>1044</v>
      </c>
      <c r="L142" s="606" t="s">
        <v>1016</v>
      </c>
      <c r="M142" s="606" t="s">
        <v>1045</v>
      </c>
      <c r="N142" s="606" t="s">
        <v>1017</v>
      </c>
      <c r="O142" s="606" t="s">
        <v>1046</v>
      </c>
      <c r="P142" s="606" t="s">
        <v>1018</v>
      </c>
      <c r="Q142" s="606" t="s">
        <v>1047</v>
      </c>
      <c r="R142" s="606" t="s">
        <v>1019</v>
      </c>
      <c r="S142" s="606" t="s">
        <v>1048</v>
      </c>
      <c r="T142" s="606" t="s">
        <v>1020</v>
      </c>
      <c r="U142" s="606" t="s">
        <v>1049</v>
      </c>
      <c r="V142" s="606" t="s">
        <v>1021</v>
      </c>
      <c r="W142" s="606" t="s">
        <v>1050</v>
      </c>
      <c r="X142" s="606" t="s">
        <v>1022</v>
      </c>
      <c r="Y142" s="606" t="s">
        <v>1051</v>
      </c>
      <c r="Z142" s="606" t="s">
        <v>1023</v>
      </c>
      <c r="AA142" s="606" t="s">
        <v>1052</v>
      </c>
      <c r="AB142" s="606" t="s">
        <v>1024</v>
      </c>
      <c r="AC142" s="606" t="s">
        <v>1053</v>
      </c>
      <c r="AD142" s="606" t="s">
        <v>1025</v>
      </c>
      <c r="AE142" s="606" t="s">
        <v>1054</v>
      </c>
      <c r="AF142" s="606" t="s">
        <v>1026</v>
      </c>
      <c r="AG142" s="606" t="s">
        <v>1055</v>
      </c>
      <c r="AH142" s="606" t="s">
        <v>1027</v>
      </c>
      <c r="AI142" s="606" t="s">
        <v>1056</v>
      </c>
      <c r="AJ142" s="606" t="s">
        <v>1028</v>
      </c>
      <c r="AK142" s="606" t="s">
        <v>1057</v>
      </c>
      <c r="AL142" s="606" t="s">
        <v>1029</v>
      </c>
      <c r="AM142" s="606" t="s">
        <v>1058</v>
      </c>
      <c r="AN142" s="606" t="s">
        <v>1030</v>
      </c>
      <c r="AO142" s="606" t="s">
        <v>1059</v>
      </c>
      <c r="AP142" s="607" t="s">
        <v>1031</v>
      </c>
      <c r="AQ142" s="334"/>
    </row>
    <row r="143" spans="2:43" ht="14.45" customHeight="1">
      <c r="B143" s="323"/>
      <c r="C143" s="609"/>
      <c r="D143" s="611"/>
      <c r="E143" s="602">
        <f>'3T장기'!$J$8</f>
        <v>1</v>
      </c>
      <c r="F143" s="602"/>
      <c r="G143" s="602">
        <f>'3T장기'!$J$18</f>
        <v>1.3094499999999998</v>
      </c>
      <c r="H143" s="602">
        <v>1.5976852999999998</v>
      </c>
      <c r="I143" s="602">
        <f>'3T장기'!$J$28</f>
        <v>1.8783911040925694</v>
      </c>
      <c r="J143" s="602">
        <v>1.5976852999999998</v>
      </c>
      <c r="K143" s="602">
        <f>'3T장기'!$J$38</f>
        <v>1.8783911040925694</v>
      </c>
      <c r="L143" s="602">
        <v>1.5976852999999998</v>
      </c>
      <c r="M143" s="602">
        <f>'3T장기'!$J$48</f>
        <v>1.8783911040925694</v>
      </c>
      <c r="N143" s="602">
        <v>1.5976852999999998</v>
      </c>
      <c r="O143" s="602">
        <f>'3T장기'!$J$58</f>
        <v>3.4390241547337403</v>
      </c>
      <c r="P143" s="602">
        <v>1.5976852999999998</v>
      </c>
      <c r="Q143" s="602">
        <f>'3T장기'!$S$8</f>
        <v>3.4390241547337403</v>
      </c>
      <c r="R143" s="602">
        <v>1.5976852999999998</v>
      </c>
      <c r="S143" s="602">
        <f>'3T장기'!$S$18</f>
        <v>3.4390241547337403</v>
      </c>
      <c r="T143" s="602">
        <v>1.5976852999999998</v>
      </c>
      <c r="U143" s="602">
        <f>'3T장기'!$S$28</f>
        <v>4.8209816477251843</v>
      </c>
      <c r="V143" s="602">
        <v>1.5976852999999998</v>
      </c>
      <c r="W143" s="602">
        <f>'3T장기'!$S$38</f>
        <v>4.8209816477251843</v>
      </c>
      <c r="X143" s="602">
        <v>1.5976852999999998</v>
      </c>
      <c r="Y143" s="602">
        <f>'3T장기'!$S$48</f>
        <v>4.8209816477251843</v>
      </c>
      <c r="Z143" s="602">
        <v>1.5976852999999998</v>
      </c>
      <c r="AA143" s="602">
        <f>'3T장기'!$S$58</f>
        <v>8.3331338618725059</v>
      </c>
      <c r="AB143" s="602">
        <v>1.5976852999999998</v>
      </c>
      <c r="AC143" s="602">
        <f>'3T장기'!$AB$8</f>
        <v>8.3331338618725059</v>
      </c>
      <c r="AD143" s="602">
        <v>1.5976852999999998</v>
      </c>
      <c r="AE143" s="602">
        <f>'3T장기'!$AB$18</f>
        <v>12.903485000228635</v>
      </c>
      <c r="AF143" s="602">
        <v>1.5976852999999998</v>
      </c>
      <c r="AG143" s="602">
        <f>'3T장기'!$AB$28</f>
        <v>12.903485000228635</v>
      </c>
      <c r="AH143" s="602">
        <v>1.5976852999999998</v>
      </c>
      <c r="AI143" s="602">
        <f>'3T장기'!$AB$38</f>
        <v>33.669475130912986</v>
      </c>
      <c r="AJ143" s="602">
        <v>1.5976852999999998</v>
      </c>
      <c r="AK143" s="602">
        <f>'3T장기'!$AB$48</f>
        <v>33.669475130912986</v>
      </c>
      <c r="AL143" s="602">
        <v>1.5976852999999998</v>
      </c>
      <c r="AM143" s="602">
        <f>'3T장기'!$AB$58</f>
        <v>50.903405800817254</v>
      </c>
      <c r="AN143" s="602">
        <v>1.5976852999999998</v>
      </c>
      <c r="AO143" s="602">
        <f>'3T장기'!$AB$58</f>
        <v>50.903405800817254</v>
      </c>
      <c r="AP143" s="603"/>
      <c r="AQ143" s="334"/>
    </row>
    <row r="144" spans="2:43" ht="14.45" customHeight="1">
      <c r="B144" s="323"/>
      <c r="C144" s="360" t="s">
        <v>204</v>
      </c>
      <c r="D144" s="361">
        <f>마리!$F$28</f>
        <v>0</v>
      </c>
      <c r="E144" s="362">
        <v>87.5</v>
      </c>
      <c r="F144" s="361">
        <f>D144*E144*E143</f>
        <v>0</v>
      </c>
      <c r="G144" s="362">
        <v>87.5</v>
      </c>
      <c r="H144" s="361">
        <f>D144*G144*G143</f>
        <v>0</v>
      </c>
      <c r="I144" s="362">
        <v>87.5</v>
      </c>
      <c r="J144" s="361">
        <f>D144*I144*I143</f>
        <v>0</v>
      </c>
      <c r="K144" s="362">
        <v>107.9</v>
      </c>
      <c r="L144" s="361">
        <f>D144*K144*K143</f>
        <v>0</v>
      </c>
      <c r="M144" s="362">
        <v>107.9</v>
      </c>
      <c r="N144" s="361">
        <f>D144*M144*M143</f>
        <v>0</v>
      </c>
      <c r="O144" s="362">
        <v>107.9</v>
      </c>
      <c r="P144" s="361">
        <f>D144*O144*O143</f>
        <v>0</v>
      </c>
      <c r="Q144" s="362">
        <v>128.30000000000001</v>
      </c>
      <c r="R144" s="361">
        <f>D144*Q144*Q143</f>
        <v>0</v>
      </c>
      <c r="S144" s="362">
        <v>128.30000000000001</v>
      </c>
      <c r="T144" s="361">
        <f>D144*S144*S143</f>
        <v>0</v>
      </c>
      <c r="U144" s="362">
        <v>128.30000000000001</v>
      </c>
      <c r="V144" s="361">
        <f>D144*U144*U143</f>
        <v>0</v>
      </c>
      <c r="W144" s="362">
        <v>148.69999999999999</v>
      </c>
      <c r="X144" s="361">
        <f>D144*W144*W143</f>
        <v>0</v>
      </c>
      <c r="Y144" s="362">
        <v>148.69999999999999</v>
      </c>
      <c r="Z144" s="361">
        <f>D144*Y144*Y143</f>
        <v>0</v>
      </c>
      <c r="AA144" s="362">
        <v>148.69999999999999</v>
      </c>
      <c r="AB144" s="361">
        <f>D144*AA144*AA143</f>
        <v>0</v>
      </c>
      <c r="AC144" s="362">
        <v>169.1</v>
      </c>
      <c r="AD144" s="361">
        <f>D144*AC144*AC143</f>
        <v>0</v>
      </c>
      <c r="AE144" s="362">
        <v>169.1</v>
      </c>
      <c r="AF144" s="361">
        <f>D144*AE144*AE143</f>
        <v>0</v>
      </c>
      <c r="AG144" s="362">
        <v>169.1</v>
      </c>
      <c r="AH144" s="361">
        <f>D144*AG144*AG143</f>
        <v>0</v>
      </c>
      <c r="AI144" s="362">
        <v>189.5</v>
      </c>
      <c r="AJ144" s="361">
        <f>D144*AI144*AI143</f>
        <v>0</v>
      </c>
      <c r="AK144" s="362">
        <v>189.5</v>
      </c>
      <c r="AL144" s="361">
        <f>D144*AK144*AK143</f>
        <v>0</v>
      </c>
      <c r="AM144" s="362">
        <v>189.5</v>
      </c>
      <c r="AN144" s="361">
        <f>D144*AM144*AM143</f>
        <v>0</v>
      </c>
      <c r="AO144" s="362">
        <v>209.9</v>
      </c>
      <c r="AP144" s="363">
        <f>D144*AO144*AO143</f>
        <v>0</v>
      </c>
      <c r="AQ144" s="334"/>
    </row>
    <row r="145" spans="2:43" ht="14.45" customHeight="1">
      <c r="B145" s="323"/>
      <c r="C145" s="364" t="s">
        <v>203</v>
      </c>
      <c r="D145" s="365">
        <f>마리!$F$27</f>
        <v>0</v>
      </c>
      <c r="E145" s="366">
        <v>52.5</v>
      </c>
      <c r="F145" s="365">
        <f>D145*E145*E143</f>
        <v>0</v>
      </c>
      <c r="G145" s="366">
        <v>52.5</v>
      </c>
      <c r="H145" s="365">
        <f>D145*G145*G143</f>
        <v>0</v>
      </c>
      <c r="I145" s="366">
        <v>52.5</v>
      </c>
      <c r="J145" s="365">
        <f>D145*I145*I143</f>
        <v>0</v>
      </c>
      <c r="K145" s="366">
        <v>64.7</v>
      </c>
      <c r="L145" s="365">
        <f>D145*K145*K143</f>
        <v>0</v>
      </c>
      <c r="M145" s="366">
        <v>64.7</v>
      </c>
      <c r="N145" s="365">
        <f>D145*M145*M143</f>
        <v>0</v>
      </c>
      <c r="O145" s="366">
        <v>64.7</v>
      </c>
      <c r="P145" s="365">
        <f>D145*O145*O143</f>
        <v>0</v>
      </c>
      <c r="Q145" s="366">
        <v>77</v>
      </c>
      <c r="R145" s="365">
        <f>D145*Q145*Q143</f>
        <v>0</v>
      </c>
      <c r="S145" s="366">
        <v>77</v>
      </c>
      <c r="T145" s="365">
        <f>D145*S145*S143</f>
        <v>0</v>
      </c>
      <c r="U145" s="366">
        <v>77</v>
      </c>
      <c r="V145" s="365">
        <f>D145*U145*U143</f>
        <v>0</v>
      </c>
      <c r="W145" s="366">
        <v>89.2</v>
      </c>
      <c r="X145" s="365">
        <f>D145*W145*W143</f>
        <v>0</v>
      </c>
      <c r="Y145" s="366">
        <v>89.2</v>
      </c>
      <c r="Z145" s="365">
        <f>D145*Y145*Y143</f>
        <v>0</v>
      </c>
      <c r="AA145" s="366">
        <v>89.2</v>
      </c>
      <c r="AB145" s="365">
        <f>D145*AA145*AA143</f>
        <v>0</v>
      </c>
      <c r="AC145" s="366">
        <v>1010</v>
      </c>
      <c r="AD145" s="365">
        <f>D145*AC145*AC143</f>
        <v>0</v>
      </c>
      <c r="AE145" s="366">
        <v>1010</v>
      </c>
      <c r="AF145" s="365">
        <f>D145*AE145*AE143</f>
        <v>0</v>
      </c>
      <c r="AG145" s="366">
        <v>1010</v>
      </c>
      <c r="AH145" s="365">
        <f>D145*AG145*AG143</f>
        <v>0</v>
      </c>
      <c r="AI145" s="366">
        <v>1130</v>
      </c>
      <c r="AJ145" s="365">
        <f>D145*AI145*AI143</f>
        <v>0</v>
      </c>
      <c r="AK145" s="366">
        <v>1130</v>
      </c>
      <c r="AL145" s="365">
        <f>D145*AK145*AK143</f>
        <v>0</v>
      </c>
      <c r="AM145" s="366">
        <v>1130</v>
      </c>
      <c r="AN145" s="365">
        <f>D145*AM145*AM143</f>
        <v>0</v>
      </c>
      <c r="AO145" s="366">
        <v>1250</v>
      </c>
      <c r="AP145" s="367">
        <f>D145*AO145*AO143</f>
        <v>0</v>
      </c>
      <c r="AQ145" s="334"/>
    </row>
    <row r="146" spans="2:43" ht="14.45" customHeight="1">
      <c r="B146" s="323"/>
      <c r="C146" s="364" t="s">
        <v>1811</v>
      </c>
      <c r="D146" s="365">
        <f>마리!$F$31</f>
        <v>0</v>
      </c>
      <c r="E146" s="366">
        <v>11</v>
      </c>
      <c r="F146" s="365">
        <f>D146*E146*E143</f>
        <v>0</v>
      </c>
      <c r="G146" s="366">
        <v>11</v>
      </c>
      <c r="H146" s="365">
        <f>D146*G146*G143</f>
        <v>0</v>
      </c>
      <c r="I146" s="366">
        <v>11</v>
      </c>
      <c r="J146" s="365">
        <f>D146*I146*I143</f>
        <v>0</v>
      </c>
      <c r="K146" s="366">
        <v>13</v>
      </c>
      <c r="L146" s="365">
        <f>D146*K146*K143</f>
        <v>0</v>
      </c>
      <c r="M146" s="366">
        <v>14</v>
      </c>
      <c r="N146" s="365">
        <f>D146*M146*M143</f>
        <v>0</v>
      </c>
      <c r="O146" s="366">
        <v>14</v>
      </c>
      <c r="P146" s="365">
        <f>D146*O146*O143</f>
        <v>0</v>
      </c>
      <c r="Q146" s="366">
        <v>15</v>
      </c>
      <c r="R146" s="365">
        <f>D146*Q146*Q143</f>
        <v>0</v>
      </c>
      <c r="S146" s="366">
        <v>15</v>
      </c>
      <c r="T146" s="365">
        <f>D146*S146*S143</f>
        <v>0</v>
      </c>
      <c r="U146" s="366">
        <v>16</v>
      </c>
      <c r="V146" s="365">
        <f>D146*U146*U143</f>
        <v>0</v>
      </c>
      <c r="W146" s="366">
        <v>19</v>
      </c>
      <c r="X146" s="365">
        <f>D146*W146*W143</f>
        <v>0</v>
      </c>
      <c r="Y146" s="366">
        <v>23</v>
      </c>
      <c r="Z146" s="365">
        <f>D146*Y146*Y143</f>
        <v>0</v>
      </c>
      <c r="AA146" s="366">
        <v>27</v>
      </c>
      <c r="AB146" s="365">
        <f>D146*AA146*AA143</f>
        <v>0</v>
      </c>
      <c r="AC146" s="366">
        <v>32</v>
      </c>
      <c r="AD146" s="365">
        <f>D146*AC146*AC143</f>
        <v>0</v>
      </c>
      <c r="AE146" s="366">
        <v>38</v>
      </c>
      <c r="AF146" s="365">
        <f>D146*AE146*AE143</f>
        <v>0</v>
      </c>
      <c r="AG146" s="366">
        <v>45</v>
      </c>
      <c r="AH146" s="365">
        <f>D146*AG146*AG143</f>
        <v>0</v>
      </c>
      <c r="AI146" s="366">
        <v>53</v>
      </c>
      <c r="AJ146" s="365">
        <f>D146*AI146*AI143</f>
        <v>0</v>
      </c>
      <c r="AK146" s="366">
        <v>63</v>
      </c>
      <c r="AL146" s="365">
        <f>D146*AK146*AK143</f>
        <v>0</v>
      </c>
      <c r="AM146" s="366">
        <v>74</v>
      </c>
      <c r="AN146" s="365">
        <f>D146*AM146*AM143</f>
        <v>0</v>
      </c>
      <c r="AO146" s="366">
        <v>87</v>
      </c>
      <c r="AP146" s="367">
        <f>D146*AO146*AO143</f>
        <v>0</v>
      </c>
      <c r="AQ146" s="334"/>
    </row>
    <row r="147" spans="2:43" ht="14.45" customHeight="1">
      <c r="B147" s="323"/>
      <c r="C147" s="368" t="s">
        <v>1811</v>
      </c>
      <c r="D147" s="369">
        <f>마리!$F$31</f>
        <v>0</v>
      </c>
      <c r="E147" s="370">
        <v>7</v>
      </c>
      <c r="F147" s="369">
        <f>$D$52*E147*E143</f>
        <v>0</v>
      </c>
      <c r="G147" s="370">
        <v>7</v>
      </c>
      <c r="H147" s="369">
        <f>$D$52*G147*G143</f>
        <v>0</v>
      </c>
      <c r="I147" s="370">
        <v>8</v>
      </c>
      <c r="J147" s="369">
        <f>$D$52*I147*I143</f>
        <v>0</v>
      </c>
      <c r="K147" s="370">
        <v>8</v>
      </c>
      <c r="L147" s="369">
        <f>$D$52*K147*K143</f>
        <v>0</v>
      </c>
      <c r="M147" s="370">
        <v>9</v>
      </c>
      <c r="N147" s="369">
        <f>$D$52*M147*M143</f>
        <v>0</v>
      </c>
      <c r="O147" s="370">
        <v>9</v>
      </c>
      <c r="P147" s="369">
        <f>$D$52*O147*O143</f>
        <v>0</v>
      </c>
      <c r="Q147" s="370">
        <v>9</v>
      </c>
      <c r="R147" s="369">
        <f>$D$52*Q147*Q143</f>
        <v>0</v>
      </c>
      <c r="S147" s="370">
        <v>10</v>
      </c>
      <c r="T147" s="369">
        <f>$D$52*S147*S143</f>
        <v>0</v>
      </c>
      <c r="U147" s="370">
        <v>10</v>
      </c>
      <c r="V147" s="369">
        <f>$D$52*U147*U143</f>
        <v>0</v>
      </c>
      <c r="W147" s="370">
        <v>12</v>
      </c>
      <c r="X147" s="369">
        <f>$D$52*W147*W143</f>
        <v>0</v>
      </c>
      <c r="Y147" s="370">
        <v>14</v>
      </c>
      <c r="Z147" s="369">
        <f>$D$52*Y147*Y143</f>
        <v>0</v>
      </c>
      <c r="AA147" s="370">
        <v>17</v>
      </c>
      <c r="AB147" s="369">
        <f>$D$52*AA147*AA143</f>
        <v>0</v>
      </c>
      <c r="AC147" s="370">
        <v>20</v>
      </c>
      <c r="AD147" s="369">
        <f>$D$52*AC147*AC143</f>
        <v>0</v>
      </c>
      <c r="AE147" s="370">
        <v>24</v>
      </c>
      <c r="AF147" s="369">
        <f>$D$52*AE147*AE143</f>
        <v>0</v>
      </c>
      <c r="AG147" s="370">
        <v>28</v>
      </c>
      <c r="AH147" s="369">
        <f>$D$52*AG147*AG143</f>
        <v>0</v>
      </c>
      <c r="AI147" s="370">
        <v>33</v>
      </c>
      <c r="AJ147" s="369">
        <f>$D$52*AI147*AI143</f>
        <v>0</v>
      </c>
      <c r="AK147" s="370">
        <v>38</v>
      </c>
      <c r="AL147" s="369">
        <f>$D$52*AK147*AK143</f>
        <v>0</v>
      </c>
      <c r="AM147" s="370">
        <v>45</v>
      </c>
      <c r="AN147" s="369">
        <f>$D$52*AM147*AM143</f>
        <v>0</v>
      </c>
      <c r="AO147" s="370">
        <v>53</v>
      </c>
      <c r="AP147" s="371">
        <f>$D$52*AO147*AO143</f>
        <v>0</v>
      </c>
      <c r="AQ147" s="334"/>
    </row>
    <row r="148" spans="2:43" ht="14.45" customHeight="1">
      <c r="B148" s="323"/>
      <c r="C148" s="360" t="s">
        <v>1602</v>
      </c>
      <c r="D148" s="361">
        <f>마리!$F$35</f>
        <v>8</v>
      </c>
      <c r="E148" s="362">
        <v>12</v>
      </c>
      <c r="F148" s="361">
        <f>$D$53*E148*E143</f>
        <v>96</v>
      </c>
      <c r="G148" s="362">
        <v>12</v>
      </c>
      <c r="H148" s="361">
        <f>$D$53*G148*G143</f>
        <v>125.70719999999997</v>
      </c>
      <c r="I148" s="362">
        <v>12</v>
      </c>
      <c r="J148" s="361">
        <f>$D$53*I148*I143</f>
        <v>180.32554599288665</v>
      </c>
      <c r="K148" s="362">
        <v>12</v>
      </c>
      <c r="L148" s="361">
        <f>$D$53*K148*K143</f>
        <v>180.32554599288665</v>
      </c>
      <c r="M148" s="362">
        <v>12</v>
      </c>
      <c r="N148" s="361">
        <f>$D$53*M148*M143</f>
        <v>180.32554599288665</v>
      </c>
      <c r="O148" s="362">
        <v>12</v>
      </c>
      <c r="P148" s="361">
        <f>$D$53*O148*O143</f>
        <v>330.14631885443907</v>
      </c>
      <c r="Q148" s="362">
        <v>14</v>
      </c>
      <c r="R148" s="361">
        <f>$D$53*Q148*Q143</f>
        <v>385.17070533017892</v>
      </c>
      <c r="S148" s="362">
        <v>14</v>
      </c>
      <c r="T148" s="361">
        <f>$D$53*S148*S143</f>
        <v>385.17070533017892</v>
      </c>
      <c r="U148" s="362">
        <v>14</v>
      </c>
      <c r="V148" s="361">
        <f>$D$53*U148*U143</f>
        <v>539.94994454522066</v>
      </c>
      <c r="W148" s="362">
        <v>17</v>
      </c>
      <c r="X148" s="361">
        <f>$D$53*W148*W143</f>
        <v>655.65350409062512</v>
      </c>
      <c r="Y148" s="362">
        <v>19</v>
      </c>
      <c r="Z148" s="361">
        <f>$D$53*Y148*Y143</f>
        <v>732.78921045422805</v>
      </c>
      <c r="AA148" s="362">
        <v>22</v>
      </c>
      <c r="AB148" s="361">
        <f>$D$53*AA148*AA143</f>
        <v>1466.6315596895611</v>
      </c>
      <c r="AC148" s="362">
        <v>26</v>
      </c>
      <c r="AD148" s="361">
        <f>$D$53*AC148*AC143</f>
        <v>1733.2918432694812</v>
      </c>
      <c r="AE148" s="362">
        <v>29</v>
      </c>
      <c r="AF148" s="361">
        <f>$D$53*AE148*AE143</f>
        <v>2993.6085200530433</v>
      </c>
      <c r="AG148" s="362">
        <v>34</v>
      </c>
      <c r="AH148" s="361">
        <f>$D$53*AG148*AG143</f>
        <v>3509.7479200621888</v>
      </c>
      <c r="AI148" s="362">
        <v>39</v>
      </c>
      <c r="AJ148" s="361">
        <f>$D$53*AI148*AI143</f>
        <v>10504.876240844851</v>
      </c>
      <c r="AK148" s="362">
        <v>45</v>
      </c>
      <c r="AL148" s="361">
        <f>$D$53*AK148*AK143</f>
        <v>12121.011047128675</v>
      </c>
      <c r="AM148" s="362">
        <v>52</v>
      </c>
      <c r="AN148" s="361">
        <f>$D$53*AM148*AM143</f>
        <v>21175.816813139976</v>
      </c>
      <c r="AO148" s="362">
        <v>60</v>
      </c>
      <c r="AP148" s="363">
        <f>$D$53*AO148*AO143</f>
        <v>24433.634784392281</v>
      </c>
      <c r="AQ148" s="334"/>
    </row>
    <row r="149" spans="2:43" ht="14.45" customHeight="1">
      <c r="B149" s="323"/>
      <c r="C149" s="364" t="s">
        <v>1604</v>
      </c>
      <c r="D149" s="365">
        <f>마리!$F$35</f>
        <v>8</v>
      </c>
      <c r="E149" s="366">
        <v>8</v>
      </c>
      <c r="F149" s="365">
        <f>$D$54*E149*E143</f>
        <v>64</v>
      </c>
      <c r="G149" s="366">
        <v>8</v>
      </c>
      <c r="H149" s="365">
        <f>$D$54*G149*G143</f>
        <v>83.804799999999986</v>
      </c>
      <c r="I149" s="366">
        <v>8</v>
      </c>
      <c r="J149" s="365">
        <f>$D$54*I149*I143</f>
        <v>120.21703066192444</v>
      </c>
      <c r="K149" s="366">
        <v>10</v>
      </c>
      <c r="L149" s="365">
        <f>$D$54*K149*K143</f>
        <v>150.27128832740556</v>
      </c>
      <c r="M149" s="366">
        <v>10</v>
      </c>
      <c r="N149" s="365">
        <f>$D$54*M149*M143</f>
        <v>150.27128832740556</v>
      </c>
      <c r="O149" s="366">
        <v>10</v>
      </c>
      <c r="P149" s="365">
        <f>$D$54*O149*O143</f>
        <v>275.12193237869923</v>
      </c>
      <c r="Q149" s="366">
        <v>10</v>
      </c>
      <c r="R149" s="365">
        <f>$D$54*Q149*Q143</f>
        <v>275.12193237869923</v>
      </c>
      <c r="S149" s="366">
        <v>10</v>
      </c>
      <c r="T149" s="365">
        <f>$D$54*S149*S143</f>
        <v>275.12193237869923</v>
      </c>
      <c r="U149" s="366">
        <v>10</v>
      </c>
      <c r="V149" s="365">
        <f>$D$54*U149*U143</f>
        <v>385.67853181801473</v>
      </c>
      <c r="W149" s="366">
        <v>12</v>
      </c>
      <c r="X149" s="365">
        <f>$D$54*W149*W143</f>
        <v>462.81423818161772</v>
      </c>
      <c r="Y149" s="366">
        <v>14</v>
      </c>
      <c r="Z149" s="365">
        <f>$D$54*Y149*Y143</f>
        <v>539.94994454522066</v>
      </c>
      <c r="AA149" s="366">
        <v>16</v>
      </c>
      <c r="AB149" s="365">
        <f>$D$54*AA149*AA143</f>
        <v>1066.6411343196808</v>
      </c>
      <c r="AC149" s="366">
        <v>18</v>
      </c>
      <c r="AD149" s="365">
        <f>$D$54*AC149*AC143</f>
        <v>1199.9712761096409</v>
      </c>
      <c r="AE149" s="366">
        <v>20</v>
      </c>
      <c r="AF149" s="365">
        <f>$D$54*AE149*AE143</f>
        <v>2064.5576000365818</v>
      </c>
      <c r="AG149" s="366">
        <v>23</v>
      </c>
      <c r="AH149" s="365">
        <f>$D$54*AG149*AG143</f>
        <v>2374.241240042069</v>
      </c>
      <c r="AI149" s="366">
        <v>27</v>
      </c>
      <c r="AJ149" s="365">
        <f>$D$54*AI149*AI143</f>
        <v>7272.6066282772044</v>
      </c>
      <c r="AK149" s="366">
        <v>31</v>
      </c>
      <c r="AL149" s="365">
        <f>$D$54*AK149*AK143</f>
        <v>8350.02983246642</v>
      </c>
      <c r="AM149" s="366">
        <v>35</v>
      </c>
      <c r="AN149" s="365">
        <f>$D$54*AM149*AM143</f>
        <v>14252.95362422883</v>
      </c>
      <c r="AO149" s="366">
        <v>40</v>
      </c>
      <c r="AP149" s="367">
        <f>$D$54*AO149*AO143</f>
        <v>16289.089856261522</v>
      </c>
      <c r="AQ149" s="334"/>
    </row>
    <row r="150" spans="2:43" ht="14.45" customHeight="1">
      <c r="B150" s="323"/>
      <c r="C150" s="364" t="s">
        <v>1038</v>
      </c>
      <c r="D150" s="365">
        <f>마리!$F$32</f>
        <v>30</v>
      </c>
      <c r="E150" s="366">
        <v>8594</v>
      </c>
      <c r="F150" s="365">
        <f>$D$55*E150/500</f>
        <v>515.64</v>
      </c>
      <c r="G150" s="366">
        <v>8594</v>
      </c>
      <c r="H150" s="365">
        <f>$D$55*G150/500</f>
        <v>515.64</v>
      </c>
      <c r="I150" s="366">
        <v>8594</v>
      </c>
      <c r="J150" s="365">
        <f>$D$55*I150/500</f>
        <v>515.64</v>
      </c>
      <c r="K150" s="366">
        <v>10599</v>
      </c>
      <c r="L150" s="365">
        <f>$D$55*K150/500</f>
        <v>635.94000000000005</v>
      </c>
      <c r="M150" s="366">
        <v>10599</v>
      </c>
      <c r="N150" s="365">
        <f>$D$55*M150/500</f>
        <v>635.94000000000005</v>
      </c>
      <c r="O150" s="366">
        <v>10599</v>
      </c>
      <c r="P150" s="365">
        <f>$D$55*O150/500</f>
        <v>635.94000000000005</v>
      </c>
      <c r="Q150" s="366">
        <v>12604</v>
      </c>
      <c r="R150" s="365">
        <f>$D$55*Q150/500</f>
        <v>756.24</v>
      </c>
      <c r="S150" s="366">
        <v>12604</v>
      </c>
      <c r="T150" s="365">
        <f>$D$55*S150/500</f>
        <v>756.24</v>
      </c>
      <c r="U150" s="366">
        <v>12604</v>
      </c>
      <c r="V150" s="365">
        <f>$D$55*U150/500</f>
        <v>756.24</v>
      </c>
      <c r="W150" s="366">
        <v>17144</v>
      </c>
      <c r="X150" s="365">
        <f>$D$55*W150/500</f>
        <v>1028.6400000000001</v>
      </c>
      <c r="Y150" s="366">
        <v>17144</v>
      </c>
      <c r="Z150" s="365">
        <f>$D$55*Y150/500</f>
        <v>1028.6400000000001</v>
      </c>
      <c r="AA150" s="366">
        <v>31572</v>
      </c>
      <c r="AB150" s="365">
        <f>$D$55*AA150/500</f>
        <v>1894.32</v>
      </c>
      <c r="AC150" s="366">
        <v>42929</v>
      </c>
      <c r="AD150" s="365">
        <f>$D$55*AC150/500</f>
        <v>2575.7399999999998</v>
      </c>
      <c r="AE150" s="366">
        <v>58272</v>
      </c>
      <c r="AF150" s="365">
        <f>$D$55*AE150/500</f>
        <v>3496.32</v>
      </c>
      <c r="AG150" s="366">
        <v>79142</v>
      </c>
      <c r="AH150" s="365">
        <f>$D$55*AG150/500</f>
        <v>4748.5200000000004</v>
      </c>
      <c r="AI150" s="366">
        <v>107023</v>
      </c>
      <c r="AJ150" s="365">
        <f>$D$55*AI150/500</f>
        <v>6421.38</v>
      </c>
      <c r="AK150" s="366">
        <v>145294</v>
      </c>
      <c r="AL150" s="365">
        <f>$D$55*AK150/500</f>
        <v>8717.64</v>
      </c>
      <c r="AM150" s="366">
        <v>197281</v>
      </c>
      <c r="AN150" s="365">
        <f>$D$55*AM150/500</f>
        <v>11836.86</v>
      </c>
      <c r="AO150" s="366">
        <v>268240</v>
      </c>
      <c r="AP150" s="367">
        <f>$D$55*AO150/500</f>
        <v>16094.4</v>
      </c>
      <c r="AQ150" s="334"/>
    </row>
    <row r="151" spans="2:43" ht="14.45" customHeight="1">
      <c r="B151" s="323"/>
      <c r="C151" s="368" t="s">
        <v>1038</v>
      </c>
      <c r="D151" s="369">
        <f>마리!$F$32</f>
        <v>30</v>
      </c>
      <c r="E151" s="370">
        <v>6008</v>
      </c>
      <c r="F151" s="369">
        <f>$D$56*E151/500</f>
        <v>360.48</v>
      </c>
      <c r="G151" s="370">
        <v>6008</v>
      </c>
      <c r="H151" s="369">
        <f>$D$56*G151/500</f>
        <v>360.48</v>
      </c>
      <c r="I151" s="370">
        <v>6008</v>
      </c>
      <c r="J151" s="369">
        <f>$D$56*I151/500</f>
        <v>360.48</v>
      </c>
      <c r="K151" s="370">
        <v>7410</v>
      </c>
      <c r="L151" s="369">
        <f>$D$56*K151/500</f>
        <v>444.6</v>
      </c>
      <c r="M151" s="370">
        <v>7410</v>
      </c>
      <c r="N151" s="369">
        <f>$D$56*M151/500</f>
        <v>444.6</v>
      </c>
      <c r="O151" s="370">
        <v>7410</v>
      </c>
      <c r="P151" s="369">
        <f>$D$56*O151/500</f>
        <v>444.6</v>
      </c>
      <c r="Q151" s="370">
        <v>8812</v>
      </c>
      <c r="R151" s="369">
        <f>$D$56*Q151/500</f>
        <v>528.72</v>
      </c>
      <c r="S151" s="370">
        <v>8812</v>
      </c>
      <c r="T151" s="369">
        <f>$D$56*S151/500</f>
        <v>528.72</v>
      </c>
      <c r="U151" s="370">
        <v>8812</v>
      </c>
      <c r="V151" s="369">
        <f>$D$56*U151/500</f>
        <v>528.72</v>
      </c>
      <c r="W151" s="370">
        <v>12037</v>
      </c>
      <c r="X151" s="369">
        <f>$D$56*W151/500</f>
        <v>722.22</v>
      </c>
      <c r="Y151" s="370">
        <v>16324</v>
      </c>
      <c r="Z151" s="369">
        <f>$D$56*Y151/500</f>
        <v>979.44</v>
      </c>
      <c r="AA151" s="370">
        <v>22125</v>
      </c>
      <c r="AB151" s="369">
        <f>$D$56*AA151/500</f>
        <v>1327.5</v>
      </c>
      <c r="AC151" s="370">
        <v>29875</v>
      </c>
      <c r="AD151" s="369">
        <f>$D$56*AC151/500</f>
        <v>1792.5</v>
      </c>
      <c r="AE151" s="370">
        <v>40594</v>
      </c>
      <c r="AF151" s="369">
        <f>$D$56*AE151/500</f>
        <v>2435.64</v>
      </c>
      <c r="AG151" s="370">
        <v>55100</v>
      </c>
      <c r="AH151" s="369">
        <f>$D$56*AG151/500</f>
        <v>3306</v>
      </c>
      <c r="AI151" s="370">
        <v>75122</v>
      </c>
      <c r="AJ151" s="369">
        <f>$D$56*AI151/500</f>
        <v>4507.32</v>
      </c>
      <c r="AK151" s="370">
        <v>101964</v>
      </c>
      <c r="AL151" s="369">
        <f>$D$56*AK151/500</f>
        <v>6117.84</v>
      </c>
      <c r="AM151" s="370">
        <v>138487</v>
      </c>
      <c r="AN151" s="369">
        <f>$D$56*AM151/500</f>
        <v>8309.2199999999993</v>
      </c>
      <c r="AO151" s="370">
        <v>187405</v>
      </c>
      <c r="AP151" s="371">
        <f>$D$56*AO151/500</f>
        <v>11244.3</v>
      </c>
      <c r="AQ151" s="334"/>
    </row>
    <row r="152" spans="2:43" ht="14.45" customHeight="1">
      <c r="B152" s="323"/>
      <c r="C152" s="604" t="s">
        <v>202</v>
      </c>
      <c r="D152" s="361" t="s">
        <v>1041</v>
      </c>
      <c r="E152" s="362">
        <v>410</v>
      </c>
      <c r="F152" s="361">
        <f>E152*E143</f>
        <v>410</v>
      </c>
      <c r="G152" s="362">
        <v>420</v>
      </c>
      <c r="H152" s="361">
        <f>G152*G143</f>
        <v>549.96899999999994</v>
      </c>
      <c r="I152" s="362">
        <v>430</v>
      </c>
      <c r="J152" s="361">
        <f>I152*I143</f>
        <v>807.70817475980482</v>
      </c>
      <c r="K152" s="362">
        <v>450</v>
      </c>
      <c r="L152" s="361">
        <f>K152*K143</f>
        <v>845.27599684165625</v>
      </c>
      <c r="M152" s="362">
        <v>450</v>
      </c>
      <c r="N152" s="361">
        <f>M152*M143</f>
        <v>845.27599684165625</v>
      </c>
      <c r="O152" s="362">
        <v>460</v>
      </c>
      <c r="P152" s="361">
        <f>O152*O143</f>
        <v>1581.9511111775205</v>
      </c>
      <c r="Q152" s="362">
        <v>460</v>
      </c>
      <c r="R152" s="361">
        <f>Q152*Q143</f>
        <v>1581.9511111775205</v>
      </c>
      <c r="S152" s="362">
        <v>470</v>
      </c>
      <c r="T152" s="361">
        <f>S152*S143</f>
        <v>1616.3413527248579</v>
      </c>
      <c r="U152" s="362">
        <v>490</v>
      </c>
      <c r="V152" s="361">
        <f>U152*U143</f>
        <v>2362.2810073853402</v>
      </c>
      <c r="W152" s="362">
        <v>490</v>
      </c>
      <c r="X152" s="361">
        <f>W152*W143</f>
        <v>2362.2810073853402</v>
      </c>
      <c r="Y152" s="362">
        <v>500</v>
      </c>
      <c r="Z152" s="361">
        <f>Y152*Y143</f>
        <v>2410.4908238625922</v>
      </c>
      <c r="AA152" s="362">
        <v>520</v>
      </c>
      <c r="AB152" s="361">
        <f>AA152*AA143</f>
        <v>4333.2296081737031</v>
      </c>
      <c r="AC152" s="362">
        <v>520</v>
      </c>
      <c r="AD152" s="361">
        <f>AC152*AC143</f>
        <v>4333.2296081737031</v>
      </c>
      <c r="AE152" s="362">
        <v>520</v>
      </c>
      <c r="AF152" s="361">
        <f>AE152*AE143</f>
        <v>6709.8122001188904</v>
      </c>
      <c r="AG152" s="362">
        <v>540</v>
      </c>
      <c r="AH152" s="361">
        <f>AG152*AG143</f>
        <v>6967.8819001234624</v>
      </c>
      <c r="AI152" s="362">
        <v>560</v>
      </c>
      <c r="AJ152" s="361">
        <f>AI152*AI143</f>
        <v>18854.906073311271</v>
      </c>
      <c r="AK152" s="362">
        <v>570</v>
      </c>
      <c r="AL152" s="361">
        <f>AK152*AK143</f>
        <v>19191.6008246204</v>
      </c>
      <c r="AM152" s="362">
        <v>590</v>
      </c>
      <c r="AN152" s="361">
        <f>AM152*AM143</f>
        <v>30033.009422482181</v>
      </c>
      <c r="AO152" s="362">
        <v>610</v>
      </c>
      <c r="AP152" s="363">
        <f>AO152*AO143</f>
        <v>31051.077538498525</v>
      </c>
      <c r="AQ152" s="334"/>
    </row>
    <row r="153" spans="2:43" ht="14.45" customHeight="1">
      <c r="B153" s="323"/>
      <c r="C153" s="605"/>
      <c r="D153" s="365" t="s">
        <v>1041</v>
      </c>
      <c r="E153" s="366">
        <v>240</v>
      </c>
      <c r="F153" s="365">
        <f>E153*E143</f>
        <v>240</v>
      </c>
      <c r="G153" s="366">
        <v>240</v>
      </c>
      <c r="H153" s="365">
        <f>G153*G143</f>
        <v>314.26799999999997</v>
      </c>
      <c r="I153" s="366">
        <v>240</v>
      </c>
      <c r="J153" s="365">
        <f>I153*I143</f>
        <v>450.81386498221667</v>
      </c>
      <c r="K153" s="366">
        <v>240</v>
      </c>
      <c r="L153" s="365">
        <f>K153*K143</f>
        <v>450.81386498221667</v>
      </c>
      <c r="M153" s="366">
        <v>240</v>
      </c>
      <c r="N153" s="365">
        <f>M153*M143</f>
        <v>450.81386498221667</v>
      </c>
      <c r="O153" s="366">
        <v>250</v>
      </c>
      <c r="P153" s="365">
        <f>O153*O143</f>
        <v>859.75603868343512</v>
      </c>
      <c r="Q153" s="366">
        <v>260</v>
      </c>
      <c r="R153" s="365">
        <f>Q153*Q143</f>
        <v>894.1462802307725</v>
      </c>
      <c r="S153" s="366">
        <v>260</v>
      </c>
      <c r="T153" s="365">
        <f>S153*S143</f>
        <v>894.1462802307725</v>
      </c>
      <c r="U153" s="366">
        <v>260</v>
      </c>
      <c r="V153" s="365">
        <f>U153*U143</f>
        <v>1253.455228408548</v>
      </c>
      <c r="W153" s="366">
        <v>270</v>
      </c>
      <c r="X153" s="365">
        <f>W153*W143</f>
        <v>1301.6650448857997</v>
      </c>
      <c r="Y153" s="366">
        <v>270</v>
      </c>
      <c r="Z153" s="365">
        <f>Y153*Y143</f>
        <v>1301.6650448857997</v>
      </c>
      <c r="AA153" s="366">
        <v>270</v>
      </c>
      <c r="AB153" s="365">
        <f>AA153*AA143</f>
        <v>2249.9461427055767</v>
      </c>
      <c r="AC153" s="366">
        <v>270</v>
      </c>
      <c r="AD153" s="365">
        <f>AC153*AC143</f>
        <v>2249.9461427055767</v>
      </c>
      <c r="AE153" s="366">
        <v>270</v>
      </c>
      <c r="AF153" s="365">
        <f>AE153*AE143</f>
        <v>3483.9409500617312</v>
      </c>
      <c r="AG153" s="366">
        <v>270</v>
      </c>
      <c r="AH153" s="365">
        <f>AG153*AG143</f>
        <v>3483.9409500617312</v>
      </c>
      <c r="AI153" s="366">
        <v>280</v>
      </c>
      <c r="AJ153" s="365">
        <f>AI153*AI143</f>
        <v>9427.4530366556355</v>
      </c>
      <c r="AK153" s="366">
        <v>290</v>
      </c>
      <c r="AL153" s="365">
        <f>AK153*AK143</f>
        <v>9764.1477879647664</v>
      </c>
      <c r="AM153" s="366">
        <v>310</v>
      </c>
      <c r="AN153" s="365">
        <f>AM153*AM143</f>
        <v>15780.055798253348</v>
      </c>
      <c r="AO153" s="366">
        <v>320</v>
      </c>
      <c r="AP153" s="367">
        <f>AO153*AO143</f>
        <v>16289.089856261522</v>
      </c>
      <c r="AQ153" s="334"/>
    </row>
    <row r="154" spans="2:43" ht="14.45" customHeight="1">
      <c r="B154" s="323"/>
      <c r="C154" s="364" t="s">
        <v>1001</v>
      </c>
      <c r="D154" s="365">
        <f>마리!$F$24</f>
        <v>28</v>
      </c>
      <c r="E154" s="366">
        <v>6</v>
      </c>
      <c r="F154" s="365">
        <f>D154*E154*E143</f>
        <v>168</v>
      </c>
      <c r="G154" s="366">
        <v>6</v>
      </c>
      <c r="H154" s="365">
        <f>D154*G154*G143</f>
        <v>219.98759999999996</v>
      </c>
      <c r="I154" s="366">
        <v>6</v>
      </c>
      <c r="J154" s="365">
        <f>D154*I154*I143</f>
        <v>315.56970548755163</v>
      </c>
      <c r="K154" s="366">
        <v>6</v>
      </c>
      <c r="L154" s="365">
        <f>D154*K154*K143</f>
        <v>315.56970548755163</v>
      </c>
      <c r="M154" s="366">
        <v>6</v>
      </c>
      <c r="N154" s="365">
        <f>D154*M154*M143</f>
        <v>315.56970548755163</v>
      </c>
      <c r="O154" s="366">
        <v>6</v>
      </c>
      <c r="P154" s="365">
        <f>D154*O154*O143</f>
        <v>577.75605799526841</v>
      </c>
      <c r="Q154" s="366">
        <v>12</v>
      </c>
      <c r="R154" s="365">
        <f>D154*Q154*Q143</f>
        <v>1155.5121159905368</v>
      </c>
      <c r="S154" s="366">
        <v>12</v>
      </c>
      <c r="T154" s="365">
        <f>D154*S154*S143</f>
        <v>1155.5121159905368</v>
      </c>
      <c r="U154" s="366">
        <v>12</v>
      </c>
      <c r="V154" s="365">
        <f>D154*U154*U143</f>
        <v>1619.849833635662</v>
      </c>
      <c r="W154" s="366">
        <v>12</v>
      </c>
      <c r="X154" s="365">
        <f>D154*W154*W143</f>
        <v>1619.849833635662</v>
      </c>
      <c r="Y154" s="366">
        <v>12</v>
      </c>
      <c r="Z154" s="365">
        <f>D154*Y154*Y143</f>
        <v>1619.849833635662</v>
      </c>
      <c r="AA154" s="366">
        <v>18</v>
      </c>
      <c r="AB154" s="365">
        <f>D154*AA154*AA143</f>
        <v>4199.8994663837429</v>
      </c>
      <c r="AC154" s="366">
        <v>18</v>
      </c>
      <c r="AD154" s="365">
        <f>D154*AC154*AC143</f>
        <v>4199.8994663837429</v>
      </c>
      <c r="AE154" s="366">
        <v>18</v>
      </c>
      <c r="AF154" s="365">
        <f>D154*AE154*AE143</f>
        <v>6503.3564401152316</v>
      </c>
      <c r="AG154" s="366">
        <v>18</v>
      </c>
      <c r="AH154" s="365">
        <f>D154*AG154*AG143</f>
        <v>6503.3564401152316</v>
      </c>
      <c r="AI154" s="366">
        <v>24</v>
      </c>
      <c r="AJ154" s="365">
        <f>D154*AI154*AI143</f>
        <v>22625.887287973528</v>
      </c>
      <c r="AK154" s="366">
        <v>24</v>
      </c>
      <c r="AL154" s="365">
        <f>D154*AK154*AK143</f>
        <v>22625.887287973528</v>
      </c>
      <c r="AM154" s="366">
        <v>24</v>
      </c>
      <c r="AN154" s="365">
        <f>D154*AM154*AM143</f>
        <v>34207.088698149193</v>
      </c>
      <c r="AO154" s="366">
        <v>24</v>
      </c>
      <c r="AP154" s="367">
        <f>D154*AO154*AO143</f>
        <v>34207.088698149193</v>
      </c>
      <c r="AQ154" s="334"/>
    </row>
    <row r="155" spans="2:43" ht="14.45" customHeight="1">
      <c r="B155" s="323"/>
      <c r="C155" s="364" t="s">
        <v>1033</v>
      </c>
      <c r="D155" s="365">
        <f>마리!$F$25</f>
        <v>60</v>
      </c>
      <c r="E155" s="366">
        <v>3</v>
      </c>
      <c r="F155" s="365">
        <f>D155*E155*E143</f>
        <v>180</v>
      </c>
      <c r="G155" s="366">
        <v>3</v>
      </c>
      <c r="H155" s="365">
        <f>D155*G155*G143</f>
        <v>235.70099999999996</v>
      </c>
      <c r="I155" s="366">
        <v>3</v>
      </c>
      <c r="J155" s="365">
        <f>D155*I155*I143</f>
        <v>338.11039873666249</v>
      </c>
      <c r="K155" s="366">
        <v>3</v>
      </c>
      <c r="L155" s="365">
        <f>D155*K155*K143</f>
        <v>338.11039873666249</v>
      </c>
      <c r="M155" s="366">
        <v>3</v>
      </c>
      <c r="N155" s="365">
        <f>D155*M155*M143</f>
        <v>338.11039873666249</v>
      </c>
      <c r="O155" s="366">
        <v>3</v>
      </c>
      <c r="P155" s="365">
        <f>D155*O155*O143</f>
        <v>619.02434785207322</v>
      </c>
      <c r="Q155" s="366">
        <v>6</v>
      </c>
      <c r="R155" s="365">
        <f>D155*Q155*Q143</f>
        <v>1238.0486957041464</v>
      </c>
      <c r="S155" s="366">
        <v>6</v>
      </c>
      <c r="T155" s="365">
        <f>D155*S155*S143</f>
        <v>1238.0486957041464</v>
      </c>
      <c r="U155" s="366">
        <v>6</v>
      </c>
      <c r="V155" s="365">
        <f>D155*U155*U143</f>
        <v>1735.5533931810664</v>
      </c>
      <c r="W155" s="366">
        <v>6</v>
      </c>
      <c r="X155" s="365">
        <f>D155*W155*W143</f>
        <v>1735.5533931810664</v>
      </c>
      <c r="Y155" s="366">
        <v>6</v>
      </c>
      <c r="Z155" s="365">
        <f>D155*Y155*Y143</f>
        <v>1735.5533931810664</v>
      </c>
      <c r="AA155" s="366">
        <v>9</v>
      </c>
      <c r="AB155" s="365">
        <f>D155*AA155*AA143</f>
        <v>4499.8922854111534</v>
      </c>
      <c r="AC155" s="366">
        <v>9</v>
      </c>
      <c r="AD155" s="365">
        <f>D155*AC155*AC143</f>
        <v>4499.8922854111534</v>
      </c>
      <c r="AE155" s="366">
        <v>9</v>
      </c>
      <c r="AF155" s="365">
        <f>D155*AE155*AE143</f>
        <v>6967.8819001234624</v>
      </c>
      <c r="AG155" s="366">
        <v>9</v>
      </c>
      <c r="AH155" s="365">
        <f>D155*AG155*AG143</f>
        <v>6967.8819001234624</v>
      </c>
      <c r="AI155" s="366">
        <v>11</v>
      </c>
      <c r="AJ155" s="365">
        <f>D155*AI155*AI143</f>
        <v>22221.853586402569</v>
      </c>
      <c r="AK155" s="366">
        <v>11</v>
      </c>
      <c r="AL155" s="365">
        <f>D155*AK155*AK143</f>
        <v>22221.853586402569</v>
      </c>
      <c r="AM155" s="366">
        <v>11</v>
      </c>
      <c r="AN155" s="365">
        <f>D155*AM155*AM143</f>
        <v>33596.247828539388</v>
      </c>
      <c r="AO155" s="366">
        <v>11</v>
      </c>
      <c r="AP155" s="367">
        <f>D155*AO155*AO143</f>
        <v>33596.247828539388</v>
      </c>
      <c r="AQ155" s="334"/>
    </row>
    <row r="156" spans="2:43" ht="14.45" customHeight="1" thickBot="1">
      <c r="B156" s="323"/>
      <c r="C156" s="372" t="s">
        <v>1002</v>
      </c>
      <c r="D156" s="373">
        <f>마리!$F$26</f>
        <v>103</v>
      </c>
      <c r="E156" s="374">
        <v>1</v>
      </c>
      <c r="F156" s="373">
        <f>D156*E156*E143</f>
        <v>103</v>
      </c>
      <c r="G156" s="374">
        <v>1</v>
      </c>
      <c r="H156" s="373">
        <f>D156*G156*G143</f>
        <v>134.87334999999999</v>
      </c>
      <c r="I156" s="374">
        <v>1</v>
      </c>
      <c r="J156" s="373">
        <f>D156*I156*I143</f>
        <v>193.47428372153465</v>
      </c>
      <c r="K156" s="374">
        <v>1</v>
      </c>
      <c r="L156" s="373">
        <f>D156*K156*K143</f>
        <v>193.47428372153465</v>
      </c>
      <c r="M156" s="374">
        <v>1</v>
      </c>
      <c r="N156" s="373">
        <f>D156*M156*M143</f>
        <v>193.47428372153465</v>
      </c>
      <c r="O156" s="374">
        <v>1</v>
      </c>
      <c r="P156" s="373">
        <f>D156*O156*O143</f>
        <v>354.21948793757525</v>
      </c>
      <c r="Q156" s="374">
        <v>2</v>
      </c>
      <c r="R156" s="373">
        <f>D156*Q156*Q143</f>
        <v>708.4389758751505</v>
      </c>
      <c r="S156" s="374">
        <v>2</v>
      </c>
      <c r="T156" s="373">
        <f>D156*S156*S143</f>
        <v>708.4389758751505</v>
      </c>
      <c r="U156" s="374">
        <v>2</v>
      </c>
      <c r="V156" s="373">
        <f>D156*U156*U143</f>
        <v>993.12221943138798</v>
      </c>
      <c r="W156" s="374">
        <v>2</v>
      </c>
      <c r="X156" s="373">
        <f>D156*W156*W143</f>
        <v>993.12221943138798</v>
      </c>
      <c r="Y156" s="374">
        <v>2</v>
      </c>
      <c r="Z156" s="373">
        <f>D156*Y156*Y143</f>
        <v>993.12221943138798</v>
      </c>
      <c r="AA156" s="374">
        <v>3</v>
      </c>
      <c r="AB156" s="373">
        <f>D156*AA156*AA143</f>
        <v>2574.9383633186044</v>
      </c>
      <c r="AC156" s="374">
        <v>3</v>
      </c>
      <c r="AD156" s="373">
        <f>D156*AC156*AC143</f>
        <v>2574.9383633186044</v>
      </c>
      <c r="AE156" s="374">
        <v>3</v>
      </c>
      <c r="AF156" s="373">
        <f>D156*AE156*AE143</f>
        <v>3987.1768650706481</v>
      </c>
      <c r="AG156" s="374">
        <v>3</v>
      </c>
      <c r="AH156" s="373">
        <f>D156*AG156*AG143</f>
        <v>3987.1768650706481</v>
      </c>
      <c r="AI156" s="374">
        <v>1</v>
      </c>
      <c r="AJ156" s="373">
        <f>D156*AI156*AI143</f>
        <v>3467.9559384840377</v>
      </c>
      <c r="AK156" s="374">
        <v>1</v>
      </c>
      <c r="AL156" s="373">
        <f>D156*AK156*AK143</f>
        <v>3467.9559384840377</v>
      </c>
      <c r="AM156" s="374">
        <v>1</v>
      </c>
      <c r="AN156" s="373">
        <f>D156*AM156*AM143</f>
        <v>5243.0507974841776</v>
      </c>
      <c r="AO156" s="374">
        <v>1</v>
      </c>
      <c r="AP156" s="375">
        <f>D156*AO156*AO143</f>
        <v>5243.0507974841776</v>
      </c>
      <c r="AQ156" s="334"/>
    </row>
    <row r="157" spans="2:43" ht="14.45" customHeight="1" thickBot="1">
      <c r="B157" s="323"/>
      <c r="C157" s="277"/>
      <c r="D157" s="277"/>
      <c r="E157" s="277"/>
      <c r="F157" s="277"/>
      <c r="G157" s="277"/>
      <c r="H157" s="277"/>
      <c r="I157" s="277"/>
      <c r="J157" s="277"/>
      <c r="K157" s="277"/>
      <c r="L157" s="277"/>
      <c r="M157" s="277"/>
      <c r="N157" s="277"/>
      <c r="O157" s="277"/>
      <c r="P157" s="277"/>
      <c r="Q157" s="277"/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7"/>
      <c r="AI157" s="277"/>
      <c r="AJ157" s="277"/>
      <c r="AK157" s="277"/>
      <c r="AL157" s="277"/>
      <c r="AM157" s="277"/>
      <c r="AN157" s="277"/>
      <c r="AO157" s="277"/>
      <c r="AP157" s="277"/>
      <c r="AQ157" s="334"/>
    </row>
    <row r="158" spans="2:43" ht="14.45" customHeight="1">
      <c r="B158" s="323"/>
      <c r="C158" s="376" t="s">
        <v>1032</v>
      </c>
      <c r="D158" s="377" t="s">
        <v>1578</v>
      </c>
      <c r="E158" s="600">
        <f>F144+F146+F148+F150+F152+F154+F156</f>
        <v>1292.6399999999999</v>
      </c>
      <c r="F158" s="600"/>
      <c r="G158" s="600">
        <f t="shared" ref="G158" si="90">H144+H146+H148+H150+H152+H154+H156</f>
        <v>1546.1771499999998</v>
      </c>
      <c r="H158" s="600"/>
      <c r="I158" s="600">
        <f t="shared" ref="I158" si="91">J144+J146+J148+J150+J152+J154+J156</f>
        <v>2012.7177099617777</v>
      </c>
      <c r="J158" s="600"/>
      <c r="K158" s="600">
        <f t="shared" ref="K158" si="92">L144+L146+L148+L150+L152+L154+L156</f>
        <v>2170.585532043629</v>
      </c>
      <c r="L158" s="600"/>
      <c r="M158" s="600">
        <f t="shared" ref="M158" si="93">N144+N146+N148+N150+N152+N154+N156</f>
        <v>2170.585532043629</v>
      </c>
      <c r="N158" s="600"/>
      <c r="O158" s="600">
        <f t="shared" ref="O158" si="94">P144+P146+P148+P150+P152+P154+P156</f>
        <v>3480.012975964803</v>
      </c>
      <c r="P158" s="600"/>
      <c r="Q158" s="600">
        <f t="shared" ref="Q158" si="95">R144+R146+R148+R150+R152+R154+R156</f>
        <v>4587.3129083733866</v>
      </c>
      <c r="R158" s="600"/>
      <c r="S158" s="600">
        <f t="shared" ref="S158" si="96">T144+T146+T148+T150+T152+T154+T156</f>
        <v>4621.7031499207242</v>
      </c>
      <c r="T158" s="600"/>
      <c r="U158" s="600">
        <f t="shared" ref="U158" si="97">V144+V146+V148+V150+V152+V154+V156</f>
        <v>6271.4430049976099</v>
      </c>
      <c r="V158" s="600"/>
      <c r="W158" s="600">
        <f t="shared" ref="W158" si="98">X144+X146+X148+X150+X152+X154+X156</f>
        <v>6659.5465645430149</v>
      </c>
      <c r="X158" s="600"/>
      <c r="Y158" s="600">
        <f t="shared" ref="Y158" si="99">Z144+Z146+Z148+Z150+Z152+Z154+Z156</f>
        <v>6784.8920873838697</v>
      </c>
      <c r="Z158" s="600"/>
      <c r="AA158" s="600">
        <f t="shared" ref="AA158" si="100">AB144+AB146+AB148+AB150+AB152+AB154+AB156</f>
        <v>14469.01899756561</v>
      </c>
      <c r="AB158" s="600"/>
      <c r="AC158" s="600">
        <f t="shared" ref="AC158" si="101">AD144+AD146+AD148+AD150+AD152+AD154+AD156</f>
        <v>15417.099281145533</v>
      </c>
      <c r="AD158" s="600"/>
      <c r="AE158" s="600">
        <f t="shared" ref="AE158" si="102">AF144+AF146+AF148+AF150+AF152+AF154+AF156</f>
        <v>23690.274025357812</v>
      </c>
      <c r="AF158" s="600"/>
      <c r="AG158" s="600">
        <f t="shared" ref="AG158" si="103">AH144+AH146+AH148+AH150+AH152+AH154+AH156</f>
        <v>25716.683125371532</v>
      </c>
      <c r="AH158" s="600"/>
      <c r="AI158" s="600">
        <f t="shared" ref="AI158" si="104">AJ144+AJ146+AJ148+AJ150+AJ152+AJ154+AJ156</f>
        <v>61875.005540613689</v>
      </c>
      <c r="AJ158" s="600"/>
      <c r="AK158" s="600">
        <f t="shared" ref="AK158" si="105">AL144+AL146+AL148+AL150+AL152+AL154+AL156</f>
        <v>66124.095098206642</v>
      </c>
      <c r="AL158" s="600"/>
      <c r="AM158" s="600">
        <f t="shared" ref="AM158" si="106">AN144+AN146+AN148+AN150+AN152+AN154+AN156</f>
        <v>102495.82573125552</v>
      </c>
      <c r="AN158" s="600"/>
      <c r="AO158" s="600">
        <f t="shared" ref="AO158" si="107">AP144+AP146+AP148+AP150+AP152+AP154+AP156</f>
        <v>111029.25181852418</v>
      </c>
      <c r="AP158" s="601"/>
      <c r="AQ158" s="334"/>
    </row>
    <row r="159" spans="2:43" ht="14.45" customHeight="1" thickBot="1">
      <c r="B159" s="323"/>
      <c r="C159" s="378" t="s">
        <v>1034</v>
      </c>
      <c r="D159" s="379" t="s">
        <v>1578</v>
      </c>
      <c r="E159" s="598">
        <f>F145+F147+F149+F151+F153+F154+F156</f>
        <v>935.48</v>
      </c>
      <c r="F159" s="598"/>
      <c r="G159" s="598">
        <f>H145+H147+H149+H151+H153+H154+H156</f>
        <v>1113.4137499999999</v>
      </c>
      <c r="H159" s="598"/>
      <c r="I159" s="598">
        <f>J145+J147+J149+J151+J153+J154+J156</f>
        <v>1440.5548848532273</v>
      </c>
      <c r="J159" s="598"/>
      <c r="K159" s="598">
        <f>L145+L147+L149+L151+L153+L154+L156</f>
        <v>1554.7291425187086</v>
      </c>
      <c r="L159" s="598"/>
      <c r="M159" s="598">
        <f>N145+N147+N149+N151+N153+N154+N156</f>
        <v>1554.7291425187086</v>
      </c>
      <c r="N159" s="598"/>
      <c r="O159" s="598">
        <f>P145+P147+P149+P151+P153+P154+P156</f>
        <v>2511.4535169949777</v>
      </c>
      <c r="P159" s="598"/>
      <c r="Q159" s="598">
        <f>R145+R147+R149+R151+R153+R154+R156</f>
        <v>3561.9393044751587</v>
      </c>
      <c r="R159" s="598"/>
      <c r="S159" s="598">
        <f>T145+T147+T149+T151+T153+T154+T156</f>
        <v>3561.9393044751587</v>
      </c>
      <c r="T159" s="598"/>
      <c r="U159" s="598">
        <f>V145+V147+V149+V151+V153+V154+V156</f>
        <v>4780.8258132936126</v>
      </c>
      <c r="V159" s="598"/>
      <c r="W159" s="598">
        <f>X145+X147+X149+X151+X153+X154+X156</f>
        <v>5099.6713361344673</v>
      </c>
      <c r="X159" s="598"/>
      <c r="Y159" s="598">
        <f>Z145+Z147+Z149+Z151+Z153+Z154+Z156</f>
        <v>5434.0270424980708</v>
      </c>
      <c r="Z159" s="598"/>
      <c r="AA159" s="598">
        <f>AB145+AB147+AB149+AB151+AB153+AB154+AB156</f>
        <v>11418.925106727605</v>
      </c>
      <c r="AB159" s="598"/>
      <c r="AC159" s="598">
        <f>AD145+AD147+AD149+AD151+AD153+AD154+AD156</f>
        <v>12017.255248517566</v>
      </c>
      <c r="AD159" s="598"/>
      <c r="AE159" s="598">
        <f>AF145+AF147+AF149+AF151+AF153+AF154+AF156</f>
        <v>18474.671855284192</v>
      </c>
      <c r="AF159" s="598"/>
      <c r="AG159" s="598">
        <f>AH145+AH147+AH149+AH151+AH153+AH154+AH156</f>
        <v>19654.715495289678</v>
      </c>
      <c r="AH159" s="598"/>
      <c r="AI159" s="598">
        <f>AJ145+AJ147+AJ149+AJ151+AJ153+AJ154+AJ156</f>
        <v>47301.222891390411</v>
      </c>
      <c r="AJ159" s="598"/>
      <c r="AK159" s="598">
        <f>AL145+AL147+AL149+AL151+AL153+AL154+AL156</f>
        <v>50325.860846888754</v>
      </c>
      <c r="AL159" s="598"/>
      <c r="AM159" s="598">
        <f>AN145+AN147+AN149+AN151+AN153+AN154+AN156</f>
        <v>77792.36891811555</v>
      </c>
      <c r="AN159" s="598"/>
      <c r="AO159" s="598">
        <f>AP145+AP147+AP149+AP151+AP153+AP154+AP156</f>
        <v>83272.619208156408</v>
      </c>
      <c r="AP159" s="599"/>
      <c r="AQ159" s="334"/>
    </row>
    <row r="160" spans="2:43" ht="14.45" customHeight="1" thickBot="1">
      <c r="B160" s="323"/>
      <c r="C160" s="277"/>
      <c r="D160" s="277"/>
      <c r="E160" s="277"/>
      <c r="F160" s="277"/>
      <c r="G160" s="277"/>
      <c r="H160" s="277"/>
      <c r="I160" s="277"/>
      <c r="J160" s="277"/>
      <c r="K160" s="277"/>
      <c r="L160" s="277"/>
      <c r="M160" s="277"/>
      <c r="N160" s="277"/>
      <c r="O160" s="277"/>
      <c r="P160" s="277"/>
      <c r="Q160" s="277"/>
      <c r="R160" s="277"/>
      <c r="S160" s="277"/>
      <c r="T160" s="277"/>
      <c r="U160" s="277"/>
      <c r="V160" s="277"/>
      <c r="W160" s="277"/>
      <c r="X160" s="277"/>
      <c r="Y160" s="277"/>
      <c r="Z160" s="277"/>
      <c r="AA160" s="277"/>
      <c r="AB160" s="277"/>
      <c r="AC160" s="277"/>
      <c r="AD160" s="277"/>
      <c r="AE160" s="277"/>
      <c r="AF160" s="277"/>
      <c r="AG160" s="277"/>
      <c r="AH160" s="277"/>
      <c r="AI160" s="277"/>
      <c r="AJ160" s="277"/>
      <c r="AK160" s="277"/>
      <c r="AL160" s="277"/>
      <c r="AM160" s="277"/>
      <c r="AN160" s="277"/>
      <c r="AO160" s="277"/>
      <c r="AP160" s="277"/>
      <c r="AQ160" s="334"/>
    </row>
    <row r="161" spans="2:43" ht="14.45" customHeight="1">
      <c r="B161" s="323"/>
      <c r="C161" s="608" t="s">
        <v>1559</v>
      </c>
      <c r="D161" s="610" t="s">
        <v>1037</v>
      </c>
      <c r="E161" s="606" t="s">
        <v>1013</v>
      </c>
      <c r="F161" s="606"/>
      <c r="G161" s="606" t="s">
        <v>1042</v>
      </c>
      <c r="H161" s="606" t="s">
        <v>1014</v>
      </c>
      <c r="I161" s="606" t="s">
        <v>1043</v>
      </c>
      <c r="J161" s="606" t="s">
        <v>1015</v>
      </c>
      <c r="K161" s="606" t="s">
        <v>1044</v>
      </c>
      <c r="L161" s="606" t="s">
        <v>1016</v>
      </c>
      <c r="M161" s="606" t="s">
        <v>1045</v>
      </c>
      <c r="N161" s="606" t="s">
        <v>1017</v>
      </c>
      <c r="O161" s="606" t="s">
        <v>1046</v>
      </c>
      <c r="P161" s="606" t="s">
        <v>1018</v>
      </c>
      <c r="Q161" s="606" t="s">
        <v>1047</v>
      </c>
      <c r="R161" s="606" t="s">
        <v>1019</v>
      </c>
      <c r="S161" s="606" t="s">
        <v>1048</v>
      </c>
      <c r="T161" s="606" t="s">
        <v>1020</v>
      </c>
      <c r="U161" s="606" t="s">
        <v>1049</v>
      </c>
      <c r="V161" s="606" t="s">
        <v>1021</v>
      </c>
      <c r="W161" s="606" t="s">
        <v>1050</v>
      </c>
      <c r="X161" s="606" t="s">
        <v>1022</v>
      </c>
      <c r="Y161" s="606" t="s">
        <v>1051</v>
      </c>
      <c r="Z161" s="606" t="s">
        <v>1023</v>
      </c>
      <c r="AA161" s="606" t="s">
        <v>1052</v>
      </c>
      <c r="AB161" s="606" t="s">
        <v>1024</v>
      </c>
      <c r="AC161" s="606" t="s">
        <v>1053</v>
      </c>
      <c r="AD161" s="606" t="s">
        <v>1025</v>
      </c>
      <c r="AE161" s="606" t="s">
        <v>1054</v>
      </c>
      <c r="AF161" s="606" t="s">
        <v>1026</v>
      </c>
      <c r="AG161" s="606" t="s">
        <v>1055</v>
      </c>
      <c r="AH161" s="606" t="s">
        <v>1027</v>
      </c>
      <c r="AI161" s="606" t="s">
        <v>1056</v>
      </c>
      <c r="AJ161" s="606" t="s">
        <v>1028</v>
      </c>
      <c r="AK161" s="606" t="s">
        <v>1057</v>
      </c>
      <c r="AL161" s="606" t="s">
        <v>1029</v>
      </c>
      <c r="AM161" s="606" t="s">
        <v>1058</v>
      </c>
      <c r="AN161" s="606" t="s">
        <v>1030</v>
      </c>
      <c r="AO161" s="606" t="s">
        <v>1059</v>
      </c>
      <c r="AP161" s="607" t="s">
        <v>1031</v>
      </c>
      <c r="AQ161" s="334"/>
    </row>
    <row r="162" spans="2:43" ht="14.45" customHeight="1">
      <c r="B162" s="323"/>
      <c r="C162" s="609"/>
      <c r="D162" s="611"/>
      <c r="E162" s="602">
        <f>'3T장기'!$J$9</f>
        <v>0.99980000000000002</v>
      </c>
      <c r="F162" s="602"/>
      <c r="G162" s="602">
        <f>'3T장기'!$J$19</f>
        <v>1.3094499999999998</v>
      </c>
      <c r="H162" s="602">
        <v>1.5976852999999998</v>
      </c>
      <c r="I162" s="602">
        <f>'3T장기'!$J$29</f>
        <v>1.8801928383734416</v>
      </c>
      <c r="J162" s="602">
        <v>1.5976852999999998</v>
      </c>
      <c r="K162" s="602">
        <f>'3T장기'!$J$39</f>
        <v>1.8801928383734416</v>
      </c>
      <c r="L162" s="602">
        <v>1.5976852999999998</v>
      </c>
      <c r="M162" s="602">
        <f>'3T장기'!$J$49</f>
        <v>1.8801928383734416</v>
      </c>
      <c r="N162" s="602">
        <v>1.5976852999999998</v>
      </c>
      <c r="O162" s="602">
        <f>'3T장기'!$J$59</f>
        <v>3.4390241547337403</v>
      </c>
      <c r="P162" s="602">
        <v>1.5976852999999998</v>
      </c>
      <c r="Q162" s="602">
        <f>'3T장기'!$S$9</f>
        <v>3.4390241547337403</v>
      </c>
      <c r="R162" s="602">
        <v>1.5976852999999998</v>
      </c>
      <c r="S162" s="602">
        <f>'3T장기'!$S$19</f>
        <v>3.4390241547337403</v>
      </c>
      <c r="T162" s="602">
        <v>1.5976852999999998</v>
      </c>
      <c r="U162" s="602">
        <f>'3T장기'!$S$29</f>
        <v>4.8209816477251843</v>
      </c>
      <c r="V162" s="602">
        <v>1.5976852999999998</v>
      </c>
      <c r="W162" s="602">
        <f>'3T장기'!$S$39</f>
        <v>4.8209816477251843</v>
      </c>
      <c r="X162" s="602">
        <v>1.5976852999999998</v>
      </c>
      <c r="Y162" s="602">
        <f>'3T장기'!$S$49</f>
        <v>4.8209816477251843</v>
      </c>
      <c r="Z162" s="602">
        <v>1.5976852999999998</v>
      </c>
      <c r="AA162" s="602">
        <f>'3T장기'!$S$59</f>
        <v>8.5182365753874656</v>
      </c>
      <c r="AB162" s="602">
        <v>1.5976852999999998</v>
      </c>
      <c r="AC162" s="602">
        <f>'3T장기'!$AB$9</f>
        <v>8.5182365753874656</v>
      </c>
      <c r="AD162" s="602">
        <v>1.5976852999999998</v>
      </c>
      <c r="AE162" s="602">
        <f>'3T장기'!$AB$19</f>
        <v>12.903485000228635</v>
      </c>
      <c r="AF162" s="602">
        <v>1.5976852999999998</v>
      </c>
      <c r="AG162" s="602">
        <f>'3T장기'!$AB$29</f>
        <v>12.903485000228635</v>
      </c>
      <c r="AH162" s="602">
        <v>1.5976852999999998</v>
      </c>
      <c r="AI162" s="602">
        <f>'3T장기'!$AB$39</f>
        <v>33.669475130912986</v>
      </c>
      <c r="AJ162" s="602">
        <v>1.5976852999999998</v>
      </c>
      <c r="AK162" s="602">
        <f>'3T장기'!$AB$49</f>
        <v>33.669475130912986</v>
      </c>
      <c r="AL162" s="602">
        <v>1.5976852999999998</v>
      </c>
      <c r="AM162" s="602">
        <f>'3T장기'!$AB$59</f>
        <v>50.903405800817254</v>
      </c>
      <c r="AN162" s="602">
        <v>1.5976852999999998</v>
      </c>
      <c r="AO162" s="602">
        <f>'3T장기'!$AB$59</f>
        <v>50.903405800817254</v>
      </c>
      <c r="AP162" s="603"/>
      <c r="AQ162" s="334"/>
    </row>
    <row r="163" spans="2:43" ht="14.45" customHeight="1">
      <c r="B163" s="323"/>
      <c r="C163" s="360" t="s">
        <v>204</v>
      </c>
      <c r="D163" s="361">
        <f>마리!$F$28</f>
        <v>0</v>
      </c>
      <c r="E163" s="362">
        <v>87.5</v>
      </c>
      <c r="F163" s="361">
        <f>D163*E163*E162</f>
        <v>0</v>
      </c>
      <c r="G163" s="362">
        <v>87.5</v>
      </c>
      <c r="H163" s="361">
        <f>D163*G163*G162</f>
        <v>0</v>
      </c>
      <c r="I163" s="362">
        <v>87.5</v>
      </c>
      <c r="J163" s="361">
        <f>D163*I163*I162</f>
        <v>0</v>
      </c>
      <c r="K163" s="362">
        <v>107.9</v>
      </c>
      <c r="L163" s="361">
        <f>D163*K163*K162</f>
        <v>0</v>
      </c>
      <c r="M163" s="362">
        <v>107.9</v>
      </c>
      <c r="N163" s="361">
        <f>D163*M163*M162</f>
        <v>0</v>
      </c>
      <c r="O163" s="362">
        <v>107.9</v>
      </c>
      <c r="P163" s="361">
        <f>D163*O163*O162</f>
        <v>0</v>
      </c>
      <c r="Q163" s="362">
        <v>128.30000000000001</v>
      </c>
      <c r="R163" s="361">
        <f>D163*Q163*Q162</f>
        <v>0</v>
      </c>
      <c r="S163" s="362">
        <v>128.30000000000001</v>
      </c>
      <c r="T163" s="361">
        <f>D163*S163*S162</f>
        <v>0</v>
      </c>
      <c r="U163" s="362">
        <v>128.30000000000001</v>
      </c>
      <c r="V163" s="361">
        <f>D163*U163*U162</f>
        <v>0</v>
      </c>
      <c r="W163" s="362">
        <v>148.69999999999999</v>
      </c>
      <c r="X163" s="361">
        <f>D163*W163*W162</f>
        <v>0</v>
      </c>
      <c r="Y163" s="362">
        <v>148.69999999999999</v>
      </c>
      <c r="Z163" s="361">
        <f>D163*Y163*Y162</f>
        <v>0</v>
      </c>
      <c r="AA163" s="362">
        <v>148.69999999999999</v>
      </c>
      <c r="AB163" s="361">
        <f>D163*AA163*AA162</f>
        <v>0</v>
      </c>
      <c r="AC163" s="362">
        <v>169.1</v>
      </c>
      <c r="AD163" s="361">
        <f>D163*AC163*AC162</f>
        <v>0</v>
      </c>
      <c r="AE163" s="362">
        <v>169.1</v>
      </c>
      <c r="AF163" s="361">
        <f>D163*AE163*AE162</f>
        <v>0</v>
      </c>
      <c r="AG163" s="362">
        <v>169.1</v>
      </c>
      <c r="AH163" s="361">
        <f>D163*AG163*AG162</f>
        <v>0</v>
      </c>
      <c r="AI163" s="362">
        <v>189.5</v>
      </c>
      <c r="AJ163" s="361">
        <f>D163*AI163*AI162</f>
        <v>0</v>
      </c>
      <c r="AK163" s="362">
        <v>189.5</v>
      </c>
      <c r="AL163" s="361">
        <f>D163*AK163*AK162</f>
        <v>0</v>
      </c>
      <c r="AM163" s="362">
        <v>189.5</v>
      </c>
      <c r="AN163" s="361">
        <f>D163*AM163*AM162</f>
        <v>0</v>
      </c>
      <c r="AO163" s="362">
        <v>209.9</v>
      </c>
      <c r="AP163" s="363">
        <f>D163*AO163*AO162</f>
        <v>0</v>
      </c>
      <c r="AQ163" s="334"/>
    </row>
    <row r="164" spans="2:43" ht="14.45" customHeight="1">
      <c r="B164" s="323"/>
      <c r="C164" s="364" t="s">
        <v>203</v>
      </c>
      <c r="D164" s="365">
        <f>마리!$F$27</f>
        <v>0</v>
      </c>
      <c r="E164" s="366">
        <v>52.5</v>
      </c>
      <c r="F164" s="365">
        <f>D164*E164*E162</f>
        <v>0</v>
      </c>
      <c r="G164" s="366">
        <v>52.5</v>
      </c>
      <c r="H164" s="365">
        <f>D164*G164*G162</f>
        <v>0</v>
      </c>
      <c r="I164" s="366">
        <v>52.5</v>
      </c>
      <c r="J164" s="365">
        <f>D164*I164*I162</f>
        <v>0</v>
      </c>
      <c r="K164" s="366">
        <v>64.7</v>
      </c>
      <c r="L164" s="365">
        <f>D164*K164*K162</f>
        <v>0</v>
      </c>
      <c r="M164" s="366">
        <v>64.7</v>
      </c>
      <c r="N164" s="365">
        <f>D164*M164*M162</f>
        <v>0</v>
      </c>
      <c r="O164" s="366">
        <v>64.7</v>
      </c>
      <c r="P164" s="365">
        <f>D164*O164*O162</f>
        <v>0</v>
      </c>
      <c r="Q164" s="366">
        <v>77</v>
      </c>
      <c r="R164" s="365">
        <f>D164*Q164*Q162</f>
        <v>0</v>
      </c>
      <c r="S164" s="366">
        <v>77</v>
      </c>
      <c r="T164" s="365">
        <f>D164*S164*S162</f>
        <v>0</v>
      </c>
      <c r="U164" s="366">
        <v>77</v>
      </c>
      <c r="V164" s="365">
        <f>D164*U164*U162</f>
        <v>0</v>
      </c>
      <c r="W164" s="366">
        <v>89.2</v>
      </c>
      <c r="X164" s="365">
        <f>D164*W164*W162</f>
        <v>0</v>
      </c>
      <c r="Y164" s="366">
        <v>89.2</v>
      </c>
      <c r="Z164" s="365">
        <f>D164*Y164*Y162</f>
        <v>0</v>
      </c>
      <c r="AA164" s="366">
        <v>89.2</v>
      </c>
      <c r="AB164" s="365">
        <f>D164*AA164*AA162</f>
        <v>0</v>
      </c>
      <c r="AC164" s="366">
        <v>1010</v>
      </c>
      <c r="AD164" s="365">
        <f>D164*AC164*AC162</f>
        <v>0</v>
      </c>
      <c r="AE164" s="366">
        <v>1010</v>
      </c>
      <c r="AF164" s="365">
        <f>D164*AE164*AE162</f>
        <v>0</v>
      </c>
      <c r="AG164" s="366">
        <v>1010</v>
      </c>
      <c r="AH164" s="365">
        <f>D164*AG164*AG162</f>
        <v>0</v>
      </c>
      <c r="AI164" s="366">
        <v>1130</v>
      </c>
      <c r="AJ164" s="365">
        <f>D164*AI164*AI162</f>
        <v>0</v>
      </c>
      <c r="AK164" s="366">
        <v>1130</v>
      </c>
      <c r="AL164" s="365">
        <f>D164*AK164*AK162</f>
        <v>0</v>
      </c>
      <c r="AM164" s="366">
        <v>1130</v>
      </c>
      <c r="AN164" s="365">
        <f>D164*AM164*AM162</f>
        <v>0</v>
      </c>
      <c r="AO164" s="366">
        <v>1250</v>
      </c>
      <c r="AP164" s="367">
        <f>D164*AO164*AO162</f>
        <v>0</v>
      </c>
      <c r="AQ164" s="334"/>
    </row>
    <row r="165" spans="2:43" ht="14.45" customHeight="1">
      <c r="B165" s="323"/>
      <c r="C165" s="364" t="s">
        <v>1811</v>
      </c>
      <c r="D165" s="365">
        <f>마리!$F$31</f>
        <v>0</v>
      </c>
      <c r="E165" s="366">
        <v>11</v>
      </c>
      <c r="F165" s="365">
        <f>D165*E165*E162</f>
        <v>0</v>
      </c>
      <c r="G165" s="366">
        <v>11</v>
      </c>
      <c r="H165" s="365">
        <f>D165*G165*G162</f>
        <v>0</v>
      </c>
      <c r="I165" s="366">
        <v>11</v>
      </c>
      <c r="J165" s="365">
        <f>D165*I165*I162</f>
        <v>0</v>
      </c>
      <c r="K165" s="366">
        <v>13</v>
      </c>
      <c r="L165" s="365">
        <f>D165*K165*K162</f>
        <v>0</v>
      </c>
      <c r="M165" s="366">
        <v>14</v>
      </c>
      <c r="N165" s="365">
        <f>D165*M165*M162</f>
        <v>0</v>
      </c>
      <c r="O165" s="366">
        <v>14</v>
      </c>
      <c r="P165" s="365">
        <f>D165*O165*O162</f>
        <v>0</v>
      </c>
      <c r="Q165" s="366">
        <v>15</v>
      </c>
      <c r="R165" s="365">
        <f>D165*Q165*Q162</f>
        <v>0</v>
      </c>
      <c r="S165" s="366">
        <v>15</v>
      </c>
      <c r="T165" s="365">
        <f>D165*S165*S162</f>
        <v>0</v>
      </c>
      <c r="U165" s="366">
        <v>16</v>
      </c>
      <c r="V165" s="365">
        <f>D165*U165*U162</f>
        <v>0</v>
      </c>
      <c r="W165" s="366">
        <v>19</v>
      </c>
      <c r="X165" s="365">
        <f>D165*W165*W162</f>
        <v>0</v>
      </c>
      <c r="Y165" s="366">
        <v>23</v>
      </c>
      <c r="Z165" s="365">
        <f>D165*Y165*Y162</f>
        <v>0</v>
      </c>
      <c r="AA165" s="366">
        <v>27</v>
      </c>
      <c r="AB165" s="365">
        <f>D165*AA165*AA162</f>
        <v>0</v>
      </c>
      <c r="AC165" s="366">
        <v>32</v>
      </c>
      <c r="AD165" s="365">
        <f>D165*AC165*AC162</f>
        <v>0</v>
      </c>
      <c r="AE165" s="366">
        <v>38</v>
      </c>
      <c r="AF165" s="365">
        <f>D165*AE165*AE162</f>
        <v>0</v>
      </c>
      <c r="AG165" s="366">
        <v>45</v>
      </c>
      <c r="AH165" s="365">
        <f>D165*AG165*AG162</f>
        <v>0</v>
      </c>
      <c r="AI165" s="366">
        <v>53</v>
      </c>
      <c r="AJ165" s="365">
        <f>D165*AI165*AI162</f>
        <v>0</v>
      </c>
      <c r="AK165" s="366">
        <v>63</v>
      </c>
      <c r="AL165" s="365">
        <f>D165*AK165*AK162</f>
        <v>0</v>
      </c>
      <c r="AM165" s="366">
        <v>74</v>
      </c>
      <c r="AN165" s="365">
        <f>D165*AM165*AM162</f>
        <v>0</v>
      </c>
      <c r="AO165" s="366">
        <v>87</v>
      </c>
      <c r="AP165" s="367">
        <f>D165*AO165*AO162</f>
        <v>0</v>
      </c>
      <c r="AQ165" s="334"/>
    </row>
    <row r="166" spans="2:43" ht="14.45" customHeight="1">
      <c r="B166" s="323"/>
      <c r="C166" s="368" t="s">
        <v>1811</v>
      </c>
      <c r="D166" s="369">
        <f>마리!$F$31</f>
        <v>0</v>
      </c>
      <c r="E166" s="370">
        <v>7</v>
      </c>
      <c r="F166" s="369">
        <f>$D$52*E166*E162</f>
        <v>0</v>
      </c>
      <c r="G166" s="370">
        <v>7</v>
      </c>
      <c r="H166" s="369">
        <f>$D$52*G166*G162</f>
        <v>0</v>
      </c>
      <c r="I166" s="370">
        <v>8</v>
      </c>
      <c r="J166" s="369">
        <f>$D$52*I166*I162</f>
        <v>0</v>
      </c>
      <c r="K166" s="370">
        <v>8</v>
      </c>
      <c r="L166" s="369">
        <f>$D$52*K166*K162</f>
        <v>0</v>
      </c>
      <c r="M166" s="370">
        <v>9</v>
      </c>
      <c r="N166" s="369">
        <f>$D$52*M166*M162</f>
        <v>0</v>
      </c>
      <c r="O166" s="370">
        <v>9</v>
      </c>
      <c r="P166" s="369">
        <f>$D$52*O166*O162</f>
        <v>0</v>
      </c>
      <c r="Q166" s="370">
        <v>9</v>
      </c>
      <c r="R166" s="369">
        <f>$D$52*Q166*Q162</f>
        <v>0</v>
      </c>
      <c r="S166" s="370">
        <v>10</v>
      </c>
      <c r="T166" s="369">
        <f>$D$52*S166*S162</f>
        <v>0</v>
      </c>
      <c r="U166" s="370">
        <v>10</v>
      </c>
      <c r="V166" s="369">
        <f>$D$52*U166*U162</f>
        <v>0</v>
      </c>
      <c r="W166" s="370">
        <v>12</v>
      </c>
      <c r="X166" s="369">
        <f>$D$52*W166*W162</f>
        <v>0</v>
      </c>
      <c r="Y166" s="370">
        <v>14</v>
      </c>
      <c r="Z166" s="369">
        <f>$D$52*Y166*Y162</f>
        <v>0</v>
      </c>
      <c r="AA166" s="370">
        <v>17</v>
      </c>
      <c r="AB166" s="369">
        <f>$D$52*AA166*AA162</f>
        <v>0</v>
      </c>
      <c r="AC166" s="370">
        <v>20</v>
      </c>
      <c r="AD166" s="369">
        <f>$D$52*AC166*AC162</f>
        <v>0</v>
      </c>
      <c r="AE166" s="370">
        <v>24</v>
      </c>
      <c r="AF166" s="369">
        <f>$D$52*AE166*AE162</f>
        <v>0</v>
      </c>
      <c r="AG166" s="370">
        <v>28</v>
      </c>
      <c r="AH166" s="369">
        <f>$D$52*AG166*AG162</f>
        <v>0</v>
      </c>
      <c r="AI166" s="370">
        <v>33</v>
      </c>
      <c r="AJ166" s="369">
        <f>$D$52*AI166*AI162</f>
        <v>0</v>
      </c>
      <c r="AK166" s="370">
        <v>38</v>
      </c>
      <c r="AL166" s="369">
        <f>$D$52*AK166*AK162</f>
        <v>0</v>
      </c>
      <c r="AM166" s="370">
        <v>45</v>
      </c>
      <c r="AN166" s="369">
        <f>$D$52*AM166*AM162</f>
        <v>0</v>
      </c>
      <c r="AO166" s="370">
        <v>53</v>
      </c>
      <c r="AP166" s="371">
        <f>$D$52*AO166*AO162</f>
        <v>0</v>
      </c>
      <c r="AQ166" s="334"/>
    </row>
    <row r="167" spans="2:43" ht="14.45" customHeight="1">
      <c r="B167" s="323"/>
      <c r="C167" s="360" t="s">
        <v>1602</v>
      </c>
      <c r="D167" s="361">
        <f>마리!$F$35</f>
        <v>8</v>
      </c>
      <c r="E167" s="362">
        <v>12</v>
      </c>
      <c r="F167" s="361">
        <f>$D$53*E167*E162</f>
        <v>95.980800000000002</v>
      </c>
      <c r="G167" s="362">
        <v>12</v>
      </c>
      <c r="H167" s="361">
        <f>$D$53*G167*G162</f>
        <v>125.70719999999997</v>
      </c>
      <c r="I167" s="362">
        <v>12</v>
      </c>
      <c r="J167" s="361">
        <f>$D$53*I167*I162</f>
        <v>180.49851248385039</v>
      </c>
      <c r="K167" s="362">
        <v>12</v>
      </c>
      <c r="L167" s="361">
        <f>$D$53*K167*K162</f>
        <v>180.49851248385039</v>
      </c>
      <c r="M167" s="362">
        <v>12</v>
      </c>
      <c r="N167" s="361">
        <f>$D$53*M167*M162</f>
        <v>180.49851248385039</v>
      </c>
      <c r="O167" s="362">
        <v>12</v>
      </c>
      <c r="P167" s="361">
        <f>$D$53*O167*O162</f>
        <v>330.14631885443907</v>
      </c>
      <c r="Q167" s="362">
        <v>14</v>
      </c>
      <c r="R167" s="361">
        <f>$D$53*Q167*Q162</f>
        <v>385.17070533017892</v>
      </c>
      <c r="S167" s="362">
        <v>14</v>
      </c>
      <c r="T167" s="361">
        <f>$D$53*S167*S162</f>
        <v>385.17070533017892</v>
      </c>
      <c r="U167" s="362">
        <v>14</v>
      </c>
      <c r="V167" s="361">
        <f>$D$53*U167*U162</f>
        <v>539.94994454522066</v>
      </c>
      <c r="W167" s="362">
        <v>17</v>
      </c>
      <c r="X167" s="361">
        <f>$D$53*W167*W162</f>
        <v>655.65350409062512</v>
      </c>
      <c r="Y167" s="362">
        <v>19</v>
      </c>
      <c r="Z167" s="361">
        <f>$D$53*Y167*Y162</f>
        <v>732.78921045422805</v>
      </c>
      <c r="AA167" s="362">
        <v>22</v>
      </c>
      <c r="AB167" s="361">
        <f>$D$53*AA167*AA162</f>
        <v>1499.209637268194</v>
      </c>
      <c r="AC167" s="362">
        <v>26</v>
      </c>
      <c r="AD167" s="361">
        <f>$D$53*AC167*AC162</f>
        <v>1771.7932076805928</v>
      </c>
      <c r="AE167" s="362">
        <v>29</v>
      </c>
      <c r="AF167" s="361">
        <f>$D$53*AE167*AE162</f>
        <v>2993.6085200530433</v>
      </c>
      <c r="AG167" s="362">
        <v>34</v>
      </c>
      <c r="AH167" s="361">
        <f>$D$53*AG167*AG162</f>
        <v>3509.7479200621888</v>
      </c>
      <c r="AI167" s="362">
        <v>39</v>
      </c>
      <c r="AJ167" s="361">
        <f>$D$53*AI167*AI162</f>
        <v>10504.876240844851</v>
      </c>
      <c r="AK167" s="362">
        <v>45</v>
      </c>
      <c r="AL167" s="361">
        <f>$D$53*AK167*AK162</f>
        <v>12121.011047128675</v>
      </c>
      <c r="AM167" s="362">
        <v>52</v>
      </c>
      <c r="AN167" s="361">
        <f>$D$53*AM167*AM162</f>
        <v>21175.816813139976</v>
      </c>
      <c r="AO167" s="362">
        <v>60</v>
      </c>
      <c r="AP167" s="363">
        <f>$D$53*AO167*AO162</f>
        <v>24433.634784392281</v>
      </c>
      <c r="AQ167" s="334"/>
    </row>
    <row r="168" spans="2:43" ht="14.45" customHeight="1">
      <c r="B168" s="323"/>
      <c r="C168" s="364" t="s">
        <v>1604</v>
      </c>
      <c r="D168" s="365">
        <f>마리!$F$35</f>
        <v>8</v>
      </c>
      <c r="E168" s="366">
        <v>8</v>
      </c>
      <c r="F168" s="365">
        <f>$D$54*E168*E162</f>
        <v>63.987200000000001</v>
      </c>
      <c r="G168" s="366">
        <v>8</v>
      </c>
      <c r="H168" s="365">
        <f>$D$54*G168*G162</f>
        <v>83.804799999999986</v>
      </c>
      <c r="I168" s="366">
        <v>8</v>
      </c>
      <c r="J168" s="365">
        <f>$D$54*I168*I162</f>
        <v>120.33234165590027</v>
      </c>
      <c r="K168" s="366">
        <v>10</v>
      </c>
      <c r="L168" s="365">
        <f>$D$54*K168*K162</f>
        <v>150.41542706987534</v>
      </c>
      <c r="M168" s="366">
        <v>10</v>
      </c>
      <c r="N168" s="365">
        <f>$D$54*M168*M162</f>
        <v>150.41542706987534</v>
      </c>
      <c r="O168" s="366">
        <v>10</v>
      </c>
      <c r="P168" s="365">
        <f>$D$54*O168*O162</f>
        <v>275.12193237869923</v>
      </c>
      <c r="Q168" s="366">
        <v>10</v>
      </c>
      <c r="R168" s="365">
        <f>$D$54*Q168*Q162</f>
        <v>275.12193237869923</v>
      </c>
      <c r="S168" s="366">
        <v>10</v>
      </c>
      <c r="T168" s="365">
        <f>$D$54*S168*S162</f>
        <v>275.12193237869923</v>
      </c>
      <c r="U168" s="366">
        <v>10</v>
      </c>
      <c r="V168" s="365">
        <f>$D$54*U168*U162</f>
        <v>385.67853181801473</v>
      </c>
      <c r="W168" s="366">
        <v>12</v>
      </c>
      <c r="X168" s="365">
        <f>$D$54*W168*W162</f>
        <v>462.81423818161772</v>
      </c>
      <c r="Y168" s="366">
        <v>14</v>
      </c>
      <c r="Z168" s="365">
        <f>$D$54*Y168*Y162</f>
        <v>539.94994454522066</v>
      </c>
      <c r="AA168" s="366">
        <v>16</v>
      </c>
      <c r="AB168" s="365">
        <f>$D$54*AA168*AA162</f>
        <v>1090.3342816495956</v>
      </c>
      <c r="AC168" s="366">
        <v>18</v>
      </c>
      <c r="AD168" s="365">
        <f>$D$54*AC168*AC162</f>
        <v>1226.626066855795</v>
      </c>
      <c r="AE168" s="366">
        <v>20</v>
      </c>
      <c r="AF168" s="365">
        <f>$D$54*AE168*AE162</f>
        <v>2064.5576000365818</v>
      </c>
      <c r="AG168" s="366">
        <v>23</v>
      </c>
      <c r="AH168" s="365">
        <f>$D$54*AG168*AG162</f>
        <v>2374.241240042069</v>
      </c>
      <c r="AI168" s="366">
        <v>27</v>
      </c>
      <c r="AJ168" s="365">
        <f>$D$54*AI168*AI162</f>
        <v>7272.6066282772044</v>
      </c>
      <c r="AK168" s="366">
        <v>31</v>
      </c>
      <c r="AL168" s="365">
        <f>$D$54*AK168*AK162</f>
        <v>8350.02983246642</v>
      </c>
      <c r="AM168" s="366">
        <v>35</v>
      </c>
      <c r="AN168" s="365">
        <f>$D$54*AM168*AM162</f>
        <v>14252.95362422883</v>
      </c>
      <c r="AO168" s="366">
        <v>40</v>
      </c>
      <c r="AP168" s="367">
        <f>$D$54*AO168*AO162</f>
        <v>16289.089856261522</v>
      </c>
      <c r="AQ168" s="334"/>
    </row>
    <row r="169" spans="2:43" ht="14.45" customHeight="1">
      <c r="B169" s="323"/>
      <c r="C169" s="364" t="s">
        <v>1038</v>
      </c>
      <c r="D169" s="365">
        <f>마리!$F$32</f>
        <v>30</v>
      </c>
      <c r="E169" s="366">
        <v>8594</v>
      </c>
      <c r="F169" s="365">
        <f>$D$55*E169/500</f>
        <v>515.64</v>
      </c>
      <c r="G169" s="366">
        <v>8594</v>
      </c>
      <c r="H169" s="365">
        <f>$D$55*G169/500</f>
        <v>515.64</v>
      </c>
      <c r="I169" s="366">
        <v>8594</v>
      </c>
      <c r="J169" s="365">
        <f>$D$55*I169/500</f>
        <v>515.64</v>
      </c>
      <c r="K169" s="366">
        <v>10599</v>
      </c>
      <c r="L169" s="365">
        <f>$D$55*K169/500</f>
        <v>635.94000000000005</v>
      </c>
      <c r="M169" s="366">
        <v>10599</v>
      </c>
      <c r="N169" s="365">
        <f>$D$55*M169/500</f>
        <v>635.94000000000005</v>
      </c>
      <c r="O169" s="366">
        <v>10599</v>
      </c>
      <c r="P169" s="365">
        <f>$D$55*O169/500</f>
        <v>635.94000000000005</v>
      </c>
      <c r="Q169" s="366">
        <v>12604</v>
      </c>
      <c r="R169" s="365">
        <f>$D$55*Q169/500</f>
        <v>756.24</v>
      </c>
      <c r="S169" s="366">
        <v>12604</v>
      </c>
      <c r="T169" s="365">
        <f>$D$55*S169/500</f>
        <v>756.24</v>
      </c>
      <c r="U169" s="366">
        <v>12604</v>
      </c>
      <c r="V169" s="365">
        <f>$D$55*U169/500</f>
        <v>756.24</v>
      </c>
      <c r="W169" s="366">
        <v>17144</v>
      </c>
      <c r="X169" s="365">
        <f>$D$55*W169/500</f>
        <v>1028.6400000000001</v>
      </c>
      <c r="Y169" s="366">
        <v>17144</v>
      </c>
      <c r="Z169" s="365">
        <f>$D$55*Y169/500</f>
        <v>1028.6400000000001</v>
      </c>
      <c r="AA169" s="366">
        <v>31572</v>
      </c>
      <c r="AB169" s="365">
        <f>$D$55*AA169/500</f>
        <v>1894.32</v>
      </c>
      <c r="AC169" s="366">
        <v>42929</v>
      </c>
      <c r="AD169" s="365">
        <f>$D$55*AC169/500</f>
        <v>2575.7399999999998</v>
      </c>
      <c r="AE169" s="366">
        <v>58272</v>
      </c>
      <c r="AF169" s="365">
        <f>$D$55*AE169/500</f>
        <v>3496.32</v>
      </c>
      <c r="AG169" s="366">
        <v>79142</v>
      </c>
      <c r="AH169" s="365">
        <f>$D$55*AG169/500</f>
        <v>4748.5200000000004</v>
      </c>
      <c r="AI169" s="366">
        <v>107023</v>
      </c>
      <c r="AJ169" s="365">
        <f>$D$55*AI169/500</f>
        <v>6421.38</v>
      </c>
      <c r="AK169" s="366">
        <v>145294</v>
      </c>
      <c r="AL169" s="365">
        <f>$D$55*AK169/500</f>
        <v>8717.64</v>
      </c>
      <c r="AM169" s="366">
        <v>197281</v>
      </c>
      <c r="AN169" s="365">
        <f>$D$55*AM169/500</f>
        <v>11836.86</v>
      </c>
      <c r="AO169" s="366">
        <v>268240</v>
      </c>
      <c r="AP169" s="367">
        <f>$D$55*AO169/500</f>
        <v>16094.4</v>
      </c>
      <c r="AQ169" s="334"/>
    </row>
    <row r="170" spans="2:43" ht="14.45" customHeight="1">
      <c r="B170" s="323"/>
      <c r="C170" s="368" t="s">
        <v>1038</v>
      </c>
      <c r="D170" s="369">
        <f>마리!$F$32</f>
        <v>30</v>
      </c>
      <c r="E170" s="370">
        <v>6008</v>
      </c>
      <c r="F170" s="369">
        <f>$D$56*E170/500</f>
        <v>360.48</v>
      </c>
      <c r="G170" s="370">
        <v>6008</v>
      </c>
      <c r="H170" s="369">
        <f>$D$56*G170/500</f>
        <v>360.48</v>
      </c>
      <c r="I170" s="370">
        <v>6008</v>
      </c>
      <c r="J170" s="369">
        <f>$D$56*I170/500</f>
        <v>360.48</v>
      </c>
      <c r="K170" s="370">
        <v>7410</v>
      </c>
      <c r="L170" s="369">
        <f>$D$56*K170/500</f>
        <v>444.6</v>
      </c>
      <c r="M170" s="370">
        <v>7410</v>
      </c>
      <c r="N170" s="369">
        <f>$D$56*M170/500</f>
        <v>444.6</v>
      </c>
      <c r="O170" s="370">
        <v>7410</v>
      </c>
      <c r="P170" s="369">
        <f>$D$56*O170/500</f>
        <v>444.6</v>
      </c>
      <c r="Q170" s="370">
        <v>8812</v>
      </c>
      <c r="R170" s="369">
        <f>$D$56*Q170/500</f>
        <v>528.72</v>
      </c>
      <c r="S170" s="370">
        <v>8812</v>
      </c>
      <c r="T170" s="369">
        <f>$D$56*S170/500</f>
        <v>528.72</v>
      </c>
      <c r="U170" s="370">
        <v>8812</v>
      </c>
      <c r="V170" s="369">
        <f>$D$56*U170/500</f>
        <v>528.72</v>
      </c>
      <c r="W170" s="370">
        <v>12037</v>
      </c>
      <c r="X170" s="369">
        <f>$D$56*W170/500</f>
        <v>722.22</v>
      </c>
      <c r="Y170" s="370">
        <v>16324</v>
      </c>
      <c r="Z170" s="369">
        <f>$D$56*Y170/500</f>
        <v>979.44</v>
      </c>
      <c r="AA170" s="370">
        <v>22125</v>
      </c>
      <c r="AB170" s="369">
        <f>$D$56*AA170/500</f>
        <v>1327.5</v>
      </c>
      <c r="AC170" s="370">
        <v>29875</v>
      </c>
      <c r="AD170" s="369">
        <f>$D$56*AC170/500</f>
        <v>1792.5</v>
      </c>
      <c r="AE170" s="370">
        <v>40594</v>
      </c>
      <c r="AF170" s="369">
        <f>$D$56*AE170/500</f>
        <v>2435.64</v>
      </c>
      <c r="AG170" s="370">
        <v>55100</v>
      </c>
      <c r="AH170" s="369">
        <f>$D$56*AG170/500</f>
        <v>3306</v>
      </c>
      <c r="AI170" s="370">
        <v>75122</v>
      </c>
      <c r="AJ170" s="369">
        <f>$D$56*AI170/500</f>
        <v>4507.32</v>
      </c>
      <c r="AK170" s="370">
        <v>101964</v>
      </c>
      <c r="AL170" s="369">
        <f>$D$56*AK170/500</f>
        <v>6117.84</v>
      </c>
      <c r="AM170" s="370">
        <v>138487</v>
      </c>
      <c r="AN170" s="369">
        <f>$D$56*AM170/500</f>
        <v>8309.2199999999993</v>
      </c>
      <c r="AO170" s="370">
        <v>187405</v>
      </c>
      <c r="AP170" s="371">
        <f>$D$56*AO170/500</f>
        <v>11244.3</v>
      </c>
      <c r="AQ170" s="334"/>
    </row>
    <row r="171" spans="2:43" ht="14.45" customHeight="1">
      <c r="B171" s="323"/>
      <c r="C171" s="604" t="s">
        <v>202</v>
      </c>
      <c r="D171" s="361" t="s">
        <v>1041</v>
      </c>
      <c r="E171" s="362">
        <v>410</v>
      </c>
      <c r="F171" s="361">
        <f>E171*E162</f>
        <v>409.91800000000001</v>
      </c>
      <c r="G171" s="362">
        <v>420</v>
      </c>
      <c r="H171" s="361">
        <f>G171*G162</f>
        <v>549.96899999999994</v>
      </c>
      <c r="I171" s="362">
        <v>430</v>
      </c>
      <c r="J171" s="361">
        <f>I171*I162</f>
        <v>808.48292050057989</v>
      </c>
      <c r="K171" s="362">
        <v>450</v>
      </c>
      <c r="L171" s="361">
        <f>K171*K162</f>
        <v>846.08677726804876</v>
      </c>
      <c r="M171" s="362">
        <v>450</v>
      </c>
      <c r="N171" s="361">
        <f>M171*M162</f>
        <v>846.08677726804876</v>
      </c>
      <c r="O171" s="362">
        <v>460</v>
      </c>
      <c r="P171" s="361">
        <f>O171*O162</f>
        <v>1581.9511111775205</v>
      </c>
      <c r="Q171" s="362">
        <v>460</v>
      </c>
      <c r="R171" s="361">
        <f>Q171*Q162</f>
        <v>1581.9511111775205</v>
      </c>
      <c r="S171" s="362">
        <v>470</v>
      </c>
      <c r="T171" s="361">
        <f>S171*S162</f>
        <v>1616.3413527248579</v>
      </c>
      <c r="U171" s="362">
        <v>490</v>
      </c>
      <c r="V171" s="361">
        <f>U171*U162</f>
        <v>2362.2810073853402</v>
      </c>
      <c r="W171" s="362">
        <v>490</v>
      </c>
      <c r="X171" s="361">
        <f>W171*W162</f>
        <v>2362.2810073853402</v>
      </c>
      <c r="Y171" s="362">
        <v>500</v>
      </c>
      <c r="Z171" s="361">
        <f>Y171*Y162</f>
        <v>2410.4908238625922</v>
      </c>
      <c r="AA171" s="362">
        <v>520</v>
      </c>
      <c r="AB171" s="361">
        <f>AA171*AA162</f>
        <v>4429.4830192014824</v>
      </c>
      <c r="AC171" s="362">
        <v>520</v>
      </c>
      <c r="AD171" s="361">
        <f>AC171*AC162</f>
        <v>4429.4830192014824</v>
      </c>
      <c r="AE171" s="362">
        <v>520</v>
      </c>
      <c r="AF171" s="361">
        <f>AE171*AE162</f>
        <v>6709.8122001188904</v>
      </c>
      <c r="AG171" s="362">
        <v>540</v>
      </c>
      <c r="AH171" s="361">
        <f>AG171*AG162</f>
        <v>6967.8819001234624</v>
      </c>
      <c r="AI171" s="362">
        <v>560</v>
      </c>
      <c r="AJ171" s="361">
        <f>AI171*AI162</f>
        <v>18854.906073311271</v>
      </c>
      <c r="AK171" s="362">
        <v>570</v>
      </c>
      <c r="AL171" s="361">
        <f>AK171*AK162</f>
        <v>19191.6008246204</v>
      </c>
      <c r="AM171" s="362">
        <v>590</v>
      </c>
      <c r="AN171" s="361">
        <f>AM171*AM162</f>
        <v>30033.009422482181</v>
      </c>
      <c r="AO171" s="362">
        <v>610</v>
      </c>
      <c r="AP171" s="363">
        <f>AO171*AO162</f>
        <v>31051.077538498525</v>
      </c>
      <c r="AQ171" s="334"/>
    </row>
    <row r="172" spans="2:43" ht="14.45" customHeight="1">
      <c r="B172" s="323"/>
      <c r="C172" s="605"/>
      <c r="D172" s="365" t="s">
        <v>1041</v>
      </c>
      <c r="E172" s="366">
        <v>240</v>
      </c>
      <c r="F172" s="365">
        <f>E172*E162</f>
        <v>239.952</v>
      </c>
      <c r="G172" s="366">
        <v>240</v>
      </c>
      <c r="H172" s="365">
        <f>G172*G162</f>
        <v>314.26799999999997</v>
      </c>
      <c r="I172" s="366">
        <v>240</v>
      </c>
      <c r="J172" s="365">
        <f>I172*I162</f>
        <v>451.24628120962598</v>
      </c>
      <c r="K172" s="366">
        <v>240</v>
      </c>
      <c r="L172" s="365">
        <f>K172*K162</f>
        <v>451.24628120962598</v>
      </c>
      <c r="M172" s="366">
        <v>240</v>
      </c>
      <c r="N172" s="365">
        <f>M172*M162</f>
        <v>451.24628120962598</v>
      </c>
      <c r="O172" s="366">
        <v>250</v>
      </c>
      <c r="P172" s="365">
        <f>O172*O162</f>
        <v>859.75603868343512</v>
      </c>
      <c r="Q172" s="366">
        <v>260</v>
      </c>
      <c r="R172" s="365">
        <f>Q172*Q162</f>
        <v>894.1462802307725</v>
      </c>
      <c r="S172" s="366">
        <v>260</v>
      </c>
      <c r="T172" s="365">
        <f>S172*S162</f>
        <v>894.1462802307725</v>
      </c>
      <c r="U172" s="366">
        <v>260</v>
      </c>
      <c r="V172" s="365">
        <f>U172*U162</f>
        <v>1253.455228408548</v>
      </c>
      <c r="W172" s="366">
        <v>270</v>
      </c>
      <c r="X172" s="365">
        <f>W172*W162</f>
        <v>1301.6650448857997</v>
      </c>
      <c r="Y172" s="366">
        <v>270</v>
      </c>
      <c r="Z172" s="365">
        <f>Y172*Y162</f>
        <v>1301.6650448857997</v>
      </c>
      <c r="AA172" s="366">
        <v>270</v>
      </c>
      <c r="AB172" s="365">
        <f>AA172*AA162</f>
        <v>2299.9238753546156</v>
      </c>
      <c r="AC172" s="366">
        <v>270</v>
      </c>
      <c r="AD172" s="365">
        <f>AC172*AC162</f>
        <v>2299.9238753546156</v>
      </c>
      <c r="AE172" s="366">
        <v>270</v>
      </c>
      <c r="AF172" s="365">
        <f>AE172*AE162</f>
        <v>3483.9409500617312</v>
      </c>
      <c r="AG172" s="366">
        <v>270</v>
      </c>
      <c r="AH172" s="365">
        <f>AG172*AG162</f>
        <v>3483.9409500617312</v>
      </c>
      <c r="AI172" s="366">
        <v>280</v>
      </c>
      <c r="AJ172" s="365">
        <f>AI172*AI162</f>
        <v>9427.4530366556355</v>
      </c>
      <c r="AK172" s="366">
        <v>290</v>
      </c>
      <c r="AL172" s="365">
        <f>AK172*AK162</f>
        <v>9764.1477879647664</v>
      </c>
      <c r="AM172" s="366">
        <v>310</v>
      </c>
      <c r="AN172" s="365">
        <f>AM172*AM162</f>
        <v>15780.055798253348</v>
      </c>
      <c r="AO172" s="366">
        <v>320</v>
      </c>
      <c r="AP172" s="367">
        <f>AO172*AO162</f>
        <v>16289.089856261522</v>
      </c>
      <c r="AQ172" s="334"/>
    </row>
    <row r="173" spans="2:43" ht="14.45" customHeight="1">
      <c r="B173" s="323"/>
      <c r="C173" s="364" t="s">
        <v>1001</v>
      </c>
      <c r="D173" s="365">
        <f>마리!$F$24</f>
        <v>28</v>
      </c>
      <c r="E173" s="366">
        <v>6</v>
      </c>
      <c r="F173" s="365">
        <f>D173*E173*E162</f>
        <v>167.96639999999999</v>
      </c>
      <c r="G173" s="366">
        <v>6</v>
      </c>
      <c r="H173" s="365">
        <f>D173*G173*G162</f>
        <v>219.98759999999996</v>
      </c>
      <c r="I173" s="366">
        <v>6</v>
      </c>
      <c r="J173" s="365">
        <f>D173*I173*I162</f>
        <v>315.87239684673818</v>
      </c>
      <c r="K173" s="366">
        <v>6</v>
      </c>
      <c r="L173" s="365">
        <f>D173*K173*K162</f>
        <v>315.87239684673818</v>
      </c>
      <c r="M173" s="366">
        <v>6</v>
      </c>
      <c r="N173" s="365">
        <f>D173*M173*M162</f>
        <v>315.87239684673818</v>
      </c>
      <c r="O173" s="366">
        <v>6</v>
      </c>
      <c r="P173" s="365">
        <f>D173*O173*O162</f>
        <v>577.75605799526841</v>
      </c>
      <c r="Q173" s="366">
        <v>12</v>
      </c>
      <c r="R173" s="365">
        <f>D173*Q173*Q162</f>
        <v>1155.5121159905368</v>
      </c>
      <c r="S173" s="366">
        <v>12</v>
      </c>
      <c r="T173" s="365">
        <f>D173*S173*S162</f>
        <v>1155.5121159905368</v>
      </c>
      <c r="U173" s="366">
        <v>12</v>
      </c>
      <c r="V173" s="365">
        <f>D173*U173*U162</f>
        <v>1619.849833635662</v>
      </c>
      <c r="W173" s="366">
        <v>12</v>
      </c>
      <c r="X173" s="365">
        <f>D173*W173*W162</f>
        <v>1619.849833635662</v>
      </c>
      <c r="Y173" s="366">
        <v>12</v>
      </c>
      <c r="Z173" s="365">
        <f>D173*Y173*Y162</f>
        <v>1619.849833635662</v>
      </c>
      <c r="AA173" s="366">
        <v>18</v>
      </c>
      <c r="AB173" s="365">
        <f>D173*AA173*AA162</f>
        <v>4293.1912339952823</v>
      </c>
      <c r="AC173" s="366">
        <v>18</v>
      </c>
      <c r="AD173" s="365">
        <f>D173*AC173*AC162</f>
        <v>4293.1912339952823</v>
      </c>
      <c r="AE173" s="366">
        <v>18</v>
      </c>
      <c r="AF173" s="365">
        <f>D173*AE173*AE162</f>
        <v>6503.3564401152316</v>
      </c>
      <c r="AG173" s="366">
        <v>18</v>
      </c>
      <c r="AH173" s="365">
        <f>D173*AG173*AG162</f>
        <v>6503.3564401152316</v>
      </c>
      <c r="AI173" s="366">
        <v>24</v>
      </c>
      <c r="AJ173" s="365">
        <f>D173*AI173*AI162</f>
        <v>22625.887287973528</v>
      </c>
      <c r="AK173" s="366">
        <v>24</v>
      </c>
      <c r="AL173" s="365">
        <f>D173*AK173*AK162</f>
        <v>22625.887287973528</v>
      </c>
      <c r="AM173" s="366">
        <v>24</v>
      </c>
      <c r="AN173" s="365">
        <f>D173*AM173*AM162</f>
        <v>34207.088698149193</v>
      </c>
      <c r="AO173" s="366">
        <v>24</v>
      </c>
      <c r="AP173" s="367">
        <f>D173*AO173*AO162</f>
        <v>34207.088698149193</v>
      </c>
      <c r="AQ173" s="334"/>
    </row>
    <row r="174" spans="2:43" ht="14.45" customHeight="1">
      <c r="B174" s="323"/>
      <c r="C174" s="364" t="s">
        <v>1033</v>
      </c>
      <c r="D174" s="365">
        <f>마리!$F$25</f>
        <v>60</v>
      </c>
      <c r="E174" s="366">
        <v>3</v>
      </c>
      <c r="F174" s="365">
        <f>D174*E174*E162</f>
        <v>179.964</v>
      </c>
      <c r="G174" s="366">
        <v>3</v>
      </c>
      <c r="H174" s="365">
        <f>D174*G174*G162</f>
        <v>235.70099999999996</v>
      </c>
      <c r="I174" s="366">
        <v>3</v>
      </c>
      <c r="J174" s="365">
        <f>D174*I174*I162</f>
        <v>338.43471090721948</v>
      </c>
      <c r="K174" s="366">
        <v>3</v>
      </c>
      <c r="L174" s="365">
        <f>D174*K174*K162</f>
        <v>338.43471090721948</v>
      </c>
      <c r="M174" s="366">
        <v>3</v>
      </c>
      <c r="N174" s="365">
        <f>D174*M174*M162</f>
        <v>338.43471090721948</v>
      </c>
      <c r="O174" s="366">
        <v>3</v>
      </c>
      <c r="P174" s="365">
        <f>D174*O174*O162</f>
        <v>619.02434785207322</v>
      </c>
      <c r="Q174" s="366">
        <v>6</v>
      </c>
      <c r="R174" s="365">
        <f>D174*Q174*Q162</f>
        <v>1238.0486957041464</v>
      </c>
      <c r="S174" s="366">
        <v>6</v>
      </c>
      <c r="T174" s="365">
        <f>D174*S174*S162</f>
        <v>1238.0486957041464</v>
      </c>
      <c r="U174" s="366">
        <v>6</v>
      </c>
      <c r="V174" s="365">
        <f>D174*U174*U162</f>
        <v>1735.5533931810664</v>
      </c>
      <c r="W174" s="366">
        <v>6</v>
      </c>
      <c r="X174" s="365">
        <f>D174*W174*W162</f>
        <v>1735.5533931810664</v>
      </c>
      <c r="Y174" s="366">
        <v>6</v>
      </c>
      <c r="Z174" s="365">
        <f>D174*Y174*Y162</f>
        <v>1735.5533931810664</v>
      </c>
      <c r="AA174" s="366">
        <v>9</v>
      </c>
      <c r="AB174" s="365">
        <f>D174*AA174*AA162</f>
        <v>4599.8477507092311</v>
      </c>
      <c r="AC174" s="366">
        <v>9</v>
      </c>
      <c r="AD174" s="365">
        <f>D174*AC174*AC162</f>
        <v>4599.8477507092311</v>
      </c>
      <c r="AE174" s="366">
        <v>9</v>
      </c>
      <c r="AF174" s="365">
        <f>D174*AE174*AE162</f>
        <v>6967.8819001234624</v>
      </c>
      <c r="AG174" s="366">
        <v>9</v>
      </c>
      <c r="AH174" s="365">
        <f>D174*AG174*AG162</f>
        <v>6967.8819001234624</v>
      </c>
      <c r="AI174" s="366">
        <v>11</v>
      </c>
      <c r="AJ174" s="365">
        <f>D174*AI174*AI162</f>
        <v>22221.853586402569</v>
      </c>
      <c r="AK174" s="366">
        <v>11</v>
      </c>
      <c r="AL174" s="365">
        <f>D174*AK174*AK162</f>
        <v>22221.853586402569</v>
      </c>
      <c r="AM174" s="366">
        <v>11</v>
      </c>
      <c r="AN174" s="365">
        <f>D174*AM174*AM162</f>
        <v>33596.247828539388</v>
      </c>
      <c r="AO174" s="366">
        <v>11</v>
      </c>
      <c r="AP174" s="367">
        <f>D174*AO174*AO162</f>
        <v>33596.247828539388</v>
      </c>
      <c r="AQ174" s="334"/>
    </row>
    <row r="175" spans="2:43" ht="14.45" customHeight="1" thickBot="1">
      <c r="B175" s="323"/>
      <c r="C175" s="372" t="s">
        <v>1002</v>
      </c>
      <c r="D175" s="373">
        <f>마리!$F$26</f>
        <v>103</v>
      </c>
      <c r="E175" s="374">
        <v>1</v>
      </c>
      <c r="F175" s="373">
        <f>D175*E175*E162</f>
        <v>102.9794</v>
      </c>
      <c r="G175" s="374">
        <v>1</v>
      </c>
      <c r="H175" s="373">
        <f>D175*G175*G162</f>
        <v>134.87334999999999</v>
      </c>
      <c r="I175" s="374">
        <v>1</v>
      </c>
      <c r="J175" s="373">
        <f>D175*I175*I162</f>
        <v>193.6598623524645</v>
      </c>
      <c r="K175" s="374">
        <v>1</v>
      </c>
      <c r="L175" s="373">
        <f>D175*K175*K162</f>
        <v>193.6598623524645</v>
      </c>
      <c r="M175" s="374">
        <v>1</v>
      </c>
      <c r="N175" s="373">
        <f>D175*M175*M162</f>
        <v>193.6598623524645</v>
      </c>
      <c r="O175" s="374">
        <v>1</v>
      </c>
      <c r="P175" s="373">
        <f>D175*O175*O162</f>
        <v>354.21948793757525</v>
      </c>
      <c r="Q175" s="374">
        <v>2</v>
      </c>
      <c r="R175" s="373">
        <f>D175*Q175*Q162</f>
        <v>708.4389758751505</v>
      </c>
      <c r="S175" s="374">
        <v>2</v>
      </c>
      <c r="T175" s="373">
        <f>D175*S175*S162</f>
        <v>708.4389758751505</v>
      </c>
      <c r="U175" s="374">
        <v>2</v>
      </c>
      <c r="V175" s="373">
        <f>D175*U175*U162</f>
        <v>993.12221943138798</v>
      </c>
      <c r="W175" s="374">
        <v>2</v>
      </c>
      <c r="X175" s="373">
        <f>D175*W175*W162</f>
        <v>993.12221943138798</v>
      </c>
      <c r="Y175" s="374">
        <v>2</v>
      </c>
      <c r="Z175" s="373">
        <f>D175*Y175*Y162</f>
        <v>993.12221943138798</v>
      </c>
      <c r="AA175" s="374">
        <v>3</v>
      </c>
      <c r="AB175" s="373">
        <f>D175*AA175*AA162</f>
        <v>2632.1351017947268</v>
      </c>
      <c r="AC175" s="374">
        <v>3</v>
      </c>
      <c r="AD175" s="373">
        <f>D175*AC175*AC162</f>
        <v>2632.1351017947268</v>
      </c>
      <c r="AE175" s="374">
        <v>3</v>
      </c>
      <c r="AF175" s="373">
        <f>D175*AE175*AE162</f>
        <v>3987.1768650706481</v>
      </c>
      <c r="AG175" s="374">
        <v>3</v>
      </c>
      <c r="AH175" s="373">
        <f>D175*AG175*AG162</f>
        <v>3987.1768650706481</v>
      </c>
      <c r="AI175" s="374">
        <v>1</v>
      </c>
      <c r="AJ175" s="373">
        <f>D175*AI175*AI162</f>
        <v>3467.9559384840377</v>
      </c>
      <c r="AK175" s="374">
        <v>1</v>
      </c>
      <c r="AL175" s="373">
        <f>D175*AK175*AK162</f>
        <v>3467.9559384840377</v>
      </c>
      <c r="AM175" s="374">
        <v>1</v>
      </c>
      <c r="AN175" s="373">
        <f>D175*AM175*AM162</f>
        <v>5243.0507974841776</v>
      </c>
      <c r="AO175" s="374">
        <v>1</v>
      </c>
      <c r="AP175" s="375">
        <f>D175*AO175*AO162</f>
        <v>5243.0507974841776</v>
      </c>
      <c r="AQ175" s="334"/>
    </row>
    <row r="176" spans="2:43" ht="14.45" customHeight="1" thickBot="1">
      <c r="B176" s="323"/>
      <c r="C176" s="277"/>
      <c r="D176" s="277"/>
      <c r="E176" s="277"/>
      <c r="F176" s="277"/>
      <c r="G176" s="277"/>
      <c r="H176" s="277"/>
      <c r="I176" s="277"/>
      <c r="J176" s="277"/>
      <c r="K176" s="277"/>
      <c r="L176" s="277"/>
      <c r="M176" s="277"/>
      <c r="N176" s="277"/>
      <c r="O176" s="277"/>
      <c r="P176" s="277"/>
      <c r="Q176" s="277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7"/>
      <c r="AI176" s="277"/>
      <c r="AJ176" s="277"/>
      <c r="AK176" s="277"/>
      <c r="AL176" s="277"/>
      <c r="AM176" s="277"/>
      <c r="AN176" s="277"/>
      <c r="AO176" s="277"/>
      <c r="AP176" s="277"/>
      <c r="AQ176" s="334"/>
    </row>
    <row r="177" spans="2:43" ht="14.45" customHeight="1">
      <c r="B177" s="323"/>
      <c r="C177" s="376" t="s">
        <v>1032</v>
      </c>
      <c r="D177" s="377" t="s">
        <v>1579</v>
      </c>
      <c r="E177" s="600">
        <f>F163+F165+F167+F169+F171+F174+F175</f>
        <v>1304.4821999999999</v>
      </c>
      <c r="F177" s="600"/>
      <c r="G177" s="600">
        <f>H163+H165+H167+H169+H171+H174+H175</f>
        <v>1561.8905499999998</v>
      </c>
      <c r="H177" s="600"/>
      <c r="I177" s="600">
        <f>J163+J165+J167+J169+J171+J174+J175</f>
        <v>2036.7160062441142</v>
      </c>
      <c r="J177" s="600"/>
      <c r="K177" s="600">
        <f>L163+L165+L167+L169+L171+L174+L175</f>
        <v>2194.6198630115832</v>
      </c>
      <c r="L177" s="600"/>
      <c r="M177" s="600">
        <f>N163+N165+N167+N169+N171+N174+N175</f>
        <v>2194.6198630115832</v>
      </c>
      <c r="N177" s="600"/>
      <c r="O177" s="600">
        <f>P163+P165+P167+P169+P171+P174+P175</f>
        <v>3521.281265821608</v>
      </c>
      <c r="P177" s="600"/>
      <c r="Q177" s="600">
        <f>R163+R165+R167+R169+R171+R174+R175</f>
        <v>4669.8494880869966</v>
      </c>
      <c r="R177" s="600"/>
      <c r="S177" s="600">
        <f>T163+T165+T167+T169+T171+T174+T175</f>
        <v>4704.2397296343333</v>
      </c>
      <c r="T177" s="600"/>
      <c r="U177" s="600">
        <f>V163+V165+V167+V169+V171+V174+V175</f>
        <v>6387.1465645430153</v>
      </c>
      <c r="V177" s="600"/>
      <c r="W177" s="600">
        <f>X163+X165+X167+X169+X171+X174+X175</f>
        <v>6775.2501240884203</v>
      </c>
      <c r="X177" s="600"/>
      <c r="Y177" s="600">
        <f>Z163+Z165+Z167+Z169+Z171+Z174+Z175</f>
        <v>6900.5956469292751</v>
      </c>
      <c r="Z177" s="600"/>
      <c r="AA177" s="600">
        <f>AB163+AB165+AB167+AB169+AB171+AB174+AB175</f>
        <v>15054.995508973636</v>
      </c>
      <c r="AB177" s="600"/>
      <c r="AC177" s="600">
        <f>AD163+AD165+AD167+AD169+AD171+AD174+AD175</f>
        <v>16008.999079386034</v>
      </c>
      <c r="AD177" s="600"/>
      <c r="AE177" s="600">
        <f>AF163+AF165+AF167+AF169+AF171+AF174+AF175</f>
        <v>24154.799485366042</v>
      </c>
      <c r="AF177" s="600"/>
      <c r="AG177" s="600">
        <f>AH163+AH165+AH167+AH169+AH171+AH174+AH175</f>
        <v>26181.208585379762</v>
      </c>
      <c r="AH177" s="600"/>
      <c r="AI177" s="600">
        <f>AJ163+AJ165+AJ167+AJ169+AJ171+AJ174+AJ175</f>
        <v>61470.97183904273</v>
      </c>
      <c r="AJ177" s="600"/>
      <c r="AK177" s="600">
        <f>AL163+AL165+AL167+AL169+AL171+AL174+AL175</f>
        <v>65720.061396635676</v>
      </c>
      <c r="AL177" s="600"/>
      <c r="AM177" s="600">
        <f>AN163+AN165+AN167+AN169+AN171+AN174+AN175</f>
        <v>101884.98486164572</v>
      </c>
      <c r="AN177" s="600"/>
      <c r="AO177" s="600">
        <f>AP163+AP165+AP167+AP169+AP171+AP174+AP175</f>
        <v>110418.41094891437</v>
      </c>
      <c r="AP177" s="601"/>
      <c r="AQ177" s="334"/>
    </row>
    <row r="178" spans="2:43" ht="14.45" customHeight="1" thickBot="1">
      <c r="B178" s="323"/>
      <c r="C178" s="378" t="s">
        <v>1034</v>
      </c>
      <c r="D178" s="379" t="s">
        <v>1579</v>
      </c>
      <c r="E178" s="598">
        <f>F164+F166+F168+F170+F172+F174+F175</f>
        <v>947.36259999999993</v>
      </c>
      <c r="F178" s="598"/>
      <c r="G178" s="598">
        <f>H164+H166+H168+H170+H172+H174+H175</f>
        <v>1129.12715</v>
      </c>
      <c r="H178" s="598"/>
      <c r="I178" s="598">
        <f>J164+J166+J168+J170+J172+J174+J175</f>
        <v>1464.1531961252101</v>
      </c>
      <c r="J178" s="598"/>
      <c r="K178" s="598">
        <f>L164+L166+L168+L170+L172+L174+L175</f>
        <v>1578.3562815391854</v>
      </c>
      <c r="L178" s="598"/>
      <c r="M178" s="598">
        <f>N164+N166+N168+N170+N172+N174+N175</f>
        <v>1578.3562815391854</v>
      </c>
      <c r="N178" s="598"/>
      <c r="O178" s="598">
        <f>P164+P166+P168+P170+P172+P174+P175</f>
        <v>2552.7218068517827</v>
      </c>
      <c r="P178" s="598"/>
      <c r="Q178" s="598">
        <f>R164+R166+R168+R170+R172+R174+R175</f>
        <v>3644.4758841887688</v>
      </c>
      <c r="R178" s="598"/>
      <c r="S178" s="598">
        <f>T164+T166+T168+T170+T172+T174+T175</f>
        <v>3644.4758841887688</v>
      </c>
      <c r="T178" s="598"/>
      <c r="U178" s="598">
        <f>V164+V166+V168+V170+V172+V174+V175</f>
        <v>4896.529372839017</v>
      </c>
      <c r="V178" s="598"/>
      <c r="W178" s="598">
        <f>X164+X166+X168+X170+X172+X174+X175</f>
        <v>5215.3748956798709</v>
      </c>
      <c r="X178" s="598"/>
      <c r="Y178" s="598">
        <f>Z164+Z166+Z168+Z170+Z172+Z174+Z175</f>
        <v>5549.7306020434744</v>
      </c>
      <c r="Z178" s="598"/>
      <c r="AA178" s="598">
        <f>AB164+AB166+AB168+AB170+AB172+AB174+AB175</f>
        <v>11949.741009508169</v>
      </c>
      <c r="AB178" s="598"/>
      <c r="AC178" s="598">
        <f>AD164+AD166+AD168+AD170+AD172+AD174+AD175</f>
        <v>12551.032794714371</v>
      </c>
      <c r="AD178" s="598"/>
      <c r="AE178" s="598">
        <f>AF164+AF166+AF168+AF170+AF172+AF174+AF175</f>
        <v>18939.197315292422</v>
      </c>
      <c r="AF178" s="598"/>
      <c r="AG178" s="598">
        <f>AH164+AH166+AH168+AH170+AH172+AH174+AH175</f>
        <v>20119.240955297912</v>
      </c>
      <c r="AH178" s="598"/>
      <c r="AI178" s="598">
        <f>AJ164+AJ166+AJ168+AJ170+AJ172+AJ174+AJ175</f>
        <v>46897.189189819444</v>
      </c>
      <c r="AJ178" s="598"/>
      <c r="AK178" s="598">
        <f>AL164+AL166+AL168+AL170+AL172+AL174+AL175</f>
        <v>49921.827145317795</v>
      </c>
      <c r="AL178" s="598"/>
      <c r="AM178" s="598">
        <f>AN164+AN166+AN168+AN170+AN172+AN174+AN175</f>
        <v>77181.528048505745</v>
      </c>
      <c r="AN178" s="598"/>
      <c r="AO178" s="598">
        <f>AP164+AP166+AP168+AP170+AP172+AP174+AP175</f>
        <v>82661.778338546603</v>
      </c>
      <c r="AP178" s="599"/>
      <c r="AQ178" s="334"/>
    </row>
    <row r="179" spans="2:43" ht="14.45" customHeight="1" thickBot="1">
      <c r="B179" s="323"/>
      <c r="C179" s="277"/>
      <c r="D179" s="277"/>
      <c r="E179" s="277"/>
      <c r="F179" s="277"/>
      <c r="G179" s="277"/>
      <c r="H179" s="277"/>
      <c r="I179" s="277"/>
      <c r="J179" s="277"/>
      <c r="K179" s="277"/>
      <c r="L179" s="277"/>
      <c r="M179" s="277"/>
      <c r="N179" s="277"/>
      <c r="O179" s="277"/>
      <c r="P179" s="277"/>
      <c r="Q179" s="277"/>
      <c r="R179" s="277"/>
      <c r="S179" s="277"/>
      <c r="T179" s="277"/>
      <c r="U179" s="277"/>
      <c r="V179" s="277"/>
      <c r="W179" s="277"/>
      <c r="X179" s="277"/>
      <c r="Y179" s="277"/>
      <c r="Z179" s="277"/>
      <c r="AA179" s="277"/>
      <c r="AB179" s="277"/>
      <c r="AC179" s="277"/>
      <c r="AD179" s="277"/>
      <c r="AE179" s="277"/>
      <c r="AF179" s="277"/>
      <c r="AG179" s="277"/>
      <c r="AH179" s="277"/>
      <c r="AI179" s="277"/>
      <c r="AJ179" s="277"/>
      <c r="AK179" s="277"/>
      <c r="AL179" s="277"/>
      <c r="AM179" s="277"/>
      <c r="AN179" s="277"/>
      <c r="AO179" s="277"/>
      <c r="AP179" s="277"/>
      <c r="AQ179" s="334"/>
    </row>
    <row r="180" spans="2:43" ht="14.45" customHeight="1">
      <c r="B180" s="323"/>
      <c r="C180" s="608" t="s">
        <v>1554</v>
      </c>
      <c r="D180" s="610" t="s">
        <v>1037</v>
      </c>
      <c r="E180" s="606" t="s">
        <v>1013</v>
      </c>
      <c r="F180" s="606"/>
      <c r="G180" s="606" t="s">
        <v>1042</v>
      </c>
      <c r="H180" s="606" t="s">
        <v>1014</v>
      </c>
      <c r="I180" s="606" t="s">
        <v>1043</v>
      </c>
      <c r="J180" s="606" t="s">
        <v>1015</v>
      </c>
      <c r="K180" s="606" t="s">
        <v>1044</v>
      </c>
      <c r="L180" s="606" t="s">
        <v>1016</v>
      </c>
      <c r="M180" s="606" t="s">
        <v>1045</v>
      </c>
      <c r="N180" s="606" t="s">
        <v>1017</v>
      </c>
      <c r="O180" s="606" t="s">
        <v>1046</v>
      </c>
      <c r="P180" s="606" t="s">
        <v>1018</v>
      </c>
      <c r="Q180" s="606" t="s">
        <v>1047</v>
      </c>
      <c r="R180" s="606" t="s">
        <v>1019</v>
      </c>
      <c r="S180" s="606" t="s">
        <v>1048</v>
      </c>
      <c r="T180" s="606" t="s">
        <v>1020</v>
      </c>
      <c r="U180" s="606" t="s">
        <v>1049</v>
      </c>
      <c r="V180" s="606" t="s">
        <v>1021</v>
      </c>
      <c r="W180" s="606" t="s">
        <v>1050</v>
      </c>
      <c r="X180" s="606" t="s">
        <v>1022</v>
      </c>
      <c r="Y180" s="606" t="s">
        <v>1051</v>
      </c>
      <c r="Z180" s="606" t="s">
        <v>1023</v>
      </c>
      <c r="AA180" s="606" t="s">
        <v>1052</v>
      </c>
      <c r="AB180" s="606" t="s">
        <v>1024</v>
      </c>
      <c r="AC180" s="606" t="s">
        <v>1053</v>
      </c>
      <c r="AD180" s="606" t="s">
        <v>1025</v>
      </c>
      <c r="AE180" s="606" t="s">
        <v>1054</v>
      </c>
      <c r="AF180" s="606" t="s">
        <v>1026</v>
      </c>
      <c r="AG180" s="606" t="s">
        <v>1055</v>
      </c>
      <c r="AH180" s="606" t="s">
        <v>1027</v>
      </c>
      <c r="AI180" s="606" t="s">
        <v>1056</v>
      </c>
      <c r="AJ180" s="606" t="s">
        <v>1028</v>
      </c>
      <c r="AK180" s="606" t="s">
        <v>1057</v>
      </c>
      <c r="AL180" s="606" t="s">
        <v>1029</v>
      </c>
      <c r="AM180" s="606" t="s">
        <v>1058</v>
      </c>
      <c r="AN180" s="606" t="s">
        <v>1030</v>
      </c>
      <c r="AO180" s="606" t="s">
        <v>1059</v>
      </c>
      <c r="AP180" s="607" t="s">
        <v>1031</v>
      </c>
      <c r="AQ180" s="334"/>
    </row>
    <row r="181" spans="2:43" ht="14.45" customHeight="1">
      <c r="B181" s="323"/>
      <c r="C181" s="609"/>
      <c r="D181" s="611"/>
      <c r="E181" s="602">
        <f>'3T장기'!$J$10</f>
        <v>1</v>
      </c>
      <c r="F181" s="602"/>
      <c r="G181" s="602">
        <f>'3T장기'!$J$20</f>
        <v>1.1055549999999998</v>
      </c>
      <c r="H181" s="602">
        <v>1.5976852999999998</v>
      </c>
      <c r="I181" s="602">
        <f>'3T장기'!$J$30</f>
        <v>1.6139192</v>
      </c>
      <c r="J181" s="602">
        <v>1.5976852999999998</v>
      </c>
      <c r="K181" s="602">
        <f>'3T장기'!$J$40</f>
        <v>1.6139192</v>
      </c>
      <c r="L181" s="602">
        <v>1.5976852999999998</v>
      </c>
      <c r="M181" s="602">
        <f>'3T장기'!$J$50</f>
        <v>1.6139192</v>
      </c>
      <c r="N181" s="602">
        <v>1.5976852999999998</v>
      </c>
      <c r="O181" s="602">
        <f>'3T장기'!$J$60</f>
        <v>2.9813838652999998</v>
      </c>
      <c r="P181" s="602">
        <v>1.5976852999999998</v>
      </c>
      <c r="Q181" s="602">
        <f>'3T장기'!$S$10</f>
        <v>2.9813838652999998</v>
      </c>
      <c r="R181" s="602">
        <v>1.5976852999999998</v>
      </c>
      <c r="S181" s="602">
        <f>'3T장기'!$S$20</f>
        <v>2.9813838652999998</v>
      </c>
      <c r="T181" s="602">
        <v>1.5976852999999998</v>
      </c>
      <c r="U181" s="602">
        <f>'3T장기'!$S$30</f>
        <v>4.1705157721967376</v>
      </c>
      <c r="V181" s="602">
        <v>1.5976852999999998</v>
      </c>
      <c r="W181" s="602">
        <f>'3T장기'!$S$40</f>
        <v>4.1705157721967376</v>
      </c>
      <c r="X181" s="602">
        <v>1.5976852999999998</v>
      </c>
      <c r="Y181" s="602">
        <f>'3T장기'!$S$50</f>
        <v>4.1705157721967376</v>
      </c>
      <c r="Z181" s="602">
        <v>1.5976852999999998</v>
      </c>
      <c r="AA181" s="602">
        <f>'3T장기'!$S$60</f>
        <v>7.5236294010651257</v>
      </c>
      <c r="AB181" s="602">
        <v>1.5976852999999998</v>
      </c>
      <c r="AC181" s="602">
        <f>'3T장기'!$AB$10</f>
        <v>7.5236294010651257</v>
      </c>
      <c r="AD181" s="602">
        <v>1.5976852999999998</v>
      </c>
      <c r="AE181" s="602">
        <f>'3T장기'!$AB$20</f>
        <v>11.585660642546527</v>
      </c>
      <c r="AF181" s="602">
        <v>1.5976852999999998</v>
      </c>
      <c r="AG181" s="602">
        <f>'3T장기'!$AB$30</f>
        <v>11.585660642546527</v>
      </c>
      <c r="AH181" s="602">
        <v>1.5976852999999998</v>
      </c>
      <c r="AI181" s="602">
        <f>'3T장기'!$AB$40</f>
        <v>31.459443464888722</v>
      </c>
      <c r="AJ181" s="602">
        <v>1.5976852999999998</v>
      </c>
      <c r="AK181" s="602">
        <f>'3T장기'!$AB$50</f>
        <v>31.459443464888722</v>
      </c>
      <c r="AL181" s="602">
        <v>1.5976852999999998</v>
      </c>
      <c r="AM181" s="602">
        <f>'3T장기'!$AB$60</f>
        <v>45.739239545593186</v>
      </c>
      <c r="AN181" s="602">
        <v>1.5976852999999998</v>
      </c>
      <c r="AO181" s="602">
        <f>'3T장기'!$AB$60</f>
        <v>45.739239545593186</v>
      </c>
      <c r="AP181" s="603"/>
      <c r="AQ181" s="334"/>
    </row>
    <row r="182" spans="2:43" ht="14.45" customHeight="1">
      <c r="B182" s="323"/>
      <c r="C182" s="360" t="s">
        <v>204</v>
      </c>
      <c r="D182" s="361">
        <f>마리!$F$28</f>
        <v>0</v>
      </c>
      <c r="E182" s="362">
        <v>87.5</v>
      </c>
      <c r="F182" s="361">
        <f>D182*E182*E181</f>
        <v>0</v>
      </c>
      <c r="G182" s="362">
        <v>87.5</v>
      </c>
      <c r="H182" s="361">
        <f>D182*G182*G181</f>
        <v>0</v>
      </c>
      <c r="I182" s="362">
        <v>87.5</v>
      </c>
      <c r="J182" s="361">
        <f>D182*I182*I181</f>
        <v>0</v>
      </c>
      <c r="K182" s="362">
        <v>107.9</v>
      </c>
      <c r="L182" s="361">
        <f>D182*K182*K181</f>
        <v>0</v>
      </c>
      <c r="M182" s="362">
        <v>107.9</v>
      </c>
      <c r="N182" s="361">
        <f>D182*M182*M181</f>
        <v>0</v>
      </c>
      <c r="O182" s="362">
        <v>107.9</v>
      </c>
      <c r="P182" s="361">
        <f>D182*O182*O181</f>
        <v>0</v>
      </c>
      <c r="Q182" s="362">
        <v>128.30000000000001</v>
      </c>
      <c r="R182" s="361">
        <f>D182*Q182*Q181</f>
        <v>0</v>
      </c>
      <c r="S182" s="362">
        <v>128.30000000000001</v>
      </c>
      <c r="T182" s="361">
        <f>D182*S182*S181</f>
        <v>0</v>
      </c>
      <c r="U182" s="362">
        <v>128.30000000000001</v>
      </c>
      <c r="V182" s="361">
        <f>D182*U182*U181</f>
        <v>0</v>
      </c>
      <c r="W182" s="362">
        <v>148.69999999999999</v>
      </c>
      <c r="X182" s="361">
        <f>D182*W182*W181</f>
        <v>0</v>
      </c>
      <c r="Y182" s="362">
        <v>148.69999999999999</v>
      </c>
      <c r="Z182" s="361">
        <f>D182*Y182*Y181</f>
        <v>0</v>
      </c>
      <c r="AA182" s="362">
        <v>148.69999999999999</v>
      </c>
      <c r="AB182" s="361">
        <f>D182*AA182*AA181</f>
        <v>0</v>
      </c>
      <c r="AC182" s="362">
        <v>169.1</v>
      </c>
      <c r="AD182" s="361">
        <f>D182*AC182*AC181</f>
        <v>0</v>
      </c>
      <c r="AE182" s="362">
        <v>169.1</v>
      </c>
      <c r="AF182" s="361">
        <f>D182*AE182*AE181</f>
        <v>0</v>
      </c>
      <c r="AG182" s="362">
        <v>169.1</v>
      </c>
      <c r="AH182" s="361">
        <f>D182*AG182*AG181</f>
        <v>0</v>
      </c>
      <c r="AI182" s="362">
        <v>189.5</v>
      </c>
      <c r="AJ182" s="361">
        <f>D182*AI182*AI181</f>
        <v>0</v>
      </c>
      <c r="AK182" s="362">
        <v>189.5</v>
      </c>
      <c r="AL182" s="361">
        <f>D182*AK182*AK181</f>
        <v>0</v>
      </c>
      <c r="AM182" s="362">
        <v>189.5</v>
      </c>
      <c r="AN182" s="361">
        <f>D182*AM182*AM181</f>
        <v>0</v>
      </c>
      <c r="AO182" s="362">
        <v>209.9</v>
      </c>
      <c r="AP182" s="363">
        <f>D182*AO182*AO181</f>
        <v>0</v>
      </c>
      <c r="AQ182" s="334"/>
    </row>
    <row r="183" spans="2:43" ht="14.45" customHeight="1">
      <c r="B183" s="323"/>
      <c r="C183" s="364" t="s">
        <v>203</v>
      </c>
      <c r="D183" s="365">
        <f>마리!$F$27</f>
        <v>0</v>
      </c>
      <c r="E183" s="366">
        <v>52.5</v>
      </c>
      <c r="F183" s="365">
        <f>D183*E183*E181</f>
        <v>0</v>
      </c>
      <c r="G183" s="366">
        <v>52.5</v>
      </c>
      <c r="H183" s="365">
        <f>D183*G183*G181</f>
        <v>0</v>
      </c>
      <c r="I183" s="366">
        <v>52.5</v>
      </c>
      <c r="J183" s="365">
        <f>D183*I183*I181</f>
        <v>0</v>
      </c>
      <c r="K183" s="366">
        <v>64.7</v>
      </c>
      <c r="L183" s="365">
        <f>D183*K183*K181</f>
        <v>0</v>
      </c>
      <c r="M183" s="366">
        <v>64.7</v>
      </c>
      <c r="N183" s="365">
        <f>D183*M183*M181</f>
        <v>0</v>
      </c>
      <c r="O183" s="366">
        <v>64.7</v>
      </c>
      <c r="P183" s="365">
        <f>D183*O183*O181</f>
        <v>0</v>
      </c>
      <c r="Q183" s="366">
        <v>77</v>
      </c>
      <c r="R183" s="365">
        <f>D183*Q183*Q181</f>
        <v>0</v>
      </c>
      <c r="S183" s="366">
        <v>77</v>
      </c>
      <c r="T183" s="365">
        <f>D183*S183*S181</f>
        <v>0</v>
      </c>
      <c r="U183" s="366">
        <v>77</v>
      </c>
      <c r="V183" s="365">
        <f>D183*U183*U181</f>
        <v>0</v>
      </c>
      <c r="W183" s="366">
        <v>89.2</v>
      </c>
      <c r="X183" s="365">
        <f>D183*W183*W181</f>
        <v>0</v>
      </c>
      <c r="Y183" s="366">
        <v>89.2</v>
      </c>
      <c r="Z183" s="365">
        <f>D183*Y183*Y181</f>
        <v>0</v>
      </c>
      <c r="AA183" s="366">
        <v>89.2</v>
      </c>
      <c r="AB183" s="365">
        <f>D183*AA183*AA181</f>
        <v>0</v>
      </c>
      <c r="AC183" s="366">
        <v>1010</v>
      </c>
      <c r="AD183" s="365">
        <f>D183*AC183*AC181</f>
        <v>0</v>
      </c>
      <c r="AE183" s="366">
        <v>1010</v>
      </c>
      <c r="AF183" s="365">
        <f>D183*AE183*AE181</f>
        <v>0</v>
      </c>
      <c r="AG183" s="366">
        <v>1010</v>
      </c>
      <c r="AH183" s="365">
        <f>D183*AG183*AG181</f>
        <v>0</v>
      </c>
      <c r="AI183" s="366">
        <v>1130</v>
      </c>
      <c r="AJ183" s="365">
        <f>D183*AI183*AI181</f>
        <v>0</v>
      </c>
      <c r="AK183" s="366">
        <v>1130</v>
      </c>
      <c r="AL183" s="365">
        <f>D183*AK183*AK181</f>
        <v>0</v>
      </c>
      <c r="AM183" s="366">
        <v>1130</v>
      </c>
      <c r="AN183" s="365">
        <f>D183*AM183*AM181</f>
        <v>0</v>
      </c>
      <c r="AO183" s="366">
        <v>1250</v>
      </c>
      <c r="AP183" s="367">
        <f>D183*AO183*AO181</f>
        <v>0</v>
      </c>
      <c r="AQ183" s="334"/>
    </row>
    <row r="184" spans="2:43" ht="14.45" customHeight="1">
      <c r="B184" s="323"/>
      <c r="C184" s="364" t="s">
        <v>1811</v>
      </c>
      <c r="D184" s="365">
        <f>마리!$F$31</f>
        <v>0</v>
      </c>
      <c r="E184" s="366">
        <v>11</v>
      </c>
      <c r="F184" s="365">
        <f>D184*E184*E181</f>
        <v>0</v>
      </c>
      <c r="G184" s="366">
        <v>11</v>
      </c>
      <c r="H184" s="365">
        <f>D184*G184*G181</f>
        <v>0</v>
      </c>
      <c r="I184" s="366">
        <v>11</v>
      </c>
      <c r="J184" s="365">
        <f>D184*I184*I181</f>
        <v>0</v>
      </c>
      <c r="K184" s="366">
        <v>13</v>
      </c>
      <c r="L184" s="365">
        <f>D184*K184*K181</f>
        <v>0</v>
      </c>
      <c r="M184" s="366">
        <v>14</v>
      </c>
      <c r="N184" s="365">
        <f>D184*M184*M181</f>
        <v>0</v>
      </c>
      <c r="O184" s="366">
        <v>14</v>
      </c>
      <c r="P184" s="365">
        <f>D184*O184*O181</f>
        <v>0</v>
      </c>
      <c r="Q184" s="366">
        <v>15</v>
      </c>
      <c r="R184" s="365">
        <f>D184*Q184*Q181</f>
        <v>0</v>
      </c>
      <c r="S184" s="366">
        <v>15</v>
      </c>
      <c r="T184" s="365">
        <f>D184*S184*S181</f>
        <v>0</v>
      </c>
      <c r="U184" s="366">
        <v>16</v>
      </c>
      <c r="V184" s="365">
        <f>D184*U184*U181</f>
        <v>0</v>
      </c>
      <c r="W184" s="366">
        <v>19</v>
      </c>
      <c r="X184" s="365">
        <f>D184*W184*W181</f>
        <v>0</v>
      </c>
      <c r="Y184" s="366">
        <v>23</v>
      </c>
      <c r="Z184" s="365">
        <f>D184*Y184*Y181</f>
        <v>0</v>
      </c>
      <c r="AA184" s="366">
        <v>27</v>
      </c>
      <c r="AB184" s="365">
        <f>D184*AA184*AA181</f>
        <v>0</v>
      </c>
      <c r="AC184" s="366">
        <v>32</v>
      </c>
      <c r="AD184" s="365">
        <f>D184*AC184*AC181</f>
        <v>0</v>
      </c>
      <c r="AE184" s="366">
        <v>38</v>
      </c>
      <c r="AF184" s="365">
        <f>D184*AE184*AE181</f>
        <v>0</v>
      </c>
      <c r="AG184" s="366">
        <v>45</v>
      </c>
      <c r="AH184" s="365">
        <f>D184*AG184*AG181</f>
        <v>0</v>
      </c>
      <c r="AI184" s="366">
        <v>53</v>
      </c>
      <c r="AJ184" s="365">
        <f>D184*AI184*AI181</f>
        <v>0</v>
      </c>
      <c r="AK184" s="366">
        <v>63</v>
      </c>
      <c r="AL184" s="365">
        <f>D184*AK184*AK181</f>
        <v>0</v>
      </c>
      <c r="AM184" s="366">
        <v>74</v>
      </c>
      <c r="AN184" s="365">
        <f>D184*AM184*AM181</f>
        <v>0</v>
      </c>
      <c r="AO184" s="366">
        <v>87</v>
      </c>
      <c r="AP184" s="367">
        <f>D184*AO184*AO181</f>
        <v>0</v>
      </c>
      <c r="AQ184" s="334"/>
    </row>
    <row r="185" spans="2:43" ht="14.45" customHeight="1">
      <c r="B185" s="323"/>
      <c r="C185" s="368" t="s">
        <v>1811</v>
      </c>
      <c r="D185" s="369">
        <f>마리!$F$31</f>
        <v>0</v>
      </c>
      <c r="E185" s="370">
        <v>7</v>
      </c>
      <c r="F185" s="369">
        <f>$D$52*E185*E181</f>
        <v>0</v>
      </c>
      <c r="G185" s="370">
        <v>7</v>
      </c>
      <c r="H185" s="369">
        <f>$D$52*G185*G181</f>
        <v>0</v>
      </c>
      <c r="I185" s="370">
        <v>8</v>
      </c>
      <c r="J185" s="369">
        <f>$D$52*I185*I181</f>
        <v>0</v>
      </c>
      <c r="K185" s="370">
        <v>8</v>
      </c>
      <c r="L185" s="369">
        <f>$D$52*K185*K181</f>
        <v>0</v>
      </c>
      <c r="M185" s="370">
        <v>9</v>
      </c>
      <c r="N185" s="369">
        <f>$D$52*M185*M181</f>
        <v>0</v>
      </c>
      <c r="O185" s="370">
        <v>9</v>
      </c>
      <c r="P185" s="369">
        <f>$D$52*O185*O181</f>
        <v>0</v>
      </c>
      <c r="Q185" s="370">
        <v>9</v>
      </c>
      <c r="R185" s="369">
        <f>$D$52*Q185*Q181</f>
        <v>0</v>
      </c>
      <c r="S185" s="370">
        <v>10</v>
      </c>
      <c r="T185" s="369">
        <f>$D$52*S185*S181</f>
        <v>0</v>
      </c>
      <c r="U185" s="370">
        <v>10</v>
      </c>
      <c r="V185" s="369">
        <f>$D$52*U185*U181</f>
        <v>0</v>
      </c>
      <c r="W185" s="370">
        <v>12</v>
      </c>
      <c r="X185" s="369">
        <f>$D$52*W185*W181</f>
        <v>0</v>
      </c>
      <c r="Y185" s="370">
        <v>14</v>
      </c>
      <c r="Z185" s="369">
        <f>$D$52*Y185*Y181</f>
        <v>0</v>
      </c>
      <c r="AA185" s="370">
        <v>17</v>
      </c>
      <c r="AB185" s="369">
        <f>$D$52*AA185*AA181</f>
        <v>0</v>
      </c>
      <c r="AC185" s="370">
        <v>20</v>
      </c>
      <c r="AD185" s="369">
        <f>$D$52*AC185*AC181</f>
        <v>0</v>
      </c>
      <c r="AE185" s="370">
        <v>24</v>
      </c>
      <c r="AF185" s="369">
        <f>$D$52*AE185*AE181</f>
        <v>0</v>
      </c>
      <c r="AG185" s="370">
        <v>28</v>
      </c>
      <c r="AH185" s="369">
        <f>$D$52*AG185*AG181</f>
        <v>0</v>
      </c>
      <c r="AI185" s="370">
        <v>33</v>
      </c>
      <c r="AJ185" s="369">
        <f>$D$52*AI185*AI181</f>
        <v>0</v>
      </c>
      <c r="AK185" s="370">
        <v>38</v>
      </c>
      <c r="AL185" s="369">
        <f>$D$52*AK185*AK181</f>
        <v>0</v>
      </c>
      <c r="AM185" s="370">
        <v>45</v>
      </c>
      <c r="AN185" s="369">
        <f>$D$52*AM185*AM181</f>
        <v>0</v>
      </c>
      <c r="AO185" s="370">
        <v>53</v>
      </c>
      <c r="AP185" s="371">
        <f>$D$52*AO185*AO181</f>
        <v>0</v>
      </c>
      <c r="AQ185" s="334"/>
    </row>
    <row r="186" spans="2:43" ht="14.45" customHeight="1">
      <c r="B186" s="323"/>
      <c r="C186" s="360" t="s">
        <v>1602</v>
      </c>
      <c r="D186" s="361">
        <f>마리!$F$35</f>
        <v>8</v>
      </c>
      <c r="E186" s="362">
        <v>12</v>
      </c>
      <c r="F186" s="361">
        <f>$D$53*E186*E181</f>
        <v>96</v>
      </c>
      <c r="G186" s="362">
        <v>12</v>
      </c>
      <c r="H186" s="361">
        <f>$D$53*G186*G181</f>
        <v>106.13327999999998</v>
      </c>
      <c r="I186" s="362">
        <v>12</v>
      </c>
      <c r="J186" s="361">
        <f>$D$53*I186*I181</f>
        <v>154.93624320000001</v>
      </c>
      <c r="K186" s="362">
        <v>12</v>
      </c>
      <c r="L186" s="361">
        <f>$D$53*K186*K181</f>
        <v>154.93624320000001</v>
      </c>
      <c r="M186" s="362">
        <v>12</v>
      </c>
      <c r="N186" s="361">
        <f>$D$53*M186*M181</f>
        <v>154.93624320000001</v>
      </c>
      <c r="O186" s="362">
        <v>12</v>
      </c>
      <c r="P186" s="361">
        <f>$D$53*O186*O181</f>
        <v>286.21285106879998</v>
      </c>
      <c r="Q186" s="362">
        <v>14</v>
      </c>
      <c r="R186" s="361">
        <f>$D$53*Q186*Q181</f>
        <v>333.91499291359997</v>
      </c>
      <c r="S186" s="362">
        <v>14</v>
      </c>
      <c r="T186" s="361">
        <f>$D$53*S186*S181</f>
        <v>333.91499291359997</v>
      </c>
      <c r="U186" s="362">
        <v>14</v>
      </c>
      <c r="V186" s="361">
        <f>$D$53*U186*U181</f>
        <v>467.09776648603463</v>
      </c>
      <c r="W186" s="362">
        <v>17</v>
      </c>
      <c r="X186" s="361">
        <f>$D$53*W186*W181</f>
        <v>567.19014501875631</v>
      </c>
      <c r="Y186" s="362">
        <v>19</v>
      </c>
      <c r="Z186" s="361">
        <f>$D$53*Y186*Y181</f>
        <v>633.9183973739041</v>
      </c>
      <c r="AA186" s="362">
        <v>22</v>
      </c>
      <c r="AB186" s="361">
        <f>$D$53*AA186*AA181</f>
        <v>1324.1587745874622</v>
      </c>
      <c r="AC186" s="362">
        <v>26</v>
      </c>
      <c r="AD186" s="361">
        <f>$D$53*AC186*AC181</f>
        <v>1564.9149154215461</v>
      </c>
      <c r="AE186" s="362">
        <v>29</v>
      </c>
      <c r="AF186" s="361">
        <f>$D$53*AE186*AE181</f>
        <v>2687.8732690707943</v>
      </c>
      <c r="AG186" s="362">
        <v>34</v>
      </c>
      <c r="AH186" s="361">
        <f>$D$53*AG186*AG181</f>
        <v>3151.2996947726551</v>
      </c>
      <c r="AI186" s="362">
        <v>39</v>
      </c>
      <c r="AJ186" s="361">
        <f>$D$53*AI186*AI181</f>
        <v>9815.3463610452818</v>
      </c>
      <c r="AK186" s="362">
        <v>45</v>
      </c>
      <c r="AL186" s="361">
        <f>$D$53*AK186*AK181</f>
        <v>11325.39964735994</v>
      </c>
      <c r="AM186" s="362">
        <v>52</v>
      </c>
      <c r="AN186" s="361">
        <f>$D$53*AM186*AM181</f>
        <v>19027.523650966767</v>
      </c>
      <c r="AO186" s="362">
        <v>60</v>
      </c>
      <c r="AP186" s="363">
        <f>$D$53*AO186*AO181</f>
        <v>21954.834981884731</v>
      </c>
      <c r="AQ186" s="334"/>
    </row>
    <row r="187" spans="2:43" ht="14.45" customHeight="1">
      <c r="B187" s="323"/>
      <c r="C187" s="364" t="s">
        <v>1604</v>
      </c>
      <c r="D187" s="365">
        <f>마리!$F$35</f>
        <v>8</v>
      </c>
      <c r="E187" s="366">
        <v>8</v>
      </c>
      <c r="F187" s="365">
        <f>$D$54*E187*E181</f>
        <v>64</v>
      </c>
      <c r="G187" s="366">
        <v>8</v>
      </c>
      <c r="H187" s="365">
        <f>$D$54*G187*G181</f>
        <v>70.75551999999999</v>
      </c>
      <c r="I187" s="366">
        <v>8</v>
      </c>
      <c r="J187" s="365">
        <f>$D$54*I187*I181</f>
        <v>103.2908288</v>
      </c>
      <c r="K187" s="366">
        <v>10</v>
      </c>
      <c r="L187" s="365">
        <f>$D$54*K187*K181</f>
        <v>129.11353600000001</v>
      </c>
      <c r="M187" s="366">
        <v>10</v>
      </c>
      <c r="N187" s="365">
        <f>$D$54*M187*M181</f>
        <v>129.11353600000001</v>
      </c>
      <c r="O187" s="366">
        <v>10</v>
      </c>
      <c r="P187" s="365">
        <f>$D$54*O187*O181</f>
        <v>238.51070922399998</v>
      </c>
      <c r="Q187" s="366">
        <v>10</v>
      </c>
      <c r="R187" s="365">
        <f>$D$54*Q187*Q181</f>
        <v>238.51070922399998</v>
      </c>
      <c r="S187" s="366">
        <v>10</v>
      </c>
      <c r="T187" s="365">
        <f>$D$54*S187*S181</f>
        <v>238.51070922399998</v>
      </c>
      <c r="U187" s="366">
        <v>10</v>
      </c>
      <c r="V187" s="365">
        <f>$D$54*U187*U181</f>
        <v>333.641261775739</v>
      </c>
      <c r="W187" s="366">
        <v>12</v>
      </c>
      <c r="X187" s="365">
        <f>$D$54*W187*W181</f>
        <v>400.36951413088684</v>
      </c>
      <c r="Y187" s="366">
        <v>14</v>
      </c>
      <c r="Z187" s="365">
        <f>$D$54*Y187*Y181</f>
        <v>467.09776648603463</v>
      </c>
      <c r="AA187" s="366">
        <v>16</v>
      </c>
      <c r="AB187" s="365">
        <f>$D$54*AA187*AA181</f>
        <v>963.02456333633609</v>
      </c>
      <c r="AC187" s="366">
        <v>18</v>
      </c>
      <c r="AD187" s="365">
        <f>$D$54*AC187*AC181</f>
        <v>1083.402633753378</v>
      </c>
      <c r="AE187" s="366">
        <v>20</v>
      </c>
      <c r="AF187" s="365">
        <f>$D$54*AE187*AE181</f>
        <v>1853.7057028074444</v>
      </c>
      <c r="AG187" s="366">
        <v>23</v>
      </c>
      <c r="AH187" s="365">
        <f>$D$54*AG187*AG181</f>
        <v>2131.7615582285612</v>
      </c>
      <c r="AI187" s="366">
        <v>27</v>
      </c>
      <c r="AJ187" s="365">
        <f>$D$54*AI187*AI181</f>
        <v>6795.2397884159636</v>
      </c>
      <c r="AK187" s="366">
        <v>31</v>
      </c>
      <c r="AL187" s="365">
        <f>$D$54*AK187*AK181</f>
        <v>7801.9419792924027</v>
      </c>
      <c r="AM187" s="366">
        <v>35</v>
      </c>
      <c r="AN187" s="365">
        <f>$D$54*AM187*AM181</f>
        <v>12806.987072766093</v>
      </c>
      <c r="AO187" s="366">
        <v>40</v>
      </c>
      <c r="AP187" s="367">
        <f>$D$54*AO187*AO181</f>
        <v>14636.55665458982</v>
      </c>
      <c r="AQ187" s="334"/>
    </row>
    <row r="188" spans="2:43" ht="14.45" customHeight="1">
      <c r="B188" s="323"/>
      <c r="C188" s="364" t="s">
        <v>1038</v>
      </c>
      <c r="D188" s="365">
        <f>마리!$F$32</f>
        <v>30</v>
      </c>
      <c r="E188" s="366">
        <v>8594</v>
      </c>
      <c r="F188" s="365">
        <f>$D$55*E188/500</f>
        <v>515.64</v>
      </c>
      <c r="G188" s="366">
        <v>8594</v>
      </c>
      <c r="H188" s="365">
        <f>$D$55*G188/500</f>
        <v>515.64</v>
      </c>
      <c r="I188" s="366">
        <v>8594</v>
      </c>
      <c r="J188" s="365">
        <f>$D$55*I188/500</f>
        <v>515.64</v>
      </c>
      <c r="K188" s="366">
        <v>10599</v>
      </c>
      <c r="L188" s="365">
        <f>$D$55*K188/500</f>
        <v>635.94000000000005</v>
      </c>
      <c r="M188" s="366">
        <v>10599</v>
      </c>
      <c r="N188" s="365">
        <f>$D$55*M188/500</f>
        <v>635.94000000000005</v>
      </c>
      <c r="O188" s="366">
        <v>10599</v>
      </c>
      <c r="P188" s="365">
        <f>$D$55*O188/500</f>
        <v>635.94000000000005</v>
      </c>
      <c r="Q188" s="366">
        <v>12604</v>
      </c>
      <c r="R188" s="365">
        <f>$D$55*Q188/500</f>
        <v>756.24</v>
      </c>
      <c r="S188" s="366">
        <v>12604</v>
      </c>
      <c r="T188" s="365">
        <f>$D$55*S188/500</f>
        <v>756.24</v>
      </c>
      <c r="U188" s="366">
        <v>12604</v>
      </c>
      <c r="V188" s="365">
        <f>$D$55*U188/500</f>
        <v>756.24</v>
      </c>
      <c r="W188" s="366">
        <v>17144</v>
      </c>
      <c r="X188" s="365">
        <f>$D$55*W188/500</f>
        <v>1028.6400000000001</v>
      </c>
      <c r="Y188" s="366">
        <v>17144</v>
      </c>
      <c r="Z188" s="365">
        <f>$D$55*Y188/500</f>
        <v>1028.6400000000001</v>
      </c>
      <c r="AA188" s="366">
        <v>31572</v>
      </c>
      <c r="AB188" s="365">
        <f>$D$55*AA188/500</f>
        <v>1894.32</v>
      </c>
      <c r="AC188" s="366">
        <v>42929</v>
      </c>
      <c r="AD188" s="365">
        <f>$D$55*AC188/500</f>
        <v>2575.7399999999998</v>
      </c>
      <c r="AE188" s="366">
        <v>58272</v>
      </c>
      <c r="AF188" s="365">
        <f>$D$55*AE188/500</f>
        <v>3496.32</v>
      </c>
      <c r="AG188" s="366">
        <v>79142</v>
      </c>
      <c r="AH188" s="365">
        <f>$D$55*AG188/500</f>
        <v>4748.5200000000004</v>
      </c>
      <c r="AI188" s="366">
        <v>107023</v>
      </c>
      <c r="AJ188" s="365">
        <f>$D$55*AI188/500</f>
        <v>6421.38</v>
      </c>
      <c r="AK188" s="366">
        <v>145294</v>
      </c>
      <c r="AL188" s="365">
        <f>$D$55*AK188/500</f>
        <v>8717.64</v>
      </c>
      <c r="AM188" s="366">
        <v>197281</v>
      </c>
      <c r="AN188" s="365">
        <f>$D$55*AM188/500</f>
        <v>11836.86</v>
      </c>
      <c r="AO188" s="366">
        <v>268240</v>
      </c>
      <c r="AP188" s="367">
        <f>$D$55*AO188/500</f>
        <v>16094.4</v>
      </c>
      <c r="AQ188" s="334"/>
    </row>
    <row r="189" spans="2:43" ht="14.45" customHeight="1">
      <c r="B189" s="323"/>
      <c r="C189" s="368" t="s">
        <v>1038</v>
      </c>
      <c r="D189" s="369">
        <f>마리!$F$32</f>
        <v>30</v>
      </c>
      <c r="E189" s="370">
        <v>6008</v>
      </c>
      <c r="F189" s="369">
        <f>$D$56*E189/500</f>
        <v>360.48</v>
      </c>
      <c r="G189" s="370">
        <v>6008</v>
      </c>
      <c r="H189" s="369">
        <f>$D$56*G189/500</f>
        <v>360.48</v>
      </c>
      <c r="I189" s="370">
        <v>6008</v>
      </c>
      <c r="J189" s="369">
        <f>$D$56*I189/500</f>
        <v>360.48</v>
      </c>
      <c r="K189" s="370">
        <v>7410</v>
      </c>
      <c r="L189" s="369">
        <f>$D$56*K189/500</f>
        <v>444.6</v>
      </c>
      <c r="M189" s="370">
        <v>7410</v>
      </c>
      <c r="N189" s="369">
        <f>$D$56*M189/500</f>
        <v>444.6</v>
      </c>
      <c r="O189" s="370">
        <v>7410</v>
      </c>
      <c r="P189" s="369">
        <f>$D$56*O189/500</f>
        <v>444.6</v>
      </c>
      <c r="Q189" s="370">
        <v>8812</v>
      </c>
      <c r="R189" s="369">
        <f>$D$56*Q189/500</f>
        <v>528.72</v>
      </c>
      <c r="S189" s="370">
        <v>8812</v>
      </c>
      <c r="T189" s="369">
        <f>$D$56*S189/500</f>
        <v>528.72</v>
      </c>
      <c r="U189" s="370">
        <v>8812</v>
      </c>
      <c r="V189" s="369">
        <f>$D$56*U189/500</f>
        <v>528.72</v>
      </c>
      <c r="W189" s="370">
        <v>12037</v>
      </c>
      <c r="X189" s="369">
        <f>$D$56*W189/500</f>
        <v>722.22</v>
      </c>
      <c r="Y189" s="370">
        <v>16324</v>
      </c>
      <c r="Z189" s="369">
        <f>$D$56*Y189/500</f>
        <v>979.44</v>
      </c>
      <c r="AA189" s="370">
        <v>22125</v>
      </c>
      <c r="AB189" s="369">
        <f>$D$56*AA189/500</f>
        <v>1327.5</v>
      </c>
      <c r="AC189" s="370">
        <v>29875</v>
      </c>
      <c r="AD189" s="369">
        <f>$D$56*AC189/500</f>
        <v>1792.5</v>
      </c>
      <c r="AE189" s="370">
        <v>40594</v>
      </c>
      <c r="AF189" s="369">
        <f>$D$56*AE189/500</f>
        <v>2435.64</v>
      </c>
      <c r="AG189" s="370">
        <v>55100</v>
      </c>
      <c r="AH189" s="369">
        <f>$D$56*AG189/500</f>
        <v>3306</v>
      </c>
      <c r="AI189" s="370">
        <v>75122</v>
      </c>
      <c r="AJ189" s="369">
        <f>$D$56*AI189/500</f>
        <v>4507.32</v>
      </c>
      <c r="AK189" s="370">
        <v>101964</v>
      </c>
      <c r="AL189" s="369">
        <f>$D$56*AK189/500</f>
        <v>6117.84</v>
      </c>
      <c r="AM189" s="370">
        <v>138487</v>
      </c>
      <c r="AN189" s="369">
        <f>$D$56*AM189/500</f>
        <v>8309.2199999999993</v>
      </c>
      <c r="AO189" s="370">
        <v>187405</v>
      </c>
      <c r="AP189" s="371">
        <f>$D$56*AO189/500</f>
        <v>11244.3</v>
      </c>
      <c r="AQ189" s="334"/>
    </row>
    <row r="190" spans="2:43" ht="14.45" customHeight="1">
      <c r="B190" s="323"/>
      <c r="C190" s="604" t="s">
        <v>202</v>
      </c>
      <c r="D190" s="361" t="s">
        <v>1041</v>
      </c>
      <c r="E190" s="362">
        <v>410</v>
      </c>
      <c r="F190" s="361">
        <f>E190*E181</f>
        <v>410</v>
      </c>
      <c r="G190" s="362">
        <v>420</v>
      </c>
      <c r="H190" s="361">
        <f>G190*G181</f>
        <v>464.33309999999994</v>
      </c>
      <c r="I190" s="362">
        <v>430</v>
      </c>
      <c r="J190" s="361">
        <f>I190*I181</f>
        <v>693.98525600000005</v>
      </c>
      <c r="K190" s="362">
        <v>450</v>
      </c>
      <c r="L190" s="361">
        <f>K190*K181</f>
        <v>726.26364000000001</v>
      </c>
      <c r="M190" s="362">
        <v>450</v>
      </c>
      <c r="N190" s="361">
        <f>M190*M181</f>
        <v>726.26364000000001</v>
      </c>
      <c r="O190" s="362">
        <v>460</v>
      </c>
      <c r="P190" s="361">
        <f>O190*O181</f>
        <v>1371.4365780379999</v>
      </c>
      <c r="Q190" s="362">
        <v>460</v>
      </c>
      <c r="R190" s="361">
        <f>Q190*Q181</f>
        <v>1371.4365780379999</v>
      </c>
      <c r="S190" s="362">
        <v>470</v>
      </c>
      <c r="T190" s="361">
        <f>S190*S181</f>
        <v>1401.2504166909998</v>
      </c>
      <c r="U190" s="362">
        <v>490</v>
      </c>
      <c r="V190" s="361">
        <f>U190*U181</f>
        <v>2043.5527283764015</v>
      </c>
      <c r="W190" s="362">
        <v>490</v>
      </c>
      <c r="X190" s="361">
        <f>W190*W181</f>
        <v>2043.5527283764015</v>
      </c>
      <c r="Y190" s="362">
        <v>500</v>
      </c>
      <c r="Z190" s="361">
        <f>Y190*Y181</f>
        <v>2085.257886098369</v>
      </c>
      <c r="AA190" s="362">
        <v>520</v>
      </c>
      <c r="AB190" s="361">
        <f>AA190*AA181</f>
        <v>3912.2872885538654</v>
      </c>
      <c r="AC190" s="362">
        <v>520</v>
      </c>
      <c r="AD190" s="361">
        <f>AC190*AC181</f>
        <v>3912.2872885538654</v>
      </c>
      <c r="AE190" s="362">
        <v>520</v>
      </c>
      <c r="AF190" s="361">
        <f>AE190*AE181</f>
        <v>6024.5435341241937</v>
      </c>
      <c r="AG190" s="362">
        <v>540</v>
      </c>
      <c r="AH190" s="361">
        <f>AG190*AG181</f>
        <v>6256.2567469751248</v>
      </c>
      <c r="AI190" s="362">
        <v>560</v>
      </c>
      <c r="AJ190" s="361">
        <f>AI190*AI181</f>
        <v>17617.288340337684</v>
      </c>
      <c r="AK190" s="362">
        <v>570</v>
      </c>
      <c r="AL190" s="361">
        <f>AK190*AK181</f>
        <v>17931.88277498657</v>
      </c>
      <c r="AM190" s="362">
        <v>590</v>
      </c>
      <c r="AN190" s="361">
        <f>AM190*AM181</f>
        <v>26986.151331899979</v>
      </c>
      <c r="AO190" s="362">
        <v>610</v>
      </c>
      <c r="AP190" s="363">
        <f>AO190*AO181</f>
        <v>27900.936122811843</v>
      </c>
      <c r="AQ190" s="334"/>
    </row>
    <row r="191" spans="2:43" ht="14.45" customHeight="1">
      <c r="B191" s="323"/>
      <c r="C191" s="605"/>
      <c r="D191" s="365" t="s">
        <v>1041</v>
      </c>
      <c r="E191" s="366">
        <v>240</v>
      </c>
      <c r="F191" s="365">
        <f>E191*E181</f>
        <v>240</v>
      </c>
      <c r="G191" s="366">
        <v>240</v>
      </c>
      <c r="H191" s="365">
        <f>G191*G181</f>
        <v>265.33319999999998</v>
      </c>
      <c r="I191" s="366">
        <v>240</v>
      </c>
      <c r="J191" s="365">
        <f>I191*I181</f>
        <v>387.34060799999997</v>
      </c>
      <c r="K191" s="366">
        <v>240</v>
      </c>
      <c r="L191" s="365">
        <f>K191*K181</f>
        <v>387.34060799999997</v>
      </c>
      <c r="M191" s="366">
        <v>240</v>
      </c>
      <c r="N191" s="365">
        <f>M191*M181</f>
        <v>387.34060799999997</v>
      </c>
      <c r="O191" s="366">
        <v>250</v>
      </c>
      <c r="P191" s="365">
        <f>O191*O181</f>
        <v>745.34596632499995</v>
      </c>
      <c r="Q191" s="366">
        <v>260</v>
      </c>
      <c r="R191" s="365">
        <f>Q191*Q181</f>
        <v>775.1598049779999</v>
      </c>
      <c r="S191" s="366">
        <v>260</v>
      </c>
      <c r="T191" s="365">
        <f>S191*S181</f>
        <v>775.1598049779999</v>
      </c>
      <c r="U191" s="366">
        <v>260</v>
      </c>
      <c r="V191" s="365">
        <f>U191*U181</f>
        <v>1084.3341007711517</v>
      </c>
      <c r="W191" s="366">
        <v>270</v>
      </c>
      <c r="X191" s="365">
        <f>W191*W181</f>
        <v>1126.0392584931192</v>
      </c>
      <c r="Y191" s="366">
        <v>270</v>
      </c>
      <c r="Z191" s="365">
        <f>Y191*Y181</f>
        <v>1126.0392584931192</v>
      </c>
      <c r="AA191" s="366">
        <v>270</v>
      </c>
      <c r="AB191" s="365">
        <f>AA191*AA181</f>
        <v>2031.3799382875839</v>
      </c>
      <c r="AC191" s="366">
        <v>270</v>
      </c>
      <c r="AD191" s="365">
        <f>AC191*AC181</f>
        <v>2031.3799382875839</v>
      </c>
      <c r="AE191" s="366">
        <v>270</v>
      </c>
      <c r="AF191" s="365">
        <f>AE191*AE181</f>
        <v>3128.1283734875624</v>
      </c>
      <c r="AG191" s="366">
        <v>270</v>
      </c>
      <c r="AH191" s="365">
        <f>AG191*AG181</f>
        <v>3128.1283734875624</v>
      </c>
      <c r="AI191" s="366">
        <v>280</v>
      </c>
      <c r="AJ191" s="365">
        <f>AI191*AI181</f>
        <v>8808.6441701688418</v>
      </c>
      <c r="AK191" s="366">
        <v>290</v>
      </c>
      <c r="AL191" s="365">
        <f>AK191*AK181</f>
        <v>9123.2386048177286</v>
      </c>
      <c r="AM191" s="366">
        <v>310</v>
      </c>
      <c r="AN191" s="365">
        <f>AM191*AM181</f>
        <v>14179.164259133888</v>
      </c>
      <c r="AO191" s="366">
        <v>320</v>
      </c>
      <c r="AP191" s="367">
        <f>AO191*AO181</f>
        <v>14636.55665458982</v>
      </c>
      <c r="AQ191" s="334"/>
    </row>
    <row r="192" spans="2:43" ht="14.45" customHeight="1">
      <c r="B192" s="323"/>
      <c r="C192" s="364" t="s">
        <v>1001</v>
      </c>
      <c r="D192" s="365">
        <f>마리!$F$24</f>
        <v>28</v>
      </c>
      <c r="E192" s="366">
        <v>3</v>
      </c>
      <c r="F192" s="365">
        <f>D192*E192*E181</f>
        <v>84</v>
      </c>
      <c r="G192" s="366">
        <v>6</v>
      </c>
      <c r="H192" s="365">
        <f>D192*G192*G181</f>
        <v>185.73323999999997</v>
      </c>
      <c r="I192" s="366">
        <v>6</v>
      </c>
      <c r="J192" s="365">
        <f>D192*I192*I181</f>
        <v>271.13842560000001</v>
      </c>
      <c r="K192" s="366">
        <v>6</v>
      </c>
      <c r="L192" s="365">
        <f>D192*K192*K181</f>
        <v>271.13842560000001</v>
      </c>
      <c r="M192" s="366">
        <v>6</v>
      </c>
      <c r="N192" s="365">
        <f>D192*M192*M181</f>
        <v>271.13842560000001</v>
      </c>
      <c r="O192" s="366">
        <v>6</v>
      </c>
      <c r="P192" s="365">
        <f>D192*O192*O181</f>
        <v>500.87248937039999</v>
      </c>
      <c r="Q192" s="366">
        <v>12</v>
      </c>
      <c r="R192" s="365">
        <f>D192*Q192*Q181</f>
        <v>1001.7449787408</v>
      </c>
      <c r="S192" s="366">
        <v>12</v>
      </c>
      <c r="T192" s="365">
        <f>D192*S192*S181</f>
        <v>1001.7449787408</v>
      </c>
      <c r="U192" s="366">
        <v>12</v>
      </c>
      <c r="V192" s="365">
        <f>D192*U192*U181</f>
        <v>1401.2932994581038</v>
      </c>
      <c r="W192" s="366">
        <v>12</v>
      </c>
      <c r="X192" s="365">
        <f>D192*W192*W181</f>
        <v>1401.2932994581038</v>
      </c>
      <c r="Y192" s="366">
        <v>12</v>
      </c>
      <c r="Z192" s="365">
        <f>D192*Y192*Y181</f>
        <v>1401.2932994581038</v>
      </c>
      <c r="AA192" s="366">
        <v>18</v>
      </c>
      <c r="AB192" s="365">
        <f>D192*AA192*AA181</f>
        <v>3791.9092181368233</v>
      </c>
      <c r="AC192" s="366">
        <v>18</v>
      </c>
      <c r="AD192" s="365">
        <f>D192*AC192*AC181</f>
        <v>3791.9092181368233</v>
      </c>
      <c r="AE192" s="366">
        <v>18</v>
      </c>
      <c r="AF192" s="365">
        <f>D192*AE192*AE181</f>
        <v>5839.1729638434499</v>
      </c>
      <c r="AG192" s="366">
        <v>18</v>
      </c>
      <c r="AH192" s="365">
        <f>D192*AG192*AG181</f>
        <v>5839.1729638434499</v>
      </c>
      <c r="AI192" s="366">
        <v>24</v>
      </c>
      <c r="AJ192" s="365">
        <f>D192*AI192*AI181</f>
        <v>21140.746008405222</v>
      </c>
      <c r="AK192" s="366">
        <v>24</v>
      </c>
      <c r="AL192" s="365">
        <f>D192*AK192*AK181</f>
        <v>21140.746008405222</v>
      </c>
      <c r="AM192" s="366">
        <v>24</v>
      </c>
      <c r="AN192" s="365">
        <f>D192*AM192*AM181</f>
        <v>30736.76897463862</v>
      </c>
      <c r="AO192" s="366">
        <v>24</v>
      </c>
      <c r="AP192" s="367">
        <f>D192*AO192*AO181</f>
        <v>30736.76897463862</v>
      </c>
      <c r="AQ192" s="334"/>
    </row>
    <row r="193" spans="2:43" ht="14.45" customHeight="1">
      <c r="B193" s="323"/>
      <c r="C193" s="364" t="s">
        <v>1033</v>
      </c>
      <c r="D193" s="365">
        <f>마리!$F$25</f>
        <v>60</v>
      </c>
      <c r="E193" s="366">
        <v>2</v>
      </c>
      <c r="F193" s="365">
        <f>D193*E193*E181</f>
        <v>120</v>
      </c>
      <c r="G193" s="366">
        <v>3</v>
      </c>
      <c r="H193" s="365">
        <f>D193*G193*G181</f>
        <v>198.99989999999997</v>
      </c>
      <c r="I193" s="366">
        <v>3</v>
      </c>
      <c r="J193" s="365">
        <f>D193*I193*I181</f>
        <v>290.50545599999998</v>
      </c>
      <c r="K193" s="366">
        <v>3</v>
      </c>
      <c r="L193" s="365">
        <f>D193*K193*K181</f>
        <v>290.50545599999998</v>
      </c>
      <c r="M193" s="366">
        <v>3</v>
      </c>
      <c r="N193" s="365">
        <f>D193*M193*M181</f>
        <v>290.50545599999998</v>
      </c>
      <c r="O193" s="366">
        <v>3</v>
      </c>
      <c r="P193" s="365">
        <f>D193*O193*O181</f>
        <v>536.64909575399997</v>
      </c>
      <c r="Q193" s="366">
        <v>6</v>
      </c>
      <c r="R193" s="365">
        <f>D193*Q193*Q181</f>
        <v>1073.2981915079999</v>
      </c>
      <c r="S193" s="366">
        <v>6</v>
      </c>
      <c r="T193" s="365">
        <f>D193*S193*S181</f>
        <v>1073.2981915079999</v>
      </c>
      <c r="U193" s="366">
        <v>6</v>
      </c>
      <c r="V193" s="365">
        <f>D193*U193*U181</f>
        <v>1501.3856779908256</v>
      </c>
      <c r="W193" s="366">
        <v>6</v>
      </c>
      <c r="X193" s="365">
        <f>D193*W193*W181</f>
        <v>1501.3856779908256</v>
      </c>
      <c r="Y193" s="366">
        <v>6</v>
      </c>
      <c r="Z193" s="365">
        <f>D193*Y193*Y181</f>
        <v>1501.3856779908256</v>
      </c>
      <c r="AA193" s="366">
        <v>9</v>
      </c>
      <c r="AB193" s="365">
        <f>D193*AA193*AA181</f>
        <v>4062.7598765751677</v>
      </c>
      <c r="AC193" s="366">
        <v>9</v>
      </c>
      <c r="AD193" s="365">
        <f>D193*AC193*AC181</f>
        <v>4062.7598765751677</v>
      </c>
      <c r="AE193" s="366">
        <v>9</v>
      </c>
      <c r="AF193" s="365">
        <f>D193*AE193*AE181</f>
        <v>6256.2567469751248</v>
      </c>
      <c r="AG193" s="366">
        <v>9</v>
      </c>
      <c r="AH193" s="365">
        <f>D193*AG193*AG181</f>
        <v>6256.2567469751248</v>
      </c>
      <c r="AI193" s="366">
        <v>11</v>
      </c>
      <c r="AJ193" s="365">
        <f>D193*AI193*AI181</f>
        <v>20763.232686826555</v>
      </c>
      <c r="AK193" s="366">
        <v>11</v>
      </c>
      <c r="AL193" s="365">
        <f>D193*AK193*AK181</f>
        <v>20763.232686826555</v>
      </c>
      <c r="AM193" s="366">
        <v>11</v>
      </c>
      <c r="AN193" s="365">
        <f>D193*AM193*AM181</f>
        <v>30187.898100091505</v>
      </c>
      <c r="AO193" s="366">
        <v>11</v>
      </c>
      <c r="AP193" s="367">
        <f>D193*AO193*AO181</f>
        <v>30187.898100091505</v>
      </c>
      <c r="AQ193" s="334"/>
    </row>
    <row r="194" spans="2:43" ht="14.45" customHeight="1" thickBot="1">
      <c r="B194" s="323"/>
      <c r="C194" s="372" t="s">
        <v>1002</v>
      </c>
      <c r="D194" s="373">
        <f>마리!$F$26</f>
        <v>103</v>
      </c>
      <c r="E194" s="374">
        <v>1</v>
      </c>
      <c r="F194" s="373">
        <f>D194*E194*E181</f>
        <v>103</v>
      </c>
      <c r="G194" s="374">
        <v>1</v>
      </c>
      <c r="H194" s="373">
        <f>D194*G194*G181</f>
        <v>113.87216499999998</v>
      </c>
      <c r="I194" s="374">
        <v>1</v>
      </c>
      <c r="J194" s="373">
        <f>D194*I194*I181</f>
        <v>166.23367759999999</v>
      </c>
      <c r="K194" s="374">
        <v>1</v>
      </c>
      <c r="L194" s="373">
        <f>D194*K194*K181</f>
        <v>166.23367759999999</v>
      </c>
      <c r="M194" s="374">
        <v>1</v>
      </c>
      <c r="N194" s="373">
        <f>D194*M194*M181</f>
        <v>166.23367759999999</v>
      </c>
      <c r="O194" s="374">
        <v>1</v>
      </c>
      <c r="P194" s="373">
        <f>D194*O194*O181</f>
        <v>307.08253812589999</v>
      </c>
      <c r="Q194" s="374">
        <v>2</v>
      </c>
      <c r="R194" s="373">
        <f>D194*Q194*Q181</f>
        <v>614.16507625179997</v>
      </c>
      <c r="S194" s="374">
        <v>2</v>
      </c>
      <c r="T194" s="373">
        <f>D194*S194*S181</f>
        <v>614.16507625179997</v>
      </c>
      <c r="U194" s="374">
        <v>2</v>
      </c>
      <c r="V194" s="373">
        <f>D194*U194*U181</f>
        <v>859.12624907252791</v>
      </c>
      <c r="W194" s="374">
        <v>2</v>
      </c>
      <c r="X194" s="373">
        <f>D194*W194*W181</f>
        <v>859.12624907252791</v>
      </c>
      <c r="Y194" s="374">
        <v>2</v>
      </c>
      <c r="Z194" s="373">
        <f>D194*Y194*Y181</f>
        <v>859.12624907252791</v>
      </c>
      <c r="AA194" s="374">
        <v>3</v>
      </c>
      <c r="AB194" s="373">
        <f>D194*AA194*AA181</f>
        <v>2324.8014849291239</v>
      </c>
      <c r="AC194" s="374">
        <v>3</v>
      </c>
      <c r="AD194" s="373">
        <f>D194*AC194*AC181</f>
        <v>2324.8014849291239</v>
      </c>
      <c r="AE194" s="374">
        <v>3</v>
      </c>
      <c r="AF194" s="373">
        <f>D194*AE194*AE181</f>
        <v>3579.9691385468768</v>
      </c>
      <c r="AG194" s="374">
        <v>3</v>
      </c>
      <c r="AH194" s="373">
        <f>D194*AG194*AG181</f>
        <v>3579.9691385468768</v>
      </c>
      <c r="AI194" s="374">
        <v>1</v>
      </c>
      <c r="AJ194" s="373">
        <f>D194*AI194*AI181</f>
        <v>3240.3226768835384</v>
      </c>
      <c r="AK194" s="374">
        <v>1</v>
      </c>
      <c r="AL194" s="373">
        <f>D194*AK194*AK181</f>
        <v>3240.3226768835384</v>
      </c>
      <c r="AM194" s="374">
        <v>1</v>
      </c>
      <c r="AN194" s="373">
        <f>D194*AM194*AM181</f>
        <v>4711.1416731960981</v>
      </c>
      <c r="AO194" s="374">
        <v>1</v>
      </c>
      <c r="AP194" s="375">
        <f>D194*AO194*AO181</f>
        <v>4711.1416731960981</v>
      </c>
      <c r="AQ194" s="334"/>
    </row>
    <row r="195" spans="2:43" ht="14.45" customHeight="1" thickBot="1">
      <c r="B195" s="323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27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277"/>
      <c r="AL195" s="277"/>
      <c r="AM195" s="277"/>
      <c r="AN195" s="277"/>
      <c r="AO195" s="277"/>
      <c r="AP195" s="277"/>
      <c r="AQ195" s="334"/>
    </row>
    <row r="196" spans="2:43" ht="14.45" customHeight="1">
      <c r="B196" s="323"/>
      <c r="C196" s="376" t="s">
        <v>1032</v>
      </c>
      <c r="D196" s="377" t="s">
        <v>1538</v>
      </c>
      <c r="E196" s="600">
        <f>F182+F184+F186+F188+F190+F192+F193+F194</f>
        <v>1328.6399999999999</v>
      </c>
      <c r="F196" s="600"/>
      <c r="G196" s="600">
        <f t="shared" ref="G196" si="108">H182+H184+H186+H188+H190+H192+H193+H194</f>
        <v>1584.711685</v>
      </c>
      <c r="H196" s="600"/>
      <c r="I196" s="600">
        <f t="shared" ref="I196" si="109">J182+J184+J186+J188+J190+J192+J193+J194</f>
        <v>2092.4390584000002</v>
      </c>
      <c r="J196" s="600"/>
      <c r="K196" s="600">
        <f t="shared" ref="K196" si="110">L182+L184+L186+L188+L190+L192+L193+L194</f>
        <v>2245.0174424000002</v>
      </c>
      <c r="L196" s="600"/>
      <c r="M196" s="600">
        <f t="shared" ref="M196" si="111">N182+N184+N186+N188+N190+N192+N193+N194</f>
        <v>2245.0174424000002</v>
      </c>
      <c r="N196" s="600"/>
      <c r="O196" s="600">
        <f t="shared" ref="O196" si="112">P182+P184+P186+P188+P190+P192+P193+P194</f>
        <v>3638.1935523571001</v>
      </c>
      <c r="P196" s="600"/>
      <c r="Q196" s="600">
        <f t="shared" ref="Q196" si="113">R182+R184+R186+R188+R190+R192+R193+R194</f>
        <v>5150.7998174521999</v>
      </c>
      <c r="R196" s="600"/>
      <c r="S196" s="600">
        <f t="shared" ref="S196" si="114">T182+T184+T186+T188+T190+T192+T193+T194</f>
        <v>5180.6136561051999</v>
      </c>
      <c r="T196" s="600"/>
      <c r="U196" s="600">
        <f t="shared" ref="U196" si="115">V182+V184+V186+V188+V190+V192+V193+V194</f>
        <v>7028.6957213838923</v>
      </c>
      <c r="V196" s="600"/>
      <c r="W196" s="600">
        <f t="shared" ref="W196" si="116">X182+X184+X186+X188+X190+X192+X193+X194</f>
        <v>7401.1880999166151</v>
      </c>
      <c r="X196" s="600"/>
      <c r="Y196" s="600">
        <f t="shared" ref="Y196" si="117">Z182+Z184+Z186+Z188+Z190+Z192+Z193+Z194</f>
        <v>7509.6215099937308</v>
      </c>
      <c r="Z196" s="600"/>
      <c r="AA196" s="600">
        <f t="shared" ref="AA196" si="118">AB182+AB184+AB186+AB188+AB190+AB192+AB193+AB194</f>
        <v>17310.236642782442</v>
      </c>
      <c r="AB196" s="600"/>
      <c r="AC196" s="600">
        <f t="shared" ref="AC196" si="119">AD182+AD184+AD186+AD188+AD190+AD192+AD193+AD194</f>
        <v>18232.412783616528</v>
      </c>
      <c r="AD196" s="600"/>
      <c r="AE196" s="600">
        <f t="shared" ref="AE196" si="120">AF182+AF184+AF186+AF188+AF190+AF192+AF193+AF194</f>
        <v>27884.135652560435</v>
      </c>
      <c r="AF196" s="600"/>
      <c r="AG196" s="600">
        <f t="shared" ref="AG196" si="121">AH182+AH184+AH186+AH188+AH190+AH192+AH193+AH194</f>
        <v>29831.475291113231</v>
      </c>
      <c r="AH196" s="600"/>
      <c r="AI196" s="600">
        <f t="shared" ref="AI196" si="122">AJ182+AJ184+AJ186+AJ188+AJ190+AJ192+AJ193+AJ194</f>
        <v>78998.316073498296</v>
      </c>
      <c r="AJ196" s="600"/>
      <c r="AK196" s="600">
        <f t="shared" ref="AK196" si="123">AL182+AL184+AL186+AL188+AL190+AL192+AL193+AL194</f>
        <v>83119.223794461839</v>
      </c>
      <c r="AL196" s="600"/>
      <c r="AM196" s="600">
        <f t="shared" ref="AM196" si="124">AN182+AN184+AN186+AN188+AN190+AN192+AN193+AN194</f>
        <v>123486.34373079297</v>
      </c>
      <c r="AN196" s="600"/>
      <c r="AO196" s="600">
        <f t="shared" ref="AO196" si="125">AP182+AP184+AP186+AP188+AP190+AP192+AP193+AP194</f>
        <v>131585.97985262281</v>
      </c>
      <c r="AP196" s="601"/>
      <c r="AQ196" s="334"/>
    </row>
    <row r="197" spans="2:43" ht="14.45" customHeight="1" thickBot="1">
      <c r="B197" s="323"/>
      <c r="C197" s="378" t="s">
        <v>1034</v>
      </c>
      <c r="D197" s="379" t="s">
        <v>1538</v>
      </c>
      <c r="E197" s="598">
        <f>F183+F185+F187+F189+F191+F192+F193+F194</f>
        <v>971.48</v>
      </c>
      <c r="F197" s="598"/>
      <c r="G197" s="598">
        <f>H183+H185+H187+H189+H191+H192+H193+H194</f>
        <v>1195.174025</v>
      </c>
      <c r="H197" s="598"/>
      <c r="I197" s="598">
        <f>J183+J185+J187+J189+J191+J192+J193+J194</f>
        <v>1578.9889959999998</v>
      </c>
      <c r="J197" s="598"/>
      <c r="K197" s="598">
        <f>L183+L185+L187+L189+L191+L192+L193+L194</f>
        <v>1688.9317031999997</v>
      </c>
      <c r="L197" s="598"/>
      <c r="M197" s="598">
        <f>N183+N185+N187+N189+N191+N192+N193+N194</f>
        <v>1688.9317031999997</v>
      </c>
      <c r="N197" s="598"/>
      <c r="O197" s="598">
        <f>P183+P185+P187+P189+P191+P192+P193+P194</f>
        <v>2773.0607987992998</v>
      </c>
      <c r="P197" s="598"/>
      <c r="Q197" s="598">
        <f>R183+R185+R187+R189+R191+R192+R193+R194</f>
        <v>4231.5987607026</v>
      </c>
      <c r="R197" s="598"/>
      <c r="S197" s="598">
        <f>T183+T185+T187+T189+T191+T192+T193+T194</f>
        <v>4231.5987607026</v>
      </c>
      <c r="T197" s="598"/>
      <c r="U197" s="598">
        <f>V183+V185+V187+V189+V191+V192+V193+V194</f>
        <v>5708.5005890683478</v>
      </c>
      <c r="V197" s="598"/>
      <c r="W197" s="598">
        <f>X183+X185+X187+X189+X191+X192+X193+X194</f>
        <v>6010.4339991454635</v>
      </c>
      <c r="X197" s="598"/>
      <c r="Y197" s="598">
        <f>Z183+Z185+Z187+Z189+Z191+Z192+Z193+Z194</f>
        <v>6334.3822515006104</v>
      </c>
      <c r="Z197" s="598"/>
      <c r="AA197" s="598">
        <f>AB183+AB185+AB187+AB189+AB191+AB192+AB193+AB194</f>
        <v>14501.375081265036</v>
      </c>
      <c r="AB197" s="598"/>
      <c r="AC197" s="598">
        <f>AD183+AD185+AD187+AD189+AD191+AD192+AD193+AD194</f>
        <v>15086.753151682078</v>
      </c>
      <c r="AD197" s="598"/>
      <c r="AE197" s="598">
        <f>AF183+AF185+AF187+AF189+AF191+AF192+AF193+AF194</f>
        <v>23092.872925660457</v>
      </c>
      <c r="AF197" s="598"/>
      <c r="AG197" s="598">
        <f>AH183+AH185+AH187+AH189+AH191+AH192+AH193+AH194</f>
        <v>24241.288781081574</v>
      </c>
      <c r="AH197" s="598"/>
      <c r="AI197" s="598">
        <f>AJ183+AJ185+AJ187+AJ189+AJ191+AJ192+AJ193+AJ194</f>
        <v>65255.505330700114</v>
      </c>
      <c r="AJ197" s="598"/>
      <c r="AK197" s="598">
        <f>AL183+AL185+AL187+AL189+AL191+AL192+AL193+AL194</f>
        <v>68187.321956225453</v>
      </c>
      <c r="AL197" s="598"/>
      <c r="AM197" s="598">
        <f>AN183+AN185+AN187+AN189+AN191+AN192+AN193+AN194</f>
        <v>100931.1800798262</v>
      </c>
      <c r="AN197" s="598"/>
      <c r="AO197" s="598">
        <f>AP183+AP185+AP187+AP189+AP191+AP192+AP193+AP194</f>
        <v>106153.22205710586</v>
      </c>
      <c r="AP197" s="599"/>
      <c r="AQ197" s="334"/>
    </row>
    <row r="198" spans="2:43" ht="14.45" customHeight="1" thickBot="1">
      <c r="B198" s="337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  <c r="AD198" s="339"/>
      <c r="AE198" s="339"/>
      <c r="AF198" s="339"/>
      <c r="AG198" s="339"/>
      <c r="AH198" s="339"/>
      <c r="AI198" s="339"/>
      <c r="AJ198" s="339"/>
      <c r="AK198" s="339"/>
      <c r="AL198" s="339"/>
      <c r="AM198" s="339"/>
      <c r="AN198" s="339"/>
      <c r="AO198" s="339"/>
      <c r="AP198" s="339"/>
      <c r="AQ198" s="341"/>
    </row>
    <row r="199" spans="2:43" ht="14.45" customHeight="1" thickTop="1" thickBot="1"/>
    <row r="200" spans="2:43" ht="14.45" customHeight="1" thickTop="1" thickBot="1">
      <c r="B200" s="320"/>
      <c r="C200" s="321"/>
      <c r="D200" s="321"/>
      <c r="E200" s="321"/>
      <c r="F200" s="321"/>
      <c r="G200" s="321"/>
      <c r="H200" s="321"/>
      <c r="I200" s="321"/>
      <c r="J200" s="321"/>
      <c r="K200" s="321"/>
      <c r="L200" s="321"/>
      <c r="M200" s="321"/>
      <c r="N200" s="321"/>
      <c r="O200" s="321"/>
      <c r="P200" s="321"/>
      <c r="Q200" s="321"/>
      <c r="R200" s="321"/>
      <c r="S200" s="321"/>
      <c r="T200" s="321"/>
      <c r="U200" s="321"/>
      <c r="V200" s="321"/>
      <c r="W200" s="321"/>
      <c r="X200" s="321"/>
      <c r="Y200" s="321"/>
      <c r="Z200" s="321"/>
      <c r="AA200" s="321"/>
      <c r="AB200" s="321"/>
      <c r="AC200" s="321"/>
      <c r="AD200" s="321"/>
      <c r="AE200" s="321"/>
      <c r="AF200" s="321"/>
      <c r="AG200" s="321"/>
      <c r="AH200" s="321"/>
      <c r="AI200" s="321"/>
      <c r="AJ200" s="321"/>
      <c r="AK200" s="321"/>
      <c r="AL200" s="321"/>
      <c r="AM200" s="321"/>
      <c r="AN200" s="321"/>
      <c r="AO200" s="321"/>
      <c r="AP200" s="321"/>
      <c r="AQ200" s="322"/>
    </row>
    <row r="201" spans="2:43" ht="14.45" customHeight="1">
      <c r="B201" s="323"/>
      <c r="C201" s="608" t="s">
        <v>1777</v>
      </c>
      <c r="D201" s="610" t="s">
        <v>1037</v>
      </c>
      <c r="E201" s="606" t="s">
        <v>1013</v>
      </c>
      <c r="F201" s="606"/>
      <c r="G201" s="606" t="s">
        <v>1042</v>
      </c>
      <c r="H201" s="606" t="s">
        <v>1014</v>
      </c>
      <c r="I201" s="606" t="s">
        <v>1043</v>
      </c>
      <c r="J201" s="606" t="s">
        <v>1015</v>
      </c>
      <c r="K201" s="606" t="s">
        <v>1044</v>
      </c>
      <c r="L201" s="606" t="s">
        <v>1016</v>
      </c>
      <c r="M201" s="606" t="s">
        <v>1045</v>
      </c>
      <c r="N201" s="606" t="s">
        <v>1017</v>
      </c>
      <c r="O201" s="606" t="s">
        <v>1046</v>
      </c>
      <c r="P201" s="606" t="s">
        <v>1018</v>
      </c>
      <c r="Q201" s="606" t="s">
        <v>1047</v>
      </c>
      <c r="R201" s="606" t="s">
        <v>1019</v>
      </c>
      <c r="S201" s="606" t="s">
        <v>1048</v>
      </c>
      <c r="T201" s="606" t="s">
        <v>1020</v>
      </c>
      <c r="U201" s="606" t="s">
        <v>1049</v>
      </c>
      <c r="V201" s="606" t="s">
        <v>1021</v>
      </c>
      <c r="W201" s="606" t="s">
        <v>1050</v>
      </c>
      <c r="X201" s="606" t="s">
        <v>1022</v>
      </c>
      <c r="Y201" s="606" t="s">
        <v>1051</v>
      </c>
      <c r="Z201" s="606" t="s">
        <v>1023</v>
      </c>
      <c r="AA201" s="606" t="s">
        <v>1052</v>
      </c>
      <c r="AB201" s="606" t="s">
        <v>1024</v>
      </c>
      <c r="AC201" s="606" t="s">
        <v>1053</v>
      </c>
      <c r="AD201" s="606" t="s">
        <v>1025</v>
      </c>
      <c r="AE201" s="606" t="s">
        <v>1054</v>
      </c>
      <c r="AF201" s="606" t="s">
        <v>1026</v>
      </c>
      <c r="AG201" s="606" t="s">
        <v>1055</v>
      </c>
      <c r="AH201" s="606" t="s">
        <v>1027</v>
      </c>
      <c r="AI201" s="606" t="s">
        <v>1056</v>
      </c>
      <c r="AJ201" s="606" t="s">
        <v>1028</v>
      </c>
      <c r="AK201" s="606" t="s">
        <v>1057</v>
      </c>
      <c r="AL201" s="606" t="s">
        <v>1029</v>
      </c>
      <c r="AM201" s="606" t="s">
        <v>1058</v>
      </c>
      <c r="AN201" s="606" t="s">
        <v>1030</v>
      </c>
      <c r="AO201" s="606" t="s">
        <v>1059</v>
      </c>
      <c r="AP201" s="607" t="s">
        <v>1031</v>
      </c>
      <c r="AQ201" s="334"/>
    </row>
    <row r="202" spans="2:43" ht="14.45" customHeight="1">
      <c r="B202" s="323"/>
      <c r="C202" s="609"/>
      <c r="D202" s="611"/>
      <c r="E202" s="602">
        <f>'3T장기'!$J$3</f>
        <v>1.5824575999999999</v>
      </c>
      <c r="F202" s="602"/>
      <c r="G202" s="602">
        <f>'3T장기'!$J$13</f>
        <v>2.0281557907500001</v>
      </c>
      <c r="H202" s="602">
        <v>1.5976852999999998</v>
      </c>
      <c r="I202" s="602">
        <f>'3T장기'!$J$23</f>
        <v>2.8168623423999994</v>
      </c>
      <c r="J202" s="602">
        <v>1.5976852999999998</v>
      </c>
      <c r="K202" s="602">
        <f>'3T장기'!$J$33</f>
        <v>2.8168623423999994</v>
      </c>
      <c r="L202" s="602">
        <v>1.5976852999999998</v>
      </c>
      <c r="M202" s="602">
        <f>'3T장기'!$J$43</f>
        <v>2.8168623423999994</v>
      </c>
      <c r="N202" s="602">
        <v>1.5976852999999998</v>
      </c>
      <c r="O202" s="602">
        <f>'3T장기'!$J$53</f>
        <v>4.8509540575691741</v>
      </c>
      <c r="P202" s="602">
        <v>1.5976852999999998</v>
      </c>
      <c r="Q202" s="602">
        <f>'3T장기'!$S$3</f>
        <v>4.8509540575691741</v>
      </c>
      <c r="R202" s="602">
        <v>1.5976852999999998</v>
      </c>
      <c r="S202" s="602">
        <f>'3T장기'!$S$13</f>
        <v>4.8509540575691741</v>
      </c>
      <c r="T202" s="602">
        <v>1.5976852999999998</v>
      </c>
      <c r="U202" s="602">
        <f>'3T장기'!$S$23</f>
        <v>6.6380213548032856</v>
      </c>
      <c r="V202" s="602">
        <v>1.5976852999999998</v>
      </c>
      <c r="W202" s="602">
        <f>'3T장기'!$S$33</f>
        <v>6.6380213548032856</v>
      </c>
      <c r="X202" s="602">
        <v>1.5976852999999998</v>
      </c>
      <c r="Y202" s="602">
        <f>'3T장기'!$S$43</f>
        <v>6.6380213548032856</v>
      </c>
      <c r="Z202" s="602">
        <v>1.5976852999999998</v>
      </c>
      <c r="AA202" s="602">
        <f>'3T장기'!$S$53</f>
        <v>11.442714528234099</v>
      </c>
      <c r="AB202" s="602">
        <v>1.5976852999999998</v>
      </c>
      <c r="AC202" s="602">
        <f>'3T장기'!$AB$3</f>
        <v>11.442714528234099</v>
      </c>
      <c r="AD202" s="602">
        <v>1.5976852999999998</v>
      </c>
      <c r="AE202" s="602">
        <f>'3T장기'!$AB$13</f>
        <v>17.473344832440205</v>
      </c>
      <c r="AF202" s="602">
        <v>1.5976852999999998</v>
      </c>
      <c r="AG202" s="602">
        <f>'3T장기'!$AB$23</f>
        <v>17.473344832440205</v>
      </c>
      <c r="AH202" s="602">
        <v>1.5976852999999998</v>
      </c>
      <c r="AI202" s="602">
        <f>'3T장기'!$AB$33</f>
        <v>47.150851643438095</v>
      </c>
      <c r="AJ202" s="602">
        <v>1.5976852999999998</v>
      </c>
      <c r="AK202" s="602">
        <f>'3T장기'!$AB$43</f>
        <v>47.150851643438095</v>
      </c>
      <c r="AL202" s="602">
        <v>1.5976852999999998</v>
      </c>
      <c r="AM202" s="602">
        <f>'3T장기'!$AB$53</f>
        <v>91.320944626133041</v>
      </c>
      <c r="AN202" s="602">
        <v>1.5976852999999998</v>
      </c>
      <c r="AO202" s="602">
        <f>'3T장기'!$AB$53</f>
        <v>91.320944626133041</v>
      </c>
      <c r="AP202" s="603"/>
      <c r="AQ202" s="334"/>
    </row>
    <row r="203" spans="2:43" ht="14.45" customHeight="1">
      <c r="B203" s="323"/>
      <c r="C203" s="360" t="s">
        <v>204</v>
      </c>
      <c r="D203" s="361">
        <f>마리!$F$28</f>
        <v>0</v>
      </c>
      <c r="E203" s="362">
        <v>87.5</v>
      </c>
      <c r="F203" s="361">
        <f>D203*E203*E202</f>
        <v>0</v>
      </c>
      <c r="G203" s="362">
        <v>87.5</v>
      </c>
      <c r="H203" s="361">
        <f>D203*G203*G202</f>
        <v>0</v>
      </c>
      <c r="I203" s="362">
        <v>87.5</v>
      </c>
      <c r="J203" s="361">
        <f>D203*I203*I202</f>
        <v>0</v>
      </c>
      <c r="K203" s="362">
        <v>107.9</v>
      </c>
      <c r="L203" s="361">
        <f>D203*K203*K202</f>
        <v>0</v>
      </c>
      <c r="M203" s="362">
        <v>107.9</v>
      </c>
      <c r="N203" s="361">
        <f>D203*M203*M202</f>
        <v>0</v>
      </c>
      <c r="O203" s="362">
        <v>107.9</v>
      </c>
      <c r="P203" s="361">
        <f>D203*O203*O202</f>
        <v>0</v>
      </c>
      <c r="Q203" s="362">
        <v>128.30000000000001</v>
      </c>
      <c r="R203" s="361">
        <f>D203*Q203*Q202</f>
        <v>0</v>
      </c>
      <c r="S203" s="362">
        <v>128.30000000000001</v>
      </c>
      <c r="T203" s="361">
        <f>D203*S203*S202</f>
        <v>0</v>
      </c>
      <c r="U203" s="362">
        <v>128.30000000000001</v>
      </c>
      <c r="V203" s="361">
        <f>D203*U203*U202</f>
        <v>0</v>
      </c>
      <c r="W203" s="362">
        <v>148.69999999999999</v>
      </c>
      <c r="X203" s="361">
        <f>D203*W203*W202</f>
        <v>0</v>
      </c>
      <c r="Y203" s="362">
        <v>148.69999999999999</v>
      </c>
      <c r="Z203" s="361">
        <f>D203*Y203*Y202</f>
        <v>0</v>
      </c>
      <c r="AA203" s="362">
        <v>148.69999999999999</v>
      </c>
      <c r="AB203" s="361">
        <f>D203*AA203*AA202</f>
        <v>0</v>
      </c>
      <c r="AC203" s="362">
        <v>169.1</v>
      </c>
      <c r="AD203" s="361">
        <f>D203*AC203*AC202</f>
        <v>0</v>
      </c>
      <c r="AE203" s="362">
        <v>169.1</v>
      </c>
      <c r="AF203" s="361">
        <f>D203*AE203*AE202</f>
        <v>0</v>
      </c>
      <c r="AG203" s="362">
        <v>169.1</v>
      </c>
      <c r="AH203" s="361">
        <f>D203*AG203*AG202</f>
        <v>0</v>
      </c>
      <c r="AI203" s="362">
        <v>189.5</v>
      </c>
      <c r="AJ203" s="361">
        <f>D203*AI203*AI202</f>
        <v>0</v>
      </c>
      <c r="AK203" s="362">
        <v>189.5</v>
      </c>
      <c r="AL203" s="361">
        <f>D203*AK203*AK202</f>
        <v>0</v>
      </c>
      <c r="AM203" s="362">
        <v>189.5</v>
      </c>
      <c r="AN203" s="361">
        <f>D203*AM203*AM202</f>
        <v>0</v>
      </c>
      <c r="AO203" s="362">
        <v>209.9</v>
      </c>
      <c r="AP203" s="363">
        <f>D203*AO203*AO202</f>
        <v>0</v>
      </c>
      <c r="AQ203" s="334"/>
    </row>
    <row r="204" spans="2:43" ht="14.45" customHeight="1">
      <c r="B204" s="323"/>
      <c r="C204" s="364" t="s">
        <v>203</v>
      </c>
      <c r="D204" s="365">
        <f>마리!$F$27</f>
        <v>0</v>
      </c>
      <c r="E204" s="366">
        <v>52.5</v>
      </c>
      <c r="F204" s="365">
        <f>D204*E204*E202</f>
        <v>0</v>
      </c>
      <c r="G204" s="366">
        <v>52.5</v>
      </c>
      <c r="H204" s="365">
        <f>D204*G204*G202</f>
        <v>0</v>
      </c>
      <c r="I204" s="366">
        <v>52.5</v>
      </c>
      <c r="J204" s="365">
        <f>D204*I204*I202</f>
        <v>0</v>
      </c>
      <c r="K204" s="366">
        <v>64.7</v>
      </c>
      <c r="L204" s="365">
        <f>D204*K204*K202</f>
        <v>0</v>
      </c>
      <c r="M204" s="366">
        <v>64.7</v>
      </c>
      <c r="N204" s="365">
        <f>D204*M204*M202</f>
        <v>0</v>
      </c>
      <c r="O204" s="366">
        <v>64.7</v>
      </c>
      <c r="P204" s="365">
        <f>D204*O204*O202</f>
        <v>0</v>
      </c>
      <c r="Q204" s="366">
        <v>77</v>
      </c>
      <c r="R204" s="365">
        <f>D204*Q204*Q202</f>
        <v>0</v>
      </c>
      <c r="S204" s="366">
        <v>77</v>
      </c>
      <c r="T204" s="365">
        <f>D204*S204*S202</f>
        <v>0</v>
      </c>
      <c r="U204" s="366">
        <v>77</v>
      </c>
      <c r="V204" s="365">
        <f>D204*U204*U202</f>
        <v>0</v>
      </c>
      <c r="W204" s="366">
        <v>89.2</v>
      </c>
      <c r="X204" s="365">
        <f>D204*W204*W202</f>
        <v>0</v>
      </c>
      <c r="Y204" s="366">
        <v>89.2</v>
      </c>
      <c r="Z204" s="365">
        <f>D204*Y204*Y202</f>
        <v>0</v>
      </c>
      <c r="AA204" s="366">
        <v>89.2</v>
      </c>
      <c r="AB204" s="365">
        <f>D204*AA204*AA202</f>
        <v>0</v>
      </c>
      <c r="AC204" s="366">
        <v>1010</v>
      </c>
      <c r="AD204" s="365">
        <f>D204*AC204*AC202</f>
        <v>0</v>
      </c>
      <c r="AE204" s="366">
        <v>1010</v>
      </c>
      <c r="AF204" s="365">
        <f>D204*AE204*AE202</f>
        <v>0</v>
      </c>
      <c r="AG204" s="366">
        <v>1010</v>
      </c>
      <c r="AH204" s="365">
        <f>D204*AG204*AG202</f>
        <v>0</v>
      </c>
      <c r="AI204" s="366">
        <v>1130</v>
      </c>
      <c r="AJ204" s="365">
        <f>D204*AI204*AI202</f>
        <v>0</v>
      </c>
      <c r="AK204" s="366">
        <v>1130</v>
      </c>
      <c r="AL204" s="365">
        <f>D204*AK204*AK202</f>
        <v>0</v>
      </c>
      <c r="AM204" s="366">
        <v>1130</v>
      </c>
      <c r="AN204" s="365">
        <f>D204*AM204*AM202</f>
        <v>0</v>
      </c>
      <c r="AO204" s="366">
        <v>1250</v>
      </c>
      <c r="AP204" s="367">
        <f>D204*AO204*AO202</f>
        <v>0</v>
      </c>
      <c r="AQ204" s="334"/>
    </row>
    <row r="205" spans="2:43" ht="14.45" customHeight="1">
      <c r="B205" s="323"/>
      <c r="C205" s="364" t="s">
        <v>1811</v>
      </c>
      <c r="D205" s="365">
        <f>마리!$F$31</f>
        <v>0</v>
      </c>
      <c r="E205" s="366">
        <v>11</v>
      </c>
      <c r="F205" s="365">
        <f>D205*E205*E202</f>
        <v>0</v>
      </c>
      <c r="G205" s="366">
        <v>11</v>
      </c>
      <c r="H205" s="365">
        <f>D205*G205*G202</f>
        <v>0</v>
      </c>
      <c r="I205" s="366">
        <v>11</v>
      </c>
      <c r="J205" s="365">
        <f>D205*I205*I202</f>
        <v>0</v>
      </c>
      <c r="K205" s="366">
        <v>13</v>
      </c>
      <c r="L205" s="365">
        <f>D205*K205*K202</f>
        <v>0</v>
      </c>
      <c r="M205" s="366">
        <v>14</v>
      </c>
      <c r="N205" s="365">
        <f>D205*M205*M202</f>
        <v>0</v>
      </c>
      <c r="O205" s="366">
        <v>14</v>
      </c>
      <c r="P205" s="365">
        <f>D205*O205*O202</f>
        <v>0</v>
      </c>
      <c r="Q205" s="366">
        <v>15</v>
      </c>
      <c r="R205" s="365">
        <f>D205*Q205*Q202</f>
        <v>0</v>
      </c>
      <c r="S205" s="366">
        <v>15</v>
      </c>
      <c r="T205" s="365">
        <f>D205*S205*S202</f>
        <v>0</v>
      </c>
      <c r="U205" s="366">
        <v>16</v>
      </c>
      <c r="V205" s="365">
        <f>D205*U205*U202</f>
        <v>0</v>
      </c>
      <c r="W205" s="366">
        <v>19</v>
      </c>
      <c r="X205" s="365">
        <f>D205*W205*W202</f>
        <v>0</v>
      </c>
      <c r="Y205" s="366">
        <v>23</v>
      </c>
      <c r="Z205" s="365">
        <f>D205*Y205*Y202</f>
        <v>0</v>
      </c>
      <c r="AA205" s="366">
        <v>27</v>
      </c>
      <c r="AB205" s="365">
        <f>D205*AA205*AA202</f>
        <v>0</v>
      </c>
      <c r="AC205" s="366">
        <v>32</v>
      </c>
      <c r="AD205" s="365">
        <f>D205*AC205*AC202</f>
        <v>0</v>
      </c>
      <c r="AE205" s="366">
        <v>38</v>
      </c>
      <c r="AF205" s="365">
        <f>D205*AE205*AE202</f>
        <v>0</v>
      </c>
      <c r="AG205" s="366">
        <v>45</v>
      </c>
      <c r="AH205" s="365">
        <f>D205*AG205*AG202</f>
        <v>0</v>
      </c>
      <c r="AI205" s="366">
        <v>53</v>
      </c>
      <c r="AJ205" s="365">
        <f>D205*AI205*AI202</f>
        <v>0</v>
      </c>
      <c r="AK205" s="366">
        <v>63</v>
      </c>
      <c r="AL205" s="365">
        <f>D205*AK205*AK202</f>
        <v>0</v>
      </c>
      <c r="AM205" s="366">
        <v>74</v>
      </c>
      <c r="AN205" s="365">
        <f>D205*AM205*AM202</f>
        <v>0</v>
      </c>
      <c r="AO205" s="366">
        <v>87</v>
      </c>
      <c r="AP205" s="367">
        <f>D205*AO205*AO202</f>
        <v>0</v>
      </c>
      <c r="AQ205" s="334"/>
    </row>
    <row r="206" spans="2:43" ht="14.45" customHeight="1">
      <c r="B206" s="323"/>
      <c r="C206" s="368" t="s">
        <v>1811</v>
      </c>
      <c r="D206" s="369">
        <f>마리!$F$31</f>
        <v>0</v>
      </c>
      <c r="E206" s="370">
        <v>7</v>
      </c>
      <c r="F206" s="369">
        <f>$D$52*E206*E202</f>
        <v>0</v>
      </c>
      <c r="G206" s="370">
        <v>7</v>
      </c>
      <c r="H206" s="369">
        <f>$D$52*G206*G202</f>
        <v>0</v>
      </c>
      <c r="I206" s="370">
        <v>8</v>
      </c>
      <c r="J206" s="369">
        <f>$D$52*I206*I202</f>
        <v>0</v>
      </c>
      <c r="K206" s="370">
        <v>8</v>
      </c>
      <c r="L206" s="369">
        <f>$D$52*K206*K202</f>
        <v>0</v>
      </c>
      <c r="M206" s="370">
        <v>9</v>
      </c>
      <c r="N206" s="369">
        <f>$D$52*M206*M202</f>
        <v>0</v>
      </c>
      <c r="O206" s="370">
        <v>9</v>
      </c>
      <c r="P206" s="369">
        <f>$D$52*O206*O202</f>
        <v>0</v>
      </c>
      <c r="Q206" s="370">
        <v>9</v>
      </c>
      <c r="R206" s="369">
        <f>$D$52*Q206*Q202</f>
        <v>0</v>
      </c>
      <c r="S206" s="370">
        <v>10</v>
      </c>
      <c r="T206" s="369">
        <f>$D$52*S206*S202</f>
        <v>0</v>
      </c>
      <c r="U206" s="370">
        <v>10</v>
      </c>
      <c r="V206" s="369">
        <f>$D$52*U206*U202</f>
        <v>0</v>
      </c>
      <c r="W206" s="370">
        <v>12</v>
      </c>
      <c r="X206" s="369">
        <f>$D$52*W206*W202</f>
        <v>0</v>
      </c>
      <c r="Y206" s="370">
        <v>14</v>
      </c>
      <c r="Z206" s="369">
        <f>$D$52*Y206*Y202</f>
        <v>0</v>
      </c>
      <c r="AA206" s="370">
        <v>17</v>
      </c>
      <c r="AB206" s="369">
        <f>$D$52*AA206*AA202</f>
        <v>0</v>
      </c>
      <c r="AC206" s="370">
        <v>20</v>
      </c>
      <c r="AD206" s="369">
        <f>$D$52*AC206*AC202</f>
        <v>0</v>
      </c>
      <c r="AE206" s="370">
        <v>24</v>
      </c>
      <c r="AF206" s="369">
        <f>$D$52*AE206*AE202</f>
        <v>0</v>
      </c>
      <c r="AG206" s="370">
        <v>28</v>
      </c>
      <c r="AH206" s="369">
        <f>$D$52*AG206*AG202</f>
        <v>0</v>
      </c>
      <c r="AI206" s="370">
        <v>33</v>
      </c>
      <c r="AJ206" s="369">
        <f>$D$52*AI206*AI202</f>
        <v>0</v>
      </c>
      <c r="AK206" s="370">
        <v>38</v>
      </c>
      <c r="AL206" s="369">
        <f>$D$52*AK206*AK202</f>
        <v>0</v>
      </c>
      <c r="AM206" s="370">
        <v>45</v>
      </c>
      <c r="AN206" s="369">
        <f>$D$52*AM206*AM202</f>
        <v>0</v>
      </c>
      <c r="AO206" s="370">
        <v>53</v>
      </c>
      <c r="AP206" s="371">
        <f>$D$52*AO206*AO202</f>
        <v>0</v>
      </c>
      <c r="AQ206" s="334"/>
    </row>
    <row r="207" spans="2:43" ht="14.45" customHeight="1">
      <c r="B207" s="323"/>
      <c r="C207" s="360" t="s">
        <v>1602</v>
      </c>
      <c r="D207" s="361">
        <f>마리!$F$35</f>
        <v>8</v>
      </c>
      <c r="E207" s="362">
        <v>12</v>
      </c>
      <c r="F207" s="361">
        <f>$D$53*E207*E202</f>
        <v>151.9159296</v>
      </c>
      <c r="G207" s="362">
        <v>12</v>
      </c>
      <c r="H207" s="361">
        <f>$D$53*G207*G202</f>
        <v>194.70295591199999</v>
      </c>
      <c r="I207" s="362">
        <v>12</v>
      </c>
      <c r="J207" s="361">
        <f>$D$53*I207*I202</f>
        <v>270.41878487039992</v>
      </c>
      <c r="K207" s="362">
        <v>12</v>
      </c>
      <c r="L207" s="361">
        <f>$D$53*K207*K202</f>
        <v>270.41878487039992</v>
      </c>
      <c r="M207" s="362">
        <v>12</v>
      </c>
      <c r="N207" s="361">
        <f>$D$53*M207*M202</f>
        <v>270.41878487039992</v>
      </c>
      <c r="O207" s="362">
        <v>12</v>
      </c>
      <c r="P207" s="361">
        <f>$D$53*O207*O202</f>
        <v>465.69158952664071</v>
      </c>
      <c r="Q207" s="362">
        <v>14</v>
      </c>
      <c r="R207" s="361">
        <f>$D$53*Q207*Q202</f>
        <v>543.30685444774747</v>
      </c>
      <c r="S207" s="362">
        <v>14</v>
      </c>
      <c r="T207" s="361">
        <f>$D$53*S207*S202</f>
        <v>543.30685444774747</v>
      </c>
      <c r="U207" s="362">
        <v>14</v>
      </c>
      <c r="V207" s="361">
        <f>$D$53*U207*U202</f>
        <v>743.45839173796799</v>
      </c>
      <c r="W207" s="362">
        <v>17</v>
      </c>
      <c r="X207" s="361">
        <f>$D$53*W207*W202</f>
        <v>902.77090425324684</v>
      </c>
      <c r="Y207" s="362">
        <v>19</v>
      </c>
      <c r="Z207" s="361">
        <f>$D$53*Y207*Y202</f>
        <v>1008.9792459300994</v>
      </c>
      <c r="AA207" s="362">
        <v>22</v>
      </c>
      <c r="AB207" s="361">
        <f>$D$53*AA207*AA202</f>
        <v>2013.9177569692015</v>
      </c>
      <c r="AC207" s="362">
        <v>26</v>
      </c>
      <c r="AD207" s="361">
        <f>$D$53*AC207*AC202</f>
        <v>2380.0846218726924</v>
      </c>
      <c r="AE207" s="362">
        <v>29</v>
      </c>
      <c r="AF207" s="361">
        <f>$D$53*AE207*AE202</f>
        <v>4053.8160011261275</v>
      </c>
      <c r="AG207" s="362">
        <v>34</v>
      </c>
      <c r="AH207" s="361">
        <f>$D$53*AG207*AG202</f>
        <v>4752.7497944237357</v>
      </c>
      <c r="AI207" s="362">
        <v>39</v>
      </c>
      <c r="AJ207" s="361">
        <f>$D$53*AI207*AI202</f>
        <v>14711.065712752687</v>
      </c>
      <c r="AK207" s="362">
        <v>45</v>
      </c>
      <c r="AL207" s="361">
        <f>$D$53*AK207*AK202</f>
        <v>16974.306591637713</v>
      </c>
      <c r="AM207" s="362">
        <v>52</v>
      </c>
      <c r="AN207" s="361">
        <f>$D$53*AM207*AM202</f>
        <v>37989.512964471345</v>
      </c>
      <c r="AO207" s="362">
        <v>60</v>
      </c>
      <c r="AP207" s="363">
        <f>$D$53*AO207*AO202</f>
        <v>43834.05342054386</v>
      </c>
      <c r="AQ207" s="334"/>
    </row>
    <row r="208" spans="2:43" ht="14.45" customHeight="1">
      <c r="B208" s="323"/>
      <c r="C208" s="364" t="s">
        <v>1604</v>
      </c>
      <c r="D208" s="365">
        <f>마리!$F$35</f>
        <v>8</v>
      </c>
      <c r="E208" s="366">
        <v>8</v>
      </c>
      <c r="F208" s="365">
        <f>$D$54*E208*E202</f>
        <v>101.27728639999999</v>
      </c>
      <c r="G208" s="366">
        <v>8</v>
      </c>
      <c r="H208" s="365">
        <f>$D$54*G208*G202</f>
        <v>129.801970608</v>
      </c>
      <c r="I208" s="366">
        <v>8</v>
      </c>
      <c r="J208" s="365">
        <f>$D$54*I208*I202</f>
        <v>180.27918991359996</v>
      </c>
      <c r="K208" s="366">
        <v>10</v>
      </c>
      <c r="L208" s="365">
        <f>$D$54*K208*K202</f>
        <v>225.34898739199997</v>
      </c>
      <c r="M208" s="366">
        <v>10</v>
      </c>
      <c r="N208" s="365">
        <f>$D$54*M208*M202</f>
        <v>225.34898739199997</v>
      </c>
      <c r="O208" s="366">
        <v>10</v>
      </c>
      <c r="P208" s="365">
        <f>$D$54*O208*O202</f>
        <v>388.07632460553396</v>
      </c>
      <c r="Q208" s="366">
        <v>10</v>
      </c>
      <c r="R208" s="365">
        <f>$D$54*Q208*Q202</f>
        <v>388.07632460553396</v>
      </c>
      <c r="S208" s="366">
        <v>10</v>
      </c>
      <c r="T208" s="365">
        <f>$D$54*S208*S202</f>
        <v>388.07632460553396</v>
      </c>
      <c r="U208" s="366">
        <v>10</v>
      </c>
      <c r="V208" s="365">
        <f>$D$54*U208*U202</f>
        <v>531.04170838426285</v>
      </c>
      <c r="W208" s="366">
        <v>12</v>
      </c>
      <c r="X208" s="365">
        <f>$D$54*W208*W202</f>
        <v>637.25005006111542</v>
      </c>
      <c r="Y208" s="366">
        <v>14</v>
      </c>
      <c r="Z208" s="365">
        <f>$D$54*Y208*Y202</f>
        <v>743.45839173796799</v>
      </c>
      <c r="AA208" s="366">
        <v>16</v>
      </c>
      <c r="AB208" s="365">
        <f>$D$54*AA208*AA202</f>
        <v>1464.6674596139646</v>
      </c>
      <c r="AC208" s="366">
        <v>18</v>
      </c>
      <c r="AD208" s="365">
        <f>$D$54*AC208*AC202</f>
        <v>1647.7508920657101</v>
      </c>
      <c r="AE208" s="366">
        <v>20</v>
      </c>
      <c r="AF208" s="365">
        <f>$D$54*AE208*AE202</f>
        <v>2795.7351731904328</v>
      </c>
      <c r="AG208" s="366">
        <v>23</v>
      </c>
      <c r="AH208" s="365">
        <f>$D$54*AG208*AG202</f>
        <v>3215.0954491689977</v>
      </c>
      <c r="AI208" s="366">
        <v>27</v>
      </c>
      <c r="AJ208" s="365">
        <f>$D$54*AI208*AI202</f>
        <v>10184.583954982629</v>
      </c>
      <c r="AK208" s="366">
        <v>31</v>
      </c>
      <c r="AL208" s="365">
        <f>$D$54*AK208*AK202</f>
        <v>11693.411207572648</v>
      </c>
      <c r="AM208" s="366">
        <v>35</v>
      </c>
      <c r="AN208" s="365">
        <f>$D$54*AM208*AM202</f>
        <v>25569.864495317252</v>
      </c>
      <c r="AO208" s="366">
        <v>40</v>
      </c>
      <c r="AP208" s="367">
        <f>$D$54*AO208*AO202</f>
        <v>29222.702280362573</v>
      </c>
      <c r="AQ208" s="334"/>
    </row>
    <row r="209" spans="2:43" ht="14.45" customHeight="1">
      <c r="B209" s="323"/>
      <c r="C209" s="364" t="s">
        <v>1038</v>
      </c>
      <c r="D209" s="365">
        <f>마리!$F$32</f>
        <v>30</v>
      </c>
      <c r="E209" s="366">
        <v>8594</v>
      </c>
      <c r="F209" s="365">
        <f>$D$55*E209/500</f>
        <v>515.64</v>
      </c>
      <c r="G209" s="366">
        <v>8594</v>
      </c>
      <c r="H209" s="365">
        <f>$D$55*G209/500</f>
        <v>515.64</v>
      </c>
      <c r="I209" s="366">
        <v>8594</v>
      </c>
      <c r="J209" s="365">
        <f>$D$55*I209/500</f>
        <v>515.64</v>
      </c>
      <c r="K209" s="366">
        <v>10599</v>
      </c>
      <c r="L209" s="365">
        <f>$D$55*K209/500</f>
        <v>635.94000000000005</v>
      </c>
      <c r="M209" s="366">
        <v>10599</v>
      </c>
      <c r="N209" s="365">
        <f>$D$55*M209/500</f>
        <v>635.94000000000005</v>
      </c>
      <c r="O209" s="366">
        <v>10599</v>
      </c>
      <c r="P209" s="365">
        <f>$D$55*O209/500</f>
        <v>635.94000000000005</v>
      </c>
      <c r="Q209" s="366">
        <v>12604</v>
      </c>
      <c r="R209" s="365">
        <f>$D$55*Q209/500</f>
        <v>756.24</v>
      </c>
      <c r="S209" s="366">
        <v>12604</v>
      </c>
      <c r="T209" s="365">
        <f>$D$55*S209/500</f>
        <v>756.24</v>
      </c>
      <c r="U209" s="366">
        <v>12604</v>
      </c>
      <c r="V209" s="365">
        <f>$D$55*U209/500</f>
        <v>756.24</v>
      </c>
      <c r="W209" s="366">
        <v>17144</v>
      </c>
      <c r="X209" s="365">
        <f>$D$55*W209/500</f>
        <v>1028.6400000000001</v>
      </c>
      <c r="Y209" s="366">
        <v>17144</v>
      </c>
      <c r="Z209" s="365">
        <f>$D$55*Y209/500</f>
        <v>1028.6400000000001</v>
      </c>
      <c r="AA209" s="366">
        <v>31572</v>
      </c>
      <c r="AB209" s="365">
        <f>$D$55*AA209/500</f>
        <v>1894.32</v>
      </c>
      <c r="AC209" s="366">
        <v>42929</v>
      </c>
      <c r="AD209" s="365">
        <f>$D$55*AC209/500</f>
        <v>2575.7399999999998</v>
      </c>
      <c r="AE209" s="366">
        <v>58272</v>
      </c>
      <c r="AF209" s="365">
        <f>$D$55*AE209/500</f>
        <v>3496.32</v>
      </c>
      <c r="AG209" s="366">
        <v>79142</v>
      </c>
      <c r="AH209" s="365">
        <f>$D$55*AG209/500</f>
        <v>4748.5200000000004</v>
      </c>
      <c r="AI209" s="366">
        <v>107023</v>
      </c>
      <c r="AJ209" s="365">
        <f>$D$55*AI209/500</f>
        <v>6421.38</v>
      </c>
      <c r="AK209" s="366">
        <v>145294</v>
      </c>
      <c r="AL209" s="365">
        <f>$D$55*AK209/500</f>
        <v>8717.64</v>
      </c>
      <c r="AM209" s="366">
        <v>197281</v>
      </c>
      <c r="AN209" s="365">
        <f>$D$55*AM209/500</f>
        <v>11836.86</v>
      </c>
      <c r="AO209" s="366">
        <v>268240</v>
      </c>
      <c r="AP209" s="367">
        <f>$D$55*AO209/500</f>
        <v>16094.4</v>
      </c>
      <c r="AQ209" s="334"/>
    </row>
    <row r="210" spans="2:43" ht="14.45" customHeight="1">
      <c r="B210" s="323"/>
      <c r="C210" s="368" t="s">
        <v>1038</v>
      </c>
      <c r="D210" s="369">
        <f>마리!$F$32</f>
        <v>30</v>
      </c>
      <c r="E210" s="370">
        <v>6008</v>
      </c>
      <c r="F210" s="369">
        <f>$D$56*E210/500</f>
        <v>360.48</v>
      </c>
      <c r="G210" s="370">
        <v>6008</v>
      </c>
      <c r="H210" s="369">
        <f>$D$56*G210/500</f>
        <v>360.48</v>
      </c>
      <c r="I210" s="370">
        <v>6008</v>
      </c>
      <c r="J210" s="369">
        <f>$D$56*I210/500</f>
        <v>360.48</v>
      </c>
      <c r="K210" s="370">
        <v>7410</v>
      </c>
      <c r="L210" s="369">
        <f>$D$56*K210/500</f>
        <v>444.6</v>
      </c>
      <c r="M210" s="370">
        <v>7410</v>
      </c>
      <c r="N210" s="369">
        <f>$D$56*M210/500</f>
        <v>444.6</v>
      </c>
      <c r="O210" s="370">
        <v>7410</v>
      </c>
      <c r="P210" s="369">
        <f>$D$56*O210/500</f>
        <v>444.6</v>
      </c>
      <c r="Q210" s="370">
        <v>8812</v>
      </c>
      <c r="R210" s="369">
        <f>$D$56*Q210/500</f>
        <v>528.72</v>
      </c>
      <c r="S210" s="370">
        <v>8812</v>
      </c>
      <c r="T210" s="369">
        <f>$D$56*S210/500</f>
        <v>528.72</v>
      </c>
      <c r="U210" s="370">
        <v>8812</v>
      </c>
      <c r="V210" s="369">
        <f>$D$56*U210/500</f>
        <v>528.72</v>
      </c>
      <c r="W210" s="370">
        <v>12037</v>
      </c>
      <c r="X210" s="369">
        <f>$D$56*W210/500</f>
        <v>722.22</v>
      </c>
      <c r="Y210" s="370">
        <v>16324</v>
      </c>
      <c r="Z210" s="369">
        <f>$D$56*Y210/500</f>
        <v>979.44</v>
      </c>
      <c r="AA210" s="370">
        <v>22125</v>
      </c>
      <c r="AB210" s="369">
        <f>$D$56*AA210/500</f>
        <v>1327.5</v>
      </c>
      <c r="AC210" s="370">
        <v>29875</v>
      </c>
      <c r="AD210" s="369">
        <f>$D$56*AC210/500</f>
        <v>1792.5</v>
      </c>
      <c r="AE210" s="370">
        <v>40594</v>
      </c>
      <c r="AF210" s="369">
        <f>$D$56*AE210/500</f>
        <v>2435.64</v>
      </c>
      <c r="AG210" s="370">
        <v>55100</v>
      </c>
      <c r="AH210" s="369">
        <f>$D$56*AG210/500</f>
        <v>3306</v>
      </c>
      <c r="AI210" s="370">
        <v>75122</v>
      </c>
      <c r="AJ210" s="369">
        <f>$D$56*AI210/500</f>
        <v>4507.32</v>
      </c>
      <c r="AK210" s="370">
        <v>101964</v>
      </c>
      <c r="AL210" s="369">
        <f>$D$56*AK210/500</f>
        <v>6117.84</v>
      </c>
      <c r="AM210" s="370">
        <v>138487</v>
      </c>
      <c r="AN210" s="369">
        <f>$D$56*AM210/500</f>
        <v>8309.2199999999993</v>
      </c>
      <c r="AO210" s="370">
        <v>187405</v>
      </c>
      <c r="AP210" s="371">
        <f>$D$56*AO210/500</f>
        <v>11244.3</v>
      </c>
      <c r="AQ210" s="334"/>
    </row>
    <row r="211" spans="2:43" ht="14.45" customHeight="1">
      <c r="B211" s="323"/>
      <c r="C211" s="604" t="s">
        <v>202</v>
      </c>
      <c r="D211" s="361" t="s">
        <v>1041</v>
      </c>
      <c r="E211" s="362">
        <v>410</v>
      </c>
      <c r="F211" s="361">
        <f>E211*E202</f>
        <v>648.80761599999994</v>
      </c>
      <c r="G211" s="362">
        <v>420</v>
      </c>
      <c r="H211" s="361">
        <f>G211*G202</f>
        <v>851.82543211500001</v>
      </c>
      <c r="I211" s="362">
        <v>430</v>
      </c>
      <c r="J211" s="361">
        <f>I211*I202</f>
        <v>1211.2508072319997</v>
      </c>
      <c r="K211" s="362">
        <v>450</v>
      </c>
      <c r="L211" s="361">
        <f>K211*K202</f>
        <v>1267.5880540799997</v>
      </c>
      <c r="M211" s="362">
        <v>450</v>
      </c>
      <c r="N211" s="361">
        <f>M211*M202</f>
        <v>1267.5880540799997</v>
      </c>
      <c r="O211" s="362">
        <v>460</v>
      </c>
      <c r="P211" s="361">
        <f>O211*O202</f>
        <v>2231.4388664818202</v>
      </c>
      <c r="Q211" s="362">
        <v>460</v>
      </c>
      <c r="R211" s="361">
        <f>Q211*Q202</f>
        <v>2231.4388664818202</v>
      </c>
      <c r="S211" s="362">
        <v>470</v>
      </c>
      <c r="T211" s="361">
        <f>S211*S202</f>
        <v>2279.9484070575118</v>
      </c>
      <c r="U211" s="362">
        <v>490</v>
      </c>
      <c r="V211" s="361">
        <f>U211*U202</f>
        <v>3252.6304638536099</v>
      </c>
      <c r="W211" s="362">
        <v>490</v>
      </c>
      <c r="X211" s="361">
        <f>W211*W202</f>
        <v>3252.6304638536099</v>
      </c>
      <c r="Y211" s="362">
        <v>500</v>
      </c>
      <c r="Z211" s="361">
        <f>Y211*Y202</f>
        <v>3319.0106774016426</v>
      </c>
      <c r="AA211" s="362">
        <v>520</v>
      </c>
      <c r="AB211" s="361">
        <f>AA211*AA202</f>
        <v>5950.2115546817313</v>
      </c>
      <c r="AC211" s="362">
        <v>520</v>
      </c>
      <c r="AD211" s="361">
        <f>AC211*AC202</f>
        <v>5950.2115546817313</v>
      </c>
      <c r="AE211" s="362">
        <v>520</v>
      </c>
      <c r="AF211" s="361">
        <f>AE211*AE202</f>
        <v>9086.1393128689069</v>
      </c>
      <c r="AG211" s="362">
        <v>540</v>
      </c>
      <c r="AH211" s="361">
        <f>AG211*AG202</f>
        <v>9435.6062095177112</v>
      </c>
      <c r="AI211" s="362">
        <v>560</v>
      </c>
      <c r="AJ211" s="361">
        <f>AI211*AI202</f>
        <v>26404.476920325335</v>
      </c>
      <c r="AK211" s="362">
        <v>570</v>
      </c>
      <c r="AL211" s="361">
        <f>AK211*AK202</f>
        <v>26875.985436759715</v>
      </c>
      <c r="AM211" s="362">
        <v>590</v>
      </c>
      <c r="AN211" s="361">
        <f>AM211*AM202</f>
        <v>53879.357329418497</v>
      </c>
      <c r="AO211" s="362">
        <v>610</v>
      </c>
      <c r="AP211" s="363">
        <f>AO211*AO202</f>
        <v>55705.776221941152</v>
      </c>
      <c r="AQ211" s="334"/>
    </row>
    <row r="212" spans="2:43" ht="14.45" customHeight="1">
      <c r="B212" s="323"/>
      <c r="C212" s="605"/>
      <c r="D212" s="365" t="s">
        <v>1041</v>
      </c>
      <c r="E212" s="366">
        <v>240</v>
      </c>
      <c r="F212" s="365">
        <f>E212*E202</f>
        <v>379.78982399999995</v>
      </c>
      <c r="G212" s="366">
        <v>240</v>
      </c>
      <c r="H212" s="365">
        <f>G212*G202</f>
        <v>486.75738978000004</v>
      </c>
      <c r="I212" s="366">
        <v>240</v>
      </c>
      <c r="J212" s="365">
        <f>I212*I202</f>
        <v>676.04696217599985</v>
      </c>
      <c r="K212" s="366">
        <v>240</v>
      </c>
      <c r="L212" s="365">
        <f>K212*K202</f>
        <v>676.04696217599985</v>
      </c>
      <c r="M212" s="366">
        <v>240</v>
      </c>
      <c r="N212" s="365">
        <f>M212*M202</f>
        <v>676.04696217599985</v>
      </c>
      <c r="O212" s="366">
        <v>250</v>
      </c>
      <c r="P212" s="365">
        <f>O212*O202</f>
        <v>1212.7385143922936</v>
      </c>
      <c r="Q212" s="366">
        <v>260</v>
      </c>
      <c r="R212" s="365">
        <f>Q212*Q202</f>
        <v>1261.2480549679854</v>
      </c>
      <c r="S212" s="366">
        <v>260</v>
      </c>
      <c r="T212" s="365">
        <f>S212*S202</f>
        <v>1261.2480549679854</v>
      </c>
      <c r="U212" s="366">
        <v>260</v>
      </c>
      <c r="V212" s="365">
        <f>U212*U202</f>
        <v>1725.8855522488543</v>
      </c>
      <c r="W212" s="366">
        <v>270</v>
      </c>
      <c r="X212" s="365">
        <f>W212*W202</f>
        <v>1792.2657657968871</v>
      </c>
      <c r="Y212" s="366">
        <v>270</v>
      </c>
      <c r="Z212" s="365">
        <f>Y212*Y202</f>
        <v>1792.2657657968871</v>
      </c>
      <c r="AA212" s="366">
        <v>270</v>
      </c>
      <c r="AB212" s="365">
        <f>AA212*AA202</f>
        <v>3089.5329226232066</v>
      </c>
      <c r="AC212" s="366">
        <v>270</v>
      </c>
      <c r="AD212" s="365">
        <f>AC212*AC202</f>
        <v>3089.5329226232066</v>
      </c>
      <c r="AE212" s="366">
        <v>270</v>
      </c>
      <c r="AF212" s="365">
        <f>AE212*AE202</f>
        <v>4717.8031047588556</v>
      </c>
      <c r="AG212" s="366">
        <v>270</v>
      </c>
      <c r="AH212" s="365">
        <f>AG212*AG202</f>
        <v>4717.8031047588556</v>
      </c>
      <c r="AI212" s="366">
        <v>280</v>
      </c>
      <c r="AJ212" s="365">
        <f>AI212*AI202</f>
        <v>13202.238460162667</v>
      </c>
      <c r="AK212" s="366">
        <v>290</v>
      </c>
      <c r="AL212" s="365">
        <f>AK212*AK202</f>
        <v>13673.746976597047</v>
      </c>
      <c r="AM212" s="366">
        <v>310</v>
      </c>
      <c r="AN212" s="365">
        <f>AM212*AM202</f>
        <v>28309.492834101242</v>
      </c>
      <c r="AO212" s="366">
        <v>320</v>
      </c>
      <c r="AP212" s="367">
        <f>AO212*AO202</f>
        <v>29222.702280362573</v>
      </c>
      <c r="AQ212" s="334"/>
    </row>
    <row r="213" spans="2:43" ht="14.45" customHeight="1">
      <c r="B213" s="323"/>
      <c r="C213" s="364" t="s">
        <v>1001</v>
      </c>
      <c r="D213" s="365">
        <f>마리!$F$24</f>
        <v>28</v>
      </c>
      <c r="E213" s="366">
        <v>6</v>
      </c>
      <c r="F213" s="365">
        <f>D213*E213*E202</f>
        <v>265.85287679999999</v>
      </c>
      <c r="G213" s="366">
        <v>6</v>
      </c>
      <c r="H213" s="365">
        <f>D213*G213*G202</f>
        <v>340.73017284600002</v>
      </c>
      <c r="I213" s="366">
        <v>6</v>
      </c>
      <c r="J213" s="365">
        <f>D213*I213*I202</f>
        <v>473.23287352319988</v>
      </c>
      <c r="K213" s="366">
        <v>6</v>
      </c>
      <c r="L213" s="365">
        <f>D213*K213*K202</f>
        <v>473.23287352319988</v>
      </c>
      <c r="M213" s="366">
        <v>6</v>
      </c>
      <c r="N213" s="365">
        <f>D213*M213*M202</f>
        <v>473.23287352319988</v>
      </c>
      <c r="O213" s="366">
        <v>6</v>
      </c>
      <c r="P213" s="365">
        <f>D213*O213*O202</f>
        <v>814.96028167162126</v>
      </c>
      <c r="Q213" s="366">
        <v>12</v>
      </c>
      <c r="R213" s="365">
        <f>D213*Q213*Q202</f>
        <v>1629.9205633432425</v>
      </c>
      <c r="S213" s="366">
        <v>12</v>
      </c>
      <c r="T213" s="365">
        <f>D213*S213*S202</f>
        <v>1629.9205633432425</v>
      </c>
      <c r="U213" s="366">
        <v>12</v>
      </c>
      <c r="V213" s="365">
        <f>D213*U213*U202</f>
        <v>2230.3751752139042</v>
      </c>
      <c r="W213" s="366">
        <v>12</v>
      </c>
      <c r="X213" s="365">
        <f>D213*W213*W202</f>
        <v>2230.3751752139042</v>
      </c>
      <c r="Y213" s="366">
        <v>12</v>
      </c>
      <c r="Z213" s="365">
        <f>D213*Y213*Y202</f>
        <v>2230.3751752139042</v>
      </c>
      <c r="AA213" s="366">
        <v>18</v>
      </c>
      <c r="AB213" s="365">
        <f>D213*AA213*AA202</f>
        <v>5767.1281222299858</v>
      </c>
      <c r="AC213" s="366">
        <v>18</v>
      </c>
      <c r="AD213" s="365">
        <f>D213*AC213*AC202</f>
        <v>5767.1281222299858</v>
      </c>
      <c r="AE213" s="366">
        <v>18</v>
      </c>
      <c r="AF213" s="365">
        <f>D213*AE213*AE202</f>
        <v>8806.5657955498627</v>
      </c>
      <c r="AG213" s="366">
        <v>18</v>
      </c>
      <c r="AH213" s="365">
        <f>D213*AG213*AG202</f>
        <v>8806.5657955498627</v>
      </c>
      <c r="AI213" s="366">
        <v>24</v>
      </c>
      <c r="AJ213" s="365">
        <f>D213*AI213*AI202</f>
        <v>31685.372304390399</v>
      </c>
      <c r="AK213" s="366">
        <v>24</v>
      </c>
      <c r="AL213" s="365">
        <f>D213*AK213*AK202</f>
        <v>31685.372304390399</v>
      </c>
      <c r="AM213" s="366">
        <v>24</v>
      </c>
      <c r="AN213" s="365">
        <f>D213*AM213*AM202</f>
        <v>61367.674788761404</v>
      </c>
      <c r="AO213" s="366">
        <v>24</v>
      </c>
      <c r="AP213" s="367">
        <f>D213*AO213*AO202</f>
        <v>61367.674788761404</v>
      </c>
      <c r="AQ213" s="334"/>
    </row>
    <row r="214" spans="2:43" ht="14.45" customHeight="1">
      <c r="B214" s="323"/>
      <c r="C214" s="364" t="s">
        <v>1033</v>
      </c>
      <c r="D214" s="365">
        <f>마리!$F$25</f>
        <v>60</v>
      </c>
      <c r="E214" s="366">
        <v>3</v>
      </c>
      <c r="F214" s="365">
        <f>D214*E214*E202</f>
        <v>284.84236799999996</v>
      </c>
      <c r="G214" s="366">
        <v>3</v>
      </c>
      <c r="H214" s="365">
        <f>D214*G214*G202</f>
        <v>365.06804233500003</v>
      </c>
      <c r="I214" s="366">
        <v>3</v>
      </c>
      <c r="J214" s="365">
        <f>D214*I214*I202</f>
        <v>507.03522163199989</v>
      </c>
      <c r="K214" s="366">
        <v>3</v>
      </c>
      <c r="L214" s="365">
        <f>D214*K214*K202</f>
        <v>507.03522163199989</v>
      </c>
      <c r="M214" s="366">
        <v>3</v>
      </c>
      <c r="N214" s="365">
        <f>D214*M214*M202</f>
        <v>507.03522163199989</v>
      </c>
      <c r="O214" s="366">
        <v>3</v>
      </c>
      <c r="P214" s="365">
        <f>D214*O214*O202</f>
        <v>873.17173036245129</v>
      </c>
      <c r="Q214" s="366">
        <v>6</v>
      </c>
      <c r="R214" s="365">
        <f>D214*Q214*Q202</f>
        <v>1746.3434607249026</v>
      </c>
      <c r="S214" s="366">
        <v>6</v>
      </c>
      <c r="T214" s="365">
        <f>D214*S214*S202</f>
        <v>1746.3434607249026</v>
      </c>
      <c r="U214" s="366">
        <v>6</v>
      </c>
      <c r="V214" s="365">
        <f>D214*U214*U202</f>
        <v>2389.6876877291829</v>
      </c>
      <c r="W214" s="366">
        <v>6</v>
      </c>
      <c r="X214" s="365">
        <f>D214*W214*W202</f>
        <v>2389.6876877291829</v>
      </c>
      <c r="Y214" s="366">
        <v>6</v>
      </c>
      <c r="Z214" s="365">
        <f>D214*Y214*Y202</f>
        <v>2389.6876877291829</v>
      </c>
      <c r="AA214" s="366">
        <v>9</v>
      </c>
      <c r="AB214" s="365">
        <f>D214*AA214*AA202</f>
        <v>6179.0658452464131</v>
      </c>
      <c r="AC214" s="366">
        <v>9</v>
      </c>
      <c r="AD214" s="365">
        <f>D214*AC214*AC202</f>
        <v>6179.0658452464131</v>
      </c>
      <c r="AE214" s="366">
        <v>9</v>
      </c>
      <c r="AF214" s="365">
        <f>D214*AE214*AE202</f>
        <v>9435.6062095177112</v>
      </c>
      <c r="AG214" s="366">
        <v>9</v>
      </c>
      <c r="AH214" s="365">
        <f>D214*AG214*AG202</f>
        <v>9435.6062095177112</v>
      </c>
      <c r="AI214" s="366">
        <v>11</v>
      </c>
      <c r="AJ214" s="365">
        <f>D214*AI214*AI202</f>
        <v>31119.562084669142</v>
      </c>
      <c r="AK214" s="366">
        <v>11</v>
      </c>
      <c r="AL214" s="365">
        <f>D214*AK214*AK202</f>
        <v>31119.562084669142</v>
      </c>
      <c r="AM214" s="366">
        <v>11</v>
      </c>
      <c r="AN214" s="365">
        <f>D214*AM214*AM202</f>
        <v>60271.823453247809</v>
      </c>
      <c r="AO214" s="366">
        <v>11</v>
      </c>
      <c r="AP214" s="367">
        <f>D214*AO214*AO202</f>
        <v>60271.823453247809</v>
      </c>
      <c r="AQ214" s="334"/>
    </row>
    <row r="215" spans="2:43" ht="14.45" customHeight="1" thickBot="1">
      <c r="B215" s="323"/>
      <c r="C215" s="372" t="s">
        <v>1002</v>
      </c>
      <c r="D215" s="373">
        <f>마리!$F$26</f>
        <v>103</v>
      </c>
      <c r="E215" s="374">
        <v>1</v>
      </c>
      <c r="F215" s="373">
        <f>D215*E215*E202</f>
        <v>162.99313279999998</v>
      </c>
      <c r="G215" s="374">
        <v>1</v>
      </c>
      <c r="H215" s="373">
        <f>D215*G215*G202</f>
        <v>208.90004644725002</v>
      </c>
      <c r="I215" s="374">
        <v>1</v>
      </c>
      <c r="J215" s="373">
        <f>D215*I215*I202</f>
        <v>290.13682126719993</v>
      </c>
      <c r="K215" s="374">
        <v>1</v>
      </c>
      <c r="L215" s="373">
        <f>D215*K215*K202</f>
        <v>290.13682126719993</v>
      </c>
      <c r="M215" s="374">
        <v>1</v>
      </c>
      <c r="N215" s="373">
        <f>D215*M215*M202</f>
        <v>290.13682126719993</v>
      </c>
      <c r="O215" s="374">
        <v>1</v>
      </c>
      <c r="P215" s="373">
        <f>D215*O215*O202</f>
        <v>499.64826792962492</v>
      </c>
      <c r="Q215" s="374">
        <v>2</v>
      </c>
      <c r="R215" s="373">
        <f>D215*Q215*Q202</f>
        <v>999.29653585924984</v>
      </c>
      <c r="S215" s="374">
        <v>2</v>
      </c>
      <c r="T215" s="373">
        <f>D215*S215*S202</f>
        <v>999.29653585924984</v>
      </c>
      <c r="U215" s="374">
        <v>2</v>
      </c>
      <c r="V215" s="373">
        <f>D215*U215*U202</f>
        <v>1367.4323990894768</v>
      </c>
      <c r="W215" s="374">
        <v>2</v>
      </c>
      <c r="X215" s="373">
        <f>D215*W215*W202</f>
        <v>1367.4323990894768</v>
      </c>
      <c r="Y215" s="374">
        <v>2</v>
      </c>
      <c r="Z215" s="373">
        <f>D215*Y215*Y202</f>
        <v>1367.4323990894768</v>
      </c>
      <c r="AA215" s="374">
        <v>3</v>
      </c>
      <c r="AB215" s="373">
        <f>D215*AA215*AA202</f>
        <v>3535.7987892243364</v>
      </c>
      <c r="AC215" s="374">
        <v>3</v>
      </c>
      <c r="AD215" s="373">
        <f>D215*AC215*AC202</f>
        <v>3535.7987892243364</v>
      </c>
      <c r="AE215" s="374">
        <v>3</v>
      </c>
      <c r="AF215" s="373">
        <f>D215*AE215*AE202</f>
        <v>5399.2635532240229</v>
      </c>
      <c r="AG215" s="374">
        <v>3</v>
      </c>
      <c r="AH215" s="373">
        <f>D215*AG215*AG202</f>
        <v>5399.2635532240229</v>
      </c>
      <c r="AI215" s="374">
        <v>1</v>
      </c>
      <c r="AJ215" s="373">
        <f>D215*AI215*AI202</f>
        <v>4856.5377192741234</v>
      </c>
      <c r="AK215" s="374">
        <v>1</v>
      </c>
      <c r="AL215" s="373">
        <f>D215*AK215*AK202</f>
        <v>4856.5377192741234</v>
      </c>
      <c r="AM215" s="374">
        <v>1</v>
      </c>
      <c r="AN215" s="373">
        <f>D215*AM215*AM202</f>
        <v>9406.0572964917028</v>
      </c>
      <c r="AO215" s="374">
        <v>1</v>
      </c>
      <c r="AP215" s="375">
        <f>D215*AO215*AO202</f>
        <v>9406.0572964917028</v>
      </c>
      <c r="AQ215" s="334"/>
    </row>
    <row r="216" spans="2:43" ht="14.45" customHeight="1" thickBot="1">
      <c r="B216" s="323"/>
      <c r="C216" s="277"/>
      <c r="D216" s="277"/>
      <c r="E216" s="277"/>
      <c r="F216" s="277"/>
      <c r="G216" s="277"/>
      <c r="H216" s="277"/>
      <c r="I216" s="277"/>
      <c r="J216" s="277"/>
      <c r="K216" s="277"/>
      <c r="L216" s="277"/>
      <c r="M216" s="277"/>
      <c r="N216" s="277"/>
      <c r="O216" s="277"/>
      <c r="P216" s="277"/>
      <c r="Q216" s="277"/>
      <c r="R216" s="277"/>
      <c r="S216" s="277"/>
      <c r="T216" s="277"/>
      <c r="U216" s="277"/>
      <c r="V216" s="277"/>
      <c r="W216" s="277"/>
      <c r="X216" s="277"/>
      <c r="Y216" s="277"/>
      <c r="Z216" s="277"/>
      <c r="AA216" s="277"/>
      <c r="AB216" s="277"/>
      <c r="AC216" s="277"/>
      <c r="AD216" s="277"/>
      <c r="AE216" s="277"/>
      <c r="AF216" s="277"/>
      <c r="AG216" s="277"/>
      <c r="AH216" s="277"/>
      <c r="AI216" s="277"/>
      <c r="AJ216" s="277"/>
      <c r="AK216" s="277"/>
      <c r="AL216" s="277"/>
      <c r="AM216" s="277"/>
      <c r="AN216" s="277"/>
      <c r="AO216" s="277"/>
      <c r="AP216" s="277"/>
      <c r="AQ216" s="334"/>
    </row>
    <row r="217" spans="2:43" ht="14.45" customHeight="1">
      <c r="B217" s="323"/>
      <c r="C217" s="376" t="s">
        <v>1032</v>
      </c>
      <c r="D217" s="377" t="s">
        <v>1003</v>
      </c>
      <c r="E217" s="600">
        <f>F203+F205+F207+F209+F211</f>
        <v>1316.3635456</v>
      </c>
      <c r="F217" s="600"/>
      <c r="G217" s="600">
        <f>H203+H205+H207+H209+H211</f>
        <v>1562.168388027</v>
      </c>
      <c r="H217" s="600"/>
      <c r="I217" s="600">
        <f>J203+J205+J207+J209+J211</f>
        <v>1997.3095921023996</v>
      </c>
      <c r="J217" s="600"/>
      <c r="K217" s="600">
        <f>L203+L205+L207+L209+L211</f>
        <v>2173.9468389503995</v>
      </c>
      <c r="L217" s="600"/>
      <c r="M217" s="600">
        <f>N203+N205+N207+N209+N211</f>
        <v>2173.9468389503995</v>
      </c>
      <c r="N217" s="600"/>
      <c r="O217" s="600">
        <f>P203+P205+P207+P209+P211</f>
        <v>3333.070456008461</v>
      </c>
      <c r="P217" s="600"/>
      <c r="Q217" s="600">
        <f>R203+R205+R207+R209+R211</f>
        <v>3530.9857209295678</v>
      </c>
      <c r="R217" s="600"/>
      <c r="S217" s="600">
        <f>T203+T205+T207+T209+T211</f>
        <v>3579.4952615052594</v>
      </c>
      <c r="T217" s="600"/>
      <c r="U217" s="600">
        <f>V203+V205+V207+V209+V211</f>
        <v>4752.3288555915778</v>
      </c>
      <c r="V217" s="600"/>
      <c r="W217" s="600">
        <f>X203+X205+X207+X209+X211</f>
        <v>5184.0413681068567</v>
      </c>
      <c r="X217" s="600"/>
      <c r="Y217" s="600">
        <f>Z203+Z205+Z207+Z209+Z211</f>
        <v>5356.6299233317422</v>
      </c>
      <c r="Z217" s="600"/>
      <c r="AA217" s="600">
        <f>AB203+AB205+AB207+AB209+AB211</f>
        <v>9858.4493116509329</v>
      </c>
      <c r="AB217" s="600"/>
      <c r="AC217" s="600">
        <f>AD203+AD205+AD207+AD209+AD211</f>
        <v>10906.036176554424</v>
      </c>
      <c r="AD217" s="600"/>
      <c r="AE217" s="600">
        <f>AF203+AF205+AF207+AF209+AF211</f>
        <v>16636.275313995036</v>
      </c>
      <c r="AF217" s="600"/>
      <c r="AG217" s="600">
        <f>AH203+AH205+AH207+AH209+AH211</f>
        <v>18936.876003941448</v>
      </c>
      <c r="AH217" s="600"/>
      <c r="AI217" s="600">
        <f>AJ203+AJ205+AJ207+AJ209+AJ211</f>
        <v>47536.922633078022</v>
      </c>
      <c r="AJ217" s="600"/>
      <c r="AK217" s="600">
        <f>AL203+AL205+AL207+AL209+AL211</f>
        <v>52567.932028397423</v>
      </c>
      <c r="AL217" s="600"/>
      <c r="AM217" s="600">
        <f>AN203+AN205+AN207+AN209+AN211</f>
        <v>103705.73029388985</v>
      </c>
      <c r="AN217" s="600"/>
      <c r="AO217" s="600">
        <f>AP203+AP205+AP207+AP209+AP211</f>
        <v>115634.22964248501</v>
      </c>
      <c r="AP217" s="601"/>
      <c r="AQ217" s="334"/>
    </row>
    <row r="218" spans="2:43" ht="14.45" customHeight="1" thickBot="1">
      <c r="B218" s="323"/>
      <c r="C218" s="378" t="s">
        <v>1034</v>
      </c>
      <c r="D218" s="379" t="s">
        <v>1003</v>
      </c>
      <c r="E218" s="598">
        <f>F204+F206+F208+F210+F212</f>
        <v>841.54711039999995</v>
      </c>
      <c r="F218" s="598"/>
      <c r="G218" s="598">
        <f>H204+H206+H208+H210+H212</f>
        <v>977.03936038800009</v>
      </c>
      <c r="H218" s="598"/>
      <c r="I218" s="598">
        <f>J204+J206+J208+J210+J212</f>
        <v>1216.8061520895999</v>
      </c>
      <c r="J218" s="598"/>
      <c r="K218" s="598">
        <f>L204+L206+L208+L210+L212</f>
        <v>1345.9959495679998</v>
      </c>
      <c r="L218" s="598"/>
      <c r="M218" s="598">
        <f>N204+N206+N208+N210+N212</f>
        <v>1345.9959495679998</v>
      </c>
      <c r="N218" s="598"/>
      <c r="O218" s="598">
        <f>P204+P206+P208+P210+P212</f>
        <v>2045.4148389978277</v>
      </c>
      <c r="P218" s="598"/>
      <c r="Q218" s="598">
        <f>R204+R206+R208+R210+R212</f>
        <v>2178.0443795735191</v>
      </c>
      <c r="R218" s="598"/>
      <c r="S218" s="598">
        <f>T204+T206+T208+T210+T212</f>
        <v>2178.0443795735191</v>
      </c>
      <c r="T218" s="598"/>
      <c r="U218" s="598">
        <f>V204+V206+V208+V210+V212</f>
        <v>2785.6472606331172</v>
      </c>
      <c r="V218" s="598"/>
      <c r="W218" s="598">
        <f>X204+X206+X208+X210+X212</f>
        <v>3151.7358158580028</v>
      </c>
      <c r="X218" s="598"/>
      <c r="Y218" s="598">
        <f>Z204+Z206+Z208+Z210+Z212</f>
        <v>3515.1641575348549</v>
      </c>
      <c r="Z218" s="598"/>
      <c r="AA218" s="598">
        <f>AB204+AB206+AB208+AB210+AB212</f>
        <v>5881.7003822371717</v>
      </c>
      <c r="AB218" s="598"/>
      <c r="AC218" s="598">
        <f>AD204+AD206+AD208+AD210+AD212</f>
        <v>6529.7838146889171</v>
      </c>
      <c r="AD218" s="598"/>
      <c r="AE218" s="598">
        <f>AF204+AF206+AF208+AF210+AF212</f>
        <v>9949.1782779492878</v>
      </c>
      <c r="AF218" s="598"/>
      <c r="AG218" s="598">
        <f>AH204+AH206+AH208+AH210+AH212</f>
        <v>11238.898553927853</v>
      </c>
      <c r="AH218" s="598"/>
      <c r="AI218" s="598">
        <f>AJ204+AJ206+AJ208+AJ210+AJ212</f>
        <v>27894.142415145296</v>
      </c>
      <c r="AJ218" s="598"/>
      <c r="AK218" s="598">
        <f>AL204+AL206+AL208+AL210+AL212</f>
        <v>31484.998184169694</v>
      </c>
      <c r="AL218" s="598"/>
      <c r="AM218" s="598">
        <f>AN204+AN206+AN208+AN210+AN212</f>
        <v>62188.577329418491</v>
      </c>
      <c r="AN218" s="598"/>
      <c r="AO218" s="598">
        <f>AP204+AP206+AP208+AP210+AP212</f>
        <v>69689.704560725149</v>
      </c>
      <c r="AP218" s="599"/>
      <c r="AQ218" s="334"/>
    </row>
    <row r="219" spans="2:43" ht="14.45" customHeight="1" thickBot="1">
      <c r="B219" s="323"/>
      <c r="C219" s="277"/>
      <c r="D219" s="277"/>
      <c r="E219" s="277"/>
      <c r="F219" s="277"/>
      <c r="G219" s="277"/>
      <c r="H219" s="277"/>
      <c r="I219" s="277"/>
      <c r="J219" s="277"/>
      <c r="K219" s="277"/>
      <c r="L219" s="277"/>
      <c r="M219" s="277"/>
      <c r="N219" s="277"/>
      <c r="O219" s="277"/>
      <c r="P219" s="277"/>
      <c r="Q219" s="277"/>
      <c r="R219" s="277"/>
      <c r="S219" s="277"/>
      <c r="T219" s="277"/>
      <c r="U219" s="277"/>
      <c r="V219" s="277"/>
      <c r="W219" s="277"/>
      <c r="X219" s="277"/>
      <c r="Y219" s="277"/>
      <c r="Z219" s="277"/>
      <c r="AA219" s="277"/>
      <c r="AB219" s="277"/>
      <c r="AC219" s="277"/>
      <c r="AD219" s="277"/>
      <c r="AE219" s="277"/>
      <c r="AF219" s="277"/>
      <c r="AG219" s="277"/>
      <c r="AH219" s="277"/>
      <c r="AI219" s="277"/>
      <c r="AJ219" s="277"/>
      <c r="AK219" s="277"/>
      <c r="AL219" s="277"/>
      <c r="AM219" s="277"/>
      <c r="AN219" s="277"/>
      <c r="AO219" s="277"/>
      <c r="AP219" s="277"/>
      <c r="AQ219" s="334"/>
    </row>
    <row r="220" spans="2:43" ht="14.45" customHeight="1">
      <c r="B220" s="323"/>
      <c r="C220" s="608" t="s">
        <v>1778</v>
      </c>
      <c r="D220" s="610" t="s">
        <v>1037</v>
      </c>
      <c r="E220" s="606" t="s">
        <v>1013</v>
      </c>
      <c r="F220" s="606"/>
      <c r="G220" s="606" t="s">
        <v>1042</v>
      </c>
      <c r="H220" s="606" t="s">
        <v>1014</v>
      </c>
      <c r="I220" s="606" t="s">
        <v>1043</v>
      </c>
      <c r="J220" s="606" t="s">
        <v>1015</v>
      </c>
      <c r="K220" s="606" t="s">
        <v>1044</v>
      </c>
      <c r="L220" s="606" t="s">
        <v>1016</v>
      </c>
      <c r="M220" s="606" t="s">
        <v>1045</v>
      </c>
      <c r="N220" s="606" t="s">
        <v>1017</v>
      </c>
      <c r="O220" s="606" t="s">
        <v>1046</v>
      </c>
      <c r="P220" s="606" t="s">
        <v>1018</v>
      </c>
      <c r="Q220" s="606" t="s">
        <v>1047</v>
      </c>
      <c r="R220" s="606" t="s">
        <v>1019</v>
      </c>
      <c r="S220" s="606" t="s">
        <v>1048</v>
      </c>
      <c r="T220" s="606" t="s">
        <v>1020</v>
      </c>
      <c r="U220" s="606" t="s">
        <v>1049</v>
      </c>
      <c r="V220" s="606" t="s">
        <v>1021</v>
      </c>
      <c r="W220" s="606" t="s">
        <v>1050</v>
      </c>
      <c r="X220" s="606" t="s">
        <v>1022</v>
      </c>
      <c r="Y220" s="606" t="s">
        <v>1051</v>
      </c>
      <c r="Z220" s="606" t="s">
        <v>1023</v>
      </c>
      <c r="AA220" s="606" t="s">
        <v>1052</v>
      </c>
      <c r="AB220" s="606" t="s">
        <v>1024</v>
      </c>
      <c r="AC220" s="606" t="s">
        <v>1053</v>
      </c>
      <c r="AD220" s="606" t="s">
        <v>1025</v>
      </c>
      <c r="AE220" s="606" t="s">
        <v>1054</v>
      </c>
      <c r="AF220" s="606" t="s">
        <v>1026</v>
      </c>
      <c r="AG220" s="606" t="s">
        <v>1055</v>
      </c>
      <c r="AH220" s="606" t="s">
        <v>1027</v>
      </c>
      <c r="AI220" s="606" t="s">
        <v>1056</v>
      </c>
      <c r="AJ220" s="606" t="s">
        <v>1028</v>
      </c>
      <c r="AK220" s="606" t="s">
        <v>1057</v>
      </c>
      <c r="AL220" s="606" t="s">
        <v>1029</v>
      </c>
      <c r="AM220" s="606" t="s">
        <v>1058</v>
      </c>
      <c r="AN220" s="606" t="s">
        <v>1030</v>
      </c>
      <c r="AO220" s="606" t="s">
        <v>1059</v>
      </c>
      <c r="AP220" s="607" t="s">
        <v>1031</v>
      </c>
      <c r="AQ220" s="334"/>
    </row>
    <row r="221" spans="2:43" ht="14.45" customHeight="1">
      <c r="B221" s="323"/>
      <c r="C221" s="609"/>
      <c r="D221" s="611"/>
      <c r="E221" s="602">
        <f>'3T장기'!$J$4</f>
        <v>1.229682147136</v>
      </c>
      <c r="F221" s="602"/>
      <c r="G221" s="602">
        <f>'3T장기'!$J$14</f>
        <v>1.5976852999999998</v>
      </c>
      <c r="H221" s="602">
        <v>1.5976852999999998</v>
      </c>
      <c r="I221" s="602">
        <f>'3T장기'!$J$24</f>
        <v>2.2626833097901868</v>
      </c>
      <c r="J221" s="602">
        <v>1.5976852999999998</v>
      </c>
      <c r="K221" s="602">
        <f>'3T장기'!$J$34</f>
        <v>2.2626833097901868</v>
      </c>
      <c r="L221" s="602">
        <v>1.5976852999999998</v>
      </c>
      <c r="M221" s="602">
        <f>'3T장기'!$J$44</f>
        <v>2.2626833097901868</v>
      </c>
      <c r="N221" s="602">
        <v>1.5976852999999998</v>
      </c>
      <c r="O221" s="602">
        <f>'3T장기'!$J$54</f>
        <v>4.0390335456158279</v>
      </c>
      <c r="P221" s="602">
        <v>1.5976852999999998</v>
      </c>
      <c r="Q221" s="602">
        <f>'3T장기'!$S$4</f>
        <v>4.0390335456158279</v>
      </c>
      <c r="R221" s="602">
        <v>1.5976852999999998</v>
      </c>
      <c r="S221" s="602">
        <f>'3T장기'!$S$14</f>
        <v>4.0390335456158279</v>
      </c>
      <c r="T221" s="602">
        <v>1.5976852999999998</v>
      </c>
      <c r="U221" s="602">
        <f>'3T장기'!$S$24</f>
        <v>5.5695761790397489</v>
      </c>
      <c r="V221" s="602">
        <v>1.5976852999999998</v>
      </c>
      <c r="W221" s="602">
        <f>'3T장기'!$S$34</f>
        <v>5.5695761790397489</v>
      </c>
      <c r="X221" s="602">
        <v>1.5976852999999998</v>
      </c>
      <c r="Y221" s="602">
        <f>'3T장기'!$S$44</f>
        <v>5.5695761790397489</v>
      </c>
      <c r="Z221" s="602">
        <v>1.5976852999999998</v>
      </c>
      <c r="AA221" s="602">
        <f>'3T장기'!$S$54</f>
        <v>9.6148345054158959</v>
      </c>
      <c r="AB221" s="602">
        <v>1.5976852999999998</v>
      </c>
      <c r="AC221" s="602">
        <f>'3T장기'!$AB$4</f>
        <v>9.6148345054158959</v>
      </c>
      <c r="AD221" s="602">
        <v>1.5976852999999998</v>
      </c>
      <c r="AE221" s="602">
        <f>'3T장기'!$AB$14</f>
        <v>14.771796704333624</v>
      </c>
      <c r="AF221" s="602">
        <v>1.5976852999999998</v>
      </c>
      <c r="AG221" s="602">
        <f>'3T장기'!$AB$24</f>
        <v>14.771796704333624</v>
      </c>
      <c r="AH221" s="602">
        <v>1.5976852999999998</v>
      </c>
      <c r="AI221" s="602">
        <f>'3T장기'!$AB$34</f>
        <v>37.982202179550342</v>
      </c>
      <c r="AJ221" s="602">
        <v>1.5976852999999998</v>
      </c>
      <c r="AK221" s="602">
        <f>'3T장기'!$AB$44</f>
        <v>37.982202179550342</v>
      </c>
      <c r="AL221" s="602">
        <v>1.5976852999999998</v>
      </c>
      <c r="AM221" s="602">
        <f>'3T장기'!$AB$54</f>
        <v>61.83369624267732</v>
      </c>
      <c r="AN221" s="602">
        <v>1.5976852999999998</v>
      </c>
      <c r="AO221" s="602">
        <f>'3T장기'!$AB$54</f>
        <v>61.83369624267732</v>
      </c>
      <c r="AP221" s="603"/>
      <c r="AQ221" s="334"/>
    </row>
    <row r="222" spans="2:43" ht="14.45" customHeight="1">
      <c r="B222" s="323"/>
      <c r="C222" s="360" t="s">
        <v>204</v>
      </c>
      <c r="D222" s="361">
        <f>마리!$F$28</f>
        <v>0</v>
      </c>
      <c r="E222" s="362">
        <v>87.5</v>
      </c>
      <c r="F222" s="361">
        <f>D222*E222*E221</f>
        <v>0</v>
      </c>
      <c r="G222" s="362">
        <v>87.5</v>
      </c>
      <c r="H222" s="361">
        <f>D222*G222*G221</f>
        <v>0</v>
      </c>
      <c r="I222" s="362">
        <v>87.5</v>
      </c>
      <c r="J222" s="361">
        <f>D222*I222*I221</f>
        <v>0</v>
      </c>
      <c r="K222" s="362">
        <v>107.9</v>
      </c>
      <c r="L222" s="361">
        <f>D222*K222*K221</f>
        <v>0</v>
      </c>
      <c r="M222" s="362">
        <v>107.9</v>
      </c>
      <c r="N222" s="361">
        <f>D222*M222*M221</f>
        <v>0</v>
      </c>
      <c r="O222" s="362">
        <v>107.9</v>
      </c>
      <c r="P222" s="361">
        <f>D222*O222*O221</f>
        <v>0</v>
      </c>
      <c r="Q222" s="362">
        <v>128.30000000000001</v>
      </c>
      <c r="R222" s="361">
        <f>D222*Q222*Q221</f>
        <v>0</v>
      </c>
      <c r="S222" s="362">
        <v>128.30000000000001</v>
      </c>
      <c r="T222" s="361">
        <f>D222*S222*S221</f>
        <v>0</v>
      </c>
      <c r="U222" s="362">
        <v>128.30000000000001</v>
      </c>
      <c r="V222" s="361">
        <f>D222*U222*U221</f>
        <v>0</v>
      </c>
      <c r="W222" s="362">
        <v>148.69999999999999</v>
      </c>
      <c r="X222" s="361">
        <f>D222*W222*W221</f>
        <v>0</v>
      </c>
      <c r="Y222" s="362">
        <v>148.69999999999999</v>
      </c>
      <c r="Z222" s="361">
        <f>D222*Y222*Y221</f>
        <v>0</v>
      </c>
      <c r="AA222" s="362">
        <v>148.69999999999999</v>
      </c>
      <c r="AB222" s="361">
        <f>D222*AA222*AA221</f>
        <v>0</v>
      </c>
      <c r="AC222" s="362">
        <v>169.1</v>
      </c>
      <c r="AD222" s="361">
        <f>D222*AC222*AC221</f>
        <v>0</v>
      </c>
      <c r="AE222" s="362">
        <v>169.1</v>
      </c>
      <c r="AF222" s="361">
        <f>D222*AE222*AE221</f>
        <v>0</v>
      </c>
      <c r="AG222" s="362">
        <v>169.1</v>
      </c>
      <c r="AH222" s="361">
        <f>D222*AG222*AG221</f>
        <v>0</v>
      </c>
      <c r="AI222" s="362">
        <v>189.5</v>
      </c>
      <c r="AJ222" s="361">
        <f>D222*AI222*AI221</f>
        <v>0</v>
      </c>
      <c r="AK222" s="362">
        <v>189.5</v>
      </c>
      <c r="AL222" s="361">
        <f>D222*AK222*AK221</f>
        <v>0</v>
      </c>
      <c r="AM222" s="362">
        <v>189.5</v>
      </c>
      <c r="AN222" s="361">
        <f>D222*AM222*AM221</f>
        <v>0</v>
      </c>
      <c r="AO222" s="362">
        <v>209.9</v>
      </c>
      <c r="AP222" s="363">
        <f>D222*AO222*AO221</f>
        <v>0</v>
      </c>
      <c r="AQ222" s="334"/>
    </row>
    <row r="223" spans="2:43" ht="14.45" customHeight="1">
      <c r="B223" s="323"/>
      <c r="C223" s="364" t="s">
        <v>203</v>
      </c>
      <c r="D223" s="365">
        <f>마리!$F$27</f>
        <v>0</v>
      </c>
      <c r="E223" s="366">
        <v>52.5</v>
      </c>
      <c r="F223" s="365">
        <f>D223*E223*E221</f>
        <v>0</v>
      </c>
      <c r="G223" s="366">
        <v>52.5</v>
      </c>
      <c r="H223" s="365">
        <f>D223*G223*G221</f>
        <v>0</v>
      </c>
      <c r="I223" s="366">
        <v>52.5</v>
      </c>
      <c r="J223" s="365">
        <f>D223*I223*I221</f>
        <v>0</v>
      </c>
      <c r="K223" s="366">
        <v>64.7</v>
      </c>
      <c r="L223" s="365">
        <f>D223*K223*K221</f>
        <v>0</v>
      </c>
      <c r="M223" s="366">
        <v>64.7</v>
      </c>
      <c r="N223" s="365">
        <f>D223*M223*M221</f>
        <v>0</v>
      </c>
      <c r="O223" s="366">
        <v>64.7</v>
      </c>
      <c r="P223" s="365">
        <f>D223*O223*O221</f>
        <v>0</v>
      </c>
      <c r="Q223" s="366">
        <v>77</v>
      </c>
      <c r="R223" s="365">
        <f>D223*Q223*Q221</f>
        <v>0</v>
      </c>
      <c r="S223" s="366">
        <v>77</v>
      </c>
      <c r="T223" s="365">
        <f>D223*S223*S221</f>
        <v>0</v>
      </c>
      <c r="U223" s="366">
        <v>77</v>
      </c>
      <c r="V223" s="365">
        <f>D223*U223*U221</f>
        <v>0</v>
      </c>
      <c r="W223" s="366">
        <v>89.2</v>
      </c>
      <c r="X223" s="365">
        <f>D223*W223*W221</f>
        <v>0</v>
      </c>
      <c r="Y223" s="366">
        <v>89.2</v>
      </c>
      <c r="Z223" s="365">
        <f>D223*Y223*Y221</f>
        <v>0</v>
      </c>
      <c r="AA223" s="366">
        <v>89.2</v>
      </c>
      <c r="AB223" s="365">
        <f>D223*AA223*AA221</f>
        <v>0</v>
      </c>
      <c r="AC223" s="366">
        <v>1010</v>
      </c>
      <c r="AD223" s="365">
        <f>D223*AC223*AC221</f>
        <v>0</v>
      </c>
      <c r="AE223" s="366">
        <v>1010</v>
      </c>
      <c r="AF223" s="365">
        <f>D223*AE223*AE221</f>
        <v>0</v>
      </c>
      <c r="AG223" s="366">
        <v>1010</v>
      </c>
      <c r="AH223" s="365">
        <f>D223*AG223*AG221</f>
        <v>0</v>
      </c>
      <c r="AI223" s="366">
        <v>1130</v>
      </c>
      <c r="AJ223" s="365">
        <f>D223*AI223*AI221</f>
        <v>0</v>
      </c>
      <c r="AK223" s="366">
        <v>1130</v>
      </c>
      <c r="AL223" s="365">
        <f>D223*AK223*AK221</f>
        <v>0</v>
      </c>
      <c r="AM223" s="366">
        <v>1130</v>
      </c>
      <c r="AN223" s="365">
        <f>D223*AM223*AM221</f>
        <v>0</v>
      </c>
      <c r="AO223" s="366">
        <v>1250</v>
      </c>
      <c r="AP223" s="367">
        <f>D223*AO223*AO221</f>
        <v>0</v>
      </c>
      <c r="AQ223" s="334"/>
    </row>
    <row r="224" spans="2:43" ht="14.45" customHeight="1">
      <c r="B224" s="323"/>
      <c r="C224" s="364" t="s">
        <v>1811</v>
      </c>
      <c r="D224" s="365">
        <f>마리!$F$31</f>
        <v>0</v>
      </c>
      <c r="E224" s="366">
        <v>11</v>
      </c>
      <c r="F224" s="365">
        <f>D224*E224*E221</f>
        <v>0</v>
      </c>
      <c r="G224" s="366">
        <v>11</v>
      </c>
      <c r="H224" s="365">
        <f>D224*G224*G221</f>
        <v>0</v>
      </c>
      <c r="I224" s="366">
        <v>11</v>
      </c>
      <c r="J224" s="365">
        <f>D224*I224*I221</f>
        <v>0</v>
      </c>
      <c r="K224" s="366">
        <v>13</v>
      </c>
      <c r="L224" s="365">
        <f>D224*K224*K221</f>
        <v>0</v>
      </c>
      <c r="M224" s="366">
        <v>14</v>
      </c>
      <c r="N224" s="365">
        <f>D224*M224*M221</f>
        <v>0</v>
      </c>
      <c r="O224" s="366">
        <v>14</v>
      </c>
      <c r="P224" s="365">
        <f>D224*O224*O221</f>
        <v>0</v>
      </c>
      <c r="Q224" s="366">
        <v>15</v>
      </c>
      <c r="R224" s="365">
        <f>D224*Q224*Q221</f>
        <v>0</v>
      </c>
      <c r="S224" s="366">
        <v>15</v>
      </c>
      <c r="T224" s="365">
        <f>D224*S224*S221</f>
        <v>0</v>
      </c>
      <c r="U224" s="366">
        <v>16</v>
      </c>
      <c r="V224" s="365">
        <f>D224*U224*U221</f>
        <v>0</v>
      </c>
      <c r="W224" s="366">
        <v>19</v>
      </c>
      <c r="X224" s="365">
        <f>D224*W224*W221</f>
        <v>0</v>
      </c>
      <c r="Y224" s="366">
        <v>23</v>
      </c>
      <c r="Z224" s="365">
        <f>D224*Y224*Y221</f>
        <v>0</v>
      </c>
      <c r="AA224" s="366">
        <v>27</v>
      </c>
      <c r="AB224" s="365">
        <f>D224*AA224*AA221</f>
        <v>0</v>
      </c>
      <c r="AC224" s="366">
        <v>32</v>
      </c>
      <c r="AD224" s="365">
        <f>D224*AC224*AC221</f>
        <v>0</v>
      </c>
      <c r="AE224" s="366">
        <v>38</v>
      </c>
      <c r="AF224" s="365">
        <f>D224*AE224*AE221</f>
        <v>0</v>
      </c>
      <c r="AG224" s="366">
        <v>45</v>
      </c>
      <c r="AH224" s="365">
        <f>D224*AG224*AG221</f>
        <v>0</v>
      </c>
      <c r="AI224" s="366">
        <v>53</v>
      </c>
      <c r="AJ224" s="365">
        <f>D224*AI224*AI221</f>
        <v>0</v>
      </c>
      <c r="AK224" s="366">
        <v>63</v>
      </c>
      <c r="AL224" s="365">
        <f>D224*AK224*AK221</f>
        <v>0</v>
      </c>
      <c r="AM224" s="366">
        <v>74</v>
      </c>
      <c r="AN224" s="365">
        <f>D224*AM224*AM221</f>
        <v>0</v>
      </c>
      <c r="AO224" s="366">
        <v>87</v>
      </c>
      <c r="AP224" s="367">
        <f>D224*AO224*AO221</f>
        <v>0</v>
      </c>
      <c r="AQ224" s="334"/>
    </row>
    <row r="225" spans="2:43" ht="14.45" customHeight="1">
      <c r="B225" s="323"/>
      <c r="C225" s="368" t="s">
        <v>1811</v>
      </c>
      <c r="D225" s="369">
        <f>마리!$F$31</f>
        <v>0</v>
      </c>
      <c r="E225" s="370">
        <v>7</v>
      </c>
      <c r="F225" s="369">
        <f>$D$52*E225*E221</f>
        <v>0</v>
      </c>
      <c r="G225" s="370">
        <v>7</v>
      </c>
      <c r="H225" s="369">
        <f>$D$52*G225*G221</f>
        <v>0</v>
      </c>
      <c r="I225" s="370">
        <v>8</v>
      </c>
      <c r="J225" s="369">
        <f>$D$52*I225*I221</f>
        <v>0</v>
      </c>
      <c r="K225" s="370">
        <v>8</v>
      </c>
      <c r="L225" s="369">
        <f>$D$52*K225*K221</f>
        <v>0</v>
      </c>
      <c r="M225" s="370">
        <v>9</v>
      </c>
      <c r="N225" s="369">
        <f>$D$52*M225*M221</f>
        <v>0</v>
      </c>
      <c r="O225" s="370">
        <v>9</v>
      </c>
      <c r="P225" s="369">
        <f>$D$52*O225*O221</f>
        <v>0</v>
      </c>
      <c r="Q225" s="370">
        <v>9</v>
      </c>
      <c r="R225" s="369">
        <f>$D$52*Q225*Q221</f>
        <v>0</v>
      </c>
      <c r="S225" s="370">
        <v>10</v>
      </c>
      <c r="T225" s="369">
        <f>$D$52*S225*S221</f>
        <v>0</v>
      </c>
      <c r="U225" s="370">
        <v>10</v>
      </c>
      <c r="V225" s="369">
        <f>$D$52*U225*U221</f>
        <v>0</v>
      </c>
      <c r="W225" s="370">
        <v>12</v>
      </c>
      <c r="X225" s="369">
        <f>$D$52*W225*W221</f>
        <v>0</v>
      </c>
      <c r="Y225" s="370">
        <v>14</v>
      </c>
      <c r="Z225" s="369">
        <f>$D$52*Y225*Y221</f>
        <v>0</v>
      </c>
      <c r="AA225" s="370">
        <v>17</v>
      </c>
      <c r="AB225" s="369">
        <f>$D$52*AA225*AA221</f>
        <v>0</v>
      </c>
      <c r="AC225" s="370">
        <v>20</v>
      </c>
      <c r="AD225" s="369">
        <f>$D$52*AC225*AC221</f>
        <v>0</v>
      </c>
      <c r="AE225" s="370">
        <v>24</v>
      </c>
      <c r="AF225" s="369">
        <f>$D$52*AE225*AE221</f>
        <v>0</v>
      </c>
      <c r="AG225" s="370">
        <v>28</v>
      </c>
      <c r="AH225" s="369">
        <f>$D$52*AG225*AG221</f>
        <v>0</v>
      </c>
      <c r="AI225" s="370">
        <v>33</v>
      </c>
      <c r="AJ225" s="369">
        <f>$D$52*AI225*AI221</f>
        <v>0</v>
      </c>
      <c r="AK225" s="370">
        <v>38</v>
      </c>
      <c r="AL225" s="369">
        <f>$D$52*AK225*AK221</f>
        <v>0</v>
      </c>
      <c r="AM225" s="370">
        <v>45</v>
      </c>
      <c r="AN225" s="369">
        <f>$D$52*AM225*AM221</f>
        <v>0</v>
      </c>
      <c r="AO225" s="370">
        <v>53</v>
      </c>
      <c r="AP225" s="371">
        <f>$D$52*AO225*AO221</f>
        <v>0</v>
      </c>
      <c r="AQ225" s="334"/>
    </row>
    <row r="226" spans="2:43" ht="14.45" customHeight="1">
      <c r="B226" s="323"/>
      <c r="C226" s="360" t="s">
        <v>1602</v>
      </c>
      <c r="D226" s="361">
        <f>마리!$F$35</f>
        <v>8</v>
      </c>
      <c r="E226" s="362">
        <v>12</v>
      </c>
      <c r="F226" s="361">
        <f>$D$53*E226*E221</f>
        <v>118.04948612505601</v>
      </c>
      <c r="G226" s="362">
        <v>12</v>
      </c>
      <c r="H226" s="361">
        <f>$D$53*G226*G221</f>
        <v>153.37778879999996</v>
      </c>
      <c r="I226" s="362">
        <v>12</v>
      </c>
      <c r="J226" s="361">
        <f>$D$53*I226*I221</f>
        <v>217.21759773985792</v>
      </c>
      <c r="K226" s="362">
        <v>12</v>
      </c>
      <c r="L226" s="361">
        <f>$D$53*K226*K221</f>
        <v>217.21759773985792</v>
      </c>
      <c r="M226" s="362">
        <v>12</v>
      </c>
      <c r="N226" s="361">
        <f>$D$53*M226*M221</f>
        <v>217.21759773985792</v>
      </c>
      <c r="O226" s="362">
        <v>12</v>
      </c>
      <c r="P226" s="361">
        <f>$D$53*O226*O221</f>
        <v>387.74722037911948</v>
      </c>
      <c r="Q226" s="362">
        <v>14</v>
      </c>
      <c r="R226" s="361">
        <f>$D$53*Q226*Q221</f>
        <v>452.3717571089727</v>
      </c>
      <c r="S226" s="362">
        <v>14</v>
      </c>
      <c r="T226" s="361">
        <f>$D$53*S226*S221</f>
        <v>452.3717571089727</v>
      </c>
      <c r="U226" s="362">
        <v>14</v>
      </c>
      <c r="V226" s="361">
        <f>$D$53*U226*U221</f>
        <v>623.79253205245186</v>
      </c>
      <c r="W226" s="362">
        <v>17</v>
      </c>
      <c r="X226" s="361">
        <f>$D$53*W226*W221</f>
        <v>757.4623603494058</v>
      </c>
      <c r="Y226" s="362">
        <v>19</v>
      </c>
      <c r="Z226" s="361">
        <f>$D$53*Y226*Y221</f>
        <v>846.5755792140418</v>
      </c>
      <c r="AA226" s="362">
        <v>22</v>
      </c>
      <c r="AB226" s="361">
        <f>$D$53*AA226*AA221</f>
        <v>1692.2108729531976</v>
      </c>
      <c r="AC226" s="362">
        <v>26</v>
      </c>
      <c r="AD226" s="361">
        <f>$D$53*AC226*AC221</f>
        <v>1999.8855771265064</v>
      </c>
      <c r="AE226" s="362">
        <v>29</v>
      </c>
      <c r="AF226" s="361">
        <f>$D$53*AE226*AE221</f>
        <v>3427.0568354054008</v>
      </c>
      <c r="AG226" s="362">
        <v>34</v>
      </c>
      <c r="AH226" s="361">
        <f>$D$53*AG226*AG221</f>
        <v>4017.9287035787456</v>
      </c>
      <c r="AI226" s="362">
        <v>39</v>
      </c>
      <c r="AJ226" s="361">
        <f>$D$53*AI226*AI221</f>
        <v>11850.447080019707</v>
      </c>
      <c r="AK226" s="362">
        <v>45</v>
      </c>
      <c r="AL226" s="361">
        <f>$D$53*AK226*AK221</f>
        <v>13673.592784638124</v>
      </c>
      <c r="AM226" s="362">
        <v>52</v>
      </c>
      <c r="AN226" s="361">
        <f>$D$53*AM226*AM221</f>
        <v>25722.817636953765</v>
      </c>
      <c r="AO226" s="362">
        <v>60</v>
      </c>
      <c r="AP226" s="363">
        <f>$D$53*AO226*AO221</f>
        <v>29680.174196485113</v>
      </c>
      <c r="AQ226" s="334"/>
    </row>
    <row r="227" spans="2:43" ht="14.45" customHeight="1">
      <c r="B227" s="323"/>
      <c r="C227" s="364" t="s">
        <v>1604</v>
      </c>
      <c r="D227" s="365">
        <f>마리!$F$35</f>
        <v>8</v>
      </c>
      <c r="E227" s="366">
        <v>8</v>
      </c>
      <c r="F227" s="365">
        <f>$D$54*E227*E221</f>
        <v>78.699657416704</v>
      </c>
      <c r="G227" s="366">
        <v>8</v>
      </c>
      <c r="H227" s="365">
        <f>$D$54*G227*G221</f>
        <v>102.25185919999998</v>
      </c>
      <c r="I227" s="366">
        <v>8</v>
      </c>
      <c r="J227" s="365">
        <f>$D$54*I227*I221</f>
        <v>144.81173182657196</v>
      </c>
      <c r="K227" s="366">
        <v>10</v>
      </c>
      <c r="L227" s="365">
        <f>$D$54*K227*K221</f>
        <v>181.01466478321495</v>
      </c>
      <c r="M227" s="366">
        <v>10</v>
      </c>
      <c r="N227" s="365">
        <f>$D$54*M227*M221</f>
        <v>181.01466478321495</v>
      </c>
      <c r="O227" s="366">
        <v>10</v>
      </c>
      <c r="P227" s="365">
        <f>$D$54*O227*O221</f>
        <v>323.12268364926626</v>
      </c>
      <c r="Q227" s="366">
        <v>10</v>
      </c>
      <c r="R227" s="365">
        <f>$D$54*Q227*Q221</f>
        <v>323.12268364926626</v>
      </c>
      <c r="S227" s="366">
        <v>10</v>
      </c>
      <c r="T227" s="365">
        <f>$D$54*S227*S221</f>
        <v>323.12268364926626</v>
      </c>
      <c r="U227" s="366">
        <v>10</v>
      </c>
      <c r="V227" s="365">
        <f>$D$54*U227*U221</f>
        <v>445.56609432317993</v>
      </c>
      <c r="W227" s="366">
        <v>12</v>
      </c>
      <c r="X227" s="365">
        <f>$D$54*W227*W221</f>
        <v>534.67931318781586</v>
      </c>
      <c r="Y227" s="366">
        <v>14</v>
      </c>
      <c r="Z227" s="365">
        <f>$D$54*Y227*Y221</f>
        <v>623.79253205245186</v>
      </c>
      <c r="AA227" s="366">
        <v>16</v>
      </c>
      <c r="AB227" s="365">
        <f>$D$54*AA227*AA221</f>
        <v>1230.6988166932347</v>
      </c>
      <c r="AC227" s="366">
        <v>18</v>
      </c>
      <c r="AD227" s="365">
        <f>$D$54*AC227*AC221</f>
        <v>1384.5361687798891</v>
      </c>
      <c r="AE227" s="366">
        <v>20</v>
      </c>
      <c r="AF227" s="365">
        <f>$D$54*AE227*AE221</f>
        <v>2363.4874726933799</v>
      </c>
      <c r="AG227" s="366">
        <v>23</v>
      </c>
      <c r="AH227" s="365">
        <f>$D$54*AG227*AG221</f>
        <v>2718.010593597387</v>
      </c>
      <c r="AI227" s="366">
        <v>27</v>
      </c>
      <c r="AJ227" s="365">
        <f>$D$54*AI227*AI221</f>
        <v>8204.1556707828731</v>
      </c>
      <c r="AK227" s="366">
        <v>31</v>
      </c>
      <c r="AL227" s="365">
        <f>$D$54*AK227*AK221</f>
        <v>9419.586140528485</v>
      </c>
      <c r="AM227" s="366">
        <v>35</v>
      </c>
      <c r="AN227" s="365">
        <f>$D$54*AM227*AM221</f>
        <v>17313.434947949649</v>
      </c>
      <c r="AO227" s="366">
        <v>40</v>
      </c>
      <c r="AP227" s="367">
        <f>$D$54*AO227*AO221</f>
        <v>19786.782797656742</v>
      </c>
      <c r="AQ227" s="334"/>
    </row>
    <row r="228" spans="2:43" ht="14.45" customHeight="1">
      <c r="B228" s="323"/>
      <c r="C228" s="364" t="s">
        <v>1038</v>
      </c>
      <c r="D228" s="365">
        <f>마리!$F$32</f>
        <v>30</v>
      </c>
      <c r="E228" s="366">
        <v>8594</v>
      </c>
      <c r="F228" s="365">
        <f>$D$55*E228/500</f>
        <v>515.64</v>
      </c>
      <c r="G228" s="366">
        <v>8594</v>
      </c>
      <c r="H228" s="365">
        <f>$D$55*G228/500</f>
        <v>515.64</v>
      </c>
      <c r="I228" s="366">
        <v>8594</v>
      </c>
      <c r="J228" s="365">
        <f>$D$55*I228/500</f>
        <v>515.64</v>
      </c>
      <c r="K228" s="366">
        <v>10599</v>
      </c>
      <c r="L228" s="365">
        <f>$D$55*K228/500</f>
        <v>635.94000000000005</v>
      </c>
      <c r="M228" s="366">
        <v>10599</v>
      </c>
      <c r="N228" s="365">
        <f>$D$55*M228/500</f>
        <v>635.94000000000005</v>
      </c>
      <c r="O228" s="366">
        <v>10599</v>
      </c>
      <c r="P228" s="365">
        <f>$D$55*O228/500</f>
        <v>635.94000000000005</v>
      </c>
      <c r="Q228" s="366">
        <v>12604</v>
      </c>
      <c r="R228" s="365">
        <f>$D$55*Q228/500</f>
        <v>756.24</v>
      </c>
      <c r="S228" s="366">
        <v>12604</v>
      </c>
      <c r="T228" s="365">
        <f>$D$55*S228/500</f>
        <v>756.24</v>
      </c>
      <c r="U228" s="366">
        <v>12604</v>
      </c>
      <c r="V228" s="365">
        <f>$D$55*U228/500</f>
        <v>756.24</v>
      </c>
      <c r="W228" s="366">
        <v>17144</v>
      </c>
      <c r="X228" s="365">
        <f>$D$55*W228/500</f>
        <v>1028.6400000000001</v>
      </c>
      <c r="Y228" s="366">
        <v>17144</v>
      </c>
      <c r="Z228" s="365">
        <f>$D$55*Y228/500</f>
        <v>1028.6400000000001</v>
      </c>
      <c r="AA228" s="366">
        <v>31572</v>
      </c>
      <c r="AB228" s="365">
        <f>$D$55*AA228/500</f>
        <v>1894.32</v>
      </c>
      <c r="AC228" s="366">
        <v>42929</v>
      </c>
      <c r="AD228" s="365">
        <f>$D$55*AC228/500</f>
        <v>2575.7399999999998</v>
      </c>
      <c r="AE228" s="366">
        <v>58272</v>
      </c>
      <c r="AF228" s="365">
        <f>$D$55*AE228/500</f>
        <v>3496.32</v>
      </c>
      <c r="AG228" s="366">
        <v>79142</v>
      </c>
      <c r="AH228" s="365">
        <f>$D$55*AG228/500</f>
        <v>4748.5200000000004</v>
      </c>
      <c r="AI228" s="366">
        <v>107023</v>
      </c>
      <c r="AJ228" s="365">
        <f>$D$55*AI228/500</f>
        <v>6421.38</v>
      </c>
      <c r="AK228" s="366">
        <v>145294</v>
      </c>
      <c r="AL228" s="365">
        <f>$D$55*AK228/500</f>
        <v>8717.64</v>
      </c>
      <c r="AM228" s="366">
        <v>197281</v>
      </c>
      <c r="AN228" s="365">
        <f>$D$55*AM228/500</f>
        <v>11836.86</v>
      </c>
      <c r="AO228" s="366">
        <v>268240</v>
      </c>
      <c r="AP228" s="367">
        <f>$D$55*AO228/500</f>
        <v>16094.4</v>
      </c>
      <c r="AQ228" s="334"/>
    </row>
    <row r="229" spans="2:43" ht="14.45" customHeight="1">
      <c r="B229" s="323"/>
      <c r="C229" s="368" t="s">
        <v>1038</v>
      </c>
      <c r="D229" s="369">
        <f>마리!$F$32</f>
        <v>30</v>
      </c>
      <c r="E229" s="370">
        <v>6008</v>
      </c>
      <c r="F229" s="369">
        <f>$D$56*E229/500</f>
        <v>360.48</v>
      </c>
      <c r="G229" s="370">
        <v>6008</v>
      </c>
      <c r="H229" s="369">
        <f>$D$56*G229/500</f>
        <v>360.48</v>
      </c>
      <c r="I229" s="370">
        <v>6008</v>
      </c>
      <c r="J229" s="369">
        <f>$D$56*I229/500</f>
        <v>360.48</v>
      </c>
      <c r="K229" s="370">
        <v>7410</v>
      </c>
      <c r="L229" s="369">
        <f>$D$56*K229/500</f>
        <v>444.6</v>
      </c>
      <c r="M229" s="370">
        <v>7410</v>
      </c>
      <c r="N229" s="369">
        <f>$D$56*M229/500</f>
        <v>444.6</v>
      </c>
      <c r="O229" s="370">
        <v>7410</v>
      </c>
      <c r="P229" s="369">
        <f>$D$56*O229/500</f>
        <v>444.6</v>
      </c>
      <c r="Q229" s="370">
        <v>8812</v>
      </c>
      <c r="R229" s="369">
        <f>$D$56*Q229/500</f>
        <v>528.72</v>
      </c>
      <c r="S229" s="370">
        <v>8812</v>
      </c>
      <c r="T229" s="369">
        <f>$D$56*S229/500</f>
        <v>528.72</v>
      </c>
      <c r="U229" s="370">
        <v>8812</v>
      </c>
      <c r="V229" s="369">
        <f>$D$56*U229/500</f>
        <v>528.72</v>
      </c>
      <c r="W229" s="370">
        <v>12037</v>
      </c>
      <c r="X229" s="369">
        <f>$D$56*W229/500</f>
        <v>722.22</v>
      </c>
      <c r="Y229" s="370">
        <v>16324</v>
      </c>
      <c r="Z229" s="369">
        <f>$D$56*Y229/500</f>
        <v>979.44</v>
      </c>
      <c r="AA229" s="370">
        <v>22125</v>
      </c>
      <c r="AB229" s="369">
        <f>$D$56*AA229/500</f>
        <v>1327.5</v>
      </c>
      <c r="AC229" s="370">
        <v>29875</v>
      </c>
      <c r="AD229" s="369">
        <f>$D$56*AC229/500</f>
        <v>1792.5</v>
      </c>
      <c r="AE229" s="370">
        <v>40594</v>
      </c>
      <c r="AF229" s="369">
        <f>$D$56*AE229/500</f>
        <v>2435.64</v>
      </c>
      <c r="AG229" s="370">
        <v>55100</v>
      </c>
      <c r="AH229" s="369">
        <f>$D$56*AG229/500</f>
        <v>3306</v>
      </c>
      <c r="AI229" s="370">
        <v>75122</v>
      </c>
      <c r="AJ229" s="369">
        <f>$D$56*AI229/500</f>
        <v>4507.32</v>
      </c>
      <c r="AK229" s="370">
        <v>101964</v>
      </c>
      <c r="AL229" s="369">
        <f>$D$56*AK229/500</f>
        <v>6117.84</v>
      </c>
      <c r="AM229" s="370">
        <v>138487</v>
      </c>
      <c r="AN229" s="369">
        <f>$D$56*AM229/500</f>
        <v>8309.2199999999993</v>
      </c>
      <c r="AO229" s="370">
        <v>187405</v>
      </c>
      <c r="AP229" s="371">
        <f>$D$56*AO229/500</f>
        <v>11244.3</v>
      </c>
      <c r="AQ229" s="334"/>
    </row>
    <row r="230" spans="2:43" ht="14.45" customHeight="1">
      <c r="B230" s="323"/>
      <c r="C230" s="604" t="s">
        <v>202</v>
      </c>
      <c r="D230" s="361" t="s">
        <v>1041</v>
      </c>
      <c r="E230" s="362">
        <v>410</v>
      </c>
      <c r="F230" s="361">
        <f>E230*E221</f>
        <v>504.16968032576</v>
      </c>
      <c r="G230" s="362">
        <v>420</v>
      </c>
      <c r="H230" s="361">
        <f>G230*G221</f>
        <v>671.02782599999989</v>
      </c>
      <c r="I230" s="362">
        <v>430</v>
      </c>
      <c r="J230" s="361">
        <f>I230*I221</f>
        <v>972.95382320978035</v>
      </c>
      <c r="K230" s="362">
        <v>450</v>
      </c>
      <c r="L230" s="361">
        <f>K230*K221</f>
        <v>1018.2074894055841</v>
      </c>
      <c r="M230" s="362">
        <v>450</v>
      </c>
      <c r="N230" s="361">
        <f>M230*M221</f>
        <v>1018.2074894055841</v>
      </c>
      <c r="O230" s="362">
        <v>460</v>
      </c>
      <c r="P230" s="361">
        <f>O230*O221</f>
        <v>1857.9554309832808</v>
      </c>
      <c r="Q230" s="362">
        <v>460</v>
      </c>
      <c r="R230" s="361">
        <f>Q230*Q221</f>
        <v>1857.9554309832808</v>
      </c>
      <c r="S230" s="362">
        <v>470</v>
      </c>
      <c r="T230" s="361">
        <f>S230*S221</f>
        <v>1898.3457664394391</v>
      </c>
      <c r="U230" s="362">
        <v>490</v>
      </c>
      <c r="V230" s="361">
        <f>U230*U221</f>
        <v>2729.0923277294769</v>
      </c>
      <c r="W230" s="362">
        <v>490</v>
      </c>
      <c r="X230" s="361">
        <f>W230*W221</f>
        <v>2729.0923277294769</v>
      </c>
      <c r="Y230" s="362">
        <v>500</v>
      </c>
      <c r="Z230" s="361">
        <f>Y230*Y221</f>
        <v>2784.7880895198746</v>
      </c>
      <c r="AA230" s="362">
        <v>520</v>
      </c>
      <c r="AB230" s="361">
        <f>AA230*AA221</f>
        <v>4999.7139428162654</v>
      </c>
      <c r="AC230" s="362">
        <v>520</v>
      </c>
      <c r="AD230" s="361">
        <f>AC230*AC221</f>
        <v>4999.7139428162654</v>
      </c>
      <c r="AE230" s="362">
        <v>520</v>
      </c>
      <c r="AF230" s="361">
        <f>AE230*AE221</f>
        <v>7681.3342862534846</v>
      </c>
      <c r="AG230" s="362">
        <v>540</v>
      </c>
      <c r="AH230" s="361">
        <f>AG230*AG221</f>
        <v>7976.7702203401568</v>
      </c>
      <c r="AI230" s="362">
        <v>560</v>
      </c>
      <c r="AJ230" s="361">
        <f>AI230*AI221</f>
        <v>21270.03322054819</v>
      </c>
      <c r="AK230" s="362">
        <v>570</v>
      </c>
      <c r="AL230" s="361">
        <f>AK230*AK221</f>
        <v>21649.855242343696</v>
      </c>
      <c r="AM230" s="362">
        <v>590</v>
      </c>
      <c r="AN230" s="361">
        <f>AM230*AM221</f>
        <v>36481.880783179622</v>
      </c>
      <c r="AO230" s="362">
        <v>610</v>
      </c>
      <c r="AP230" s="363">
        <f>AO230*AO221</f>
        <v>37718.554708033167</v>
      </c>
      <c r="AQ230" s="334"/>
    </row>
    <row r="231" spans="2:43" ht="14.45" customHeight="1">
      <c r="B231" s="323"/>
      <c r="C231" s="605"/>
      <c r="D231" s="365" t="s">
        <v>1041</v>
      </c>
      <c r="E231" s="366">
        <v>240</v>
      </c>
      <c r="F231" s="365">
        <f>E231*E221</f>
        <v>295.12371531264</v>
      </c>
      <c r="G231" s="366">
        <v>240</v>
      </c>
      <c r="H231" s="365">
        <f>G231*G221</f>
        <v>383.44447199999996</v>
      </c>
      <c r="I231" s="366">
        <v>240</v>
      </c>
      <c r="J231" s="365">
        <f>I231*I221</f>
        <v>543.04399434964489</v>
      </c>
      <c r="K231" s="366">
        <v>240</v>
      </c>
      <c r="L231" s="365">
        <f>K231*K221</f>
        <v>543.04399434964489</v>
      </c>
      <c r="M231" s="366">
        <v>240</v>
      </c>
      <c r="N231" s="365">
        <f>M231*M221</f>
        <v>543.04399434964489</v>
      </c>
      <c r="O231" s="366">
        <v>250</v>
      </c>
      <c r="P231" s="365">
        <f>O231*O221</f>
        <v>1009.7583864039569</v>
      </c>
      <c r="Q231" s="366">
        <v>260</v>
      </c>
      <c r="R231" s="365">
        <f>Q231*Q221</f>
        <v>1050.1487218601153</v>
      </c>
      <c r="S231" s="366">
        <v>260</v>
      </c>
      <c r="T231" s="365">
        <f>S231*S221</f>
        <v>1050.1487218601153</v>
      </c>
      <c r="U231" s="366">
        <v>260</v>
      </c>
      <c r="V231" s="365">
        <f>U231*U221</f>
        <v>1448.0898065503347</v>
      </c>
      <c r="W231" s="366">
        <v>270</v>
      </c>
      <c r="X231" s="365">
        <f>W231*W221</f>
        <v>1503.7855683407322</v>
      </c>
      <c r="Y231" s="366">
        <v>270</v>
      </c>
      <c r="Z231" s="365">
        <f>Y231*Y221</f>
        <v>1503.7855683407322</v>
      </c>
      <c r="AA231" s="366">
        <v>270</v>
      </c>
      <c r="AB231" s="365">
        <f>AA231*AA221</f>
        <v>2596.0053164622918</v>
      </c>
      <c r="AC231" s="366">
        <v>270</v>
      </c>
      <c r="AD231" s="365">
        <f>AC231*AC221</f>
        <v>2596.0053164622918</v>
      </c>
      <c r="AE231" s="366">
        <v>270</v>
      </c>
      <c r="AF231" s="365">
        <f>AE231*AE221</f>
        <v>3988.3851101700784</v>
      </c>
      <c r="AG231" s="366">
        <v>270</v>
      </c>
      <c r="AH231" s="365">
        <f>AG231*AG221</f>
        <v>3988.3851101700784</v>
      </c>
      <c r="AI231" s="366">
        <v>280</v>
      </c>
      <c r="AJ231" s="365">
        <f>AI231*AI221</f>
        <v>10635.016610274095</v>
      </c>
      <c r="AK231" s="366">
        <v>290</v>
      </c>
      <c r="AL231" s="365">
        <f>AK231*AK221</f>
        <v>11014.838632069599</v>
      </c>
      <c r="AM231" s="366">
        <v>310</v>
      </c>
      <c r="AN231" s="365">
        <f>AM231*AM221</f>
        <v>19168.44583522997</v>
      </c>
      <c r="AO231" s="366">
        <v>320</v>
      </c>
      <c r="AP231" s="367">
        <f>AO231*AO221</f>
        <v>19786.782797656742</v>
      </c>
      <c r="AQ231" s="334"/>
    </row>
    <row r="232" spans="2:43" ht="14.45" customHeight="1">
      <c r="B232" s="323"/>
      <c r="C232" s="364" t="s">
        <v>1001</v>
      </c>
      <c r="D232" s="365">
        <f>마리!$F$24</f>
        <v>28</v>
      </c>
      <c r="E232" s="366">
        <v>6</v>
      </c>
      <c r="F232" s="365">
        <f>D232*E232*E221</f>
        <v>206.58660071884799</v>
      </c>
      <c r="G232" s="366">
        <v>6</v>
      </c>
      <c r="H232" s="365">
        <f>D232*G232*G221</f>
        <v>268.41113039999993</v>
      </c>
      <c r="I232" s="366">
        <v>6</v>
      </c>
      <c r="J232" s="365">
        <f>D232*I232*I221</f>
        <v>380.13079604475138</v>
      </c>
      <c r="K232" s="366">
        <v>6</v>
      </c>
      <c r="L232" s="365">
        <f>D232*K232*K221</f>
        <v>380.13079604475138</v>
      </c>
      <c r="M232" s="366">
        <v>6</v>
      </c>
      <c r="N232" s="365">
        <f>D232*M232*M221</f>
        <v>380.13079604475138</v>
      </c>
      <c r="O232" s="366">
        <v>6</v>
      </c>
      <c r="P232" s="365">
        <f>D232*O232*O221</f>
        <v>678.55763566345911</v>
      </c>
      <c r="Q232" s="366">
        <v>12</v>
      </c>
      <c r="R232" s="365">
        <f>D232*Q232*Q221</f>
        <v>1357.1152713269182</v>
      </c>
      <c r="S232" s="366">
        <v>12</v>
      </c>
      <c r="T232" s="365">
        <f>D232*S232*S221</f>
        <v>1357.1152713269182</v>
      </c>
      <c r="U232" s="366">
        <v>12</v>
      </c>
      <c r="V232" s="365">
        <f>D232*U232*U221</f>
        <v>1871.3775961573556</v>
      </c>
      <c r="W232" s="366">
        <v>12</v>
      </c>
      <c r="X232" s="365">
        <f>D232*W232*W221</f>
        <v>1871.3775961573556</v>
      </c>
      <c r="Y232" s="366">
        <v>12</v>
      </c>
      <c r="Z232" s="365">
        <f>D232*Y232*Y221</f>
        <v>1871.3775961573556</v>
      </c>
      <c r="AA232" s="366">
        <v>18</v>
      </c>
      <c r="AB232" s="365">
        <f>D232*AA232*AA221</f>
        <v>4845.876590729612</v>
      </c>
      <c r="AC232" s="366">
        <v>18</v>
      </c>
      <c r="AD232" s="365">
        <f>D232*AC232*AC221</f>
        <v>4845.876590729612</v>
      </c>
      <c r="AE232" s="366">
        <v>18</v>
      </c>
      <c r="AF232" s="365">
        <f>D232*AE232*AE221</f>
        <v>7444.9855389841468</v>
      </c>
      <c r="AG232" s="366">
        <v>18</v>
      </c>
      <c r="AH232" s="365">
        <f>D232*AG232*AG221</f>
        <v>7444.9855389841468</v>
      </c>
      <c r="AI232" s="366">
        <v>24</v>
      </c>
      <c r="AJ232" s="365">
        <f>D232*AI232*AI221</f>
        <v>25524.039864657829</v>
      </c>
      <c r="AK232" s="366">
        <v>24</v>
      </c>
      <c r="AL232" s="365">
        <f>D232*AK232*AK221</f>
        <v>25524.039864657829</v>
      </c>
      <c r="AM232" s="366">
        <v>24</v>
      </c>
      <c r="AN232" s="365">
        <f>D232*AM232*AM221</f>
        <v>41552.243875079163</v>
      </c>
      <c r="AO232" s="366">
        <v>24</v>
      </c>
      <c r="AP232" s="367">
        <f>D232*AO232*AO221</f>
        <v>41552.243875079163</v>
      </c>
      <c r="AQ232" s="334"/>
    </row>
    <row r="233" spans="2:43" ht="14.45" customHeight="1">
      <c r="B233" s="323"/>
      <c r="C233" s="364" t="s">
        <v>1033</v>
      </c>
      <c r="D233" s="365">
        <f>마리!$F$25</f>
        <v>60</v>
      </c>
      <c r="E233" s="366">
        <v>3</v>
      </c>
      <c r="F233" s="365">
        <f>D233*E233*E221</f>
        <v>221.34278648448</v>
      </c>
      <c r="G233" s="366">
        <v>3</v>
      </c>
      <c r="H233" s="365">
        <f>D233*G233*G221</f>
        <v>287.58335399999993</v>
      </c>
      <c r="I233" s="366">
        <v>3</v>
      </c>
      <c r="J233" s="365">
        <f>D233*I233*I221</f>
        <v>407.28299576223361</v>
      </c>
      <c r="K233" s="366">
        <v>3</v>
      </c>
      <c r="L233" s="365">
        <f>D233*K233*K221</f>
        <v>407.28299576223361</v>
      </c>
      <c r="M233" s="366">
        <v>3</v>
      </c>
      <c r="N233" s="365">
        <f>D233*M233*M221</f>
        <v>407.28299576223361</v>
      </c>
      <c r="O233" s="366">
        <v>3</v>
      </c>
      <c r="P233" s="365">
        <f>D233*O233*O221</f>
        <v>727.02603821084904</v>
      </c>
      <c r="Q233" s="366">
        <v>6</v>
      </c>
      <c r="R233" s="365">
        <f>D233*Q233*Q221</f>
        <v>1454.0520764216981</v>
      </c>
      <c r="S233" s="366">
        <v>6</v>
      </c>
      <c r="T233" s="365">
        <f>D233*S233*S221</f>
        <v>1454.0520764216981</v>
      </c>
      <c r="U233" s="366">
        <v>6</v>
      </c>
      <c r="V233" s="365">
        <f>D233*U233*U221</f>
        <v>2005.0474244543095</v>
      </c>
      <c r="W233" s="366">
        <v>6</v>
      </c>
      <c r="X233" s="365">
        <f>D233*W233*W221</f>
        <v>2005.0474244543095</v>
      </c>
      <c r="Y233" s="366">
        <v>6</v>
      </c>
      <c r="Z233" s="365">
        <f>D233*Y233*Y221</f>
        <v>2005.0474244543095</v>
      </c>
      <c r="AA233" s="366">
        <v>9</v>
      </c>
      <c r="AB233" s="365">
        <f>D233*AA233*AA221</f>
        <v>5192.0106329245837</v>
      </c>
      <c r="AC233" s="366">
        <v>9</v>
      </c>
      <c r="AD233" s="365">
        <f>D233*AC233*AC221</f>
        <v>5192.0106329245837</v>
      </c>
      <c r="AE233" s="366">
        <v>9</v>
      </c>
      <c r="AF233" s="365">
        <f>D233*AE233*AE221</f>
        <v>7976.7702203401568</v>
      </c>
      <c r="AG233" s="366">
        <v>9</v>
      </c>
      <c r="AH233" s="365">
        <f>D233*AG233*AG221</f>
        <v>7976.7702203401568</v>
      </c>
      <c r="AI233" s="366">
        <v>11</v>
      </c>
      <c r="AJ233" s="365">
        <f>D233*AI233*AI221</f>
        <v>25068.253438503227</v>
      </c>
      <c r="AK233" s="366">
        <v>11</v>
      </c>
      <c r="AL233" s="365">
        <f>D233*AK233*AK221</f>
        <v>25068.253438503227</v>
      </c>
      <c r="AM233" s="366">
        <v>11</v>
      </c>
      <c r="AN233" s="365">
        <f>D233*AM233*AM221</f>
        <v>40810.23952016703</v>
      </c>
      <c r="AO233" s="366">
        <v>11</v>
      </c>
      <c r="AP233" s="367">
        <f>D233*AO233*AO221</f>
        <v>40810.23952016703</v>
      </c>
      <c r="AQ233" s="334"/>
    </row>
    <row r="234" spans="2:43" ht="14.45" customHeight="1" thickBot="1">
      <c r="B234" s="323"/>
      <c r="C234" s="372" t="s">
        <v>1002</v>
      </c>
      <c r="D234" s="373">
        <f>마리!$F$26</f>
        <v>103</v>
      </c>
      <c r="E234" s="374">
        <v>1</v>
      </c>
      <c r="F234" s="373">
        <f>D234*E234*E221</f>
        <v>126.657261155008</v>
      </c>
      <c r="G234" s="374">
        <v>1</v>
      </c>
      <c r="H234" s="373">
        <f>D234*G234*G221</f>
        <v>164.56158589999998</v>
      </c>
      <c r="I234" s="374">
        <v>1</v>
      </c>
      <c r="J234" s="373">
        <f>D234*I234*I221</f>
        <v>233.05638090838926</v>
      </c>
      <c r="K234" s="374">
        <v>1</v>
      </c>
      <c r="L234" s="373">
        <f>D234*K234*K221</f>
        <v>233.05638090838926</v>
      </c>
      <c r="M234" s="374">
        <v>1</v>
      </c>
      <c r="N234" s="373">
        <f>D234*M234*M221</f>
        <v>233.05638090838926</v>
      </c>
      <c r="O234" s="374">
        <v>1</v>
      </c>
      <c r="P234" s="373">
        <f>D234*O234*O221</f>
        <v>416.02045519843028</v>
      </c>
      <c r="Q234" s="374">
        <v>2</v>
      </c>
      <c r="R234" s="373">
        <f>D234*Q234*Q221</f>
        <v>832.04091039686057</v>
      </c>
      <c r="S234" s="374">
        <v>2</v>
      </c>
      <c r="T234" s="373">
        <f>D234*S234*S221</f>
        <v>832.04091039686057</v>
      </c>
      <c r="U234" s="374">
        <v>2</v>
      </c>
      <c r="V234" s="373">
        <f>D234*U234*U221</f>
        <v>1147.3326928821882</v>
      </c>
      <c r="W234" s="374">
        <v>2</v>
      </c>
      <c r="X234" s="373">
        <f>D234*W234*W221</f>
        <v>1147.3326928821882</v>
      </c>
      <c r="Y234" s="374">
        <v>2</v>
      </c>
      <c r="Z234" s="373">
        <f>D234*Y234*Y221</f>
        <v>1147.3326928821882</v>
      </c>
      <c r="AA234" s="374">
        <v>3</v>
      </c>
      <c r="AB234" s="373">
        <f>D234*AA234*AA221</f>
        <v>2970.9838621735116</v>
      </c>
      <c r="AC234" s="374">
        <v>3</v>
      </c>
      <c r="AD234" s="373">
        <f>D234*AC234*AC221</f>
        <v>2970.9838621735116</v>
      </c>
      <c r="AE234" s="374">
        <v>3</v>
      </c>
      <c r="AF234" s="373">
        <f>D234*AE234*AE221</f>
        <v>4564.4851816390901</v>
      </c>
      <c r="AG234" s="374">
        <v>3</v>
      </c>
      <c r="AH234" s="373">
        <f>D234*AG234*AG221</f>
        <v>4564.4851816390901</v>
      </c>
      <c r="AI234" s="374">
        <v>1</v>
      </c>
      <c r="AJ234" s="373">
        <f>D234*AI234*AI221</f>
        <v>3912.166824493685</v>
      </c>
      <c r="AK234" s="374">
        <v>1</v>
      </c>
      <c r="AL234" s="373">
        <f>D234*AK234*AK221</f>
        <v>3912.166824493685</v>
      </c>
      <c r="AM234" s="374">
        <v>1</v>
      </c>
      <c r="AN234" s="373">
        <f>D234*AM234*AM221</f>
        <v>6368.8707129957638</v>
      </c>
      <c r="AO234" s="374">
        <v>1</v>
      </c>
      <c r="AP234" s="375">
        <f>D234*AO234*AO221</f>
        <v>6368.8707129957638</v>
      </c>
      <c r="AQ234" s="334"/>
    </row>
    <row r="235" spans="2:43" ht="14.45" customHeight="1" thickBot="1">
      <c r="B235" s="323"/>
      <c r="C235" s="277"/>
      <c r="D235" s="277"/>
      <c r="E235" s="277"/>
      <c r="F235" s="277"/>
      <c r="G235" s="277"/>
      <c r="H235" s="277"/>
      <c r="I235" s="277"/>
      <c r="J235" s="277"/>
      <c r="K235" s="277"/>
      <c r="L235" s="277"/>
      <c r="M235" s="277"/>
      <c r="N235" s="277"/>
      <c r="O235" s="277"/>
      <c r="P235" s="277"/>
      <c r="Q235" s="277"/>
      <c r="R235" s="277"/>
      <c r="S235" s="277"/>
      <c r="T235" s="277"/>
      <c r="U235" s="277"/>
      <c r="V235" s="277"/>
      <c r="W235" s="277"/>
      <c r="X235" s="277"/>
      <c r="Y235" s="277"/>
      <c r="Z235" s="277"/>
      <c r="AA235" s="277"/>
      <c r="AB235" s="277"/>
      <c r="AC235" s="277"/>
      <c r="AD235" s="277"/>
      <c r="AE235" s="277"/>
      <c r="AF235" s="277"/>
      <c r="AG235" s="277"/>
      <c r="AH235" s="277"/>
      <c r="AI235" s="277"/>
      <c r="AJ235" s="277"/>
      <c r="AK235" s="277"/>
      <c r="AL235" s="277"/>
      <c r="AM235" s="277"/>
      <c r="AN235" s="277"/>
      <c r="AO235" s="277"/>
      <c r="AP235" s="277"/>
      <c r="AQ235" s="334"/>
    </row>
    <row r="236" spans="2:43" ht="14.45" customHeight="1">
      <c r="B236" s="323"/>
      <c r="C236" s="376" t="s">
        <v>1032</v>
      </c>
      <c r="D236" s="377" t="s">
        <v>1001</v>
      </c>
      <c r="E236" s="600">
        <f>F222+F224+F226+F228+F230+F232</f>
        <v>1344.4457671696641</v>
      </c>
      <c r="F236" s="600"/>
      <c r="G236" s="600">
        <f t="shared" ref="G236" si="126">H222+H224+H226+H228+H230+H232</f>
        <v>1608.4567451999997</v>
      </c>
      <c r="H236" s="600"/>
      <c r="I236" s="600">
        <f t="shared" ref="I236" si="127">J222+J224+J226+J228+J230+J232</f>
        <v>2085.94221699439</v>
      </c>
      <c r="J236" s="600"/>
      <c r="K236" s="600">
        <f t="shared" ref="K236" si="128">L222+L224+L226+L228+L230+L232</f>
        <v>2251.4958831901931</v>
      </c>
      <c r="L236" s="600"/>
      <c r="M236" s="600">
        <f t="shared" ref="M236" si="129">N222+N224+N226+N228+N230+N232</f>
        <v>2251.4958831901931</v>
      </c>
      <c r="N236" s="600"/>
      <c r="O236" s="600">
        <f t="shared" ref="O236" si="130">P222+P224+P226+P228+P230+P232</f>
        <v>3560.2002870258593</v>
      </c>
      <c r="P236" s="600"/>
      <c r="Q236" s="600">
        <f t="shared" ref="Q236" si="131">R222+R224+R226+R228+R230+R232</f>
        <v>4423.6824594191721</v>
      </c>
      <c r="R236" s="600"/>
      <c r="S236" s="600">
        <f t="shared" ref="S236" si="132">T222+T224+T226+T228+T230+T232</f>
        <v>4464.0727948753301</v>
      </c>
      <c r="T236" s="600"/>
      <c r="U236" s="600">
        <f t="shared" ref="U236" si="133">V222+V224+V226+V228+V230+V232</f>
        <v>5980.5024559392841</v>
      </c>
      <c r="V236" s="600"/>
      <c r="W236" s="600">
        <f t="shared" ref="W236" si="134">X222+X224+X226+X228+X230+X232</f>
        <v>6386.5722842362384</v>
      </c>
      <c r="X236" s="600"/>
      <c r="Y236" s="600">
        <f t="shared" ref="Y236" si="135">Z222+Z224+Z226+Z228+Z230+Z232</f>
        <v>6531.3812648912717</v>
      </c>
      <c r="Z236" s="600"/>
      <c r="AA236" s="600">
        <f t="shared" ref="AA236" si="136">AB222+AB224+AB226+AB228+AB230+AB232</f>
        <v>13432.121406499075</v>
      </c>
      <c r="AB236" s="600"/>
      <c r="AC236" s="600">
        <f t="shared" ref="AC236" si="137">AD222+AD224+AD226+AD228+AD230+AD232</f>
        <v>14421.216110672383</v>
      </c>
      <c r="AD236" s="600"/>
      <c r="AE236" s="600">
        <f t="shared" ref="AE236" si="138">AF222+AF224+AF226+AF228+AF230+AF232</f>
        <v>22049.696660643032</v>
      </c>
      <c r="AF236" s="600"/>
      <c r="AG236" s="600">
        <f t="shared" ref="AG236" si="139">AH222+AH224+AH226+AH228+AH230+AH232</f>
        <v>24188.20446290305</v>
      </c>
      <c r="AH236" s="600"/>
      <c r="AI236" s="600">
        <f t="shared" ref="AI236" si="140">AJ222+AJ224+AJ226+AJ228+AJ230+AJ232</f>
        <v>65065.900165225728</v>
      </c>
      <c r="AJ236" s="600"/>
      <c r="AK236" s="600">
        <f t="shared" ref="AK236" si="141">AL222+AL224+AL226+AL228+AL230+AL232</f>
        <v>69565.12789163964</v>
      </c>
      <c r="AL236" s="600"/>
      <c r="AM236" s="600">
        <f t="shared" ref="AM236" si="142">AN222+AN224+AN226+AN228+AN230+AN232</f>
        <v>115593.80229521256</v>
      </c>
      <c r="AN236" s="600"/>
      <c r="AO236" s="600">
        <f t="shared" ref="AO236" si="143">AP222+AP224+AP226+AP228+AP230+AP232</f>
        <v>125045.37277959744</v>
      </c>
      <c r="AP236" s="601"/>
      <c r="AQ236" s="334"/>
    </row>
    <row r="237" spans="2:43" ht="14.45" customHeight="1" thickBot="1">
      <c r="B237" s="323"/>
      <c r="C237" s="378" t="s">
        <v>1034</v>
      </c>
      <c r="D237" s="379" t="s">
        <v>1001</v>
      </c>
      <c r="E237" s="598">
        <f>F223+F225+F227+F229+F231+F232</f>
        <v>940.88997344819199</v>
      </c>
      <c r="F237" s="598"/>
      <c r="G237" s="598">
        <f>H223+H225+H227+H229+H231+H232</f>
        <v>1114.5874616000001</v>
      </c>
      <c r="H237" s="598"/>
      <c r="I237" s="598">
        <f>J223+J225+J227+J229+J231+J232</f>
        <v>1428.4665222209683</v>
      </c>
      <c r="J237" s="598"/>
      <c r="K237" s="598">
        <f>L223+L225+L227+L229+L231+L232</f>
        <v>1548.7894551776112</v>
      </c>
      <c r="L237" s="598"/>
      <c r="M237" s="598">
        <f>N223+N225+N227+N229+N231+N232</f>
        <v>1548.7894551776112</v>
      </c>
      <c r="N237" s="598"/>
      <c r="O237" s="598">
        <f>P223+P225+P227+P229+P231+P232</f>
        <v>2456.0387057166822</v>
      </c>
      <c r="P237" s="598"/>
      <c r="Q237" s="598">
        <f>R223+R225+R227+R229+R231+R232</f>
        <v>3259.1066768362998</v>
      </c>
      <c r="R237" s="598"/>
      <c r="S237" s="598">
        <f>T223+T225+T227+T229+T231+T232</f>
        <v>3259.1066768362998</v>
      </c>
      <c r="T237" s="598"/>
      <c r="U237" s="598">
        <f>V223+V225+V227+V229+V231+V232</f>
        <v>4293.7534970308698</v>
      </c>
      <c r="V237" s="598"/>
      <c r="W237" s="598">
        <f>X223+X225+X227+X229+X231+X232</f>
        <v>4632.062477685904</v>
      </c>
      <c r="X237" s="598"/>
      <c r="Y237" s="598">
        <f>Z223+Z225+Z227+Z229+Z231+Z232</f>
        <v>4978.3956965505395</v>
      </c>
      <c r="Z237" s="598"/>
      <c r="AA237" s="598">
        <f>AB223+AB225+AB227+AB229+AB231+AB232</f>
        <v>10000.080723885138</v>
      </c>
      <c r="AB237" s="598"/>
      <c r="AC237" s="598">
        <f>AD223+AD225+AD227+AD229+AD231+AD232</f>
        <v>10618.918075971793</v>
      </c>
      <c r="AD237" s="598"/>
      <c r="AE237" s="598">
        <f>AF223+AF225+AF227+AF229+AF231+AF232</f>
        <v>16232.498121847606</v>
      </c>
      <c r="AF237" s="598"/>
      <c r="AG237" s="598">
        <f>AH223+AH225+AH227+AH229+AH231+AH232</f>
        <v>17457.381242751613</v>
      </c>
      <c r="AH237" s="598"/>
      <c r="AI237" s="598">
        <f>AJ223+AJ225+AJ227+AJ229+AJ231+AJ232</f>
        <v>48870.532145714795</v>
      </c>
      <c r="AJ237" s="598"/>
      <c r="AK237" s="598">
        <f>AL223+AL225+AL227+AL229+AL231+AL232</f>
        <v>52076.304637255918</v>
      </c>
      <c r="AL237" s="598"/>
      <c r="AM237" s="598">
        <f>AN223+AN225+AN227+AN229+AN231+AN232</f>
        <v>86343.344658258779</v>
      </c>
      <c r="AN237" s="598"/>
      <c r="AO237" s="598">
        <f>AP223+AP225+AP227+AP229+AP231+AP232</f>
        <v>92370.10947039265</v>
      </c>
      <c r="AP237" s="599"/>
      <c r="AQ237" s="334"/>
    </row>
    <row r="238" spans="2:43" ht="14.45" customHeight="1" thickBot="1">
      <c r="B238" s="323"/>
      <c r="C238" s="277"/>
      <c r="D238" s="277"/>
      <c r="E238" s="277"/>
      <c r="F238" s="277"/>
      <c r="G238" s="277"/>
      <c r="H238" s="277"/>
      <c r="I238" s="277"/>
      <c r="J238" s="277"/>
      <c r="K238" s="277"/>
      <c r="L238" s="277"/>
      <c r="M238" s="277"/>
      <c r="N238" s="277"/>
      <c r="O238" s="277"/>
      <c r="P238" s="277"/>
      <c r="Q238" s="277"/>
      <c r="R238" s="277"/>
      <c r="S238" s="277"/>
      <c r="T238" s="277"/>
      <c r="U238" s="277"/>
      <c r="V238" s="277"/>
      <c r="W238" s="277"/>
      <c r="X238" s="277"/>
      <c r="Y238" s="277"/>
      <c r="Z238" s="277"/>
      <c r="AA238" s="277"/>
      <c r="AB238" s="277"/>
      <c r="AC238" s="277"/>
      <c r="AD238" s="277"/>
      <c r="AE238" s="277"/>
      <c r="AF238" s="277"/>
      <c r="AG238" s="277"/>
      <c r="AH238" s="277"/>
      <c r="AI238" s="277"/>
      <c r="AJ238" s="277"/>
      <c r="AK238" s="277"/>
      <c r="AL238" s="277"/>
      <c r="AM238" s="277"/>
      <c r="AN238" s="277"/>
      <c r="AO238" s="277"/>
      <c r="AP238" s="277"/>
      <c r="AQ238" s="334"/>
    </row>
    <row r="239" spans="2:43" ht="14.45" customHeight="1">
      <c r="B239" s="323"/>
      <c r="C239" s="608" t="s">
        <v>1779</v>
      </c>
      <c r="D239" s="610" t="s">
        <v>1037</v>
      </c>
      <c r="E239" s="606" t="s">
        <v>1013</v>
      </c>
      <c r="F239" s="606"/>
      <c r="G239" s="606" t="s">
        <v>1042</v>
      </c>
      <c r="H239" s="606" t="s">
        <v>1014</v>
      </c>
      <c r="I239" s="606" t="s">
        <v>1043</v>
      </c>
      <c r="J239" s="606" t="s">
        <v>1015</v>
      </c>
      <c r="K239" s="606" t="s">
        <v>1044</v>
      </c>
      <c r="L239" s="606" t="s">
        <v>1016</v>
      </c>
      <c r="M239" s="606" t="s">
        <v>1045</v>
      </c>
      <c r="N239" s="606" t="s">
        <v>1017</v>
      </c>
      <c r="O239" s="606" t="s">
        <v>1046</v>
      </c>
      <c r="P239" s="606" t="s">
        <v>1018</v>
      </c>
      <c r="Q239" s="606" t="s">
        <v>1047</v>
      </c>
      <c r="R239" s="606" t="s">
        <v>1019</v>
      </c>
      <c r="S239" s="606" t="s">
        <v>1048</v>
      </c>
      <c r="T239" s="606" t="s">
        <v>1020</v>
      </c>
      <c r="U239" s="606" t="s">
        <v>1049</v>
      </c>
      <c r="V239" s="606" t="s">
        <v>1021</v>
      </c>
      <c r="W239" s="606" t="s">
        <v>1050</v>
      </c>
      <c r="X239" s="606" t="s">
        <v>1022</v>
      </c>
      <c r="Y239" s="606" t="s">
        <v>1051</v>
      </c>
      <c r="Z239" s="606" t="s">
        <v>1023</v>
      </c>
      <c r="AA239" s="606" t="s">
        <v>1052</v>
      </c>
      <c r="AB239" s="606" t="s">
        <v>1024</v>
      </c>
      <c r="AC239" s="606" t="s">
        <v>1053</v>
      </c>
      <c r="AD239" s="606" t="s">
        <v>1025</v>
      </c>
      <c r="AE239" s="606" t="s">
        <v>1054</v>
      </c>
      <c r="AF239" s="606" t="s">
        <v>1026</v>
      </c>
      <c r="AG239" s="606" t="s">
        <v>1055</v>
      </c>
      <c r="AH239" s="606" t="s">
        <v>1027</v>
      </c>
      <c r="AI239" s="606" t="s">
        <v>1056</v>
      </c>
      <c r="AJ239" s="606" t="s">
        <v>1028</v>
      </c>
      <c r="AK239" s="606" t="s">
        <v>1057</v>
      </c>
      <c r="AL239" s="606" t="s">
        <v>1029</v>
      </c>
      <c r="AM239" s="606" t="s">
        <v>1058</v>
      </c>
      <c r="AN239" s="606" t="s">
        <v>1030</v>
      </c>
      <c r="AO239" s="606" t="s">
        <v>1059</v>
      </c>
      <c r="AP239" s="607" t="s">
        <v>1031</v>
      </c>
      <c r="AQ239" s="334"/>
    </row>
    <row r="240" spans="2:43" ht="14.45" customHeight="1">
      <c r="B240" s="323"/>
      <c r="C240" s="609"/>
      <c r="D240" s="611"/>
      <c r="E240" s="602">
        <f>'3T장기'!$J$5</f>
        <v>1.2305190968079998</v>
      </c>
      <c r="F240" s="602"/>
      <c r="G240" s="602">
        <f>'3T장기'!$J$15</f>
        <v>1.5976852999999998</v>
      </c>
      <c r="H240" s="602">
        <v>1.5976852999999998</v>
      </c>
      <c r="I240" s="602">
        <f>'3T장기'!$J$25</f>
        <v>2.2652274413929536</v>
      </c>
      <c r="J240" s="602">
        <v>1.5976852999999998</v>
      </c>
      <c r="K240" s="602">
        <f>'3T장기'!$J$35</f>
        <v>2.2652274413929536</v>
      </c>
      <c r="L240" s="602">
        <v>1.5976852999999998</v>
      </c>
      <c r="M240" s="602">
        <f>'3T장기'!$J$45</f>
        <v>2.2652274413929536</v>
      </c>
      <c r="N240" s="602">
        <v>1.5976852999999998</v>
      </c>
      <c r="O240" s="602">
        <f>'3T장기'!$J$55</f>
        <v>4.0390335456158279</v>
      </c>
      <c r="P240" s="602">
        <v>1.5976852999999998</v>
      </c>
      <c r="Q240" s="602">
        <f>'3T장기'!$S$5</f>
        <v>4.0390335456158279</v>
      </c>
      <c r="R240" s="602">
        <v>1.5976852999999998</v>
      </c>
      <c r="S240" s="602">
        <f>'3T장기'!$S$15</f>
        <v>4.0390335456158279</v>
      </c>
      <c r="T240" s="602">
        <v>1.5976852999999998</v>
      </c>
      <c r="U240" s="602">
        <f>'3T장기'!$S$25</f>
        <v>5.5695761790397489</v>
      </c>
      <c r="V240" s="602">
        <v>1.5976852999999998</v>
      </c>
      <c r="W240" s="602">
        <f>'3T장기'!$S$35</f>
        <v>5.5695761790397489</v>
      </c>
      <c r="X240" s="602">
        <v>1.5976852999999998</v>
      </c>
      <c r="Y240" s="602">
        <f>'3T장기'!$S$45</f>
        <v>5.5695761790397489</v>
      </c>
      <c r="Z240" s="602">
        <v>1.5976852999999998</v>
      </c>
      <c r="AA240" s="602">
        <f>'3T장기'!$S$55</f>
        <v>9.7397336245271013</v>
      </c>
      <c r="AB240" s="602">
        <v>1.5976852999999998</v>
      </c>
      <c r="AC240" s="602">
        <f>'3T장기'!$AB$5</f>
        <v>9.7397336245271013</v>
      </c>
      <c r="AD240" s="602">
        <v>1.5976852999999998</v>
      </c>
      <c r="AE240" s="602">
        <f>'3T장기'!$AB$15</f>
        <v>14.771796704333624</v>
      </c>
      <c r="AF240" s="602">
        <v>1.5976852999999998</v>
      </c>
      <c r="AG240" s="602">
        <f>'3T장기'!$AB$25</f>
        <v>14.771796704333624</v>
      </c>
      <c r="AH240" s="602">
        <v>1.5976852999999998</v>
      </c>
      <c r="AI240" s="602">
        <f>'3T장기'!$AB$35</f>
        <v>37.982202179550342</v>
      </c>
      <c r="AJ240" s="602">
        <v>1.5976852999999998</v>
      </c>
      <c r="AK240" s="602">
        <f>'3T장기'!$AB$45</f>
        <v>37.982202179550342</v>
      </c>
      <c r="AL240" s="602">
        <v>1.5976852999999998</v>
      </c>
      <c r="AM240" s="602">
        <f>'3T장기'!$AB$55</f>
        <v>61.83369624267732</v>
      </c>
      <c r="AN240" s="602">
        <v>1.5976852999999998</v>
      </c>
      <c r="AO240" s="602">
        <f>'3T장기'!$AB$55</f>
        <v>61.83369624267732</v>
      </c>
      <c r="AP240" s="603"/>
      <c r="AQ240" s="334"/>
    </row>
    <row r="241" spans="2:43" ht="14.45" customHeight="1">
      <c r="B241" s="323"/>
      <c r="C241" s="360" t="s">
        <v>204</v>
      </c>
      <c r="D241" s="361">
        <f>마리!$F$28</f>
        <v>0</v>
      </c>
      <c r="E241" s="362">
        <v>87.5</v>
      </c>
      <c r="F241" s="361">
        <f>D241*E241*E240</f>
        <v>0</v>
      </c>
      <c r="G241" s="362">
        <v>87.5</v>
      </c>
      <c r="H241" s="361">
        <f>D241*G241*G240</f>
        <v>0</v>
      </c>
      <c r="I241" s="362">
        <v>87.5</v>
      </c>
      <c r="J241" s="361">
        <f>D241*I241*I240</f>
        <v>0</v>
      </c>
      <c r="K241" s="362">
        <v>107.9</v>
      </c>
      <c r="L241" s="361">
        <f>D241*K241*K240</f>
        <v>0</v>
      </c>
      <c r="M241" s="362">
        <v>107.9</v>
      </c>
      <c r="N241" s="361">
        <f>D241*M241*M240</f>
        <v>0</v>
      </c>
      <c r="O241" s="362">
        <v>107.9</v>
      </c>
      <c r="P241" s="361">
        <f>D241*O241*O240</f>
        <v>0</v>
      </c>
      <c r="Q241" s="362">
        <v>128.30000000000001</v>
      </c>
      <c r="R241" s="361">
        <f>D241*Q241*Q240</f>
        <v>0</v>
      </c>
      <c r="S241" s="362">
        <v>128.30000000000001</v>
      </c>
      <c r="T241" s="361">
        <f>D241*S241*S240</f>
        <v>0</v>
      </c>
      <c r="U241" s="362">
        <v>128.30000000000001</v>
      </c>
      <c r="V241" s="361">
        <f>D241*U241*U240</f>
        <v>0</v>
      </c>
      <c r="W241" s="362">
        <v>148.69999999999999</v>
      </c>
      <c r="X241" s="361">
        <f>D241*W241*W240</f>
        <v>0</v>
      </c>
      <c r="Y241" s="362">
        <v>148.69999999999999</v>
      </c>
      <c r="Z241" s="361">
        <f>D241*Y241*Y240</f>
        <v>0</v>
      </c>
      <c r="AA241" s="362">
        <v>148.69999999999999</v>
      </c>
      <c r="AB241" s="361">
        <f>D241*AA241*AA240</f>
        <v>0</v>
      </c>
      <c r="AC241" s="362">
        <v>169.1</v>
      </c>
      <c r="AD241" s="361">
        <f>D241*AC241*AC240</f>
        <v>0</v>
      </c>
      <c r="AE241" s="362">
        <v>169.1</v>
      </c>
      <c r="AF241" s="361">
        <f>D241*AE241*AE240</f>
        <v>0</v>
      </c>
      <c r="AG241" s="362">
        <v>169.1</v>
      </c>
      <c r="AH241" s="361">
        <f>D241*AG241*AG240</f>
        <v>0</v>
      </c>
      <c r="AI241" s="362">
        <v>189.5</v>
      </c>
      <c r="AJ241" s="361">
        <f>D241*AI241*AI240</f>
        <v>0</v>
      </c>
      <c r="AK241" s="362">
        <v>189.5</v>
      </c>
      <c r="AL241" s="361">
        <f>D241*AK241*AK240</f>
        <v>0</v>
      </c>
      <c r="AM241" s="362">
        <v>189.5</v>
      </c>
      <c r="AN241" s="361">
        <f>D241*AM241*AM240</f>
        <v>0</v>
      </c>
      <c r="AO241" s="362">
        <v>209.9</v>
      </c>
      <c r="AP241" s="363">
        <f>D241*AO241*AO240</f>
        <v>0</v>
      </c>
      <c r="AQ241" s="334"/>
    </row>
    <row r="242" spans="2:43" ht="14.45" customHeight="1">
      <c r="B242" s="323"/>
      <c r="C242" s="364" t="s">
        <v>203</v>
      </c>
      <c r="D242" s="365">
        <f>마리!$F$27</f>
        <v>0</v>
      </c>
      <c r="E242" s="366">
        <v>52.5</v>
      </c>
      <c r="F242" s="365">
        <f>D242*E242*E240</f>
        <v>0</v>
      </c>
      <c r="G242" s="366">
        <v>52.5</v>
      </c>
      <c r="H242" s="365">
        <f>D242*G242*G240</f>
        <v>0</v>
      </c>
      <c r="I242" s="366">
        <v>52.5</v>
      </c>
      <c r="J242" s="365">
        <f>D242*I242*I240</f>
        <v>0</v>
      </c>
      <c r="K242" s="366">
        <v>64.7</v>
      </c>
      <c r="L242" s="365">
        <f>D242*K242*K240</f>
        <v>0</v>
      </c>
      <c r="M242" s="366">
        <v>64.7</v>
      </c>
      <c r="N242" s="365">
        <f>D242*M242*M240</f>
        <v>0</v>
      </c>
      <c r="O242" s="366">
        <v>64.7</v>
      </c>
      <c r="P242" s="365">
        <f>D242*O242*O240</f>
        <v>0</v>
      </c>
      <c r="Q242" s="366">
        <v>77</v>
      </c>
      <c r="R242" s="365">
        <f>D242*Q242*Q240</f>
        <v>0</v>
      </c>
      <c r="S242" s="366">
        <v>77</v>
      </c>
      <c r="T242" s="365">
        <f>D242*S242*S240</f>
        <v>0</v>
      </c>
      <c r="U242" s="366">
        <v>77</v>
      </c>
      <c r="V242" s="365">
        <f>D242*U242*U240</f>
        <v>0</v>
      </c>
      <c r="W242" s="366">
        <v>89.2</v>
      </c>
      <c r="X242" s="365">
        <f>D242*W242*W240</f>
        <v>0</v>
      </c>
      <c r="Y242" s="366">
        <v>89.2</v>
      </c>
      <c r="Z242" s="365">
        <f>D242*Y242*Y240</f>
        <v>0</v>
      </c>
      <c r="AA242" s="366">
        <v>89.2</v>
      </c>
      <c r="AB242" s="365">
        <f>D242*AA242*AA240</f>
        <v>0</v>
      </c>
      <c r="AC242" s="366">
        <v>1010</v>
      </c>
      <c r="AD242" s="365">
        <f>D242*AC242*AC240</f>
        <v>0</v>
      </c>
      <c r="AE242" s="366">
        <v>1010</v>
      </c>
      <c r="AF242" s="365">
        <f>D242*AE242*AE240</f>
        <v>0</v>
      </c>
      <c r="AG242" s="366">
        <v>1010</v>
      </c>
      <c r="AH242" s="365">
        <f>D242*AG242*AG240</f>
        <v>0</v>
      </c>
      <c r="AI242" s="366">
        <v>1130</v>
      </c>
      <c r="AJ242" s="365">
        <f>D242*AI242*AI240</f>
        <v>0</v>
      </c>
      <c r="AK242" s="366">
        <v>1130</v>
      </c>
      <c r="AL242" s="365">
        <f>D242*AK242*AK240</f>
        <v>0</v>
      </c>
      <c r="AM242" s="366">
        <v>1130</v>
      </c>
      <c r="AN242" s="365">
        <f>D242*AM242*AM240</f>
        <v>0</v>
      </c>
      <c r="AO242" s="366">
        <v>1250</v>
      </c>
      <c r="AP242" s="367">
        <f>D242*AO242*AO240</f>
        <v>0</v>
      </c>
      <c r="AQ242" s="334"/>
    </row>
    <row r="243" spans="2:43" ht="14.45" customHeight="1">
      <c r="B243" s="323"/>
      <c r="C243" s="364" t="s">
        <v>1811</v>
      </c>
      <c r="D243" s="365">
        <f>마리!$F$31</f>
        <v>0</v>
      </c>
      <c r="E243" s="366">
        <v>11</v>
      </c>
      <c r="F243" s="365">
        <f>D243*E243*E240</f>
        <v>0</v>
      </c>
      <c r="G243" s="366">
        <v>11</v>
      </c>
      <c r="H243" s="365">
        <f>D243*G243*G240</f>
        <v>0</v>
      </c>
      <c r="I243" s="366">
        <v>11</v>
      </c>
      <c r="J243" s="365">
        <f>D243*I243*I240</f>
        <v>0</v>
      </c>
      <c r="K243" s="366">
        <v>13</v>
      </c>
      <c r="L243" s="365">
        <f>D243*K243*K240</f>
        <v>0</v>
      </c>
      <c r="M243" s="366">
        <v>14</v>
      </c>
      <c r="N243" s="365">
        <f>D243*M243*M240</f>
        <v>0</v>
      </c>
      <c r="O243" s="366">
        <v>14</v>
      </c>
      <c r="P243" s="365">
        <f>D243*O243*O240</f>
        <v>0</v>
      </c>
      <c r="Q243" s="366">
        <v>15</v>
      </c>
      <c r="R243" s="365">
        <f>D243*Q243*Q240</f>
        <v>0</v>
      </c>
      <c r="S243" s="366">
        <v>15</v>
      </c>
      <c r="T243" s="365">
        <f>D243*S243*S240</f>
        <v>0</v>
      </c>
      <c r="U243" s="366">
        <v>16</v>
      </c>
      <c r="V243" s="365">
        <f>D243*U243*U240</f>
        <v>0</v>
      </c>
      <c r="W243" s="366">
        <v>19</v>
      </c>
      <c r="X243" s="365">
        <f>D243*W243*W240</f>
        <v>0</v>
      </c>
      <c r="Y243" s="366">
        <v>23</v>
      </c>
      <c r="Z243" s="365">
        <f>D243*Y243*Y240</f>
        <v>0</v>
      </c>
      <c r="AA243" s="366">
        <v>27</v>
      </c>
      <c r="AB243" s="365">
        <f>D243*AA243*AA240</f>
        <v>0</v>
      </c>
      <c r="AC243" s="366">
        <v>32</v>
      </c>
      <c r="AD243" s="365">
        <f>D243*AC243*AC240</f>
        <v>0</v>
      </c>
      <c r="AE243" s="366">
        <v>38</v>
      </c>
      <c r="AF243" s="365">
        <f>D243*AE243*AE240</f>
        <v>0</v>
      </c>
      <c r="AG243" s="366">
        <v>45</v>
      </c>
      <c r="AH243" s="365">
        <f>D243*AG243*AG240</f>
        <v>0</v>
      </c>
      <c r="AI243" s="366">
        <v>53</v>
      </c>
      <c r="AJ243" s="365">
        <f>D243*AI243*AI240</f>
        <v>0</v>
      </c>
      <c r="AK243" s="366">
        <v>63</v>
      </c>
      <c r="AL243" s="365">
        <f>D243*AK243*AK240</f>
        <v>0</v>
      </c>
      <c r="AM243" s="366">
        <v>74</v>
      </c>
      <c r="AN243" s="365">
        <f>D243*AM243*AM240</f>
        <v>0</v>
      </c>
      <c r="AO243" s="366">
        <v>87</v>
      </c>
      <c r="AP243" s="367">
        <f>D243*AO243*AO240</f>
        <v>0</v>
      </c>
      <c r="AQ243" s="334"/>
    </row>
    <row r="244" spans="2:43" ht="14.45" customHeight="1">
      <c r="B244" s="323"/>
      <c r="C244" s="368" t="s">
        <v>1811</v>
      </c>
      <c r="D244" s="369">
        <f>마리!$F$31</f>
        <v>0</v>
      </c>
      <c r="E244" s="370">
        <v>7</v>
      </c>
      <c r="F244" s="369">
        <f>$D$52*E244*E240</f>
        <v>0</v>
      </c>
      <c r="G244" s="370">
        <v>7</v>
      </c>
      <c r="H244" s="369">
        <f>$D$52*G244*G240</f>
        <v>0</v>
      </c>
      <c r="I244" s="370">
        <v>8</v>
      </c>
      <c r="J244" s="369">
        <f>$D$52*I244*I240</f>
        <v>0</v>
      </c>
      <c r="K244" s="370">
        <v>8</v>
      </c>
      <c r="L244" s="369">
        <f>$D$52*K244*K240</f>
        <v>0</v>
      </c>
      <c r="M244" s="370">
        <v>9</v>
      </c>
      <c r="N244" s="369">
        <f>$D$52*M244*M240</f>
        <v>0</v>
      </c>
      <c r="O244" s="370">
        <v>9</v>
      </c>
      <c r="P244" s="369">
        <f>$D$52*O244*O240</f>
        <v>0</v>
      </c>
      <c r="Q244" s="370">
        <v>9</v>
      </c>
      <c r="R244" s="369">
        <f>$D$52*Q244*Q240</f>
        <v>0</v>
      </c>
      <c r="S244" s="370">
        <v>10</v>
      </c>
      <c r="T244" s="369">
        <f>$D$52*S244*S240</f>
        <v>0</v>
      </c>
      <c r="U244" s="370">
        <v>10</v>
      </c>
      <c r="V244" s="369">
        <f>$D$52*U244*U240</f>
        <v>0</v>
      </c>
      <c r="W244" s="370">
        <v>12</v>
      </c>
      <c r="X244" s="369">
        <f>$D$52*W244*W240</f>
        <v>0</v>
      </c>
      <c r="Y244" s="370">
        <v>14</v>
      </c>
      <c r="Z244" s="369">
        <f>$D$52*Y244*Y240</f>
        <v>0</v>
      </c>
      <c r="AA244" s="370">
        <v>17</v>
      </c>
      <c r="AB244" s="369">
        <f>$D$52*AA244*AA240</f>
        <v>0</v>
      </c>
      <c r="AC244" s="370">
        <v>20</v>
      </c>
      <c r="AD244" s="369">
        <f>$D$52*AC244*AC240</f>
        <v>0</v>
      </c>
      <c r="AE244" s="370">
        <v>24</v>
      </c>
      <c r="AF244" s="369">
        <f>$D$52*AE244*AE240</f>
        <v>0</v>
      </c>
      <c r="AG244" s="370">
        <v>28</v>
      </c>
      <c r="AH244" s="369">
        <f>$D$52*AG244*AG240</f>
        <v>0</v>
      </c>
      <c r="AI244" s="370">
        <v>33</v>
      </c>
      <c r="AJ244" s="369">
        <f>$D$52*AI244*AI240</f>
        <v>0</v>
      </c>
      <c r="AK244" s="370">
        <v>38</v>
      </c>
      <c r="AL244" s="369">
        <f>$D$52*AK244*AK240</f>
        <v>0</v>
      </c>
      <c r="AM244" s="370">
        <v>45</v>
      </c>
      <c r="AN244" s="369">
        <f>$D$52*AM244*AM240</f>
        <v>0</v>
      </c>
      <c r="AO244" s="370">
        <v>53</v>
      </c>
      <c r="AP244" s="371">
        <f>$D$52*AO244*AO240</f>
        <v>0</v>
      </c>
      <c r="AQ244" s="334"/>
    </row>
    <row r="245" spans="2:43" ht="14.45" customHeight="1">
      <c r="B245" s="323"/>
      <c r="C245" s="360" t="s">
        <v>1602</v>
      </c>
      <c r="D245" s="361">
        <f>마리!$F$35</f>
        <v>8</v>
      </c>
      <c r="E245" s="362">
        <v>12</v>
      </c>
      <c r="F245" s="361">
        <f>$D$53*E245*E240</f>
        <v>118.12983329356797</v>
      </c>
      <c r="G245" s="362">
        <v>12</v>
      </c>
      <c r="H245" s="361">
        <f>$D$53*G245*G240</f>
        <v>153.37778879999996</v>
      </c>
      <c r="I245" s="362">
        <v>12</v>
      </c>
      <c r="J245" s="361">
        <f>$D$53*I245*I240</f>
        <v>217.46183437372355</v>
      </c>
      <c r="K245" s="362">
        <v>12</v>
      </c>
      <c r="L245" s="361">
        <f>$D$53*K245*K240</f>
        <v>217.46183437372355</v>
      </c>
      <c r="M245" s="362">
        <v>12</v>
      </c>
      <c r="N245" s="361">
        <f>$D$53*M245*M240</f>
        <v>217.46183437372355</v>
      </c>
      <c r="O245" s="362">
        <v>12</v>
      </c>
      <c r="P245" s="361">
        <f>$D$53*O245*O240</f>
        <v>387.74722037911948</v>
      </c>
      <c r="Q245" s="362">
        <v>14</v>
      </c>
      <c r="R245" s="361">
        <f>$D$53*Q245*Q240</f>
        <v>452.3717571089727</v>
      </c>
      <c r="S245" s="362">
        <v>14</v>
      </c>
      <c r="T245" s="361">
        <f>$D$53*S245*S240</f>
        <v>452.3717571089727</v>
      </c>
      <c r="U245" s="362">
        <v>14</v>
      </c>
      <c r="V245" s="361">
        <f>$D$53*U245*U240</f>
        <v>623.79253205245186</v>
      </c>
      <c r="W245" s="362">
        <v>17</v>
      </c>
      <c r="X245" s="361">
        <f>$D$53*W245*W240</f>
        <v>757.4623603494058</v>
      </c>
      <c r="Y245" s="362">
        <v>19</v>
      </c>
      <c r="Z245" s="361">
        <f>$D$53*Y245*Y240</f>
        <v>846.5755792140418</v>
      </c>
      <c r="AA245" s="362">
        <v>22</v>
      </c>
      <c r="AB245" s="361">
        <f>$D$53*AA245*AA240</f>
        <v>1714.1931179167698</v>
      </c>
      <c r="AC245" s="362">
        <v>26</v>
      </c>
      <c r="AD245" s="361">
        <f>$D$53*AC245*AC240</f>
        <v>2025.8645939016371</v>
      </c>
      <c r="AE245" s="362">
        <v>29</v>
      </c>
      <c r="AF245" s="361">
        <f>$D$53*AE245*AE240</f>
        <v>3427.0568354054008</v>
      </c>
      <c r="AG245" s="362">
        <v>34</v>
      </c>
      <c r="AH245" s="361">
        <f>$D$53*AG245*AG240</f>
        <v>4017.9287035787456</v>
      </c>
      <c r="AI245" s="362">
        <v>39</v>
      </c>
      <c r="AJ245" s="361">
        <f>$D$53*AI245*AI240</f>
        <v>11850.447080019707</v>
      </c>
      <c r="AK245" s="362">
        <v>45</v>
      </c>
      <c r="AL245" s="361">
        <f>$D$53*AK245*AK240</f>
        <v>13673.592784638124</v>
      </c>
      <c r="AM245" s="362">
        <v>52</v>
      </c>
      <c r="AN245" s="361">
        <f>$D$53*AM245*AM240</f>
        <v>25722.817636953765</v>
      </c>
      <c r="AO245" s="362">
        <v>60</v>
      </c>
      <c r="AP245" s="363">
        <f>$D$53*AO245*AO240</f>
        <v>29680.174196485113</v>
      </c>
      <c r="AQ245" s="334"/>
    </row>
    <row r="246" spans="2:43" ht="14.45" customHeight="1">
      <c r="B246" s="323"/>
      <c r="C246" s="364" t="s">
        <v>1604</v>
      </c>
      <c r="D246" s="365">
        <f>마리!$F$35</f>
        <v>8</v>
      </c>
      <c r="E246" s="366">
        <v>8</v>
      </c>
      <c r="F246" s="365">
        <f>$D$54*E246*E240</f>
        <v>78.753222195711984</v>
      </c>
      <c r="G246" s="366">
        <v>8</v>
      </c>
      <c r="H246" s="365">
        <f>$D$54*G246*G240</f>
        <v>102.25185919999998</v>
      </c>
      <c r="I246" s="366">
        <v>8</v>
      </c>
      <c r="J246" s="365">
        <f>$D$54*I246*I240</f>
        <v>144.97455624914903</v>
      </c>
      <c r="K246" s="366">
        <v>10</v>
      </c>
      <c r="L246" s="365">
        <f>$D$54*K246*K240</f>
        <v>181.21819531143629</v>
      </c>
      <c r="M246" s="366">
        <v>10</v>
      </c>
      <c r="N246" s="365">
        <f>$D$54*M246*M240</f>
        <v>181.21819531143629</v>
      </c>
      <c r="O246" s="366">
        <v>10</v>
      </c>
      <c r="P246" s="365">
        <f>$D$54*O246*O240</f>
        <v>323.12268364926626</v>
      </c>
      <c r="Q246" s="366">
        <v>10</v>
      </c>
      <c r="R246" s="365">
        <f>$D$54*Q246*Q240</f>
        <v>323.12268364926626</v>
      </c>
      <c r="S246" s="366">
        <v>10</v>
      </c>
      <c r="T246" s="365">
        <f>$D$54*S246*S240</f>
        <v>323.12268364926626</v>
      </c>
      <c r="U246" s="366">
        <v>10</v>
      </c>
      <c r="V246" s="365">
        <f>$D$54*U246*U240</f>
        <v>445.56609432317993</v>
      </c>
      <c r="W246" s="366">
        <v>12</v>
      </c>
      <c r="X246" s="365">
        <f>$D$54*W246*W240</f>
        <v>534.67931318781586</v>
      </c>
      <c r="Y246" s="366">
        <v>14</v>
      </c>
      <c r="Z246" s="365">
        <f>$D$54*Y246*Y240</f>
        <v>623.79253205245186</v>
      </c>
      <c r="AA246" s="366">
        <v>16</v>
      </c>
      <c r="AB246" s="365">
        <f>$D$54*AA246*AA240</f>
        <v>1246.685903939469</v>
      </c>
      <c r="AC246" s="366">
        <v>18</v>
      </c>
      <c r="AD246" s="365">
        <f>$D$54*AC246*AC240</f>
        <v>1402.5216419319026</v>
      </c>
      <c r="AE246" s="366">
        <v>20</v>
      </c>
      <c r="AF246" s="365">
        <f>$D$54*AE246*AE240</f>
        <v>2363.4874726933799</v>
      </c>
      <c r="AG246" s="366">
        <v>23</v>
      </c>
      <c r="AH246" s="365">
        <f>$D$54*AG246*AG240</f>
        <v>2718.010593597387</v>
      </c>
      <c r="AI246" s="366">
        <v>27</v>
      </c>
      <c r="AJ246" s="365">
        <f>$D$54*AI246*AI240</f>
        <v>8204.1556707828731</v>
      </c>
      <c r="AK246" s="366">
        <v>31</v>
      </c>
      <c r="AL246" s="365">
        <f>$D$54*AK246*AK240</f>
        <v>9419.586140528485</v>
      </c>
      <c r="AM246" s="366">
        <v>35</v>
      </c>
      <c r="AN246" s="365">
        <f>$D$54*AM246*AM240</f>
        <v>17313.434947949649</v>
      </c>
      <c r="AO246" s="366">
        <v>40</v>
      </c>
      <c r="AP246" s="367">
        <f>$D$54*AO246*AO240</f>
        <v>19786.782797656742</v>
      </c>
      <c r="AQ246" s="334"/>
    </row>
    <row r="247" spans="2:43" ht="14.45" customHeight="1">
      <c r="B247" s="323"/>
      <c r="C247" s="364" t="s">
        <v>1038</v>
      </c>
      <c r="D247" s="365">
        <f>마리!$F$32</f>
        <v>30</v>
      </c>
      <c r="E247" s="366">
        <v>8594</v>
      </c>
      <c r="F247" s="365">
        <f>$D$55*E247/500</f>
        <v>515.64</v>
      </c>
      <c r="G247" s="366">
        <v>8594</v>
      </c>
      <c r="H247" s="365">
        <f>$D$55*G247/500</f>
        <v>515.64</v>
      </c>
      <c r="I247" s="366">
        <v>8594</v>
      </c>
      <c r="J247" s="365">
        <f>$D$55*I247/500</f>
        <v>515.64</v>
      </c>
      <c r="K247" s="366">
        <v>10599</v>
      </c>
      <c r="L247" s="365">
        <f>$D$55*K247/500</f>
        <v>635.94000000000005</v>
      </c>
      <c r="M247" s="366">
        <v>10599</v>
      </c>
      <c r="N247" s="365">
        <f>$D$55*M247/500</f>
        <v>635.94000000000005</v>
      </c>
      <c r="O247" s="366">
        <v>10599</v>
      </c>
      <c r="P247" s="365">
        <f>$D$55*O247/500</f>
        <v>635.94000000000005</v>
      </c>
      <c r="Q247" s="366">
        <v>12604</v>
      </c>
      <c r="R247" s="365">
        <f>$D$55*Q247/500</f>
        <v>756.24</v>
      </c>
      <c r="S247" s="366">
        <v>12604</v>
      </c>
      <c r="T247" s="365">
        <f>$D$55*S247/500</f>
        <v>756.24</v>
      </c>
      <c r="U247" s="366">
        <v>12604</v>
      </c>
      <c r="V247" s="365">
        <f>$D$55*U247/500</f>
        <v>756.24</v>
      </c>
      <c r="W247" s="366">
        <v>17144</v>
      </c>
      <c r="X247" s="365">
        <f>$D$55*W247/500</f>
        <v>1028.6400000000001</v>
      </c>
      <c r="Y247" s="366">
        <v>17144</v>
      </c>
      <c r="Z247" s="365">
        <f>$D$55*Y247/500</f>
        <v>1028.6400000000001</v>
      </c>
      <c r="AA247" s="366">
        <v>31572</v>
      </c>
      <c r="AB247" s="365">
        <f>$D$55*AA247/500</f>
        <v>1894.32</v>
      </c>
      <c r="AC247" s="366">
        <v>42929</v>
      </c>
      <c r="AD247" s="365">
        <f>$D$55*AC247/500</f>
        <v>2575.7399999999998</v>
      </c>
      <c r="AE247" s="366">
        <v>58272</v>
      </c>
      <c r="AF247" s="365">
        <f>$D$55*AE247/500</f>
        <v>3496.32</v>
      </c>
      <c r="AG247" s="366">
        <v>79142</v>
      </c>
      <c r="AH247" s="365">
        <f>$D$55*AG247/500</f>
        <v>4748.5200000000004</v>
      </c>
      <c r="AI247" s="366">
        <v>107023</v>
      </c>
      <c r="AJ247" s="365">
        <f>$D$55*AI247/500</f>
        <v>6421.38</v>
      </c>
      <c r="AK247" s="366">
        <v>145294</v>
      </c>
      <c r="AL247" s="365">
        <f>$D$55*AK247/500</f>
        <v>8717.64</v>
      </c>
      <c r="AM247" s="366">
        <v>197281</v>
      </c>
      <c r="AN247" s="365">
        <f>$D$55*AM247/500</f>
        <v>11836.86</v>
      </c>
      <c r="AO247" s="366">
        <v>268240</v>
      </c>
      <c r="AP247" s="367">
        <f>$D$55*AO247/500</f>
        <v>16094.4</v>
      </c>
      <c r="AQ247" s="334"/>
    </row>
    <row r="248" spans="2:43" ht="14.45" customHeight="1">
      <c r="B248" s="323"/>
      <c r="C248" s="368" t="s">
        <v>1038</v>
      </c>
      <c r="D248" s="369">
        <f>마리!$F$32</f>
        <v>30</v>
      </c>
      <c r="E248" s="370">
        <v>6008</v>
      </c>
      <c r="F248" s="369">
        <f>$D$56*E248/500</f>
        <v>360.48</v>
      </c>
      <c r="G248" s="370">
        <v>6008</v>
      </c>
      <c r="H248" s="369">
        <f>$D$56*G248/500</f>
        <v>360.48</v>
      </c>
      <c r="I248" s="370">
        <v>6008</v>
      </c>
      <c r="J248" s="369">
        <f>$D$56*I248/500</f>
        <v>360.48</v>
      </c>
      <c r="K248" s="370">
        <v>7410</v>
      </c>
      <c r="L248" s="369">
        <f>$D$56*K248/500</f>
        <v>444.6</v>
      </c>
      <c r="M248" s="370">
        <v>7410</v>
      </c>
      <c r="N248" s="369">
        <f>$D$56*M248/500</f>
        <v>444.6</v>
      </c>
      <c r="O248" s="370">
        <v>7410</v>
      </c>
      <c r="P248" s="369">
        <f>$D$56*O248/500</f>
        <v>444.6</v>
      </c>
      <c r="Q248" s="370">
        <v>8812</v>
      </c>
      <c r="R248" s="369">
        <f>$D$56*Q248/500</f>
        <v>528.72</v>
      </c>
      <c r="S248" s="370">
        <v>8812</v>
      </c>
      <c r="T248" s="369">
        <f>$D$56*S248/500</f>
        <v>528.72</v>
      </c>
      <c r="U248" s="370">
        <v>8812</v>
      </c>
      <c r="V248" s="369">
        <f>$D$56*U248/500</f>
        <v>528.72</v>
      </c>
      <c r="W248" s="370">
        <v>12037</v>
      </c>
      <c r="X248" s="369">
        <f>$D$56*W248/500</f>
        <v>722.22</v>
      </c>
      <c r="Y248" s="370">
        <v>16324</v>
      </c>
      <c r="Z248" s="369">
        <f>$D$56*Y248/500</f>
        <v>979.44</v>
      </c>
      <c r="AA248" s="370">
        <v>22125</v>
      </c>
      <c r="AB248" s="369">
        <f>$D$56*AA248/500</f>
        <v>1327.5</v>
      </c>
      <c r="AC248" s="370">
        <v>29875</v>
      </c>
      <c r="AD248" s="369">
        <f>$D$56*AC248/500</f>
        <v>1792.5</v>
      </c>
      <c r="AE248" s="370">
        <v>40594</v>
      </c>
      <c r="AF248" s="369">
        <f>$D$56*AE248/500</f>
        <v>2435.64</v>
      </c>
      <c r="AG248" s="370">
        <v>55100</v>
      </c>
      <c r="AH248" s="369">
        <f>$D$56*AG248/500</f>
        <v>3306</v>
      </c>
      <c r="AI248" s="370">
        <v>75122</v>
      </c>
      <c r="AJ248" s="369">
        <f>$D$56*AI248/500</f>
        <v>4507.32</v>
      </c>
      <c r="AK248" s="370">
        <v>101964</v>
      </c>
      <c r="AL248" s="369">
        <f>$D$56*AK248/500</f>
        <v>6117.84</v>
      </c>
      <c r="AM248" s="370">
        <v>138487</v>
      </c>
      <c r="AN248" s="369">
        <f>$D$56*AM248/500</f>
        <v>8309.2199999999993</v>
      </c>
      <c r="AO248" s="370">
        <v>187405</v>
      </c>
      <c r="AP248" s="371">
        <f>$D$56*AO248/500</f>
        <v>11244.3</v>
      </c>
      <c r="AQ248" s="334"/>
    </row>
    <row r="249" spans="2:43" ht="14.45" customHeight="1">
      <c r="B249" s="323"/>
      <c r="C249" s="604" t="s">
        <v>202</v>
      </c>
      <c r="D249" s="361" t="s">
        <v>1041</v>
      </c>
      <c r="E249" s="362">
        <v>410</v>
      </c>
      <c r="F249" s="361">
        <f>E249*E240</f>
        <v>504.51282969127988</v>
      </c>
      <c r="G249" s="362">
        <v>420</v>
      </c>
      <c r="H249" s="361">
        <f>G249*G240</f>
        <v>671.02782599999989</v>
      </c>
      <c r="I249" s="362">
        <v>430</v>
      </c>
      <c r="J249" s="361">
        <f>I249*I240</f>
        <v>974.04779979897</v>
      </c>
      <c r="K249" s="362">
        <v>450</v>
      </c>
      <c r="L249" s="361">
        <f>K249*K240</f>
        <v>1019.3523486268291</v>
      </c>
      <c r="M249" s="362">
        <v>450</v>
      </c>
      <c r="N249" s="361">
        <f>M249*M240</f>
        <v>1019.3523486268291</v>
      </c>
      <c r="O249" s="362">
        <v>460</v>
      </c>
      <c r="P249" s="361">
        <f>O249*O240</f>
        <v>1857.9554309832808</v>
      </c>
      <c r="Q249" s="362">
        <v>460</v>
      </c>
      <c r="R249" s="361">
        <f>Q249*Q240</f>
        <v>1857.9554309832808</v>
      </c>
      <c r="S249" s="362">
        <v>470</v>
      </c>
      <c r="T249" s="361">
        <f>S249*S240</f>
        <v>1898.3457664394391</v>
      </c>
      <c r="U249" s="362">
        <v>490</v>
      </c>
      <c r="V249" s="361">
        <f>U249*U240</f>
        <v>2729.0923277294769</v>
      </c>
      <c r="W249" s="362">
        <v>490</v>
      </c>
      <c r="X249" s="361">
        <f>W249*W240</f>
        <v>2729.0923277294769</v>
      </c>
      <c r="Y249" s="362">
        <v>500</v>
      </c>
      <c r="Z249" s="361">
        <f>Y249*Y240</f>
        <v>2784.7880895198746</v>
      </c>
      <c r="AA249" s="362">
        <v>520</v>
      </c>
      <c r="AB249" s="361">
        <f>AA249*AA240</f>
        <v>5064.6614847540923</v>
      </c>
      <c r="AC249" s="362">
        <v>520</v>
      </c>
      <c r="AD249" s="361">
        <f>AC249*AC240</f>
        <v>5064.6614847540923</v>
      </c>
      <c r="AE249" s="362">
        <v>520</v>
      </c>
      <c r="AF249" s="361">
        <f>AE249*AE240</f>
        <v>7681.3342862534846</v>
      </c>
      <c r="AG249" s="362">
        <v>540</v>
      </c>
      <c r="AH249" s="361">
        <f>AG249*AG240</f>
        <v>7976.7702203401568</v>
      </c>
      <c r="AI249" s="362">
        <v>560</v>
      </c>
      <c r="AJ249" s="361">
        <f>AI249*AI240</f>
        <v>21270.03322054819</v>
      </c>
      <c r="AK249" s="362">
        <v>570</v>
      </c>
      <c r="AL249" s="361">
        <f>AK249*AK240</f>
        <v>21649.855242343696</v>
      </c>
      <c r="AM249" s="362">
        <v>590</v>
      </c>
      <c r="AN249" s="361">
        <f>AM249*AM240</f>
        <v>36481.880783179622</v>
      </c>
      <c r="AO249" s="362">
        <v>610</v>
      </c>
      <c r="AP249" s="363">
        <f>AO249*AO240</f>
        <v>37718.554708033167</v>
      </c>
      <c r="AQ249" s="334"/>
    </row>
    <row r="250" spans="2:43" ht="14.45" customHeight="1">
      <c r="B250" s="323"/>
      <c r="C250" s="605"/>
      <c r="D250" s="365" t="s">
        <v>1041</v>
      </c>
      <c r="E250" s="366">
        <v>240</v>
      </c>
      <c r="F250" s="365">
        <f>E250*E240</f>
        <v>295.32458323391995</v>
      </c>
      <c r="G250" s="366">
        <v>240</v>
      </c>
      <c r="H250" s="365">
        <f>G250*G240</f>
        <v>383.44447199999996</v>
      </c>
      <c r="I250" s="366">
        <v>240</v>
      </c>
      <c r="J250" s="365">
        <f>I250*I240</f>
        <v>543.6545859343089</v>
      </c>
      <c r="K250" s="366">
        <v>240</v>
      </c>
      <c r="L250" s="365">
        <f>K250*K240</f>
        <v>543.6545859343089</v>
      </c>
      <c r="M250" s="366">
        <v>240</v>
      </c>
      <c r="N250" s="365">
        <f>M250*M240</f>
        <v>543.6545859343089</v>
      </c>
      <c r="O250" s="366">
        <v>250</v>
      </c>
      <c r="P250" s="365">
        <f>O250*O240</f>
        <v>1009.7583864039569</v>
      </c>
      <c r="Q250" s="366">
        <v>260</v>
      </c>
      <c r="R250" s="365">
        <f>Q250*Q240</f>
        <v>1050.1487218601153</v>
      </c>
      <c r="S250" s="366">
        <v>260</v>
      </c>
      <c r="T250" s="365">
        <f>S250*S240</f>
        <v>1050.1487218601153</v>
      </c>
      <c r="U250" s="366">
        <v>260</v>
      </c>
      <c r="V250" s="365">
        <f>U250*U240</f>
        <v>1448.0898065503347</v>
      </c>
      <c r="W250" s="366">
        <v>270</v>
      </c>
      <c r="X250" s="365">
        <f>W250*W240</f>
        <v>1503.7855683407322</v>
      </c>
      <c r="Y250" s="366">
        <v>270</v>
      </c>
      <c r="Z250" s="365">
        <f>Y250*Y240</f>
        <v>1503.7855683407322</v>
      </c>
      <c r="AA250" s="366">
        <v>270</v>
      </c>
      <c r="AB250" s="365">
        <f>AA250*AA240</f>
        <v>2629.7280786223173</v>
      </c>
      <c r="AC250" s="366">
        <v>270</v>
      </c>
      <c r="AD250" s="365">
        <f>AC250*AC240</f>
        <v>2629.7280786223173</v>
      </c>
      <c r="AE250" s="366">
        <v>270</v>
      </c>
      <c r="AF250" s="365">
        <f>AE250*AE240</f>
        <v>3988.3851101700784</v>
      </c>
      <c r="AG250" s="366">
        <v>270</v>
      </c>
      <c r="AH250" s="365">
        <f>AG250*AG240</f>
        <v>3988.3851101700784</v>
      </c>
      <c r="AI250" s="366">
        <v>280</v>
      </c>
      <c r="AJ250" s="365">
        <f>AI250*AI240</f>
        <v>10635.016610274095</v>
      </c>
      <c r="AK250" s="366">
        <v>290</v>
      </c>
      <c r="AL250" s="365">
        <f>AK250*AK240</f>
        <v>11014.838632069599</v>
      </c>
      <c r="AM250" s="366">
        <v>310</v>
      </c>
      <c r="AN250" s="365">
        <f>AM250*AM240</f>
        <v>19168.44583522997</v>
      </c>
      <c r="AO250" s="366">
        <v>320</v>
      </c>
      <c r="AP250" s="367">
        <f>AO250*AO240</f>
        <v>19786.782797656742</v>
      </c>
      <c r="AQ250" s="334"/>
    </row>
    <row r="251" spans="2:43" ht="14.45" customHeight="1">
      <c r="B251" s="323"/>
      <c r="C251" s="364" t="s">
        <v>1001</v>
      </c>
      <c r="D251" s="365">
        <f>마리!$F$24</f>
        <v>28</v>
      </c>
      <c r="E251" s="366">
        <v>6</v>
      </c>
      <c r="F251" s="365">
        <f>D251*E251*E240</f>
        <v>206.72720826374396</v>
      </c>
      <c r="G251" s="366">
        <v>6</v>
      </c>
      <c r="H251" s="365">
        <f>D251*G251*G240</f>
        <v>268.41113039999993</v>
      </c>
      <c r="I251" s="366">
        <v>6</v>
      </c>
      <c r="J251" s="365">
        <f>D251*I251*I240</f>
        <v>380.55821015401619</v>
      </c>
      <c r="K251" s="366">
        <v>6</v>
      </c>
      <c r="L251" s="365">
        <f>D251*K251*K240</f>
        <v>380.55821015401619</v>
      </c>
      <c r="M251" s="366">
        <v>6</v>
      </c>
      <c r="N251" s="365">
        <f>D251*M251*M240</f>
        <v>380.55821015401619</v>
      </c>
      <c r="O251" s="366">
        <v>6</v>
      </c>
      <c r="P251" s="365">
        <f>D251*O251*O240</f>
        <v>678.55763566345911</v>
      </c>
      <c r="Q251" s="366">
        <v>12</v>
      </c>
      <c r="R251" s="365">
        <f>D251*Q251*Q240</f>
        <v>1357.1152713269182</v>
      </c>
      <c r="S251" s="366">
        <v>12</v>
      </c>
      <c r="T251" s="365">
        <f>D251*S251*S240</f>
        <v>1357.1152713269182</v>
      </c>
      <c r="U251" s="366">
        <v>12</v>
      </c>
      <c r="V251" s="365">
        <f>D251*U251*U240</f>
        <v>1871.3775961573556</v>
      </c>
      <c r="W251" s="366">
        <v>12</v>
      </c>
      <c r="X251" s="365">
        <f>D251*W251*W240</f>
        <v>1871.3775961573556</v>
      </c>
      <c r="Y251" s="366">
        <v>12</v>
      </c>
      <c r="Z251" s="365">
        <f>D251*Y251*Y240</f>
        <v>1871.3775961573556</v>
      </c>
      <c r="AA251" s="366">
        <v>18</v>
      </c>
      <c r="AB251" s="365">
        <f>D251*AA251*AA240</f>
        <v>4908.8257467616595</v>
      </c>
      <c r="AC251" s="366">
        <v>18</v>
      </c>
      <c r="AD251" s="365">
        <f>D251*AC251*AC240</f>
        <v>4908.8257467616595</v>
      </c>
      <c r="AE251" s="366">
        <v>18</v>
      </c>
      <c r="AF251" s="365">
        <f>D251*AE251*AE240</f>
        <v>7444.9855389841468</v>
      </c>
      <c r="AG251" s="366">
        <v>18</v>
      </c>
      <c r="AH251" s="365">
        <f>D251*AG251*AG240</f>
        <v>7444.9855389841468</v>
      </c>
      <c r="AI251" s="366">
        <v>24</v>
      </c>
      <c r="AJ251" s="365">
        <f>D251*AI251*AI240</f>
        <v>25524.039864657829</v>
      </c>
      <c r="AK251" s="366">
        <v>24</v>
      </c>
      <c r="AL251" s="365">
        <f>D251*AK251*AK240</f>
        <v>25524.039864657829</v>
      </c>
      <c r="AM251" s="366">
        <v>24</v>
      </c>
      <c r="AN251" s="365">
        <f>D251*AM251*AM240</f>
        <v>41552.243875079163</v>
      </c>
      <c r="AO251" s="366">
        <v>24</v>
      </c>
      <c r="AP251" s="367">
        <f>D251*AO251*AO240</f>
        <v>41552.243875079163</v>
      </c>
      <c r="AQ251" s="334"/>
    </row>
    <row r="252" spans="2:43" ht="14.45" customHeight="1">
      <c r="B252" s="323"/>
      <c r="C252" s="364" t="s">
        <v>1033</v>
      </c>
      <c r="D252" s="365">
        <f>마리!$F$25</f>
        <v>60</v>
      </c>
      <c r="E252" s="366">
        <v>3</v>
      </c>
      <c r="F252" s="365">
        <f>D252*E252*E240</f>
        <v>221.49343742543996</v>
      </c>
      <c r="G252" s="366">
        <v>3</v>
      </c>
      <c r="H252" s="365">
        <f>D252*G252*G240</f>
        <v>287.58335399999993</v>
      </c>
      <c r="I252" s="366">
        <v>3</v>
      </c>
      <c r="J252" s="365">
        <f>D252*I252*I240</f>
        <v>407.74093945073167</v>
      </c>
      <c r="K252" s="366">
        <v>3</v>
      </c>
      <c r="L252" s="365">
        <f>D252*K252*K240</f>
        <v>407.74093945073167</v>
      </c>
      <c r="M252" s="366">
        <v>3</v>
      </c>
      <c r="N252" s="365">
        <f>D252*M252*M240</f>
        <v>407.74093945073167</v>
      </c>
      <c r="O252" s="366">
        <v>3</v>
      </c>
      <c r="P252" s="365">
        <f>D252*O252*O240</f>
        <v>727.02603821084904</v>
      </c>
      <c r="Q252" s="366">
        <v>6</v>
      </c>
      <c r="R252" s="365">
        <f>D252*Q252*Q240</f>
        <v>1454.0520764216981</v>
      </c>
      <c r="S252" s="366">
        <v>6</v>
      </c>
      <c r="T252" s="365">
        <f>D252*S252*S240</f>
        <v>1454.0520764216981</v>
      </c>
      <c r="U252" s="366">
        <v>6</v>
      </c>
      <c r="V252" s="365">
        <f>D252*U252*U240</f>
        <v>2005.0474244543095</v>
      </c>
      <c r="W252" s="366">
        <v>6</v>
      </c>
      <c r="X252" s="365">
        <f>D252*W252*W240</f>
        <v>2005.0474244543095</v>
      </c>
      <c r="Y252" s="366">
        <v>6</v>
      </c>
      <c r="Z252" s="365">
        <f>D252*Y252*Y240</f>
        <v>2005.0474244543095</v>
      </c>
      <c r="AA252" s="366">
        <v>9</v>
      </c>
      <c r="AB252" s="365">
        <f>D252*AA252*AA240</f>
        <v>5259.4561572446346</v>
      </c>
      <c r="AC252" s="366">
        <v>9</v>
      </c>
      <c r="AD252" s="365">
        <f>D252*AC252*AC240</f>
        <v>5259.4561572446346</v>
      </c>
      <c r="AE252" s="366">
        <v>9</v>
      </c>
      <c r="AF252" s="365">
        <f>D252*AE252*AE240</f>
        <v>7976.7702203401568</v>
      </c>
      <c r="AG252" s="366">
        <v>9</v>
      </c>
      <c r="AH252" s="365">
        <f>D252*AG252*AG240</f>
        <v>7976.7702203401568</v>
      </c>
      <c r="AI252" s="366">
        <v>11</v>
      </c>
      <c r="AJ252" s="365">
        <f>D252*AI252*AI240</f>
        <v>25068.253438503227</v>
      </c>
      <c r="AK252" s="366">
        <v>11</v>
      </c>
      <c r="AL252" s="365">
        <f>D252*AK252*AK240</f>
        <v>25068.253438503227</v>
      </c>
      <c r="AM252" s="366">
        <v>11</v>
      </c>
      <c r="AN252" s="365">
        <f>D252*AM252*AM240</f>
        <v>40810.23952016703</v>
      </c>
      <c r="AO252" s="366">
        <v>11</v>
      </c>
      <c r="AP252" s="367">
        <f>D252*AO252*AO240</f>
        <v>40810.23952016703</v>
      </c>
      <c r="AQ252" s="334"/>
    </row>
    <row r="253" spans="2:43" ht="14.45" customHeight="1" thickBot="1">
      <c r="B253" s="323"/>
      <c r="C253" s="372" t="s">
        <v>1002</v>
      </c>
      <c r="D253" s="373">
        <f>마리!$F$26</f>
        <v>103</v>
      </c>
      <c r="E253" s="374">
        <v>1</v>
      </c>
      <c r="F253" s="373">
        <f>D253*E253*E240</f>
        <v>126.74346697122398</v>
      </c>
      <c r="G253" s="374">
        <v>1</v>
      </c>
      <c r="H253" s="373">
        <f>D253*G253*G240</f>
        <v>164.56158589999998</v>
      </c>
      <c r="I253" s="374">
        <v>1</v>
      </c>
      <c r="J253" s="373">
        <f>D253*I253*I240</f>
        <v>233.31842646347422</v>
      </c>
      <c r="K253" s="374">
        <v>1</v>
      </c>
      <c r="L253" s="373">
        <f>D253*K253*K240</f>
        <v>233.31842646347422</v>
      </c>
      <c r="M253" s="374">
        <v>1</v>
      </c>
      <c r="N253" s="373">
        <f>D253*M253*M240</f>
        <v>233.31842646347422</v>
      </c>
      <c r="O253" s="374">
        <v>1</v>
      </c>
      <c r="P253" s="373">
        <f>D253*O253*O240</f>
        <v>416.02045519843028</v>
      </c>
      <c r="Q253" s="374">
        <v>2</v>
      </c>
      <c r="R253" s="373">
        <f>D253*Q253*Q240</f>
        <v>832.04091039686057</v>
      </c>
      <c r="S253" s="374">
        <v>2</v>
      </c>
      <c r="T253" s="373">
        <f>D253*S253*S240</f>
        <v>832.04091039686057</v>
      </c>
      <c r="U253" s="374">
        <v>2</v>
      </c>
      <c r="V253" s="373">
        <f>D253*U253*U240</f>
        <v>1147.3326928821882</v>
      </c>
      <c r="W253" s="374">
        <v>2</v>
      </c>
      <c r="X253" s="373">
        <f>D253*W253*W240</f>
        <v>1147.3326928821882</v>
      </c>
      <c r="Y253" s="374">
        <v>2</v>
      </c>
      <c r="Z253" s="373">
        <f>D253*Y253*Y240</f>
        <v>1147.3326928821882</v>
      </c>
      <c r="AA253" s="374">
        <v>3</v>
      </c>
      <c r="AB253" s="373">
        <f>D253*AA253*AA240</f>
        <v>3009.5776899788743</v>
      </c>
      <c r="AC253" s="374">
        <v>3</v>
      </c>
      <c r="AD253" s="373">
        <f>D253*AC253*AC240</f>
        <v>3009.5776899788743</v>
      </c>
      <c r="AE253" s="374">
        <v>3</v>
      </c>
      <c r="AF253" s="373">
        <f>D253*AE253*AE240</f>
        <v>4564.4851816390901</v>
      </c>
      <c r="AG253" s="374">
        <v>3</v>
      </c>
      <c r="AH253" s="373">
        <f>D253*AG253*AG240</f>
        <v>4564.4851816390901</v>
      </c>
      <c r="AI253" s="374">
        <v>1</v>
      </c>
      <c r="AJ253" s="373">
        <f>D253*AI253*AI240</f>
        <v>3912.166824493685</v>
      </c>
      <c r="AK253" s="374">
        <v>1</v>
      </c>
      <c r="AL253" s="373">
        <f>D253*AK253*AK240</f>
        <v>3912.166824493685</v>
      </c>
      <c r="AM253" s="374">
        <v>1</v>
      </c>
      <c r="AN253" s="373">
        <f>D253*AM253*AM240</f>
        <v>6368.8707129957638</v>
      </c>
      <c r="AO253" s="374">
        <v>1</v>
      </c>
      <c r="AP253" s="375">
        <f>D253*AO253*AO240</f>
        <v>6368.8707129957638</v>
      </c>
      <c r="AQ253" s="334"/>
    </row>
    <row r="254" spans="2:43" ht="14.45" customHeight="1" thickBot="1">
      <c r="B254" s="323"/>
      <c r="C254" s="277"/>
      <c r="D254" s="277"/>
      <c r="E254" s="277"/>
      <c r="F254" s="277"/>
      <c r="G254" s="277"/>
      <c r="H254" s="277"/>
      <c r="I254" s="277"/>
      <c r="J254" s="277"/>
      <c r="K254" s="277"/>
      <c r="L254" s="277"/>
      <c r="M254" s="277"/>
      <c r="N254" s="277"/>
      <c r="O254" s="277"/>
      <c r="P254" s="277"/>
      <c r="Q254" s="277"/>
      <c r="R254" s="277"/>
      <c r="S254" s="277"/>
      <c r="T254" s="277"/>
      <c r="U254" s="277"/>
      <c r="V254" s="277"/>
      <c r="W254" s="277"/>
      <c r="X254" s="277"/>
      <c r="Y254" s="277"/>
      <c r="Z254" s="277"/>
      <c r="AA254" s="277"/>
      <c r="AB254" s="277"/>
      <c r="AC254" s="277"/>
      <c r="AD254" s="277"/>
      <c r="AE254" s="277"/>
      <c r="AF254" s="277"/>
      <c r="AG254" s="277"/>
      <c r="AH254" s="277"/>
      <c r="AI254" s="277"/>
      <c r="AJ254" s="277"/>
      <c r="AK254" s="277"/>
      <c r="AL254" s="277"/>
      <c r="AM254" s="277"/>
      <c r="AN254" s="277"/>
      <c r="AO254" s="277"/>
      <c r="AP254" s="277"/>
      <c r="AQ254" s="334"/>
    </row>
    <row r="255" spans="2:43" ht="14.45" customHeight="1">
      <c r="B255" s="323"/>
      <c r="C255" s="376" t="s">
        <v>1032</v>
      </c>
      <c r="D255" s="377" t="s">
        <v>1033</v>
      </c>
      <c r="E255" s="600">
        <f>F241+F243+F245+F247+F249+F252</f>
        <v>1359.7761004102877</v>
      </c>
      <c r="F255" s="600"/>
      <c r="G255" s="600">
        <f t="shared" ref="G255" si="144">H241+H243+H245+H247+H249+H252</f>
        <v>1627.6289687999997</v>
      </c>
      <c r="H255" s="600"/>
      <c r="I255" s="600">
        <f t="shared" ref="I255" si="145">J241+J243+J245+J247+J249+J252</f>
        <v>2114.8905736234251</v>
      </c>
      <c r="J255" s="600"/>
      <c r="K255" s="600">
        <f t="shared" ref="K255" si="146">L241+L243+L245+L247+L249+L252</f>
        <v>2280.4951224512843</v>
      </c>
      <c r="L255" s="600"/>
      <c r="M255" s="600">
        <f t="shared" ref="M255" si="147">N241+N243+N245+N247+N249+N252</f>
        <v>2280.4951224512843</v>
      </c>
      <c r="N255" s="600"/>
      <c r="O255" s="600">
        <f t="shared" ref="O255" si="148">P241+P243+P245+P247+P249+P252</f>
        <v>3608.6686895732491</v>
      </c>
      <c r="P255" s="600"/>
      <c r="Q255" s="600">
        <f t="shared" ref="Q255" si="149">R241+R243+R245+R247+R249+R252</f>
        <v>4520.6192645139517</v>
      </c>
      <c r="R255" s="600"/>
      <c r="S255" s="600">
        <f t="shared" ref="S255" si="150">T241+T243+T245+T247+T249+T252</f>
        <v>4561.0095999701098</v>
      </c>
      <c r="T255" s="600"/>
      <c r="U255" s="600">
        <f t="shared" ref="U255" si="151">V241+V243+V245+V247+V249+V252</f>
        <v>6114.1722842362378</v>
      </c>
      <c r="V255" s="600"/>
      <c r="W255" s="600">
        <f t="shared" ref="W255" si="152">X241+X243+X245+X247+X249+X252</f>
        <v>6520.2421125331921</v>
      </c>
      <c r="X255" s="600"/>
      <c r="Y255" s="600">
        <f t="shared" ref="Y255" si="153">Z241+Z243+Z245+Z247+Z249+Z252</f>
        <v>6665.0510931882254</v>
      </c>
      <c r="Z255" s="600"/>
      <c r="AA255" s="600">
        <f t="shared" ref="AA255" si="154">AB241+AB243+AB245+AB247+AB249+AB252</f>
        <v>13932.630759915497</v>
      </c>
      <c r="AB255" s="600"/>
      <c r="AC255" s="600">
        <f t="shared" ref="AC255" si="155">AD241+AD243+AD245+AD247+AD249+AD252</f>
        <v>14925.722235900363</v>
      </c>
      <c r="AD255" s="600"/>
      <c r="AE255" s="600">
        <f t="shared" ref="AE255" si="156">AF241+AF243+AF245+AF247+AF249+AF252</f>
        <v>22581.481341999042</v>
      </c>
      <c r="AF255" s="600"/>
      <c r="AG255" s="600">
        <f t="shared" ref="AG255" si="157">AH241+AH243+AH245+AH247+AH249+AH252</f>
        <v>24719.98914425906</v>
      </c>
      <c r="AH255" s="600"/>
      <c r="AI255" s="600">
        <f t="shared" ref="AI255" si="158">AJ241+AJ243+AJ245+AJ247+AJ249+AJ252</f>
        <v>64610.113739071123</v>
      </c>
      <c r="AJ255" s="600"/>
      <c r="AK255" s="600">
        <f t="shared" ref="AK255" si="159">AL241+AL243+AL245+AL247+AL249+AL252</f>
        <v>69109.341465485049</v>
      </c>
      <c r="AL255" s="600"/>
      <c r="AM255" s="600">
        <f t="shared" ref="AM255" si="160">AN241+AN243+AN245+AN247+AN249+AN252</f>
        <v>114851.79794030043</v>
      </c>
      <c r="AN255" s="600"/>
      <c r="AO255" s="600">
        <f t="shared" ref="AO255" si="161">AP241+AP243+AP245+AP247+AP249+AP252</f>
        <v>124303.36842468531</v>
      </c>
      <c r="AP255" s="601"/>
      <c r="AQ255" s="334"/>
    </row>
    <row r="256" spans="2:43" ht="14.45" customHeight="1" thickBot="1">
      <c r="B256" s="323"/>
      <c r="C256" s="378" t="s">
        <v>1034</v>
      </c>
      <c r="D256" s="379" t="s">
        <v>1033</v>
      </c>
      <c r="E256" s="598">
        <f>F242+F244+F246+F248+F250+F252</f>
        <v>956.05124285507202</v>
      </c>
      <c r="F256" s="598"/>
      <c r="G256" s="598">
        <f>H242+H244+H246+H248+H250+H252</f>
        <v>1133.7596851999999</v>
      </c>
      <c r="H256" s="598"/>
      <c r="I256" s="598">
        <f>J242+J244+J246+J248+J250+J252</f>
        <v>1456.8500816341898</v>
      </c>
      <c r="J256" s="598"/>
      <c r="K256" s="598">
        <f>L242+L244+L246+L248+L250+L252</f>
        <v>1577.2137206964769</v>
      </c>
      <c r="L256" s="598"/>
      <c r="M256" s="598">
        <f>N242+N244+N246+N248+N250+N252</f>
        <v>1577.2137206964769</v>
      </c>
      <c r="N256" s="598"/>
      <c r="O256" s="598">
        <f>P242+P244+P246+P248+P250+P252</f>
        <v>2504.5071082640725</v>
      </c>
      <c r="P256" s="598"/>
      <c r="Q256" s="598">
        <f>R242+R244+R246+R248+R250+R252</f>
        <v>3356.0434819310794</v>
      </c>
      <c r="R256" s="598"/>
      <c r="S256" s="598">
        <f>T242+T244+T246+T248+T250+T252</f>
        <v>3356.0434819310794</v>
      </c>
      <c r="T256" s="598"/>
      <c r="U256" s="598">
        <f>V242+V244+V246+V248+V250+V252</f>
        <v>4427.4233253278244</v>
      </c>
      <c r="V256" s="598"/>
      <c r="W256" s="598">
        <f>X242+X244+X246+X248+X250+X252</f>
        <v>4765.7323059828577</v>
      </c>
      <c r="X256" s="598"/>
      <c r="Y256" s="598">
        <f>Z242+Z244+Z246+Z248+Z250+Z252</f>
        <v>5112.0655248474932</v>
      </c>
      <c r="Z256" s="598"/>
      <c r="AA256" s="598">
        <f>AB242+AB244+AB246+AB248+AB250+AB252</f>
        <v>10463.37013980642</v>
      </c>
      <c r="AB256" s="598"/>
      <c r="AC256" s="598">
        <f>AD242+AD244+AD246+AD248+AD250+AD252</f>
        <v>11084.205877798855</v>
      </c>
      <c r="AD256" s="598"/>
      <c r="AE256" s="598">
        <f>AF242+AF244+AF246+AF248+AF250+AF252</f>
        <v>16764.282803203616</v>
      </c>
      <c r="AF256" s="598"/>
      <c r="AG256" s="598">
        <f>AH242+AH244+AH246+AH248+AH250+AH252</f>
        <v>17989.165924107623</v>
      </c>
      <c r="AH256" s="598"/>
      <c r="AI256" s="598">
        <f>AJ242+AJ244+AJ246+AJ248+AJ250+AJ252</f>
        <v>48414.745719560196</v>
      </c>
      <c r="AJ256" s="598"/>
      <c r="AK256" s="598">
        <f>AL242+AL244+AL246+AL248+AL250+AL252</f>
        <v>51620.518211101313</v>
      </c>
      <c r="AL256" s="598"/>
      <c r="AM256" s="598">
        <f>AN242+AN244+AN246+AN248+AN250+AN252</f>
        <v>85601.340303346646</v>
      </c>
      <c r="AN256" s="598"/>
      <c r="AO256" s="598">
        <f>AP242+AP244+AP246+AP248+AP250+AP252</f>
        <v>91628.105115480517</v>
      </c>
      <c r="AP256" s="599"/>
      <c r="AQ256" s="334"/>
    </row>
    <row r="257" spans="2:43" ht="14.45" customHeight="1" thickBot="1">
      <c r="B257" s="323"/>
      <c r="C257" s="277"/>
      <c r="D257" s="277"/>
      <c r="E257" s="277"/>
      <c r="F257" s="277"/>
      <c r="G257" s="277"/>
      <c r="H257" s="277"/>
      <c r="I257" s="277"/>
      <c r="J257" s="277"/>
      <c r="K257" s="277"/>
      <c r="L257" s="277"/>
      <c r="M257" s="277"/>
      <c r="N257" s="277"/>
      <c r="O257" s="277"/>
      <c r="P257" s="277"/>
      <c r="Q257" s="277"/>
      <c r="R257" s="277"/>
      <c r="S257" s="277"/>
      <c r="T257" s="277"/>
      <c r="U257" s="277"/>
      <c r="V257" s="277"/>
      <c r="W257" s="277"/>
      <c r="X257" s="277"/>
      <c r="Y257" s="277"/>
      <c r="Z257" s="277"/>
      <c r="AA257" s="277"/>
      <c r="AB257" s="277"/>
      <c r="AC257" s="277"/>
      <c r="AD257" s="277"/>
      <c r="AE257" s="277"/>
      <c r="AF257" s="277"/>
      <c r="AG257" s="277"/>
      <c r="AH257" s="277"/>
      <c r="AI257" s="277"/>
      <c r="AJ257" s="277"/>
      <c r="AK257" s="277"/>
      <c r="AL257" s="277"/>
      <c r="AM257" s="277"/>
      <c r="AN257" s="277"/>
      <c r="AO257" s="277"/>
      <c r="AP257" s="277"/>
      <c r="AQ257" s="334"/>
    </row>
    <row r="258" spans="2:43" ht="14.45" customHeight="1">
      <c r="B258" s="323"/>
      <c r="C258" s="608" t="s">
        <v>1780</v>
      </c>
      <c r="D258" s="610" t="s">
        <v>1037</v>
      </c>
      <c r="E258" s="606" t="s">
        <v>1013</v>
      </c>
      <c r="F258" s="606"/>
      <c r="G258" s="606" t="s">
        <v>1042</v>
      </c>
      <c r="H258" s="606" t="s">
        <v>1014</v>
      </c>
      <c r="I258" s="606" t="s">
        <v>1043</v>
      </c>
      <c r="J258" s="606" t="s">
        <v>1015</v>
      </c>
      <c r="K258" s="606" t="s">
        <v>1044</v>
      </c>
      <c r="L258" s="606" t="s">
        <v>1016</v>
      </c>
      <c r="M258" s="606" t="s">
        <v>1045</v>
      </c>
      <c r="N258" s="606" t="s">
        <v>1017</v>
      </c>
      <c r="O258" s="606" t="s">
        <v>1046</v>
      </c>
      <c r="P258" s="606" t="s">
        <v>1018</v>
      </c>
      <c r="Q258" s="606" t="s">
        <v>1047</v>
      </c>
      <c r="R258" s="606" t="s">
        <v>1019</v>
      </c>
      <c r="S258" s="606" t="s">
        <v>1048</v>
      </c>
      <c r="T258" s="606" t="s">
        <v>1020</v>
      </c>
      <c r="U258" s="606" t="s">
        <v>1049</v>
      </c>
      <c r="V258" s="606" t="s">
        <v>1021</v>
      </c>
      <c r="W258" s="606" t="s">
        <v>1050</v>
      </c>
      <c r="X258" s="606" t="s">
        <v>1022</v>
      </c>
      <c r="Y258" s="606" t="s">
        <v>1051</v>
      </c>
      <c r="Z258" s="606" t="s">
        <v>1023</v>
      </c>
      <c r="AA258" s="606" t="s">
        <v>1052</v>
      </c>
      <c r="AB258" s="606" t="s">
        <v>1024</v>
      </c>
      <c r="AC258" s="606" t="s">
        <v>1053</v>
      </c>
      <c r="AD258" s="606" t="s">
        <v>1025</v>
      </c>
      <c r="AE258" s="606" t="s">
        <v>1054</v>
      </c>
      <c r="AF258" s="606" t="s">
        <v>1026</v>
      </c>
      <c r="AG258" s="606" t="s">
        <v>1055</v>
      </c>
      <c r="AH258" s="606" t="s">
        <v>1027</v>
      </c>
      <c r="AI258" s="606" t="s">
        <v>1056</v>
      </c>
      <c r="AJ258" s="606" t="s">
        <v>1028</v>
      </c>
      <c r="AK258" s="606" t="s">
        <v>1057</v>
      </c>
      <c r="AL258" s="606" t="s">
        <v>1029</v>
      </c>
      <c r="AM258" s="606" t="s">
        <v>1058</v>
      </c>
      <c r="AN258" s="606" t="s">
        <v>1030</v>
      </c>
      <c r="AO258" s="606" t="s">
        <v>1059</v>
      </c>
      <c r="AP258" s="607" t="s">
        <v>1031</v>
      </c>
      <c r="AQ258" s="334"/>
    </row>
    <row r="259" spans="2:43" ht="14.45" customHeight="1">
      <c r="B259" s="323"/>
      <c r="C259" s="609"/>
      <c r="D259" s="611"/>
      <c r="E259" s="602">
        <f>'3T장기'!$J$6</f>
        <v>1.2302400000000002</v>
      </c>
      <c r="F259" s="602"/>
      <c r="G259" s="602">
        <f>'3T장기'!$J$16</f>
        <v>1.5976853000000002</v>
      </c>
      <c r="H259" s="602">
        <v>1.5976852999999998</v>
      </c>
      <c r="I259" s="602">
        <f>'3T장기'!$J$26</f>
        <v>2.2660764639999997</v>
      </c>
      <c r="J259" s="602">
        <v>1.5976852999999998</v>
      </c>
      <c r="K259" s="602">
        <f>'3T장기'!$J$36</f>
        <v>2.2660764639999997</v>
      </c>
      <c r="L259" s="602">
        <v>1.5976852999999998</v>
      </c>
      <c r="M259" s="602">
        <f>'3T장기'!$J$46</f>
        <v>2.2660764639999997</v>
      </c>
      <c r="N259" s="602">
        <v>1.5976852999999998</v>
      </c>
      <c r="O259" s="602">
        <f>'3T장기'!$J$56</f>
        <v>4.0441249148548808</v>
      </c>
      <c r="P259" s="602">
        <v>1.5976852999999998</v>
      </c>
      <c r="Q259" s="602">
        <f>'3T장기'!$S$6</f>
        <v>4.0441249148548808</v>
      </c>
      <c r="R259" s="602">
        <v>1.5976852999999998</v>
      </c>
      <c r="S259" s="602">
        <f>'3T장기'!$S$16</f>
        <v>4.0441249148548808</v>
      </c>
      <c r="T259" s="602">
        <v>1.5976852999999998</v>
      </c>
      <c r="U259" s="602">
        <f>'3T장기'!$S$26</f>
        <v>5.5789318156761087</v>
      </c>
      <c r="V259" s="602">
        <v>1.5976852999999998</v>
      </c>
      <c r="W259" s="602">
        <f>'3T장기'!$S$36</f>
        <v>5.5789318156761087</v>
      </c>
      <c r="X259" s="602">
        <v>1.5976852999999998</v>
      </c>
      <c r="Y259" s="602">
        <f>'3T장기'!$S$46</f>
        <v>5.5789318156761087</v>
      </c>
      <c r="Z259" s="602">
        <v>1.5976852999999998</v>
      </c>
      <c r="AA259" s="602">
        <f>'3T장기'!$S$56</f>
        <v>9.6978217652670669</v>
      </c>
      <c r="AB259" s="602">
        <v>1.5976852999999998</v>
      </c>
      <c r="AC259" s="602">
        <f>'3T장기'!$AB$6</f>
        <v>9.6978217652670669</v>
      </c>
      <c r="AD259" s="602">
        <v>1.5976852999999998</v>
      </c>
      <c r="AE259" s="602">
        <f>'3T장기'!$AB$16</f>
        <v>14.870675459844151</v>
      </c>
      <c r="AF259" s="602">
        <v>1.5976852999999998</v>
      </c>
      <c r="AG259" s="602">
        <f>'3T장기'!$AB$26</f>
        <v>14.870675459844151</v>
      </c>
      <c r="AH259" s="602">
        <v>1.5976852999999998</v>
      </c>
      <c r="AI259" s="602">
        <f>'3T장기'!$AB$36</f>
        <v>40.691868638785088</v>
      </c>
      <c r="AJ259" s="602">
        <v>1.5976852999999998</v>
      </c>
      <c r="AK259" s="602">
        <f>'3T장기'!$AB$46</f>
        <v>40.691868638785088</v>
      </c>
      <c r="AL259" s="602">
        <v>1.5976852999999998</v>
      </c>
      <c r="AM259" s="602">
        <f>'3T장기'!$AB$56</f>
        <v>69.316655041070391</v>
      </c>
      <c r="AN259" s="602">
        <v>1.5976852999999998</v>
      </c>
      <c r="AO259" s="602">
        <f>'3T장기'!$AB$56</f>
        <v>69.316655041070391</v>
      </c>
      <c r="AP259" s="603"/>
      <c r="AQ259" s="334"/>
    </row>
    <row r="260" spans="2:43" ht="14.45" customHeight="1">
      <c r="B260" s="323"/>
      <c r="C260" s="360" t="s">
        <v>204</v>
      </c>
      <c r="D260" s="361">
        <f>마리!$F$28</f>
        <v>0</v>
      </c>
      <c r="E260" s="362">
        <v>87.5</v>
      </c>
      <c r="F260" s="361">
        <f>D260*E260*E259</f>
        <v>0</v>
      </c>
      <c r="G260" s="362">
        <v>87.5</v>
      </c>
      <c r="H260" s="361">
        <f>D260*G260*G259</f>
        <v>0</v>
      </c>
      <c r="I260" s="362">
        <v>87.5</v>
      </c>
      <c r="J260" s="361">
        <f>D260*I260*I259</f>
        <v>0</v>
      </c>
      <c r="K260" s="362">
        <v>107.9</v>
      </c>
      <c r="L260" s="361">
        <f>D260*K260*K259</f>
        <v>0</v>
      </c>
      <c r="M260" s="362">
        <v>107.9</v>
      </c>
      <c r="N260" s="361">
        <f>D260*M260*M259</f>
        <v>0</v>
      </c>
      <c r="O260" s="362">
        <v>107.9</v>
      </c>
      <c r="P260" s="361">
        <f>D260*O260*O259</f>
        <v>0</v>
      </c>
      <c r="Q260" s="362">
        <v>128.30000000000001</v>
      </c>
      <c r="R260" s="361">
        <f>D260*Q260*Q259</f>
        <v>0</v>
      </c>
      <c r="S260" s="362">
        <v>128.30000000000001</v>
      </c>
      <c r="T260" s="361">
        <f>D260*S260*S259</f>
        <v>0</v>
      </c>
      <c r="U260" s="362">
        <v>128.30000000000001</v>
      </c>
      <c r="V260" s="361">
        <f>D260*U260*U259</f>
        <v>0</v>
      </c>
      <c r="W260" s="362">
        <v>148.69999999999999</v>
      </c>
      <c r="X260" s="361">
        <f>D260*W260*W259</f>
        <v>0</v>
      </c>
      <c r="Y260" s="362">
        <v>148.69999999999999</v>
      </c>
      <c r="Z260" s="361">
        <f>D260*Y260*Y259</f>
        <v>0</v>
      </c>
      <c r="AA260" s="362">
        <v>148.69999999999999</v>
      </c>
      <c r="AB260" s="361">
        <f>D260*AA260*AA259</f>
        <v>0</v>
      </c>
      <c r="AC260" s="362">
        <v>169.1</v>
      </c>
      <c r="AD260" s="361">
        <f>D260*AC260*AC259</f>
        <v>0</v>
      </c>
      <c r="AE260" s="362">
        <v>169.1</v>
      </c>
      <c r="AF260" s="361">
        <f>D260*AE260*AE259</f>
        <v>0</v>
      </c>
      <c r="AG260" s="362">
        <v>169.1</v>
      </c>
      <c r="AH260" s="361">
        <f>D260*AG260*AG259</f>
        <v>0</v>
      </c>
      <c r="AI260" s="362">
        <v>189.5</v>
      </c>
      <c r="AJ260" s="361">
        <f>D260*AI260*AI259</f>
        <v>0</v>
      </c>
      <c r="AK260" s="362">
        <v>189.5</v>
      </c>
      <c r="AL260" s="361">
        <f>D260*AK260*AK259</f>
        <v>0</v>
      </c>
      <c r="AM260" s="362">
        <v>189.5</v>
      </c>
      <c r="AN260" s="361">
        <f>D260*AM260*AM259</f>
        <v>0</v>
      </c>
      <c r="AO260" s="362">
        <v>209.9</v>
      </c>
      <c r="AP260" s="363">
        <f>D260*AO260*AO259</f>
        <v>0</v>
      </c>
      <c r="AQ260" s="334"/>
    </row>
    <row r="261" spans="2:43" ht="14.45" customHeight="1">
      <c r="B261" s="323"/>
      <c r="C261" s="364" t="s">
        <v>203</v>
      </c>
      <c r="D261" s="365">
        <f>마리!$F$27</f>
        <v>0</v>
      </c>
      <c r="E261" s="366">
        <v>52.5</v>
      </c>
      <c r="F261" s="365">
        <f>D261*E261*E259</f>
        <v>0</v>
      </c>
      <c r="G261" s="366">
        <v>52.5</v>
      </c>
      <c r="H261" s="365">
        <f>D261*G261*G259</f>
        <v>0</v>
      </c>
      <c r="I261" s="366">
        <v>52.5</v>
      </c>
      <c r="J261" s="365">
        <f>D261*I261*I259</f>
        <v>0</v>
      </c>
      <c r="K261" s="366">
        <v>64.7</v>
      </c>
      <c r="L261" s="365">
        <f>D261*K261*K259</f>
        <v>0</v>
      </c>
      <c r="M261" s="366">
        <v>64.7</v>
      </c>
      <c r="N261" s="365">
        <f>D261*M261*M259</f>
        <v>0</v>
      </c>
      <c r="O261" s="366">
        <v>64.7</v>
      </c>
      <c r="P261" s="365">
        <f>D261*O261*O259</f>
        <v>0</v>
      </c>
      <c r="Q261" s="366">
        <v>77</v>
      </c>
      <c r="R261" s="365">
        <f>D261*Q261*Q259</f>
        <v>0</v>
      </c>
      <c r="S261" s="366">
        <v>77</v>
      </c>
      <c r="T261" s="365">
        <f>D261*S261*S259</f>
        <v>0</v>
      </c>
      <c r="U261" s="366">
        <v>77</v>
      </c>
      <c r="V261" s="365">
        <f>D261*U261*U259</f>
        <v>0</v>
      </c>
      <c r="W261" s="366">
        <v>89.2</v>
      </c>
      <c r="X261" s="365">
        <f>D261*W261*W259</f>
        <v>0</v>
      </c>
      <c r="Y261" s="366">
        <v>89.2</v>
      </c>
      <c r="Z261" s="365">
        <f>D261*Y261*Y259</f>
        <v>0</v>
      </c>
      <c r="AA261" s="366">
        <v>89.2</v>
      </c>
      <c r="AB261" s="365">
        <f>D261*AA261*AA259</f>
        <v>0</v>
      </c>
      <c r="AC261" s="366">
        <v>1010</v>
      </c>
      <c r="AD261" s="365">
        <f>D261*AC261*AC259</f>
        <v>0</v>
      </c>
      <c r="AE261" s="366">
        <v>1010</v>
      </c>
      <c r="AF261" s="365">
        <f>D261*AE261*AE259</f>
        <v>0</v>
      </c>
      <c r="AG261" s="366">
        <v>1010</v>
      </c>
      <c r="AH261" s="365">
        <f>D261*AG261*AG259</f>
        <v>0</v>
      </c>
      <c r="AI261" s="366">
        <v>1130</v>
      </c>
      <c r="AJ261" s="365">
        <f>D261*AI261*AI259</f>
        <v>0</v>
      </c>
      <c r="AK261" s="366">
        <v>1130</v>
      </c>
      <c r="AL261" s="365">
        <f>D261*AK261*AK259</f>
        <v>0</v>
      </c>
      <c r="AM261" s="366">
        <v>1130</v>
      </c>
      <c r="AN261" s="365">
        <f>D261*AM261*AM259</f>
        <v>0</v>
      </c>
      <c r="AO261" s="366">
        <v>1250</v>
      </c>
      <c r="AP261" s="367">
        <f>D261*AO261*AO259</f>
        <v>0</v>
      </c>
      <c r="AQ261" s="334"/>
    </row>
    <row r="262" spans="2:43" ht="14.45" customHeight="1">
      <c r="B262" s="323"/>
      <c r="C262" s="364" t="s">
        <v>1811</v>
      </c>
      <c r="D262" s="365">
        <f>마리!$F$31</f>
        <v>0</v>
      </c>
      <c r="E262" s="366">
        <v>11</v>
      </c>
      <c r="F262" s="365">
        <f>D262*E262*E259</f>
        <v>0</v>
      </c>
      <c r="G262" s="366">
        <v>11</v>
      </c>
      <c r="H262" s="365">
        <f>D262*G262*G259</f>
        <v>0</v>
      </c>
      <c r="I262" s="366">
        <v>11</v>
      </c>
      <c r="J262" s="365">
        <f>D262*I262*I259</f>
        <v>0</v>
      </c>
      <c r="K262" s="366">
        <v>13</v>
      </c>
      <c r="L262" s="365">
        <f>D262*K262*K259</f>
        <v>0</v>
      </c>
      <c r="M262" s="366">
        <v>14</v>
      </c>
      <c r="N262" s="365">
        <f>D262*M262*M259</f>
        <v>0</v>
      </c>
      <c r="O262" s="366">
        <v>14</v>
      </c>
      <c r="P262" s="365">
        <f>D262*O262*O259</f>
        <v>0</v>
      </c>
      <c r="Q262" s="366">
        <v>15</v>
      </c>
      <c r="R262" s="365">
        <f>D262*Q262*Q259</f>
        <v>0</v>
      </c>
      <c r="S262" s="366">
        <v>15</v>
      </c>
      <c r="T262" s="365">
        <f>D262*S262*S259</f>
        <v>0</v>
      </c>
      <c r="U262" s="366">
        <v>16</v>
      </c>
      <c r="V262" s="365">
        <f>D262*U262*U259</f>
        <v>0</v>
      </c>
      <c r="W262" s="366">
        <v>19</v>
      </c>
      <c r="X262" s="365">
        <f>D262*W262*W259</f>
        <v>0</v>
      </c>
      <c r="Y262" s="366">
        <v>23</v>
      </c>
      <c r="Z262" s="365">
        <f>D262*Y262*Y259</f>
        <v>0</v>
      </c>
      <c r="AA262" s="366">
        <v>27</v>
      </c>
      <c r="AB262" s="365">
        <f>D262*AA262*AA259</f>
        <v>0</v>
      </c>
      <c r="AC262" s="366">
        <v>32</v>
      </c>
      <c r="AD262" s="365">
        <f>D262*AC262*AC259</f>
        <v>0</v>
      </c>
      <c r="AE262" s="366">
        <v>38</v>
      </c>
      <c r="AF262" s="365">
        <f>D262*AE262*AE259</f>
        <v>0</v>
      </c>
      <c r="AG262" s="366">
        <v>45</v>
      </c>
      <c r="AH262" s="365">
        <f>D262*AG262*AG259</f>
        <v>0</v>
      </c>
      <c r="AI262" s="366">
        <v>53</v>
      </c>
      <c r="AJ262" s="365">
        <f>D262*AI262*AI259</f>
        <v>0</v>
      </c>
      <c r="AK262" s="366">
        <v>63</v>
      </c>
      <c r="AL262" s="365">
        <f>D262*AK262*AK259</f>
        <v>0</v>
      </c>
      <c r="AM262" s="366">
        <v>74</v>
      </c>
      <c r="AN262" s="365">
        <f>D262*AM262*AM259</f>
        <v>0</v>
      </c>
      <c r="AO262" s="366">
        <v>87</v>
      </c>
      <c r="AP262" s="367">
        <f>D262*AO262*AO259</f>
        <v>0</v>
      </c>
      <c r="AQ262" s="334"/>
    </row>
    <row r="263" spans="2:43" ht="14.45" customHeight="1">
      <c r="B263" s="323"/>
      <c r="C263" s="368" t="s">
        <v>1811</v>
      </c>
      <c r="D263" s="369">
        <f>마리!$F$31</f>
        <v>0</v>
      </c>
      <c r="E263" s="370">
        <v>7</v>
      </c>
      <c r="F263" s="369">
        <f>$D$52*E263*E259</f>
        <v>0</v>
      </c>
      <c r="G263" s="370">
        <v>7</v>
      </c>
      <c r="H263" s="369">
        <f>$D$52*G263*G259</f>
        <v>0</v>
      </c>
      <c r="I263" s="370">
        <v>8</v>
      </c>
      <c r="J263" s="369">
        <f>$D$52*I263*I259</f>
        <v>0</v>
      </c>
      <c r="K263" s="370">
        <v>8</v>
      </c>
      <c r="L263" s="369">
        <f>$D$52*K263*K259</f>
        <v>0</v>
      </c>
      <c r="M263" s="370">
        <v>9</v>
      </c>
      <c r="N263" s="369">
        <f>$D$52*M263*M259</f>
        <v>0</v>
      </c>
      <c r="O263" s="370">
        <v>9</v>
      </c>
      <c r="P263" s="369">
        <f>$D$52*O263*O259</f>
        <v>0</v>
      </c>
      <c r="Q263" s="370">
        <v>9</v>
      </c>
      <c r="R263" s="369">
        <f>$D$52*Q263*Q259</f>
        <v>0</v>
      </c>
      <c r="S263" s="370">
        <v>10</v>
      </c>
      <c r="T263" s="369">
        <f>$D$52*S263*S259</f>
        <v>0</v>
      </c>
      <c r="U263" s="370">
        <v>10</v>
      </c>
      <c r="V263" s="369">
        <f>$D$52*U263*U259</f>
        <v>0</v>
      </c>
      <c r="W263" s="370">
        <v>12</v>
      </c>
      <c r="X263" s="369">
        <f>$D$52*W263*W259</f>
        <v>0</v>
      </c>
      <c r="Y263" s="370">
        <v>14</v>
      </c>
      <c r="Z263" s="369">
        <f>$D$52*Y263*Y259</f>
        <v>0</v>
      </c>
      <c r="AA263" s="370">
        <v>17</v>
      </c>
      <c r="AB263" s="369">
        <f>$D$52*AA263*AA259</f>
        <v>0</v>
      </c>
      <c r="AC263" s="370">
        <v>20</v>
      </c>
      <c r="AD263" s="369">
        <f>$D$52*AC263*AC259</f>
        <v>0</v>
      </c>
      <c r="AE263" s="370">
        <v>24</v>
      </c>
      <c r="AF263" s="369">
        <f>$D$52*AE263*AE259</f>
        <v>0</v>
      </c>
      <c r="AG263" s="370">
        <v>28</v>
      </c>
      <c r="AH263" s="369">
        <f>$D$52*AG263*AG259</f>
        <v>0</v>
      </c>
      <c r="AI263" s="370">
        <v>33</v>
      </c>
      <c r="AJ263" s="369">
        <f>$D$52*AI263*AI259</f>
        <v>0</v>
      </c>
      <c r="AK263" s="370">
        <v>38</v>
      </c>
      <c r="AL263" s="369">
        <f>$D$52*AK263*AK259</f>
        <v>0</v>
      </c>
      <c r="AM263" s="370">
        <v>45</v>
      </c>
      <c r="AN263" s="369">
        <f>$D$52*AM263*AM259</f>
        <v>0</v>
      </c>
      <c r="AO263" s="370">
        <v>53</v>
      </c>
      <c r="AP263" s="371">
        <f>$D$52*AO263*AO259</f>
        <v>0</v>
      </c>
      <c r="AQ263" s="334"/>
    </row>
    <row r="264" spans="2:43" ht="14.45" customHeight="1">
      <c r="B264" s="323"/>
      <c r="C264" s="360" t="s">
        <v>1602</v>
      </c>
      <c r="D264" s="361">
        <f>마리!$F$35</f>
        <v>8</v>
      </c>
      <c r="E264" s="362">
        <v>12</v>
      </c>
      <c r="F264" s="361">
        <f>$D$53*E264*E259</f>
        <v>118.10304000000002</v>
      </c>
      <c r="G264" s="362">
        <v>12</v>
      </c>
      <c r="H264" s="361">
        <f>$D$53*G264*G259</f>
        <v>153.37778880000002</v>
      </c>
      <c r="I264" s="362">
        <v>12</v>
      </c>
      <c r="J264" s="361">
        <f>$D$53*I264*I259</f>
        <v>217.54334054399999</v>
      </c>
      <c r="K264" s="362">
        <v>12</v>
      </c>
      <c r="L264" s="361">
        <f>$D$53*K264*K259</f>
        <v>217.54334054399999</v>
      </c>
      <c r="M264" s="362">
        <v>12</v>
      </c>
      <c r="N264" s="361">
        <f>$D$53*M264*M259</f>
        <v>217.54334054399999</v>
      </c>
      <c r="O264" s="362">
        <v>12</v>
      </c>
      <c r="P264" s="361">
        <f>$D$53*O264*O259</f>
        <v>388.23599182606858</v>
      </c>
      <c r="Q264" s="362">
        <v>14</v>
      </c>
      <c r="R264" s="361">
        <f>$D$53*Q264*Q259</f>
        <v>452.94199046374666</v>
      </c>
      <c r="S264" s="362">
        <v>14</v>
      </c>
      <c r="T264" s="361">
        <f>$D$53*S264*S259</f>
        <v>452.94199046374666</v>
      </c>
      <c r="U264" s="362">
        <v>14</v>
      </c>
      <c r="V264" s="361">
        <f>$D$53*U264*U259</f>
        <v>624.84036335572421</v>
      </c>
      <c r="W264" s="362">
        <v>17</v>
      </c>
      <c r="X264" s="361">
        <f>$D$53*W264*W259</f>
        <v>758.73472693195083</v>
      </c>
      <c r="Y264" s="362">
        <v>19</v>
      </c>
      <c r="Z264" s="361">
        <f>$D$53*Y264*Y259</f>
        <v>847.99763598276854</v>
      </c>
      <c r="AA264" s="362">
        <v>22</v>
      </c>
      <c r="AB264" s="361">
        <f>$D$53*AA264*AA259</f>
        <v>1706.8166306870037</v>
      </c>
      <c r="AC264" s="362">
        <v>26</v>
      </c>
      <c r="AD264" s="361">
        <f>$D$53*AC264*AC259</f>
        <v>2017.14692717555</v>
      </c>
      <c r="AE264" s="362">
        <v>29</v>
      </c>
      <c r="AF264" s="361">
        <f>$D$53*AE264*AE259</f>
        <v>3449.9967066838431</v>
      </c>
      <c r="AG264" s="362">
        <v>34</v>
      </c>
      <c r="AH264" s="361">
        <f>$D$53*AG264*AG259</f>
        <v>4044.8237250776092</v>
      </c>
      <c r="AI264" s="362">
        <v>39</v>
      </c>
      <c r="AJ264" s="361">
        <f>$D$53*AI264*AI259</f>
        <v>12695.863015300947</v>
      </c>
      <c r="AK264" s="362">
        <v>45</v>
      </c>
      <c r="AL264" s="361">
        <f>$D$53*AK264*AK259</f>
        <v>14649.072709962631</v>
      </c>
      <c r="AM264" s="362">
        <v>52</v>
      </c>
      <c r="AN264" s="361">
        <f>$D$53*AM264*AM259</f>
        <v>28835.728497085282</v>
      </c>
      <c r="AO264" s="362">
        <v>60</v>
      </c>
      <c r="AP264" s="363">
        <f>$D$53*AO264*AO259</f>
        <v>33271.994419713788</v>
      </c>
      <c r="AQ264" s="334"/>
    </row>
    <row r="265" spans="2:43" ht="14.45" customHeight="1">
      <c r="B265" s="323"/>
      <c r="C265" s="364" t="s">
        <v>1604</v>
      </c>
      <c r="D265" s="365">
        <f>마리!$F$35</f>
        <v>8</v>
      </c>
      <c r="E265" s="366">
        <v>8</v>
      </c>
      <c r="F265" s="365">
        <f>$D$54*E265*E259</f>
        <v>78.735360000000014</v>
      </c>
      <c r="G265" s="366">
        <v>8</v>
      </c>
      <c r="H265" s="365">
        <f>$D$54*G265*G259</f>
        <v>102.25185920000001</v>
      </c>
      <c r="I265" s="366">
        <v>8</v>
      </c>
      <c r="J265" s="365">
        <f>$D$54*I265*I259</f>
        <v>145.02889369599998</v>
      </c>
      <c r="K265" s="366">
        <v>10</v>
      </c>
      <c r="L265" s="365">
        <f>$D$54*K265*K259</f>
        <v>181.28611711999997</v>
      </c>
      <c r="M265" s="366">
        <v>10</v>
      </c>
      <c r="N265" s="365">
        <f>$D$54*M265*M259</f>
        <v>181.28611711999997</v>
      </c>
      <c r="O265" s="366">
        <v>10</v>
      </c>
      <c r="P265" s="365">
        <f>$D$54*O265*O259</f>
        <v>323.52999318839045</v>
      </c>
      <c r="Q265" s="366">
        <v>10</v>
      </c>
      <c r="R265" s="365">
        <f>$D$54*Q265*Q259</f>
        <v>323.52999318839045</v>
      </c>
      <c r="S265" s="366">
        <v>10</v>
      </c>
      <c r="T265" s="365">
        <f>$D$54*S265*S259</f>
        <v>323.52999318839045</v>
      </c>
      <c r="U265" s="366">
        <v>10</v>
      </c>
      <c r="V265" s="365">
        <f>$D$54*U265*U259</f>
        <v>446.31454525408867</v>
      </c>
      <c r="W265" s="366">
        <v>12</v>
      </c>
      <c r="X265" s="365">
        <f>$D$54*W265*W259</f>
        <v>535.5774543049065</v>
      </c>
      <c r="Y265" s="366">
        <v>14</v>
      </c>
      <c r="Z265" s="365">
        <f>$D$54*Y265*Y259</f>
        <v>624.84036335572421</v>
      </c>
      <c r="AA265" s="366">
        <v>16</v>
      </c>
      <c r="AB265" s="365">
        <f>$D$54*AA265*AA259</f>
        <v>1241.3211859541846</v>
      </c>
      <c r="AC265" s="366">
        <v>18</v>
      </c>
      <c r="AD265" s="365">
        <f>$D$54*AC265*AC259</f>
        <v>1396.4863341984576</v>
      </c>
      <c r="AE265" s="366">
        <v>20</v>
      </c>
      <c r="AF265" s="365">
        <f>$D$54*AE265*AE259</f>
        <v>2379.3080735750641</v>
      </c>
      <c r="AG265" s="366">
        <v>23</v>
      </c>
      <c r="AH265" s="365">
        <f>$D$54*AG265*AG259</f>
        <v>2736.2042846113236</v>
      </c>
      <c r="AI265" s="366">
        <v>27</v>
      </c>
      <c r="AJ265" s="365">
        <f>$D$54*AI265*AI259</f>
        <v>8789.4436259775794</v>
      </c>
      <c r="AK265" s="366">
        <v>31</v>
      </c>
      <c r="AL265" s="365">
        <f>$D$54*AK265*AK259</f>
        <v>10091.583422418702</v>
      </c>
      <c r="AM265" s="366">
        <v>35</v>
      </c>
      <c r="AN265" s="365">
        <f>$D$54*AM265*AM259</f>
        <v>19408.66341149971</v>
      </c>
      <c r="AO265" s="366">
        <v>40</v>
      </c>
      <c r="AP265" s="367">
        <f>$D$54*AO265*AO259</f>
        <v>22181.329613142523</v>
      </c>
      <c r="AQ265" s="334"/>
    </row>
    <row r="266" spans="2:43" ht="14.45" customHeight="1">
      <c r="B266" s="323"/>
      <c r="C266" s="364" t="s">
        <v>1038</v>
      </c>
      <c r="D266" s="365">
        <f>마리!$F$32</f>
        <v>30</v>
      </c>
      <c r="E266" s="366">
        <v>8594</v>
      </c>
      <c r="F266" s="365">
        <f>$D$55*E266/500</f>
        <v>515.64</v>
      </c>
      <c r="G266" s="366">
        <v>8594</v>
      </c>
      <c r="H266" s="365">
        <f>$D$55*G266/500</f>
        <v>515.64</v>
      </c>
      <c r="I266" s="366">
        <v>8594</v>
      </c>
      <c r="J266" s="365">
        <f>$D$55*I266/500</f>
        <v>515.64</v>
      </c>
      <c r="K266" s="366">
        <v>10599</v>
      </c>
      <c r="L266" s="365">
        <f>$D$55*K266/500</f>
        <v>635.94000000000005</v>
      </c>
      <c r="M266" s="366">
        <v>10599</v>
      </c>
      <c r="N266" s="365">
        <f>$D$55*M266/500</f>
        <v>635.94000000000005</v>
      </c>
      <c r="O266" s="366">
        <v>10599</v>
      </c>
      <c r="P266" s="365">
        <f>$D$55*O266/500</f>
        <v>635.94000000000005</v>
      </c>
      <c r="Q266" s="366">
        <v>12604</v>
      </c>
      <c r="R266" s="365">
        <f>$D$55*Q266/500</f>
        <v>756.24</v>
      </c>
      <c r="S266" s="366">
        <v>12604</v>
      </c>
      <c r="T266" s="365">
        <f>$D$55*S266/500</f>
        <v>756.24</v>
      </c>
      <c r="U266" s="366">
        <v>12604</v>
      </c>
      <c r="V266" s="365">
        <f>$D$55*U266/500</f>
        <v>756.24</v>
      </c>
      <c r="W266" s="366">
        <v>17144</v>
      </c>
      <c r="X266" s="365">
        <f>$D$55*W266/500</f>
        <v>1028.6400000000001</v>
      </c>
      <c r="Y266" s="366">
        <v>17144</v>
      </c>
      <c r="Z266" s="365">
        <f>$D$55*Y266/500</f>
        <v>1028.6400000000001</v>
      </c>
      <c r="AA266" s="366">
        <v>31572</v>
      </c>
      <c r="AB266" s="365">
        <f>$D$55*AA266/500</f>
        <v>1894.32</v>
      </c>
      <c r="AC266" s="366">
        <v>42929</v>
      </c>
      <c r="AD266" s="365">
        <f>$D$55*AC266/500</f>
        <v>2575.7399999999998</v>
      </c>
      <c r="AE266" s="366">
        <v>58272</v>
      </c>
      <c r="AF266" s="365">
        <f>$D$55*AE266/500</f>
        <v>3496.32</v>
      </c>
      <c r="AG266" s="366">
        <v>79142</v>
      </c>
      <c r="AH266" s="365">
        <f>$D$55*AG266/500</f>
        <v>4748.5200000000004</v>
      </c>
      <c r="AI266" s="366">
        <v>107023</v>
      </c>
      <c r="AJ266" s="365">
        <f>$D$55*AI266/500</f>
        <v>6421.38</v>
      </c>
      <c r="AK266" s="366">
        <v>145294</v>
      </c>
      <c r="AL266" s="365">
        <f>$D$55*AK266/500</f>
        <v>8717.64</v>
      </c>
      <c r="AM266" s="366">
        <v>197281</v>
      </c>
      <c r="AN266" s="365">
        <f>$D$55*AM266/500</f>
        <v>11836.86</v>
      </c>
      <c r="AO266" s="366">
        <v>268240</v>
      </c>
      <c r="AP266" s="367">
        <f>$D$55*AO266/500</f>
        <v>16094.4</v>
      </c>
      <c r="AQ266" s="334"/>
    </row>
    <row r="267" spans="2:43" ht="14.45" customHeight="1">
      <c r="B267" s="323"/>
      <c r="C267" s="368" t="s">
        <v>1038</v>
      </c>
      <c r="D267" s="369">
        <f>마리!$F$32</f>
        <v>30</v>
      </c>
      <c r="E267" s="370">
        <v>6008</v>
      </c>
      <c r="F267" s="369">
        <f>$D$56*E267/500</f>
        <v>360.48</v>
      </c>
      <c r="G267" s="370">
        <v>6008</v>
      </c>
      <c r="H267" s="369">
        <f>$D$56*G267/500</f>
        <v>360.48</v>
      </c>
      <c r="I267" s="370">
        <v>6008</v>
      </c>
      <c r="J267" s="369">
        <f>$D$56*I267/500</f>
        <v>360.48</v>
      </c>
      <c r="K267" s="370">
        <v>7410</v>
      </c>
      <c r="L267" s="369">
        <f>$D$56*K267/500</f>
        <v>444.6</v>
      </c>
      <c r="M267" s="370">
        <v>7410</v>
      </c>
      <c r="N267" s="369">
        <f>$D$56*M267/500</f>
        <v>444.6</v>
      </c>
      <c r="O267" s="370">
        <v>7410</v>
      </c>
      <c r="P267" s="369">
        <f>$D$56*O267/500</f>
        <v>444.6</v>
      </c>
      <c r="Q267" s="370">
        <v>8812</v>
      </c>
      <c r="R267" s="369">
        <f>$D$56*Q267/500</f>
        <v>528.72</v>
      </c>
      <c r="S267" s="370">
        <v>8812</v>
      </c>
      <c r="T267" s="369">
        <f>$D$56*S267/500</f>
        <v>528.72</v>
      </c>
      <c r="U267" s="370">
        <v>8812</v>
      </c>
      <c r="V267" s="369">
        <f>$D$56*U267/500</f>
        <v>528.72</v>
      </c>
      <c r="W267" s="370">
        <v>12037</v>
      </c>
      <c r="X267" s="369">
        <f>$D$56*W267/500</f>
        <v>722.22</v>
      </c>
      <c r="Y267" s="370">
        <v>16324</v>
      </c>
      <c r="Z267" s="369">
        <f>$D$56*Y267/500</f>
        <v>979.44</v>
      </c>
      <c r="AA267" s="370">
        <v>22125</v>
      </c>
      <c r="AB267" s="369">
        <f>$D$56*AA267/500</f>
        <v>1327.5</v>
      </c>
      <c r="AC267" s="370">
        <v>29875</v>
      </c>
      <c r="AD267" s="369">
        <f>$D$56*AC267/500</f>
        <v>1792.5</v>
      </c>
      <c r="AE267" s="370">
        <v>40594</v>
      </c>
      <c r="AF267" s="369">
        <f>$D$56*AE267/500</f>
        <v>2435.64</v>
      </c>
      <c r="AG267" s="370">
        <v>55100</v>
      </c>
      <c r="AH267" s="369">
        <f>$D$56*AG267/500</f>
        <v>3306</v>
      </c>
      <c r="AI267" s="370">
        <v>75122</v>
      </c>
      <c r="AJ267" s="369">
        <f>$D$56*AI267/500</f>
        <v>4507.32</v>
      </c>
      <c r="AK267" s="370">
        <v>101964</v>
      </c>
      <c r="AL267" s="369">
        <f>$D$56*AK267/500</f>
        <v>6117.84</v>
      </c>
      <c r="AM267" s="370">
        <v>138487</v>
      </c>
      <c r="AN267" s="369">
        <f>$D$56*AM267/500</f>
        <v>8309.2199999999993</v>
      </c>
      <c r="AO267" s="370">
        <v>187405</v>
      </c>
      <c r="AP267" s="371">
        <f>$D$56*AO267/500</f>
        <v>11244.3</v>
      </c>
      <c r="AQ267" s="334"/>
    </row>
    <row r="268" spans="2:43" ht="14.45" customHeight="1">
      <c r="B268" s="323"/>
      <c r="C268" s="604" t="s">
        <v>202</v>
      </c>
      <c r="D268" s="361" t="s">
        <v>1041</v>
      </c>
      <c r="E268" s="362">
        <v>410</v>
      </c>
      <c r="F268" s="361">
        <f>E268*E259</f>
        <v>504.39840000000009</v>
      </c>
      <c r="G268" s="362">
        <v>420</v>
      </c>
      <c r="H268" s="361">
        <f>G268*G259</f>
        <v>671.02782600000012</v>
      </c>
      <c r="I268" s="362">
        <v>430</v>
      </c>
      <c r="J268" s="361">
        <f>I268*I259</f>
        <v>974.41287951999993</v>
      </c>
      <c r="K268" s="362">
        <v>450</v>
      </c>
      <c r="L268" s="361">
        <f>K268*K259</f>
        <v>1019.7344087999999</v>
      </c>
      <c r="M268" s="362">
        <v>450</v>
      </c>
      <c r="N268" s="361">
        <f>M268*M259</f>
        <v>1019.7344087999999</v>
      </c>
      <c r="O268" s="362">
        <v>460</v>
      </c>
      <c r="P268" s="361">
        <f>O268*O259</f>
        <v>1860.2974608332452</v>
      </c>
      <c r="Q268" s="362">
        <v>460</v>
      </c>
      <c r="R268" s="361">
        <f>Q268*Q259</f>
        <v>1860.2974608332452</v>
      </c>
      <c r="S268" s="362">
        <v>470</v>
      </c>
      <c r="T268" s="361">
        <f>S268*S259</f>
        <v>1900.738709981794</v>
      </c>
      <c r="U268" s="362">
        <v>490</v>
      </c>
      <c r="V268" s="361">
        <f>U268*U259</f>
        <v>2733.6765896812931</v>
      </c>
      <c r="W268" s="362">
        <v>490</v>
      </c>
      <c r="X268" s="361">
        <f>W268*W259</f>
        <v>2733.6765896812931</v>
      </c>
      <c r="Y268" s="362">
        <v>500</v>
      </c>
      <c r="Z268" s="361">
        <f>Y268*Y259</f>
        <v>2789.4659078380546</v>
      </c>
      <c r="AA268" s="362">
        <v>520</v>
      </c>
      <c r="AB268" s="361">
        <f>AA268*AA259</f>
        <v>5042.8673179388752</v>
      </c>
      <c r="AC268" s="362">
        <v>520</v>
      </c>
      <c r="AD268" s="361">
        <f>AC268*AC259</f>
        <v>5042.8673179388752</v>
      </c>
      <c r="AE268" s="362">
        <v>520</v>
      </c>
      <c r="AF268" s="361">
        <f>AE268*AE259</f>
        <v>7732.7512391189584</v>
      </c>
      <c r="AG268" s="362">
        <v>540</v>
      </c>
      <c r="AH268" s="361">
        <f>AG268*AG259</f>
        <v>8030.1647483158413</v>
      </c>
      <c r="AI268" s="362">
        <v>560</v>
      </c>
      <c r="AJ268" s="361">
        <f>AI268*AI259</f>
        <v>22787.446437719649</v>
      </c>
      <c r="AK268" s="362">
        <v>570</v>
      </c>
      <c r="AL268" s="361">
        <f>AK268*AK259</f>
        <v>23194.365124107499</v>
      </c>
      <c r="AM268" s="362">
        <v>590</v>
      </c>
      <c r="AN268" s="361">
        <f>AM268*AM259</f>
        <v>40896.82647423153</v>
      </c>
      <c r="AO268" s="362">
        <v>610</v>
      </c>
      <c r="AP268" s="363">
        <f>AO268*AO259</f>
        <v>42283.159575052938</v>
      </c>
      <c r="AQ268" s="334"/>
    </row>
    <row r="269" spans="2:43" ht="14.45" customHeight="1">
      <c r="B269" s="323"/>
      <c r="C269" s="605"/>
      <c r="D269" s="365" t="s">
        <v>1041</v>
      </c>
      <c r="E269" s="366">
        <v>240</v>
      </c>
      <c r="F269" s="365">
        <f>E269*E259</f>
        <v>295.25760000000002</v>
      </c>
      <c r="G269" s="366">
        <v>240</v>
      </c>
      <c r="H269" s="365">
        <f>G269*G259</f>
        <v>383.44447200000002</v>
      </c>
      <c r="I269" s="366">
        <v>240</v>
      </c>
      <c r="J269" s="365">
        <f>I269*I259</f>
        <v>543.85835135999992</v>
      </c>
      <c r="K269" s="366">
        <v>240</v>
      </c>
      <c r="L269" s="365">
        <f>K269*K259</f>
        <v>543.85835135999992</v>
      </c>
      <c r="M269" s="366">
        <v>240</v>
      </c>
      <c r="N269" s="365">
        <f>M269*M259</f>
        <v>543.85835135999992</v>
      </c>
      <c r="O269" s="366">
        <v>250</v>
      </c>
      <c r="P269" s="365">
        <f>O269*O259</f>
        <v>1011.0312287137202</v>
      </c>
      <c r="Q269" s="366">
        <v>260</v>
      </c>
      <c r="R269" s="365">
        <f>Q269*Q259</f>
        <v>1051.472477862269</v>
      </c>
      <c r="S269" s="366">
        <v>260</v>
      </c>
      <c r="T269" s="365">
        <f>S269*S259</f>
        <v>1051.472477862269</v>
      </c>
      <c r="U269" s="366">
        <v>260</v>
      </c>
      <c r="V269" s="365">
        <f>U269*U259</f>
        <v>1450.5222720757884</v>
      </c>
      <c r="W269" s="366">
        <v>270</v>
      </c>
      <c r="X269" s="365">
        <f>W269*W259</f>
        <v>1506.3115902325494</v>
      </c>
      <c r="Y269" s="366">
        <v>270</v>
      </c>
      <c r="Z269" s="365">
        <f>Y269*Y259</f>
        <v>1506.3115902325494</v>
      </c>
      <c r="AA269" s="366">
        <v>270</v>
      </c>
      <c r="AB269" s="365">
        <f>AA269*AA259</f>
        <v>2618.4118766221081</v>
      </c>
      <c r="AC269" s="366">
        <v>270</v>
      </c>
      <c r="AD269" s="365">
        <f>AC269*AC259</f>
        <v>2618.4118766221081</v>
      </c>
      <c r="AE269" s="366">
        <v>270</v>
      </c>
      <c r="AF269" s="365">
        <f>AE269*AE259</f>
        <v>4015.0823741579206</v>
      </c>
      <c r="AG269" s="366">
        <v>270</v>
      </c>
      <c r="AH269" s="365">
        <f>AG269*AG259</f>
        <v>4015.0823741579206</v>
      </c>
      <c r="AI269" s="366">
        <v>280</v>
      </c>
      <c r="AJ269" s="365">
        <f>AI269*AI259</f>
        <v>11393.723218859825</v>
      </c>
      <c r="AK269" s="366">
        <v>290</v>
      </c>
      <c r="AL269" s="365">
        <f>AK269*AK259</f>
        <v>11800.641905247676</v>
      </c>
      <c r="AM269" s="366">
        <v>310</v>
      </c>
      <c r="AN269" s="365">
        <f>AM269*AM259</f>
        <v>21488.163062731823</v>
      </c>
      <c r="AO269" s="366">
        <v>320</v>
      </c>
      <c r="AP269" s="367">
        <f>AO269*AO259</f>
        <v>22181.329613142523</v>
      </c>
      <c r="AQ269" s="334"/>
    </row>
    <row r="270" spans="2:43" ht="14.45" customHeight="1">
      <c r="B270" s="323"/>
      <c r="C270" s="364" t="s">
        <v>1001</v>
      </c>
      <c r="D270" s="365">
        <f>마리!$F$24</f>
        <v>28</v>
      </c>
      <c r="E270" s="366">
        <v>6</v>
      </c>
      <c r="F270" s="365">
        <f>D270*E270*E259</f>
        <v>206.68032000000005</v>
      </c>
      <c r="G270" s="366">
        <v>6</v>
      </c>
      <c r="H270" s="365">
        <f>D270*G270*G259</f>
        <v>268.41113040000005</v>
      </c>
      <c r="I270" s="366">
        <v>6</v>
      </c>
      <c r="J270" s="365">
        <f>D270*I270*I259</f>
        <v>380.70084595199995</v>
      </c>
      <c r="K270" s="366">
        <v>6</v>
      </c>
      <c r="L270" s="365">
        <f>D270*K270*K259</f>
        <v>380.70084595199995</v>
      </c>
      <c r="M270" s="366">
        <v>6</v>
      </c>
      <c r="N270" s="365">
        <f>D270*M270*M259</f>
        <v>380.70084595199995</v>
      </c>
      <c r="O270" s="366">
        <v>6</v>
      </c>
      <c r="P270" s="365">
        <f>D270*O270*O259</f>
        <v>679.41298569562002</v>
      </c>
      <c r="Q270" s="366">
        <v>12</v>
      </c>
      <c r="R270" s="365">
        <f>D270*Q270*Q259</f>
        <v>1358.82597139124</v>
      </c>
      <c r="S270" s="366">
        <v>12</v>
      </c>
      <c r="T270" s="365">
        <f>D270*S270*S259</f>
        <v>1358.82597139124</v>
      </c>
      <c r="U270" s="366">
        <v>12</v>
      </c>
      <c r="V270" s="365">
        <f>D270*U270*U259</f>
        <v>1874.5210900671725</v>
      </c>
      <c r="W270" s="366">
        <v>12</v>
      </c>
      <c r="X270" s="365">
        <f>D270*W270*W259</f>
        <v>1874.5210900671725</v>
      </c>
      <c r="Y270" s="366">
        <v>12</v>
      </c>
      <c r="Z270" s="365">
        <f>D270*Y270*Y259</f>
        <v>1874.5210900671725</v>
      </c>
      <c r="AA270" s="366">
        <v>18</v>
      </c>
      <c r="AB270" s="365">
        <f>D270*AA270*AA259</f>
        <v>4887.7021696946013</v>
      </c>
      <c r="AC270" s="366">
        <v>18</v>
      </c>
      <c r="AD270" s="365">
        <f>D270*AC270*AC259</f>
        <v>4887.7021696946013</v>
      </c>
      <c r="AE270" s="366">
        <v>18</v>
      </c>
      <c r="AF270" s="365">
        <f>D270*AE270*AE259</f>
        <v>7494.8204317614518</v>
      </c>
      <c r="AG270" s="366">
        <v>18</v>
      </c>
      <c r="AH270" s="365">
        <f>D270*AG270*AG259</f>
        <v>7494.8204317614518</v>
      </c>
      <c r="AI270" s="366">
        <v>24</v>
      </c>
      <c r="AJ270" s="365">
        <f>D270*AI270*AI259</f>
        <v>27344.935725263578</v>
      </c>
      <c r="AK270" s="366">
        <v>24</v>
      </c>
      <c r="AL270" s="365">
        <f>D270*AK270*AK259</f>
        <v>27344.935725263578</v>
      </c>
      <c r="AM270" s="366">
        <v>24</v>
      </c>
      <c r="AN270" s="365">
        <f>D270*AM270*AM259</f>
        <v>46580.792187599305</v>
      </c>
      <c r="AO270" s="366">
        <v>24</v>
      </c>
      <c r="AP270" s="367">
        <f>D270*AO270*AO259</f>
        <v>46580.792187599305</v>
      </c>
      <c r="AQ270" s="334"/>
    </row>
    <row r="271" spans="2:43" ht="14.45" customHeight="1">
      <c r="B271" s="323"/>
      <c r="C271" s="364" t="s">
        <v>1033</v>
      </c>
      <c r="D271" s="365">
        <f>마리!$F$25</f>
        <v>60</v>
      </c>
      <c r="E271" s="366">
        <v>3</v>
      </c>
      <c r="F271" s="365">
        <f>D271*E271*E259</f>
        <v>221.44320000000005</v>
      </c>
      <c r="G271" s="366">
        <v>3</v>
      </c>
      <c r="H271" s="365">
        <f>D271*G271*G259</f>
        <v>287.58335400000004</v>
      </c>
      <c r="I271" s="366">
        <v>3</v>
      </c>
      <c r="J271" s="365">
        <f>D271*I271*I259</f>
        <v>407.89376351999994</v>
      </c>
      <c r="K271" s="366">
        <v>3</v>
      </c>
      <c r="L271" s="365">
        <f>D271*K271*K259</f>
        <v>407.89376351999994</v>
      </c>
      <c r="M271" s="366">
        <v>3</v>
      </c>
      <c r="N271" s="365">
        <f>D271*M271*M259</f>
        <v>407.89376351999994</v>
      </c>
      <c r="O271" s="366">
        <v>3</v>
      </c>
      <c r="P271" s="365">
        <f>D271*O271*O259</f>
        <v>727.94248467387854</v>
      </c>
      <c r="Q271" s="366">
        <v>6</v>
      </c>
      <c r="R271" s="365">
        <f>D271*Q271*Q259</f>
        <v>1455.8849693477571</v>
      </c>
      <c r="S271" s="366">
        <v>6</v>
      </c>
      <c r="T271" s="365">
        <f>D271*S271*S259</f>
        <v>1455.8849693477571</v>
      </c>
      <c r="U271" s="366">
        <v>6</v>
      </c>
      <c r="V271" s="365">
        <f>D271*U271*U259</f>
        <v>2008.4154536433991</v>
      </c>
      <c r="W271" s="366">
        <v>6</v>
      </c>
      <c r="X271" s="365">
        <f>D271*W271*W259</f>
        <v>2008.4154536433991</v>
      </c>
      <c r="Y271" s="366">
        <v>6</v>
      </c>
      <c r="Z271" s="365">
        <f>D271*Y271*Y259</f>
        <v>2008.4154536433991</v>
      </c>
      <c r="AA271" s="366">
        <v>9</v>
      </c>
      <c r="AB271" s="365">
        <f>D271*AA271*AA259</f>
        <v>5236.8237532442163</v>
      </c>
      <c r="AC271" s="366">
        <v>9</v>
      </c>
      <c r="AD271" s="365">
        <f>D271*AC271*AC259</f>
        <v>5236.8237532442163</v>
      </c>
      <c r="AE271" s="366">
        <v>9</v>
      </c>
      <c r="AF271" s="365">
        <f>D271*AE271*AE259</f>
        <v>8030.1647483158413</v>
      </c>
      <c r="AG271" s="366">
        <v>9</v>
      </c>
      <c r="AH271" s="365">
        <f>D271*AG271*AG259</f>
        <v>8030.1647483158413</v>
      </c>
      <c r="AI271" s="366">
        <v>11</v>
      </c>
      <c r="AJ271" s="365">
        <f>D271*AI271*AI259</f>
        <v>26856.633301598158</v>
      </c>
      <c r="AK271" s="366">
        <v>11</v>
      </c>
      <c r="AL271" s="365">
        <f>D271*AK271*AK259</f>
        <v>26856.633301598158</v>
      </c>
      <c r="AM271" s="366">
        <v>11</v>
      </c>
      <c r="AN271" s="365">
        <f>D271*AM271*AM259</f>
        <v>45748.992327106454</v>
      </c>
      <c r="AO271" s="366">
        <v>11</v>
      </c>
      <c r="AP271" s="367">
        <f>D271*AO271*AO259</f>
        <v>45748.992327106454</v>
      </c>
      <c r="AQ271" s="334"/>
    </row>
    <row r="272" spans="2:43" ht="14.45" customHeight="1" thickBot="1">
      <c r="B272" s="323"/>
      <c r="C272" s="372" t="s">
        <v>1002</v>
      </c>
      <c r="D272" s="373">
        <f>마리!$F$26</f>
        <v>103</v>
      </c>
      <c r="E272" s="374">
        <v>1</v>
      </c>
      <c r="F272" s="373">
        <f>D272*E272*E259</f>
        <v>126.71472000000003</v>
      </c>
      <c r="G272" s="374">
        <v>1</v>
      </c>
      <c r="H272" s="373">
        <f>D272*G272*G259</f>
        <v>164.56158590000001</v>
      </c>
      <c r="I272" s="374">
        <v>1</v>
      </c>
      <c r="J272" s="373">
        <f>D272*I272*I259</f>
        <v>233.40587579199996</v>
      </c>
      <c r="K272" s="374">
        <v>1</v>
      </c>
      <c r="L272" s="373">
        <f>D272*K272*K259</f>
        <v>233.40587579199996</v>
      </c>
      <c r="M272" s="374">
        <v>1</v>
      </c>
      <c r="N272" s="373">
        <f>D272*M272*M259</f>
        <v>233.40587579199996</v>
      </c>
      <c r="O272" s="374">
        <v>1</v>
      </c>
      <c r="P272" s="373">
        <f>D272*O272*O259</f>
        <v>416.54486623005272</v>
      </c>
      <c r="Q272" s="374">
        <v>2</v>
      </c>
      <c r="R272" s="373">
        <f>D272*Q272*Q259</f>
        <v>833.08973246010544</v>
      </c>
      <c r="S272" s="374">
        <v>2</v>
      </c>
      <c r="T272" s="373">
        <f>D272*S272*S259</f>
        <v>833.08973246010544</v>
      </c>
      <c r="U272" s="374">
        <v>2</v>
      </c>
      <c r="V272" s="373">
        <f>D272*U272*U259</f>
        <v>1149.2599540292783</v>
      </c>
      <c r="W272" s="374">
        <v>2</v>
      </c>
      <c r="X272" s="373">
        <f>D272*W272*W259</f>
        <v>1149.2599540292783</v>
      </c>
      <c r="Y272" s="374">
        <v>2</v>
      </c>
      <c r="Z272" s="373">
        <f>D272*Y272*Y259</f>
        <v>1149.2599540292783</v>
      </c>
      <c r="AA272" s="374">
        <v>3</v>
      </c>
      <c r="AB272" s="373">
        <f>D272*AA272*AA259</f>
        <v>2996.6269254675235</v>
      </c>
      <c r="AC272" s="374">
        <v>3</v>
      </c>
      <c r="AD272" s="373">
        <f>D272*AC272*AC259</f>
        <v>2996.6269254675235</v>
      </c>
      <c r="AE272" s="374">
        <v>3</v>
      </c>
      <c r="AF272" s="373">
        <f>D272*AE272*AE259</f>
        <v>4595.038717091843</v>
      </c>
      <c r="AG272" s="374">
        <v>3</v>
      </c>
      <c r="AH272" s="373">
        <f>D272*AG272*AG259</f>
        <v>4595.038717091843</v>
      </c>
      <c r="AI272" s="374">
        <v>1</v>
      </c>
      <c r="AJ272" s="373">
        <f>D272*AI272*AI259</f>
        <v>4191.262469794864</v>
      </c>
      <c r="AK272" s="374">
        <v>1</v>
      </c>
      <c r="AL272" s="373">
        <f>D272*AK272*AK259</f>
        <v>4191.262469794864</v>
      </c>
      <c r="AM272" s="374">
        <v>1</v>
      </c>
      <c r="AN272" s="373">
        <f>D272*AM272*AM259</f>
        <v>7139.6154692302498</v>
      </c>
      <c r="AO272" s="374">
        <v>1</v>
      </c>
      <c r="AP272" s="375">
        <f>D272*AO272*AO259</f>
        <v>7139.6154692302498</v>
      </c>
      <c r="AQ272" s="334"/>
    </row>
    <row r="273" spans="2:43" ht="14.45" customHeight="1" thickBot="1">
      <c r="B273" s="323"/>
      <c r="C273" s="277"/>
      <c r="D273" s="277"/>
      <c r="E273" s="277"/>
      <c r="F273" s="277"/>
      <c r="G273" s="277"/>
      <c r="H273" s="277"/>
      <c r="I273" s="277"/>
      <c r="J273" s="277"/>
      <c r="K273" s="277"/>
      <c r="L273" s="277"/>
      <c r="M273" s="277"/>
      <c r="N273" s="277"/>
      <c r="O273" s="277"/>
      <c r="P273" s="277"/>
      <c r="Q273" s="277"/>
      <c r="R273" s="277"/>
      <c r="S273" s="277"/>
      <c r="T273" s="277"/>
      <c r="U273" s="277"/>
      <c r="V273" s="277"/>
      <c r="W273" s="277"/>
      <c r="X273" s="277"/>
      <c r="Y273" s="277"/>
      <c r="Z273" s="277"/>
      <c r="AA273" s="277"/>
      <c r="AB273" s="277"/>
      <c r="AC273" s="277"/>
      <c r="AD273" s="277"/>
      <c r="AE273" s="277"/>
      <c r="AF273" s="277"/>
      <c r="AG273" s="277"/>
      <c r="AH273" s="277"/>
      <c r="AI273" s="277"/>
      <c r="AJ273" s="277"/>
      <c r="AK273" s="277"/>
      <c r="AL273" s="277"/>
      <c r="AM273" s="277"/>
      <c r="AN273" s="277"/>
      <c r="AO273" s="277"/>
      <c r="AP273" s="277"/>
      <c r="AQ273" s="334"/>
    </row>
    <row r="274" spans="2:43" ht="14.45" customHeight="1">
      <c r="B274" s="323"/>
      <c r="C274" s="376" t="s">
        <v>1032</v>
      </c>
      <c r="D274" s="377" t="s">
        <v>1002</v>
      </c>
      <c r="E274" s="600">
        <f>F260+F262+F264+F266+F268+F272</f>
        <v>1264.85616</v>
      </c>
      <c r="F274" s="600"/>
      <c r="G274" s="600">
        <f t="shared" ref="G274" si="162">H260+H262+H264+H266+H268+H272</f>
        <v>1504.6072007000002</v>
      </c>
      <c r="H274" s="600"/>
      <c r="I274" s="600">
        <f t="shared" ref="I274" si="163">J260+J262+J264+J266+J268+J272</f>
        <v>1941.0020958559999</v>
      </c>
      <c r="J274" s="600"/>
      <c r="K274" s="600">
        <f t="shared" ref="K274" si="164">L260+L262+L264+L266+L268+L272</f>
        <v>2106.6236251359996</v>
      </c>
      <c r="L274" s="600"/>
      <c r="M274" s="600">
        <f t="shared" ref="M274" si="165">N260+N262+N264+N266+N268+N272</f>
        <v>2106.6236251359996</v>
      </c>
      <c r="N274" s="600"/>
      <c r="O274" s="600">
        <f t="shared" ref="O274" si="166">P260+P262+P264+P266+P268+P272</f>
        <v>3301.0183188893666</v>
      </c>
      <c r="P274" s="600"/>
      <c r="Q274" s="600">
        <f t="shared" ref="Q274" si="167">R260+R262+R264+R266+R268+R272</f>
        <v>3902.5691837570976</v>
      </c>
      <c r="R274" s="600"/>
      <c r="S274" s="600">
        <f t="shared" ref="S274" si="168">T260+T262+T264+T266+T268+T272</f>
        <v>3943.0104329056462</v>
      </c>
      <c r="T274" s="600"/>
      <c r="U274" s="600">
        <f t="shared" ref="U274" si="169">V260+V262+V264+V266+V268+V272</f>
        <v>5264.016907066296</v>
      </c>
      <c r="V274" s="600"/>
      <c r="W274" s="600">
        <f t="shared" ref="W274" si="170">X260+X262+X264+X266+X268+X272</f>
        <v>5670.3112706425227</v>
      </c>
      <c r="X274" s="600"/>
      <c r="Y274" s="600">
        <f t="shared" ref="Y274" si="171">Z260+Z262+Z264+Z266+Z268+Z272</f>
        <v>5815.3634978501022</v>
      </c>
      <c r="Z274" s="600"/>
      <c r="AA274" s="600">
        <f t="shared" ref="AA274" si="172">AB260+AB262+AB264+AB266+AB268+AB272</f>
        <v>11640.630874093404</v>
      </c>
      <c r="AB274" s="600"/>
      <c r="AC274" s="600">
        <f t="shared" ref="AC274" si="173">AD260+AD262+AD264+AD266+AD268+AD272</f>
        <v>12632.38117058195</v>
      </c>
      <c r="AD274" s="600"/>
      <c r="AE274" s="600">
        <f t="shared" ref="AE274" si="174">AF260+AF262+AF264+AF266+AF268+AF272</f>
        <v>19274.106662894646</v>
      </c>
      <c r="AF274" s="600"/>
      <c r="AG274" s="600">
        <f t="shared" ref="AG274" si="175">AH260+AH262+AH264+AH266+AH268+AH272</f>
        <v>21418.547190485293</v>
      </c>
      <c r="AH274" s="600"/>
      <c r="AI274" s="600">
        <f t="shared" ref="AI274" si="176">AJ260+AJ262+AJ264+AJ266+AJ268+AJ272</f>
        <v>46095.95192281546</v>
      </c>
      <c r="AJ274" s="600"/>
      <c r="AK274" s="600">
        <f t="shared" ref="AK274" si="177">AL260+AL262+AL264+AL266+AL268+AL272</f>
        <v>50752.340303864992</v>
      </c>
      <c r="AL274" s="600"/>
      <c r="AM274" s="600">
        <f t="shared" ref="AM274" si="178">AN260+AN262+AN264+AN266+AN268+AN272</f>
        <v>88709.030440547067</v>
      </c>
      <c r="AN274" s="600"/>
      <c r="AO274" s="600">
        <f t="shared" ref="AO274" si="179">AP260+AP262+AP264+AP266+AP268+AP272</f>
        <v>98789.169463996979</v>
      </c>
      <c r="AP274" s="601"/>
      <c r="AQ274" s="334"/>
    </row>
    <row r="275" spans="2:43" ht="14.45" customHeight="1" thickBot="1">
      <c r="B275" s="323"/>
      <c r="C275" s="378" t="s">
        <v>1034</v>
      </c>
      <c r="D275" s="379" t="s">
        <v>1002</v>
      </c>
      <c r="E275" s="598">
        <f>F261+F263+F265+F267+F269+F272</f>
        <v>861.18768000000011</v>
      </c>
      <c r="F275" s="598"/>
      <c r="G275" s="598">
        <f>H261+H263+H265+H267+H269+H272</f>
        <v>1010.7379171</v>
      </c>
      <c r="H275" s="598"/>
      <c r="I275" s="598">
        <f>J261+J263+J265+J267+J269+J272</f>
        <v>1282.7731208479997</v>
      </c>
      <c r="J275" s="598"/>
      <c r="K275" s="598">
        <f>L261+L263+L265+L267+L269+L272</f>
        <v>1403.1503442719998</v>
      </c>
      <c r="L275" s="598"/>
      <c r="M275" s="598">
        <f>N261+N263+N265+N267+N269+N272</f>
        <v>1403.1503442719998</v>
      </c>
      <c r="N275" s="598"/>
      <c r="O275" s="598">
        <f>P261+P263+P265+P267+P269+P272</f>
        <v>2195.7060881321636</v>
      </c>
      <c r="P275" s="598"/>
      <c r="Q275" s="598">
        <f>R261+R263+R265+R267+R269+R272</f>
        <v>2736.8122035107649</v>
      </c>
      <c r="R275" s="598"/>
      <c r="S275" s="598">
        <f>T261+T263+T265+T267+T269+T272</f>
        <v>2736.8122035107649</v>
      </c>
      <c r="T275" s="598"/>
      <c r="U275" s="598">
        <f>V261+V263+V265+V267+V269+V272</f>
        <v>3574.8167713591556</v>
      </c>
      <c r="V275" s="598"/>
      <c r="W275" s="598">
        <f>X261+X263+X265+X267+X269+X272</f>
        <v>3913.3689985667343</v>
      </c>
      <c r="X275" s="598"/>
      <c r="Y275" s="598">
        <f>Z261+Z263+Z265+Z267+Z269+Z272</f>
        <v>4259.8519076175517</v>
      </c>
      <c r="Z275" s="598"/>
      <c r="AA275" s="598">
        <f>AB261+AB263+AB265+AB267+AB269+AB272</f>
        <v>8183.859988043816</v>
      </c>
      <c r="AB275" s="598"/>
      <c r="AC275" s="598">
        <f>AD261+AD263+AD265+AD267+AD269+AD272</f>
        <v>8804.0251362880881</v>
      </c>
      <c r="AD275" s="598"/>
      <c r="AE275" s="598">
        <f>AF261+AF263+AF265+AF267+AF269+AF272</f>
        <v>13425.069164824828</v>
      </c>
      <c r="AF275" s="598"/>
      <c r="AG275" s="598">
        <f>AH261+AH263+AH265+AH267+AH269+AH272</f>
        <v>14652.325375861088</v>
      </c>
      <c r="AH275" s="598"/>
      <c r="AI275" s="598">
        <f>AJ261+AJ263+AJ265+AJ267+AJ269+AJ272</f>
        <v>28881.749314632267</v>
      </c>
      <c r="AJ275" s="598"/>
      <c r="AK275" s="598">
        <f>AL261+AL263+AL265+AL267+AL269+AL272</f>
        <v>32201.327797461243</v>
      </c>
      <c r="AL275" s="598"/>
      <c r="AM275" s="598">
        <f>AN261+AN263+AN265+AN267+AN269+AN272</f>
        <v>56345.661943461782</v>
      </c>
      <c r="AN275" s="598"/>
      <c r="AO275" s="598">
        <f>AP261+AP263+AP265+AP267+AP269+AP272</f>
        <v>62746.574695515294</v>
      </c>
      <c r="AP275" s="599"/>
      <c r="AQ275" s="334"/>
    </row>
    <row r="276" spans="2:43" ht="14.45" customHeight="1" thickBot="1">
      <c r="B276" s="323"/>
      <c r="C276" s="277"/>
      <c r="D276" s="277"/>
      <c r="E276" s="277"/>
      <c r="F276" s="277"/>
      <c r="G276" s="277"/>
      <c r="H276" s="277"/>
      <c r="I276" s="277"/>
      <c r="J276" s="277"/>
      <c r="K276" s="277"/>
      <c r="L276" s="277"/>
      <c r="M276" s="277"/>
      <c r="N276" s="277"/>
      <c r="O276" s="277"/>
      <c r="P276" s="277"/>
      <c r="Q276" s="277"/>
      <c r="R276" s="277"/>
      <c r="S276" s="277"/>
      <c r="T276" s="277"/>
      <c r="U276" s="277"/>
      <c r="V276" s="277"/>
      <c r="W276" s="277"/>
      <c r="X276" s="277"/>
      <c r="Y276" s="277"/>
      <c r="Z276" s="277"/>
      <c r="AA276" s="277"/>
      <c r="AB276" s="277"/>
      <c r="AC276" s="277"/>
      <c r="AD276" s="277"/>
      <c r="AE276" s="277"/>
      <c r="AF276" s="277"/>
      <c r="AG276" s="277"/>
      <c r="AH276" s="277"/>
      <c r="AI276" s="277"/>
      <c r="AJ276" s="277"/>
      <c r="AK276" s="277"/>
      <c r="AL276" s="277"/>
      <c r="AM276" s="277"/>
      <c r="AN276" s="277"/>
      <c r="AO276" s="277"/>
      <c r="AP276" s="277"/>
      <c r="AQ276" s="334"/>
    </row>
    <row r="277" spans="2:43" ht="14.45" customHeight="1">
      <c r="B277" s="323"/>
      <c r="C277" s="608" t="s">
        <v>1781</v>
      </c>
      <c r="D277" s="610" t="s">
        <v>1037</v>
      </c>
      <c r="E277" s="606" t="s">
        <v>1013</v>
      </c>
      <c r="F277" s="606"/>
      <c r="G277" s="606" t="s">
        <v>1042</v>
      </c>
      <c r="H277" s="606" t="s">
        <v>1014</v>
      </c>
      <c r="I277" s="606" t="s">
        <v>1043</v>
      </c>
      <c r="J277" s="606" t="s">
        <v>1015</v>
      </c>
      <c r="K277" s="606" t="s">
        <v>1044</v>
      </c>
      <c r="L277" s="606" t="s">
        <v>1016</v>
      </c>
      <c r="M277" s="606" t="s">
        <v>1045</v>
      </c>
      <c r="N277" s="606" t="s">
        <v>1017</v>
      </c>
      <c r="O277" s="606" t="s">
        <v>1046</v>
      </c>
      <c r="P277" s="606" t="s">
        <v>1018</v>
      </c>
      <c r="Q277" s="606" t="s">
        <v>1047</v>
      </c>
      <c r="R277" s="606" t="s">
        <v>1019</v>
      </c>
      <c r="S277" s="606" t="s">
        <v>1048</v>
      </c>
      <c r="T277" s="606" t="s">
        <v>1020</v>
      </c>
      <c r="U277" s="606" t="s">
        <v>1049</v>
      </c>
      <c r="V277" s="606" t="s">
        <v>1021</v>
      </c>
      <c r="W277" s="606" t="s">
        <v>1050</v>
      </c>
      <c r="X277" s="606" t="s">
        <v>1022</v>
      </c>
      <c r="Y277" s="606" t="s">
        <v>1051</v>
      </c>
      <c r="Z277" s="606" t="s">
        <v>1023</v>
      </c>
      <c r="AA277" s="606" t="s">
        <v>1052</v>
      </c>
      <c r="AB277" s="606" t="s">
        <v>1024</v>
      </c>
      <c r="AC277" s="606" t="s">
        <v>1053</v>
      </c>
      <c r="AD277" s="606" t="s">
        <v>1025</v>
      </c>
      <c r="AE277" s="606" t="s">
        <v>1054</v>
      </c>
      <c r="AF277" s="606" t="s">
        <v>1026</v>
      </c>
      <c r="AG277" s="606" t="s">
        <v>1055</v>
      </c>
      <c r="AH277" s="606" t="s">
        <v>1027</v>
      </c>
      <c r="AI277" s="606" t="s">
        <v>1056</v>
      </c>
      <c r="AJ277" s="606" t="s">
        <v>1028</v>
      </c>
      <c r="AK277" s="606" t="s">
        <v>1057</v>
      </c>
      <c r="AL277" s="606" t="s">
        <v>1029</v>
      </c>
      <c r="AM277" s="606" t="s">
        <v>1058</v>
      </c>
      <c r="AN277" s="606" t="s">
        <v>1030</v>
      </c>
      <c r="AO277" s="606" t="s">
        <v>1059</v>
      </c>
      <c r="AP277" s="607" t="s">
        <v>1031</v>
      </c>
      <c r="AQ277" s="334"/>
    </row>
    <row r="278" spans="2:43" ht="14.45" customHeight="1">
      <c r="B278" s="323"/>
      <c r="C278" s="609"/>
      <c r="D278" s="611"/>
      <c r="E278" s="602">
        <f>'3T장기'!$J$7</f>
        <v>1</v>
      </c>
      <c r="F278" s="602"/>
      <c r="G278" s="602">
        <f>'3T장기'!$J$17</f>
        <v>1.3094499999999998</v>
      </c>
      <c r="H278" s="602">
        <v>1.5976852999999998</v>
      </c>
      <c r="I278" s="602">
        <f>'3T장기'!$J$27</f>
        <v>1.8777911090809998</v>
      </c>
      <c r="J278" s="602">
        <v>1.5976852999999998</v>
      </c>
      <c r="K278" s="602">
        <f>'3T장기'!$J$37</f>
        <v>1.8777911090809998</v>
      </c>
      <c r="L278" s="602">
        <v>1.5976852999999998</v>
      </c>
      <c r="M278" s="602">
        <f>'3T장기'!$J$47</f>
        <v>1.8777911090809998</v>
      </c>
      <c r="N278" s="602">
        <v>1.5976852999999998</v>
      </c>
      <c r="O278" s="602">
        <f>'3T장기'!$J$57</f>
        <v>3.4352025153263877</v>
      </c>
      <c r="P278" s="602">
        <v>1.5976852999999998</v>
      </c>
      <c r="Q278" s="602">
        <f>'3T장기'!$S$7</f>
        <v>3.4352025153263877</v>
      </c>
      <c r="R278" s="602">
        <v>1.5976852999999998</v>
      </c>
      <c r="S278" s="602">
        <f>'3T장기'!$S$17</f>
        <v>3.4352025153263877</v>
      </c>
      <c r="T278" s="602">
        <v>1.5976852999999998</v>
      </c>
      <c r="U278" s="602">
        <f>'3T장기'!$S$27</f>
        <v>4.8137190893745823</v>
      </c>
      <c r="V278" s="602">
        <v>1.5976852999999998</v>
      </c>
      <c r="W278" s="602">
        <f>'3T장기'!$S$37</f>
        <v>4.8137190893745823</v>
      </c>
      <c r="X278" s="602">
        <v>1.5976852999999998</v>
      </c>
      <c r="Y278" s="602">
        <f>'3T장기'!$S$47</f>
        <v>4.8137190893745823</v>
      </c>
      <c r="Z278" s="602">
        <v>1.5976852999999998</v>
      </c>
      <c r="AA278" s="602">
        <f>'3T장기'!$S$57</f>
        <v>8.4527751340665915</v>
      </c>
      <c r="AB278" s="602">
        <v>1.5976852999999998</v>
      </c>
      <c r="AC278" s="602">
        <f>'3T장기'!$AB$7</f>
        <v>8.4527751340665915</v>
      </c>
      <c r="AD278" s="602">
        <v>1.5976852999999998</v>
      </c>
      <c r="AE278" s="602">
        <f>'3T장기'!$AB$17</f>
        <v>12.828122342708454</v>
      </c>
      <c r="AF278" s="602">
        <v>1.5976852999999998</v>
      </c>
      <c r="AG278" s="602">
        <f>'3T장기'!$AB$27</f>
        <v>12.828122342708454</v>
      </c>
      <c r="AH278" s="602">
        <v>1.5976852999999998</v>
      </c>
      <c r="AI278" s="602">
        <f>'3T장기'!$AB$37</f>
        <v>31.883510117979654</v>
      </c>
      <c r="AJ278" s="602">
        <v>1.5976852999999998</v>
      </c>
      <c r="AK278" s="602">
        <f>'3T장기'!$AB$47</f>
        <v>31.883510117979654</v>
      </c>
      <c r="AL278" s="602">
        <v>1.5976852999999998</v>
      </c>
      <c r="AM278" s="602">
        <f>'3T장기'!$AB$57</f>
        <v>46.756155293346822</v>
      </c>
      <c r="AN278" s="602">
        <v>1.5976852999999998</v>
      </c>
      <c r="AO278" s="602">
        <f>'3T장기'!$AB$57</f>
        <v>46.756155293346822</v>
      </c>
      <c r="AP278" s="603"/>
      <c r="AQ278" s="334"/>
    </row>
    <row r="279" spans="2:43" ht="14.45" customHeight="1">
      <c r="B279" s="323"/>
      <c r="C279" s="360" t="s">
        <v>204</v>
      </c>
      <c r="D279" s="361">
        <f>마리!$F$28</f>
        <v>0</v>
      </c>
      <c r="E279" s="362">
        <v>87.5</v>
      </c>
      <c r="F279" s="361">
        <f>D279*E279*E278</f>
        <v>0</v>
      </c>
      <c r="G279" s="362">
        <v>87.5</v>
      </c>
      <c r="H279" s="361">
        <f>D279*G279*G278</f>
        <v>0</v>
      </c>
      <c r="I279" s="362">
        <v>87.5</v>
      </c>
      <c r="J279" s="361">
        <f>D279*I279*I278</f>
        <v>0</v>
      </c>
      <c r="K279" s="362">
        <v>107.9</v>
      </c>
      <c r="L279" s="361">
        <f>D279*K279*K278</f>
        <v>0</v>
      </c>
      <c r="M279" s="362">
        <v>107.9</v>
      </c>
      <c r="N279" s="361">
        <f>D279*M279*M278</f>
        <v>0</v>
      </c>
      <c r="O279" s="362">
        <v>107.9</v>
      </c>
      <c r="P279" s="361">
        <f>D279*O279*O278</f>
        <v>0</v>
      </c>
      <c r="Q279" s="362">
        <v>128.30000000000001</v>
      </c>
      <c r="R279" s="361">
        <f>D279*Q279*Q278</f>
        <v>0</v>
      </c>
      <c r="S279" s="362">
        <v>128.30000000000001</v>
      </c>
      <c r="T279" s="361">
        <f>D279*S279*S278</f>
        <v>0</v>
      </c>
      <c r="U279" s="362">
        <v>128.30000000000001</v>
      </c>
      <c r="V279" s="361">
        <f>D279*U279*U278</f>
        <v>0</v>
      </c>
      <c r="W279" s="362">
        <v>148.69999999999999</v>
      </c>
      <c r="X279" s="361">
        <f>D279*W279*W278</f>
        <v>0</v>
      </c>
      <c r="Y279" s="362">
        <v>148.69999999999999</v>
      </c>
      <c r="Z279" s="361">
        <f>D279*Y279*Y278</f>
        <v>0</v>
      </c>
      <c r="AA279" s="362">
        <v>148.69999999999999</v>
      </c>
      <c r="AB279" s="361">
        <f>D279*AA279*AA278</f>
        <v>0</v>
      </c>
      <c r="AC279" s="362">
        <v>169.1</v>
      </c>
      <c r="AD279" s="361">
        <f>D279*AC279*AC278</f>
        <v>0</v>
      </c>
      <c r="AE279" s="362">
        <v>169.1</v>
      </c>
      <c r="AF279" s="361">
        <f>D279*AE279*AE278</f>
        <v>0</v>
      </c>
      <c r="AG279" s="362">
        <v>169.1</v>
      </c>
      <c r="AH279" s="361">
        <f>D279*AG279*AG278</f>
        <v>0</v>
      </c>
      <c r="AI279" s="362">
        <v>189.5</v>
      </c>
      <c r="AJ279" s="361">
        <f>D279*AI279*AI278</f>
        <v>0</v>
      </c>
      <c r="AK279" s="362">
        <v>189.5</v>
      </c>
      <c r="AL279" s="361">
        <f>D279*AK279*AK278</f>
        <v>0</v>
      </c>
      <c r="AM279" s="362">
        <v>189.5</v>
      </c>
      <c r="AN279" s="361">
        <f>D279*AM279*AM278</f>
        <v>0</v>
      </c>
      <c r="AO279" s="362">
        <v>209.9</v>
      </c>
      <c r="AP279" s="363">
        <f>D279*AO279*AO278</f>
        <v>0</v>
      </c>
      <c r="AQ279" s="334"/>
    </row>
    <row r="280" spans="2:43" ht="14.45" customHeight="1">
      <c r="B280" s="323"/>
      <c r="C280" s="364" t="s">
        <v>203</v>
      </c>
      <c r="D280" s="365">
        <f>마리!$F$27</f>
        <v>0</v>
      </c>
      <c r="E280" s="366">
        <v>52.5</v>
      </c>
      <c r="F280" s="365">
        <f>D280*E280*E278</f>
        <v>0</v>
      </c>
      <c r="G280" s="366">
        <v>52.5</v>
      </c>
      <c r="H280" s="365">
        <f>D280*G280*G278</f>
        <v>0</v>
      </c>
      <c r="I280" s="366">
        <v>52.5</v>
      </c>
      <c r="J280" s="365">
        <f>D280*I280*I278</f>
        <v>0</v>
      </c>
      <c r="K280" s="366">
        <v>64.7</v>
      </c>
      <c r="L280" s="365">
        <f>D280*K280*K278</f>
        <v>0</v>
      </c>
      <c r="M280" s="366">
        <v>64.7</v>
      </c>
      <c r="N280" s="365">
        <f>D280*M280*M278</f>
        <v>0</v>
      </c>
      <c r="O280" s="366">
        <v>64.7</v>
      </c>
      <c r="P280" s="365">
        <f>D280*O280*O278</f>
        <v>0</v>
      </c>
      <c r="Q280" s="366">
        <v>77</v>
      </c>
      <c r="R280" s="365">
        <f>D280*Q280*Q278</f>
        <v>0</v>
      </c>
      <c r="S280" s="366">
        <v>77</v>
      </c>
      <c r="T280" s="365">
        <f>D280*S280*S278</f>
        <v>0</v>
      </c>
      <c r="U280" s="366">
        <v>77</v>
      </c>
      <c r="V280" s="365">
        <f>D280*U280*U278</f>
        <v>0</v>
      </c>
      <c r="W280" s="366">
        <v>89.2</v>
      </c>
      <c r="X280" s="365">
        <f>D280*W280*W278</f>
        <v>0</v>
      </c>
      <c r="Y280" s="366">
        <v>89.2</v>
      </c>
      <c r="Z280" s="365">
        <f>D280*Y280*Y278</f>
        <v>0</v>
      </c>
      <c r="AA280" s="366">
        <v>89.2</v>
      </c>
      <c r="AB280" s="365">
        <f>D280*AA280*AA278</f>
        <v>0</v>
      </c>
      <c r="AC280" s="366">
        <v>1010</v>
      </c>
      <c r="AD280" s="365">
        <f>D280*AC280*AC278</f>
        <v>0</v>
      </c>
      <c r="AE280" s="366">
        <v>1010</v>
      </c>
      <c r="AF280" s="365">
        <f>D280*AE280*AE278</f>
        <v>0</v>
      </c>
      <c r="AG280" s="366">
        <v>1010</v>
      </c>
      <c r="AH280" s="365">
        <f>D280*AG280*AG278</f>
        <v>0</v>
      </c>
      <c r="AI280" s="366">
        <v>1130</v>
      </c>
      <c r="AJ280" s="365">
        <f>D280*AI280*AI278</f>
        <v>0</v>
      </c>
      <c r="AK280" s="366">
        <v>1130</v>
      </c>
      <c r="AL280" s="365">
        <f>D280*AK280*AK278</f>
        <v>0</v>
      </c>
      <c r="AM280" s="366">
        <v>1130</v>
      </c>
      <c r="AN280" s="365">
        <f>D280*AM280*AM278</f>
        <v>0</v>
      </c>
      <c r="AO280" s="366">
        <v>1250</v>
      </c>
      <c r="AP280" s="367">
        <f>D280*AO280*AO278</f>
        <v>0</v>
      </c>
      <c r="AQ280" s="334"/>
    </row>
    <row r="281" spans="2:43" ht="14.45" customHeight="1">
      <c r="B281" s="323"/>
      <c r="C281" s="364" t="s">
        <v>1811</v>
      </c>
      <c r="D281" s="365">
        <f>마리!$F$31</f>
        <v>0</v>
      </c>
      <c r="E281" s="366">
        <v>11</v>
      </c>
      <c r="F281" s="365">
        <f>D281*E281*E278</f>
        <v>0</v>
      </c>
      <c r="G281" s="366">
        <v>11</v>
      </c>
      <c r="H281" s="365">
        <f>D281*G281*G278</f>
        <v>0</v>
      </c>
      <c r="I281" s="366">
        <v>11</v>
      </c>
      <c r="J281" s="365">
        <f>D281*I281*I278</f>
        <v>0</v>
      </c>
      <c r="K281" s="366">
        <v>13</v>
      </c>
      <c r="L281" s="365">
        <f>D281*K281*K278</f>
        <v>0</v>
      </c>
      <c r="M281" s="366">
        <v>14</v>
      </c>
      <c r="N281" s="365">
        <f>D281*M281*M278</f>
        <v>0</v>
      </c>
      <c r="O281" s="366">
        <v>14</v>
      </c>
      <c r="P281" s="365">
        <f>D281*O281*O278</f>
        <v>0</v>
      </c>
      <c r="Q281" s="366">
        <v>15</v>
      </c>
      <c r="R281" s="365">
        <f>D281*Q281*Q278</f>
        <v>0</v>
      </c>
      <c r="S281" s="366">
        <v>15</v>
      </c>
      <c r="T281" s="365">
        <f>D281*S281*S278</f>
        <v>0</v>
      </c>
      <c r="U281" s="366">
        <v>16</v>
      </c>
      <c r="V281" s="365">
        <f>D281*U281*U278</f>
        <v>0</v>
      </c>
      <c r="W281" s="366">
        <v>19</v>
      </c>
      <c r="X281" s="365">
        <f>D281*W281*W278</f>
        <v>0</v>
      </c>
      <c r="Y281" s="366">
        <v>23</v>
      </c>
      <c r="Z281" s="365">
        <f>D281*Y281*Y278</f>
        <v>0</v>
      </c>
      <c r="AA281" s="366">
        <v>27</v>
      </c>
      <c r="AB281" s="365">
        <f>D281*AA281*AA278</f>
        <v>0</v>
      </c>
      <c r="AC281" s="366">
        <v>32</v>
      </c>
      <c r="AD281" s="365">
        <f>D281*AC281*AC278</f>
        <v>0</v>
      </c>
      <c r="AE281" s="366">
        <v>38</v>
      </c>
      <c r="AF281" s="365">
        <f>D281*AE281*AE278</f>
        <v>0</v>
      </c>
      <c r="AG281" s="366">
        <v>45</v>
      </c>
      <c r="AH281" s="365">
        <f>D281*AG281*AG278</f>
        <v>0</v>
      </c>
      <c r="AI281" s="366">
        <v>53</v>
      </c>
      <c r="AJ281" s="365">
        <f>D281*AI281*AI278</f>
        <v>0</v>
      </c>
      <c r="AK281" s="366">
        <v>63</v>
      </c>
      <c r="AL281" s="365">
        <f>D281*AK281*AK278</f>
        <v>0</v>
      </c>
      <c r="AM281" s="366">
        <v>74</v>
      </c>
      <c r="AN281" s="365">
        <f>D281*AM281*AM278</f>
        <v>0</v>
      </c>
      <c r="AO281" s="366">
        <v>87</v>
      </c>
      <c r="AP281" s="367">
        <f>D281*AO281*AO278</f>
        <v>0</v>
      </c>
      <c r="AQ281" s="334"/>
    </row>
    <row r="282" spans="2:43" ht="14.45" customHeight="1">
      <c r="B282" s="323"/>
      <c r="C282" s="368" t="s">
        <v>1811</v>
      </c>
      <c r="D282" s="369">
        <f>마리!$F$31</f>
        <v>0</v>
      </c>
      <c r="E282" s="370">
        <v>7</v>
      </c>
      <c r="F282" s="369">
        <f>$D$52*E282*E278</f>
        <v>0</v>
      </c>
      <c r="G282" s="370">
        <v>7</v>
      </c>
      <c r="H282" s="369">
        <f>$D$52*G282*G278</f>
        <v>0</v>
      </c>
      <c r="I282" s="370">
        <v>8</v>
      </c>
      <c r="J282" s="369">
        <f>$D$52*I282*I278</f>
        <v>0</v>
      </c>
      <c r="K282" s="370">
        <v>8</v>
      </c>
      <c r="L282" s="369">
        <f>$D$52*K282*K278</f>
        <v>0</v>
      </c>
      <c r="M282" s="370">
        <v>9</v>
      </c>
      <c r="N282" s="369">
        <f>$D$52*M282*M278</f>
        <v>0</v>
      </c>
      <c r="O282" s="370">
        <v>9</v>
      </c>
      <c r="P282" s="369">
        <f>$D$52*O282*O278</f>
        <v>0</v>
      </c>
      <c r="Q282" s="370">
        <v>9</v>
      </c>
      <c r="R282" s="369">
        <f>$D$52*Q282*Q278</f>
        <v>0</v>
      </c>
      <c r="S282" s="370">
        <v>10</v>
      </c>
      <c r="T282" s="369">
        <f>$D$52*S282*S278</f>
        <v>0</v>
      </c>
      <c r="U282" s="370">
        <v>10</v>
      </c>
      <c r="V282" s="369">
        <f>$D$52*U282*U278</f>
        <v>0</v>
      </c>
      <c r="W282" s="370">
        <v>12</v>
      </c>
      <c r="X282" s="369">
        <f>$D$52*W282*W278</f>
        <v>0</v>
      </c>
      <c r="Y282" s="370">
        <v>14</v>
      </c>
      <c r="Z282" s="369">
        <f>$D$52*Y282*Y278</f>
        <v>0</v>
      </c>
      <c r="AA282" s="370">
        <v>17</v>
      </c>
      <c r="AB282" s="369">
        <f>$D$52*AA282*AA278</f>
        <v>0</v>
      </c>
      <c r="AC282" s="370">
        <v>20</v>
      </c>
      <c r="AD282" s="369">
        <f>$D$52*AC282*AC278</f>
        <v>0</v>
      </c>
      <c r="AE282" s="370">
        <v>24</v>
      </c>
      <c r="AF282" s="369">
        <f>$D$52*AE282*AE278</f>
        <v>0</v>
      </c>
      <c r="AG282" s="370">
        <v>28</v>
      </c>
      <c r="AH282" s="369">
        <f>$D$52*AG282*AG278</f>
        <v>0</v>
      </c>
      <c r="AI282" s="370">
        <v>33</v>
      </c>
      <c r="AJ282" s="369">
        <f>$D$52*AI282*AI278</f>
        <v>0</v>
      </c>
      <c r="AK282" s="370">
        <v>38</v>
      </c>
      <c r="AL282" s="369">
        <f>$D$52*AK282*AK278</f>
        <v>0</v>
      </c>
      <c r="AM282" s="370">
        <v>45</v>
      </c>
      <c r="AN282" s="369">
        <f>$D$52*AM282*AM278</f>
        <v>0</v>
      </c>
      <c r="AO282" s="370">
        <v>53</v>
      </c>
      <c r="AP282" s="371">
        <f>$D$52*AO282*AO278</f>
        <v>0</v>
      </c>
      <c r="AQ282" s="334"/>
    </row>
    <row r="283" spans="2:43" ht="14.45" customHeight="1">
      <c r="B283" s="323"/>
      <c r="C283" s="360" t="s">
        <v>1602</v>
      </c>
      <c r="D283" s="361">
        <f>마리!$F$35</f>
        <v>8</v>
      </c>
      <c r="E283" s="362">
        <v>12</v>
      </c>
      <c r="F283" s="361">
        <f>$D$53*E283*E278</f>
        <v>96</v>
      </c>
      <c r="G283" s="362">
        <v>12</v>
      </c>
      <c r="H283" s="361">
        <f>$D$53*G283*G278</f>
        <v>125.70719999999997</v>
      </c>
      <c r="I283" s="362">
        <v>12</v>
      </c>
      <c r="J283" s="361">
        <f>$D$53*I283*I278</f>
        <v>180.26794647177599</v>
      </c>
      <c r="K283" s="362">
        <v>12</v>
      </c>
      <c r="L283" s="361">
        <f>$D$53*K283*K278</f>
        <v>180.26794647177599</v>
      </c>
      <c r="M283" s="362">
        <v>12</v>
      </c>
      <c r="N283" s="361">
        <f>$D$53*M283*M278</f>
        <v>180.26794647177599</v>
      </c>
      <c r="O283" s="362">
        <v>12</v>
      </c>
      <c r="P283" s="361">
        <f>$D$53*O283*O278</f>
        <v>329.7794414713332</v>
      </c>
      <c r="Q283" s="362">
        <v>14</v>
      </c>
      <c r="R283" s="361">
        <f>$D$53*Q283*Q278</f>
        <v>384.74268171655541</v>
      </c>
      <c r="S283" s="362">
        <v>14</v>
      </c>
      <c r="T283" s="361">
        <f>$D$53*S283*S278</f>
        <v>384.74268171655541</v>
      </c>
      <c r="U283" s="362">
        <v>14</v>
      </c>
      <c r="V283" s="361">
        <f>$D$53*U283*U278</f>
        <v>539.13653800995326</v>
      </c>
      <c r="W283" s="362">
        <v>17</v>
      </c>
      <c r="X283" s="361">
        <f>$D$53*W283*W278</f>
        <v>654.66579615494322</v>
      </c>
      <c r="Y283" s="362">
        <v>19</v>
      </c>
      <c r="Z283" s="361">
        <f>$D$53*Y283*Y278</f>
        <v>731.6853015849365</v>
      </c>
      <c r="AA283" s="362">
        <v>22</v>
      </c>
      <c r="AB283" s="361">
        <f>$D$53*AA283*AA278</f>
        <v>1487.68842359572</v>
      </c>
      <c r="AC283" s="362">
        <v>26</v>
      </c>
      <c r="AD283" s="361">
        <f>$D$53*AC283*AC278</f>
        <v>1758.1772278858512</v>
      </c>
      <c r="AE283" s="362">
        <v>29</v>
      </c>
      <c r="AF283" s="361">
        <f>$D$53*AE283*AE278</f>
        <v>2976.1243835083615</v>
      </c>
      <c r="AG283" s="362">
        <v>34</v>
      </c>
      <c r="AH283" s="361">
        <f>$D$53*AG283*AG278</f>
        <v>3489.2492772166997</v>
      </c>
      <c r="AI283" s="362">
        <v>39</v>
      </c>
      <c r="AJ283" s="361">
        <f>$D$53*AI283*AI278</f>
        <v>9947.6551568096511</v>
      </c>
      <c r="AK283" s="362">
        <v>45</v>
      </c>
      <c r="AL283" s="361">
        <f>$D$53*AK283*AK278</f>
        <v>11478.063642472676</v>
      </c>
      <c r="AM283" s="362">
        <v>52</v>
      </c>
      <c r="AN283" s="361">
        <f>$D$53*AM283*AM278</f>
        <v>19450.560602032278</v>
      </c>
      <c r="AO283" s="362">
        <v>60</v>
      </c>
      <c r="AP283" s="363">
        <f>$D$53*AO283*AO278</f>
        <v>22442.954540806473</v>
      </c>
      <c r="AQ283" s="334"/>
    </row>
    <row r="284" spans="2:43" ht="14.45" customHeight="1">
      <c r="B284" s="323"/>
      <c r="C284" s="364" t="s">
        <v>1604</v>
      </c>
      <c r="D284" s="365">
        <f>마리!$F$35</f>
        <v>8</v>
      </c>
      <c r="E284" s="366">
        <v>8</v>
      </c>
      <c r="F284" s="365">
        <f>$D$54*E284*E278</f>
        <v>64</v>
      </c>
      <c r="G284" s="366">
        <v>8</v>
      </c>
      <c r="H284" s="365">
        <f>$D$54*G284*G278</f>
        <v>83.804799999999986</v>
      </c>
      <c r="I284" s="366">
        <v>8</v>
      </c>
      <c r="J284" s="365">
        <f>$D$54*I284*I278</f>
        <v>120.17863098118399</v>
      </c>
      <c r="K284" s="366">
        <v>10</v>
      </c>
      <c r="L284" s="365">
        <f>$D$54*K284*K278</f>
        <v>150.22328872647998</v>
      </c>
      <c r="M284" s="366">
        <v>10</v>
      </c>
      <c r="N284" s="365">
        <f>$D$54*M284*M278</f>
        <v>150.22328872647998</v>
      </c>
      <c r="O284" s="366">
        <v>10</v>
      </c>
      <c r="P284" s="365">
        <f>$D$54*O284*O278</f>
        <v>274.81620122611099</v>
      </c>
      <c r="Q284" s="366">
        <v>10</v>
      </c>
      <c r="R284" s="365">
        <f>$D$54*Q284*Q278</f>
        <v>274.81620122611099</v>
      </c>
      <c r="S284" s="366">
        <v>10</v>
      </c>
      <c r="T284" s="365">
        <f>$D$54*S284*S278</f>
        <v>274.81620122611099</v>
      </c>
      <c r="U284" s="366">
        <v>10</v>
      </c>
      <c r="V284" s="365">
        <f>$D$54*U284*U278</f>
        <v>385.0975271499666</v>
      </c>
      <c r="W284" s="366">
        <v>12</v>
      </c>
      <c r="X284" s="365">
        <f>$D$54*W284*W278</f>
        <v>462.11703257995987</v>
      </c>
      <c r="Y284" s="366">
        <v>14</v>
      </c>
      <c r="Z284" s="365">
        <f>$D$54*Y284*Y278</f>
        <v>539.13653800995326</v>
      </c>
      <c r="AA284" s="366">
        <v>16</v>
      </c>
      <c r="AB284" s="365">
        <f>$D$54*AA284*AA278</f>
        <v>1081.9552171605237</v>
      </c>
      <c r="AC284" s="366">
        <v>18</v>
      </c>
      <c r="AD284" s="365">
        <f>$D$54*AC284*AC278</f>
        <v>1217.1996193055893</v>
      </c>
      <c r="AE284" s="366">
        <v>20</v>
      </c>
      <c r="AF284" s="365">
        <f>$D$54*AE284*AE278</f>
        <v>2052.4995748333527</v>
      </c>
      <c r="AG284" s="366">
        <v>23</v>
      </c>
      <c r="AH284" s="365">
        <f>$D$54*AG284*AG278</f>
        <v>2360.3745110583554</v>
      </c>
      <c r="AI284" s="366">
        <v>27</v>
      </c>
      <c r="AJ284" s="365">
        <f>$D$54*AI284*AI278</f>
        <v>6886.8381854836052</v>
      </c>
      <c r="AK284" s="366">
        <v>31</v>
      </c>
      <c r="AL284" s="365">
        <f>$D$54*AK284*AK278</f>
        <v>7907.1105092589542</v>
      </c>
      <c r="AM284" s="366">
        <v>35</v>
      </c>
      <c r="AN284" s="365">
        <f>$D$54*AM284*AM278</f>
        <v>13091.723482137109</v>
      </c>
      <c r="AO284" s="366">
        <v>40</v>
      </c>
      <c r="AP284" s="367">
        <f>$D$54*AO284*AO278</f>
        <v>14961.969693870982</v>
      </c>
      <c r="AQ284" s="334"/>
    </row>
    <row r="285" spans="2:43" ht="14.45" customHeight="1">
      <c r="B285" s="323"/>
      <c r="C285" s="364" t="s">
        <v>1038</v>
      </c>
      <c r="D285" s="365">
        <f>마리!$F$32</f>
        <v>30</v>
      </c>
      <c r="E285" s="366">
        <v>8594</v>
      </c>
      <c r="F285" s="365">
        <f>$D$55*E285/500</f>
        <v>515.64</v>
      </c>
      <c r="G285" s="366">
        <v>8594</v>
      </c>
      <c r="H285" s="365">
        <f>$D$55*G285/500</f>
        <v>515.64</v>
      </c>
      <c r="I285" s="366">
        <v>8594</v>
      </c>
      <c r="J285" s="365">
        <f>$D$55*I285/500</f>
        <v>515.64</v>
      </c>
      <c r="K285" s="366">
        <v>10599</v>
      </c>
      <c r="L285" s="365">
        <f>$D$55*K285/500</f>
        <v>635.94000000000005</v>
      </c>
      <c r="M285" s="366">
        <v>10599</v>
      </c>
      <c r="N285" s="365">
        <f>$D$55*M285/500</f>
        <v>635.94000000000005</v>
      </c>
      <c r="O285" s="366">
        <v>10599</v>
      </c>
      <c r="P285" s="365">
        <f>$D$55*O285/500</f>
        <v>635.94000000000005</v>
      </c>
      <c r="Q285" s="366">
        <v>12604</v>
      </c>
      <c r="R285" s="365">
        <f>$D$55*Q285/500</f>
        <v>756.24</v>
      </c>
      <c r="S285" s="366">
        <v>12604</v>
      </c>
      <c r="T285" s="365">
        <f>$D$55*S285/500</f>
        <v>756.24</v>
      </c>
      <c r="U285" s="366">
        <v>12604</v>
      </c>
      <c r="V285" s="365">
        <f>$D$55*U285/500</f>
        <v>756.24</v>
      </c>
      <c r="W285" s="366">
        <v>17144</v>
      </c>
      <c r="X285" s="365">
        <f>$D$55*W285/500</f>
        <v>1028.6400000000001</v>
      </c>
      <c r="Y285" s="366">
        <v>17144</v>
      </c>
      <c r="Z285" s="365">
        <f>$D$55*Y285/500</f>
        <v>1028.6400000000001</v>
      </c>
      <c r="AA285" s="366">
        <v>31572</v>
      </c>
      <c r="AB285" s="365">
        <f>$D$55*AA285/500</f>
        <v>1894.32</v>
      </c>
      <c r="AC285" s="366">
        <v>42929</v>
      </c>
      <c r="AD285" s="365">
        <f>$D$55*AC285/500</f>
        <v>2575.7399999999998</v>
      </c>
      <c r="AE285" s="366">
        <v>58272</v>
      </c>
      <c r="AF285" s="365">
        <f>$D$55*AE285/500</f>
        <v>3496.32</v>
      </c>
      <c r="AG285" s="366">
        <v>79142</v>
      </c>
      <c r="AH285" s="365">
        <f>$D$55*AG285/500</f>
        <v>4748.5200000000004</v>
      </c>
      <c r="AI285" s="366">
        <v>107023</v>
      </c>
      <c r="AJ285" s="365">
        <f>$D$55*AI285/500</f>
        <v>6421.38</v>
      </c>
      <c r="AK285" s="366">
        <v>145294</v>
      </c>
      <c r="AL285" s="365">
        <f>$D$55*AK285/500</f>
        <v>8717.64</v>
      </c>
      <c r="AM285" s="366">
        <v>197281</v>
      </c>
      <c r="AN285" s="365">
        <f>$D$55*AM285/500</f>
        <v>11836.86</v>
      </c>
      <c r="AO285" s="366">
        <v>268240</v>
      </c>
      <c r="AP285" s="367">
        <f>$D$55*AO285/500</f>
        <v>16094.4</v>
      </c>
      <c r="AQ285" s="334"/>
    </row>
    <row r="286" spans="2:43" ht="14.45" customHeight="1">
      <c r="B286" s="323"/>
      <c r="C286" s="368" t="s">
        <v>1038</v>
      </c>
      <c r="D286" s="369">
        <f>마리!$F$32</f>
        <v>30</v>
      </c>
      <c r="E286" s="370">
        <v>6008</v>
      </c>
      <c r="F286" s="369">
        <f>$D$56*E286/500</f>
        <v>360.48</v>
      </c>
      <c r="G286" s="370">
        <v>6008</v>
      </c>
      <c r="H286" s="369">
        <f>$D$56*G286/500</f>
        <v>360.48</v>
      </c>
      <c r="I286" s="370">
        <v>6008</v>
      </c>
      <c r="J286" s="369">
        <f>$D$56*I286/500</f>
        <v>360.48</v>
      </c>
      <c r="K286" s="370">
        <v>7410</v>
      </c>
      <c r="L286" s="369">
        <f>$D$56*K286/500</f>
        <v>444.6</v>
      </c>
      <c r="M286" s="370">
        <v>7410</v>
      </c>
      <c r="N286" s="369">
        <f>$D$56*M286/500</f>
        <v>444.6</v>
      </c>
      <c r="O286" s="370">
        <v>7410</v>
      </c>
      <c r="P286" s="369">
        <f>$D$56*O286/500</f>
        <v>444.6</v>
      </c>
      <c r="Q286" s="370">
        <v>8812</v>
      </c>
      <c r="R286" s="369">
        <f>$D$56*Q286/500</f>
        <v>528.72</v>
      </c>
      <c r="S286" s="370">
        <v>8812</v>
      </c>
      <c r="T286" s="369">
        <f>$D$56*S286/500</f>
        <v>528.72</v>
      </c>
      <c r="U286" s="370">
        <v>8812</v>
      </c>
      <c r="V286" s="369">
        <f>$D$56*U286/500</f>
        <v>528.72</v>
      </c>
      <c r="W286" s="370">
        <v>12037</v>
      </c>
      <c r="X286" s="369">
        <f>$D$56*W286/500</f>
        <v>722.22</v>
      </c>
      <c r="Y286" s="370">
        <v>16324</v>
      </c>
      <c r="Z286" s="369">
        <f>$D$56*Y286/500</f>
        <v>979.44</v>
      </c>
      <c r="AA286" s="370">
        <v>22125</v>
      </c>
      <c r="AB286" s="369">
        <f>$D$56*AA286/500</f>
        <v>1327.5</v>
      </c>
      <c r="AC286" s="370">
        <v>29875</v>
      </c>
      <c r="AD286" s="369">
        <f>$D$56*AC286/500</f>
        <v>1792.5</v>
      </c>
      <c r="AE286" s="370">
        <v>40594</v>
      </c>
      <c r="AF286" s="369">
        <f>$D$56*AE286/500</f>
        <v>2435.64</v>
      </c>
      <c r="AG286" s="370">
        <v>55100</v>
      </c>
      <c r="AH286" s="369">
        <f>$D$56*AG286/500</f>
        <v>3306</v>
      </c>
      <c r="AI286" s="370">
        <v>75122</v>
      </c>
      <c r="AJ286" s="369">
        <f>$D$56*AI286/500</f>
        <v>4507.32</v>
      </c>
      <c r="AK286" s="370">
        <v>101964</v>
      </c>
      <c r="AL286" s="369">
        <f>$D$56*AK286/500</f>
        <v>6117.84</v>
      </c>
      <c r="AM286" s="370">
        <v>138487</v>
      </c>
      <c r="AN286" s="369">
        <f>$D$56*AM286/500</f>
        <v>8309.2199999999993</v>
      </c>
      <c r="AO286" s="370">
        <v>187405</v>
      </c>
      <c r="AP286" s="371">
        <f>$D$56*AO286/500</f>
        <v>11244.3</v>
      </c>
      <c r="AQ286" s="334"/>
    </row>
    <row r="287" spans="2:43" ht="14.45" customHeight="1">
      <c r="B287" s="323"/>
      <c r="C287" s="604" t="s">
        <v>202</v>
      </c>
      <c r="D287" s="361" t="s">
        <v>1041</v>
      </c>
      <c r="E287" s="362">
        <v>410</v>
      </c>
      <c r="F287" s="361">
        <f>E287*E278</f>
        <v>410</v>
      </c>
      <c r="G287" s="362">
        <v>420</v>
      </c>
      <c r="H287" s="361">
        <f>G287*G278</f>
        <v>549.96899999999994</v>
      </c>
      <c r="I287" s="362">
        <v>430</v>
      </c>
      <c r="J287" s="361">
        <f>I287*I278</f>
        <v>807.45017690482996</v>
      </c>
      <c r="K287" s="362">
        <v>450</v>
      </c>
      <c r="L287" s="361">
        <f>K287*K278</f>
        <v>845.00599908644995</v>
      </c>
      <c r="M287" s="362">
        <v>450</v>
      </c>
      <c r="N287" s="361">
        <f>M287*M278</f>
        <v>845.00599908644995</v>
      </c>
      <c r="O287" s="362">
        <v>460</v>
      </c>
      <c r="P287" s="361">
        <f>O287*O278</f>
        <v>1580.1931570501383</v>
      </c>
      <c r="Q287" s="362">
        <v>460</v>
      </c>
      <c r="R287" s="361">
        <f>Q287*Q278</f>
        <v>1580.1931570501383</v>
      </c>
      <c r="S287" s="362">
        <v>470</v>
      </c>
      <c r="T287" s="361">
        <f>S287*S278</f>
        <v>1614.5451822034022</v>
      </c>
      <c r="U287" s="362">
        <v>490</v>
      </c>
      <c r="V287" s="361">
        <f>U287*U278</f>
        <v>2358.7223537935452</v>
      </c>
      <c r="W287" s="362">
        <v>490</v>
      </c>
      <c r="X287" s="361">
        <f>W287*W278</f>
        <v>2358.7223537935452</v>
      </c>
      <c r="Y287" s="362">
        <v>500</v>
      </c>
      <c r="Z287" s="361">
        <f>Y287*Y278</f>
        <v>2406.859544687291</v>
      </c>
      <c r="AA287" s="362">
        <v>520</v>
      </c>
      <c r="AB287" s="361">
        <f>AA287*AA278</f>
        <v>4395.4430697146272</v>
      </c>
      <c r="AC287" s="362">
        <v>520</v>
      </c>
      <c r="AD287" s="361">
        <f>AC287*AC278</f>
        <v>4395.4430697146272</v>
      </c>
      <c r="AE287" s="362">
        <v>520</v>
      </c>
      <c r="AF287" s="361">
        <f>AE287*AE278</f>
        <v>6670.6236182083958</v>
      </c>
      <c r="AG287" s="362">
        <v>540</v>
      </c>
      <c r="AH287" s="361">
        <f>AG287*AG278</f>
        <v>6927.1860650625649</v>
      </c>
      <c r="AI287" s="362">
        <v>560</v>
      </c>
      <c r="AJ287" s="361">
        <f>AI287*AI278</f>
        <v>17854.765666068604</v>
      </c>
      <c r="AK287" s="362">
        <v>570</v>
      </c>
      <c r="AL287" s="361">
        <f>AK287*AK278</f>
        <v>18173.600767248401</v>
      </c>
      <c r="AM287" s="362">
        <v>590</v>
      </c>
      <c r="AN287" s="361">
        <f>AM287*AM278</f>
        <v>27586.131623074623</v>
      </c>
      <c r="AO287" s="362">
        <v>610</v>
      </c>
      <c r="AP287" s="363">
        <f>AO287*AO278</f>
        <v>28521.25472894156</v>
      </c>
      <c r="AQ287" s="334"/>
    </row>
    <row r="288" spans="2:43" ht="14.45" customHeight="1">
      <c r="B288" s="323"/>
      <c r="C288" s="605"/>
      <c r="D288" s="365" t="s">
        <v>1041</v>
      </c>
      <c r="E288" s="366">
        <v>240</v>
      </c>
      <c r="F288" s="365">
        <f>E288*E278</f>
        <v>240</v>
      </c>
      <c r="G288" s="366">
        <v>240</v>
      </c>
      <c r="H288" s="365">
        <f>G288*G278</f>
        <v>314.26799999999997</v>
      </c>
      <c r="I288" s="366">
        <v>240</v>
      </c>
      <c r="J288" s="365">
        <f>I288*I278</f>
        <v>450.66986617943996</v>
      </c>
      <c r="K288" s="366">
        <v>240</v>
      </c>
      <c r="L288" s="365">
        <f>K288*K278</f>
        <v>450.66986617943996</v>
      </c>
      <c r="M288" s="366">
        <v>240</v>
      </c>
      <c r="N288" s="365">
        <f>M288*M278</f>
        <v>450.66986617943996</v>
      </c>
      <c r="O288" s="366">
        <v>250</v>
      </c>
      <c r="P288" s="365">
        <f>O288*O278</f>
        <v>858.8006288315969</v>
      </c>
      <c r="Q288" s="366">
        <v>260</v>
      </c>
      <c r="R288" s="365">
        <f>Q288*Q278</f>
        <v>893.15265398486076</v>
      </c>
      <c r="S288" s="366">
        <v>260</v>
      </c>
      <c r="T288" s="365">
        <f>S288*S278</f>
        <v>893.15265398486076</v>
      </c>
      <c r="U288" s="366">
        <v>260</v>
      </c>
      <c r="V288" s="365">
        <f>U288*U278</f>
        <v>1251.5669632373913</v>
      </c>
      <c r="W288" s="366">
        <v>270</v>
      </c>
      <c r="X288" s="365">
        <f>W288*W278</f>
        <v>1299.7041541311371</v>
      </c>
      <c r="Y288" s="366">
        <v>270</v>
      </c>
      <c r="Z288" s="365">
        <f>Y288*Y278</f>
        <v>1299.7041541311371</v>
      </c>
      <c r="AA288" s="366">
        <v>270</v>
      </c>
      <c r="AB288" s="365">
        <f>AA288*AA278</f>
        <v>2282.2492861979799</v>
      </c>
      <c r="AC288" s="366">
        <v>270</v>
      </c>
      <c r="AD288" s="365">
        <f>AC288*AC278</f>
        <v>2282.2492861979799</v>
      </c>
      <c r="AE288" s="366">
        <v>270</v>
      </c>
      <c r="AF288" s="365">
        <f>AE288*AE278</f>
        <v>3463.5930325312825</v>
      </c>
      <c r="AG288" s="366">
        <v>270</v>
      </c>
      <c r="AH288" s="365">
        <f>AG288*AG278</f>
        <v>3463.5930325312825</v>
      </c>
      <c r="AI288" s="366">
        <v>280</v>
      </c>
      <c r="AJ288" s="365">
        <f>AI288*AI278</f>
        <v>8927.3828330343022</v>
      </c>
      <c r="AK288" s="366">
        <v>290</v>
      </c>
      <c r="AL288" s="365">
        <f>AK288*AK278</f>
        <v>9246.2179342140989</v>
      </c>
      <c r="AM288" s="366">
        <v>310</v>
      </c>
      <c r="AN288" s="365">
        <f>AM288*AM278</f>
        <v>14494.408140937514</v>
      </c>
      <c r="AO288" s="366">
        <v>320</v>
      </c>
      <c r="AP288" s="367">
        <f>AO288*AO278</f>
        <v>14961.969693870982</v>
      </c>
      <c r="AQ288" s="334"/>
    </row>
    <row r="289" spans="2:43" ht="14.45" customHeight="1">
      <c r="B289" s="323"/>
      <c r="C289" s="364" t="s">
        <v>1001</v>
      </c>
      <c r="D289" s="365">
        <f>마리!$F$24</f>
        <v>28</v>
      </c>
      <c r="E289" s="366">
        <v>6</v>
      </c>
      <c r="F289" s="365">
        <f>D289*E289*E278</f>
        <v>168</v>
      </c>
      <c r="G289" s="366">
        <v>6</v>
      </c>
      <c r="H289" s="365">
        <f>D289*G289*G278</f>
        <v>219.98759999999996</v>
      </c>
      <c r="I289" s="366">
        <v>6</v>
      </c>
      <c r="J289" s="365">
        <f>D289*I289*I278</f>
        <v>315.46890632560797</v>
      </c>
      <c r="K289" s="366">
        <v>6</v>
      </c>
      <c r="L289" s="365">
        <f>D289*K289*K278</f>
        <v>315.46890632560797</v>
      </c>
      <c r="M289" s="366">
        <v>6</v>
      </c>
      <c r="N289" s="365">
        <f>D289*M289*M278</f>
        <v>315.46890632560797</v>
      </c>
      <c r="O289" s="366">
        <v>6</v>
      </c>
      <c r="P289" s="365">
        <f>D289*O289*O278</f>
        <v>577.11402257483314</v>
      </c>
      <c r="Q289" s="366">
        <v>12</v>
      </c>
      <c r="R289" s="365">
        <f>D289*Q289*Q278</f>
        <v>1154.2280451496663</v>
      </c>
      <c r="S289" s="366">
        <v>12</v>
      </c>
      <c r="T289" s="365">
        <f>D289*S289*S278</f>
        <v>1154.2280451496663</v>
      </c>
      <c r="U289" s="366">
        <v>12</v>
      </c>
      <c r="V289" s="365">
        <f>D289*U289*U278</f>
        <v>1617.4096140298595</v>
      </c>
      <c r="W289" s="366">
        <v>12</v>
      </c>
      <c r="X289" s="365">
        <f>D289*W289*W278</f>
        <v>1617.4096140298595</v>
      </c>
      <c r="Y289" s="366">
        <v>12</v>
      </c>
      <c r="Z289" s="365">
        <f>D289*Y289*Y278</f>
        <v>1617.4096140298595</v>
      </c>
      <c r="AA289" s="366">
        <v>18</v>
      </c>
      <c r="AB289" s="365">
        <f>D289*AA289*AA278</f>
        <v>4260.1986675695625</v>
      </c>
      <c r="AC289" s="366">
        <v>18</v>
      </c>
      <c r="AD289" s="365">
        <f>D289*AC289*AC278</f>
        <v>4260.1986675695625</v>
      </c>
      <c r="AE289" s="366">
        <v>18</v>
      </c>
      <c r="AF289" s="365">
        <f>D289*AE289*AE278</f>
        <v>6465.3736607250612</v>
      </c>
      <c r="AG289" s="366">
        <v>18</v>
      </c>
      <c r="AH289" s="365">
        <f>D289*AG289*AG278</f>
        <v>6465.3736607250612</v>
      </c>
      <c r="AI289" s="366">
        <v>24</v>
      </c>
      <c r="AJ289" s="365">
        <f>D289*AI289*AI278</f>
        <v>21425.718799282327</v>
      </c>
      <c r="AK289" s="366">
        <v>24</v>
      </c>
      <c r="AL289" s="365">
        <f>D289*AK289*AK278</f>
        <v>21425.718799282327</v>
      </c>
      <c r="AM289" s="366">
        <v>24</v>
      </c>
      <c r="AN289" s="365">
        <f>D289*AM289*AM278</f>
        <v>31420.136357129064</v>
      </c>
      <c r="AO289" s="366">
        <v>24</v>
      </c>
      <c r="AP289" s="367">
        <f>D289*AO289*AO278</f>
        <v>31420.136357129064</v>
      </c>
      <c r="AQ289" s="334"/>
    </row>
    <row r="290" spans="2:43" ht="14.45" customHeight="1">
      <c r="B290" s="323"/>
      <c r="C290" s="364" t="s">
        <v>1033</v>
      </c>
      <c r="D290" s="365">
        <f>마리!$F$25</f>
        <v>60</v>
      </c>
      <c r="E290" s="366">
        <v>3</v>
      </c>
      <c r="F290" s="365">
        <f>D290*E290*E278</f>
        <v>180</v>
      </c>
      <c r="G290" s="366">
        <v>3</v>
      </c>
      <c r="H290" s="365">
        <f>D290*G290*G278</f>
        <v>235.70099999999996</v>
      </c>
      <c r="I290" s="366">
        <v>3</v>
      </c>
      <c r="J290" s="365">
        <f>D290*I290*I278</f>
        <v>338.00239963457994</v>
      </c>
      <c r="K290" s="366">
        <v>3</v>
      </c>
      <c r="L290" s="365">
        <f>D290*K290*K278</f>
        <v>338.00239963457994</v>
      </c>
      <c r="M290" s="366">
        <v>3</v>
      </c>
      <c r="N290" s="365">
        <f>D290*M290*M278</f>
        <v>338.00239963457994</v>
      </c>
      <c r="O290" s="366">
        <v>3</v>
      </c>
      <c r="P290" s="365">
        <f>D290*O290*O278</f>
        <v>618.33645275874983</v>
      </c>
      <c r="Q290" s="366">
        <v>6</v>
      </c>
      <c r="R290" s="365">
        <f>D290*Q290*Q278</f>
        <v>1236.6729055174997</v>
      </c>
      <c r="S290" s="366">
        <v>6</v>
      </c>
      <c r="T290" s="365">
        <f>D290*S290*S278</f>
        <v>1236.6729055174997</v>
      </c>
      <c r="U290" s="366">
        <v>6</v>
      </c>
      <c r="V290" s="365">
        <f>D290*U290*U278</f>
        <v>1732.9388721748496</v>
      </c>
      <c r="W290" s="366">
        <v>6</v>
      </c>
      <c r="X290" s="365">
        <f>D290*W290*W278</f>
        <v>1732.9388721748496</v>
      </c>
      <c r="Y290" s="366">
        <v>6</v>
      </c>
      <c r="Z290" s="365">
        <f>D290*Y290*Y278</f>
        <v>1732.9388721748496</v>
      </c>
      <c r="AA290" s="366">
        <v>9</v>
      </c>
      <c r="AB290" s="365">
        <f>D290*AA290*AA278</f>
        <v>4564.4985723959599</v>
      </c>
      <c r="AC290" s="366">
        <v>9</v>
      </c>
      <c r="AD290" s="365">
        <f>D290*AC290*AC278</f>
        <v>4564.4985723959599</v>
      </c>
      <c r="AE290" s="366">
        <v>9</v>
      </c>
      <c r="AF290" s="365">
        <f>D290*AE290*AE278</f>
        <v>6927.1860650625649</v>
      </c>
      <c r="AG290" s="366">
        <v>9</v>
      </c>
      <c r="AH290" s="365">
        <f>D290*AG290*AG278</f>
        <v>6927.1860650625649</v>
      </c>
      <c r="AI290" s="366">
        <v>11</v>
      </c>
      <c r="AJ290" s="365">
        <f>D290*AI290*AI278</f>
        <v>21043.116677866572</v>
      </c>
      <c r="AK290" s="366">
        <v>11</v>
      </c>
      <c r="AL290" s="365">
        <f>D290*AK290*AK278</f>
        <v>21043.116677866572</v>
      </c>
      <c r="AM290" s="366">
        <v>11</v>
      </c>
      <c r="AN290" s="365">
        <f>D290*AM290*AM278</f>
        <v>30859.062493608904</v>
      </c>
      <c r="AO290" s="366">
        <v>11</v>
      </c>
      <c r="AP290" s="367">
        <f>D290*AO290*AO278</f>
        <v>30859.062493608904</v>
      </c>
      <c r="AQ290" s="334"/>
    </row>
    <row r="291" spans="2:43" ht="14.45" customHeight="1" thickBot="1">
      <c r="B291" s="323"/>
      <c r="C291" s="372" t="s">
        <v>1002</v>
      </c>
      <c r="D291" s="373">
        <f>마리!$F$26</f>
        <v>103</v>
      </c>
      <c r="E291" s="374">
        <v>1</v>
      </c>
      <c r="F291" s="373">
        <f>D291*E291*E278</f>
        <v>103</v>
      </c>
      <c r="G291" s="374">
        <v>1</v>
      </c>
      <c r="H291" s="373">
        <f>D291*G291*G278</f>
        <v>134.87334999999999</v>
      </c>
      <c r="I291" s="374">
        <v>1</v>
      </c>
      <c r="J291" s="373">
        <f>D291*I291*I278</f>
        <v>193.41248423534299</v>
      </c>
      <c r="K291" s="374">
        <v>1</v>
      </c>
      <c r="L291" s="373">
        <f>D291*K291*K278</f>
        <v>193.41248423534299</v>
      </c>
      <c r="M291" s="374">
        <v>1</v>
      </c>
      <c r="N291" s="373">
        <f>D291*M291*M278</f>
        <v>193.41248423534299</v>
      </c>
      <c r="O291" s="374">
        <v>1</v>
      </c>
      <c r="P291" s="373">
        <f>D291*O291*O278</f>
        <v>353.82585907861795</v>
      </c>
      <c r="Q291" s="374">
        <v>2</v>
      </c>
      <c r="R291" s="373">
        <f>D291*Q291*Q278</f>
        <v>707.6517181572359</v>
      </c>
      <c r="S291" s="374">
        <v>2</v>
      </c>
      <c r="T291" s="373">
        <f>D291*S291*S278</f>
        <v>707.6517181572359</v>
      </c>
      <c r="U291" s="374">
        <v>2</v>
      </c>
      <c r="V291" s="373">
        <f>D291*U291*U278</f>
        <v>991.62613241116389</v>
      </c>
      <c r="W291" s="374">
        <v>2</v>
      </c>
      <c r="X291" s="373">
        <f>D291*W291*W278</f>
        <v>991.62613241116389</v>
      </c>
      <c r="Y291" s="374">
        <v>2</v>
      </c>
      <c r="Z291" s="373">
        <f>D291*Y291*Y278</f>
        <v>991.62613241116389</v>
      </c>
      <c r="AA291" s="374">
        <v>3</v>
      </c>
      <c r="AB291" s="373">
        <f>D291*AA291*AA278</f>
        <v>2611.9075164265769</v>
      </c>
      <c r="AC291" s="374">
        <v>3</v>
      </c>
      <c r="AD291" s="373">
        <f>D291*AC291*AC278</f>
        <v>2611.9075164265769</v>
      </c>
      <c r="AE291" s="374">
        <v>3</v>
      </c>
      <c r="AF291" s="373">
        <f>D291*AE291*AE278</f>
        <v>3963.8898038969123</v>
      </c>
      <c r="AG291" s="374">
        <v>3</v>
      </c>
      <c r="AH291" s="373">
        <f>D291*AG291*AG278</f>
        <v>3963.8898038969123</v>
      </c>
      <c r="AI291" s="374">
        <v>1</v>
      </c>
      <c r="AJ291" s="373">
        <f>D291*AI291*AI278</f>
        <v>3284.0015421519042</v>
      </c>
      <c r="AK291" s="374">
        <v>1</v>
      </c>
      <c r="AL291" s="373">
        <f>D291*AK291*AK278</f>
        <v>3284.0015421519042</v>
      </c>
      <c r="AM291" s="374">
        <v>1</v>
      </c>
      <c r="AN291" s="373">
        <f>D291*AM291*AM278</f>
        <v>4815.8839952147227</v>
      </c>
      <c r="AO291" s="374">
        <v>1</v>
      </c>
      <c r="AP291" s="375">
        <f>D291*AO291*AO278</f>
        <v>4815.8839952147227</v>
      </c>
      <c r="AQ291" s="334"/>
    </row>
    <row r="292" spans="2:43" ht="14.45" customHeight="1" thickBot="1">
      <c r="B292" s="323"/>
      <c r="C292" s="277"/>
      <c r="D292" s="277"/>
      <c r="E292" s="277"/>
      <c r="F292" s="277"/>
      <c r="G292" s="277"/>
      <c r="H292" s="277"/>
      <c r="I292" s="277"/>
      <c r="J292" s="277"/>
      <c r="K292" s="277"/>
      <c r="L292" s="277"/>
      <c r="M292" s="277"/>
      <c r="N292" s="277"/>
      <c r="O292" s="277"/>
      <c r="P292" s="277"/>
      <c r="Q292" s="277"/>
      <c r="R292" s="277"/>
      <c r="S292" s="277"/>
      <c r="T292" s="277"/>
      <c r="U292" s="277"/>
      <c r="V292" s="277"/>
      <c r="W292" s="277"/>
      <c r="X292" s="277"/>
      <c r="Y292" s="277"/>
      <c r="Z292" s="277"/>
      <c r="AA292" s="277"/>
      <c r="AB292" s="277"/>
      <c r="AC292" s="277"/>
      <c r="AD292" s="277"/>
      <c r="AE292" s="277"/>
      <c r="AF292" s="277"/>
      <c r="AG292" s="277"/>
      <c r="AH292" s="277"/>
      <c r="AI292" s="277"/>
      <c r="AJ292" s="277"/>
      <c r="AK292" s="277"/>
      <c r="AL292" s="277"/>
      <c r="AM292" s="277"/>
      <c r="AN292" s="277"/>
      <c r="AO292" s="277"/>
      <c r="AP292" s="277"/>
      <c r="AQ292" s="334"/>
    </row>
    <row r="293" spans="2:43" ht="14.45" customHeight="1">
      <c r="B293" s="323"/>
      <c r="C293" s="376" t="s">
        <v>1032</v>
      </c>
      <c r="D293" s="377" t="s">
        <v>1577</v>
      </c>
      <c r="E293" s="600">
        <f>F279+F281+F283+F285+F287+F289+F290</f>
        <v>1369.6399999999999</v>
      </c>
      <c r="F293" s="600"/>
      <c r="G293" s="600">
        <f t="shared" ref="G293" si="180">H279+H281+H283+H285+H287+H289+H290</f>
        <v>1647.0047999999997</v>
      </c>
      <c r="H293" s="600"/>
      <c r="I293" s="600">
        <f t="shared" ref="I293" si="181">J279+J281+J283+J285+J287+J289+J290</f>
        <v>2156.829429336794</v>
      </c>
      <c r="J293" s="600"/>
      <c r="K293" s="600">
        <f t="shared" ref="K293" si="182">L279+L281+L283+L285+L287+L289+L290</f>
        <v>2314.6852515184141</v>
      </c>
      <c r="L293" s="600"/>
      <c r="M293" s="600">
        <f t="shared" ref="M293" si="183">N279+N281+N283+N285+N287+N289+N290</f>
        <v>2314.6852515184141</v>
      </c>
      <c r="N293" s="600"/>
      <c r="O293" s="600">
        <f t="shared" ref="O293" si="184">P279+P281+P283+P285+P287+P289+P290</f>
        <v>3741.3630738550546</v>
      </c>
      <c r="P293" s="600"/>
      <c r="Q293" s="600">
        <f t="shared" ref="Q293" si="185">R279+R281+R283+R285+R287+R289+R290</f>
        <v>5112.0767894338596</v>
      </c>
      <c r="R293" s="600"/>
      <c r="S293" s="600">
        <f t="shared" ref="S293" si="186">T279+T281+T283+T285+T287+T289+T290</f>
        <v>5146.4288145871233</v>
      </c>
      <c r="T293" s="600"/>
      <c r="U293" s="600">
        <f t="shared" ref="U293" si="187">V279+V281+V283+V285+V287+V289+V290</f>
        <v>7004.447378008208</v>
      </c>
      <c r="V293" s="600"/>
      <c r="W293" s="600">
        <f t="shared" ref="W293" si="188">X279+X281+X283+X285+X287+X289+X290</f>
        <v>7392.376636153198</v>
      </c>
      <c r="X293" s="600"/>
      <c r="Y293" s="600">
        <f t="shared" ref="Y293" si="189">Z279+Z281+Z283+Z285+Z287+Z289+Z290</f>
        <v>7517.5333324769363</v>
      </c>
      <c r="Z293" s="600"/>
      <c r="AA293" s="600">
        <f t="shared" ref="AA293" si="190">AB279+AB281+AB283+AB285+AB287+AB289+AB290</f>
        <v>16602.14873327587</v>
      </c>
      <c r="AB293" s="600"/>
      <c r="AC293" s="600">
        <f t="shared" ref="AC293" si="191">AD279+AD281+AD283+AD285+AD287+AD289+AD290</f>
        <v>17554.057537566001</v>
      </c>
      <c r="AD293" s="600"/>
      <c r="AE293" s="600">
        <f t="shared" ref="AE293" si="192">AF279+AF281+AF283+AF285+AF287+AF289+AF290</f>
        <v>26535.627727504383</v>
      </c>
      <c r="AF293" s="600"/>
      <c r="AG293" s="600">
        <f t="shared" ref="AG293" si="193">AH279+AH281+AH283+AH285+AH287+AH289+AH290</f>
        <v>28557.515068066888</v>
      </c>
      <c r="AH293" s="600"/>
      <c r="AI293" s="600">
        <f t="shared" ref="AI293" si="194">AJ279+AJ281+AJ283+AJ285+AJ287+AJ289+AJ290</f>
        <v>76692.636300027167</v>
      </c>
      <c r="AJ293" s="600"/>
      <c r="AK293" s="600">
        <f t="shared" ref="AK293" si="195">AL279+AL281+AL283+AL285+AL287+AL289+AL290</f>
        <v>80838.139886869991</v>
      </c>
      <c r="AL293" s="600"/>
      <c r="AM293" s="600">
        <f t="shared" ref="AM293" si="196">AN279+AN281+AN283+AN285+AN287+AN289+AN290</f>
        <v>121152.75107584488</v>
      </c>
      <c r="AN293" s="600"/>
      <c r="AO293" s="600">
        <f t="shared" ref="AO293" si="197">AP279+AP281+AP283+AP285+AP287+AP289+AP290</f>
        <v>129337.80812048599</v>
      </c>
      <c r="AP293" s="601"/>
      <c r="AQ293" s="334"/>
    </row>
    <row r="294" spans="2:43" ht="14.45" customHeight="1" thickBot="1">
      <c r="B294" s="323"/>
      <c r="C294" s="378" t="s">
        <v>1034</v>
      </c>
      <c r="D294" s="379" t="s">
        <v>1577</v>
      </c>
      <c r="E294" s="598">
        <f>F280+F282+F284+F286+F288+F289+F290</f>
        <v>1012.48</v>
      </c>
      <c r="F294" s="598"/>
      <c r="G294" s="598">
        <f>H280+H282+H284+H286+H288+H289+H290</f>
        <v>1214.2413999999999</v>
      </c>
      <c r="H294" s="598"/>
      <c r="I294" s="598">
        <f>J280+J282+J284+J286+J288+J289+J290</f>
        <v>1584.7998031208119</v>
      </c>
      <c r="J294" s="598"/>
      <c r="K294" s="598">
        <f>L280+L282+L284+L286+L288+L289+L290</f>
        <v>1698.9644608661079</v>
      </c>
      <c r="L294" s="598"/>
      <c r="M294" s="598">
        <f>N280+N282+N284+N286+N288+N289+N290</f>
        <v>1698.9644608661079</v>
      </c>
      <c r="N294" s="598"/>
      <c r="O294" s="598">
        <f>P280+P282+P284+P286+P288+P289+P290</f>
        <v>2773.6673053912909</v>
      </c>
      <c r="P294" s="598"/>
      <c r="Q294" s="598">
        <f>R280+R282+R284+R286+R288+R289+R290</f>
        <v>4087.5898058781377</v>
      </c>
      <c r="R294" s="598"/>
      <c r="S294" s="598">
        <f>T280+T282+T284+T286+T288+T289+T290</f>
        <v>4087.5898058781377</v>
      </c>
      <c r="T294" s="598"/>
      <c r="U294" s="598">
        <f>V280+V282+V284+V286+V288+V289+V290</f>
        <v>5515.7329765920676</v>
      </c>
      <c r="V294" s="598"/>
      <c r="W294" s="598">
        <f>X280+X282+X284+X286+X288+X289+X290</f>
        <v>5834.3896729158059</v>
      </c>
      <c r="X294" s="598"/>
      <c r="Y294" s="598">
        <f>Z280+Z282+Z284+Z286+Z288+Z289+Z290</f>
        <v>6168.6291783458</v>
      </c>
      <c r="Z294" s="598"/>
      <c r="AA294" s="598">
        <f>AB280+AB282+AB284+AB286+AB288+AB289+AB290</f>
        <v>13516.401743324026</v>
      </c>
      <c r="AB294" s="598"/>
      <c r="AC294" s="598">
        <f>AD280+AD282+AD284+AD286+AD288+AD289+AD290</f>
        <v>14116.646145469093</v>
      </c>
      <c r="AD294" s="598"/>
      <c r="AE294" s="598">
        <f>AF280+AF282+AF284+AF286+AF288+AF289+AF290</f>
        <v>21344.292333152262</v>
      </c>
      <c r="AF294" s="598"/>
      <c r="AG294" s="598">
        <f>AH280+AH282+AH284+AH286+AH288+AH289+AH290</f>
        <v>22522.527269377264</v>
      </c>
      <c r="AH294" s="598"/>
      <c r="AI294" s="598">
        <f>AJ280+AJ282+AJ284+AJ286+AJ288+AJ289+AJ290</f>
        <v>62790.376495666809</v>
      </c>
      <c r="AJ294" s="598"/>
      <c r="AK294" s="598">
        <f>AL280+AL282+AL284+AL286+AL288+AL289+AL290</f>
        <v>65740.003920621952</v>
      </c>
      <c r="AL294" s="598"/>
      <c r="AM294" s="598">
        <f>AN280+AN282+AN284+AN286+AN288+AN289+AN290</f>
        <v>98174.550473812589</v>
      </c>
      <c r="AN294" s="598"/>
      <c r="AO294" s="598">
        <f>AP280+AP282+AP284+AP286+AP288+AP289+AP290</f>
        <v>103447.43823847994</v>
      </c>
      <c r="AP294" s="599"/>
      <c r="AQ294" s="334"/>
    </row>
    <row r="295" spans="2:43" ht="14.45" customHeight="1" thickBot="1">
      <c r="B295" s="323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27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277"/>
      <c r="AL295" s="277"/>
      <c r="AM295" s="277"/>
      <c r="AN295" s="277"/>
      <c r="AO295" s="277"/>
      <c r="AP295" s="277"/>
      <c r="AQ295" s="334"/>
    </row>
    <row r="296" spans="2:43" ht="14.45" customHeight="1">
      <c r="B296" s="323"/>
      <c r="C296" s="608" t="s">
        <v>1782</v>
      </c>
      <c r="D296" s="610" t="s">
        <v>1037</v>
      </c>
      <c r="E296" s="606" t="s">
        <v>1013</v>
      </c>
      <c r="F296" s="606"/>
      <c r="G296" s="606" t="s">
        <v>1042</v>
      </c>
      <c r="H296" s="606" t="s">
        <v>1014</v>
      </c>
      <c r="I296" s="606" t="s">
        <v>1043</v>
      </c>
      <c r="J296" s="606" t="s">
        <v>1015</v>
      </c>
      <c r="K296" s="606" t="s">
        <v>1044</v>
      </c>
      <c r="L296" s="606" t="s">
        <v>1016</v>
      </c>
      <c r="M296" s="606" t="s">
        <v>1045</v>
      </c>
      <c r="N296" s="606" t="s">
        <v>1017</v>
      </c>
      <c r="O296" s="606" t="s">
        <v>1046</v>
      </c>
      <c r="P296" s="606" t="s">
        <v>1018</v>
      </c>
      <c r="Q296" s="606" t="s">
        <v>1047</v>
      </c>
      <c r="R296" s="606" t="s">
        <v>1019</v>
      </c>
      <c r="S296" s="606" t="s">
        <v>1048</v>
      </c>
      <c r="T296" s="606" t="s">
        <v>1020</v>
      </c>
      <c r="U296" s="606" t="s">
        <v>1049</v>
      </c>
      <c r="V296" s="606" t="s">
        <v>1021</v>
      </c>
      <c r="W296" s="606" t="s">
        <v>1050</v>
      </c>
      <c r="X296" s="606" t="s">
        <v>1022</v>
      </c>
      <c r="Y296" s="606" t="s">
        <v>1051</v>
      </c>
      <c r="Z296" s="606" t="s">
        <v>1023</v>
      </c>
      <c r="AA296" s="606" t="s">
        <v>1052</v>
      </c>
      <c r="AB296" s="606" t="s">
        <v>1024</v>
      </c>
      <c r="AC296" s="606" t="s">
        <v>1053</v>
      </c>
      <c r="AD296" s="606" t="s">
        <v>1025</v>
      </c>
      <c r="AE296" s="606" t="s">
        <v>1054</v>
      </c>
      <c r="AF296" s="606" t="s">
        <v>1026</v>
      </c>
      <c r="AG296" s="606" t="s">
        <v>1055</v>
      </c>
      <c r="AH296" s="606" t="s">
        <v>1027</v>
      </c>
      <c r="AI296" s="606" t="s">
        <v>1056</v>
      </c>
      <c r="AJ296" s="606" t="s">
        <v>1028</v>
      </c>
      <c r="AK296" s="606" t="s">
        <v>1057</v>
      </c>
      <c r="AL296" s="606" t="s">
        <v>1029</v>
      </c>
      <c r="AM296" s="606" t="s">
        <v>1058</v>
      </c>
      <c r="AN296" s="606" t="s">
        <v>1030</v>
      </c>
      <c r="AO296" s="606" t="s">
        <v>1059</v>
      </c>
      <c r="AP296" s="607" t="s">
        <v>1031</v>
      </c>
      <c r="AQ296" s="334"/>
    </row>
    <row r="297" spans="2:43" ht="14.45" customHeight="1">
      <c r="B297" s="323"/>
      <c r="C297" s="609"/>
      <c r="D297" s="611"/>
      <c r="E297" s="602">
        <f>'3T장기'!$J$8</f>
        <v>1</v>
      </c>
      <c r="F297" s="602"/>
      <c r="G297" s="602">
        <f>'3T장기'!$J$18</f>
        <v>1.3094499999999998</v>
      </c>
      <c r="H297" s="602">
        <v>1.5976852999999998</v>
      </c>
      <c r="I297" s="602">
        <f>'3T장기'!$J$28</f>
        <v>1.8783911040925694</v>
      </c>
      <c r="J297" s="602">
        <v>1.5976852999999998</v>
      </c>
      <c r="K297" s="602">
        <f>'3T장기'!$J$38</f>
        <v>1.8783911040925694</v>
      </c>
      <c r="L297" s="602">
        <v>1.5976852999999998</v>
      </c>
      <c r="M297" s="602">
        <f>'3T장기'!$J$48</f>
        <v>1.8783911040925694</v>
      </c>
      <c r="N297" s="602">
        <v>1.5976852999999998</v>
      </c>
      <c r="O297" s="602">
        <f>'3T장기'!$J$58</f>
        <v>3.4390241547337403</v>
      </c>
      <c r="P297" s="602">
        <v>1.5976852999999998</v>
      </c>
      <c r="Q297" s="602">
        <f>'3T장기'!$S$8</f>
        <v>3.4390241547337403</v>
      </c>
      <c r="R297" s="602">
        <v>1.5976852999999998</v>
      </c>
      <c r="S297" s="602">
        <f>'3T장기'!$S$18</f>
        <v>3.4390241547337403</v>
      </c>
      <c r="T297" s="602">
        <v>1.5976852999999998</v>
      </c>
      <c r="U297" s="602">
        <f>'3T장기'!$S$28</f>
        <v>4.8209816477251843</v>
      </c>
      <c r="V297" s="602">
        <v>1.5976852999999998</v>
      </c>
      <c r="W297" s="602">
        <f>'3T장기'!$S$38</f>
        <v>4.8209816477251843</v>
      </c>
      <c r="X297" s="602">
        <v>1.5976852999999998</v>
      </c>
      <c r="Y297" s="602">
        <f>'3T장기'!$S$48</f>
        <v>4.8209816477251843</v>
      </c>
      <c r="Z297" s="602">
        <v>1.5976852999999998</v>
      </c>
      <c r="AA297" s="602">
        <f>'3T장기'!$S$58</f>
        <v>8.3331338618725059</v>
      </c>
      <c r="AB297" s="602">
        <v>1.5976852999999998</v>
      </c>
      <c r="AC297" s="602">
        <f>'3T장기'!$AB$8</f>
        <v>8.3331338618725059</v>
      </c>
      <c r="AD297" s="602">
        <v>1.5976852999999998</v>
      </c>
      <c r="AE297" s="602">
        <f>'3T장기'!$AB$18</f>
        <v>12.903485000228635</v>
      </c>
      <c r="AF297" s="602">
        <v>1.5976852999999998</v>
      </c>
      <c r="AG297" s="602">
        <f>'3T장기'!$AB$28</f>
        <v>12.903485000228635</v>
      </c>
      <c r="AH297" s="602">
        <v>1.5976852999999998</v>
      </c>
      <c r="AI297" s="602">
        <f>'3T장기'!$AB$38</f>
        <v>33.669475130912986</v>
      </c>
      <c r="AJ297" s="602">
        <v>1.5976852999999998</v>
      </c>
      <c r="AK297" s="602">
        <f>'3T장기'!$AB$48</f>
        <v>33.669475130912986</v>
      </c>
      <c r="AL297" s="602">
        <v>1.5976852999999998</v>
      </c>
      <c r="AM297" s="602">
        <f>'3T장기'!$AB$58</f>
        <v>50.903405800817254</v>
      </c>
      <c r="AN297" s="602">
        <v>1.5976852999999998</v>
      </c>
      <c r="AO297" s="602">
        <f>'3T장기'!$AB$58</f>
        <v>50.903405800817254</v>
      </c>
      <c r="AP297" s="603"/>
      <c r="AQ297" s="334"/>
    </row>
    <row r="298" spans="2:43" ht="14.45" customHeight="1">
      <c r="B298" s="323"/>
      <c r="C298" s="360" t="s">
        <v>204</v>
      </c>
      <c r="D298" s="361">
        <f>마리!$F$28</f>
        <v>0</v>
      </c>
      <c r="E298" s="362">
        <v>87.5</v>
      </c>
      <c r="F298" s="361">
        <f>D298*E298*E297</f>
        <v>0</v>
      </c>
      <c r="G298" s="362">
        <v>87.5</v>
      </c>
      <c r="H298" s="361">
        <f>D298*G298*G297</f>
        <v>0</v>
      </c>
      <c r="I298" s="362">
        <v>87.5</v>
      </c>
      <c r="J298" s="361">
        <f>D298*I298*I297</f>
        <v>0</v>
      </c>
      <c r="K298" s="362">
        <v>107.9</v>
      </c>
      <c r="L298" s="361">
        <f>D298*K298*K297</f>
        <v>0</v>
      </c>
      <c r="M298" s="362">
        <v>107.9</v>
      </c>
      <c r="N298" s="361">
        <f>D298*M298*M297</f>
        <v>0</v>
      </c>
      <c r="O298" s="362">
        <v>107.9</v>
      </c>
      <c r="P298" s="361">
        <f>D298*O298*O297</f>
        <v>0</v>
      </c>
      <c r="Q298" s="362">
        <v>128.30000000000001</v>
      </c>
      <c r="R298" s="361">
        <f>D298*Q298*Q297</f>
        <v>0</v>
      </c>
      <c r="S298" s="362">
        <v>128.30000000000001</v>
      </c>
      <c r="T298" s="361">
        <f>D298*S298*S297</f>
        <v>0</v>
      </c>
      <c r="U298" s="362">
        <v>128.30000000000001</v>
      </c>
      <c r="V298" s="361">
        <f>D298*U298*U297</f>
        <v>0</v>
      </c>
      <c r="W298" s="362">
        <v>148.69999999999999</v>
      </c>
      <c r="X298" s="361">
        <f>D298*W298*W297</f>
        <v>0</v>
      </c>
      <c r="Y298" s="362">
        <v>148.69999999999999</v>
      </c>
      <c r="Z298" s="361">
        <f>D298*Y298*Y297</f>
        <v>0</v>
      </c>
      <c r="AA298" s="362">
        <v>148.69999999999999</v>
      </c>
      <c r="AB298" s="361">
        <f>D298*AA298*AA297</f>
        <v>0</v>
      </c>
      <c r="AC298" s="362">
        <v>169.1</v>
      </c>
      <c r="AD298" s="361">
        <f>D298*AC298*AC297</f>
        <v>0</v>
      </c>
      <c r="AE298" s="362">
        <v>169.1</v>
      </c>
      <c r="AF298" s="361">
        <f>D298*AE298*AE297</f>
        <v>0</v>
      </c>
      <c r="AG298" s="362">
        <v>169.1</v>
      </c>
      <c r="AH298" s="361">
        <f>D298*AG298*AG297</f>
        <v>0</v>
      </c>
      <c r="AI298" s="362">
        <v>189.5</v>
      </c>
      <c r="AJ298" s="361">
        <f>D298*AI298*AI297</f>
        <v>0</v>
      </c>
      <c r="AK298" s="362">
        <v>189.5</v>
      </c>
      <c r="AL298" s="361">
        <f>D298*AK298*AK297</f>
        <v>0</v>
      </c>
      <c r="AM298" s="362">
        <v>189.5</v>
      </c>
      <c r="AN298" s="361">
        <f>D298*AM298*AM297</f>
        <v>0</v>
      </c>
      <c r="AO298" s="362">
        <v>209.9</v>
      </c>
      <c r="AP298" s="363">
        <f>D298*AO298*AO297</f>
        <v>0</v>
      </c>
      <c r="AQ298" s="334"/>
    </row>
    <row r="299" spans="2:43" ht="14.45" customHeight="1">
      <c r="B299" s="323"/>
      <c r="C299" s="364" t="s">
        <v>203</v>
      </c>
      <c r="D299" s="365">
        <f>마리!$F$27</f>
        <v>0</v>
      </c>
      <c r="E299" s="366">
        <v>52.5</v>
      </c>
      <c r="F299" s="365">
        <f>D299*E299*E297</f>
        <v>0</v>
      </c>
      <c r="G299" s="366">
        <v>52.5</v>
      </c>
      <c r="H299" s="365">
        <f>D299*G299*G297</f>
        <v>0</v>
      </c>
      <c r="I299" s="366">
        <v>52.5</v>
      </c>
      <c r="J299" s="365">
        <f>D299*I299*I297</f>
        <v>0</v>
      </c>
      <c r="K299" s="366">
        <v>64.7</v>
      </c>
      <c r="L299" s="365">
        <f>D299*K299*K297</f>
        <v>0</v>
      </c>
      <c r="M299" s="366">
        <v>64.7</v>
      </c>
      <c r="N299" s="365">
        <f>D299*M299*M297</f>
        <v>0</v>
      </c>
      <c r="O299" s="366">
        <v>64.7</v>
      </c>
      <c r="P299" s="365">
        <f>D299*O299*O297</f>
        <v>0</v>
      </c>
      <c r="Q299" s="366">
        <v>77</v>
      </c>
      <c r="R299" s="365">
        <f>D299*Q299*Q297</f>
        <v>0</v>
      </c>
      <c r="S299" s="366">
        <v>77</v>
      </c>
      <c r="T299" s="365">
        <f>D299*S299*S297</f>
        <v>0</v>
      </c>
      <c r="U299" s="366">
        <v>77</v>
      </c>
      <c r="V299" s="365">
        <f>D299*U299*U297</f>
        <v>0</v>
      </c>
      <c r="W299" s="366">
        <v>89.2</v>
      </c>
      <c r="X299" s="365">
        <f>D299*W299*W297</f>
        <v>0</v>
      </c>
      <c r="Y299" s="366">
        <v>89.2</v>
      </c>
      <c r="Z299" s="365">
        <f>D299*Y299*Y297</f>
        <v>0</v>
      </c>
      <c r="AA299" s="366">
        <v>89.2</v>
      </c>
      <c r="AB299" s="365">
        <f>D299*AA299*AA297</f>
        <v>0</v>
      </c>
      <c r="AC299" s="366">
        <v>1010</v>
      </c>
      <c r="AD299" s="365">
        <f>D299*AC299*AC297</f>
        <v>0</v>
      </c>
      <c r="AE299" s="366">
        <v>1010</v>
      </c>
      <c r="AF299" s="365">
        <f>D299*AE299*AE297</f>
        <v>0</v>
      </c>
      <c r="AG299" s="366">
        <v>1010</v>
      </c>
      <c r="AH299" s="365">
        <f>D299*AG299*AG297</f>
        <v>0</v>
      </c>
      <c r="AI299" s="366">
        <v>1130</v>
      </c>
      <c r="AJ299" s="365">
        <f>D299*AI299*AI297</f>
        <v>0</v>
      </c>
      <c r="AK299" s="366">
        <v>1130</v>
      </c>
      <c r="AL299" s="365">
        <f>D299*AK299*AK297</f>
        <v>0</v>
      </c>
      <c r="AM299" s="366">
        <v>1130</v>
      </c>
      <c r="AN299" s="365">
        <f>D299*AM299*AM297</f>
        <v>0</v>
      </c>
      <c r="AO299" s="366">
        <v>1250</v>
      </c>
      <c r="AP299" s="367">
        <f>D299*AO299*AO297</f>
        <v>0</v>
      </c>
      <c r="AQ299" s="334"/>
    </row>
    <row r="300" spans="2:43" ht="14.45" customHeight="1">
      <c r="B300" s="323"/>
      <c r="C300" s="364" t="s">
        <v>1811</v>
      </c>
      <c r="D300" s="365">
        <f>마리!$F$31</f>
        <v>0</v>
      </c>
      <c r="E300" s="366">
        <v>11</v>
      </c>
      <c r="F300" s="365">
        <f>D300*E300*E297</f>
        <v>0</v>
      </c>
      <c r="G300" s="366">
        <v>11</v>
      </c>
      <c r="H300" s="365">
        <f>D300*G300*G297</f>
        <v>0</v>
      </c>
      <c r="I300" s="366">
        <v>11</v>
      </c>
      <c r="J300" s="365">
        <f>D300*I300*I297</f>
        <v>0</v>
      </c>
      <c r="K300" s="366">
        <v>13</v>
      </c>
      <c r="L300" s="365">
        <f>D300*K300*K297</f>
        <v>0</v>
      </c>
      <c r="M300" s="366">
        <v>14</v>
      </c>
      <c r="N300" s="365">
        <f>D300*M300*M297</f>
        <v>0</v>
      </c>
      <c r="O300" s="366">
        <v>14</v>
      </c>
      <c r="P300" s="365">
        <f>D300*O300*O297</f>
        <v>0</v>
      </c>
      <c r="Q300" s="366">
        <v>15</v>
      </c>
      <c r="R300" s="365">
        <f>D300*Q300*Q297</f>
        <v>0</v>
      </c>
      <c r="S300" s="366">
        <v>15</v>
      </c>
      <c r="T300" s="365">
        <f>D300*S300*S297</f>
        <v>0</v>
      </c>
      <c r="U300" s="366">
        <v>16</v>
      </c>
      <c r="V300" s="365">
        <f>D300*U300*U297</f>
        <v>0</v>
      </c>
      <c r="W300" s="366">
        <v>19</v>
      </c>
      <c r="X300" s="365">
        <f>D300*W300*W297</f>
        <v>0</v>
      </c>
      <c r="Y300" s="366">
        <v>23</v>
      </c>
      <c r="Z300" s="365">
        <f>D300*Y300*Y297</f>
        <v>0</v>
      </c>
      <c r="AA300" s="366">
        <v>27</v>
      </c>
      <c r="AB300" s="365">
        <f>D300*AA300*AA297</f>
        <v>0</v>
      </c>
      <c r="AC300" s="366">
        <v>32</v>
      </c>
      <c r="AD300" s="365">
        <f>D300*AC300*AC297</f>
        <v>0</v>
      </c>
      <c r="AE300" s="366">
        <v>38</v>
      </c>
      <c r="AF300" s="365">
        <f>D300*AE300*AE297</f>
        <v>0</v>
      </c>
      <c r="AG300" s="366">
        <v>45</v>
      </c>
      <c r="AH300" s="365">
        <f>D300*AG300*AG297</f>
        <v>0</v>
      </c>
      <c r="AI300" s="366">
        <v>53</v>
      </c>
      <c r="AJ300" s="365">
        <f>D300*AI300*AI297</f>
        <v>0</v>
      </c>
      <c r="AK300" s="366">
        <v>63</v>
      </c>
      <c r="AL300" s="365">
        <f>D300*AK300*AK297</f>
        <v>0</v>
      </c>
      <c r="AM300" s="366">
        <v>74</v>
      </c>
      <c r="AN300" s="365">
        <f>D300*AM300*AM297</f>
        <v>0</v>
      </c>
      <c r="AO300" s="366">
        <v>87</v>
      </c>
      <c r="AP300" s="367">
        <f>D300*AO300*AO297</f>
        <v>0</v>
      </c>
      <c r="AQ300" s="334"/>
    </row>
    <row r="301" spans="2:43" ht="14.45" customHeight="1">
      <c r="B301" s="323"/>
      <c r="C301" s="368" t="s">
        <v>1811</v>
      </c>
      <c r="D301" s="369">
        <f>마리!$F$31</f>
        <v>0</v>
      </c>
      <c r="E301" s="370">
        <v>7</v>
      </c>
      <c r="F301" s="369">
        <f>$D$52*E301*E297</f>
        <v>0</v>
      </c>
      <c r="G301" s="370">
        <v>7</v>
      </c>
      <c r="H301" s="369">
        <f>$D$52*G301*G297</f>
        <v>0</v>
      </c>
      <c r="I301" s="370">
        <v>8</v>
      </c>
      <c r="J301" s="369">
        <f>$D$52*I301*I297</f>
        <v>0</v>
      </c>
      <c r="K301" s="370">
        <v>8</v>
      </c>
      <c r="L301" s="369">
        <f>$D$52*K301*K297</f>
        <v>0</v>
      </c>
      <c r="M301" s="370">
        <v>9</v>
      </c>
      <c r="N301" s="369">
        <f>$D$52*M301*M297</f>
        <v>0</v>
      </c>
      <c r="O301" s="370">
        <v>9</v>
      </c>
      <c r="P301" s="369">
        <f>$D$52*O301*O297</f>
        <v>0</v>
      </c>
      <c r="Q301" s="370">
        <v>9</v>
      </c>
      <c r="R301" s="369">
        <f>$D$52*Q301*Q297</f>
        <v>0</v>
      </c>
      <c r="S301" s="370">
        <v>10</v>
      </c>
      <c r="T301" s="369">
        <f>$D$52*S301*S297</f>
        <v>0</v>
      </c>
      <c r="U301" s="370">
        <v>10</v>
      </c>
      <c r="V301" s="369">
        <f>$D$52*U301*U297</f>
        <v>0</v>
      </c>
      <c r="W301" s="370">
        <v>12</v>
      </c>
      <c r="X301" s="369">
        <f>$D$52*W301*W297</f>
        <v>0</v>
      </c>
      <c r="Y301" s="370">
        <v>14</v>
      </c>
      <c r="Z301" s="369">
        <f>$D$52*Y301*Y297</f>
        <v>0</v>
      </c>
      <c r="AA301" s="370">
        <v>17</v>
      </c>
      <c r="AB301" s="369">
        <f>$D$52*AA301*AA297</f>
        <v>0</v>
      </c>
      <c r="AC301" s="370">
        <v>20</v>
      </c>
      <c r="AD301" s="369">
        <f>$D$52*AC301*AC297</f>
        <v>0</v>
      </c>
      <c r="AE301" s="370">
        <v>24</v>
      </c>
      <c r="AF301" s="369">
        <f>$D$52*AE301*AE297</f>
        <v>0</v>
      </c>
      <c r="AG301" s="370">
        <v>28</v>
      </c>
      <c r="AH301" s="369">
        <f>$D$52*AG301*AG297</f>
        <v>0</v>
      </c>
      <c r="AI301" s="370">
        <v>33</v>
      </c>
      <c r="AJ301" s="369">
        <f>$D$52*AI301*AI297</f>
        <v>0</v>
      </c>
      <c r="AK301" s="370">
        <v>38</v>
      </c>
      <c r="AL301" s="369">
        <f>$D$52*AK301*AK297</f>
        <v>0</v>
      </c>
      <c r="AM301" s="370">
        <v>45</v>
      </c>
      <c r="AN301" s="369">
        <f>$D$52*AM301*AM297</f>
        <v>0</v>
      </c>
      <c r="AO301" s="370">
        <v>53</v>
      </c>
      <c r="AP301" s="371">
        <f>$D$52*AO301*AO297</f>
        <v>0</v>
      </c>
      <c r="AQ301" s="334"/>
    </row>
    <row r="302" spans="2:43" ht="14.45" customHeight="1">
      <c r="B302" s="323"/>
      <c r="C302" s="360" t="s">
        <v>1602</v>
      </c>
      <c r="D302" s="361">
        <f>마리!$F$35</f>
        <v>8</v>
      </c>
      <c r="E302" s="362">
        <v>12</v>
      </c>
      <c r="F302" s="361">
        <f>$D$53*E302*E297</f>
        <v>96</v>
      </c>
      <c r="G302" s="362">
        <v>12</v>
      </c>
      <c r="H302" s="361">
        <f>$D$53*G302*G297</f>
        <v>125.70719999999997</v>
      </c>
      <c r="I302" s="362">
        <v>12</v>
      </c>
      <c r="J302" s="361">
        <f>$D$53*I302*I297</f>
        <v>180.32554599288665</v>
      </c>
      <c r="K302" s="362">
        <v>12</v>
      </c>
      <c r="L302" s="361">
        <f>$D$53*K302*K297</f>
        <v>180.32554599288665</v>
      </c>
      <c r="M302" s="362">
        <v>12</v>
      </c>
      <c r="N302" s="361">
        <f>$D$53*M302*M297</f>
        <v>180.32554599288665</v>
      </c>
      <c r="O302" s="362">
        <v>12</v>
      </c>
      <c r="P302" s="361">
        <f>$D$53*O302*O297</f>
        <v>330.14631885443907</v>
      </c>
      <c r="Q302" s="362">
        <v>14</v>
      </c>
      <c r="R302" s="361">
        <f>$D$53*Q302*Q297</f>
        <v>385.17070533017892</v>
      </c>
      <c r="S302" s="362">
        <v>14</v>
      </c>
      <c r="T302" s="361">
        <f>$D$53*S302*S297</f>
        <v>385.17070533017892</v>
      </c>
      <c r="U302" s="362">
        <v>14</v>
      </c>
      <c r="V302" s="361">
        <f>$D$53*U302*U297</f>
        <v>539.94994454522066</v>
      </c>
      <c r="W302" s="362">
        <v>17</v>
      </c>
      <c r="X302" s="361">
        <f>$D$53*W302*W297</f>
        <v>655.65350409062512</v>
      </c>
      <c r="Y302" s="362">
        <v>19</v>
      </c>
      <c r="Z302" s="361">
        <f>$D$53*Y302*Y297</f>
        <v>732.78921045422805</v>
      </c>
      <c r="AA302" s="362">
        <v>22</v>
      </c>
      <c r="AB302" s="361">
        <f>$D$53*AA302*AA297</f>
        <v>1466.6315596895611</v>
      </c>
      <c r="AC302" s="362">
        <v>26</v>
      </c>
      <c r="AD302" s="361">
        <f>$D$53*AC302*AC297</f>
        <v>1733.2918432694812</v>
      </c>
      <c r="AE302" s="362">
        <v>29</v>
      </c>
      <c r="AF302" s="361">
        <f>$D$53*AE302*AE297</f>
        <v>2993.6085200530433</v>
      </c>
      <c r="AG302" s="362">
        <v>34</v>
      </c>
      <c r="AH302" s="361">
        <f>$D$53*AG302*AG297</f>
        <v>3509.7479200621888</v>
      </c>
      <c r="AI302" s="362">
        <v>39</v>
      </c>
      <c r="AJ302" s="361">
        <f>$D$53*AI302*AI297</f>
        <v>10504.876240844851</v>
      </c>
      <c r="AK302" s="362">
        <v>45</v>
      </c>
      <c r="AL302" s="361">
        <f>$D$53*AK302*AK297</f>
        <v>12121.011047128675</v>
      </c>
      <c r="AM302" s="362">
        <v>52</v>
      </c>
      <c r="AN302" s="361">
        <f>$D$53*AM302*AM297</f>
        <v>21175.816813139976</v>
      </c>
      <c r="AO302" s="362">
        <v>60</v>
      </c>
      <c r="AP302" s="363">
        <f>$D$53*AO302*AO297</f>
        <v>24433.634784392281</v>
      </c>
      <c r="AQ302" s="334"/>
    </row>
    <row r="303" spans="2:43" ht="14.45" customHeight="1">
      <c r="B303" s="323"/>
      <c r="C303" s="364" t="s">
        <v>1604</v>
      </c>
      <c r="D303" s="365">
        <f>마리!$F$35</f>
        <v>8</v>
      </c>
      <c r="E303" s="366">
        <v>8</v>
      </c>
      <c r="F303" s="365">
        <f>$D$54*E303*E297</f>
        <v>64</v>
      </c>
      <c r="G303" s="366">
        <v>8</v>
      </c>
      <c r="H303" s="365">
        <f>$D$54*G303*G297</f>
        <v>83.804799999999986</v>
      </c>
      <c r="I303" s="366">
        <v>8</v>
      </c>
      <c r="J303" s="365">
        <f>$D$54*I303*I297</f>
        <v>120.21703066192444</v>
      </c>
      <c r="K303" s="366">
        <v>10</v>
      </c>
      <c r="L303" s="365">
        <f>$D$54*K303*K297</f>
        <v>150.27128832740556</v>
      </c>
      <c r="M303" s="366">
        <v>10</v>
      </c>
      <c r="N303" s="365">
        <f>$D$54*M303*M297</f>
        <v>150.27128832740556</v>
      </c>
      <c r="O303" s="366">
        <v>10</v>
      </c>
      <c r="P303" s="365">
        <f>$D$54*O303*O297</f>
        <v>275.12193237869923</v>
      </c>
      <c r="Q303" s="366">
        <v>10</v>
      </c>
      <c r="R303" s="365">
        <f>$D$54*Q303*Q297</f>
        <v>275.12193237869923</v>
      </c>
      <c r="S303" s="366">
        <v>10</v>
      </c>
      <c r="T303" s="365">
        <f>$D$54*S303*S297</f>
        <v>275.12193237869923</v>
      </c>
      <c r="U303" s="366">
        <v>10</v>
      </c>
      <c r="V303" s="365">
        <f>$D$54*U303*U297</f>
        <v>385.67853181801473</v>
      </c>
      <c r="W303" s="366">
        <v>12</v>
      </c>
      <c r="X303" s="365">
        <f>$D$54*W303*W297</f>
        <v>462.81423818161772</v>
      </c>
      <c r="Y303" s="366">
        <v>14</v>
      </c>
      <c r="Z303" s="365">
        <f>$D$54*Y303*Y297</f>
        <v>539.94994454522066</v>
      </c>
      <c r="AA303" s="366">
        <v>16</v>
      </c>
      <c r="AB303" s="365">
        <f>$D$54*AA303*AA297</f>
        <v>1066.6411343196808</v>
      </c>
      <c r="AC303" s="366">
        <v>18</v>
      </c>
      <c r="AD303" s="365">
        <f>$D$54*AC303*AC297</f>
        <v>1199.9712761096409</v>
      </c>
      <c r="AE303" s="366">
        <v>20</v>
      </c>
      <c r="AF303" s="365">
        <f>$D$54*AE303*AE297</f>
        <v>2064.5576000365818</v>
      </c>
      <c r="AG303" s="366">
        <v>23</v>
      </c>
      <c r="AH303" s="365">
        <f>$D$54*AG303*AG297</f>
        <v>2374.241240042069</v>
      </c>
      <c r="AI303" s="366">
        <v>27</v>
      </c>
      <c r="AJ303" s="365">
        <f>$D$54*AI303*AI297</f>
        <v>7272.6066282772044</v>
      </c>
      <c r="AK303" s="366">
        <v>31</v>
      </c>
      <c r="AL303" s="365">
        <f>$D$54*AK303*AK297</f>
        <v>8350.02983246642</v>
      </c>
      <c r="AM303" s="366">
        <v>35</v>
      </c>
      <c r="AN303" s="365">
        <f>$D$54*AM303*AM297</f>
        <v>14252.95362422883</v>
      </c>
      <c r="AO303" s="366">
        <v>40</v>
      </c>
      <c r="AP303" s="367">
        <f>$D$54*AO303*AO297</f>
        <v>16289.089856261522</v>
      </c>
      <c r="AQ303" s="334"/>
    </row>
    <row r="304" spans="2:43" ht="14.45" customHeight="1">
      <c r="B304" s="323"/>
      <c r="C304" s="364" t="s">
        <v>1038</v>
      </c>
      <c r="D304" s="365">
        <f>마리!$F$32</f>
        <v>30</v>
      </c>
      <c r="E304" s="366">
        <v>8594</v>
      </c>
      <c r="F304" s="365">
        <f>$D$55*E304/500</f>
        <v>515.64</v>
      </c>
      <c r="G304" s="366">
        <v>8594</v>
      </c>
      <c r="H304" s="365">
        <f>$D$55*G304/500</f>
        <v>515.64</v>
      </c>
      <c r="I304" s="366">
        <v>8594</v>
      </c>
      <c r="J304" s="365">
        <f>$D$55*I304/500</f>
        <v>515.64</v>
      </c>
      <c r="K304" s="366">
        <v>10599</v>
      </c>
      <c r="L304" s="365">
        <f>$D$55*K304/500</f>
        <v>635.94000000000005</v>
      </c>
      <c r="M304" s="366">
        <v>10599</v>
      </c>
      <c r="N304" s="365">
        <f>$D$55*M304/500</f>
        <v>635.94000000000005</v>
      </c>
      <c r="O304" s="366">
        <v>10599</v>
      </c>
      <c r="P304" s="365">
        <f>$D$55*O304/500</f>
        <v>635.94000000000005</v>
      </c>
      <c r="Q304" s="366">
        <v>12604</v>
      </c>
      <c r="R304" s="365">
        <f>$D$55*Q304/500</f>
        <v>756.24</v>
      </c>
      <c r="S304" s="366">
        <v>12604</v>
      </c>
      <c r="T304" s="365">
        <f>$D$55*S304/500</f>
        <v>756.24</v>
      </c>
      <c r="U304" s="366">
        <v>12604</v>
      </c>
      <c r="V304" s="365">
        <f>$D$55*U304/500</f>
        <v>756.24</v>
      </c>
      <c r="W304" s="366">
        <v>17144</v>
      </c>
      <c r="X304" s="365">
        <f>$D$55*W304/500</f>
        <v>1028.6400000000001</v>
      </c>
      <c r="Y304" s="366">
        <v>17144</v>
      </c>
      <c r="Z304" s="365">
        <f>$D$55*Y304/500</f>
        <v>1028.6400000000001</v>
      </c>
      <c r="AA304" s="366">
        <v>31572</v>
      </c>
      <c r="AB304" s="365">
        <f>$D$55*AA304/500</f>
        <v>1894.32</v>
      </c>
      <c r="AC304" s="366">
        <v>42929</v>
      </c>
      <c r="AD304" s="365">
        <f>$D$55*AC304/500</f>
        <v>2575.7399999999998</v>
      </c>
      <c r="AE304" s="366">
        <v>58272</v>
      </c>
      <c r="AF304" s="365">
        <f>$D$55*AE304/500</f>
        <v>3496.32</v>
      </c>
      <c r="AG304" s="366">
        <v>79142</v>
      </c>
      <c r="AH304" s="365">
        <f>$D$55*AG304/500</f>
        <v>4748.5200000000004</v>
      </c>
      <c r="AI304" s="366">
        <v>107023</v>
      </c>
      <c r="AJ304" s="365">
        <f>$D$55*AI304/500</f>
        <v>6421.38</v>
      </c>
      <c r="AK304" s="366">
        <v>145294</v>
      </c>
      <c r="AL304" s="365">
        <f>$D$55*AK304/500</f>
        <v>8717.64</v>
      </c>
      <c r="AM304" s="366">
        <v>197281</v>
      </c>
      <c r="AN304" s="365">
        <f>$D$55*AM304/500</f>
        <v>11836.86</v>
      </c>
      <c r="AO304" s="366">
        <v>268240</v>
      </c>
      <c r="AP304" s="367">
        <f>$D$55*AO304/500</f>
        <v>16094.4</v>
      </c>
      <c r="AQ304" s="334"/>
    </row>
    <row r="305" spans="2:43" ht="14.45" customHeight="1">
      <c r="B305" s="323"/>
      <c r="C305" s="368" t="s">
        <v>1038</v>
      </c>
      <c r="D305" s="369">
        <f>마리!$F$32</f>
        <v>30</v>
      </c>
      <c r="E305" s="370">
        <v>6008</v>
      </c>
      <c r="F305" s="369">
        <f>$D$56*E305/500</f>
        <v>360.48</v>
      </c>
      <c r="G305" s="370">
        <v>6008</v>
      </c>
      <c r="H305" s="369">
        <f>$D$56*G305/500</f>
        <v>360.48</v>
      </c>
      <c r="I305" s="370">
        <v>6008</v>
      </c>
      <c r="J305" s="369">
        <f>$D$56*I305/500</f>
        <v>360.48</v>
      </c>
      <c r="K305" s="370">
        <v>7410</v>
      </c>
      <c r="L305" s="369">
        <f>$D$56*K305/500</f>
        <v>444.6</v>
      </c>
      <c r="M305" s="370">
        <v>7410</v>
      </c>
      <c r="N305" s="369">
        <f>$D$56*M305/500</f>
        <v>444.6</v>
      </c>
      <c r="O305" s="370">
        <v>7410</v>
      </c>
      <c r="P305" s="369">
        <f>$D$56*O305/500</f>
        <v>444.6</v>
      </c>
      <c r="Q305" s="370">
        <v>8812</v>
      </c>
      <c r="R305" s="369">
        <f>$D$56*Q305/500</f>
        <v>528.72</v>
      </c>
      <c r="S305" s="370">
        <v>8812</v>
      </c>
      <c r="T305" s="369">
        <f>$D$56*S305/500</f>
        <v>528.72</v>
      </c>
      <c r="U305" s="370">
        <v>8812</v>
      </c>
      <c r="V305" s="369">
        <f>$D$56*U305/500</f>
        <v>528.72</v>
      </c>
      <c r="W305" s="370">
        <v>12037</v>
      </c>
      <c r="X305" s="369">
        <f>$D$56*W305/500</f>
        <v>722.22</v>
      </c>
      <c r="Y305" s="370">
        <v>16324</v>
      </c>
      <c r="Z305" s="369">
        <f>$D$56*Y305/500</f>
        <v>979.44</v>
      </c>
      <c r="AA305" s="370">
        <v>22125</v>
      </c>
      <c r="AB305" s="369">
        <f>$D$56*AA305/500</f>
        <v>1327.5</v>
      </c>
      <c r="AC305" s="370">
        <v>29875</v>
      </c>
      <c r="AD305" s="369">
        <f>$D$56*AC305/500</f>
        <v>1792.5</v>
      </c>
      <c r="AE305" s="370">
        <v>40594</v>
      </c>
      <c r="AF305" s="369">
        <f>$D$56*AE305/500</f>
        <v>2435.64</v>
      </c>
      <c r="AG305" s="370">
        <v>55100</v>
      </c>
      <c r="AH305" s="369">
        <f>$D$56*AG305/500</f>
        <v>3306</v>
      </c>
      <c r="AI305" s="370">
        <v>75122</v>
      </c>
      <c r="AJ305" s="369">
        <f>$D$56*AI305/500</f>
        <v>4507.32</v>
      </c>
      <c r="AK305" s="370">
        <v>101964</v>
      </c>
      <c r="AL305" s="369">
        <f>$D$56*AK305/500</f>
        <v>6117.84</v>
      </c>
      <c r="AM305" s="370">
        <v>138487</v>
      </c>
      <c r="AN305" s="369">
        <f>$D$56*AM305/500</f>
        <v>8309.2199999999993</v>
      </c>
      <c r="AO305" s="370">
        <v>187405</v>
      </c>
      <c r="AP305" s="371">
        <f>$D$56*AO305/500</f>
        <v>11244.3</v>
      </c>
      <c r="AQ305" s="334"/>
    </row>
    <row r="306" spans="2:43" ht="14.45" customHeight="1">
      <c r="B306" s="323"/>
      <c r="C306" s="604" t="s">
        <v>202</v>
      </c>
      <c r="D306" s="361" t="s">
        <v>1041</v>
      </c>
      <c r="E306" s="362">
        <v>410</v>
      </c>
      <c r="F306" s="361">
        <f>E306*E297</f>
        <v>410</v>
      </c>
      <c r="G306" s="362">
        <v>420</v>
      </c>
      <c r="H306" s="361">
        <f>G306*G297</f>
        <v>549.96899999999994</v>
      </c>
      <c r="I306" s="362">
        <v>430</v>
      </c>
      <c r="J306" s="361">
        <f>I306*I297</f>
        <v>807.70817475980482</v>
      </c>
      <c r="K306" s="362">
        <v>450</v>
      </c>
      <c r="L306" s="361">
        <f>K306*K297</f>
        <v>845.27599684165625</v>
      </c>
      <c r="M306" s="362">
        <v>450</v>
      </c>
      <c r="N306" s="361">
        <f>M306*M297</f>
        <v>845.27599684165625</v>
      </c>
      <c r="O306" s="362">
        <v>460</v>
      </c>
      <c r="P306" s="361">
        <f>O306*O297</f>
        <v>1581.9511111775205</v>
      </c>
      <c r="Q306" s="362">
        <v>460</v>
      </c>
      <c r="R306" s="361">
        <f>Q306*Q297</f>
        <v>1581.9511111775205</v>
      </c>
      <c r="S306" s="362">
        <v>470</v>
      </c>
      <c r="T306" s="361">
        <f>S306*S297</f>
        <v>1616.3413527248579</v>
      </c>
      <c r="U306" s="362">
        <v>490</v>
      </c>
      <c r="V306" s="361">
        <f>U306*U297</f>
        <v>2362.2810073853402</v>
      </c>
      <c r="W306" s="362">
        <v>490</v>
      </c>
      <c r="X306" s="361">
        <f>W306*W297</f>
        <v>2362.2810073853402</v>
      </c>
      <c r="Y306" s="362">
        <v>500</v>
      </c>
      <c r="Z306" s="361">
        <f>Y306*Y297</f>
        <v>2410.4908238625922</v>
      </c>
      <c r="AA306" s="362">
        <v>520</v>
      </c>
      <c r="AB306" s="361">
        <f>AA306*AA297</f>
        <v>4333.2296081737031</v>
      </c>
      <c r="AC306" s="362">
        <v>520</v>
      </c>
      <c r="AD306" s="361">
        <f>AC306*AC297</f>
        <v>4333.2296081737031</v>
      </c>
      <c r="AE306" s="362">
        <v>520</v>
      </c>
      <c r="AF306" s="361">
        <f>AE306*AE297</f>
        <v>6709.8122001188904</v>
      </c>
      <c r="AG306" s="362">
        <v>540</v>
      </c>
      <c r="AH306" s="361">
        <f>AG306*AG297</f>
        <v>6967.8819001234624</v>
      </c>
      <c r="AI306" s="362">
        <v>560</v>
      </c>
      <c r="AJ306" s="361">
        <f>AI306*AI297</f>
        <v>18854.906073311271</v>
      </c>
      <c r="AK306" s="362">
        <v>570</v>
      </c>
      <c r="AL306" s="361">
        <f>AK306*AK297</f>
        <v>19191.6008246204</v>
      </c>
      <c r="AM306" s="362">
        <v>590</v>
      </c>
      <c r="AN306" s="361">
        <f>AM306*AM297</f>
        <v>30033.009422482181</v>
      </c>
      <c r="AO306" s="362">
        <v>610</v>
      </c>
      <c r="AP306" s="363">
        <f>AO306*AO297</f>
        <v>31051.077538498525</v>
      </c>
      <c r="AQ306" s="334"/>
    </row>
    <row r="307" spans="2:43" ht="14.45" customHeight="1">
      <c r="B307" s="323"/>
      <c r="C307" s="605"/>
      <c r="D307" s="365" t="s">
        <v>1041</v>
      </c>
      <c r="E307" s="366">
        <v>240</v>
      </c>
      <c r="F307" s="365">
        <f>E307*E297</f>
        <v>240</v>
      </c>
      <c r="G307" s="366">
        <v>240</v>
      </c>
      <c r="H307" s="365">
        <f>G307*G297</f>
        <v>314.26799999999997</v>
      </c>
      <c r="I307" s="366">
        <v>240</v>
      </c>
      <c r="J307" s="365">
        <f>I307*I297</f>
        <v>450.81386498221667</v>
      </c>
      <c r="K307" s="366">
        <v>240</v>
      </c>
      <c r="L307" s="365">
        <f>K307*K297</f>
        <v>450.81386498221667</v>
      </c>
      <c r="M307" s="366">
        <v>240</v>
      </c>
      <c r="N307" s="365">
        <f>M307*M297</f>
        <v>450.81386498221667</v>
      </c>
      <c r="O307" s="366">
        <v>250</v>
      </c>
      <c r="P307" s="365">
        <f>O307*O297</f>
        <v>859.75603868343512</v>
      </c>
      <c r="Q307" s="366">
        <v>260</v>
      </c>
      <c r="R307" s="365">
        <f>Q307*Q297</f>
        <v>894.1462802307725</v>
      </c>
      <c r="S307" s="366">
        <v>260</v>
      </c>
      <c r="T307" s="365">
        <f>S307*S297</f>
        <v>894.1462802307725</v>
      </c>
      <c r="U307" s="366">
        <v>260</v>
      </c>
      <c r="V307" s="365">
        <f>U307*U297</f>
        <v>1253.455228408548</v>
      </c>
      <c r="W307" s="366">
        <v>270</v>
      </c>
      <c r="X307" s="365">
        <f>W307*W297</f>
        <v>1301.6650448857997</v>
      </c>
      <c r="Y307" s="366">
        <v>270</v>
      </c>
      <c r="Z307" s="365">
        <f>Y307*Y297</f>
        <v>1301.6650448857997</v>
      </c>
      <c r="AA307" s="366">
        <v>270</v>
      </c>
      <c r="AB307" s="365">
        <f>AA307*AA297</f>
        <v>2249.9461427055767</v>
      </c>
      <c r="AC307" s="366">
        <v>270</v>
      </c>
      <c r="AD307" s="365">
        <f>AC307*AC297</f>
        <v>2249.9461427055767</v>
      </c>
      <c r="AE307" s="366">
        <v>270</v>
      </c>
      <c r="AF307" s="365">
        <f>AE307*AE297</f>
        <v>3483.9409500617312</v>
      </c>
      <c r="AG307" s="366">
        <v>270</v>
      </c>
      <c r="AH307" s="365">
        <f>AG307*AG297</f>
        <v>3483.9409500617312</v>
      </c>
      <c r="AI307" s="366">
        <v>280</v>
      </c>
      <c r="AJ307" s="365">
        <f>AI307*AI297</f>
        <v>9427.4530366556355</v>
      </c>
      <c r="AK307" s="366">
        <v>290</v>
      </c>
      <c r="AL307" s="365">
        <f>AK307*AK297</f>
        <v>9764.1477879647664</v>
      </c>
      <c r="AM307" s="366">
        <v>310</v>
      </c>
      <c r="AN307" s="365">
        <f>AM307*AM297</f>
        <v>15780.055798253348</v>
      </c>
      <c r="AO307" s="366">
        <v>320</v>
      </c>
      <c r="AP307" s="367">
        <f>AO307*AO297</f>
        <v>16289.089856261522</v>
      </c>
      <c r="AQ307" s="334"/>
    </row>
    <row r="308" spans="2:43" ht="14.45" customHeight="1">
      <c r="B308" s="323"/>
      <c r="C308" s="364" t="s">
        <v>1001</v>
      </c>
      <c r="D308" s="365">
        <f>마리!$F$24</f>
        <v>28</v>
      </c>
      <c r="E308" s="366">
        <v>6</v>
      </c>
      <c r="F308" s="365">
        <f>D308*E308*E297</f>
        <v>168</v>
      </c>
      <c r="G308" s="366">
        <v>6</v>
      </c>
      <c r="H308" s="365">
        <f>D308*G308*G297</f>
        <v>219.98759999999996</v>
      </c>
      <c r="I308" s="366">
        <v>6</v>
      </c>
      <c r="J308" s="365">
        <f>D308*I308*I297</f>
        <v>315.56970548755163</v>
      </c>
      <c r="K308" s="366">
        <v>6</v>
      </c>
      <c r="L308" s="365">
        <f>D308*K308*K297</f>
        <v>315.56970548755163</v>
      </c>
      <c r="M308" s="366">
        <v>6</v>
      </c>
      <c r="N308" s="365">
        <f>D308*M308*M297</f>
        <v>315.56970548755163</v>
      </c>
      <c r="O308" s="366">
        <v>6</v>
      </c>
      <c r="P308" s="365">
        <f>D308*O308*O297</f>
        <v>577.75605799526841</v>
      </c>
      <c r="Q308" s="366">
        <v>12</v>
      </c>
      <c r="R308" s="365">
        <f>D308*Q308*Q297</f>
        <v>1155.5121159905368</v>
      </c>
      <c r="S308" s="366">
        <v>12</v>
      </c>
      <c r="T308" s="365">
        <f>D308*S308*S297</f>
        <v>1155.5121159905368</v>
      </c>
      <c r="U308" s="366">
        <v>12</v>
      </c>
      <c r="V308" s="365">
        <f>D308*U308*U297</f>
        <v>1619.849833635662</v>
      </c>
      <c r="W308" s="366">
        <v>12</v>
      </c>
      <c r="X308" s="365">
        <f>D308*W308*W297</f>
        <v>1619.849833635662</v>
      </c>
      <c r="Y308" s="366">
        <v>12</v>
      </c>
      <c r="Z308" s="365">
        <f>D308*Y308*Y297</f>
        <v>1619.849833635662</v>
      </c>
      <c r="AA308" s="366">
        <v>18</v>
      </c>
      <c r="AB308" s="365">
        <f>D308*AA308*AA297</f>
        <v>4199.8994663837429</v>
      </c>
      <c r="AC308" s="366">
        <v>18</v>
      </c>
      <c r="AD308" s="365">
        <f>D308*AC308*AC297</f>
        <v>4199.8994663837429</v>
      </c>
      <c r="AE308" s="366">
        <v>18</v>
      </c>
      <c r="AF308" s="365">
        <f>D308*AE308*AE297</f>
        <v>6503.3564401152316</v>
      </c>
      <c r="AG308" s="366">
        <v>18</v>
      </c>
      <c r="AH308" s="365">
        <f>D308*AG308*AG297</f>
        <v>6503.3564401152316</v>
      </c>
      <c r="AI308" s="366">
        <v>24</v>
      </c>
      <c r="AJ308" s="365">
        <f>D308*AI308*AI297</f>
        <v>22625.887287973528</v>
      </c>
      <c r="AK308" s="366">
        <v>24</v>
      </c>
      <c r="AL308" s="365">
        <f>D308*AK308*AK297</f>
        <v>22625.887287973528</v>
      </c>
      <c r="AM308" s="366">
        <v>24</v>
      </c>
      <c r="AN308" s="365">
        <f>D308*AM308*AM297</f>
        <v>34207.088698149193</v>
      </c>
      <c r="AO308" s="366">
        <v>24</v>
      </c>
      <c r="AP308" s="367">
        <f>D308*AO308*AO297</f>
        <v>34207.088698149193</v>
      </c>
      <c r="AQ308" s="334"/>
    </row>
    <row r="309" spans="2:43" ht="14.45" customHeight="1">
      <c r="B309" s="323"/>
      <c r="C309" s="364" t="s">
        <v>1033</v>
      </c>
      <c r="D309" s="365">
        <f>마리!$F$25</f>
        <v>60</v>
      </c>
      <c r="E309" s="366">
        <v>3</v>
      </c>
      <c r="F309" s="365">
        <f>D309*E309*E297</f>
        <v>180</v>
      </c>
      <c r="G309" s="366">
        <v>3</v>
      </c>
      <c r="H309" s="365">
        <f>D309*G309*G297</f>
        <v>235.70099999999996</v>
      </c>
      <c r="I309" s="366">
        <v>3</v>
      </c>
      <c r="J309" s="365">
        <f>D309*I309*I297</f>
        <v>338.11039873666249</v>
      </c>
      <c r="K309" s="366">
        <v>3</v>
      </c>
      <c r="L309" s="365">
        <f>D309*K309*K297</f>
        <v>338.11039873666249</v>
      </c>
      <c r="M309" s="366">
        <v>3</v>
      </c>
      <c r="N309" s="365">
        <f>D309*M309*M297</f>
        <v>338.11039873666249</v>
      </c>
      <c r="O309" s="366">
        <v>3</v>
      </c>
      <c r="P309" s="365">
        <f>D309*O309*O297</f>
        <v>619.02434785207322</v>
      </c>
      <c r="Q309" s="366">
        <v>6</v>
      </c>
      <c r="R309" s="365">
        <f>D309*Q309*Q297</f>
        <v>1238.0486957041464</v>
      </c>
      <c r="S309" s="366">
        <v>6</v>
      </c>
      <c r="T309" s="365">
        <f>D309*S309*S297</f>
        <v>1238.0486957041464</v>
      </c>
      <c r="U309" s="366">
        <v>6</v>
      </c>
      <c r="V309" s="365">
        <f>D309*U309*U297</f>
        <v>1735.5533931810664</v>
      </c>
      <c r="W309" s="366">
        <v>6</v>
      </c>
      <c r="X309" s="365">
        <f>D309*W309*W297</f>
        <v>1735.5533931810664</v>
      </c>
      <c r="Y309" s="366">
        <v>6</v>
      </c>
      <c r="Z309" s="365">
        <f>D309*Y309*Y297</f>
        <v>1735.5533931810664</v>
      </c>
      <c r="AA309" s="366">
        <v>9</v>
      </c>
      <c r="AB309" s="365">
        <f>D309*AA309*AA297</f>
        <v>4499.8922854111534</v>
      </c>
      <c r="AC309" s="366">
        <v>9</v>
      </c>
      <c r="AD309" s="365">
        <f>D309*AC309*AC297</f>
        <v>4499.8922854111534</v>
      </c>
      <c r="AE309" s="366">
        <v>9</v>
      </c>
      <c r="AF309" s="365">
        <f>D309*AE309*AE297</f>
        <v>6967.8819001234624</v>
      </c>
      <c r="AG309" s="366">
        <v>9</v>
      </c>
      <c r="AH309" s="365">
        <f>D309*AG309*AG297</f>
        <v>6967.8819001234624</v>
      </c>
      <c r="AI309" s="366">
        <v>11</v>
      </c>
      <c r="AJ309" s="365">
        <f>D309*AI309*AI297</f>
        <v>22221.853586402569</v>
      </c>
      <c r="AK309" s="366">
        <v>11</v>
      </c>
      <c r="AL309" s="365">
        <f>D309*AK309*AK297</f>
        <v>22221.853586402569</v>
      </c>
      <c r="AM309" s="366">
        <v>11</v>
      </c>
      <c r="AN309" s="365">
        <f>D309*AM309*AM297</f>
        <v>33596.247828539388</v>
      </c>
      <c r="AO309" s="366">
        <v>11</v>
      </c>
      <c r="AP309" s="367">
        <f>D309*AO309*AO297</f>
        <v>33596.247828539388</v>
      </c>
      <c r="AQ309" s="334"/>
    </row>
    <row r="310" spans="2:43" ht="14.45" customHeight="1" thickBot="1">
      <c r="B310" s="323"/>
      <c r="C310" s="372" t="s">
        <v>1002</v>
      </c>
      <c r="D310" s="373">
        <f>마리!$F$26</f>
        <v>103</v>
      </c>
      <c r="E310" s="374">
        <v>1</v>
      </c>
      <c r="F310" s="373">
        <f>D310*E310*E297</f>
        <v>103</v>
      </c>
      <c r="G310" s="374">
        <v>1</v>
      </c>
      <c r="H310" s="373">
        <f>D310*G310*G297</f>
        <v>134.87334999999999</v>
      </c>
      <c r="I310" s="374">
        <v>1</v>
      </c>
      <c r="J310" s="373">
        <f>D310*I310*I297</f>
        <v>193.47428372153465</v>
      </c>
      <c r="K310" s="374">
        <v>1</v>
      </c>
      <c r="L310" s="373">
        <f>D310*K310*K297</f>
        <v>193.47428372153465</v>
      </c>
      <c r="M310" s="374">
        <v>1</v>
      </c>
      <c r="N310" s="373">
        <f>D310*M310*M297</f>
        <v>193.47428372153465</v>
      </c>
      <c r="O310" s="374">
        <v>1</v>
      </c>
      <c r="P310" s="373">
        <f>D310*O310*O297</f>
        <v>354.21948793757525</v>
      </c>
      <c r="Q310" s="374">
        <v>2</v>
      </c>
      <c r="R310" s="373">
        <f>D310*Q310*Q297</f>
        <v>708.4389758751505</v>
      </c>
      <c r="S310" s="374">
        <v>2</v>
      </c>
      <c r="T310" s="373">
        <f>D310*S310*S297</f>
        <v>708.4389758751505</v>
      </c>
      <c r="U310" s="374">
        <v>2</v>
      </c>
      <c r="V310" s="373">
        <f>D310*U310*U297</f>
        <v>993.12221943138798</v>
      </c>
      <c r="W310" s="374">
        <v>2</v>
      </c>
      <c r="X310" s="373">
        <f>D310*W310*W297</f>
        <v>993.12221943138798</v>
      </c>
      <c r="Y310" s="374">
        <v>2</v>
      </c>
      <c r="Z310" s="373">
        <f>D310*Y310*Y297</f>
        <v>993.12221943138798</v>
      </c>
      <c r="AA310" s="374">
        <v>3</v>
      </c>
      <c r="AB310" s="373">
        <f>D310*AA310*AA297</f>
        <v>2574.9383633186044</v>
      </c>
      <c r="AC310" s="374">
        <v>3</v>
      </c>
      <c r="AD310" s="373">
        <f>D310*AC310*AC297</f>
        <v>2574.9383633186044</v>
      </c>
      <c r="AE310" s="374">
        <v>3</v>
      </c>
      <c r="AF310" s="373">
        <f>D310*AE310*AE297</f>
        <v>3987.1768650706481</v>
      </c>
      <c r="AG310" s="374">
        <v>3</v>
      </c>
      <c r="AH310" s="373">
        <f>D310*AG310*AG297</f>
        <v>3987.1768650706481</v>
      </c>
      <c r="AI310" s="374">
        <v>1</v>
      </c>
      <c r="AJ310" s="373">
        <f>D310*AI310*AI297</f>
        <v>3467.9559384840377</v>
      </c>
      <c r="AK310" s="374">
        <v>1</v>
      </c>
      <c r="AL310" s="373">
        <f>D310*AK310*AK297</f>
        <v>3467.9559384840377</v>
      </c>
      <c r="AM310" s="374">
        <v>1</v>
      </c>
      <c r="AN310" s="373">
        <f>D310*AM310*AM297</f>
        <v>5243.0507974841776</v>
      </c>
      <c r="AO310" s="374">
        <v>1</v>
      </c>
      <c r="AP310" s="375">
        <f>D310*AO310*AO297</f>
        <v>5243.0507974841776</v>
      </c>
      <c r="AQ310" s="334"/>
    </row>
    <row r="311" spans="2:43" ht="14.45" customHeight="1" thickBot="1">
      <c r="B311" s="323"/>
      <c r="C311" s="277"/>
      <c r="D311" s="277"/>
      <c r="E311" s="277"/>
      <c r="F311" s="277"/>
      <c r="G311" s="277"/>
      <c r="H311" s="277"/>
      <c r="I311" s="277"/>
      <c r="J311" s="277"/>
      <c r="K311" s="277"/>
      <c r="L311" s="277"/>
      <c r="M311" s="277"/>
      <c r="N311" s="277"/>
      <c r="O311" s="277"/>
      <c r="P311" s="277"/>
      <c r="Q311" s="277"/>
      <c r="R311" s="277"/>
      <c r="S311" s="277"/>
      <c r="T311" s="277"/>
      <c r="U311" s="277"/>
      <c r="V311" s="277"/>
      <c r="W311" s="277"/>
      <c r="X311" s="277"/>
      <c r="Y311" s="277"/>
      <c r="Z311" s="277"/>
      <c r="AA311" s="277"/>
      <c r="AB311" s="277"/>
      <c r="AC311" s="277"/>
      <c r="AD311" s="277"/>
      <c r="AE311" s="277"/>
      <c r="AF311" s="277"/>
      <c r="AG311" s="277"/>
      <c r="AH311" s="277"/>
      <c r="AI311" s="277"/>
      <c r="AJ311" s="277"/>
      <c r="AK311" s="277"/>
      <c r="AL311" s="277"/>
      <c r="AM311" s="277"/>
      <c r="AN311" s="277"/>
      <c r="AO311" s="277"/>
      <c r="AP311" s="277"/>
      <c r="AQ311" s="334"/>
    </row>
    <row r="312" spans="2:43" ht="14.45" customHeight="1">
      <c r="B312" s="323"/>
      <c r="C312" s="376" t="s">
        <v>1032</v>
      </c>
      <c r="D312" s="377" t="s">
        <v>1578</v>
      </c>
      <c r="E312" s="600">
        <f>F298+F300+F302+F304+F306+F308+F310</f>
        <v>1292.6399999999999</v>
      </c>
      <c r="F312" s="600"/>
      <c r="G312" s="600">
        <f t="shared" ref="G312" si="198">H298+H300+H302+H304+H306+H308+H310</f>
        <v>1546.1771499999998</v>
      </c>
      <c r="H312" s="600"/>
      <c r="I312" s="600">
        <f t="shared" ref="I312" si="199">J298+J300+J302+J304+J306+J308+J310</f>
        <v>2012.7177099617777</v>
      </c>
      <c r="J312" s="600"/>
      <c r="K312" s="600">
        <f t="shared" ref="K312" si="200">L298+L300+L302+L304+L306+L308+L310</f>
        <v>2170.585532043629</v>
      </c>
      <c r="L312" s="600"/>
      <c r="M312" s="600">
        <f t="shared" ref="M312" si="201">N298+N300+N302+N304+N306+N308+N310</f>
        <v>2170.585532043629</v>
      </c>
      <c r="N312" s="600"/>
      <c r="O312" s="600">
        <f t="shared" ref="O312" si="202">P298+P300+P302+P304+P306+P308+P310</f>
        <v>3480.012975964803</v>
      </c>
      <c r="P312" s="600"/>
      <c r="Q312" s="600">
        <f t="shared" ref="Q312" si="203">R298+R300+R302+R304+R306+R308+R310</f>
        <v>4587.3129083733866</v>
      </c>
      <c r="R312" s="600"/>
      <c r="S312" s="600">
        <f t="shared" ref="S312" si="204">T298+T300+T302+T304+T306+T308+T310</f>
        <v>4621.7031499207242</v>
      </c>
      <c r="T312" s="600"/>
      <c r="U312" s="600">
        <f t="shared" ref="U312" si="205">V298+V300+V302+V304+V306+V308+V310</f>
        <v>6271.4430049976099</v>
      </c>
      <c r="V312" s="600"/>
      <c r="W312" s="600">
        <f t="shared" ref="W312" si="206">X298+X300+X302+X304+X306+X308+X310</f>
        <v>6659.5465645430149</v>
      </c>
      <c r="X312" s="600"/>
      <c r="Y312" s="600">
        <f t="shared" ref="Y312" si="207">Z298+Z300+Z302+Z304+Z306+Z308+Z310</f>
        <v>6784.8920873838697</v>
      </c>
      <c r="Z312" s="600"/>
      <c r="AA312" s="600">
        <f t="shared" ref="AA312" si="208">AB298+AB300+AB302+AB304+AB306+AB308+AB310</f>
        <v>14469.01899756561</v>
      </c>
      <c r="AB312" s="600"/>
      <c r="AC312" s="600">
        <f t="shared" ref="AC312" si="209">AD298+AD300+AD302+AD304+AD306+AD308+AD310</f>
        <v>15417.099281145533</v>
      </c>
      <c r="AD312" s="600"/>
      <c r="AE312" s="600">
        <f t="shared" ref="AE312" si="210">AF298+AF300+AF302+AF304+AF306+AF308+AF310</f>
        <v>23690.274025357812</v>
      </c>
      <c r="AF312" s="600"/>
      <c r="AG312" s="600">
        <f t="shared" ref="AG312" si="211">AH298+AH300+AH302+AH304+AH306+AH308+AH310</f>
        <v>25716.683125371532</v>
      </c>
      <c r="AH312" s="600"/>
      <c r="AI312" s="600">
        <f t="shared" ref="AI312" si="212">AJ298+AJ300+AJ302+AJ304+AJ306+AJ308+AJ310</f>
        <v>61875.005540613689</v>
      </c>
      <c r="AJ312" s="600"/>
      <c r="AK312" s="600">
        <f t="shared" ref="AK312" si="213">AL298+AL300+AL302+AL304+AL306+AL308+AL310</f>
        <v>66124.095098206642</v>
      </c>
      <c r="AL312" s="600"/>
      <c r="AM312" s="600">
        <f t="shared" ref="AM312" si="214">AN298+AN300+AN302+AN304+AN306+AN308+AN310</f>
        <v>102495.82573125552</v>
      </c>
      <c r="AN312" s="600"/>
      <c r="AO312" s="600">
        <f t="shared" ref="AO312" si="215">AP298+AP300+AP302+AP304+AP306+AP308+AP310</f>
        <v>111029.25181852418</v>
      </c>
      <c r="AP312" s="601"/>
      <c r="AQ312" s="334"/>
    </row>
    <row r="313" spans="2:43" ht="14.45" customHeight="1" thickBot="1">
      <c r="B313" s="323"/>
      <c r="C313" s="378" t="s">
        <v>1034</v>
      </c>
      <c r="D313" s="379" t="s">
        <v>1578</v>
      </c>
      <c r="E313" s="598">
        <f>F299+F301+F303+F305+F307+F308+F310</f>
        <v>935.48</v>
      </c>
      <c r="F313" s="598"/>
      <c r="G313" s="598">
        <f>H299+H301+H303+H305+H307+H308+H310</f>
        <v>1113.4137499999999</v>
      </c>
      <c r="H313" s="598"/>
      <c r="I313" s="598">
        <f>J299+J301+J303+J305+J307+J308+J310</f>
        <v>1440.5548848532273</v>
      </c>
      <c r="J313" s="598"/>
      <c r="K313" s="598">
        <f>L299+L301+L303+L305+L307+L308+L310</f>
        <v>1554.7291425187086</v>
      </c>
      <c r="L313" s="598"/>
      <c r="M313" s="598">
        <f>N299+N301+N303+N305+N307+N308+N310</f>
        <v>1554.7291425187086</v>
      </c>
      <c r="N313" s="598"/>
      <c r="O313" s="598">
        <f>P299+P301+P303+P305+P307+P308+P310</f>
        <v>2511.4535169949777</v>
      </c>
      <c r="P313" s="598"/>
      <c r="Q313" s="598">
        <f>R299+R301+R303+R305+R307+R308+R310</f>
        <v>3561.9393044751587</v>
      </c>
      <c r="R313" s="598"/>
      <c r="S313" s="598">
        <f>T299+T301+T303+T305+T307+T308+T310</f>
        <v>3561.9393044751587</v>
      </c>
      <c r="T313" s="598"/>
      <c r="U313" s="598">
        <f>V299+V301+V303+V305+V307+V308+V310</f>
        <v>4780.8258132936126</v>
      </c>
      <c r="V313" s="598"/>
      <c r="W313" s="598">
        <f>X299+X301+X303+X305+X307+X308+X310</f>
        <v>5099.6713361344673</v>
      </c>
      <c r="X313" s="598"/>
      <c r="Y313" s="598">
        <f>Z299+Z301+Z303+Z305+Z307+Z308+Z310</f>
        <v>5434.0270424980708</v>
      </c>
      <c r="Z313" s="598"/>
      <c r="AA313" s="598">
        <f>AB299+AB301+AB303+AB305+AB307+AB308+AB310</f>
        <v>11418.925106727605</v>
      </c>
      <c r="AB313" s="598"/>
      <c r="AC313" s="598">
        <f>AD299+AD301+AD303+AD305+AD307+AD308+AD310</f>
        <v>12017.255248517566</v>
      </c>
      <c r="AD313" s="598"/>
      <c r="AE313" s="598">
        <f>AF299+AF301+AF303+AF305+AF307+AF308+AF310</f>
        <v>18474.671855284192</v>
      </c>
      <c r="AF313" s="598"/>
      <c r="AG313" s="598">
        <f>AH299+AH301+AH303+AH305+AH307+AH308+AH310</f>
        <v>19654.715495289678</v>
      </c>
      <c r="AH313" s="598"/>
      <c r="AI313" s="598">
        <f>AJ299+AJ301+AJ303+AJ305+AJ307+AJ308+AJ310</f>
        <v>47301.222891390411</v>
      </c>
      <c r="AJ313" s="598"/>
      <c r="AK313" s="598">
        <f>AL299+AL301+AL303+AL305+AL307+AL308+AL310</f>
        <v>50325.860846888754</v>
      </c>
      <c r="AL313" s="598"/>
      <c r="AM313" s="598">
        <f>AN299+AN301+AN303+AN305+AN307+AN308+AN310</f>
        <v>77792.36891811555</v>
      </c>
      <c r="AN313" s="598"/>
      <c r="AO313" s="598">
        <f>AP299+AP301+AP303+AP305+AP307+AP308+AP310</f>
        <v>83272.619208156408</v>
      </c>
      <c r="AP313" s="599"/>
      <c r="AQ313" s="334"/>
    </row>
    <row r="314" spans="2:43" ht="14.45" customHeight="1" thickBot="1">
      <c r="B314" s="323"/>
      <c r="C314" s="277"/>
      <c r="D314" s="277"/>
      <c r="E314" s="277"/>
      <c r="F314" s="277"/>
      <c r="G314" s="277"/>
      <c r="H314" s="277"/>
      <c r="I314" s="277"/>
      <c r="J314" s="277"/>
      <c r="K314" s="277"/>
      <c r="L314" s="277"/>
      <c r="M314" s="277"/>
      <c r="N314" s="277"/>
      <c r="O314" s="277"/>
      <c r="P314" s="277"/>
      <c r="Q314" s="277"/>
      <c r="R314" s="277"/>
      <c r="S314" s="277"/>
      <c r="T314" s="277"/>
      <c r="U314" s="277"/>
      <c r="V314" s="277"/>
      <c r="W314" s="277"/>
      <c r="X314" s="277"/>
      <c r="Y314" s="277"/>
      <c r="Z314" s="277"/>
      <c r="AA314" s="277"/>
      <c r="AB314" s="277"/>
      <c r="AC314" s="277"/>
      <c r="AD314" s="277"/>
      <c r="AE314" s="277"/>
      <c r="AF314" s="277"/>
      <c r="AG314" s="277"/>
      <c r="AH314" s="277"/>
      <c r="AI314" s="277"/>
      <c r="AJ314" s="277"/>
      <c r="AK314" s="277"/>
      <c r="AL314" s="277"/>
      <c r="AM314" s="277"/>
      <c r="AN314" s="277"/>
      <c r="AO314" s="277"/>
      <c r="AP314" s="277"/>
      <c r="AQ314" s="334"/>
    </row>
    <row r="315" spans="2:43" ht="14.45" customHeight="1">
      <c r="B315" s="323"/>
      <c r="C315" s="608" t="s">
        <v>1783</v>
      </c>
      <c r="D315" s="610" t="s">
        <v>1037</v>
      </c>
      <c r="E315" s="606" t="s">
        <v>1013</v>
      </c>
      <c r="F315" s="606"/>
      <c r="G315" s="606" t="s">
        <v>1042</v>
      </c>
      <c r="H315" s="606" t="s">
        <v>1014</v>
      </c>
      <c r="I315" s="606" t="s">
        <v>1043</v>
      </c>
      <c r="J315" s="606" t="s">
        <v>1015</v>
      </c>
      <c r="K315" s="606" t="s">
        <v>1044</v>
      </c>
      <c r="L315" s="606" t="s">
        <v>1016</v>
      </c>
      <c r="M315" s="606" t="s">
        <v>1045</v>
      </c>
      <c r="N315" s="606" t="s">
        <v>1017</v>
      </c>
      <c r="O315" s="606" t="s">
        <v>1046</v>
      </c>
      <c r="P315" s="606" t="s">
        <v>1018</v>
      </c>
      <c r="Q315" s="606" t="s">
        <v>1047</v>
      </c>
      <c r="R315" s="606" t="s">
        <v>1019</v>
      </c>
      <c r="S315" s="606" t="s">
        <v>1048</v>
      </c>
      <c r="T315" s="606" t="s">
        <v>1020</v>
      </c>
      <c r="U315" s="606" t="s">
        <v>1049</v>
      </c>
      <c r="V315" s="606" t="s">
        <v>1021</v>
      </c>
      <c r="W315" s="606" t="s">
        <v>1050</v>
      </c>
      <c r="X315" s="606" t="s">
        <v>1022</v>
      </c>
      <c r="Y315" s="606" t="s">
        <v>1051</v>
      </c>
      <c r="Z315" s="606" t="s">
        <v>1023</v>
      </c>
      <c r="AA315" s="606" t="s">
        <v>1052</v>
      </c>
      <c r="AB315" s="606" t="s">
        <v>1024</v>
      </c>
      <c r="AC315" s="606" t="s">
        <v>1053</v>
      </c>
      <c r="AD315" s="606" t="s">
        <v>1025</v>
      </c>
      <c r="AE315" s="606" t="s">
        <v>1054</v>
      </c>
      <c r="AF315" s="606" t="s">
        <v>1026</v>
      </c>
      <c r="AG315" s="606" t="s">
        <v>1055</v>
      </c>
      <c r="AH315" s="606" t="s">
        <v>1027</v>
      </c>
      <c r="AI315" s="606" t="s">
        <v>1056</v>
      </c>
      <c r="AJ315" s="606" t="s">
        <v>1028</v>
      </c>
      <c r="AK315" s="606" t="s">
        <v>1057</v>
      </c>
      <c r="AL315" s="606" t="s">
        <v>1029</v>
      </c>
      <c r="AM315" s="606" t="s">
        <v>1058</v>
      </c>
      <c r="AN315" s="606" t="s">
        <v>1030</v>
      </c>
      <c r="AO315" s="606" t="s">
        <v>1059</v>
      </c>
      <c r="AP315" s="607" t="s">
        <v>1031</v>
      </c>
      <c r="AQ315" s="334"/>
    </row>
    <row r="316" spans="2:43" ht="14.45" customHeight="1">
      <c r="B316" s="323"/>
      <c r="C316" s="609"/>
      <c r="D316" s="611"/>
      <c r="E316" s="602">
        <f>'3T장기'!$J$9</f>
        <v>0.99980000000000002</v>
      </c>
      <c r="F316" s="602"/>
      <c r="G316" s="602">
        <f>'3T장기'!$J$19</f>
        <v>1.3094499999999998</v>
      </c>
      <c r="H316" s="602">
        <v>1.5976852999999998</v>
      </c>
      <c r="I316" s="602">
        <f>'3T장기'!$J$29</f>
        <v>1.8801928383734416</v>
      </c>
      <c r="J316" s="602">
        <v>1.5976852999999998</v>
      </c>
      <c r="K316" s="602">
        <f>'3T장기'!$J$39</f>
        <v>1.8801928383734416</v>
      </c>
      <c r="L316" s="602">
        <v>1.5976852999999998</v>
      </c>
      <c r="M316" s="602">
        <f>'3T장기'!$J$49</f>
        <v>1.8801928383734416</v>
      </c>
      <c r="N316" s="602">
        <v>1.5976852999999998</v>
      </c>
      <c r="O316" s="602">
        <f>'3T장기'!$J$59</f>
        <v>3.4390241547337403</v>
      </c>
      <c r="P316" s="602">
        <v>1.5976852999999998</v>
      </c>
      <c r="Q316" s="602">
        <f>'3T장기'!$S$9</f>
        <v>3.4390241547337403</v>
      </c>
      <c r="R316" s="602">
        <v>1.5976852999999998</v>
      </c>
      <c r="S316" s="602">
        <f>'3T장기'!$S$19</f>
        <v>3.4390241547337403</v>
      </c>
      <c r="T316" s="602">
        <v>1.5976852999999998</v>
      </c>
      <c r="U316" s="602">
        <f>'3T장기'!$S$29</f>
        <v>4.8209816477251843</v>
      </c>
      <c r="V316" s="602">
        <v>1.5976852999999998</v>
      </c>
      <c r="W316" s="602">
        <f>'3T장기'!$S$39</f>
        <v>4.8209816477251843</v>
      </c>
      <c r="X316" s="602">
        <v>1.5976852999999998</v>
      </c>
      <c r="Y316" s="602">
        <f>'3T장기'!$S$49</f>
        <v>4.8209816477251843</v>
      </c>
      <c r="Z316" s="602">
        <v>1.5976852999999998</v>
      </c>
      <c r="AA316" s="602">
        <f>'3T장기'!$S$59</f>
        <v>8.5182365753874656</v>
      </c>
      <c r="AB316" s="602">
        <v>1.5976852999999998</v>
      </c>
      <c r="AC316" s="602">
        <f>'3T장기'!$AB$9</f>
        <v>8.5182365753874656</v>
      </c>
      <c r="AD316" s="602">
        <v>1.5976852999999998</v>
      </c>
      <c r="AE316" s="602">
        <f>'3T장기'!$AB$19</f>
        <v>12.903485000228635</v>
      </c>
      <c r="AF316" s="602">
        <v>1.5976852999999998</v>
      </c>
      <c r="AG316" s="602">
        <f>'3T장기'!$AB$29</f>
        <v>12.903485000228635</v>
      </c>
      <c r="AH316" s="602">
        <v>1.5976852999999998</v>
      </c>
      <c r="AI316" s="602">
        <f>'3T장기'!$AB$39</f>
        <v>33.669475130912986</v>
      </c>
      <c r="AJ316" s="602">
        <v>1.5976852999999998</v>
      </c>
      <c r="AK316" s="602">
        <f>'3T장기'!$AB$49</f>
        <v>33.669475130912986</v>
      </c>
      <c r="AL316" s="602">
        <v>1.5976852999999998</v>
      </c>
      <c r="AM316" s="602">
        <f>'3T장기'!$AB$59</f>
        <v>50.903405800817254</v>
      </c>
      <c r="AN316" s="602">
        <v>1.5976852999999998</v>
      </c>
      <c r="AO316" s="602">
        <f>'3T장기'!$AB$59</f>
        <v>50.903405800817254</v>
      </c>
      <c r="AP316" s="603"/>
      <c r="AQ316" s="334"/>
    </row>
    <row r="317" spans="2:43" ht="14.45" customHeight="1">
      <c r="B317" s="323"/>
      <c r="C317" s="360" t="s">
        <v>204</v>
      </c>
      <c r="D317" s="361">
        <f>마리!$F$28</f>
        <v>0</v>
      </c>
      <c r="E317" s="362">
        <v>87.5</v>
      </c>
      <c r="F317" s="361">
        <f>D317*E317*E316</f>
        <v>0</v>
      </c>
      <c r="G317" s="362">
        <v>87.5</v>
      </c>
      <c r="H317" s="361">
        <f>D317*G317*G316</f>
        <v>0</v>
      </c>
      <c r="I317" s="362">
        <v>87.5</v>
      </c>
      <c r="J317" s="361">
        <f>D317*I317*I316</f>
        <v>0</v>
      </c>
      <c r="K317" s="362">
        <v>107.9</v>
      </c>
      <c r="L317" s="361">
        <f>D317*K317*K316</f>
        <v>0</v>
      </c>
      <c r="M317" s="362">
        <v>107.9</v>
      </c>
      <c r="N317" s="361">
        <f>D317*M317*M316</f>
        <v>0</v>
      </c>
      <c r="O317" s="362">
        <v>107.9</v>
      </c>
      <c r="P317" s="361">
        <f>D317*O317*O316</f>
        <v>0</v>
      </c>
      <c r="Q317" s="362">
        <v>128.30000000000001</v>
      </c>
      <c r="R317" s="361">
        <f>D317*Q317*Q316</f>
        <v>0</v>
      </c>
      <c r="S317" s="362">
        <v>128.30000000000001</v>
      </c>
      <c r="T317" s="361">
        <f>D317*S317*S316</f>
        <v>0</v>
      </c>
      <c r="U317" s="362">
        <v>128.30000000000001</v>
      </c>
      <c r="V317" s="361">
        <f>D317*U317*U316</f>
        <v>0</v>
      </c>
      <c r="W317" s="362">
        <v>148.69999999999999</v>
      </c>
      <c r="X317" s="361">
        <f>D317*W317*W316</f>
        <v>0</v>
      </c>
      <c r="Y317" s="362">
        <v>148.69999999999999</v>
      </c>
      <c r="Z317" s="361">
        <f>D317*Y317*Y316</f>
        <v>0</v>
      </c>
      <c r="AA317" s="362">
        <v>148.69999999999999</v>
      </c>
      <c r="AB317" s="361">
        <f>D317*AA317*AA316</f>
        <v>0</v>
      </c>
      <c r="AC317" s="362">
        <v>169.1</v>
      </c>
      <c r="AD317" s="361">
        <f>D317*AC317*AC316</f>
        <v>0</v>
      </c>
      <c r="AE317" s="362">
        <v>169.1</v>
      </c>
      <c r="AF317" s="361">
        <f>D317*AE317*AE316</f>
        <v>0</v>
      </c>
      <c r="AG317" s="362">
        <v>169.1</v>
      </c>
      <c r="AH317" s="361">
        <f>D317*AG317*AG316</f>
        <v>0</v>
      </c>
      <c r="AI317" s="362">
        <v>189.5</v>
      </c>
      <c r="AJ317" s="361">
        <f>D317*AI317*AI316</f>
        <v>0</v>
      </c>
      <c r="AK317" s="362">
        <v>189.5</v>
      </c>
      <c r="AL317" s="361">
        <f>D317*AK317*AK316</f>
        <v>0</v>
      </c>
      <c r="AM317" s="362">
        <v>189.5</v>
      </c>
      <c r="AN317" s="361">
        <f>D317*AM317*AM316</f>
        <v>0</v>
      </c>
      <c r="AO317" s="362">
        <v>209.9</v>
      </c>
      <c r="AP317" s="363">
        <f>D317*AO317*AO316</f>
        <v>0</v>
      </c>
      <c r="AQ317" s="334"/>
    </row>
    <row r="318" spans="2:43" ht="14.45" customHeight="1">
      <c r="B318" s="323"/>
      <c r="C318" s="364" t="s">
        <v>203</v>
      </c>
      <c r="D318" s="365">
        <f>마리!$F$27</f>
        <v>0</v>
      </c>
      <c r="E318" s="366">
        <v>52.5</v>
      </c>
      <c r="F318" s="365">
        <f>D318*E318*E316</f>
        <v>0</v>
      </c>
      <c r="G318" s="366">
        <v>52.5</v>
      </c>
      <c r="H318" s="365">
        <f>D318*G318*G316</f>
        <v>0</v>
      </c>
      <c r="I318" s="366">
        <v>52.5</v>
      </c>
      <c r="J318" s="365">
        <f>D318*I318*I316</f>
        <v>0</v>
      </c>
      <c r="K318" s="366">
        <v>64.7</v>
      </c>
      <c r="L318" s="365">
        <f>D318*K318*K316</f>
        <v>0</v>
      </c>
      <c r="M318" s="366">
        <v>64.7</v>
      </c>
      <c r="N318" s="365">
        <f>D318*M318*M316</f>
        <v>0</v>
      </c>
      <c r="O318" s="366">
        <v>64.7</v>
      </c>
      <c r="P318" s="365">
        <f>D318*O318*O316</f>
        <v>0</v>
      </c>
      <c r="Q318" s="366">
        <v>77</v>
      </c>
      <c r="R318" s="365">
        <f>D318*Q318*Q316</f>
        <v>0</v>
      </c>
      <c r="S318" s="366">
        <v>77</v>
      </c>
      <c r="T318" s="365">
        <f>D318*S318*S316</f>
        <v>0</v>
      </c>
      <c r="U318" s="366">
        <v>77</v>
      </c>
      <c r="V318" s="365">
        <f>D318*U318*U316</f>
        <v>0</v>
      </c>
      <c r="W318" s="366">
        <v>89.2</v>
      </c>
      <c r="X318" s="365">
        <f>D318*W318*W316</f>
        <v>0</v>
      </c>
      <c r="Y318" s="366">
        <v>89.2</v>
      </c>
      <c r="Z318" s="365">
        <f>D318*Y318*Y316</f>
        <v>0</v>
      </c>
      <c r="AA318" s="366">
        <v>89.2</v>
      </c>
      <c r="AB318" s="365">
        <f>D318*AA318*AA316</f>
        <v>0</v>
      </c>
      <c r="AC318" s="366">
        <v>1010</v>
      </c>
      <c r="AD318" s="365">
        <f>D318*AC318*AC316</f>
        <v>0</v>
      </c>
      <c r="AE318" s="366">
        <v>1010</v>
      </c>
      <c r="AF318" s="365">
        <f>D318*AE318*AE316</f>
        <v>0</v>
      </c>
      <c r="AG318" s="366">
        <v>1010</v>
      </c>
      <c r="AH318" s="365">
        <f>D318*AG318*AG316</f>
        <v>0</v>
      </c>
      <c r="AI318" s="366">
        <v>1130</v>
      </c>
      <c r="AJ318" s="365">
        <f>D318*AI318*AI316</f>
        <v>0</v>
      </c>
      <c r="AK318" s="366">
        <v>1130</v>
      </c>
      <c r="AL318" s="365">
        <f>D318*AK318*AK316</f>
        <v>0</v>
      </c>
      <c r="AM318" s="366">
        <v>1130</v>
      </c>
      <c r="AN318" s="365">
        <f>D318*AM318*AM316</f>
        <v>0</v>
      </c>
      <c r="AO318" s="366">
        <v>1250</v>
      </c>
      <c r="AP318" s="367">
        <f>D318*AO318*AO316</f>
        <v>0</v>
      </c>
      <c r="AQ318" s="334"/>
    </row>
    <row r="319" spans="2:43" ht="14.45" customHeight="1">
      <c r="B319" s="323"/>
      <c r="C319" s="364" t="s">
        <v>1811</v>
      </c>
      <c r="D319" s="365">
        <f>마리!$F$31</f>
        <v>0</v>
      </c>
      <c r="E319" s="366">
        <v>11</v>
      </c>
      <c r="F319" s="365">
        <f>D319*E319*E316</f>
        <v>0</v>
      </c>
      <c r="G319" s="366">
        <v>11</v>
      </c>
      <c r="H319" s="365">
        <f>D319*G319*G316</f>
        <v>0</v>
      </c>
      <c r="I319" s="366">
        <v>11</v>
      </c>
      <c r="J319" s="365">
        <f>D319*I319*I316</f>
        <v>0</v>
      </c>
      <c r="K319" s="366">
        <v>13</v>
      </c>
      <c r="L319" s="365">
        <f>D319*K319*K316</f>
        <v>0</v>
      </c>
      <c r="M319" s="366">
        <v>14</v>
      </c>
      <c r="N319" s="365">
        <f>D319*M319*M316</f>
        <v>0</v>
      </c>
      <c r="O319" s="366">
        <v>14</v>
      </c>
      <c r="P319" s="365">
        <f>D319*O319*O316</f>
        <v>0</v>
      </c>
      <c r="Q319" s="366">
        <v>15</v>
      </c>
      <c r="R319" s="365">
        <f>D319*Q319*Q316</f>
        <v>0</v>
      </c>
      <c r="S319" s="366">
        <v>15</v>
      </c>
      <c r="T319" s="365">
        <f>D319*S319*S316</f>
        <v>0</v>
      </c>
      <c r="U319" s="366">
        <v>16</v>
      </c>
      <c r="V319" s="365">
        <f>D319*U319*U316</f>
        <v>0</v>
      </c>
      <c r="W319" s="366">
        <v>19</v>
      </c>
      <c r="X319" s="365">
        <f>D319*W319*W316</f>
        <v>0</v>
      </c>
      <c r="Y319" s="366">
        <v>23</v>
      </c>
      <c r="Z319" s="365">
        <f>D319*Y319*Y316</f>
        <v>0</v>
      </c>
      <c r="AA319" s="366">
        <v>27</v>
      </c>
      <c r="AB319" s="365">
        <f>D319*AA319*AA316</f>
        <v>0</v>
      </c>
      <c r="AC319" s="366">
        <v>32</v>
      </c>
      <c r="AD319" s="365">
        <f>D319*AC319*AC316</f>
        <v>0</v>
      </c>
      <c r="AE319" s="366">
        <v>38</v>
      </c>
      <c r="AF319" s="365">
        <f>D319*AE319*AE316</f>
        <v>0</v>
      </c>
      <c r="AG319" s="366">
        <v>45</v>
      </c>
      <c r="AH319" s="365">
        <f>D319*AG319*AG316</f>
        <v>0</v>
      </c>
      <c r="AI319" s="366">
        <v>53</v>
      </c>
      <c r="AJ319" s="365">
        <f>D319*AI319*AI316</f>
        <v>0</v>
      </c>
      <c r="AK319" s="366">
        <v>63</v>
      </c>
      <c r="AL319" s="365">
        <f>D319*AK319*AK316</f>
        <v>0</v>
      </c>
      <c r="AM319" s="366">
        <v>74</v>
      </c>
      <c r="AN319" s="365">
        <f>D319*AM319*AM316</f>
        <v>0</v>
      </c>
      <c r="AO319" s="366">
        <v>87</v>
      </c>
      <c r="AP319" s="367">
        <f>D319*AO319*AO316</f>
        <v>0</v>
      </c>
      <c r="AQ319" s="334"/>
    </row>
    <row r="320" spans="2:43" ht="14.45" customHeight="1">
      <c r="B320" s="323"/>
      <c r="C320" s="368" t="s">
        <v>1811</v>
      </c>
      <c r="D320" s="369">
        <f>마리!$F$31</f>
        <v>0</v>
      </c>
      <c r="E320" s="370">
        <v>7</v>
      </c>
      <c r="F320" s="369">
        <f>$D$52*E320*E316</f>
        <v>0</v>
      </c>
      <c r="G320" s="370">
        <v>7</v>
      </c>
      <c r="H320" s="369">
        <f>$D$52*G320*G316</f>
        <v>0</v>
      </c>
      <c r="I320" s="370">
        <v>8</v>
      </c>
      <c r="J320" s="369">
        <f>$D$52*I320*I316</f>
        <v>0</v>
      </c>
      <c r="K320" s="370">
        <v>8</v>
      </c>
      <c r="L320" s="369">
        <f>$D$52*K320*K316</f>
        <v>0</v>
      </c>
      <c r="M320" s="370">
        <v>9</v>
      </c>
      <c r="N320" s="369">
        <f>$D$52*M320*M316</f>
        <v>0</v>
      </c>
      <c r="O320" s="370">
        <v>9</v>
      </c>
      <c r="P320" s="369">
        <f>$D$52*O320*O316</f>
        <v>0</v>
      </c>
      <c r="Q320" s="370">
        <v>9</v>
      </c>
      <c r="R320" s="369">
        <f>$D$52*Q320*Q316</f>
        <v>0</v>
      </c>
      <c r="S320" s="370">
        <v>10</v>
      </c>
      <c r="T320" s="369">
        <f>$D$52*S320*S316</f>
        <v>0</v>
      </c>
      <c r="U320" s="370">
        <v>10</v>
      </c>
      <c r="V320" s="369">
        <f>$D$52*U320*U316</f>
        <v>0</v>
      </c>
      <c r="W320" s="370">
        <v>12</v>
      </c>
      <c r="X320" s="369">
        <f>$D$52*W320*W316</f>
        <v>0</v>
      </c>
      <c r="Y320" s="370">
        <v>14</v>
      </c>
      <c r="Z320" s="369">
        <f>$D$52*Y320*Y316</f>
        <v>0</v>
      </c>
      <c r="AA320" s="370">
        <v>17</v>
      </c>
      <c r="AB320" s="369">
        <f>$D$52*AA320*AA316</f>
        <v>0</v>
      </c>
      <c r="AC320" s="370">
        <v>20</v>
      </c>
      <c r="AD320" s="369">
        <f>$D$52*AC320*AC316</f>
        <v>0</v>
      </c>
      <c r="AE320" s="370">
        <v>24</v>
      </c>
      <c r="AF320" s="369">
        <f>$D$52*AE320*AE316</f>
        <v>0</v>
      </c>
      <c r="AG320" s="370">
        <v>28</v>
      </c>
      <c r="AH320" s="369">
        <f>$D$52*AG320*AG316</f>
        <v>0</v>
      </c>
      <c r="AI320" s="370">
        <v>33</v>
      </c>
      <c r="AJ320" s="369">
        <f>$D$52*AI320*AI316</f>
        <v>0</v>
      </c>
      <c r="AK320" s="370">
        <v>38</v>
      </c>
      <c r="AL320" s="369">
        <f>$D$52*AK320*AK316</f>
        <v>0</v>
      </c>
      <c r="AM320" s="370">
        <v>45</v>
      </c>
      <c r="AN320" s="369">
        <f>$D$52*AM320*AM316</f>
        <v>0</v>
      </c>
      <c r="AO320" s="370">
        <v>53</v>
      </c>
      <c r="AP320" s="371">
        <f>$D$52*AO320*AO316</f>
        <v>0</v>
      </c>
      <c r="AQ320" s="334"/>
    </row>
    <row r="321" spans="2:43" ht="14.45" customHeight="1">
      <c r="B321" s="323"/>
      <c r="C321" s="360" t="s">
        <v>1602</v>
      </c>
      <c r="D321" s="361">
        <f>마리!$F$35</f>
        <v>8</v>
      </c>
      <c r="E321" s="362">
        <v>12</v>
      </c>
      <c r="F321" s="361">
        <f>$D$53*E321*E316</f>
        <v>95.980800000000002</v>
      </c>
      <c r="G321" s="362">
        <v>12</v>
      </c>
      <c r="H321" s="361">
        <f>$D$53*G321*G316</f>
        <v>125.70719999999997</v>
      </c>
      <c r="I321" s="362">
        <v>12</v>
      </c>
      <c r="J321" s="361">
        <f>$D$53*I321*I316</f>
        <v>180.49851248385039</v>
      </c>
      <c r="K321" s="362">
        <v>12</v>
      </c>
      <c r="L321" s="361">
        <f>$D$53*K321*K316</f>
        <v>180.49851248385039</v>
      </c>
      <c r="M321" s="362">
        <v>12</v>
      </c>
      <c r="N321" s="361">
        <f>$D$53*M321*M316</f>
        <v>180.49851248385039</v>
      </c>
      <c r="O321" s="362">
        <v>12</v>
      </c>
      <c r="P321" s="361">
        <f>$D$53*O321*O316</f>
        <v>330.14631885443907</v>
      </c>
      <c r="Q321" s="362">
        <v>14</v>
      </c>
      <c r="R321" s="361">
        <f>$D$53*Q321*Q316</f>
        <v>385.17070533017892</v>
      </c>
      <c r="S321" s="362">
        <v>14</v>
      </c>
      <c r="T321" s="361">
        <f>$D$53*S321*S316</f>
        <v>385.17070533017892</v>
      </c>
      <c r="U321" s="362">
        <v>14</v>
      </c>
      <c r="V321" s="361">
        <f>$D$53*U321*U316</f>
        <v>539.94994454522066</v>
      </c>
      <c r="W321" s="362">
        <v>17</v>
      </c>
      <c r="X321" s="361">
        <f>$D$53*W321*W316</f>
        <v>655.65350409062512</v>
      </c>
      <c r="Y321" s="362">
        <v>19</v>
      </c>
      <c r="Z321" s="361">
        <f>$D$53*Y321*Y316</f>
        <v>732.78921045422805</v>
      </c>
      <c r="AA321" s="362">
        <v>22</v>
      </c>
      <c r="AB321" s="361">
        <f>$D$53*AA321*AA316</f>
        <v>1499.209637268194</v>
      </c>
      <c r="AC321" s="362">
        <v>26</v>
      </c>
      <c r="AD321" s="361">
        <f>$D$53*AC321*AC316</f>
        <v>1771.7932076805928</v>
      </c>
      <c r="AE321" s="362">
        <v>29</v>
      </c>
      <c r="AF321" s="361">
        <f>$D$53*AE321*AE316</f>
        <v>2993.6085200530433</v>
      </c>
      <c r="AG321" s="362">
        <v>34</v>
      </c>
      <c r="AH321" s="361">
        <f>$D$53*AG321*AG316</f>
        <v>3509.7479200621888</v>
      </c>
      <c r="AI321" s="362">
        <v>39</v>
      </c>
      <c r="AJ321" s="361">
        <f>$D$53*AI321*AI316</f>
        <v>10504.876240844851</v>
      </c>
      <c r="AK321" s="362">
        <v>45</v>
      </c>
      <c r="AL321" s="361">
        <f>$D$53*AK321*AK316</f>
        <v>12121.011047128675</v>
      </c>
      <c r="AM321" s="362">
        <v>52</v>
      </c>
      <c r="AN321" s="361">
        <f>$D$53*AM321*AM316</f>
        <v>21175.816813139976</v>
      </c>
      <c r="AO321" s="362">
        <v>60</v>
      </c>
      <c r="AP321" s="363">
        <f>$D$53*AO321*AO316</f>
        <v>24433.634784392281</v>
      </c>
      <c r="AQ321" s="334"/>
    </row>
    <row r="322" spans="2:43" ht="14.45" customHeight="1">
      <c r="B322" s="323"/>
      <c r="C322" s="364" t="s">
        <v>1604</v>
      </c>
      <c r="D322" s="365">
        <f>마리!$F$35</f>
        <v>8</v>
      </c>
      <c r="E322" s="366">
        <v>8</v>
      </c>
      <c r="F322" s="365">
        <f>$D$54*E322*E316</f>
        <v>63.987200000000001</v>
      </c>
      <c r="G322" s="366">
        <v>8</v>
      </c>
      <c r="H322" s="365">
        <f>$D$54*G322*G316</f>
        <v>83.804799999999986</v>
      </c>
      <c r="I322" s="366">
        <v>8</v>
      </c>
      <c r="J322" s="365">
        <f>$D$54*I322*I316</f>
        <v>120.33234165590027</v>
      </c>
      <c r="K322" s="366">
        <v>10</v>
      </c>
      <c r="L322" s="365">
        <f>$D$54*K322*K316</f>
        <v>150.41542706987534</v>
      </c>
      <c r="M322" s="366">
        <v>10</v>
      </c>
      <c r="N322" s="365">
        <f>$D$54*M322*M316</f>
        <v>150.41542706987534</v>
      </c>
      <c r="O322" s="366">
        <v>10</v>
      </c>
      <c r="P322" s="365">
        <f>$D$54*O322*O316</f>
        <v>275.12193237869923</v>
      </c>
      <c r="Q322" s="366">
        <v>10</v>
      </c>
      <c r="R322" s="365">
        <f>$D$54*Q322*Q316</f>
        <v>275.12193237869923</v>
      </c>
      <c r="S322" s="366">
        <v>10</v>
      </c>
      <c r="T322" s="365">
        <f>$D$54*S322*S316</f>
        <v>275.12193237869923</v>
      </c>
      <c r="U322" s="366">
        <v>10</v>
      </c>
      <c r="V322" s="365">
        <f>$D$54*U322*U316</f>
        <v>385.67853181801473</v>
      </c>
      <c r="W322" s="366">
        <v>12</v>
      </c>
      <c r="X322" s="365">
        <f>$D$54*W322*W316</f>
        <v>462.81423818161772</v>
      </c>
      <c r="Y322" s="366">
        <v>14</v>
      </c>
      <c r="Z322" s="365">
        <f>$D$54*Y322*Y316</f>
        <v>539.94994454522066</v>
      </c>
      <c r="AA322" s="366">
        <v>16</v>
      </c>
      <c r="AB322" s="365">
        <f>$D$54*AA322*AA316</f>
        <v>1090.3342816495956</v>
      </c>
      <c r="AC322" s="366">
        <v>18</v>
      </c>
      <c r="AD322" s="365">
        <f>$D$54*AC322*AC316</f>
        <v>1226.626066855795</v>
      </c>
      <c r="AE322" s="366">
        <v>20</v>
      </c>
      <c r="AF322" s="365">
        <f>$D$54*AE322*AE316</f>
        <v>2064.5576000365818</v>
      </c>
      <c r="AG322" s="366">
        <v>23</v>
      </c>
      <c r="AH322" s="365">
        <f>$D$54*AG322*AG316</f>
        <v>2374.241240042069</v>
      </c>
      <c r="AI322" s="366">
        <v>27</v>
      </c>
      <c r="AJ322" s="365">
        <f>$D$54*AI322*AI316</f>
        <v>7272.6066282772044</v>
      </c>
      <c r="AK322" s="366">
        <v>31</v>
      </c>
      <c r="AL322" s="365">
        <f>$D$54*AK322*AK316</f>
        <v>8350.02983246642</v>
      </c>
      <c r="AM322" s="366">
        <v>35</v>
      </c>
      <c r="AN322" s="365">
        <f>$D$54*AM322*AM316</f>
        <v>14252.95362422883</v>
      </c>
      <c r="AO322" s="366">
        <v>40</v>
      </c>
      <c r="AP322" s="367">
        <f>$D$54*AO322*AO316</f>
        <v>16289.089856261522</v>
      </c>
      <c r="AQ322" s="334"/>
    </row>
    <row r="323" spans="2:43" ht="14.45" customHeight="1">
      <c r="B323" s="323"/>
      <c r="C323" s="364" t="s">
        <v>1038</v>
      </c>
      <c r="D323" s="365">
        <f>마리!$F$32</f>
        <v>30</v>
      </c>
      <c r="E323" s="366">
        <v>8594</v>
      </c>
      <c r="F323" s="365">
        <f>$D$55*E323/500</f>
        <v>515.64</v>
      </c>
      <c r="G323" s="366">
        <v>8594</v>
      </c>
      <c r="H323" s="365">
        <f>$D$55*G323/500</f>
        <v>515.64</v>
      </c>
      <c r="I323" s="366">
        <v>8594</v>
      </c>
      <c r="J323" s="365">
        <f>$D$55*I323/500</f>
        <v>515.64</v>
      </c>
      <c r="K323" s="366">
        <v>10599</v>
      </c>
      <c r="L323" s="365">
        <f>$D$55*K323/500</f>
        <v>635.94000000000005</v>
      </c>
      <c r="M323" s="366">
        <v>10599</v>
      </c>
      <c r="N323" s="365">
        <f>$D$55*M323/500</f>
        <v>635.94000000000005</v>
      </c>
      <c r="O323" s="366">
        <v>10599</v>
      </c>
      <c r="P323" s="365">
        <f>$D$55*O323/500</f>
        <v>635.94000000000005</v>
      </c>
      <c r="Q323" s="366">
        <v>12604</v>
      </c>
      <c r="R323" s="365">
        <f>$D$55*Q323/500</f>
        <v>756.24</v>
      </c>
      <c r="S323" s="366">
        <v>12604</v>
      </c>
      <c r="T323" s="365">
        <f>$D$55*S323/500</f>
        <v>756.24</v>
      </c>
      <c r="U323" s="366">
        <v>12604</v>
      </c>
      <c r="V323" s="365">
        <f>$D$55*U323/500</f>
        <v>756.24</v>
      </c>
      <c r="W323" s="366">
        <v>17144</v>
      </c>
      <c r="X323" s="365">
        <f>$D$55*W323/500</f>
        <v>1028.6400000000001</v>
      </c>
      <c r="Y323" s="366">
        <v>17144</v>
      </c>
      <c r="Z323" s="365">
        <f>$D$55*Y323/500</f>
        <v>1028.6400000000001</v>
      </c>
      <c r="AA323" s="366">
        <v>31572</v>
      </c>
      <c r="AB323" s="365">
        <f>$D$55*AA323/500</f>
        <v>1894.32</v>
      </c>
      <c r="AC323" s="366">
        <v>42929</v>
      </c>
      <c r="AD323" s="365">
        <f>$D$55*AC323/500</f>
        <v>2575.7399999999998</v>
      </c>
      <c r="AE323" s="366">
        <v>58272</v>
      </c>
      <c r="AF323" s="365">
        <f>$D$55*AE323/500</f>
        <v>3496.32</v>
      </c>
      <c r="AG323" s="366">
        <v>79142</v>
      </c>
      <c r="AH323" s="365">
        <f>$D$55*AG323/500</f>
        <v>4748.5200000000004</v>
      </c>
      <c r="AI323" s="366">
        <v>107023</v>
      </c>
      <c r="AJ323" s="365">
        <f>$D$55*AI323/500</f>
        <v>6421.38</v>
      </c>
      <c r="AK323" s="366">
        <v>145294</v>
      </c>
      <c r="AL323" s="365">
        <f>$D$55*AK323/500</f>
        <v>8717.64</v>
      </c>
      <c r="AM323" s="366">
        <v>197281</v>
      </c>
      <c r="AN323" s="365">
        <f>$D$55*AM323/500</f>
        <v>11836.86</v>
      </c>
      <c r="AO323" s="366">
        <v>268240</v>
      </c>
      <c r="AP323" s="367">
        <f>$D$55*AO323/500</f>
        <v>16094.4</v>
      </c>
      <c r="AQ323" s="334"/>
    </row>
    <row r="324" spans="2:43" ht="14.45" customHeight="1">
      <c r="B324" s="323"/>
      <c r="C324" s="368" t="s">
        <v>1038</v>
      </c>
      <c r="D324" s="369">
        <f>마리!$F$32</f>
        <v>30</v>
      </c>
      <c r="E324" s="370">
        <v>6008</v>
      </c>
      <c r="F324" s="369">
        <f>$D$56*E324/500</f>
        <v>360.48</v>
      </c>
      <c r="G324" s="370">
        <v>6008</v>
      </c>
      <c r="H324" s="369">
        <f>$D$56*G324/500</f>
        <v>360.48</v>
      </c>
      <c r="I324" s="370">
        <v>6008</v>
      </c>
      <c r="J324" s="369">
        <f>$D$56*I324/500</f>
        <v>360.48</v>
      </c>
      <c r="K324" s="370">
        <v>7410</v>
      </c>
      <c r="L324" s="369">
        <f>$D$56*K324/500</f>
        <v>444.6</v>
      </c>
      <c r="M324" s="370">
        <v>7410</v>
      </c>
      <c r="N324" s="369">
        <f>$D$56*M324/500</f>
        <v>444.6</v>
      </c>
      <c r="O324" s="370">
        <v>7410</v>
      </c>
      <c r="P324" s="369">
        <f>$D$56*O324/500</f>
        <v>444.6</v>
      </c>
      <c r="Q324" s="370">
        <v>8812</v>
      </c>
      <c r="R324" s="369">
        <f>$D$56*Q324/500</f>
        <v>528.72</v>
      </c>
      <c r="S324" s="370">
        <v>8812</v>
      </c>
      <c r="T324" s="369">
        <f>$D$56*S324/500</f>
        <v>528.72</v>
      </c>
      <c r="U324" s="370">
        <v>8812</v>
      </c>
      <c r="V324" s="369">
        <f>$D$56*U324/500</f>
        <v>528.72</v>
      </c>
      <c r="W324" s="370">
        <v>12037</v>
      </c>
      <c r="X324" s="369">
        <f>$D$56*W324/500</f>
        <v>722.22</v>
      </c>
      <c r="Y324" s="370">
        <v>16324</v>
      </c>
      <c r="Z324" s="369">
        <f>$D$56*Y324/500</f>
        <v>979.44</v>
      </c>
      <c r="AA324" s="370">
        <v>22125</v>
      </c>
      <c r="AB324" s="369">
        <f>$D$56*AA324/500</f>
        <v>1327.5</v>
      </c>
      <c r="AC324" s="370">
        <v>29875</v>
      </c>
      <c r="AD324" s="369">
        <f>$D$56*AC324/500</f>
        <v>1792.5</v>
      </c>
      <c r="AE324" s="370">
        <v>40594</v>
      </c>
      <c r="AF324" s="369">
        <f>$D$56*AE324/500</f>
        <v>2435.64</v>
      </c>
      <c r="AG324" s="370">
        <v>55100</v>
      </c>
      <c r="AH324" s="369">
        <f>$D$56*AG324/500</f>
        <v>3306</v>
      </c>
      <c r="AI324" s="370">
        <v>75122</v>
      </c>
      <c r="AJ324" s="369">
        <f>$D$56*AI324/500</f>
        <v>4507.32</v>
      </c>
      <c r="AK324" s="370">
        <v>101964</v>
      </c>
      <c r="AL324" s="369">
        <f>$D$56*AK324/500</f>
        <v>6117.84</v>
      </c>
      <c r="AM324" s="370">
        <v>138487</v>
      </c>
      <c r="AN324" s="369">
        <f>$D$56*AM324/500</f>
        <v>8309.2199999999993</v>
      </c>
      <c r="AO324" s="370">
        <v>187405</v>
      </c>
      <c r="AP324" s="371">
        <f>$D$56*AO324/500</f>
        <v>11244.3</v>
      </c>
      <c r="AQ324" s="334"/>
    </row>
    <row r="325" spans="2:43" ht="14.45" customHeight="1">
      <c r="B325" s="323"/>
      <c r="C325" s="604" t="s">
        <v>202</v>
      </c>
      <c r="D325" s="361" t="s">
        <v>1041</v>
      </c>
      <c r="E325" s="362">
        <v>410</v>
      </c>
      <c r="F325" s="361">
        <f>E325*E316</f>
        <v>409.91800000000001</v>
      </c>
      <c r="G325" s="362">
        <v>420</v>
      </c>
      <c r="H325" s="361">
        <f>G325*G316</f>
        <v>549.96899999999994</v>
      </c>
      <c r="I325" s="362">
        <v>430</v>
      </c>
      <c r="J325" s="361">
        <f>I325*I316</f>
        <v>808.48292050057989</v>
      </c>
      <c r="K325" s="362">
        <v>450</v>
      </c>
      <c r="L325" s="361">
        <f>K325*K316</f>
        <v>846.08677726804876</v>
      </c>
      <c r="M325" s="362">
        <v>450</v>
      </c>
      <c r="N325" s="361">
        <f>M325*M316</f>
        <v>846.08677726804876</v>
      </c>
      <c r="O325" s="362">
        <v>460</v>
      </c>
      <c r="P325" s="361">
        <f>O325*O316</f>
        <v>1581.9511111775205</v>
      </c>
      <c r="Q325" s="362">
        <v>460</v>
      </c>
      <c r="R325" s="361">
        <f>Q325*Q316</f>
        <v>1581.9511111775205</v>
      </c>
      <c r="S325" s="362">
        <v>470</v>
      </c>
      <c r="T325" s="361">
        <f>S325*S316</f>
        <v>1616.3413527248579</v>
      </c>
      <c r="U325" s="362">
        <v>490</v>
      </c>
      <c r="V325" s="361">
        <f>U325*U316</f>
        <v>2362.2810073853402</v>
      </c>
      <c r="W325" s="362">
        <v>490</v>
      </c>
      <c r="X325" s="361">
        <f>W325*W316</f>
        <v>2362.2810073853402</v>
      </c>
      <c r="Y325" s="362">
        <v>500</v>
      </c>
      <c r="Z325" s="361">
        <f>Y325*Y316</f>
        <v>2410.4908238625922</v>
      </c>
      <c r="AA325" s="362">
        <v>520</v>
      </c>
      <c r="AB325" s="361">
        <f>AA325*AA316</f>
        <v>4429.4830192014824</v>
      </c>
      <c r="AC325" s="362">
        <v>520</v>
      </c>
      <c r="AD325" s="361">
        <f>AC325*AC316</f>
        <v>4429.4830192014824</v>
      </c>
      <c r="AE325" s="362">
        <v>520</v>
      </c>
      <c r="AF325" s="361">
        <f>AE325*AE316</f>
        <v>6709.8122001188904</v>
      </c>
      <c r="AG325" s="362">
        <v>540</v>
      </c>
      <c r="AH325" s="361">
        <f>AG325*AG316</f>
        <v>6967.8819001234624</v>
      </c>
      <c r="AI325" s="362">
        <v>560</v>
      </c>
      <c r="AJ325" s="361">
        <f>AI325*AI316</f>
        <v>18854.906073311271</v>
      </c>
      <c r="AK325" s="362">
        <v>570</v>
      </c>
      <c r="AL325" s="361">
        <f>AK325*AK316</f>
        <v>19191.6008246204</v>
      </c>
      <c r="AM325" s="362">
        <v>590</v>
      </c>
      <c r="AN325" s="361">
        <f>AM325*AM316</f>
        <v>30033.009422482181</v>
      </c>
      <c r="AO325" s="362">
        <v>610</v>
      </c>
      <c r="AP325" s="363">
        <f>AO325*AO316</f>
        <v>31051.077538498525</v>
      </c>
      <c r="AQ325" s="334"/>
    </row>
    <row r="326" spans="2:43" ht="14.45" customHeight="1">
      <c r="B326" s="323"/>
      <c r="C326" s="605"/>
      <c r="D326" s="365" t="s">
        <v>1041</v>
      </c>
      <c r="E326" s="366">
        <v>240</v>
      </c>
      <c r="F326" s="365">
        <f>E326*E316</f>
        <v>239.952</v>
      </c>
      <c r="G326" s="366">
        <v>240</v>
      </c>
      <c r="H326" s="365">
        <f>G326*G316</f>
        <v>314.26799999999997</v>
      </c>
      <c r="I326" s="366">
        <v>240</v>
      </c>
      <c r="J326" s="365">
        <f>I326*I316</f>
        <v>451.24628120962598</v>
      </c>
      <c r="K326" s="366">
        <v>240</v>
      </c>
      <c r="L326" s="365">
        <f>K326*K316</f>
        <v>451.24628120962598</v>
      </c>
      <c r="M326" s="366">
        <v>240</v>
      </c>
      <c r="N326" s="365">
        <f>M326*M316</f>
        <v>451.24628120962598</v>
      </c>
      <c r="O326" s="366">
        <v>250</v>
      </c>
      <c r="P326" s="365">
        <f>O326*O316</f>
        <v>859.75603868343512</v>
      </c>
      <c r="Q326" s="366">
        <v>260</v>
      </c>
      <c r="R326" s="365">
        <f>Q326*Q316</f>
        <v>894.1462802307725</v>
      </c>
      <c r="S326" s="366">
        <v>260</v>
      </c>
      <c r="T326" s="365">
        <f>S326*S316</f>
        <v>894.1462802307725</v>
      </c>
      <c r="U326" s="366">
        <v>260</v>
      </c>
      <c r="V326" s="365">
        <f>U326*U316</f>
        <v>1253.455228408548</v>
      </c>
      <c r="W326" s="366">
        <v>270</v>
      </c>
      <c r="X326" s="365">
        <f>W326*W316</f>
        <v>1301.6650448857997</v>
      </c>
      <c r="Y326" s="366">
        <v>270</v>
      </c>
      <c r="Z326" s="365">
        <f>Y326*Y316</f>
        <v>1301.6650448857997</v>
      </c>
      <c r="AA326" s="366">
        <v>270</v>
      </c>
      <c r="AB326" s="365">
        <f>AA326*AA316</f>
        <v>2299.9238753546156</v>
      </c>
      <c r="AC326" s="366">
        <v>270</v>
      </c>
      <c r="AD326" s="365">
        <f>AC326*AC316</f>
        <v>2299.9238753546156</v>
      </c>
      <c r="AE326" s="366">
        <v>270</v>
      </c>
      <c r="AF326" s="365">
        <f>AE326*AE316</f>
        <v>3483.9409500617312</v>
      </c>
      <c r="AG326" s="366">
        <v>270</v>
      </c>
      <c r="AH326" s="365">
        <f>AG326*AG316</f>
        <v>3483.9409500617312</v>
      </c>
      <c r="AI326" s="366">
        <v>280</v>
      </c>
      <c r="AJ326" s="365">
        <f>AI326*AI316</f>
        <v>9427.4530366556355</v>
      </c>
      <c r="AK326" s="366">
        <v>290</v>
      </c>
      <c r="AL326" s="365">
        <f>AK326*AK316</f>
        <v>9764.1477879647664</v>
      </c>
      <c r="AM326" s="366">
        <v>310</v>
      </c>
      <c r="AN326" s="365">
        <f>AM326*AM316</f>
        <v>15780.055798253348</v>
      </c>
      <c r="AO326" s="366">
        <v>320</v>
      </c>
      <c r="AP326" s="367">
        <f>AO326*AO316</f>
        <v>16289.089856261522</v>
      </c>
      <c r="AQ326" s="334"/>
    </row>
    <row r="327" spans="2:43" ht="14.45" customHeight="1">
      <c r="B327" s="323"/>
      <c r="C327" s="364" t="s">
        <v>1001</v>
      </c>
      <c r="D327" s="365">
        <f>마리!$F$24</f>
        <v>28</v>
      </c>
      <c r="E327" s="366">
        <v>6</v>
      </c>
      <c r="F327" s="365">
        <f>D327*E327*E316</f>
        <v>167.96639999999999</v>
      </c>
      <c r="G327" s="366">
        <v>6</v>
      </c>
      <c r="H327" s="365">
        <f>D327*G327*G316</f>
        <v>219.98759999999996</v>
      </c>
      <c r="I327" s="366">
        <v>6</v>
      </c>
      <c r="J327" s="365">
        <f>D327*I327*I316</f>
        <v>315.87239684673818</v>
      </c>
      <c r="K327" s="366">
        <v>6</v>
      </c>
      <c r="L327" s="365">
        <f>D327*K327*K316</f>
        <v>315.87239684673818</v>
      </c>
      <c r="M327" s="366">
        <v>6</v>
      </c>
      <c r="N327" s="365">
        <f>D327*M327*M316</f>
        <v>315.87239684673818</v>
      </c>
      <c r="O327" s="366">
        <v>6</v>
      </c>
      <c r="P327" s="365">
        <f>D327*O327*O316</f>
        <v>577.75605799526841</v>
      </c>
      <c r="Q327" s="366">
        <v>12</v>
      </c>
      <c r="R327" s="365">
        <f>D327*Q327*Q316</f>
        <v>1155.5121159905368</v>
      </c>
      <c r="S327" s="366">
        <v>12</v>
      </c>
      <c r="T327" s="365">
        <f>D327*S327*S316</f>
        <v>1155.5121159905368</v>
      </c>
      <c r="U327" s="366">
        <v>12</v>
      </c>
      <c r="V327" s="365">
        <f>D327*U327*U316</f>
        <v>1619.849833635662</v>
      </c>
      <c r="W327" s="366">
        <v>12</v>
      </c>
      <c r="X327" s="365">
        <f>D327*W327*W316</f>
        <v>1619.849833635662</v>
      </c>
      <c r="Y327" s="366">
        <v>12</v>
      </c>
      <c r="Z327" s="365">
        <f>D327*Y327*Y316</f>
        <v>1619.849833635662</v>
      </c>
      <c r="AA327" s="366">
        <v>18</v>
      </c>
      <c r="AB327" s="365">
        <f>D327*AA327*AA316</f>
        <v>4293.1912339952823</v>
      </c>
      <c r="AC327" s="366">
        <v>18</v>
      </c>
      <c r="AD327" s="365">
        <f>D327*AC327*AC316</f>
        <v>4293.1912339952823</v>
      </c>
      <c r="AE327" s="366">
        <v>18</v>
      </c>
      <c r="AF327" s="365">
        <f>D327*AE327*AE316</f>
        <v>6503.3564401152316</v>
      </c>
      <c r="AG327" s="366">
        <v>18</v>
      </c>
      <c r="AH327" s="365">
        <f>D327*AG327*AG316</f>
        <v>6503.3564401152316</v>
      </c>
      <c r="AI327" s="366">
        <v>24</v>
      </c>
      <c r="AJ327" s="365">
        <f>D327*AI327*AI316</f>
        <v>22625.887287973528</v>
      </c>
      <c r="AK327" s="366">
        <v>24</v>
      </c>
      <c r="AL327" s="365">
        <f>D327*AK327*AK316</f>
        <v>22625.887287973528</v>
      </c>
      <c r="AM327" s="366">
        <v>24</v>
      </c>
      <c r="AN327" s="365">
        <f>D327*AM327*AM316</f>
        <v>34207.088698149193</v>
      </c>
      <c r="AO327" s="366">
        <v>24</v>
      </c>
      <c r="AP327" s="367">
        <f>D327*AO327*AO316</f>
        <v>34207.088698149193</v>
      </c>
      <c r="AQ327" s="334"/>
    </row>
    <row r="328" spans="2:43" ht="14.45" customHeight="1">
      <c r="B328" s="323"/>
      <c r="C328" s="364" t="s">
        <v>1033</v>
      </c>
      <c r="D328" s="365">
        <f>마리!$F$25</f>
        <v>60</v>
      </c>
      <c r="E328" s="366">
        <v>3</v>
      </c>
      <c r="F328" s="365">
        <f>D328*E328*E316</f>
        <v>179.964</v>
      </c>
      <c r="G328" s="366">
        <v>3</v>
      </c>
      <c r="H328" s="365">
        <f>D328*G328*G316</f>
        <v>235.70099999999996</v>
      </c>
      <c r="I328" s="366">
        <v>3</v>
      </c>
      <c r="J328" s="365">
        <f>D328*I328*I316</f>
        <v>338.43471090721948</v>
      </c>
      <c r="K328" s="366">
        <v>3</v>
      </c>
      <c r="L328" s="365">
        <f>D328*K328*K316</f>
        <v>338.43471090721948</v>
      </c>
      <c r="M328" s="366">
        <v>3</v>
      </c>
      <c r="N328" s="365">
        <f>D328*M328*M316</f>
        <v>338.43471090721948</v>
      </c>
      <c r="O328" s="366">
        <v>3</v>
      </c>
      <c r="P328" s="365">
        <f>D328*O328*O316</f>
        <v>619.02434785207322</v>
      </c>
      <c r="Q328" s="366">
        <v>6</v>
      </c>
      <c r="R328" s="365">
        <f>D328*Q328*Q316</f>
        <v>1238.0486957041464</v>
      </c>
      <c r="S328" s="366">
        <v>6</v>
      </c>
      <c r="T328" s="365">
        <f>D328*S328*S316</f>
        <v>1238.0486957041464</v>
      </c>
      <c r="U328" s="366">
        <v>6</v>
      </c>
      <c r="V328" s="365">
        <f>D328*U328*U316</f>
        <v>1735.5533931810664</v>
      </c>
      <c r="W328" s="366">
        <v>6</v>
      </c>
      <c r="X328" s="365">
        <f>D328*W328*W316</f>
        <v>1735.5533931810664</v>
      </c>
      <c r="Y328" s="366">
        <v>6</v>
      </c>
      <c r="Z328" s="365">
        <f>D328*Y328*Y316</f>
        <v>1735.5533931810664</v>
      </c>
      <c r="AA328" s="366">
        <v>9</v>
      </c>
      <c r="AB328" s="365">
        <f>D328*AA328*AA316</f>
        <v>4599.8477507092311</v>
      </c>
      <c r="AC328" s="366">
        <v>9</v>
      </c>
      <c r="AD328" s="365">
        <f>D328*AC328*AC316</f>
        <v>4599.8477507092311</v>
      </c>
      <c r="AE328" s="366">
        <v>9</v>
      </c>
      <c r="AF328" s="365">
        <f>D328*AE328*AE316</f>
        <v>6967.8819001234624</v>
      </c>
      <c r="AG328" s="366">
        <v>9</v>
      </c>
      <c r="AH328" s="365">
        <f>D328*AG328*AG316</f>
        <v>6967.8819001234624</v>
      </c>
      <c r="AI328" s="366">
        <v>11</v>
      </c>
      <c r="AJ328" s="365">
        <f>D328*AI328*AI316</f>
        <v>22221.853586402569</v>
      </c>
      <c r="AK328" s="366">
        <v>11</v>
      </c>
      <c r="AL328" s="365">
        <f>D328*AK328*AK316</f>
        <v>22221.853586402569</v>
      </c>
      <c r="AM328" s="366">
        <v>11</v>
      </c>
      <c r="AN328" s="365">
        <f>D328*AM328*AM316</f>
        <v>33596.247828539388</v>
      </c>
      <c r="AO328" s="366">
        <v>11</v>
      </c>
      <c r="AP328" s="367">
        <f>D328*AO328*AO316</f>
        <v>33596.247828539388</v>
      </c>
      <c r="AQ328" s="334"/>
    </row>
    <row r="329" spans="2:43" ht="14.45" customHeight="1" thickBot="1">
      <c r="B329" s="323"/>
      <c r="C329" s="372" t="s">
        <v>1002</v>
      </c>
      <c r="D329" s="373">
        <f>마리!$F$26</f>
        <v>103</v>
      </c>
      <c r="E329" s="374">
        <v>1</v>
      </c>
      <c r="F329" s="373">
        <f>D329*E329*E316</f>
        <v>102.9794</v>
      </c>
      <c r="G329" s="374">
        <v>1</v>
      </c>
      <c r="H329" s="373">
        <f>D329*G329*G316</f>
        <v>134.87334999999999</v>
      </c>
      <c r="I329" s="374">
        <v>1</v>
      </c>
      <c r="J329" s="373">
        <f>D329*I329*I316</f>
        <v>193.6598623524645</v>
      </c>
      <c r="K329" s="374">
        <v>1</v>
      </c>
      <c r="L329" s="373">
        <f>D329*K329*K316</f>
        <v>193.6598623524645</v>
      </c>
      <c r="M329" s="374">
        <v>1</v>
      </c>
      <c r="N329" s="373">
        <f>D329*M329*M316</f>
        <v>193.6598623524645</v>
      </c>
      <c r="O329" s="374">
        <v>1</v>
      </c>
      <c r="P329" s="373">
        <f>D329*O329*O316</f>
        <v>354.21948793757525</v>
      </c>
      <c r="Q329" s="374">
        <v>2</v>
      </c>
      <c r="R329" s="373">
        <f>D329*Q329*Q316</f>
        <v>708.4389758751505</v>
      </c>
      <c r="S329" s="374">
        <v>2</v>
      </c>
      <c r="T329" s="373">
        <f>D329*S329*S316</f>
        <v>708.4389758751505</v>
      </c>
      <c r="U329" s="374">
        <v>2</v>
      </c>
      <c r="V329" s="373">
        <f>D329*U329*U316</f>
        <v>993.12221943138798</v>
      </c>
      <c r="W329" s="374">
        <v>2</v>
      </c>
      <c r="X329" s="373">
        <f>D329*W329*W316</f>
        <v>993.12221943138798</v>
      </c>
      <c r="Y329" s="374">
        <v>2</v>
      </c>
      <c r="Z329" s="373">
        <f>D329*Y329*Y316</f>
        <v>993.12221943138798</v>
      </c>
      <c r="AA329" s="374">
        <v>3</v>
      </c>
      <c r="AB329" s="373">
        <f>D329*AA329*AA316</f>
        <v>2632.1351017947268</v>
      </c>
      <c r="AC329" s="374">
        <v>3</v>
      </c>
      <c r="AD329" s="373">
        <f>D329*AC329*AC316</f>
        <v>2632.1351017947268</v>
      </c>
      <c r="AE329" s="374">
        <v>3</v>
      </c>
      <c r="AF329" s="373">
        <f>D329*AE329*AE316</f>
        <v>3987.1768650706481</v>
      </c>
      <c r="AG329" s="374">
        <v>3</v>
      </c>
      <c r="AH329" s="373">
        <f>D329*AG329*AG316</f>
        <v>3987.1768650706481</v>
      </c>
      <c r="AI329" s="374">
        <v>1</v>
      </c>
      <c r="AJ329" s="373">
        <f>D329*AI329*AI316</f>
        <v>3467.9559384840377</v>
      </c>
      <c r="AK329" s="374">
        <v>1</v>
      </c>
      <c r="AL329" s="373">
        <f>D329*AK329*AK316</f>
        <v>3467.9559384840377</v>
      </c>
      <c r="AM329" s="374">
        <v>1</v>
      </c>
      <c r="AN329" s="373">
        <f>D329*AM329*AM316</f>
        <v>5243.0507974841776</v>
      </c>
      <c r="AO329" s="374">
        <v>1</v>
      </c>
      <c r="AP329" s="375">
        <f>D329*AO329*AO316</f>
        <v>5243.0507974841776</v>
      </c>
      <c r="AQ329" s="334"/>
    </row>
    <row r="330" spans="2:43" ht="14.45" customHeight="1" thickBot="1">
      <c r="B330" s="323"/>
      <c r="C330" s="277"/>
      <c r="D330" s="277"/>
      <c r="E330" s="277"/>
      <c r="F330" s="277"/>
      <c r="G330" s="277"/>
      <c r="H330" s="277"/>
      <c r="I330" s="277"/>
      <c r="J330" s="277"/>
      <c r="K330" s="277"/>
      <c r="L330" s="277"/>
      <c r="M330" s="277"/>
      <c r="N330" s="277"/>
      <c r="O330" s="277"/>
      <c r="P330" s="277"/>
      <c r="Q330" s="277"/>
      <c r="R330" s="277"/>
      <c r="S330" s="277"/>
      <c r="T330" s="277"/>
      <c r="U330" s="277"/>
      <c r="V330" s="277"/>
      <c r="W330" s="277"/>
      <c r="X330" s="277"/>
      <c r="Y330" s="277"/>
      <c r="Z330" s="277"/>
      <c r="AA330" s="277"/>
      <c r="AB330" s="277"/>
      <c r="AC330" s="277"/>
      <c r="AD330" s="277"/>
      <c r="AE330" s="277"/>
      <c r="AF330" s="277"/>
      <c r="AG330" s="277"/>
      <c r="AH330" s="277"/>
      <c r="AI330" s="277"/>
      <c r="AJ330" s="277"/>
      <c r="AK330" s="277"/>
      <c r="AL330" s="277"/>
      <c r="AM330" s="277"/>
      <c r="AN330" s="277"/>
      <c r="AO330" s="277"/>
      <c r="AP330" s="277"/>
      <c r="AQ330" s="334"/>
    </row>
    <row r="331" spans="2:43" ht="14.45" customHeight="1">
      <c r="B331" s="323"/>
      <c r="C331" s="376" t="s">
        <v>1032</v>
      </c>
      <c r="D331" s="377" t="s">
        <v>1579</v>
      </c>
      <c r="E331" s="600">
        <f>F317+F319+F321+F323+F325+F328+F329</f>
        <v>1304.4821999999999</v>
      </c>
      <c r="F331" s="600"/>
      <c r="G331" s="600">
        <f t="shared" ref="G331" si="216">H317+H319+H321+H323+H325+H328+H329</f>
        <v>1561.8905499999998</v>
      </c>
      <c r="H331" s="600"/>
      <c r="I331" s="600">
        <f t="shared" ref="I331" si="217">J317+J319+J321+J323+J325+J328+J329</f>
        <v>2036.7160062441142</v>
      </c>
      <c r="J331" s="600"/>
      <c r="K331" s="600">
        <f t="shared" ref="K331" si="218">L317+L319+L321+L323+L325+L328+L329</f>
        <v>2194.6198630115832</v>
      </c>
      <c r="L331" s="600"/>
      <c r="M331" s="600">
        <f t="shared" ref="M331" si="219">N317+N319+N321+N323+N325+N328+N329</f>
        <v>2194.6198630115832</v>
      </c>
      <c r="N331" s="600"/>
      <c r="O331" s="600">
        <f t="shared" ref="O331" si="220">P317+P319+P321+P323+P325+P328+P329</f>
        <v>3521.281265821608</v>
      </c>
      <c r="P331" s="600"/>
      <c r="Q331" s="600">
        <f t="shared" ref="Q331" si="221">R317+R319+R321+R323+R325+R328+R329</f>
        <v>4669.8494880869966</v>
      </c>
      <c r="R331" s="600"/>
      <c r="S331" s="600">
        <f t="shared" ref="S331" si="222">T317+T319+T321+T323+T325+T328+T329</f>
        <v>4704.2397296343333</v>
      </c>
      <c r="T331" s="600"/>
      <c r="U331" s="600">
        <f t="shared" ref="U331" si="223">V317+V319+V321+V323+V325+V328+V329</f>
        <v>6387.1465645430153</v>
      </c>
      <c r="V331" s="600"/>
      <c r="W331" s="600">
        <f t="shared" ref="W331" si="224">X317+X319+X321+X323+X325+X328+X329</f>
        <v>6775.2501240884203</v>
      </c>
      <c r="X331" s="600"/>
      <c r="Y331" s="600">
        <f t="shared" ref="Y331" si="225">Z317+Z319+Z321+Z323+Z325+Z328+Z329</f>
        <v>6900.5956469292751</v>
      </c>
      <c r="Z331" s="600"/>
      <c r="AA331" s="600">
        <f t="shared" ref="AA331" si="226">AB317+AB319+AB321+AB323+AB325+AB328+AB329</f>
        <v>15054.995508973636</v>
      </c>
      <c r="AB331" s="600"/>
      <c r="AC331" s="600">
        <f t="shared" ref="AC331" si="227">AD317+AD319+AD321+AD323+AD325+AD328+AD329</f>
        <v>16008.999079386034</v>
      </c>
      <c r="AD331" s="600"/>
      <c r="AE331" s="600">
        <f t="shared" ref="AE331" si="228">AF317+AF319+AF321+AF323+AF325+AF328+AF329</f>
        <v>24154.799485366042</v>
      </c>
      <c r="AF331" s="600"/>
      <c r="AG331" s="600">
        <f t="shared" ref="AG331" si="229">AH317+AH319+AH321+AH323+AH325+AH328+AH329</f>
        <v>26181.208585379762</v>
      </c>
      <c r="AH331" s="600"/>
      <c r="AI331" s="600">
        <f t="shared" ref="AI331" si="230">AJ317+AJ319+AJ321+AJ323+AJ325+AJ328+AJ329</f>
        <v>61470.97183904273</v>
      </c>
      <c r="AJ331" s="600"/>
      <c r="AK331" s="600">
        <f t="shared" ref="AK331" si="231">AL317+AL319+AL321+AL323+AL325+AL328+AL329</f>
        <v>65720.061396635676</v>
      </c>
      <c r="AL331" s="600"/>
      <c r="AM331" s="600">
        <f t="shared" ref="AM331" si="232">AN317+AN319+AN321+AN323+AN325+AN328+AN329</f>
        <v>101884.98486164572</v>
      </c>
      <c r="AN331" s="600"/>
      <c r="AO331" s="600">
        <f t="shared" ref="AO331" si="233">AP317+AP319+AP321+AP323+AP325+AP328+AP329</f>
        <v>110418.41094891437</v>
      </c>
      <c r="AP331" s="601"/>
      <c r="AQ331" s="334"/>
    </row>
    <row r="332" spans="2:43" ht="14.45" customHeight="1" thickBot="1">
      <c r="B332" s="323"/>
      <c r="C332" s="378" t="s">
        <v>1034</v>
      </c>
      <c r="D332" s="379" t="s">
        <v>1579</v>
      </c>
      <c r="E332" s="598">
        <f>F318+F320+F322+F324+F326+F328+F329</f>
        <v>947.36259999999993</v>
      </c>
      <c r="F332" s="598"/>
      <c r="G332" s="598">
        <f>H318+H320+H322+H324+H326+H328+H329</f>
        <v>1129.12715</v>
      </c>
      <c r="H332" s="598"/>
      <c r="I332" s="598">
        <f>J318+J320+J322+J324+J326+J328+J329</f>
        <v>1464.1531961252101</v>
      </c>
      <c r="J332" s="598"/>
      <c r="K332" s="598">
        <f>L318+L320+L322+L324+L326+L328+L329</f>
        <v>1578.3562815391854</v>
      </c>
      <c r="L332" s="598"/>
      <c r="M332" s="598">
        <f>N318+N320+N322+N324+N326+N328+N329</f>
        <v>1578.3562815391854</v>
      </c>
      <c r="N332" s="598"/>
      <c r="O332" s="598">
        <f>P318+P320+P322+P324+P326+P328+P329</f>
        <v>2552.7218068517827</v>
      </c>
      <c r="P332" s="598"/>
      <c r="Q332" s="598">
        <f>R318+R320+R322+R324+R326+R328+R329</f>
        <v>3644.4758841887688</v>
      </c>
      <c r="R332" s="598"/>
      <c r="S332" s="598">
        <f>T318+T320+T322+T324+T326+T328+T329</f>
        <v>3644.4758841887688</v>
      </c>
      <c r="T332" s="598"/>
      <c r="U332" s="598">
        <f>V318+V320+V322+V324+V326+V328+V329</f>
        <v>4896.529372839017</v>
      </c>
      <c r="V332" s="598"/>
      <c r="W332" s="598">
        <f>X318+X320+X322+X324+X326+X328+X329</f>
        <v>5215.3748956798709</v>
      </c>
      <c r="X332" s="598"/>
      <c r="Y332" s="598">
        <f>Z318+Z320+Z322+Z324+Z326+Z328+Z329</f>
        <v>5549.7306020434744</v>
      </c>
      <c r="Z332" s="598"/>
      <c r="AA332" s="598">
        <f>AB318+AB320+AB322+AB324+AB326+AB328+AB329</f>
        <v>11949.741009508169</v>
      </c>
      <c r="AB332" s="598"/>
      <c r="AC332" s="598">
        <f>AD318+AD320+AD322+AD324+AD326+AD328+AD329</f>
        <v>12551.032794714371</v>
      </c>
      <c r="AD332" s="598"/>
      <c r="AE332" s="598">
        <f>AF318+AF320+AF322+AF324+AF326+AF328+AF329</f>
        <v>18939.197315292422</v>
      </c>
      <c r="AF332" s="598"/>
      <c r="AG332" s="598">
        <f>AH318+AH320+AH322+AH324+AH326+AH328+AH329</f>
        <v>20119.240955297912</v>
      </c>
      <c r="AH332" s="598"/>
      <c r="AI332" s="598">
        <f>AJ318+AJ320+AJ322+AJ324+AJ326+AJ328+AJ329</f>
        <v>46897.189189819444</v>
      </c>
      <c r="AJ332" s="598"/>
      <c r="AK332" s="598">
        <f>AL318+AL320+AL322+AL324+AL326+AL328+AL329</f>
        <v>49921.827145317795</v>
      </c>
      <c r="AL332" s="598"/>
      <c r="AM332" s="598">
        <f>AN318+AN320+AN322+AN324+AN326+AN328+AN329</f>
        <v>77181.528048505745</v>
      </c>
      <c r="AN332" s="598"/>
      <c r="AO332" s="598">
        <f>AP318+AP320+AP322+AP324+AP326+AP328+AP329</f>
        <v>82661.778338546603</v>
      </c>
      <c r="AP332" s="599"/>
      <c r="AQ332" s="334"/>
    </row>
    <row r="333" spans="2:43" ht="14.45" customHeight="1" thickBot="1">
      <c r="B333" s="323"/>
      <c r="C333" s="277"/>
      <c r="D333" s="277"/>
      <c r="E333" s="277"/>
      <c r="F333" s="277"/>
      <c r="G333" s="277"/>
      <c r="H333" s="277"/>
      <c r="I333" s="277"/>
      <c r="J333" s="277"/>
      <c r="K333" s="277"/>
      <c r="L333" s="277"/>
      <c r="M333" s="277"/>
      <c r="N333" s="277"/>
      <c r="O333" s="277"/>
      <c r="P333" s="277"/>
      <c r="Q333" s="277"/>
      <c r="R333" s="277"/>
      <c r="S333" s="277"/>
      <c r="T333" s="277"/>
      <c r="U333" s="277"/>
      <c r="V333" s="277"/>
      <c r="W333" s="277"/>
      <c r="X333" s="277"/>
      <c r="Y333" s="277"/>
      <c r="Z333" s="277"/>
      <c r="AA333" s="277"/>
      <c r="AB333" s="277"/>
      <c r="AC333" s="277"/>
      <c r="AD333" s="277"/>
      <c r="AE333" s="277"/>
      <c r="AF333" s="277"/>
      <c r="AG333" s="277"/>
      <c r="AH333" s="277"/>
      <c r="AI333" s="277"/>
      <c r="AJ333" s="277"/>
      <c r="AK333" s="277"/>
      <c r="AL333" s="277"/>
      <c r="AM333" s="277"/>
      <c r="AN333" s="277"/>
      <c r="AO333" s="277"/>
      <c r="AP333" s="277"/>
      <c r="AQ333" s="334"/>
    </row>
    <row r="334" spans="2:43" ht="14.45" customHeight="1">
      <c r="B334" s="323"/>
      <c r="C334" s="608" t="s">
        <v>1784</v>
      </c>
      <c r="D334" s="610" t="s">
        <v>1037</v>
      </c>
      <c r="E334" s="606" t="s">
        <v>1013</v>
      </c>
      <c r="F334" s="606"/>
      <c r="G334" s="606" t="s">
        <v>1042</v>
      </c>
      <c r="H334" s="606" t="s">
        <v>1014</v>
      </c>
      <c r="I334" s="606" t="s">
        <v>1043</v>
      </c>
      <c r="J334" s="606" t="s">
        <v>1015</v>
      </c>
      <c r="K334" s="606" t="s">
        <v>1044</v>
      </c>
      <c r="L334" s="606" t="s">
        <v>1016</v>
      </c>
      <c r="M334" s="606" t="s">
        <v>1045</v>
      </c>
      <c r="N334" s="606" t="s">
        <v>1017</v>
      </c>
      <c r="O334" s="606" t="s">
        <v>1046</v>
      </c>
      <c r="P334" s="606" t="s">
        <v>1018</v>
      </c>
      <c r="Q334" s="606" t="s">
        <v>1047</v>
      </c>
      <c r="R334" s="606" t="s">
        <v>1019</v>
      </c>
      <c r="S334" s="606" t="s">
        <v>1048</v>
      </c>
      <c r="T334" s="606" t="s">
        <v>1020</v>
      </c>
      <c r="U334" s="606" t="s">
        <v>1049</v>
      </c>
      <c r="V334" s="606" t="s">
        <v>1021</v>
      </c>
      <c r="W334" s="606" t="s">
        <v>1050</v>
      </c>
      <c r="X334" s="606" t="s">
        <v>1022</v>
      </c>
      <c r="Y334" s="606" t="s">
        <v>1051</v>
      </c>
      <c r="Z334" s="606" t="s">
        <v>1023</v>
      </c>
      <c r="AA334" s="606" t="s">
        <v>1052</v>
      </c>
      <c r="AB334" s="606" t="s">
        <v>1024</v>
      </c>
      <c r="AC334" s="606" t="s">
        <v>1053</v>
      </c>
      <c r="AD334" s="606" t="s">
        <v>1025</v>
      </c>
      <c r="AE334" s="606" t="s">
        <v>1054</v>
      </c>
      <c r="AF334" s="606" t="s">
        <v>1026</v>
      </c>
      <c r="AG334" s="606" t="s">
        <v>1055</v>
      </c>
      <c r="AH334" s="606" t="s">
        <v>1027</v>
      </c>
      <c r="AI334" s="606" t="s">
        <v>1056</v>
      </c>
      <c r="AJ334" s="606" t="s">
        <v>1028</v>
      </c>
      <c r="AK334" s="606" t="s">
        <v>1057</v>
      </c>
      <c r="AL334" s="606" t="s">
        <v>1029</v>
      </c>
      <c r="AM334" s="606" t="s">
        <v>1058</v>
      </c>
      <c r="AN334" s="606" t="s">
        <v>1030</v>
      </c>
      <c r="AO334" s="606" t="s">
        <v>1059</v>
      </c>
      <c r="AP334" s="607" t="s">
        <v>1031</v>
      </c>
      <c r="AQ334" s="334"/>
    </row>
    <row r="335" spans="2:43" ht="14.45" customHeight="1">
      <c r="B335" s="323"/>
      <c r="C335" s="609"/>
      <c r="D335" s="611"/>
      <c r="E335" s="602">
        <f>'3T장기'!$J$10</f>
        <v>1</v>
      </c>
      <c r="F335" s="602"/>
      <c r="G335" s="602">
        <f>'3T장기'!$J$20</f>
        <v>1.1055549999999998</v>
      </c>
      <c r="H335" s="602">
        <v>1.5976852999999998</v>
      </c>
      <c r="I335" s="602">
        <f>'3T장기'!$J$30</f>
        <v>1.6139192</v>
      </c>
      <c r="J335" s="602">
        <v>1.5976852999999998</v>
      </c>
      <c r="K335" s="602">
        <f>'3T장기'!$J$40</f>
        <v>1.6139192</v>
      </c>
      <c r="L335" s="602">
        <v>1.5976852999999998</v>
      </c>
      <c r="M335" s="602">
        <f>'3T장기'!$J$50</f>
        <v>1.6139192</v>
      </c>
      <c r="N335" s="602">
        <v>1.5976852999999998</v>
      </c>
      <c r="O335" s="602">
        <f>'3T장기'!$J$60</f>
        <v>2.9813838652999998</v>
      </c>
      <c r="P335" s="602">
        <v>1.5976852999999998</v>
      </c>
      <c r="Q335" s="602">
        <f>'3T장기'!$S$10</f>
        <v>2.9813838652999998</v>
      </c>
      <c r="R335" s="602">
        <v>1.5976852999999998</v>
      </c>
      <c r="S335" s="602">
        <f>'3T장기'!$S$20</f>
        <v>2.9813838652999998</v>
      </c>
      <c r="T335" s="602">
        <v>1.5976852999999998</v>
      </c>
      <c r="U335" s="602">
        <f>'3T장기'!$S$30</f>
        <v>4.1705157721967376</v>
      </c>
      <c r="V335" s="602">
        <v>1.5976852999999998</v>
      </c>
      <c r="W335" s="602">
        <f>'3T장기'!$S$40</f>
        <v>4.1705157721967376</v>
      </c>
      <c r="X335" s="602">
        <v>1.5976852999999998</v>
      </c>
      <c r="Y335" s="602">
        <f>'3T장기'!$S$50</f>
        <v>4.1705157721967376</v>
      </c>
      <c r="Z335" s="602">
        <v>1.5976852999999998</v>
      </c>
      <c r="AA335" s="602">
        <f>'3T장기'!$S$60</f>
        <v>7.5236294010651257</v>
      </c>
      <c r="AB335" s="602">
        <v>1.5976852999999998</v>
      </c>
      <c r="AC335" s="602">
        <f>'3T장기'!$AB$10</f>
        <v>7.5236294010651257</v>
      </c>
      <c r="AD335" s="602">
        <v>1.5976852999999998</v>
      </c>
      <c r="AE335" s="602">
        <f>'3T장기'!$AB$20</f>
        <v>11.585660642546527</v>
      </c>
      <c r="AF335" s="602">
        <v>1.5976852999999998</v>
      </c>
      <c r="AG335" s="602">
        <f>'3T장기'!$AB$30</f>
        <v>11.585660642546527</v>
      </c>
      <c r="AH335" s="602">
        <v>1.5976852999999998</v>
      </c>
      <c r="AI335" s="602">
        <f>'3T장기'!$AB$40</f>
        <v>31.459443464888722</v>
      </c>
      <c r="AJ335" s="602">
        <v>1.5976852999999998</v>
      </c>
      <c r="AK335" s="602">
        <f>'3T장기'!$AB$50</f>
        <v>31.459443464888722</v>
      </c>
      <c r="AL335" s="602">
        <v>1.5976852999999998</v>
      </c>
      <c r="AM335" s="602">
        <f>'3T장기'!$AB$60</f>
        <v>45.739239545593186</v>
      </c>
      <c r="AN335" s="602">
        <v>1.5976852999999998</v>
      </c>
      <c r="AO335" s="602">
        <f>'3T장기'!$AB$60</f>
        <v>45.739239545593186</v>
      </c>
      <c r="AP335" s="603"/>
      <c r="AQ335" s="334"/>
    </row>
    <row r="336" spans="2:43" ht="14.45" customHeight="1">
      <c r="B336" s="323"/>
      <c r="C336" s="360" t="s">
        <v>204</v>
      </c>
      <c r="D336" s="361">
        <f>마리!$F$28</f>
        <v>0</v>
      </c>
      <c r="E336" s="362">
        <v>87.5</v>
      </c>
      <c r="F336" s="361">
        <f>D336*E336*E335</f>
        <v>0</v>
      </c>
      <c r="G336" s="362">
        <v>87.5</v>
      </c>
      <c r="H336" s="361">
        <f>D336*G336*G335</f>
        <v>0</v>
      </c>
      <c r="I336" s="362">
        <v>87.5</v>
      </c>
      <c r="J336" s="361">
        <f>D336*I336*I335</f>
        <v>0</v>
      </c>
      <c r="K336" s="362">
        <v>107.9</v>
      </c>
      <c r="L336" s="361">
        <f>D336*K336*K335</f>
        <v>0</v>
      </c>
      <c r="M336" s="362">
        <v>107.9</v>
      </c>
      <c r="N336" s="361">
        <f>D336*M336*M335</f>
        <v>0</v>
      </c>
      <c r="O336" s="362">
        <v>107.9</v>
      </c>
      <c r="P336" s="361">
        <f>D336*O336*O335</f>
        <v>0</v>
      </c>
      <c r="Q336" s="362">
        <v>128.30000000000001</v>
      </c>
      <c r="R336" s="361">
        <f>D336*Q336*Q335</f>
        <v>0</v>
      </c>
      <c r="S336" s="362">
        <v>128.30000000000001</v>
      </c>
      <c r="T336" s="361">
        <f>D336*S336*S335</f>
        <v>0</v>
      </c>
      <c r="U336" s="362">
        <v>128.30000000000001</v>
      </c>
      <c r="V336" s="361">
        <f>D336*U336*U335</f>
        <v>0</v>
      </c>
      <c r="W336" s="362">
        <v>148.69999999999999</v>
      </c>
      <c r="X336" s="361">
        <f>D336*W336*W335</f>
        <v>0</v>
      </c>
      <c r="Y336" s="362">
        <v>148.69999999999999</v>
      </c>
      <c r="Z336" s="361">
        <f>D336*Y336*Y335</f>
        <v>0</v>
      </c>
      <c r="AA336" s="362">
        <v>148.69999999999999</v>
      </c>
      <c r="AB336" s="361">
        <f>D336*AA336*AA335</f>
        <v>0</v>
      </c>
      <c r="AC336" s="362">
        <v>169.1</v>
      </c>
      <c r="AD336" s="361">
        <f>D336*AC336*AC335</f>
        <v>0</v>
      </c>
      <c r="AE336" s="362">
        <v>169.1</v>
      </c>
      <c r="AF336" s="361">
        <f>D336*AE336*AE335</f>
        <v>0</v>
      </c>
      <c r="AG336" s="362">
        <v>169.1</v>
      </c>
      <c r="AH336" s="361">
        <f>D336*AG336*AG335</f>
        <v>0</v>
      </c>
      <c r="AI336" s="362">
        <v>189.5</v>
      </c>
      <c r="AJ336" s="361">
        <f>D336*AI336*AI335</f>
        <v>0</v>
      </c>
      <c r="AK336" s="362">
        <v>189.5</v>
      </c>
      <c r="AL336" s="361">
        <f>D336*AK336*AK335</f>
        <v>0</v>
      </c>
      <c r="AM336" s="362">
        <v>189.5</v>
      </c>
      <c r="AN336" s="361">
        <f>D336*AM336*AM335</f>
        <v>0</v>
      </c>
      <c r="AO336" s="362">
        <v>209.9</v>
      </c>
      <c r="AP336" s="363">
        <f>D336*AO336*AO335</f>
        <v>0</v>
      </c>
      <c r="AQ336" s="334"/>
    </row>
    <row r="337" spans="2:43" ht="14.45" customHeight="1">
      <c r="B337" s="323"/>
      <c r="C337" s="364" t="s">
        <v>203</v>
      </c>
      <c r="D337" s="365">
        <f>마리!$F$27</f>
        <v>0</v>
      </c>
      <c r="E337" s="366">
        <v>52.5</v>
      </c>
      <c r="F337" s="365">
        <f>D337*E337*E335</f>
        <v>0</v>
      </c>
      <c r="G337" s="366">
        <v>52.5</v>
      </c>
      <c r="H337" s="365">
        <f>D337*G337*G335</f>
        <v>0</v>
      </c>
      <c r="I337" s="366">
        <v>52.5</v>
      </c>
      <c r="J337" s="365">
        <f>D337*I337*I335</f>
        <v>0</v>
      </c>
      <c r="K337" s="366">
        <v>64.7</v>
      </c>
      <c r="L337" s="365">
        <f>D337*K337*K335</f>
        <v>0</v>
      </c>
      <c r="M337" s="366">
        <v>64.7</v>
      </c>
      <c r="N337" s="365">
        <f>D337*M337*M335</f>
        <v>0</v>
      </c>
      <c r="O337" s="366">
        <v>64.7</v>
      </c>
      <c r="P337" s="365">
        <f>D337*O337*O335</f>
        <v>0</v>
      </c>
      <c r="Q337" s="366">
        <v>77</v>
      </c>
      <c r="R337" s="365">
        <f>D337*Q337*Q335</f>
        <v>0</v>
      </c>
      <c r="S337" s="366">
        <v>77</v>
      </c>
      <c r="T337" s="365">
        <f>D337*S337*S335</f>
        <v>0</v>
      </c>
      <c r="U337" s="366">
        <v>77</v>
      </c>
      <c r="V337" s="365">
        <f>D337*U337*U335</f>
        <v>0</v>
      </c>
      <c r="W337" s="366">
        <v>89.2</v>
      </c>
      <c r="X337" s="365">
        <f>D337*W337*W335</f>
        <v>0</v>
      </c>
      <c r="Y337" s="366">
        <v>89.2</v>
      </c>
      <c r="Z337" s="365">
        <f>D337*Y337*Y335</f>
        <v>0</v>
      </c>
      <c r="AA337" s="366">
        <v>89.2</v>
      </c>
      <c r="AB337" s="365">
        <f>D337*AA337*AA335</f>
        <v>0</v>
      </c>
      <c r="AC337" s="366">
        <v>1010</v>
      </c>
      <c r="AD337" s="365">
        <f>D337*AC337*AC335</f>
        <v>0</v>
      </c>
      <c r="AE337" s="366">
        <v>1010</v>
      </c>
      <c r="AF337" s="365">
        <f>D337*AE337*AE335</f>
        <v>0</v>
      </c>
      <c r="AG337" s="366">
        <v>1010</v>
      </c>
      <c r="AH337" s="365">
        <f>D337*AG337*AG335</f>
        <v>0</v>
      </c>
      <c r="AI337" s="366">
        <v>1130</v>
      </c>
      <c r="AJ337" s="365">
        <f>D337*AI337*AI335</f>
        <v>0</v>
      </c>
      <c r="AK337" s="366">
        <v>1130</v>
      </c>
      <c r="AL337" s="365">
        <f>D337*AK337*AK335</f>
        <v>0</v>
      </c>
      <c r="AM337" s="366">
        <v>1130</v>
      </c>
      <c r="AN337" s="365">
        <f>D337*AM337*AM335</f>
        <v>0</v>
      </c>
      <c r="AO337" s="366">
        <v>1250</v>
      </c>
      <c r="AP337" s="367">
        <f>D337*AO337*AO335</f>
        <v>0</v>
      </c>
      <c r="AQ337" s="334"/>
    </row>
    <row r="338" spans="2:43" ht="14.45" customHeight="1">
      <c r="B338" s="323"/>
      <c r="C338" s="364" t="s">
        <v>1811</v>
      </c>
      <c r="D338" s="365">
        <f>마리!$F$31</f>
        <v>0</v>
      </c>
      <c r="E338" s="366">
        <v>11</v>
      </c>
      <c r="F338" s="365">
        <f>D338*E338*E335</f>
        <v>0</v>
      </c>
      <c r="G338" s="366">
        <v>11</v>
      </c>
      <c r="H338" s="365">
        <f>D338*G338*G335</f>
        <v>0</v>
      </c>
      <c r="I338" s="366">
        <v>11</v>
      </c>
      <c r="J338" s="365">
        <f>D338*I338*I335</f>
        <v>0</v>
      </c>
      <c r="K338" s="366">
        <v>13</v>
      </c>
      <c r="L338" s="365">
        <f>D338*K338*K335</f>
        <v>0</v>
      </c>
      <c r="M338" s="366">
        <v>14</v>
      </c>
      <c r="N338" s="365">
        <f>D338*M338*M335</f>
        <v>0</v>
      </c>
      <c r="O338" s="366">
        <v>14</v>
      </c>
      <c r="P338" s="365">
        <f>D338*O338*O335</f>
        <v>0</v>
      </c>
      <c r="Q338" s="366">
        <v>15</v>
      </c>
      <c r="R338" s="365">
        <f>D338*Q338*Q335</f>
        <v>0</v>
      </c>
      <c r="S338" s="366">
        <v>15</v>
      </c>
      <c r="T338" s="365">
        <f>D338*S338*S335</f>
        <v>0</v>
      </c>
      <c r="U338" s="366">
        <v>16</v>
      </c>
      <c r="V338" s="365">
        <f>D338*U338*U335</f>
        <v>0</v>
      </c>
      <c r="W338" s="366">
        <v>19</v>
      </c>
      <c r="X338" s="365">
        <f>D338*W338*W335</f>
        <v>0</v>
      </c>
      <c r="Y338" s="366">
        <v>23</v>
      </c>
      <c r="Z338" s="365">
        <f>D338*Y338*Y335</f>
        <v>0</v>
      </c>
      <c r="AA338" s="366">
        <v>27</v>
      </c>
      <c r="AB338" s="365">
        <f>D338*AA338*AA335</f>
        <v>0</v>
      </c>
      <c r="AC338" s="366">
        <v>32</v>
      </c>
      <c r="AD338" s="365">
        <f>D338*AC338*AC335</f>
        <v>0</v>
      </c>
      <c r="AE338" s="366">
        <v>38</v>
      </c>
      <c r="AF338" s="365">
        <f>D338*AE338*AE335</f>
        <v>0</v>
      </c>
      <c r="AG338" s="366">
        <v>45</v>
      </c>
      <c r="AH338" s="365">
        <f>D338*AG338*AG335</f>
        <v>0</v>
      </c>
      <c r="AI338" s="366">
        <v>53</v>
      </c>
      <c r="AJ338" s="365">
        <f>D338*AI338*AI335</f>
        <v>0</v>
      </c>
      <c r="AK338" s="366">
        <v>63</v>
      </c>
      <c r="AL338" s="365">
        <f>D338*AK338*AK335</f>
        <v>0</v>
      </c>
      <c r="AM338" s="366">
        <v>74</v>
      </c>
      <c r="AN338" s="365">
        <f>D338*AM338*AM335</f>
        <v>0</v>
      </c>
      <c r="AO338" s="366">
        <v>87</v>
      </c>
      <c r="AP338" s="367">
        <f>D338*AO338*AO335</f>
        <v>0</v>
      </c>
      <c r="AQ338" s="334"/>
    </row>
    <row r="339" spans="2:43" ht="14.45" customHeight="1">
      <c r="B339" s="323"/>
      <c r="C339" s="368" t="s">
        <v>1811</v>
      </c>
      <c r="D339" s="369">
        <f>마리!$F$31</f>
        <v>0</v>
      </c>
      <c r="E339" s="370">
        <v>7</v>
      </c>
      <c r="F339" s="369">
        <f>$D$52*E339*E335</f>
        <v>0</v>
      </c>
      <c r="G339" s="370">
        <v>7</v>
      </c>
      <c r="H339" s="369">
        <f>$D$52*G339*G335</f>
        <v>0</v>
      </c>
      <c r="I339" s="370">
        <v>8</v>
      </c>
      <c r="J339" s="369">
        <f>$D$52*I339*I335</f>
        <v>0</v>
      </c>
      <c r="K339" s="370">
        <v>8</v>
      </c>
      <c r="L339" s="369">
        <f>$D$52*K339*K335</f>
        <v>0</v>
      </c>
      <c r="M339" s="370">
        <v>9</v>
      </c>
      <c r="N339" s="369">
        <f>$D$52*M339*M335</f>
        <v>0</v>
      </c>
      <c r="O339" s="370">
        <v>9</v>
      </c>
      <c r="P339" s="369">
        <f>$D$52*O339*O335</f>
        <v>0</v>
      </c>
      <c r="Q339" s="370">
        <v>9</v>
      </c>
      <c r="R339" s="369">
        <f>$D$52*Q339*Q335</f>
        <v>0</v>
      </c>
      <c r="S339" s="370">
        <v>10</v>
      </c>
      <c r="T339" s="369">
        <f>$D$52*S339*S335</f>
        <v>0</v>
      </c>
      <c r="U339" s="370">
        <v>10</v>
      </c>
      <c r="V339" s="369">
        <f>$D$52*U339*U335</f>
        <v>0</v>
      </c>
      <c r="W339" s="370">
        <v>12</v>
      </c>
      <c r="X339" s="369">
        <f>$D$52*W339*W335</f>
        <v>0</v>
      </c>
      <c r="Y339" s="370">
        <v>14</v>
      </c>
      <c r="Z339" s="369">
        <f>$D$52*Y339*Y335</f>
        <v>0</v>
      </c>
      <c r="AA339" s="370">
        <v>17</v>
      </c>
      <c r="AB339" s="369">
        <f>$D$52*AA339*AA335</f>
        <v>0</v>
      </c>
      <c r="AC339" s="370">
        <v>20</v>
      </c>
      <c r="AD339" s="369">
        <f>$D$52*AC339*AC335</f>
        <v>0</v>
      </c>
      <c r="AE339" s="370">
        <v>24</v>
      </c>
      <c r="AF339" s="369">
        <f>$D$52*AE339*AE335</f>
        <v>0</v>
      </c>
      <c r="AG339" s="370">
        <v>28</v>
      </c>
      <c r="AH339" s="369">
        <f>$D$52*AG339*AG335</f>
        <v>0</v>
      </c>
      <c r="AI339" s="370">
        <v>33</v>
      </c>
      <c r="AJ339" s="369">
        <f>$D$52*AI339*AI335</f>
        <v>0</v>
      </c>
      <c r="AK339" s="370">
        <v>38</v>
      </c>
      <c r="AL339" s="369">
        <f>$D$52*AK339*AK335</f>
        <v>0</v>
      </c>
      <c r="AM339" s="370">
        <v>45</v>
      </c>
      <c r="AN339" s="369">
        <f>$D$52*AM339*AM335</f>
        <v>0</v>
      </c>
      <c r="AO339" s="370">
        <v>53</v>
      </c>
      <c r="AP339" s="371">
        <f>$D$52*AO339*AO335</f>
        <v>0</v>
      </c>
      <c r="AQ339" s="334"/>
    </row>
    <row r="340" spans="2:43" ht="14.45" customHeight="1">
      <c r="B340" s="323"/>
      <c r="C340" s="360" t="s">
        <v>1602</v>
      </c>
      <c r="D340" s="361">
        <f>마리!$F$35</f>
        <v>8</v>
      </c>
      <c r="E340" s="362">
        <v>12</v>
      </c>
      <c r="F340" s="361">
        <f>$D$53*E340*E335</f>
        <v>96</v>
      </c>
      <c r="G340" s="362">
        <v>12</v>
      </c>
      <c r="H340" s="361">
        <f>$D$53*G340*G335</f>
        <v>106.13327999999998</v>
      </c>
      <c r="I340" s="362">
        <v>12</v>
      </c>
      <c r="J340" s="361">
        <f>$D$53*I340*I335</f>
        <v>154.93624320000001</v>
      </c>
      <c r="K340" s="362">
        <v>12</v>
      </c>
      <c r="L340" s="361">
        <f>$D$53*K340*K335</f>
        <v>154.93624320000001</v>
      </c>
      <c r="M340" s="362">
        <v>12</v>
      </c>
      <c r="N340" s="361">
        <f>$D$53*M340*M335</f>
        <v>154.93624320000001</v>
      </c>
      <c r="O340" s="362">
        <v>12</v>
      </c>
      <c r="P340" s="361">
        <f>$D$53*O340*O335</f>
        <v>286.21285106879998</v>
      </c>
      <c r="Q340" s="362">
        <v>14</v>
      </c>
      <c r="R340" s="361">
        <f>$D$53*Q340*Q335</f>
        <v>333.91499291359997</v>
      </c>
      <c r="S340" s="362">
        <v>14</v>
      </c>
      <c r="T340" s="361">
        <f>$D$53*S340*S335</f>
        <v>333.91499291359997</v>
      </c>
      <c r="U340" s="362">
        <v>14</v>
      </c>
      <c r="V340" s="361">
        <f>$D$53*U340*U335</f>
        <v>467.09776648603463</v>
      </c>
      <c r="W340" s="362">
        <v>17</v>
      </c>
      <c r="X340" s="361">
        <f>$D$53*W340*W335</f>
        <v>567.19014501875631</v>
      </c>
      <c r="Y340" s="362">
        <v>19</v>
      </c>
      <c r="Z340" s="361">
        <f>$D$53*Y340*Y335</f>
        <v>633.9183973739041</v>
      </c>
      <c r="AA340" s="362">
        <v>22</v>
      </c>
      <c r="AB340" s="361">
        <f>$D$53*AA340*AA335</f>
        <v>1324.1587745874622</v>
      </c>
      <c r="AC340" s="362">
        <v>26</v>
      </c>
      <c r="AD340" s="361">
        <f>$D$53*AC340*AC335</f>
        <v>1564.9149154215461</v>
      </c>
      <c r="AE340" s="362">
        <v>29</v>
      </c>
      <c r="AF340" s="361">
        <f>$D$53*AE340*AE335</f>
        <v>2687.8732690707943</v>
      </c>
      <c r="AG340" s="362">
        <v>34</v>
      </c>
      <c r="AH340" s="361">
        <f>$D$53*AG340*AG335</f>
        <v>3151.2996947726551</v>
      </c>
      <c r="AI340" s="362">
        <v>39</v>
      </c>
      <c r="AJ340" s="361">
        <f>$D$53*AI340*AI335</f>
        <v>9815.3463610452818</v>
      </c>
      <c r="AK340" s="362">
        <v>45</v>
      </c>
      <c r="AL340" s="361">
        <f>$D$53*AK340*AK335</f>
        <v>11325.39964735994</v>
      </c>
      <c r="AM340" s="362">
        <v>52</v>
      </c>
      <c r="AN340" s="361">
        <f>$D$53*AM340*AM335</f>
        <v>19027.523650966767</v>
      </c>
      <c r="AO340" s="362">
        <v>60</v>
      </c>
      <c r="AP340" s="363">
        <f>$D$53*AO340*AO335</f>
        <v>21954.834981884731</v>
      </c>
      <c r="AQ340" s="334"/>
    </row>
    <row r="341" spans="2:43" ht="14.45" customHeight="1">
      <c r="B341" s="323"/>
      <c r="C341" s="364" t="s">
        <v>1604</v>
      </c>
      <c r="D341" s="365">
        <f>마리!$F$35</f>
        <v>8</v>
      </c>
      <c r="E341" s="366">
        <v>8</v>
      </c>
      <c r="F341" s="365">
        <f>$D$54*E341*E335</f>
        <v>64</v>
      </c>
      <c r="G341" s="366">
        <v>8</v>
      </c>
      <c r="H341" s="365">
        <f>$D$54*G341*G335</f>
        <v>70.75551999999999</v>
      </c>
      <c r="I341" s="366">
        <v>8</v>
      </c>
      <c r="J341" s="365">
        <f>$D$54*I341*I335</f>
        <v>103.2908288</v>
      </c>
      <c r="K341" s="366">
        <v>10</v>
      </c>
      <c r="L341" s="365">
        <f>$D$54*K341*K335</f>
        <v>129.11353600000001</v>
      </c>
      <c r="M341" s="366">
        <v>10</v>
      </c>
      <c r="N341" s="365">
        <f>$D$54*M341*M335</f>
        <v>129.11353600000001</v>
      </c>
      <c r="O341" s="366">
        <v>10</v>
      </c>
      <c r="P341" s="365">
        <f>$D$54*O341*O335</f>
        <v>238.51070922399998</v>
      </c>
      <c r="Q341" s="366">
        <v>10</v>
      </c>
      <c r="R341" s="365">
        <f>$D$54*Q341*Q335</f>
        <v>238.51070922399998</v>
      </c>
      <c r="S341" s="366">
        <v>10</v>
      </c>
      <c r="T341" s="365">
        <f>$D$54*S341*S335</f>
        <v>238.51070922399998</v>
      </c>
      <c r="U341" s="366">
        <v>10</v>
      </c>
      <c r="V341" s="365">
        <f>$D$54*U341*U335</f>
        <v>333.641261775739</v>
      </c>
      <c r="W341" s="366">
        <v>12</v>
      </c>
      <c r="X341" s="365">
        <f>$D$54*W341*W335</f>
        <v>400.36951413088684</v>
      </c>
      <c r="Y341" s="366">
        <v>14</v>
      </c>
      <c r="Z341" s="365">
        <f>$D$54*Y341*Y335</f>
        <v>467.09776648603463</v>
      </c>
      <c r="AA341" s="366">
        <v>16</v>
      </c>
      <c r="AB341" s="365">
        <f>$D$54*AA341*AA335</f>
        <v>963.02456333633609</v>
      </c>
      <c r="AC341" s="366">
        <v>18</v>
      </c>
      <c r="AD341" s="365">
        <f>$D$54*AC341*AC335</f>
        <v>1083.402633753378</v>
      </c>
      <c r="AE341" s="366">
        <v>20</v>
      </c>
      <c r="AF341" s="365">
        <f>$D$54*AE341*AE335</f>
        <v>1853.7057028074444</v>
      </c>
      <c r="AG341" s="366">
        <v>23</v>
      </c>
      <c r="AH341" s="365">
        <f>$D$54*AG341*AG335</f>
        <v>2131.7615582285612</v>
      </c>
      <c r="AI341" s="366">
        <v>27</v>
      </c>
      <c r="AJ341" s="365">
        <f>$D$54*AI341*AI335</f>
        <v>6795.2397884159636</v>
      </c>
      <c r="AK341" s="366">
        <v>31</v>
      </c>
      <c r="AL341" s="365">
        <f>$D$54*AK341*AK335</f>
        <v>7801.9419792924027</v>
      </c>
      <c r="AM341" s="366">
        <v>35</v>
      </c>
      <c r="AN341" s="365">
        <f>$D$54*AM341*AM335</f>
        <v>12806.987072766093</v>
      </c>
      <c r="AO341" s="366">
        <v>40</v>
      </c>
      <c r="AP341" s="367">
        <f>$D$54*AO341*AO335</f>
        <v>14636.55665458982</v>
      </c>
      <c r="AQ341" s="334"/>
    </row>
    <row r="342" spans="2:43" ht="14.45" customHeight="1">
      <c r="B342" s="323"/>
      <c r="C342" s="364" t="s">
        <v>1038</v>
      </c>
      <c r="D342" s="365">
        <f>마리!$F$32</f>
        <v>30</v>
      </c>
      <c r="E342" s="366">
        <v>8594</v>
      </c>
      <c r="F342" s="365">
        <f>$D$55*E342/500</f>
        <v>515.64</v>
      </c>
      <c r="G342" s="366">
        <v>8594</v>
      </c>
      <c r="H342" s="365">
        <f>$D$55*G342/500</f>
        <v>515.64</v>
      </c>
      <c r="I342" s="366">
        <v>8594</v>
      </c>
      <c r="J342" s="365">
        <f>$D$55*I342/500</f>
        <v>515.64</v>
      </c>
      <c r="K342" s="366">
        <v>10599</v>
      </c>
      <c r="L342" s="365">
        <f>$D$55*K342/500</f>
        <v>635.94000000000005</v>
      </c>
      <c r="M342" s="366">
        <v>10599</v>
      </c>
      <c r="N342" s="365">
        <f>$D$55*M342/500</f>
        <v>635.94000000000005</v>
      </c>
      <c r="O342" s="366">
        <v>10599</v>
      </c>
      <c r="P342" s="365">
        <f>$D$55*O342/500</f>
        <v>635.94000000000005</v>
      </c>
      <c r="Q342" s="366">
        <v>12604</v>
      </c>
      <c r="R342" s="365">
        <f>$D$55*Q342/500</f>
        <v>756.24</v>
      </c>
      <c r="S342" s="366">
        <v>12604</v>
      </c>
      <c r="T342" s="365">
        <f>$D$55*S342/500</f>
        <v>756.24</v>
      </c>
      <c r="U342" s="366">
        <v>12604</v>
      </c>
      <c r="V342" s="365">
        <f>$D$55*U342/500</f>
        <v>756.24</v>
      </c>
      <c r="W342" s="366">
        <v>17144</v>
      </c>
      <c r="X342" s="365">
        <f>$D$55*W342/500</f>
        <v>1028.6400000000001</v>
      </c>
      <c r="Y342" s="366">
        <v>17144</v>
      </c>
      <c r="Z342" s="365">
        <f>$D$55*Y342/500</f>
        <v>1028.6400000000001</v>
      </c>
      <c r="AA342" s="366">
        <v>31572</v>
      </c>
      <c r="AB342" s="365">
        <f>$D$55*AA342/500</f>
        <v>1894.32</v>
      </c>
      <c r="AC342" s="366">
        <v>42929</v>
      </c>
      <c r="AD342" s="365">
        <f>$D$55*AC342/500</f>
        <v>2575.7399999999998</v>
      </c>
      <c r="AE342" s="366">
        <v>58272</v>
      </c>
      <c r="AF342" s="365">
        <f>$D$55*AE342/500</f>
        <v>3496.32</v>
      </c>
      <c r="AG342" s="366">
        <v>79142</v>
      </c>
      <c r="AH342" s="365">
        <f>$D$55*AG342/500</f>
        <v>4748.5200000000004</v>
      </c>
      <c r="AI342" s="366">
        <v>107023</v>
      </c>
      <c r="AJ342" s="365">
        <f>$D$55*AI342/500</f>
        <v>6421.38</v>
      </c>
      <c r="AK342" s="366">
        <v>145294</v>
      </c>
      <c r="AL342" s="365">
        <f>$D$55*AK342/500</f>
        <v>8717.64</v>
      </c>
      <c r="AM342" s="366">
        <v>197281</v>
      </c>
      <c r="AN342" s="365">
        <f>$D$55*AM342/500</f>
        <v>11836.86</v>
      </c>
      <c r="AO342" s="366">
        <v>268240</v>
      </c>
      <c r="AP342" s="367">
        <f>$D$55*AO342/500</f>
        <v>16094.4</v>
      </c>
      <c r="AQ342" s="334"/>
    </row>
    <row r="343" spans="2:43" ht="14.45" customHeight="1">
      <c r="B343" s="323"/>
      <c r="C343" s="368" t="s">
        <v>1038</v>
      </c>
      <c r="D343" s="369">
        <f>마리!$F$32</f>
        <v>30</v>
      </c>
      <c r="E343" s="370">
        <v>6008</v>
      </c>
      <c r="F343" s="369">
        <f>$D$56*E343/500</f>
        <v>360.48</v>
      </c>
      <c r="G343" s="370">
        <v>6008</v>
      </c>
      <c r="H343" s="369">
        <f>$D$56*G343/500</f>
        <v>360.48</v>
      </c>
      <c r="I343" s="370">
        <v>6008</v>
      </c>
      <c r="J343" s="369">
        <f>$D$56*I343/500</f>
        <v>360.48</v>
      </c>
      <c r="K343" s="370">
        <v>7410</v>
      </c>
      <c r="L343" s="369">
        <f>$D$56*K343/500</f>
        <v>444.6</v>
      </c>
      <c r="M343" s="370">
        <v>7410</v>
      </c>
      <c r="N343" s="369">
        <f>$D$56*M343/500</f>
        <v>444.6</v>
      </c>
      <c r="O343" s="370">
        <v>7410</v>
      </c>
      <c r="P343" s="369">
        <f>$D$56*O343/500</f>
        <v>444.6</v>
      </c>
      <c r="Q343" s="370">
        <v>8812</v>
      </c>
      <c r="R343" s="369">
        <f>$D$56*Q343/500</f>
        <v>528.72</v>
      </c>
      <c r="S343" s="370">
        <v>8812</v>
      </c>
      <c r="T343" s="369">
        <f>$D$56*S343/500</f>
        <v>528.72</v>
      </c>
      <c r="U343" s="370">
        <v>8812</v>
      </c>
      <c r="V343" s="369">
        <f>$D$56*U343/500</f>
        <v>528.72</v>
      </c>
      <c r="W343" s="370">
        <v>12037</v>
      </c>
      <c r="X343" s="369">
        <f>$D$56*W343/500</f>
        <v>722.22</v>
      </c>
      <c r="Y343" s="370">
        <v>16324</v>
      </c>
      <c r="Z343" s="369">
        <f>$D$56*Y343/500</f>
        <v>979.44</v>
      </c>
      <c r="AA343" s="370">
        <v>22125</v>
      </c>
      <c r="AB343" s="369">
        <f>$D$56*AA343/500</f>
        <v>1327.5</v>
      </c>
      <c r="AC343" s="370">
        <v>29875</v>
      </c>
      <c r="AD343" s="369">
        <f>$D$56*AC343/500</f>
        <v>1792.5</v>
      </c>
      <c r="AE343" s="370">
        <v>40594</v>
      </c>
      <c r="AF343" s="369">
        <f>$D$56*AE343/500</f>
        <v>2435.64</v>
      </c>
      <c r="AG343" s="370">
        <v>55100</v>
      </c>
      <c r="AH343" s="369">
        <f>$D$56*AG343/500</f>
        <v>3306</v>
      </c>
      <c r="AI343" s="370">
        <v>75122</v>
      </c>
      <c r="AJ343" s="369">
        <f>$D$56*AI343/500</f>
        <v>4507.32</v>
      </c>
      <c r="AK343" s="370">
        <v>101964</v>
      </c>
      <c r="AL343" s="369">
        <f>$D$56*AK343/500</f>
        <v>6117.84</v>
      </c>
      <c r="AM343" s="370">
        <v>138487</v>
      </c>
      <c r="AN343" s="369">
        <f>$D$56*AM343/500</f>
        <v>8309.2199999999993</v>
      </c>
      <c r="AO343" s="370">
        <v>187405</v>
      </c>
      <c r="AP343" s="371">
        <f>$D$56*AO343/500</f>
        <v>11244.3</v>
      </c>
      <c r="AQ343" s="334"/>
    </row>
    <row r="344" spans="2:43" ht="14.45" customHeight="1">
      <c r="B344" s="323"/>
      <c r="C344" s="604" t="s">
        <v>202</v>
      </c>
      <c r="D344" s="361" t="s">
        <v>1041</v>
      </c>
      <c r="E344" s="362">
        <v>410</v>
      </c>
      <c r="F344" s="361">
        <f>E344*E335</f>
        <v>410</v>
      </c>
      <c r="G344" s="362">
        <v>420</v>
      </c>
      <c r="H344" s="361">
        <f>G344*G335</f>
        <v>464.33309999999994</v>
      </c>
      <c r="I344" s="362">
        <v>430</v>
      </c>
      <c r="J344" s="361">
        <f>I344*I335</f>
        <v>693.98525600000005</v>
      </c>
      <c r="K344" s="362">
        <v>450</v>
      </c>
      <c r="L344" s="361">
        <f>K344*K335</f>
        <v>726.26364000000001</v>
      </c>
      <c r="M344" s="362">
        <v>450</v>
      </c>
      <c r="N344" s="361">
        <f>M344*M335</f>
        <v>726.26364000000001</v>
      </c>
      <c r="O344" s="362">
        <v>460</v>
      </c>
      <c r="P344" s="361">
        <f>O344*O335</f>
        <v>1371.4365780379999</v>
      </c>
      <c r="Q344" s="362">
        <v>460</v>
      </c>
      <c r="R344" s="361">
        <f>Q344*Q335</f>
        <v>1371.4365780379999</v>
      </c>
      <c r="S344" s="362">
        <v>470</v>
      </c>
      <c r="T344" s="361">
        <f>S344*S335</f>
        <v>1401.2504166909998</v>
      </c>
      <c r="U344" s="362">
        <v>490</v>
      </c>
      <c r="V344" s="361">
        <f>U344*U335</f>
        <v>2043.5527283764015</v>
      </c>
      <c r="W344" s="362">
        <v>490</v>
      </c>
      <c r="X344" s="361">
        <f>W344*W335</f>
        <v>2043.5527283764015</v>
      </c>
      <c r="Y344" s="362">
        <v>500</v>
      </c>
      <c r="Z344" s="361">
        <f>Y344*Y335</f>
        <v>2085.257886098369</v>
      </c>
      <c r="AA344" s="362">
        <v>520</v>
      </c>
      <c r="AB344" s="361">
        <f>AA344*AA335</f>
        <v>3912.2872885538654</v>
      </c>
      <c r="AC344" s="362">
        <v>520</v>
      </c>
      <c r="AD344" s="361">
        <f>AC344*AC335</f>
        <v>3912.2872885538654</v>
      </c>
      <c r="AE344" s="362">
        <v>520</v>
      </c>
      <c r="AF344" s="361">
        <f>AE344*AE335</f>
        <v>6024.5435341241937</v>
      </c>
      <c r="AG344" s="362">
        <v>540</v>
      </c>
      <c r="AH344" s="361">
        <f>AG344*AG335</f>
        <v>6256.2567469751248</v>
      </c>
      <c r="AI344" s="362">
        <v>560</v>
      </c>
      <c r="AJ344" s="361">
        <f>AI344*AI335</f>
        <v>17617.288340337684</v>
      </c>
      <c r="AK344" s="362">
        <v>570</v>
      </c>
      <c r="AL344" s="361">
        <f>AK344*AK335</f>
        <v>17931.88277498657</v>
      </c>
      <c r="AM344" s="362">
        <v>590</v>
      </c>
      <c r="AN344" s="361">
        <f>AM344*AM335</f>
        <v>26986.151331899979</v>
      </c>
      <c r="AO344" s="362">
        <v>610</v>
      </c>
      <c r="AP344" s="363">
        <f>AO344*AO335</f>
        <v>27900.936122811843</v>
      </c>
      <c r="AQ344" s="334"/>
    </row>
    <row r="345" spans="2:43" ht="14.45" customHeight="1">
      <c r="B345" s="323"/>
      <c r="C345" s="605"/>
      <c r="D345" s="365" t="s">
        <v>1041</v>
      </c>
      <c r="E345" s="366">
        <v>240</v>
      </c>
      <c r="F345" s="365">
        <f>E345*E335</f>
        <v>240</v>
      </c>
      <c r="G345" s="366">
        <v>240</v>
      </c>
      <c r="H345" s="365">
        <f>G345*G335</f>
        <v>265.33319999999998</v>
      </c>
      <c r="I345" s="366">
        <v>240</v>
      </c>
      <c r="J345" s="365">
        <f>I345*I335</f>
        <v>387.34060799999997</v>
      </c>
      <c r="K345" s="366">
        <v>240</v>
      </c>
      <c r="L345" s="365">
        <f>K345*K335</f>
        <v>387.34060799999997</v>
      </c>
      <c r="M345" s="366">
        <v>240</v>
      </c>
      <c r="N345" s="365">
        <f>M345*M335</f>
        <v>387.34060799999997</v>
      </c>
      <c r="O345" s="366">
        <v>250</v>
      </c>
      <c r="P345" s="365">
        <f>O345*O335</f>
        <v>745.34596632499995</v>
      </c>
      <c r="Q345" s="366">
        <v>260</v>
      </c>
      <c r="R345" s="365">
        <f>Q345*Q335</f>
        <v>775.1598049779999</v>
      </c>
      <c r="S345" s="366">
        <v>260</v>
      </c>
      <c r="T345" s="365">
        <f>S345*S335</f>
        <v>775.1598049779999</v>
      </c>
      <c r="U345" s="366">
        <v>260</v>
      </c>
      <c r="V345" s="365">
        <f>U345*U335</f>
        <v>1084.3341007711517</v>
      </c>
      <c r="W345" s="366">
        <v>270</v>
      </c>
      <c r="X345" s="365">
        <f>W345*W335</f>
        <v>1126.0392584931192</v>
      </c>
      <c r="Y345" s="366">
        <v>270</v>
      </c>
      <c r="Z345" s="365">
        <f>Y345*Y335</f>
        <v>1126.0392584931192</v>
      </c>
      <c r="AA345" s="366">
        <v>270</v>
      </c>
      <c r="AB345" s="365">
        <f>AA345*AA335</f>
        <v>2031.3799382875839</v>
      </c>
      <c r="AC345" s="366">
        <v>270</v>
      </c>
      <c r="AD345" s="365">
        <f>AC345*AC335</f>
        <v>2031.3799382875839</v>
      </c>
      <c r="AE345" s="366">
        <v>270</v>
      </c>
      <c r="AF345" s="365">
        <f>AE345*AE335</f>
        <v>3128.1283734875624</v>
      </c>
      <c r="AG345" s="366">
        <v>270</v>
      </c>
      <c r="AH345" s="365">
        <f>AG345*AG335</f>
        <v>3128.1283734875624</v>
      </c>
      <c r="AI345" s="366">
        <v>280</v>
      </c>
      <c r="AJ345" s="365">
        <f>AI345*AI335</f>
        <v>8808.6441701688418</v>
      </c>
      <c r="AK345" s="366">
        <v>290</v>
      </c>
      <c r="AL345" s="365">
        <f>AK345*AK335</f>
        <v>9123.2386048177286</v>
      </c>
      <c r="AM345" s="366">
        <v>310</v>
      </c>
      <c r="AN345" s="365">
        <f>AM345*AM335</f>
        <v>14179.164259133888</v>
      </c>
      <c r="AO345" s="366">
        <v>320</v>
      </c>
      <c r="AP345" s="367">
        <f>AO345*AO335</f>
        <v>14636.55665458982</v>
      </c>
      <c r="AQ345" s="334"/>
    </row>
    <row r="346" spans="2:43" ht="14.45" customHeight="1">
      <c r="B346" s="323"/>
      <c r="C346" s="364" t="s">
        <v>1001</v>
      </c>
      <c r="D346" s="365">
        <f>마리!$F$24</f>
        <v>28</v>
      </c>
      <c r="E346" s="366">
        <v>3</v>
      </c>
      <c r="F346" s="365">
        <f>D346*E346*E335</f>
        <v>84</v>
      </c>
      <c r="G346" s="366">
        <v>6</v>
      </c>
      <c r="H346" s="365">
        <f>D346*G346*G335</f>
        <v>185.73323999999997</v>
      </c>
      <c r="I346" s="366">
        <v>6</v>
      </c>
      <c r="J346" s="365">
        <f>D346*I346*I335</f>
        <v>271.13842560000001</v>
      </c>
      <c r="K346" s="366">
        <v>6</v>
      </c>
      <c r="L346" s="365">
        <f>D346*K346*K335</f>
        <v>271.13842560000001</v>
      </c>
      <c r="M346" s="366">
        <v>6</v>
      </c>
      <c r="N346" s="365">
        <f>D346*M346*M335</f>
        <v>271.13842560000001</v>
      </c>
      <c r="O346" s="366">
        <v>6</v>
      </c>
      <c r="P346" s="365">
        <f>D346*O346*O335</f>
        <v>500.87248937039999</v>
      </c>
      <c r="Q346" s="366">
        <v>12</v>
      </c>
      <c r="R346" s="365">
        <f>D346*Q346*Q335</f>
        <v>1001.7449787408</v>
      </c>
      <c r="S346" s="366">
        <v>12</v>
      </c>
      <c r="T346" s="365">
        <f>D346*S346*S335</f>
        <v>1001.7449787408</v>
      </c>
      <c r="U346" s="366">
        <v>12</v>
      </c>
      <c r="V346" s="365">
        <f>D346*U346*U335</f>
        <v>1401.2932994581038</v>
      </c>
      <c r="W346" s="366">
        <v>12</v>
      </c>
      <c r="X346" s="365">
        <f>D346*W346*W335</f>
        <v>1401.2932994581038</v>
      </c>
      <c r="Y346" s="366">
        <v>12</v>
      </c>
      <c r="Z346" s="365">
        <f>D346*Y346*Y335</f>
        <v>1401.2932994581038</v>
      </c>
      <c r="AA346" s="366">
        <v>18</v>
      </c>
      <c r="AB346" s="365">
        <f>D346*AA346*AA335</f>
        <v>3791.9092181368233</v>
      </c>
      <c r="AC346" s="366">
        <v>18</v>
      </c>
      <c r="AD346" s="365">
        <f>D346*AC346*AC335</f>
        <v>3791.9092181368233</v>
      </c>
      <c r="AE346" s="366">
        <v>18</v>
      </c>
      <c r="AF346" s="365">
        <f>D346*AE346*AE335</f>
        <v>5839.1729638434499</v>
      </c>
      <c r="AG346" s="366">
        <v>18</v>
      </c>
      <c r="AH346" s="365">
        <f>D346*AG346*AG335</f>
        <v>5839.1729638434499</v>
      </c>
      <c r="AI346" s="366">
        <v>24</v>
      </c>
      <c r="AJ346" s="365">
        <f>D346*AI346*AI335</f>
        <v>21140.746008405222</v>
      </c>
      <c r="AK346" s="366">
        <v>24</v>
      </c>
      <c r="AL346" s="365">
        <f>D346*AK346*AK335</f>
        <v>21140.746008405222</v>
      </c>
      <c r="AM346" s="366">
        <v>24</v>
      </c>
      <c r="AN346" s="365">
        <f>D346*AM346*AM335</f>
        <v>30736.76897463862</v>
      </c>
      <c r="AO346" s="366">
        <v>24</v>
      </c>
      <c r="AP346" s="367">
        <f>D346*AO346*AO335</f>
        <v>30736.76897463862</v>
      </c>
      <c r="AQ346" s="334"/>
    </row>
    <row r="347" spans="2:43" ht="14.45" customHeight="1">
      <c r="B347" s="323"/>
      <c r="C347" s="364" t="s">
        <v>1033</v>
      </c>
      <c r="D347" s="365">
        <f>마리!$F$25</f>
        <v>60</v>
      </c>
      <c r="E347" s="366">
        <v>2</v>
      </c>
      <c r="F347" s="365">
        <f>D347*E347*E335</f>
        <v>120</v>
      </c>
      <c r="G347" s="366">
        <v>3</v>
      </c>
      <c r="H347" s="365">
        <f>D347*G347*G335</f>
        <v>198.99989999999997</v>
      </c>
      <c r="I347" s="366">
        <v>3</v>
      </c>
      <c r="J347" s="365">
        <f>D347*I347*I335</f>
        <v>290.50545599999998</v>
      </c>
      <c r="K347" s="366">
        <v>3</v>
      </c>
      <c r="L347" s="365">
        <f>D347*K347*K335</f>
        <v>290.50545599999998</v>
      </c>
      <c r="M347" s="366">
        <v>3</v>
      </c>
      <c r="N347" s="365">
        <f>D347*M347*M335</f>
        <v>290.50545599999998</v>
      </c>
      <c r="O347" s="366">
        <v>3</v>
      </c>
      <c r="P347" s="365">
        <f>D347*O347*O335</f>
        <v>536.64909575399997</v>
      </c>
      <c r="Q347" s="366">
        <v>6</v>
      </c>
      <c r="R347" s="365">
        <f>D347*Q347*Q335</f>
        <v>1073.2981915079999</v>
      </c>
      <c r="S347" s="366">
        <v>6</v>
      </c>
      <c r="T347" s="365">
        <f>D347*S347*S335</f>
        <v>1073.2981915079999</v>
      </c>
      <c r="U347" s="366">
        <v>6</v>
      </c>
      <c r="V347" s="365">
        <f>D347*U347*U335</f>
        <v>1501.3856779908256</v>
      </c>
      <c r="W347" s="366">
        <v>6</v>
      </c>
      <c r="X347" s="365">
        <f>D347*W347*W335</f>
        <v>1501.3856779908256</v>
      </c>
      <c r="Y347" s="366">
        <v>6</v>
      </c>
      <c r="Z347" s="365">
        <f>D347*Y347*Y335</f>
        <v>1501.3856779908256</v>
      </c>
      <c r="AA347" s="366">
        <v>9</v>
      </c>
      <c r="AB347" s="365">
        <f>D347*AA347*AA335</f>
        <v>4062.7598765751677</v>
      </c>
      <c r="AC347" s="366">
        <v>9</v>
      </c>
      <c r="AD347" s="365">
        <f>D347*AC347*AC335</f>
        <v>4062.7598765751677</v>
      </c>
      <c r="AE347" s="366">
        <v>9</v>
      </c>
      <c r="AF347" s="365">
        <f>D347*AE347*AE335</f>
        <v>6256.2567469751248</v>
      </c>
      <c r="AG347" s="366">
        <v>9</v>
      </c>
      <c r="AH347" s="365">
        <f>D347*AG347*AG335</f>
        <v>6256.2567469751248</v>
      </c>
      <c r="AI347" s="366">
        <v>11</v>
      </c>
      <c r="AJ347" s="365">
        <f>D347*AI347*AI335</f>
        <v>20763.232686826555</v>
      </c>
      <c r="AK347" s="366">
        <v>11</v>
      </c>
      <c r="AL347" s="365">
        <f>D347*AK347*AK335</f>
        <v>20763.232686826555</v>
      </c>
      <c r="AM347" s="366">
        <v>11</v>
      </c>
      <c r="AN347" s="365">
        <f>D347*AM347*AM335</f>
        <v>30187.898100091505</v>
      </c>
      <c r="AO347" s="366">
        <v>11</v>
      </c>
      <c r="AP347" s="367">
        <f>D347*AO347*AO335</f>
        <v>30187.898100091505</v>
      </c>
      <c r="AQ347" s="334"/>
    </row>
    <row r="348" spans="2:43" ht="14.45" customHeight="1" thickBot="1">
      <c r="B348" s="323"/>
      <c r="C348" s="372" t="s">
        <v>1002</v>
      </c>
      <c r="D348" s="373">
        <f>마리!$F$26</f>
        <v>103</v>
      </c>
      <c r="E348" s="374">
        <v>1</v>
      </c>
      <c r="F348" s="373">
        <f>D348*E348*E335</f>
        <v>103</v>
      </c>
      <c r="G348" s="374">
        <v>1</v>
      </c>
      <c r="H348" s="373">
        <f>D348*G348*G335</f>
        <v>113.87216499999998</v>
      </c>
      <c r="I348" s="374">
        <v>1</v>
      </c>
      <c r="J348" s="373">
        <f>D348*I348*I335</f>
        <v>166.23367759999999</v>
      </c>
      <c r="K348" s="374">
        <v>1</v>
      </c>
      <c r="L348" s="373">
        <f>D348*K348*K335</f>
        <v>166.23367759999999</v>
      </c>
      <c r="M348" s="374">
        <v>1</v>
      </c>
      <c r="N348" s="373">
        <f>D348*M348*M335</f>
        <v>166.23367759999999</v>
      </c>
      <c r="O348" s="374">
        <v>1</v>
      </c>
      <c r="P348" s="373">
        <f>D348*O348*O335</f>
        <v>307.08253812589999</v>
      </c>
      <c r="Q348" s="374">
        <v>2</v>
      </c>
      <c r="R348" s="373">
        <f>D348*Q348*Q335</f>
        <v>614.16507625179997</v>
      </c>
      <c r="S348" s="374">
        <v>2</v>
      </c>
      <c r="T348" s="373">
        <f>D348*S348*S335</f>
        <v>614.16507625179997</v>
      </c>
      <c r="U348" s="374">
        <v>2</v>
      </c>
      <c r="V348" s="373">
        <f>D348*U348*U335</f>
        <v>859.12624907252791</v>
      </c>
      <c r="W348" s="374">
        <v>2</v>
      </c>
      <c r="X348" s="373">
        <f>D348*W348*W335</f>
        <v>859.12624907252791</v>
      </c>
      <c r="Y348" s="374">
        <v>2</v>
      </c>
      <c r="Z348" s="373">
        <f>D348*Y348*Y335</f>
        <v>859.12624907252791</v>
      </c>
      <c r="AA348" s="374">
        <v>3</v>
      </c>
      <c r="AB348" s="373">
        <f>D348*AA348*AA335</f>
        <v>2324.8014849291239</v>
      </c>
      <c r="AC348" s="374">
        <v>3</v>
      </c>
      <c r="AD348" s="373">
        <f>D348*AC348*AC335</f>
        <v>2324.8014849291239</v>
      </c>
      <c r="AE348" s="374">
        <v>3</v>
      </c>
      <c r="AF348" s="373">
        <f>D348*AE348*AE335</f>
        <v>3579.9691385468768</v>
      </c>
      <c r="AG348" s="374">
        <v>3</v>
      </c>
      <c r="AH348" s="373">
        <f>D348*AG348*AG335</f>
        <v>3579.9691385468768</v>
      </c>
      <c r="AI348" s="374">
        <v>1</v>
      </c>
      <c r="AJ348" s="373">
        <f>D348*AI348*AI335</f>
        <v>3240.3226768835384</v>
      </c>
      <c r="AK348" s="374">
        <v>1</v>
      </c>
      <c r="AL348" s="373">
        <f>D348*AK348*AK335</f>
        <v>3240.3226768835384</v>
      </c>
      <c r="AM348" s="374">
        <v>1</v>
      </c>
      <c r="AN348" s="373">
        <f>D348*AM348*AM335</f>
        <v>4711.1416731960981</v>
      </c>
      <c r="AO348" s="374">
        <v>1</v>
      </c>
      <c r="AP348" s="375">
        <f>D348*AO348*AO335</f>
        <v>4711.1416731960981</v>
      </c>
      <c r="AQ348" s="334"/>
    </row>
    <row r="349" spans="2:43" ht="14.45" customHeight="1" thickBot="1">
      <c r="B349" s="323"/>
      <c r="C349" s="277"/>
      <c r="D349" s="277"/>
      <c r="E349" s="277"/>
      <c r="F349" s="277"/>
      <c r="G349" s="277"/>
      <c r="H349" s="277"/>
      <c r="I349" s="277"/>
      <c r="J349" s="277"/>
      <c r="K349" s="277"/>
      <c r="L349" s="277"/>
      <c r="M349" s="277"/>
      <c r="N349" s="277"/>
      <c r="O349" s="277"/>
      <c r="P349" s="277"/>
      <c r="Q349" s="277"/>
      <c r="R349" s="277"/>
      <c r="S349" s="277"/>
      <c r="T349" s="277"/>
      <c r="U349" s="277"/>
      <c r="V349" s="277"/>
      <c r="W349" s="277"/>
      <c r="X349" s="277"/>
      <c r="Y349" s="277"/>
      <c r="Z349" s="277"/>
      <c r="AA349" s="277"/>
      <c r="AB349" s="277"/>
      <c r="AC349" s="277"/>
      <c r="AD349" s="277"/>
      <c r="AE349" s="277"/>
      <c r="AF349" s="277"/>
      <c r="AG349" s="277"/>
      <c r="AH349" s="277"/>
      <c r="AI349" s="277"/>
      <c r="AJ349" s="277"/>
      <c r="AK349" s="277"/>
      <c r="AL349" s="277"/>
      <c r="AM349" s="277"/>
      <c r="AN349" s="277"/>
      <c r="AO349" s="277"/>
      <c r="AP349" s="277"/>
      <c r="AQ349" s="334"/>
    </row>
    <row r="350" spans="2:43" ht="14.45" customHeight="1">
      <c r="B350" s="323"/>
      <c r="C350" s="376" t="s">
        <v>1032</v>
      </c>
      <c r="D350" s="377" t="s">
        <v>1538</v>
      </c>
      <c r="E350" s="600">
        <f>F336+F338+F340+F342+F344+F346+F347+F348</f>
        <v>1328.6399999999999</v>
      </c>
      <c r="F350" s="600"/>
      <c r="G350" s="600">
        <f t="shared" ref="G350" si="234">H336+H338+H340+H342+H344+H346+H347+H348</f>
        <v>1584.711685</v>
      </c>
      <c r="H350" s="600"/>
      <c r="I350" s="600">
        <f t="shared" ref="I350" si="235">J336+J338+J340+J342+J344+J346+J347+J348</f>
        <v>2092.4390584000002</v>
      </c>
      <c r="J350" s="600"/>
      <c r="K350" s="600">
        <f t="shared" ref="K350" si="236">L336+L338+L340+L342+L344+L346+L347+L348</f>
        <v>2245.0174424000002</v>
      </c>
      <c r="L350" s="600"/>
      <c r="M350" s="600">
        <f t="shared" ref="M350" si="237">N336+N338+N340+N342+N344+N346+N347+N348</f>
        <v>2245.0174424000002</v>
      </c>
      <c r="N350" s="600"/>
      <c r="O350" s="600">
        <f t="shared" ref="O350" si="238">P336+P338+P340+P342+P344+P346+P347+P348</f>
        <v>3638.1935523571001</v>
      </c>
      <c r="P350" s="600"/>
      <c r="Q350" s="600">
        <f t="shared" ref="Q350" si="239">R336+R338+R340+R342+R344+R346+R347+R348</f>
        <v>5150.7998174521999</v>
      </c>
      <c r="R350" s="600"/>
      <c r="S350" s="600">
        <f t="shared" ref="S350" si="240">T336+T338+T340+T342+T344+T346+T347+T348</f>
        <v>5180.6136561051999</v>
      </c>
      <c r="T350" s="600"/>
      <c r="U350" s="600">
        <f t="shared" ref="U350" si="241">V336+V338+V340+V342+V344+V346+V347+V348</f>
        <v>7028.6957213838923</v>
      </c>
      <c r="V350" s="600"/>
      <c r="W350" s="600">
        <f t="shared" ref="W350" si="242">X336+X338+X340+X342+X344+X346+X347+X348</f>
        <v>7401.1880999166151</v>
      </c>
      <c r="X350" s="600"/>
      <c r="Y350" s="600">
        <f t="shared" ref="Y350" si="243">Z336+Z338+Z340+Z342+Z344+Z346+Z347+Z348</f>
        <v>7509.6215099937308</v>
      </c>
      <c r="Z350" s="600"/>
      <c r="AA350" s="600">
        <f t="shared" ref="AA350" si="244">AB336+AB338+AB340+AB342+AB344+AB346+AB347+AB348</f>
        <v>17310.236642782442</v>
      </c>
      <c r="AB350" s="600"/>
      <c r="AC350" s="600">
        <f t="shared" ref="AC350" si="245">AD336+AD338+AD340+AD342+AD344+AD346+AD347+AD348</f>
        <v>18232.412783616528</v>
      </c>
      <c r="AD350" s="600"/>
      <c r="AE350" s="600">
        <f t="shared" ref="AE350" si="246">AF336+AF338+AF340+AF342+AF344+AF346+AF347+AF348</f>
        <v>27884.135652560435</v>
      </c>
      <c r="AF350" s="600"/>
      <c r="AG350" s="600">
        <f t="shared" ref="AG350" si="247">AH336+AH338+AH340+AH342+AH344+AH346+AH347+AH348</f>
        <v>29831.475291113231</v>
      </c>
      <c r="AH350" s="600"/>
      <c r="AI350" s="600">
        <f t="shared" ref="AI350" si="248">AJ336+AJ338+AJ340+AJ342+AJ344+AJ346+AJ347+AJ348</f>
        <v>78998.316073498296</v>
      </c>
      <c r="AJ350" s="600"/>
      <c r="AK350" s="600">
        <f t="shared" ref="AK350" si="249">AL336+AL338+AL340+AL342+AL344+AL346+AL347+AL348</f>
        <v>83119.223794461839</v>
      </c>
      <c r="AL350" s="600"/>
      <c r="AM350" s="600">
        <f t="shared" ref="AM350" si="250">AN336+AN338+AN340+AN342+AN344+AN346+AN347+AN348</f>
        <v>123486.34373079297</v>
      </c>
      <c r="AN350" s="600"/>
      <c r="AO350" s="600">
        <f t="shared" ref="AO350" si="251">AP336+AP338+AP340+AP342+AP344+AP346+AP347+AP348</f>
        <v>131585.97985262281</v>
      </c>
      <c r="AP350" s="601"/>
      <c r="AQ350" s="334"/>
    </row>
    <row r="351" spans="2:43" ht="14.45" customHeight="1" thickBot="1">
      <c r="B351" s="323"/>
      <c r="C351" s="378" t="s">
        <v>1034</v>
      </c>
      <c r="D351" s="379" t="s">
        <v>1538</v>
      </c>
      <c r="E351" s="598">
        <f>F337+F339+F341+F343+F345+F346+F347+F348</f>
        <v>971.48</v>
      </c>
      <c r="F351" s="598"/>
      <c r="G351" s="598">
        <f>H337+H339+H341+H343+H345+H346+H347+H348</f>
        <v>1195.174025</v>
      </c>
      <c r="H351" s="598"/>
      <c r="I351" s="598">
        <f>J337+J339+J341+J343+J345+J346+J347+J348</f>
        <v>1578.9889959999998</v>
      </c>
      <c r="J351" s="598"/>
      <c r="K351" s="598">
        <f>L337+L339+L341+L343+L345+L346+L347+L348</f>
        <v>1688.9317031999997</v>
      </c>
      <c r="L351" s="598"/>
      <c r="M351" s="598">
        <f>N337+N339+N341+N343+N345+N346+N347+N348</f>
        <v>1688.9317031999997</v>
      </c>
      <c r="N351" s="598"/>
      <c r="O351" s="598">
        <f>P337+P339+P341+P343+P345+P346+P347+P348</f>
        <v>2773.0607987992998</v>
      </c>
      <c r="P351" s="598"/>
      <c r="Q351" s="598">
        <f>R337+R339+R341+R343+R345+R346+R347+R348</f>
        <v>4231.5987607026</v>
      </c>
      <c r="R351" s="598"/>
      <c r="S351" s="598">
        <f>T337+T339+T341+T343+T345+T346+T347+T348</f>
        <v>4231.5987607026</v>
      </c>
      <c r="T351" s="598"/>
      <c r="U351" s="598">
        <f>V337+V339+V341+V343+V345+V346+V347+V348</f>
        <v>5708.5005890683478</v>
      </c>
      <c r="V351" s="598"/>
      <c r="W351" s="598">
        <f>X337+X339+X341+X343+X345+X346+X347+X348</f>
        <v>6010.4339991454635</v>
      </c>
      <c r="X351" s="598"/>
      <c r="Y351" s="598">
        <f>Z337+Z339+Z341+Z343+Z345+Z346+Z347+Z348</f>
        <v>6334.3822515006104</v>
      </c>
      <c r="Z351" s="598"/>
      <c r="AA351" s="598">
        <f>AB337+AB339+AB341+AB343+AB345+AB346+AB347+AB348</f>
        <v>14501.375081265036</v>
      </c>
      <c r="AB351" s="598"/>
      <c r="AC351" s="598">
        <f>AD337+AD339+AD341+AD343+AD345+AD346+AD347+AD348</f>
        <v>15086.753151682078</v>
      </c>
      <c r="AD351" s="598"/>
      <c r="AE351" s="598">
        <f>AF337+AF339+AF341+AF343+AF345+AF346+AF347+AF348</f>
        <v>23092.872925660457</v>
      </c>
      <c r="AF351" s="598"/>
      <c r="AG351" s="598">
        <f>AH337+AH339+AH341+AH343+AH345+AH346+AH347+AH348</f>
        <v>24241.288781081574</v>
      </c>
      <c r="AH351" s="598"/>
      <c r="AI351" s="598">
        <f>AJ337+AJ339+AJ341+AJ343+AJ345+AJ346+AJ347+AJ348</f>
        <v>65255.505330700114</v>
      </c>
      <c r="AJ351" s="598"/>
      <c r="AK351" s="598">
        <f>AL337+AL339+AL341+AL343+AL345+AL346+AL347+AL348</f>
        <v>68187.321956225453</v>
      </c>
      <c r="AL351" s="598"/>
      <c r="AM351" s="598">
        <f>AN337+AN339+AN341+AN343+AN345+AN346+AN347+AN348</f>
        <v>100931.1800798262</v>
      </c>
      <c r="AN351" s="598"/>
      <c r="AO351" s="598">
        <f>AP337+AP339+AP341+AP343+AP345+AP346+AP347+AP348</f>
        <v>106153.22205710586</v>
      </c>
      <c r="AP351" s="599"/>
      <c r="AQ351" s="334"/>
    </row>
    <row r="352" spans="2:43" ht="14.45" customHeight="1" thickBot="1">
      <c r="B352" s="337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  <c r="AF352" s="339"/>
      <c r="AG352" s="339"/>
      <c r="AH352" s="339"/>
      <c r="AI352" s="339"/>
      <c r="AJ352" s="339"/>
      <c r="AK352" s="339"/>
      <c r="AL352" s="339"/>
      <c r="AM352" s="339"/>
      <c r="AN352" s="339"/>
      <c r="AO352" s="339"/>
      <c r="AP352" s="339"/>
      <c r="AQ352" s="341"/>
    </row>
    <row r="353" ht="14.45" customHeight="1" thickTop="1"/>
  </sheetData>
  <mergeCells count="1317">
    <mergeCell ref="U335:V335"/>
    <mergeCell ref="W335:X335"/>
    <mergeCell ref="Y335:Z335"/>
    <mergeCell ref="AA335:AB335"/>
    <mergeCell ref="AC335:AD335"/>
    <mergeCell ref="AE335:AF335"/>
    <mergeCell ref="AG335:AH335"/>
    <mergeCell ref="AI335:AJ335"/>
    <mergeCell ref="AK335:AL335"/>
    <mergeCell ref="W316:X316"/>
    <mergeCell ref="Y316:Z316"/>
    <mergeCell ref="AA316:AB316"/>
    <mergeCell ref="AC316:AD316"/>
    <mergeCell ref="AO315:AP315"/>
    <mergeCell ref="G315:H315"/>
    <mergeCell ref="I315:J315"/>
    <mergeCell ref="K315:L315"/>
    <mergeCell ref="M315:N315"/>
    <mergeCell ref="O315:P315"/>
    <mergeCell ref="Q315:R315"/>
    <mergeCell ref="S315:T315"/>
    <mergeCell ref="U315:V315"/>
    <mergeCell ref="W315:X315"/>
    <mergeCell ref="AI334:AJ334"/>
    <mergeCell ref="AK334:AL334"/>
    <mergeCell ref="G316:H316"/>
    <mergeCell ref="I316:J316"/>
    <mergeCell ref="K316:L316"/>
    <mergeCell ref="M316:N316"/>
    <mergeCell ref="O316:P316"/>
    <mergeCell ref="Q316:R316"/>
    <mergeCell ref="S316:T316"/>
    <mergeCell ref="U316:V316"/>
    <mergeCell ref="AM334:AN334"/>
    <mergeCell ref="AO334:AP334"/>
    <mergeCell ref="I274:J274"/>
    <mergeCell ref="K274:L274"/>
    <mergeCell ref="M274:N274"/>
    <mergeCell ref="O274:P274"/>
    <mergeCell ref="AO259:AP259"/>
    <mergeCell ref="AO275:AP275"/>
    <mergeCell ref="Q275:R275"/>
    <mergeCell ref="S275:T275"/>
    <mergeCell ref="U275:V275"/>
    <mergeCell ref="W275:X275"/>
    <mergeCell ref="Y275:Z275"/>
    <mergeCell ref="AA275:AB275"/>
    <mergeCell ref="AE316:AF316"/>
    <mergeCell ref="AG316:AH316"/>
    <mergeCell ref="AI316:AJ316"/>
    <mergeCell ref="AK316:AL316"/>
    <mergeCell ref="AM316:AN316"/>
    <mergeCell ref="S297:T297"/>
    <mergeCell ref="U297:V297"/>
    <mergeCell ref="W297:X297"/>
    <mergeCell ref="Y297:Z297"/>
    <mergeCell ref="AA297:AB297"/>
    <mergeCell ref="AC297:AD297"/>
    <mergeCell ref="AE297:AF297"/>
    <mergeCell ref="AG297:AH297"/>
    <mergeCell ref="AI297:AJ297"/>
    <mergeCell ref="AK297:AL297"/>
    <mergeCell ref="AM297:AN297"/>
    <mergeCell ref="W296:X296"/>
    <mergeCell ref="AC296:AD296"/>
    <mergeCell ref="AO277:AP277"/>
    <mergeCell ref="G278:H278"/>
    <mergeCell ref="I278:J278"/>
    <mergeCell ref="K278:L278"/>
    <mergeCell ref="M278:N278"/>
    <mergeCell ref="O278:P278"/>
    <mergeCell ref="Q278:R278"/>
    <mergeCell ref="S278:T278"/>
    <mergeCell ref="U278:V278"/>
    <mergeCell ref="W278:X278"/>
    <mergeCell ref="Y278:Z278"/>
    <mergeCell ref="AA278:AB278"/>
    <mergeCell ref="AC278:AD278"/>
    <mergeCell ref="AE278:AF278"/>
    <mergeCell ref="AG278:AH278"/>
    <mergeCell ref="AI278:AJ278"/>
    <mergeCell ref="AK278:AL278"/>
    <mergeCell ref="AM278:AN278"/>
    <mergeCell ref="Y294:Z294"/>
    <mergeCell ref="AG259:AH259"/>
    <mergeCell ref="AI259:AJ259"/>
    <mergeCell ref="AK259:AL259"/>
    <mergeCell ref="AM259:AN259"/>
    <mergeCell ref="G277:H277"/>
    <mergeCell ref="I277:J277"/>
    <mergeCell ref="K277:L277"/>
    <mergeCell ref="M277:N277"/>
    <mergeCell ref="O277:P277"/>
    <mergeCell ref="Q277:R277"/>
    <mergeCell ref="S277:T277"/>
    <mergeCell ref="U277:V277"/>
    <mergeCell ref="W277:X277"/>
    <mergeCell ref="Y277:Z277"/>
    <mergeCell ref="AA277:AB277"/>
    <mergeCell ref="AC277:AD277"/>
    <mergeCell ref="AE277:AF277"/>
    <mergeCell ref="AG277:AH277"/>
    <mergeCell ref="AI277:AJ277"/>
    <mergeCell ref="AK277:AL277"/>
    <mergeCell ref="AM277:AN277"/>
    <mergeCell ref="O259:P259"/>
    <mergeCell ref="Q259:R259"/>
    <mergeCell ref="S259:T259"/>
    <mergeCell ref="U259:V259"/>
    <mergeCell ref="W259:X259"/>
    <mergeCell ref="Y259:Z259"/>
    <mergeCell ref="AA259:AB259"/>
    <mergeCell ref="AC259:AD259"/>
    <mergeCell ref="AE259:AF259"/>
    <mergeCell ref="M259:N259"/>
    <mergeCell ref="Y274:Z274"/>
    <mergeCell ref="AI221:AJ221"/>
    <mergeCell ref="AK221:AL221"/>
    <mergeCell ref="AM221:AN221"/>
    <mergeCell ref="G239:H239"/>
    <mergeCell ref="I239:J239"/>
    <mergeCell ref="K239:L239"/>
    <mergeCell ref="M239:N239"/>
    <mergeCell ref="O239:P239"/>
    <mergeCell ref="Q239:R239"/>
    <mergeCell ref="S239:T239"/>
    <mergeCell ref="U239:V239"/>
    <mergeCell ref="W239:X239"/>
    <mergeCell ref="Y239:Z239"/>
    <mergeCell ref="AA239:AB239"/>
    <mergeCell ref="AC239:AD239"/>
    <mergeCell ref="AE239:AF239"/>
    <mergeCell ref="AG239:AH239"/>
    <mergeCell ref="AI239:AJ239"/>
    <mergeCell ref="AK239:AL239"/>
    <mergeCell ref="AM239:AN239"/>
    <mergeCell ref="I221:J221"/>
    <mergeCell ref="K221:L221"/>
    <mergeCell ref="M221:N221"/>
    <mergeCell ref="O221:P221"/>
    <mergeCell ref="Q221:R221"/>
    <mergeCell ref="S221:T221"/>
    <mergeCell ref="U221:V221"/>
    <mergeCell ref="W221:X221"/>
    <mergeCell ref="Y221:Z221"/>
    <mergeCell ref="AI236:AJ236"/>
    <mergeCell ref="AK236:AL236"/>
    <mergeCell ref="AM236:AN236"/>
    <mergeCell ref="AA201:AB201"/>
    <mergeCell ref="AC201:AD201"/>
    <mergeCell ref="AE201:AF201"/>
    <mergeCell ref="AG201:AH201"/>
    <mergeCell ref="AI201:AJ201"/>
    <mergeCell ref="AK201:AL201"/>
    <mergeCell ref="AM201:AN201"/>
    <mergeCell ref="AO201:AP201"/>
    <mergeCell ref="G202:H202"/>
    <mergeCell ref="I202:J202"/>
    <mergeCell ref="K202:L202"/>
    <mergeCell ref="M202:N202"/>
    <mergeCell ref="O202:P202"/>
    <mergeCell ref="Q202:R202"/>
    <mergeCell ref="S202:T202"/>
    <mergeCell ref="U202:V202"/>
    <mergeCell ref="W202:X202"/>
    <mergeCell ref="Y202:Z202"/>
    <mergeCell ref="AA202:AB202"/>
    <mergeCell ref="AC202:AD202"/>
    <mergeCell ref="AE202:AF202"/>
    <mergeCell ref="AG202:AH202"/>
    <mergeCell ref="AI202:AJ202"/>
    <mergeCell ref="AK202:AL202"/>
    <mergeCell ref="AO180:AP180"/>
    <mergeCell ref="G181:H181"/>
    <mergeCell ref="I181:J181"/>
    <mergeCell ref="K181:L181"/>
    <mergeCell ref="M181:N181"/>
    <mergeCell ref="O181:P181"/>
    <mergeCell ref="Q181:R181"/>
    <mergeCell ref="S181:T181"/>
    <mergeCell ref="U181:V181"/>
    <mergeCell ref="W181:X181"/>
    <mergeCell ref="Y181:Z181"/>
    <mergeCell ref="AA181:AB181"/>
    <mergeCell ref="AC181:AD181"/>
    <mergeCell ref="AE181:AF181"/>
    <mergeCell ref="AG181:AH181"/>
    <mergeCell ref="AI181:AJ181"/>
    <mergeCell ref="AK181:AL181"/>
    <mergeCell ref="AM181:AN181"/>
    <mergeCell ref="AM162:AN162"/>
    <mergeCell ref="G180:H180"/>
    <mergeCell ref="I180:J180"/>
    <mergeCell ref="K180:L180"/>
    <mergeCell ref="M180:N180"/>
    <mergeCell ref="O180:P180"/>
    <mergeCell ref="Q180:R180"/>
    <mergeCell ref="S180:T180"/>
    <mergeCell ref="U180:V180"/>
    <mergeCell ref="W180:X180"/>
    <mergeCell ref="Y180:Z180"/>
    <mergeCell ref="AA180:AB180"/>
    <mergeCell ref="AC180:AD180"/>
    <mergeCell ref="AE180:AF180"/>
    <mergeCell ref="AG180:AH180"/>
    <mergeCell ref="AI180:AJ180"/>
    <mergeCell ref="AK180:AL180"/>
    <mergeCell ref="AM180:AN180"/>
    <mergeCell ref="U162:V162"/>
    <mergeCell ref="W162:X162"/>
    <mergeCell ref="Y162:Z162"/>
    <mergeCell ref="AA162:AB162"/>
    <mergeCell ref="AC162:AD162"/>
    <mergeCell ref="AE162:AF162"/>
    <mergeCell ref="AG162:AH162"/>
    <mergeCell ref="AI162:AJ162"/>
    <mergeCell ref="AK162:AL162"/>
    <mergeCell ref="O177:P177"/>
    <mergeCell ref="Q177:R177"/>
    <mergeCell ref="S177:T177"/>
    <mergeCell ref="U177:V177"/>
    <mergeCell ref="W177:X177"/>
    <mergeCell ref="AC161:AD161"/>
    <mergeCell ref="AE161:AF161"/>
    <mergeCell ref="AG161:AH161"/>
    <mergeCell ref="AI161:AJ161"/>
    <mergeCell ref="AK161:AL161"/>
    <mergeCell ref="G143:H143"/>
    <mergeCell ref="I143:J143"/>
    <mergeCell ref="K143:L143"/>
    <mergeCell ref="M143:N143"/>
    <mergeCell ref="O143:P143"/>
    <mergeCell ref="Q143:R143"/>
    <mergeCell ref="S143:T143"/>
    <mergeCell ref="U143:V143"/>
    <mergeCell ref="W143:X143"/>
    <mergeCell ref="Y143:Z143"/>
    <mergeCell ref="AA143:AB143"/>
    <mergeCell ref="AC143:AD143"/>
    <mergeCell ref="AE143:AF143"/>
    <mergeCell ref="AG143:AH143"/>
    <mergeCell ref="AI143:AJ143"/>
    <mergeCell ref="AK143:AL143"/>
    <mergeCell ref="O158:P158"/>
    <mergeCell ref="Y142:Z142"/>
    <mergeCell ref="AA142:AB142"/>
    <mergeCell ref="AC142:AD142"/>
    <mergeCell ref="AE142:AF142"/>
    <mergeCell ref="AG142:AH142"/>
    <mergeCell ref="AI142:AJ142"/>
    <mergeCell ref="AK142:AL142"/>
    <mergeCell ref="AM142:AN142"/>
    <mergeCell ref="AO142:AP142"/>
    <mergeCell ref="G142:H142"/>
    <mergeCell ref="I142:J142"/>
    <mergeCell ref="K142:L142"/>
    <mergeCell ref="M142:N142"/>
    <mergeCell ref="O142:P142"/>
    <mergeCell ref="Q142:R142"/>
    <mergeCell ref="S142:T142"/>
    <mergeCell ref="U142:V142"/>
    <mergeCell ref="W142:X142"/>
    <mergeCell ref="AM143:AN143"/>
    <mergeCell ref="AI104:AJ104"/>
    <mergeCell ref="AM123:AN123"/>
    <mergeCell ref="AO123:AP123"/>
    <mergeCell ref="G124:H124"/>
    <mergeCell ref="I124:J124"/>
    <mergeCell ref="K124:L124"/>
    <mergeCell ref="M124:N124"/>
    <mergeCell ref="O124:P124"/>
    <mergeCell ref="Q124:R124"/>
    <mergeCell ref="S124:T124"/>
    <mergeCell ref="U124:V124"/>
    <mergeCell ref="W124:X124"/>
    <mergeCell ref="Y124:Z124"/>
    <mergeCell ref="AA124:AB124"/>
    <mergeCell ref="AC124:AD124"/>
    <mergeCell ref="AE124:AF124"/>
    <mergeCell ref="AG124:AH124"/>
    <mergeCell ref="AI124:AJ124"/>
    <mergeCell ref="AK124:AL124"/>
    <mergeCell ref="AM124:AN124"/>
    <mergeCell ref="U123:V123"/>
    <mergeCell ref="W123:X123"/>
    <mergeCell ref="Y123:Z123"/>
    <mergeCell ref="AA123:AB123"/>
    <mergeCell ref="AC123:AD123"/>
    <mergeCell ref="AE123:AF123"/>
    <mergeCell ref="AG123:AH123"/>
    <mergeCell ref="AI123:AJ123"/>
    <mergeCell ref="AK123:AL123"/>
    <mergeCell ref="AO121:AP121"/>
    <mergeCell ref="AC121:AD121"/>
    <mergeCell ref="AI86:AJ86"/>
    <mergeCell ref="AK86:AL86"/>
    <mergeCell ref="AM86:AN86"/>
    <mergeCell ref="AO86:AP86"/>
    <mergeCell ref="AK104:AL104"/>
    <mergeCell ref="AM104:AN104"/>
    <mergeCell ref="AO104:AP104"/>
    <mergeCell ref="G105:H105"/>
    <mergeCell ref="I105:J105"/>
    <mergeCell ref="K105:L105"/>
    <mergeCell ref="M105:N105"/>
    <mergeCell ref="O105:P105"/>
    <mergeCell ref="Q105:R105"/>
    <mergeCell ref="S105:T105"/>
    <mergeCell ref="U105:V105"/>
    <mergeCell ref="W105:X105"/>
    <mergeCell ref="Y105:Z105"/>
    <mergeCell ref="AA105:AB105"/>
    <mergeCell ref="AC105:AD105"/>
    <mergeCell ref="AE105:AF105"/>
    <mergeCell ref="AG105:AH105"/>
    <mergeCell ref="AI105:AJ105"/>
    <mergeCell ref="AK105:AL105"/>
    <mergeCell ref="AM105:AN105"/>
    <mergeCell ref="S104:T104"/>
    <mergeCell ref="U104:V104"/>
    <mergeCell ref="W104:X104"/>
    <mergeCell ref="Y104:Z104"/>
    <mergeCell ref="AA104:AB104"/>
    <mergeCell ref="AC104:AD104"/>
    <mergeCell ref="AE104:AF104"/>
    <mergeCell ref="AG104:AH104"/>
    <mergeCell ref="AM48:AN48"/>
    <mergeCell ref="AO48:AP48"/>
    <mergeCell ref="AG66:AH66"/>
    <mergeCell ref="AI66:AJ66"/>
    <mergeCell ref="AK66:AL66"/>
    <mergeCell ref="AM66:AN66"/>
    <mergeCell ref="AO66:AP66"/>
    <mergeCell ref="G67:H67"/>
    <mergeCell ref="I67:J67"/>
    <mergeCell ref="K67:L67"/>
    <mergeCell ref="M67:N67"/>
    <mergeCell ref="O67:P67"/>
    <mergeCell ref="Q67:R67"/>
    <mergeCell ref="S67:T67"/>
    <mergeCell ref="U67:V67"/>
    <mergeCell ref="W67:X67"/>
    <mergeCell ref="Y67:Z67"/>
    <mergeCell ref="AA67:AB67"/>
    <mergeCell ref="AC67:AD67"/>
    <mergeCell ref="AE67:AF67"/>
    <mergeCell ref="AG67:AH67"/>
    <mergeCell ref="AI67:AJ67"/>
    <mergeCell ref="AK67:AL67"/>
    <mergeCell ref="AM67:AN67"/>
    <mergeCell ref="O66:P66"/>
    <mergeCell ref="Q66:R66"/>
    <mergeCell ref="S66:T66"/>
    <mergeCell ref="U66:V66"/>
    <mergeCell ref="W66:X66"/>
    <mergeCell ref="Y66:Z66"/>
    <mergeCell ref="AA66:AB66"/>
    <mergeCell ref="AM64:AN64"/>
    <mergeCell ref="C344:C345"/>
    <mergeCell ref="E350:F350"/>
    <mergeCell ref="G350:H350"/>
    <mergeCell ref="I350:J350"/>
    <mergeCell ref="K350:L350"/>
    <mergeCell ref="M350:N350"/>
    <mergeCell ref="O350:P350"/>
    <mergeCell ref="Q350:R350"/>
    <mergeCell ref="S350:T350"/>
    <mergeCell ref="S351:T351"/>
    <mergeCell ref="U351:V351"/>
    <mergeCell ref="W351:X351"/>
    <mergeCell ref="Y351:Z351"/>
    <mergeCell ref="AG350:AH350"/>
    <mergeCell ref="AI350:AJ350"/>
    <mergeCell ref="AK350:AL350"/>
    <mergeCell ref="AM350:AN350"/>
    <mergeCell ref="AO350:AP350"/>
    <mergeCell ref="AO335:AP335"/>
    <mergeCell ref="E351:F351"/>
    <mergeCell ref="G351:H351"/>
    <mergeCell ref="I351:J351"/>
    <mergeCell ref="K351:L351"/>
    <mergeCell ref="M351:N351"/>
    <mergeCell ref="U350:V350"/>
    <mergeCell ref="W350:X350"/>
    <mergeCell ref="Y350:Z350"/>
    <mergeCell ref="AA350:AB350"/>
    <mergeCell ref="AC350:AD350"/>
    <mergeCell ref="AE350:AF350"/>
    <mergeCell ref="AM351:AN351"/>
    <mergeCell ref="AO351:AP351"/>
    <mergeCell ref="AA351:AB351"/>
    <mergeCell ref="AC351:AD351"/>
    <mergeCell ref="AE351:AF351"/>
    <mergeCell ref="AG351:AH351"/>
    <mergeCell ref="AI351:AJ351"/>
    <mergeCell ref="E335:F335"/>
    <mergeCell ref="AM335:AN335"/>
    <mergeCell ref="AK351:AL351"/>
    <mergeCell ref="O351:P351"/>
    <mergeCell ref="Q351:R351"/>
    <mergeCell ref="G335:H335"/>
    <mergeCell ref="I335:J335"/>
    <mergeCell ref="K335:L335"/>
    <mergeCell ref="M335:N335"/>
    <mergeCell ref="O335:P335"/>
    <mergeCell ref="Q335:R335"/>
    <mergeCell ref="S335:T335"/>
    <mergeCell ref="C334:C335"/>
    <mergeCell ref="D334:D335"/>
    <mergeCell ref="E334:F334"/>
    <mergeCell ref="AA332:AB332"/>
    <mergeCell ref="AC332:AD332"/>
    <mergeCell ref="AE332:AF332"/>
    <mergeCell ref="AG332:AH332"/>
    <mergeCell ref="AI332:AJ332"/>
    <mergeCell ref="AK332:AL332"/>
    <mergeCell ref="O332:P332"/>
    <mergeCell ref="Q332:R332"/>
    <mergeCell ref="S332:T332"/>
    <mergeCell ref="U332:V332"/>
    <mergeCell ref="W332:X332"/>
    <mergeCell ref="Y332:Z332"/>
    <mergeCell ref="AG331:AH331"/>
    <mergeCell ref="AI331:AJ331"/>
    <mergeCell ref="AK331:AL331"/>
    <mergeCell ref="G334:H334"/>
    <mergeCell ref="I334:J334"/>
    <mergeCell ref="K334:L334"/>
    <mergeCell ref="M334:N334"/>
    <mergeCell ref="O334:P334"/>
    <mergeCell ref="Q334:R334"/>
    <mergeCell ref="S334:T334"/>
    <mergeCell ref="U334:V334"/>
    <mergeCell ref="W334:X334"/>
    <mergeCell ref="Y334:Z334"/>
    <mergeCell ref="AA334:AB334"/>
    <mergeCell ref="AC334:AD334"/>
    <mergeCell ref="AE334:AF334"/>
    <mergeCell ref="AG334:AH334"/>
    <mergeCell ref="AM331:AN331"/>
    <mergeCell ref="AO331:AP331"/>
    <mergeCell ref="E332:F332"/>
    <mergeCell ref="G332:H332"/>
    <mergeCell ref="I332:J332"/>
    <mergeCell ref="K332:L332"/>
    <mergeCell ref="M332:N332"/>
    <mergeCell ref="U331:V331"/>
    <mergeCell ref="W331:X331"/>
    <mergeCell ref="Y331:Z331"/>
    <mergeCell ref="AA331:AB331"/>
    <mergeCell ref="AC331:AD331"/>
    <mergeCell ref="AE331:AF331"/>
    <mergeCell ref="AM332:AN332"/>
    <mergeCell ref="AO332:AP332"/>
    <mergeCell ref="C325:C326"/>
    <mergeCell ref="E331:F331"/>
    <mergeCell ref="G331:H331"/>
    <mergeCell ref="I331:J331"/>
    <mergeCell ref="K331:L331"/>
    <mergeCell ref="M331:N331"/>
    <mergeCell ref="O331:P331"/>
    <mergeCell ref="Q331:R331"/>
    <mergeCell ref="S331:T331"/>
    <mergeCell ref="AG313:AH313"/>
    <mergeCell ref="AI313:AJ313"/>
    <mergeCell ref="AK313:AL313"/>
    <mergeCell ref="AM313:AN313"/>
    <mergeCell ref="AO313:AP313"/>
    <mergeCell ref="C315:C316"/>
    <mergeCell ref="D315:D316"/>
    <mergeCell ref="E315:F315"/>
    <mergeCell ref="U313:V313"/>
    <mergeCell ref="W313:X313"/>
    <mergeCell ref="Y313:Z313"/>
    <mergeCell ref="AA313:AB313"/>
    <mergeCell ref="AC313:AD313"/>
    <mergeCell ref="AE313:AF313"/>
    <mergeCell ref="E313:F313"/>
    <mergeCell ref="G313:H313"/>
    <mergeCell ref="I313:J313"/>
    <mergeCell ref="K313:L313"/>
    <mergeCell ref="M313:N313"/>
    <mergeCell ref="O313:P313"/>
    <mergeCell ref="Q313:R313"/>
    <mergeCell ref="S313:T313"/>
    <mergeCell ref="E316:F316"/>
    <mergeCell ref="AO316:AP316"/>
    <mergeCell ref="Y315:Z315"/>
    <mergeCell ref="AA315:AB315"/>
    <mergeCell ref="AC315:AD315"/>
    <mergeCell ref="AE315:AF315"/>
    <mergeCell ref="AG315:AH315"/>
    <mergeCell ref="AI315:AJ315"/>
    <mergeCell ref="AK315:AL315"/>
    <mergeCell ref="AM315:AN315"/>
    <mergeCell ref="AO297:AP297"/>
    <mergeCell ref="C306:C307"/>
    <mergeCell ref="E312:F312"/>
    <mergeCell ref="G312:H312"/>
    <mergeCell ref="I312:J312"/>
    <mergeCell ref="K312:L312"/>
    <mergeCell ref="M312:N312"/>
    <mergeCell ref="AM312:AN312"/>
    <mergeCell ref="AO312:AP312"/>
    <mergeCell ref="AA312:AB312"/>
    <mergeCell ref="AC312:AD312"/>
    <mergeCell ref="AE312:AF312"/>
    <mergeCell ref="AG312:AH312"/>
    <mergeCell ref="AI312:AJ312"/>
    <mergeCell ref="AK312:AL312"/>
    <mergeCell ref="C296:C297"/>
    <mergeCell ref="D296:D297"/>
    <mergeCell ref="E296:F296"/>
    <mergeCell ref="AO296:AP296"/>
    <mergeCell ref="G297:H297"/>
    <mergeCell ref="I297:J297"/>
    <mergeCell ref="K297:L297"/>
    <mergeCell ref="M297:N297"/>
    <mergeCell ref="O297:P297"/>
    <mergeCell ref="Q297:R297"/>
    <mergeCell ref="AE296:AF296"/>
    <mergeCell ref="AG296:AH296"/>
    <mergeCell ref="AI296:AJ296"/>
    <mergeCell ref="AK296:AL296"/>
    <mergeCell ref="AM296:AN296"/>
    <mergeCell ref="Y296:Z296"/>
    <mergeCell ref="AA296:AB296"/>
    <mergeCell ref="E293:F293"/>
    <mergeCell ref="G293:H293"/>
    <mergeCell ref="I293:J293"/>
    <mergeCell ref="E297:F297"/>
    <mergeCell ref="G296:H296"/>
    <mergeCell ref="I296:J296"/>
    <mergeCell ref="K296:L296"/>
    <mergeCell ref="M296:N296"/>
    <mergeCell ref="O296:P296"/>
    <mergeCell ref="Q296:R296"/>
    <mergeCell ref="S296:T296"/>
    <mergeCell ref="U296:V296"/>
    <mergeCell ref="O312:P312"/>
    <mergeCell ref="Q312:R312"/>
    <mergeCell ref="S312:T312"/>
    <mergeCell ref="U312:V312"/>
    <mergeCell ref="W312:X312"/>
    <mergeCell ref="W294:X294"/>
    <mergeCell ref="Y312:Z312"/>
    <mergeCell ref="AG293:AH293"/>
    <mergeCell ref="C268:C269"/>
    <mergeCell ref="E274:F274"/>
    <mergeCell ref="G274:H274"/>
    <mergeCell ref="AI293:AJ293"/>
    <mergeCell ref="AK293:AL293"/>
    <mergeCell ref="AM293:AN293"/>
    <mergeCell ref="AO293:AP293"/>
    <mergeCell ref="E294:F294"/>
    <mergeCell ref="G294:H294"/>
    <mergeCell ref="I294:J294"/>
    <mergeCell ref="K294:L294"/>
    <mergeCell ref="M294:N294"/>
    <mergeCell ref="U293:V293"/>
    <mergeCell ref="W293:X293"/>
    <mergeCell ref="Y293:Z293"/>
    <mergeCell ref="AA293:AB293"/>
    <mergeCell ref="AC293:AD293"/>
    <mergeCell ref="AE293:AF293"/>
    <mergeCell ref="AM294:AN294"/>
    <mergeCell ref="AO294:AP294"/>
    <mergeCell ref="AA294:AB294"/>
    <mergeCell ref="AC294:AD294"/>
    <mergeCell ref="AE294:AF294"/>
    <mergeCell ref="AG294:AH294"/>
    <mergeCell ref="AI294:AJ294"/>
    <mergeCell ref="AK294:AL294"/>
    <mergeCell ref="O294:P294"/>
    <mergeCell ref="Q294:R294"/>
    <mergeCell ref="S294:T294"/>
    <mergeCell ref="U294:V294"/>
    <mergeCell ref="K275:L275"/>
    <mergeCell ref="M275:N275"/>
    <mergeCell ref="O275:P275"/>
    <mergeCell ref="E259:F259"/>
    <mergeCell ref="K293:L293"/>
    <mergeCell ref="M293:N293"/>
    <mergeCell ref="O293:P293"/>
    <mergeCell ref="Q293:R293"/>
    <mergeCell ref="S293:T293"/>
    <mergeCell ref="C258:C259"/>
    <mergeCell ref="D258:D259"/>
    <mergeCell ref="E258:F258"/>
    <mergeCell ref="AO274:AP274"/>
    <mergeCell ref="C277:C278"/>
    <mergeCell ref="D277:D278"/>
    <mergeCell ref="E277:F277"/>
    <mergeCell ref="AC274:AD274"/>
    <mergeCell ref="AE274:AF274"/>
    <mergeCell ref="AG274:AH274"/>
    <mergeCell ref="AI274:AJ274"/>
    <mergeCell ref="AK274:AL274"/>
    <mergeCell ref="AM274:AN274"/>
    <mergeCell ref="Q274:R274"/>
    <mergeCell ref="S274:T274"/>
    <mergeCell ref="U274:V274"/>
    <mergeCell ref="W274:X274"/>
    <mergeCell ref="E278:F278"/>
    <mergeCell ref="AO278:AP278"/>
    <mergeCell ref="AO258:AP258"/>
    <mergeCell ref="G259:H259"/>
    <mergeCell ref="I259:J259"/>
    <mergeCell ref="K259:L259"/>
    <mergeCell ref="E255:F255"/>
    <mergeCell ref="AG236:AH236"/>
    <mergeCell ref="E236:F236"/>
    <mergeCell ref="G236:H236"/>
    <mergeCell ref="AM256:AN256"/>
    <mergeCell ref="AA256:AB256"/>
    <mergeCell ref="AC256:AD256"/>
    <mergeCell ref="AE256:AF256"/>
    <mergeCell ref="AG256:AH256"/>
    <mergeCell ref="AI256:AJ256"/>
    <mergeCell ref="AK256:AL256"/>
    <mergeCell ref="O256:P256"/>
    <mergeCell ref="U256:V256"/>
    <mergeCell ref="C287:C288"/>
    <mergeCell ref="G258:H258"/>
    <mergeCell ref="I258:J258"/>
    <mergeCell ref="K258:L258"/>
    <mergeCell ref="M258:N258"/>
    <mergeCell ref="O258:P258"/>
    <mergeCell ref="Q258:R258"/>
    <mergeCell ref="S258:T258"/>
    <mergeCell ref="U258:V258"/>
    <mergeCell ref="W258:X258"/>
    <mergeCell ref="Y258:Z258"/>
    <mergeCell ref="AA258:AB258"/>
    <mergeCell ref="AC258:AD258"/>
    <mergeCell ref="AE258:AF258"/>
    <mergeCell ref="AG258:AH258"/>
    <mergeCell ref="AI258:AJ258"/>
    <mergeCell ref="E275:F275"/>
    <mergeCell ref="G275:H275"/>
    <mergeCell ref="I275:J275"/>
    <mergeCell ref="AO236:AP236"/>
    <mergeCell ref="G255:H255"/>
    <mergeCell ref="I255:J255"/>
    <mergeCell ref="K255:L255"/>
    <mergeCell ref="M255:N255"/>
    <mergeCell ref="O255:P255"/>
    <mergeCell ref="E256:F256"/>
    <mergeCell ref="G256:H256"/>
    <mergeCell ref="I256:J256"/>
    <mergeCell ref="K256:L256"/>
    <mergeCell ref="M256:N256"/>
    <mergeCell ref="AC255:AD255"/>
    <mergeCell ref="AE255:AF255"/>
    <mergeCell ref="W256:X256"/>
    <mergeCell ref="Y256:Z256"/>
    <mergeCell ref="AK240:AL240"/>
    <mergeCell ref="AM240:AN240"/>
    <mergeCell ref="S240:T240"/>
    <mergeCell ref="U240:V240"/>
    <mergeCell ref="W240:X240"/>
    <mergeCell ref="Y240:Z240"/>
    <mergeCell ref="AA240:AB240"/>
    <mergeCell ref="AC240:AD240"/>
    <mergeCell ref="AE240:AF240"/>
    <mergeCell ref="Q255:R255"/>
    <mergeCell ref="S255:T255"/>
    <mergeCell ref="AG255:AH255"/>
    <mergeCell ref="AI255:AJ255"/>
    <mergeCell ref="U255:V255"/>
    <mergeCell ref="W255:X255"/>
    <mergeCell ref="Y255:Z255"/>
    <mergeCell ref="AA255:AB255"/>
    <mergeCell ref="C249:C250"/>
    <mergeCell ref="AO237:AP237"/>
    <mergeCell ref="D239:D240"/>
    <mergeCell ref="E239:F239"/>
    <mergeCell ref="AC237:AD237"/>
    <mergeCell ref="AE237:AF237"/>
    <mergeCell ref="AG237:AH237"/>
    <mergeCell ref="AI237:AJ237"/>
    <mergeCell ref="AK237:AL237"/>
    <mergeCell ref="AM237:AN237"/>
    <mergeCell ref="Q237:R237"/>
    <mergeCell ref="S237:T237"/>
    <mergeCell ref="U237:V237"/>
    <mergeCell ref="W237:X237"/>
    <mergeCell ref="AO239:AP239"/>
    <mergeCell ref="G240:H240"/>
    <mergeCell ref="I240:J240"/>
    <mergeCell ref="K240:L240"/>
    <mergeCell ref="M240:N240"/>
    <mergeCell ref="O240:P240"/>
    <mergeCell ref="E240:F240"/>
    <mergeCell ref="AA220:AB220"/>
    <mergeCell ref="AC220:AD220"/>
    <mergeCell ref="AE220:AF220"/>
    <mergeCell ref="G221:H221"/>
    <mergeCell ref="E218:F218"/>
    <mergeCell ref="G218:H218"/>
    <mergeCell ref="I218:J218"/>
    <mergeCell ref="K218:L218"/>
    <mergeCell ref="M218:N218"/>
    <mergeCell ref="E237:F237"/>
    <mergeCell ref="G237:H237"/>
    <mergeCell ref="I237:J237"/>
    <mergeCell ref="K237:L237"/>
    <mergeCell ref="M237:N237"/>
    <mergeCell ref="O237:P237"/>
    <mergeCell ref="W236:X236"/>
    <mergeCell ref="Y236:Z236"/>
    <mergeCell ref="AA236:AB236"/>
    <mergeCell ref="AC236:AD236"/>
    <mergeCell ref="AE236:AF236"/>
    <mergeCell ref="Y237:Z237"/>
    <mergeCell ref="AA237:AB237"/>
    <mergeCell ref="I236:J236"/>
    <mergeCell ref="K236:L236"/>
    <mergeCell ref="M236:N236"/>
    <mergeCell ref="O236:P236"/>
    <mergeCell ref="Q236:R236"/>
    <mergeCell ref="S236:T236"/>
    <mergeCell ref="U236:V236"/>
    <mergeCell ref="AI220:AJ220"/>
    <mergeCell ref="AK220:AL220"/>
    <mergeCell ref="AM220:AN220"/>
    <mergeCell ref="AO220:AP220"/>
    <mergeCell ref="AA221:AB221"/>
    <mergeCell ref="AC221:AD221"/>
    <mergeCell ref="AE221:AF221"/>
    <mergeCell ref="AG221:AH221"/>
    <mergeCell ref="O218:P218"/>
    <mergeCell ref="Q218:R218"/>
    <mergeCell ref="S218:T218"/>
    <mergeCell ref="AA217:AB217"/>
    <mergeCell ref="C220:C221"/>
    <mergeCell ref="D220:D221"/>
    <mergeCell ref="E220:F220"/>
    <mergeCell ref="U218:V218"/>
    <mergeCell ref="W218:X218"/>
    <mergeCell ref="Y218:Z218"/>
    <mergeCell ref="AA218:AB218"/>
    <mergeCell ref="AC218:AD218"/>
    <mergeCell ref="AE218:AF218"/>
    <mergeCell ref="E221:F221"/>
    <mergeCell ref="G220:H220"/>
    <mergeCell ref="I220:J220"/>
    <mergeCell ref="K220:L220"/>
    <mergeCell ref="M220:N220"/>
    <mergeCell ref="O220:P220"/>
    <mergeCell ref="Q220:R220"/>
    <mergeCell ref="S220:T220"/>
    <mergeCell ref="U220:V220"/>
    <mergeCell ref="W220:X220"/>
    <mergeCell ref="Y220:Z220"/>
    <mergeCell ref="U197:V197"/>
    <mergeCell ref="W197:X197"/>
    <mergeCell ref="Y197:Z197"/>
    <mergeCell ref="E202:F202"/>
    <mergeCell ref="C211:C212"/>
    <mergeCell ref="E217:F217"/>
    <mergeCell ref="G217:H217"/>
    <mergeCell ref="I217:J217"/>
    <mergeCell ref="K217:L217"/>
    <mergeCell ref="M217:N217"/>
    <mergeCell ref="C201:C202"/>
    <mergeCell ref="D201:D202"/>
    <mergeCell ref="E201:F201"/>
    <mergeCell ref="G201:H201"/>
    <mergeCell ref="I201:J201"/>
    <mergeCell ref="K201:L201"/>
    <mergeCell ref="M201:N201"/>
    <mergeCell ref="O201:P201"/>
    <mergeCell ref="Q201:R201"/>
    <mergeCell ref="S201:T201"/>
    <mergeCell ref="U201:V201"/>
    <mergeCell ref="W201:X201"/>
    <mergeCell ref="Y201:Z201"/>
    <mergeCell ref="O217:P217"/>
    <mergeCell ref="Q217:R217"/>
    <mergeCell ref="S217:T217"/>
    <mergeCell ref="U217:V217"/>
    <mergeCell ref="W217:X217"/>
    <mergeCell ref="Y217:Z217"/>
    <mergeCell ref="C190:C191"/>
    <mergeCell ref="E197:F197"/>
    <mergeCell ref="G197:H197"/>
    <mergeCell ref="I197:J197"/>
    <mergeCell ref="K197:L197"/>
    <mergeCell ref="M197:N197"/>
    <mergeCell ref="AM197:AN197"/>
    <mergeCell ref="AO197:AP197"/>
    <mergeCell ref="Y196:Z196"/>
    <mergeCell ref="AA196:AB196"/>
    <mergeCell ref="E196:F196"/>
    <mergeCell ref="G196:H196"/>
    <mergeCell ref="I196:J196"/>
    <mergeCell ref="K196:L196"/>
    <mergeCell ref="M196:N196"/>
    <mergeCell ref="O196:P196"/>
    <mergeCell ref="AA197:AB197"/>
    <mergeCell ref="AC197:AD197"/>
    <mergeCell ref="AE197:AF197"/>
    <mergeCell ref="AG197:AH197"/>
    <mergeCell ref="AI197:AJ197"/>
    <mergeCell ref="AK197:AL197"/>
    <mergeCell ref="O197:P197"/>
    <mergeCell ref="Q197:R197"/>
    <mergeCell ref="Q196:R196"/>
    <mergeCell ref="S196:T196"/>
    <mergeCell ref="U196:V196"/>
    <mergeCell ref="W196:X196"/>
    <mergeCell ref="AO196:AP196"/>
    <mergeCell ref="AC196:AD196"/>
    <mergeCell ref="AE196:AF196"/>
    <mergeCell ref="S197:T197"/>
    <mergeCell ref="C180:C181"/>
    <mergeCell ref="D180:D181"/>
    <mergeCell ref="E181:F181"/>
    <mergeCell ref="U178:V178"/>
    <mergeCell ref="W178:X178"/>
    <mergeCell ref="Y178:Z178"/>
    <mergeCell ref="AA178:AB178"/>
    <mergeCell ref="AC178:AD178"/>
    <mergeCell ref="AE178:AF178"/>
    <mergeCell ref="E178:F178"/>
    <mergeCell ref="G178:H178"/>
    <mergeCell ref="I178:J178"/>
    <mergeCell ref="K178:L178"/>
    <mergeCell ref="M178:N178"/>
    <mergeCell ref="O178:P178"/>
    <mergeCell ref="Q178:R178"/>
    <mergeCell ref="S178:T178"/>
    <mergeCell ref="E180:F180"/>
    <mergeCell ref="Y177:Z177"/>
    <mergeCell ref="AM140:AN140"/>
    <mergeCell ref="AO140:AP140"/>
    <mergeCell ref="C142:C143"/>
    <mergeCell ref="D142:D143"/>
    <mergeCell ref="C171:C172"/>
    <mergeCell ref="E177:F177"/>
    <mergeCell ref="G177:H177"/>
    <mergeCell ref="I177:J177"/>
    <mergeCell ref="K177:L177"/>
    <mergeCell ref="M177:N177"/>
    <mergeCell ref="AA140:AB140"/>
    <mergeCell ref="AC140:AD140"/>
    <mergeCell ref="AE140:AF140"/>
    <mergeCell ref="AG140:AH140"/>
    <mergeCell ref="AI140:AJ140"/>
    <mergeCell ref="AK140:AL140"/>
    <mergeCell ref="O140:P140"/>
    <mergeCell ref="Q140:R140"/>
    <mergeCell ref="AM158:AN158"/>
    <mergeCell ref="AO158:AP158"/>
    <mergeCell ref="E159:F159"/>
    <mergeCell ref="G159:H159"/>
    <mergeCell ref="I159:J159"/>
    <mergeCell ref="K159:L159"/>
    <mergeCell ref="M159:N159"/>
    <mergeCell ref="O159:P159"/>
    <mergeCell ref="Q159:R159"/>
    <mergeCell ref="S159:T159"/>
    <mergeCell ref="AA158:AB158"/>
    <mergeCell ref="AC158:AD158"/>
    <mergeCell ref="AE158:AF158"/>
    <mergeCell ref="C114:C115"/>
    <mergeCell ref="C123:C124"/>
    <mergeCell ref="D123:D124"/>
    <mergeCell ref="E123:F123"/>
    <mergeCell ref="E105:F105"/>
    <mergeCell ref="AO124:AP124"/>
    <mergeCell ref="C133:C134"/>
    <mergeCell ref="E140:F140"/>
    <mergeCell ref="G140:H140"/>
    <mergeCell ref="I140:J140"/>
    <mergeCell ref="K140:L140"/>
    <mergeCell ref="M140:N140"/>
    <mergeCell ref="E124:F124"/>
    <mergeCell ref="S140:T140"/>
    <mergeCell ref="U140:V140"/>
    <mergeCell ref="W140:X140"/>
    <mergeCell ref="Y140:Z140"/>
    <mergeCell ref="G123:H123"/>
    <mergeCell ref="I123:J123"/>
    <mergeCell ref="K123:L123"/>
    <mergeCell ref="M123:N123"/>
    <mergeCell ref="O123:P123"/>
    <mergeCell ref="Q123:R123"/>
    <mergeCell ref="S123:T123"/>
    <mergeCell ref="AO139:AP139"/>
    <mergeCell ref="Q139:R139"/>
    <mergeCell ref="S139:T139"/>
    <mergeCell ref="U139:V139"/>
    <mergeCell ref="AI120:AJ120"/>
    <mergeCell ref="AK120:AL120"/>
    <mergeCell ref="AM120:AN120"/>
    <mergeCell ref="AO120:AP120"/>
    <mergeCell ref="AO101:AP101"/>
    <mergeCell ref="C104:C105"/>
    <mergeCell ref="D104:D105"/>
    <mergeCell ref="E104:F104"/>
    <mergeCell ref="AC101:AD101"/>
    <mergeCell ref="AE101:AF101"/>
    <mergeCell ref="AG101:AH101"/>
    <mergeCell ref="AI101:AJ101"/>
    <mergeCell ref="AK101:AL101"/>
    <mergeCell ref="AM101:AN101"/>
    <mergeCell ref="Q101:R101"/>
    <mergeCell ref="S101:T101"/>
    <mergeCell ref="AO105:AP105"/>
    <mergeCell ref="G85:H85"/>
    <mergeCell ref="I85:J85"/>
    <mergeCell ref="K85:L85"/>
    <mergeCell ref="M85:N85"/>
    <mergeCell ref="O85:P85"/>
    <mergeCell ref="Q85:R85"/>
    <mergeCell ref="AA102:AB102"/>
    <mergeCell ref="E102:F102"/>
    <mergeCell ref="G102:H102"/>
    <mergeCell ref="I102:J102"/>
    <mergeCell ref="K102:L102"/>
    <mergeCell ref="M102:N102"/>
    <mergeCell ref="O102:P102"/>
    <mergeCell ref="AO85:AP85"/>
    <mergeCell ref="G86:H86"/>
    <mergeCell ref="I86:J86"/>
    <mergeCell ref="K86:L86"/>
    <mergeCell ref="M86:N86"/>
    <mergeCell ref="O86:P86"/>
    <mergeCell ref="U85:V85"/>
    <mergeCell ref="W85:X85"/>
    <mergeCell ref="Y85:Z85"/>
    <mergeCell ref="AA85:AB85"/>
    <mergeCell ref="AC85:AD85"/>
    <mergeCell ref="AE85:AF85"/>
    <mergeCell ref="AG85:AH85"/>
    <mergeCell ref="C95:C96"/>
    <mergeCell ref="C85:C86"/>
    <mergeCell ref="D85:D86"/>
    <mergeCell ref="E86:F86"/>
    <mergeCell ref="Q86:R86"/>
    <mergeCell ref="S86:T86"/>
    <mergeCell ref="U86:V86"/>
    <mergeCell ref="W86:X86"/>
    <mergeCell ref="Y86:Z86"/>
    <mergeCell ref="AA86:AB86"/>
    <mergeCell ref="AC86:AD86"/>
    <mergeCell ref="AE86:AF86"/>
    <mergeCell ref="AG86:AH86"/>
    <mergeCell ref="AO83:AP83"/>
    <mergeCell ref="S83:T83"/>
    <mergeCell ref="U83:V83"/>
    <mergeCell ref="W83:X83"/>
    <mergeCell ref="Y83:Z83"/>
    <mergeCell ref="AA83:AB83"/>
    <mergeCell ref="AC83:AD83"/>
    <mergeCell ref="C76:C77"/>
    <mergeCell ref="E83:F83"/>
    <mergeCell ref="G83:H83"/>
    <mergeCell ref="I83:J83"/>
    <mergeCell ref="K83:L83"/>
    <mergeCell ref="M83:N83"/>
    <mergeCell ref="O83:P83"/>
    <mergeCell ref="Q83:R83"/>
    <mergeCell ref="AI82:AJ82"/>
    <mergeCell ref="AK82:AL82"/>
    <mergeCell ref="AM82:AN82"/>
    <mergeCell ref="AO82:AP82"/>
    <mergeCell ref="W82:X82"/>
    <mergeCell ref="Y82:Z82"/>
    <mergeCell ref="AA82:AB82"/>
    <mergeCell ref="AC82:AD82"/>
    <mergeCell ref="AE82:AF82"/>
    <mergeCell ref="AE83:AF83"/>
    <mergeCell ref="AG83:AH83"/>
    <mergeCell ref="AI83:AJ83"/>
    <mergeCell ref="AK83:AL83"/>
    <mergeCell ref="AM83:AN83"/>
    <mergeCell ref="AG82:AH82"/>
    <mergeCell ref="Q82:R82"/>
    <mergeCell ref="S82:T82"/>
    <mergeCell ref="AI85:AJ85"/>
    <mergeCell ref="AK85:AL85"/>
    <mergeCell ref="AM85:AN85"/>
    <mergeCell ref="Q104:R104"/>
    <mergeCell ref="C239:C240"/>
    <mergeCell ref="C230:C231"/>
    <mergeCell ref="AI139:AJ139"/>
    <mergeCell ref="AK139:AL139"/>
    <mergeCell ref="AM139:AN139"/>
    <mergeCell ref="W139:X139"/>
    <mergeCell ref="Y139:Z139"/>
    <mergeCell ref="AA139:AB139"/>
    <mergeCell ref="AC139:AD139"/>
    <mergeCell ref="AE139:AF139"/>
    <mergeCell ref="AG139:AH139"/>
    <mergeCell ref="E139:F139"/>
    <mergeCell ref="G139:H139"/>
    <mergeCell ref="I139:J139"/>
    <mergeCell ref="K139:L139"/>
    <mergeCell ref="M139:N139"/>
    <mergeCell ref="O139:P139"/>
    <mergeCell ref="U101:V101"/>
    <mergeCell ref="W101:X101"/>
    <mergeCell ref="Y101:Z101"/>
    <mergeCell ref="AA101:AB101"/>
    <mergeCell ref="E101:F101"/>
    <mergeCell ref="G101:H101"/>
    <mergeCell ref="I101:J101"/>
    <mergeCell ref="K101:L101"/>
    <mergeCell ref="M101:N101"/>
    <mergeCell ref="O101:P101"/>
    <mergeCell ref="S85:T85"/>
    <mergeCell ref="AO178:AP178"/>
    <mergeCell ref="AO177:AP177"/>
    <mergeCell ref="AO181:AP181"/>
    <mergeCell ref="AM217:AN217"/>
    <mergeCell ref="AO217:AP217"/>
    <mergeCell ref="AC217:AD217"/>
    <mergeCell ref="AE217:AF217"/>
    <mergeCell ref="AG217:AH217"/>
    <mergeCell ref="AI217:AJ217"/>
    <mergeCell ref="AO240:AP240"/>
    <mergeCell ref="AO255:AP255"/>
    <mergeCell ref="AO256:AP256"/>
    <mergeCell ref="AG178:AH178"/>
    <mergeCell ref="AI178:AJ178"/>
    <mergeCell ref="AK178:AL178"/>
    <mergeCell ref="AM178:AN178"/>
    <mergeCell ref="AM177:AN177"/>
    <mergeCell ref="AK217:AL217"/>
    <mergeCell ref="AO202:AP202"/>
    <mergeCell ref="AO221:AP221"/>
    <mergeCell ref="AG218:AH218"/>
    <mergeCell ref="AI218:AJ218"/>
    <mergeCell ref="AK218:AL218"/>
    <mergeCell ref="AM218:AN218"/>
    <mergeCell ref="AO218:AP218"/>
    <mergeCell ref="AM202:AN202"/>
    <mergeCell ref="AG220:AH220"/>
    <mergeCell ref="AC177:AD177"/>
    <mergeCell ref="AE177:AF177"/>
    <mergeCell ref="AG177:AH177"/>
    <mergeCell ref="AI177:AJ177"/>
    <mergeCell ref="AK177:AL177"/>
    <mergeCell ref="AG121:AH121"/>
    <mergeCell ref="AI121:AJ121"/>
    <mergeCell ref="AK121:AL121"/>
    <mergeCell ref="AM121:AN121"/>
    <mergeCell ref="Q121:R121"/>
    <mergeCell ref="S121:T121"/>
    <mergeCell ref="U121:V121"/>
    <mergeCell ref="W121:X121"/>
    <mergeCell ref="Y121:Z121"/>
    <mergeCell ref="AA121:AB121"/>
    <mergeCell ref="AC120:AD120"/>
    <mergeCell ref="AE120:AF120"/>
    <mergeCell ref="AG120:AH120"/>
    <mergeCell ref="K120:L120"/>
    <mergeCell ref="M120:N120"/>
    <mergeCell ref="O120:P120"/>
    <mergeCell ref="Q120:R120"/>
    <mergeCell ref="S120:T120"/>
    <mergeCell ref="U120:V120"/>
    <mergeCell ref="G121:H121"/>
    <mergeCell ref="I121:J121"/>
    <mergeCell ref="K121:L121"/>
    <mergeCell ref="M121:N121"/>
    <mergeCell ref="O121:P121"/>
    <mergeCell ref="W120:X120"/>
    <mergeCell ref="Y120:Z120"/>
    <mergeCell ref="AA120:AB120"/>
    <mergeCell ref="E120:F120"/>
    <mergeCell ref="G120:H120"/>
    <mergeCell ref="I120:J120"/>
    <mergeCell ref="G104:H104"/>
    <mergeCell ref="I104:J104"/>
    <mergeCell ref="K104:L104"/>
    <mergeCell ref="M104:N104"/>
    <mergeCell ref="O104:P104"/>
    <mergeCell ref="AE121:AF121"/>
    <mergeCell ref="Q256:R256"/>
    <mergeCell ref="S256:T256"/>
    <mergeCell ref="AC275:AD275"/>
    <mergeCell ref="AE275:AF275"/>
    <mergeCell ref="AG275:AH275"/>
    <mergeCell ref="AI275:AJ275"/>
    <mergeCell ref="AK275:AL275"/>
    <mergeCell ref="AM275:AN275"/>
    <mergeCell ref="Q240:R240"/>
    <mergeCell ref="AA274:AB274"/>
    <mergeCell ref="AK258:AL258"/>
    <mergeCell ref="AM258:AN258"/>
    <mergeCell ref="AG240:AH240"/>
    <mergeCell ref="AI240:AJ240"/>
    <mergeCell ref="AK255:AL255"/>
    <mergeCell ref="AM255:AN255"/>
    <mergeCell ref="AI158:AJ158"/>
    <mergeCell ref="AK158:AL158"/>
    <mergeCell ref="AG159:AH159"/>
    <mergeCell ref="AI159:AJ159"/>
    <mergeCell ref="AK159:AL159"/>
    <mergeCell ref="AM159:AN159"/>
    <mergeCell ref="Q158:R158"/>
    <mergeCell ref="S158:T158"/>
    <mergeCell ref="U158:V158"/>
    <mergeCell ref="W158:X158"/>
    <mergeCell ref="Y158:Z158"/>
    <mergeCell ref="AG196:AH196"/>
    <mergeCell ref="AI196:AJ196"/>
    <mergeCell ref="AK196:AL196"/>
    <mergeCell ref="AM196:AN196"/>
    <mergeCell ref="AA177:AB177"/>
    <mergeCell ref="AO159:AP159"/>
    <mergeCell ref="C161:C162"/>
    <mergeCell ref="D161:D162"/>
    <mergeCell ref="E161:F161"/>
    <mergeCell ref="U159:V159"/>
    <mergeCell ref="W159:X159"/>
    <mergeCell ref="Y159:Z159"/>
    <mergeCell ref="AA159:AB159"/>
    <mergeCell ref="AC159:AD159"/>
    <mergeCell ref="AE159:AF159"/>
    <mergeCell ref="E162:F162"/>
    <mergeCell ref="AM161:AN161"/>
    <mergeCell ref="AO161:AP161"/>
    <mergeCell ref="G162:H162"/>
    <mergeCell ref="I162:J162"/>
    <mergeCell ref="K162:L162"/>
    <mergeCell ref="M162:N162"/>
    <mergeCell ref="O162:P162"/>
    <mergeCell ref="Q162:R162"/>
    <mergeCell ref="S162:T162"/>
    <mergeCell ref="G161:H161"/>
    <mergeCell ref="AO162:AP162"/>
    <mergeCell ref="I161:J161"/>
    <mergeCell ref="K161:L161"/>
    <mergeCell ref="M161:N161"/>
    <mergeCell ref="O161:P161"/>
    <mergeCell ref="Q161:R161"/>
    <mergeCell ref="S161:T161"/>
    <mergeCell ref="U161:V161"/>
    <mergeCell ref="W161:X161"/>
    <mergeCell ref="Y161:Z161"/>
    <mergeCell ref="AA161:AB161"/>
    <mergeCell ref="C152:C153"/>
    <mergeCell ref="E158:F158"/>
    <mergeCell ref="G158:H158"/>
    <mergeCell ref="I158:J158"/>
    <mergeCell ref="K158:L158"/>
    <mergeCell ref="M158:N158"/>
    <mergeCell ref="U82:V82"/>
    <mergeCell ref="E82:F82"/>
    <mergeCell ref="G82:H82"/>
    <mergeCell ref="I82:J82"/>
    <mergeCell ref="K82:L82"/>
    <mergeCell ref="M82:N82"/>
    <mergeCell ref="O82:P82"/>
    <mergeCell ref="AO67:AP67"/>
    <mergeCell ref="E143:F143"/>
    <mergeCell ref="E142:F142"/>
    <mergeCell ref="AO143:AP143"/>
    <mergeCell ref="E85:F85"/>
    <mergeCell ref="AO102:AP102"/>
    <mergeCell ref="AC102:AD102"/>
    <mergeCell ref="AE102:AF102"/>
    <mergeCell ref="AG102:AH102"/>
    <mergeCell ref="AI102:AJ102"/>
    <mergeCell ref="AK102:AL102"/>
    <mergeCell ref="AM102:AN102"/>
    <mergeCell ref="Q102:R102"/>
    <mergeCell ref="S102:T102"/>
    <mergeCell ref="U102:V102"/>
    <mergeCell ref="W102:X102"/>
    <mergeCell ref="Y102:Z102"/>
    <mergeCell ref="AG158:AH158"/>
    <mergeCell ref="E121:F121"/>
    <mergeCell ref="AO64:AP64"/>
    <mergeCell ref="C66:C67"/>
    <mergeCell ref="D66:D67"/>
    <mergeCell ref="E66:F66"/>
    <mergeCell ref="U64:V64"/>
    <mergeCell ref="W64:X64"/>
    <mergeCell ref="Y64:Z64"/>
    <mergeCell ref="AA64:AB64"/>
    <mergeCell ref="AC64:AD64"/>
    <mergeCell ref="AE64:AF64"/>
    <mergeCell ref="E64:F64"/>
    <mergeCell ref="G64:H64"/>
    <mergeCell ref="I64:J64"/>
    <mergeCell ref="K64:L64"/>
    <mergeCell ref="M64:N64"/>
    <mergeCell ref="O64:P64"/>
    <mergeCell ref="Q64:R64"/>
    <mergeCell ref="S64:T64"/>
    <mergeCell ref="E67:F67"/>
    <mergeCell ref="G66:H66"/>
    <mergeCell ref="I66:J66"/>
    <mergeCell ref="K66:L66"/>
    <mergeCell ref="M66:N66"/>
    <mergeCell ref="AC66:AD66"/>
    <mergeCell ref="AE66:AF66"/>
    <mergeCell ref="AG64:AH64"/>
    <mergeCell ref="AI64:AJ64"/>
    <mergeCell ref="AK64:AL64"/>
    <mergeCell ref="AA63:AB63"/>
    <mergeCell ref="AC63:AD63"/>
    <mergeCell ref="AE63:AF63"/>
    <mergeCell ref="AG63:AH63"/>
    <mergeCell ref="AI63:AJ63"/>
    <mergeCell ref="AK63:AL63"/>
    <mergeCell ref="E48:F48"/>
    <mergeCell ref="E47:F47"/>
    <mergeCell ref="O63:P63"/>
    <mergeCell ref="Q63:R63"/>
    <mergeCell ref="S63:T63"/>
    <mergeCell ref="U63:V63"/>
    <mergeCell ref="W63:X63"/>
    <mergeCell ref="Y63:Z63"/>
    <mergeCell ref="AG47:AH47"/>
    <mergeCell ref="AI47:AJ47"/>
    <mergeCell ref="AK47:AL47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Y48:Z48"/>
    <mergeCell ref="AA48:AB48"/>
    <mergeCell ref="AC48:AD48"/>
    <mergeCell ref="AK48:AL48"/>
    <mergeCell ref="AM63:AN63"/>
    <mergeCell ref="AO63:AP63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Y47:Z47"/>
    <mergeCell ref="AA47:AB47"/>
    <mergeCell ref="AC47:AD47"/>
    <mergeCell ref="AE47:AF47"/>
    <mergeCell ref="C36:D37"/>
    <mergeCell ref="C38:D39"/>
    <mergeCell ref="C40:D41"/>
    <mergeCell ref="C42:D43"/>
    <mergeCell ref="C47:C48"/>
    <mergeCell ref="D47:D48"/>
    <mergeCell ref="C57:C58"/>
    <mergeCell ref="E63:F63"/>
    <mergeCell ref="G63:H63"/>
    <mergeCell ref="I63:J63"/>
    <mergeCell ref="K63:L63"/>
    <mergeCell ref="M63:N63"/>
    <mergeCell ref="AM47:AN47"/>
    <mergeCell ref="AO47:AP47"/>
    <mergeCell ref="AE48:AF48"/>
    <mergeCell ref="AG48:AH48"/>
    <mergeCell ref="AI48:AJ48"/>
    <mergeCell ref="C22:D23"/>
    <mergeCell ref="C24:D25"/>
    <mergeCell ref="C26:D27"/>
    <mergeCell ref="C28:D29"/>
    <mergeCell ref="C30:D31"/>
    <mergeCell ref="C32:D33"/>
    <mergeCell ref="C9:D9"/>
    <mergeCell ref="G9:H9"/>
    <mergeCell ref="I9:J9"/>
    <mergeCell ref="K9:L9"/>
    <mergeCell ref="C10:D10"/>
    <mergeCell ref="G10:H10"/>
    <mergeCell ref="I10:J10"/>
    <mergeCell ref="K10:L10"/>
    <mergeCell ref="C34:D35"/>
    <mergeCell ref="C15:D15"/>
    <mergeCell ref="G15:H15"/>
    <mergeCell ref="I15:J15"/>
    <mergeCell ref="K15:L15"/>
    <mergeCell ref="C19:D19"/>
    <mergeCell ref="C20:D21"/>
    <mergeCell ref="C13:D13"/>
    <mergeCell ref="G13:H13"/>
    <mergeCell ref="I13:J13"/>
    <mergeCell ref="K13:L13"/>
    <mergeCell ref="C14:D14"/>
    <mergeCell ref="G14:H14"/>
    <mergeCell ref="I14:J14"/>
    <mergeCell ref="K14:L14"/>
    <mergeCell ref="C11:D11"/>
    <mergeCell ref="G11:H11"/>
    <mergeCell ref="I11:J11"/>
    <mergeCell ref="K11:L11"/>
    <mergeCell ref="C12:D12"/>
    <mergeCell ref="G12:H12"/>
    <mergeCell ref="I12:J12"/>
    <mergeCell ref="K12:L12"/>
    <mergeCell ref="I6:I7"/>
    <mergeCell ref="J6:J7"/>
    <mergeCell ref="K6:K7"/>
    <mergeCell ref="L6:L7"/>
    <mergeCell ref="C7:D7"/>
    <mergeCell ref="C8:D8"/>
    <mergeCell ref="C3:D3"/>
    <mergeCell ref="C4:D4"/>
    <mergeCell ref="C5:D5"/>
    <mergeCell ref="C6:D6"/>
    <mergeCell ref="G6:G7"/>
    <mergeCell ref="H6:H7"/>
  </mergeCells>
  <phoneticPr fontId="2" type="noConversion"/>
  <dataValidations disablePrompts="1" count="1">
    <dataValidation type="list" allowBlank="1" showInputMessage="1" showErrorMessage="1" sqref="L6:L7" xr:uid="{A4C42947-2B4E-415E-AFC8-F75A513E4091}">
      <formula1>$E$19:$W$19</formula1>
    </dataValidation>
  </dataValidations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Option Button 1">
              <controlPr defaultSize="0" autoFill="0" autoLine="0" autoPict="0">
                <anchor moveWithCells="1">
                  <from>
                    <xdr:col>6</xdr:col>
                    <xdr:colOff>381000</xdr:colOff>
                    <xdr:row>5</xdr:row>
                    <xdr:rowOff>19050</xdr:rowOff>
                  </from>
                  <to>
                    <xdr:col>8</xdr:col>
                    <xdr:colOff>0</xdr:colOff>
                    <xdr:row>6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Option Button 2">
              <controlPr defaultSize="0" autoFill="0" autoLine="0" autoPict="0">
                <anchor moveWithCells="1">
                  <from>
                    <xdr:col>8</xdr:col>
                    <xdr:colOff>304800</xdr:colOff>
                    <xdr:row>5</xdr:row>
                    <xdr:rowOff>38100</xdr:rowOff>
                  </from>
                  <to>
                    <xdr:col>9</xdr:col>
                    <xdr:colOff>638175</xdr:colOff>
                    <xdr:row>6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E19D8-A330-4262-9562-7008B20CFFED}">
  <dimension ref="A1:AO1260"/>
  <sheetViews>
    <sheetView zoomScaleNormal="100" workbookViewId="0">
      <selection activeCell="Q42" sqref="Q42"/>
    </sheetView>
  </sheetViews>
  <sheetFormatPr defaultColWidth="7.625" defaultRowHeight="14.45" customHeight="1"/>
  <cols>
    <col min="1" max="2" width="2.625" style="151" customWidth="1"/>
    <col min="3" max="4" width="7.625" style="151" customWidth="1"/>
    <col min="5" max="5" width="7.625" style="151"/>
    <col min="6" max="7" width="7.625" style="150"/>
    <col min="8" max="8" width="7.625" style="151" customWidth="1"/>
    <col min="9" max="9" width="7.625" style="151"/>
    <col min="10" max="11" width="7.625" style="150"/>
    <col min="12" max="13" width="7.625" style="151"/>
    <col min="14" max="15" width="7.625" style="150"/>
    <col min="16" max="17" width="7.625" style="151"/>
    <col min="18" max="19" width="7.625" style="150"/>
    <col min="20" max="20" width="7.625" style="151" customWidth="1"/>
    <col min="21" max="21" width="7.625" style="151"/>
    <col min="22" max="23" width="7.625" style="150"/>
    <col min="24" max="24" width="7.625" style="151" customWidth="1"/>
    <col min="25" max="25" width="7.625" style="151"/>
    <col min="26" max="27" width="7.625" style="150"/>
    <col min="28" max="29" width="7.625" style="151"/>
    <col min="30" max="31" width="7.625" style="150"/>
    <col min="32" max="33" width="7.625" style="151"/>
    <col min="34" max="35" width="7.625" style="150"/>
    <col min="36" max="36" width="7.625" style="151" customWidth="1"/>
    <col min="37" max="37" width="7.625" style="151"/>
    <col min="38" max="39" width="7.625" style="150"/>
    <col min="40" max="16384" width="7.625" style="151"/>
  </cols>
  <sheetData>
    <row r="1" spans="1:39" ht="14.45" customHeight="1" thickBot="1">
      <c r="A1" s="150"/>
      <c r="D1" s="150"/>
      <c r="E1" s="150"/>
      <c r="F1" s="151"/>
      <c r="G1" s="151"/>
      <c r="H1" s="150"/>
      <c r="I1" s="150"/>
      <c r="J1" s="151"/>
      <c r="K1" s="151"/>
      <c r="L1" s="150"/>
      <c r="M1" s="150"/>
      <c r="N1" s="151"/>
      <c r="O1" s="151"/>
      <c r="P1" s="150"/>
      <c r="Q1" s="150"/>
      <c r="R1" s="151"/>
      <c r="S1" s="151"/>
      <c r="T1" s="150"/>
      <c r="U1" s="150"/>
      <c r="V1" s="151"/>
      <c r="W1" s="151"/>
      <c r="X1" s="150"/>
      <c r="Y1" s="150"/>
      <c r="Z1" s="151"/>
      <c r="AA1" s="151"/>
      <c r="AB1" s="150"/>
      <c r="AC1" s="150"/>
      <c r="AD1" s="151"/>
      <c r="AE1" s="151"/>
      <c r="AH1" s="151"/>
      <c r="AI1" s="151"/>
      <c r="AL1" s="151"/>
      <c r="AM1" s="151"/>
    </row>
    <row r="2" spans="1:39" ht="14.45" customHeight="1">
      <c r="A2" s="150"/>
      <c r="C2" s="681" t="s">
        <v>1540</v>
      </c>
      <c r="D2" s="679">
        <v>7</v>
      </c>
      <c r="E2" s="696" t="s">
        <v>1541</v>
      </c>
      <c r="F2" s="698" t="s">
        <v>1542</v>
      </c>
      <c r="G2" s="700" t="s">
        <v>1543</v>
      </c>
      <c r="H2" s="177" t="s">
        <v>379</v>
      </c>
      <c r="I2" s="178" t="s">
        <v>1544</v>
      </c>
      <c r="J2" s="179" t="s">
        <v>1576</v>
      </c>
      <c r="K2" s="151"/>
      <c r="L2" s="681" t="s">
        <v>1540</v>
      </c>
      <c r="M2" s="679">
        <v>13</v>
      </c>
      <c r="N2" s="696" t="s">
        <v>1541</v>
      </c>
      <c r="O2" s="698" t="s">
        <v>1542</v>
      </c>
      <c r="P2" s="700" t="s">
        <v>1543</v>
      </c>
      <c r="Q2" s="177" t="s">
        <v>379</v>
      </c>
      <c r="R2" s="178" t="s">
        <v>1544</v>
      </c>
      <c r="S2" s="179" t="s">
        <v>1576</v>
      </c>
      <c r="U2" s="681" t="s">
        <v>1540</v>
      </c>
      <c r="V2" s="679">
        <v>19</v>
      </c>
      <c r="W2" s="696" t="s">
        <v>1541</v>
      </c>
      <c r="X2" s="698" t="s">
        <v>1542</v>
      </c>
      <c r="Y2" s="700" t="s">
        <v>1543</v>
      </c>
      <c r="Z2" s="177" t="s">
        <v>379</v>
      </c>
      <c r="AA2" s="178" t="s">
        <v>1544</v>
      </c>
      <c r="AB2" s="179" t="s">
        <v>1576</v>
      </c>
      <c r="AC2" s="150"/>
      <c r="AD2" s="102"/>
      <c r="AE2" s="151"/>
      <c r="AH2" s="151"/>
      <c r="AI2" s="151"/>
      <c r="AL2" s="151"/>
      <c r="AM2" s="151"/>
    </row>
    <row r="3" spans="1:39" ht="14.45" customHeight="1">
      <c r="A3" s="150"/>
      <c r="C3" s="682"/>
      <c r="D3" s="680"/>
      <c r="E3" s="697"/>
      <c r="F3" s="699"/>
      <c r="G3" s="701"/>
      <c r="H3" s="164" t="s">
        <v>1003</v>
      </c>
      <c r="I3" s="166">
        <f>C69</f>
        <v>4</v>
      </c>
      <c r="J3" s="180">
        <f>G69</f>
        <v>1.5824575999999999</v>
      </c>
      <c r="K3" s="152"/>
      <c r="L3" s="682"/>
      <c r="M3" s="680"/>
      <c r="N3" s="697"/>
      <c r="O3" s="699"/>
      <c r="P3" s="701"/>
      <c r="Q3" s="164" t="s">
        <v>1003</v>
      </c>
      <c r="R3" s="166">
        <f>$C$75</f>
        <v>10</v>
      </c>
      <c r="S3" s="180">
        <f>$S$75</f>
        <v>4.8509540575691741</v>
      </c>
      <c r="U3" s="682"/>
      <c r="V3" s="680"/>
      <c r="W3" s="697"/>
      <c r="X3" s="699"/>
      <c r="Y3" s="701"/>
      <c r="Z3" s="164" t="s">
        <v>1003</v>
      </c>
      <c r="AA3" s="166">
        <f>$C$90</f>
        <v>26</v>
      </c>
      <c r="AB3" s="180">
        <f>$AA$90</f>
        <v>11.442714528234099</v>
      </c>
      <c r="AC3" s="150"/>
      <c r="AD3" s="151"/>
      <c r="AE3" s="151"/>
      <c r="AH3" s="151"/>
      <c r="AI3" s="151"/>
      <c r="AL3" s="151"/>
      <c r="AM3" s="151"/>
    </row>
    <row r="4" spans="1:39" ht="14.45" customHeight="1">
      <c r="A4" s="150"/>
      <c r="C4" s="682"/>
      <c r="D4" s="680"/>
      <c r="E4" s="697"/>
      <c r="F4" s="699"/>
      <c r="G4" s="701"/>
      <c r="H4" s="165" t="s">
        <v>1001</v>
      </c>
      <c r="I4" s="167">
        <f>C293</f>
        <v>3</v>
      </c>
      <c r="J4" s="181">
        <f>G293</f>
        <v>1.229682147136</v>
      </c>
      <c r="K4" s="151"/>
      <c r="L4" s="682"/>
      <c r="M4" s="680"/>
      <c r="N4" s="697" t="s">
        <v>1532</v>
      </c>
      <c r="O4" s="699">
        <v>2.0999999999999999E-3</v>
      </c>
      <c r="P4" s="701">
        <v>24</v>
      </c>
      <c r="Q4" s="165" t="s">
        <v>1001</v>
      </c>
      <c r="R4" s="167">
        <f>$C$299</f>
        <v>9</v>
      </c>
      <c r="S4" s="181">
        <f>$S$299</f>
        <v>4.0390335456158279</v>
      </c>
      <c r="U4" s="682"/>
      <c r="V4" s="680"/>
      <c r="W4" s="697"/>
      <c r="X4" s="699"/>
      <c r="Y4" s="701"/>
      <c r="Z4" s="165" t="s">
        <v>1001</v>
      </c>
      <c r="AA4" s="167">
        <f>$C$311</f>
        <v>21</v>
      </c>
      <c r="AB4" s="181">
        <f>$AA$311</f>
        <v>9.6148345054158959</v>
      </c>
      <c r="AC4" s="150"/>
      <c r="AD4" s="151"/>
      <c r="AE4" s="151"/>
      <c r="AH4" s="151"/>
      <c r="AI4" s="151"/>
      <c r="AL4" s="151"/>
      <c r="AM4" s="151"/>
    </row>
    <row r="5" spans="1:39" ht="14.45" customHeight="1">
      <c r="A5" s="150"/>
      <c r="C5" s="682"/>
      <c r="D5" s="680"/>
      <c r="E5" s="691" t="s">
        <v>1532</v>
      </c>
      <c r="F5" s="693">
        <v>1.67E-2</v>
      </c>
      <c r="G5" s="689">
        <v>12</v>
      </c>
      <c r="H5" s="165" t="s">
        <v>1534</v>
      </c>
      <c r="I5" s="167">
        <f>C448</f>
        <v>3</v>
      </c>
      <c r="J5" s="181">
        <f>G448</f>
        <v>1.2305190968079998</v>
      </c>
      <c r="K5" s="151"/>
      <c r="L5" s="682"/>
      <c r="M5" s="680"/>
      <c r="N5" s="691" t="s">
        <v>1532</v>
      </c>
      <c r="O5" s="693">
        <v>2.0999999999999999E-3</v>
      </c>
      <c r="P5" s="689">
        <v>24</v>
      </c>
      <c r="Q5" s="165" t="s">
        <v>1033</v>
      </c>
      <c r="R5" s="167">
        <f>$C$454</f>
        <v>9</v>
      </c>
      <c r="S5" s="181">
        <f>$S$454</f>
        <v>4.0390335456158279</v>
      </c>
      <c r="U5" s="682"/>
      <c r="V5" s="680"/>
      <c r="W5" s="691" t="s">
        <v>1532</v>
      </c>
      <c r="X5" s="702">
        <v>5.0000000000000001E-4</v>
      </c>
      <c r="Y5" s="689">
        <v>36</v>
      </c>
      <c r="Z5" s="165" t="s">
        <v>1033</v>
      </c>
      <c r="AA5" s="167">
        <f>$C$466</f>
        <v>21</v>
      </c>
      <c r="AB5" s="181">
        <f>$AA$466</f>
        <v>9.7397336245271013</v>
      </c>
      <c r="AC5" s="150"/>
      <c r="AD5" s="151"/>
      <c r="AE5" s="151"/>
      <c r="AH5" s="151"/>
      <c r="AI5" s="151"/>
      <c r="AL5" s="151"/>
      <c r="AM5" s="151"/>
    </row>
    <row r="6" spans="1:39" ht="14.45" customHeight="1">
      <c r="A6" s="150"/>
      <c r="C6" s="682"/>
      <c r="D6" s="680"/>
      <c r="E6" s="691"/>
      <c r="F6" s="693"/>
      <c r="G6" s="689"/>
      <c r="H6" s="165" t="s">
        <v>1536</v>
      </c>
      <c r="I6" s="167">
        <f>C603</f>
        <v>3</v>
      </c>
      <c r="J6" s="181">
        <f>G603</f>
        <v>1.2302400000000002</v>
      </c>
      <c r="K6" s="151"/>
      <c r="L6" s="682"/>
      <c r="M6" s="680"/>
      <c r="N6" s="691"/>
      <c r="O6" s="693"/>
      <c r="P6" s="689"/>
      <c r="Q6" s="165" t="s">
        <v>1002</v>
      </c>
      <c r="R6" s="167">
        <f>$C$609</f>
        <v>9</v>
      </c>
      <c r="S6" s="181">
        <f>$S$609</f>
        <v>4.0441249148548808</v>
      </c>
      <c r="U6" s="682"/>
      <c r="V6" s="680"/>
      <c r="W6" s="691" t="s">
        <v>1532</v>
      </c>
      <c r="X6" s="703"/>
      <c r="Y6" s="689">
        <v>36</v>
      </c>
      <c r="Z6" s="165" t="s">
        <v>1002</v>
      </c>
      <c r="AA6" s="167">
        <f>$C$621</f>
        <v>21</v>
      </c>
      <c r="AB6" s="181">
        <f>$AA$621</f>
        <v>9.6978217652670669</v>
      </c>
      <c r="AC6" s="150"/>
      <c r="AD6" s="151"/>
      <c r="AE6" s="151"/>
      <c r="AH6" s="151"/>
      <c r="AI6" s="151"/>
      <c r="AL6" s="151"/>
      <c r="AM6" s="151"/>
    </row>
    <row r="7" spans="1:39" ht="14.45" customHeight="1">
      <c r="A7" s="150"/>
      <c r="C7" s="677" t="s">
        <v>1545</v>
      </c>
      <c r="D7" s="675">
        <v>0.6</v>
      </c>
      <c r="E7" s="691" t="s">
        <v>1533</v>
      </c>
      <c r="F7" s="693">
        <v>3.3300000000000003E-2</v>
      </c>
      <c r="G7" s="689">
        <v>6</v>
      </c>
      <c r="H7" s="165" t="s">
        <v>1546</v>
      </c>
      <c r="I7" s="167">
        <f>C773</f>
        <v>0</v>
      </c>
      <c r="J7" s="181">
        <f>G773</f>
        <v>1</v>
      </c>
      <c r="K7" s="151"/>
      <c r="L7" s="677" t="s">
        <v>1545</v>
      </c>
      <c r="M7" s="675">
        <v>0.15</v>
      </c>
      <c r="N7" s="691" t="s">
        <v>1533</v>
      </c>
      <c r="O7" s="693">
        <v>4.1999999999999997E-3</v>
      </c>
      <c r="P7" s="689">
        <v>12</v>
      </c>
      <c r="Q7" s="165" t="s">
        <v>1546</v>
      </c>
      <c r="R7" s="167">
        <f>$C$781</f>
        <v>8</v>
      </c>
      <c r="S7" s="181">
        <f>$S$781</f>
        <v>3.4352025153263877</v>
      </c>
      <c r="U7" s="677" t="s">
        <v>1545</v>
      </c>
      <c r="V7" s="675">
        <v>0.05</v>
      </c>
      <c r="W7" s="691" t="s">
        <v>1533</v>
      </c>
      <c r="X7" s="702">
        <v>8.9999999999999998E-4</v>
      </c>
      <c r="Y7" s="689">
        <v>18</v>
      </c>
      <c r="Z7" s="165" t="s">
        <v>1546</v>
      </c>
      <c r="AA7" s="167">
        <f>$C$792</f>
        <v>19</v>
      </c>
      <c r="AB7" s="181">
        <f>$AA$792</f>
        <v>8.4527751340665915</v>
      </c>
      <c r="AC7" s="150"/>
      <c r="AD7" s="151"/>
      <c r="AE7" s="151"/>
      <c r="AH7" s="151"/>
      <c r="AI7" s="151"/>
      <c r="AL7" s="151"/>
      <c r="AM7" s="151"/>
    </row>
    <row r="8" spans="1:39" ht="14.45" customHeight="1">
      <c r="A8" s="150"/>
      <c r="C8" s="677"/>
      <c r="D8" s="675"/>
      <c r="E8" s="691"/>
      <c r="F8" s="693"/>
      <c r="G8" s="689"/>
      <c r="H8" s="165" t="s">
        <v>1547</v>
      </c>
      <c r="I8" s="167">
        <f>C892</f>
        <v>0</v>
      </c>
      <c r="J8" s="181">
        <f>G892</f>
        <v>1</v>
      </c>
      <c r="K8" s="151"/>
      <c r="L8" s="677"/>
      <c r="M8" s="675"/>
      <c r="N8" s="691"/>
      <c r="O8" s="693"/>
      <c r="P8" s="689"/>
      <c r="Q8" s="165" t="s">
        <v>1547</v>
      </c>
      <c r="R8" s="167">
        <f>$C$900</f>
        <v>8</v>
      </c>
      <c r="S8" s="181">
        <f>$S$900</f>
        <v>3.4390241547337403</v>
      </c>
      <c r="U8" s="677" t="s">
        <v>1545</v>
      </c>
      <c r="V8" s="675">
        <v>0.03</v>
      </c>
      <c r="W8" s="691" t="s">
        <v>1533</v>
      </c>
      <c r="X8" s="703"/>
      <c r="Y8" s="689">
        <v>18</v>
      </c>
      <c r="Z8" s="165" t="s">
        <v>1547</v>
      </c>
      <c r="AA8" s="167">
        <f>$C$910</f>
        <v>18</v>
      </c>
      <c r="AB8" s="181">
        <f>$AA$910</f>
        <v>8.3331338618725059</v>
      </c>
      <c r="AC8" s="150"/>
      <c r="AD8" s="151"/>
      <c r="AE8" s="151"/>
      <c r="AH8" s="151"/>
      <c r="AI8" s="151"/>
      <c r="AL8" s="151"/>
      <c r="AM8" s="151"/>
    </row>
    <row r="9" spans="1:39" ht="14.45" customHeight="1">
      <c r="A9" s="150"/>
      <c r="C9" s="677" t="s">
        <v>1548</v>
      </c>
      <c r="D9" s="675">
        <v>0.4</v>
      </c>
      <c r="E9" s="691" t="s">
        <v>1535</v>
      </c>
      <c r="F9" s="693">
        <v>0.1</v>
      </c>
      <c r="G9" s="689">
        <v>2</v>
      </c>
      <c r="H9" s="165" t="s">
        <v>1537</v>
      </c>
      <c r="I9" s="167">
        <f>C1150</f>
        <v>0</v>
      </c>
      <c r="J9" s="181">
        <f>G1021</f>
        <v>0.99980000000000002</v>
      </c>
      <c r="K9" s="151"/>
      <c r="L9" s="677" t="s">
        <v>1548</v>
      </c>
      <c r="M9" s="675">
        <v>0.15</v>
      </c>
      <c r="N9" s="691" t="s">
        <v>1535</v>
      </c>
      <c r="O9" s="693">
        <v>1.2500000000000001E-2</v>
      </c>
      <c r="P9" s="689">
        <v>4</v>
      </c>
      <c r="Q9" s="165" t="s">
        <v>1537</v>
      </c>
      <c r="R9" s="167">
        <f>$C$1029</f>
        <v>8</v>
      </c>
      <c r="S9" s="181">
        <f>$S$1029</f>
        <v>3.4390241547337403</v>
      </c>
      <c r="U9" s="677" t="s">
        <v>1548</v>
      </c>
      <c r="V9" s="675">
        <v>0.05</v>
      </c>
      <c r="W9" s="691" t="s">
        <v>1535</v>
      </c>
      <c r="X9" s="702">
        <v>2.8E-3</v>
      </c>
      <c r="Y9" s="689">
        <v>6</v>
      </c>
      <c r="Z9" s="165" t="s">
        <v>1537</v>
      </c>
      <c r="AA9" s="167">
        <f>$C$1040</f>
        <v>19</v>
      </c>
      <c r="AB9" s="181">
        <f>$AA$1040</f>
        <v>8.5182365753874656</v>
      </c>
      <c r="AC9" s="150"/>
      <c r="AD9" s="151"/>
      <c r="AE9" s="151"/>
      <c r="AH9" s="151"/>
      <c r="AI9" s="151"/>
      <c r="AL9" s="151"/>
      <c r="AM9" s="151"/>
    </row>
    <row r="10" spans="1:39" ht="14.45" customHeight="1" thickBot="1">
      <c r="A10" s="150"/>
      <c r="C10" s="678"/>
      <c r="D10" s="676"/>
      <c r="E10" s="692"/>
      <c r="F10" s="694"/>
      <c r="G10" s="690"/>
      <c r="H10" s="182" t="s">
        <v>1538</v>
      </c>
      <c r="I10" s="183">
        <f>C1150</f>
        <v>0</v>
      </c>
      <c r="J10" s="184">
        <f>G1150</f>
        <v>1</v>
      </c>
      <c r="K10" s="153"/>
      <c r="L10" s="678" t="s">
        <v>1548</v>
      </c>
      <c r="M10" s="676">
        <v>0.15</v>
      </c>
      <c r="N10" s="692" t="s">
        <v>1535</v>
      </c>
      <c r="O10" s="694">
        <v>1.2500000000000001E-2</v>
      </c>
      <c r="P10" s="690">
        <v>4</v>
      </c>
      <c r="Q10" s="182" t="s">
        <v>1538</v>
      </c>
      <c r="R10" s="183">
        <f>$C$1157</f>
        <v>7</v>
      </c>
      <c r="S10" s="184">
        <f>$S$1157</f>
        <v>2.9813838652999998</v>
      </c>
      <c r="U10" s="678" t="s">
        <v>1548</v>
      </c>
      <c r="V10" s="676">
        <v>0.03</v>
      </c>
      <c r="W10" s="692" t="s">
        <v>1535</v>
      </c>
      <c r="X10" s="704"/>
      <c r="Y10" s="690">
        <v>6</v>
      </c>
      <c r="Z10" s="182" t="s">
        <v>1538</v>
      </c>
      <c r="AA10" s="183">
        <f>$C$1167</f>
        <v>17</v>
      </c>
      <c r="AB10" s="184">
        <f>$AA$1167</f>
        <v>7.5236294010651257</v>
      </c>
      <c r="AC10" s="150"/>
      <c r="AD10" s="151"/>
      <c r="AE10" s="151"/>
      <c r="AH10" s="151"/>
      <c r="AI10" s="151"/>
      <c r="AL10" s="151"/>
      <c r="AM10" s="151"/>
    </row>
    <row r="11" spans="1:39" ht="14.45" customHeight="1" thickBot="1">
      <c r="A11" s="150"/>
      <c r="D11" s="154"/>
      <c r="F11" s="151"/>
      <c r="G11" s="151"/>
      <c r="J11" s="152"/>
      <c r="K11" s="151"/>
      <c r="M11" s="154"/>
      <c r="N11" s="151"/>
      <c r="O11" s="151"/>
      <c r="R11" s="151"/>
      <c r="S11" s="152"/>
      <c r="V11" s="154"/>
      <c r="W11" s="151"/>
      <c r="Z11" s="151"/>
      <c r="AA11" s="151"/>
      <c r="AB11" s="152"/>
      <c r="AC11" s="150"/>
      <c r="AD11" s="151"/>
      <c r="AE11" s="151"/>
      <c r="AH11" s="151"/>
      <c r="AI11" s="151"/>
      <c r="AL11" s="151"/>
      <c r="AM11" s="151"/>
    </row>
    <row r="12" spans="1:39" ht="14.45" customHeight="1">
      <c r="A12" s="150"/>
      <c r="C12" s="681" t="s">
        <v>1540</v>
      </c>
      <c r="D12" s="679">
        <v>8</v>
      </c>
      <c r="E12" s="696" t="s">
        <v>1541</v>
      </c>
      <c r="F12" s="698" t="s">
        <v>1542</v>
      </c>
      <c r="G12" s="700" t="s">
        <v>1543</v>
      </c>
      <c r="H12" s="177" t="s">
        <v>379</v>
      </c>
      <c r="I12" s="178" t="s">
        <v>1544</v>
      </c>
      <c r="J12" s="179" t="s">
        <v>1576</v>
      </c>
      <c r="K12" s="151"/>
      <c r="L12" s="681" t="s">
        <v>1540</v>
      </c>
      <c r="M12" s="679">
        <v>14</v>
      </c>
      <c r="N12" s="696" t="s">
        <v>1541</v>
      </c>
      <c r="O12" s="698" t="s">
        <v>1542</v>
      </c>
      <c r="P12" s="700" t="s">
        <v>1543</v>
      </c>
      <c r="Q12" s="177" t="s">
        <v>379</v>
      </c>
      <c r="R12" s="178" t="s">
        <v>1544</v>
      </c>
      <c r="S12" s="179" t="s">
        <v>1576</v>
      </c>
      <c r="U12" s="681" t="s">
        <v>1540</v>
      </c>
      <c r="V12" s="679">
        <v>20</v>
      </c>
      <c r="W12" s="696" t="s">
        <v>1541</v>
      </c>
      <c r="X12" s="698" t="s">
        <v>1542</v>
      </c>
      <c r="Y12" s="700" t="s">
        <v>1543</v>
      </c>
      <c r="Z12" s="177" t="s">
        <v>379</v>
      </c>
      <c r="AA12" s="178" t="s">
        <v>1544</v>
      </c>
      <c r="AB12" s="179" t="s">
        <v>1576</v>
      </c>
      <c r="AC12" s="150"/>
      <c r="AD12" s="151"/>
      <c r="AE12" s="151"/>
      <c r="AH12" s="151"/>
      <c r="AI12" s="151"/>
      <c r="AL12" s="151"/>
      <c r="AM12" s="151"/>
    </row>
    <row r="13" spans="1:39" ht="14.45" customHeight="1">
      <c r="A13" s="150"/>
      <c r="C13" s="682"/>
      <c r="D13" s="680"/>
      <c r="E13" s="697"/>
      <c r="F13" s="699"/>
      <c r="G13" s="701"/>
      <c r="H13" s="164" t="s">
        <v>1003</v>
      </c>
      <c r="I13" s="166">
        <f>C70</f>
        <v>5</v>
      </c>
      <c r="J13" s="180">
        <f>K70</f>
        <v>2.0281557907500001</v>
      </c>
      <c r="K13" s="152"/>
      <c r="L13" s="682"/>
      <c r="M13" s="680"/>
      <c r="N13" s="697"/>
      <c r="O13" s="699"/>
      <c r="P13" s="701"/>
      <c r="Q13" s="164" t="s">
        <v>1003</v>
      </c>
      <c r="R13" s="166">
        <f>$C$75</f>
        <v>10</v>
      </c>
      <c r="S13" s="180">
        <f>$S$75</f>
        <v>4.8509540575691741</v>
      </c>
      <c r="U13" s="682"/>
      <c r="V13" s="680"/>
      <c r="W13" s="697"/>
      <c r="X13" s="699"/>
      <c r="Y13" s="701"/>
      <c r="Z13" s="164" t="s">
        <v>1003</v>
      </c>
      <c r="AA13" s="166">
        <f>$C$104</f>
        <v>40</v>
      </c>
      <c r="AB13" s="180">
        <f>$AE$104</f>
        <v>17.473344832440205</v>
      </c>
      <c r="AC13" s="150"/>
      <c r="AD13" s="151"/>
      <c r="AE13" s="151"/>
      <c r="AH13" s="151"/>
      <c r="AI13" s="151"/>
      <c r="AL13" s="151"/>
      <c r="AM13" s="151"/>
    </row>
    <row r="14" spans="1:39" ht="14.45" customHeight="1">
      <c r="A14" s="150"/>
      <c r="C14" s="682"/>
      <c r="D14" s="680"/>
      <c r="E14" s="697"/>
      <c r="F14" s="699"/>
      <c r="G14" s="701"/>
      <c r="H14" s="165" t="s">
        <v>1001</v>
      </c>
      <c r="I14" s="167">
        <f>C294</f>
        <v>4</v>
      </c>
      <c r="J14" s="181">
        <f>K294</f>
        <v>1.5976852999999998</v>
      </c>
      <c r="K14" s="151"/>
      <c r="L14" s="682"/>
      <c r="M14" s="680"/>
      <c r="N14" s="697"/>
      <c r="O14" s="699"/>
      <c r="P14" s="701"/>
      <c r="Q14" s="165" t="s">
        <v>1001</v>
      </c>
      <c r="R14" s="167">
        <f>$C$299</f>
        <v>9</v>
      </c>
      <c r="S14" s="181">
        <f>$S$299</f>
        <v>4.0390335456158279</v>
      </c>
      <c r="U14" s="682"/>
      <c r="V14" s="680"/>
      <c r="W14" s="697"/>
      <c r="X14" s="699"/>
      <c r="Y14" s="701"/>
      <c r="Z14" s="165" t="s">
        <v>1001</v>
      </c>
      <c r="AA14" s="167">
        <f>$C$478</f>
        <v>33</v>
      </c>
      <c r="AB14" s="181">
        <f>$AE$323</f>
        <v>14.771796704333624</v>
      </c>
      <c r="AC14" s="150"/>
      <c r="AD14" s="151"/>
      <c r="AE14" s="151"/>
      <c r="AH14" s="151"/>
      <c r="AI14" s="151"/>
      <c r="AL14" s="151"/>
      <c r="AM14" s="151"/>
    </row>
    <row r="15" spans="1:39" ht="14.45" customHeight="1">
      <c r="A15" s="150"/>
      <c r="C15" s="682"/>
      <c r="D15" s="680"/>
      <c r="E15" s="691" t="s">
        <v>1532</v>
      </c>
      <c r="F15" s="693">
        <v>1.2500000000000001E-2</v>
      </c>
      <c r="G15" s="689">
        <v>12</v>
      </c>
      <c r="H15" s="165" t="s">
        <v>1033</v>
      </c>
      <c r="I15" s="167">
        <f>C449</f>
        <v>4</v>
      </c>
      <c r="J15" s="181">
        <f>K449</f>
        <v>1.5976852999999998</v>
      </c>
      <c r="K15" s="151"/>
      <c r="L15" s="682"/>
      <c r="M15" s="680"/>
      <c r="N15" s="691" t="s">
        <v>1532</v>
      </c>
      <c r="O15" s="693">
        <v>2.0999999999999999E-3</v>
      </c>
      <c r="P15" s="689">
        <v>24</v>
      </c>
      <c r="Q15" s="165" t="s">
        <v>1033</v>
      </c>
      <c r="R15" s="167">
        <f>$C$454</f>
        <v>9</v>
      </c>
      <c r="S15" s="181">
        <f>$S$454</f>
        <v>4.0390335456158279</v>
      </c>
      <c r="U15" s="682"/>
      <c r="V15" s="680"/>
      <c r="W15" s="691" t="s">
        <v>1532</v>
      </c>
      <c r="X15" s="693">
        <v>2.9999999999999997E-4</v>
      </c>
      <c r="Y15" s="689">
        <v>36</v>
      </c>
      <c r="Z15" s="165" t="s">
        <v>1033</v>
      </c>
      <c r="AA15" s="167">
        <f>$C$478</f>
        <v>33</v>
      </c>
      <c r="AB15" s="181">
        <f>$AE$478</f>
        <v>14.771796704333624</v>
      </c>
      <c r="AC15" s="150"/>
      <c r="AD15" s="151"/>
      <c r="AE15" s="151"/>
      <c r="AH15" s="151"/>
      <c r="AI15" s="151"/>
      <c r="AL15" s="151"/>
      <c r="AM15" s="151"/>
    </row>
    <row r="16" spans="1:39" ht="14.45" customHeight="1">
      <c r="A16" s="150"/>
      <c r="C16" s="682"/>
      <c r="D16" s="680"/>
      <c r="E16" s="691" t="s">
        <v>1532</v>
      </c>
      <c r="F16" s="693">
        <v>1.2500000000000001E-2</v>
      </c>
      <c r="G16" s="689">
        <v>12</v>
      </c>
      <c r="H16" s="165" t="s">
        <v>1002</v>
      </c>
      <c r="I16" s="167">
        <f>C604</f>
        <v>4</v>
      </c>
      <c r="J16" s="181">
        <f>K604</f>
        <v>1.5976853000000002</v>
      </c>
      <c r="K16" s="151"/>
      <c r="L16" s="682"/>
      <c r="M16" s="680"/>
      <c r="N16" s="691" t="s">
        <v>1532</v>
      </c>
      <c r="O16" s="693">
        <v>2.0999999999999999E-3</v>
      </c>
      <c r="P16" s="689">
        <v>24</v>
      </c>
      <c r="Q16" s="165" t="s">
        <v>1002</v>
      </c>
      <c r="R16" s="167">
        <f>$C$609</f>
        <v>9</v>
      </c>
      <c r="S16" s="181">
        <f>$S$609</f>
        <v>4.0441249148548808</v>
      </c>
      <c r="U16" s="682"/>
      <c r="V16" s="680"/>
      <c r="W16" s="691" t="s">
        <v>1532</v>
      </c>
      <c r="X16" s="693">
        <v>2.9999999999999997E-4</v>
      </c>
      <c r="Y16" s="689">
        <v>36</v>
      </c>
      <c r="Z16" s="165" t="s">
        <v>1002</v>
      </c>
      <c r="AA16" s="167">
        <f>$C$633</f>
        <v>33</v>
      </c>
      <c r="AB16" s="181">
        <f>$AE$633</f>
        <v>14.870675459844151</v>
      </c>
      <c r="AC16" s="150"/>
      <c r="AD16" s="151"/>
      <c r="AE16" s="151"/>
      <c r="AH16" s="151"/>
      <c r="AI16" s="151"/>
      <c r="AL16" s="151"/>
      <c r="AM16" s="151"/>
    </row>
    <row r="17" spans="1:39" ht="14.45" customHeight="1">
      <c r="A17" s="150"/>
      <c r="C17" s="677" t="s">
        <v>1545</v>
      </c>
      <c r="D17" s="675">
        <v>0.45</v>
      </c>
      <c r="E17" s="691" t="s">
        <v>1533</v>
      </c>
      <c r="F17" s="693">
        <v>2.5000000000000001E-2</v>
      </c>
      <c r="G17" s="689">
        <v>6</v>
      </c>
      <c r="H17" s="165" t="s">
        <v>1546</v>
      </c>
      <c r="I17" s="167">
        <f>C895</f>
        <v>3</v>
      </c>
      <c r="J17" s="181">
        <f>K776</f>
        <v>1.3094499999999998</v>
      </c>
      <c r="K17" s="151"/>
      <c r="L17" s="677" t="s">
        <v>1545</v>
      </c>
      <c r="M17" s="675">
        <v>0.15</v>
      </c>
      <c r="N17" s="691" t="s">
        <v>1533</v>
      </c>
      <c r="O17" s="693">
        <v>4.1999999999999997E-3</v>
      </c>
      <c r="P17" s="689">
        <v>12</v>
      </c>
      <c r="Q17" s="165" t="s">
        <v>1546</v>
      </c>
      <c r="R17" s="167">
        <f>$C$781</f>
        <v>8</v>
      </c>
      <c r="S17" s="181">
        <f>$S$781</f>
        <v>3.4352025153263877</v>
      </c>
      <c r="U17" s="677" t="s">
        <v>1545</v>
      </c>
      <c r="V17" s="675">
        <v>0.03</v>
      </c>
      <c r="W17" s="691" t="s">
        <v>1533</v>
      </c>
      <c r="X17" s="693">
        <v>5.9999999999999995E-4</v>
      </c>
      <c r="Y17" s="689">
        <v>18</v>
      </c>
      <c r="Z17" s="165" t="s">
        <v>1546</v>
      </c>
      <c r="AA17" s="167">
        <f>$C$802</f>
        <v>29</v>
      </c>
      <c r="AB17" s="181">
        <f>$AE$802</f>
        <v>12.828122342708454</v>
      </c>
      <c r="AC17" s="150"/>
      <c r="AD17" s="151"/>
      <c r="AE17" s="151"/>
      <c r="AH17" s="151"/>
      <c r="AI17" s="151"/>
      <c r="AL17" s="151"/>
      <c r="AM17" s="151"/>
    </row>
    <row r="18" spans="1:39" ht="14.45" customHeight="1">
      <c r="A18" s="150"/>
      <c r="C18" s="677" t="s">
        <v>1545</v>
      </c>
      <c r="D18" s="675">
        <v>0.45</v>
      </c>
      <c r="E18" s="691" t="s">
        <v>1533</v>
      </c>
      <c r="F18" s="693">
        <v>2.5000000000000001E-2</v>
      </c>
      <c r="G18" s="689">
        <v>6</v>
      </c>
      <c r="H18" s="165" t="s">
        <v>1547</v>
      </c>
      <c r="I18" s="167">
        <f>C895</f>
        <v>3</v>
      </c>
      <c r="J18" s="181">
        <f>K895</f>
        <v>1.3094499999999998</v>
      </c>
      <c r="K18" s="151"/>
      <c r="L18" s="677" t="s">
        <v>1545</v>
      </c>
      <c r="M18" s="675">
        <v>0.15</v>
      </c>
      <c r="N18" s="691" t="s">
        <v>1533</v>
      </c>
      <c r="O18" s="693">
        <v>4.1999999999999997E-3</v>
      </c>
      <c r="P18" s="689">
        <v>12</v>
      </c>
      <c r="Q18" s="165" t="s">
        <v>1547</v>
      </c>
      <c r="R18" s="167">
        <f>$C$900</f>
        <v>8</v>
      </c>
      <c r="S18" s="181">
        <f>$S$900</f>
        <v>3.4390241547337403</v>
      </c>
      <c r="U18" s="677" t="s">
        <v>1545</v>
      </c>
      <c r="V18" s="675">
        <v>0.03</v>
      </c>
      <c r="W18" s="691" t="s">
        <v>1533</v>
      </c>
      <c r="X18" s="693">
        <v>5.9999999999999995E-4</v>
      </c>
      <c r="Y18" s="689">
        <v>18</v>
      </c>
      <c r="Z18" s="165" t="s">
        <v>1547</v>
      </c>
      <c r="AA18" s="167">
        <f>$C$921</f>
        <v>29</v>
      </c>
      <c r="AB18" s="181">
        <f>$AE$921</f>
        <v>12.903485000228635</v>
      </c>
      <c r="AC18" s="150"/>
      <c r="AD18" s="151"/>
      <c r="AE18" s="151"/>
      <c r="AH18" s="151"/>
      <c r="AI18" s="151"/>
      <c r="AL18" s="151"/>
      <c r="AM18" s="151"/>
    </row>
    <row r="19" spans="1:39" ht="14.45" customHeight="1">
      <c r="A19" s="150"/>
      <c r="C19" s="677" t="s">
        <v>1548</v>
      </c>
      <c r="D19" s="675">
        <v>0.45</v>
      </c>
      <c r="E19" s="691" t="s">
        <v>1535</v>
      </c>
      <c r="F19" s="693">
        <v>7.4999999999999997E-2</v>
      </c>
      <c r="G19" s="689">
        <v>2</v>
      </c>
      <c r="H19" s="165" t="s">
        <v>1537</v>
      </c>
      <c r="I19" s="167">
        <f>C1024</f>
        <v>3</v>
      </c>
      <c r="J19" s="181">
        <f>K1024</f>
        <v>1.3094499999999998</v>
      </c>
      <c r="K19" s="151"/>
      <c r="L19" s="677" t="s">
        <v>1548</v>
      </c>
      <c r="M19" s="675">
        <v>0.15</v>
      </c>
      <c r="N19" s="691" t="s">
        <v>1535</v>
      </c>
      <c r="O19" s="693">
        <v>1.2500000000000001E-2</v>
      </c>
      <c r="P19" s="689">
        <v>4</v>
      </c>
      <c r="Q19" s="165" t="s">
        <v>1537</v>
      </c>
      <c r="R19" s="167">
        <f>$C$1029</f>
        <v>8</v>
      </c>
      <c r="S19" s="181">
        <f>$S$1029</f>
        <v>3.4390241547337403</v>
      </c>
      <c r="U19" s="677" t="s">
        <v>1548</v>
      </c>
      <c r="V19" s="675">
        <v>0.03</v>
      </c>
      <c r="W19" s="691" t="s">
        <v>1535</v>
      </c>
      <c r="X19" s="693">
        <v>1.6999999999999999E-3</v>
      </c>
      <c r="Y19" s="689">
        <v>6</v>
      </c>
      <c r="Z19" s="165" t="s">
        <v>1537</v>
      </c>
      <c r="AA19" s="167">
        <f>$C$1050</f>
        <v>29</v>
      </c>
      <c r="AB19" s="181">
        <f>$AE$1050</f>
        <v>12.903485000228635</v>
      </c>
      <c r="AC19" s="150"/>
      <c r="AD19" s="151"/>
      <c r="AE19" s="151"/>
      <c r="AH19" s="151"/>
      <c r="AI19" s="151"/>
      <c r="AL19" s="151"/>
      <c r="AM19" s="151"/>
    </row>
    <row r="20" spans="1:39" ht="14.45" customHeight="1" thickBot="1">
      <c r="A20" s="150"/>
      <c r="C20" s="678" t="s">
        <v>1548</v>
      </c>
      <c r="D20" s="676">
        <v>0.45</v>
      </c>
      <c r="E20" s="692" t="s">
        <v>1535</v>
      </c>
      <c r="F20" s="694">
        <v>7.4999999999999997E-2</v>
      </c>
      <c r="G20" s="690">
        <v>2</v>
      </c>
      <c r="H20" s="182" t="s">
        <v>1538</v>
      </c>
      <c r="I20" s="183">
        <f>C1153</f>
        <v>3</v>
      </c>
      <c r="J20" s="184">
        <f>K1153</f>
        <v>1.1055549999999998</v>
      </c>
      <c r="K20" s="153"/>
      <c r="L20" s="678" t="s">
        <v>1548</v>
      </c>
      <c r="M20" s="676">
        <v>0.15</v>
      </c>
      <c r="N20" s="692" t="s">
        <v>1535</v>
      </c>
      <c r="O20" s="694">
        <v>1.2500000000000001E-2</v>
      </c>
      <c r="P20" s="690">
        <v>4</v>
      </c>
      <c r="Q20" s="182" t="s">
        <v>1538</v>
      </c>
      <c r="R20" s="183">
        <f>$C$1157</f>
        <v>7</v>
      </c>
      <c r="S20" s="184">
        <f>$S$1157</f>
        <v>2.9813838652999998</v>
      </c>
      <c r="U20" s="678" t="s">
        <v>1548</v>
      </c>
      <c r="V20" s="676">
        <v>0.03</v>
      </c>
      <c r="W20" s="692" t="s">
        <v>1535</v>
      </c>
      <c r="X20" s="694">
        <v>1.6999999999999999E-3</v>
      </c>
      <c r="Y20" s="690">
        <v>6</v>
      </c>
      <c r="Z20" s="182" t="s">
        <v>1538</v>
      </c>
      <c r="AA20" s="183">
        <f>$C$1176</f>
        <v>26</v>
      </c>
      <c r="AB20" s="184">
        <f>$AE$1176</f>
        <v>11.585660642546527</v>
      </c>
      <c r="AC20" s="150"/>
      <c r="AD20" s="151"/>
      <c r="AE20" s="151"/>
      <c r="AH20" s="151"/>
      <c r="AI20" s="151"/>
      <c r="AL20" s="151"/>
      <c r="AM20" s="151"/>
    </row>
    <row r="21" spans="1:39" ht="14.45" customHeight="1" thickBot="1">
      <c r="A21" s="150"/>
      <c r="F21" s="151"/>
      <c r="G21" s="151"/>
      <c r="J21" s="152"/>
      <c r="K21" s="151"/>
      <c r="N21" s="151"/>
      <c r="O21" s="151"/>
      <c r="R21" s="151"/>
      <c r="S21" s="152"/>
      <c r="V21" s="151"/>
      <c r="W21" s="151"/>
      <c r="Z21" s="151"/>
      <c r="AA21" s="151"/>
      <c r="AB21" s="152"/>
      <c r="AC21" s="150"/>
      <c r="AD21" s="151"/>
      <c r="AE21" s="151"/>
      <c r="AH21" s="151"/>
      <c r="AI21" s="151"/>
      <c r="AL21" s="151"/>
      <c r="AM21" s="151"/>
    </row>
    <row r="22" spans="1:39" ht="14.45" customHeight="1">
      <c r="A22" s="150"/>
      <c r="C22" s="681" t="s">
        <v>1540</v>
      </c>
      <c r="D22" s="679">
        <v>9</v>
      </c>
      <c r="E22" s="696" t="s">
        <v>1541</v>
      </c>
      <c r="F22" s="698" t="s">
        <v>1542</v>
      </c>
      <c r="G22" s="700" t="s">
        <v>1543</v>
      </c>
      <c r="H22" s="177" t="s">
        <v>379</v>
      </c>
      <c r="I22" s="178" t="s">
        <v>1544</v>
      </c>
      <c r="J22" s="179" t="s">
        <v>1576</v>
      </c>
      <c r="K22" s="151"/>
      <c r="L22" s="681" t="s">
        <v>1540</v>
      </c>
      <c r="M22" s="679">
        <v>15</v>
      </c>
      <c r="N22" s="696" t="s">
        <v>1541</v>
      </c>
      <c r="O22" s="698" t="s">
        <v>1542</v>
      </c>
      <c r="P22" s="700" t="s">
        <v>1543</v>
      </c>
      <c r="Q22" s="177" t="s">
        <v>379</v>
      </c>
      <c r="R22" s="178" t="s">
        <v>1544</v>
      </c>
      <c r="S22" s="179" t="s">
        <v>1576</v>
      </c>
      <c r="U22" s="681" t="s">
        <v>1540</v>
      </c>
      <c r="V22" s="679">
        <v>21</v>
      </c>
      <c r="W22" s="696" t="s">
        <v>1541</v>
      </c>
      <c r="X22" s="698" t="s">
        <v>1542</v>
      </c>
      <c r="Y22" s="700" t="s">
        <v>1543</v>
      </c>
      <c r="Z22" s="177" t="s">
        <v>379</v>
      </c>
      <c r="AA22" s="178" t="s">
        <v>1544</v>
      </c>
      <c r="AB22" s="179" t="s">
        <v>1576</v>
      </c>
      <c r="AC22" s="150"/>
      <c r="AD22" s="151"/>
      <c r="AE22" s="151"/>
      <c r="AH22" s="151"/>
      <c r="AI22" s="151"/>
      <c r="AL22" s="151"/>
      <c r="AM22" s="151"/>
    </row>
    <row r="23" spans="1:39" ht="14.45" customHeight="1">
      <c r="A23" s="150"/>
      <c r="C23" s="682"/>
      <c r="D23" s="680"/>
      <c r="E23" s="697"/>
      <c r="F23" s="699"/>
      <c r="G23" s="701"/>
      <c r="H23" s="164" t="s">
        <v>1003</v>
      </c>
      <c r="I23" s="166">
        <f>$C$71</f>
        <v>6</v>
      </c>
      <c r="J23" s="180">
        <f>$O$71</f>
        <v>2.8168623423999994</v>
      </c>
      <c r="K23" s="152"/>
      <c r="L23" s="682"/>
      <c r="M23" s="680"/>
      <c r="N23" s="697"/>
      <c r="O23" s="699"/>
      <c r="P23" s="701"/>
      <c r="Q23" s="164" t="s">
        <v>1003</v>
      </c>
      <c r="R23" s="166">
        <f>$C$79</f>
        <v>15</v>
      </c>
      <c r="S23" s="180">
        <f>$W$79</f>
        <v>6.6380213548032856</v>
      </c>
      <c r="U23" s="682"/>
      <c r="V23" s="680"/>
      <c r="W23" s="697"/>
      <c r="X23" s="699"/>
      <c r="Y23" s="701"/>
      <c r="Z23" s="164" t="s">
        <v>1003</v>
      </c>
      <c r="AA23" s="166">
        <f>$C$104</f>
        <v>40</v>
      </c>
      <c r="AB23" s="180">
        <f>$AE$104</f>
        <v>17.473344832440205</v>
      </c>
      <c r="AC23" s="150"/>
      <c r="AD23" s="151"/>
      <c r="AE23" s="151"/>
      <c r="AH23" s="151"/>
      <c r="AI23" s="151"/>
      <c r="AL23" s="151"/>
      <c r="AM23" s="151"/>
    </row>
    <row r="24" spans="1:39" ht="14.45" customHeight="1">
      <c r="A24" s="150"/>
      <c r="C24" s="682"/>
      <c r="D24" s="680"/>
      <c r="E24" s="697"/>
      <c r="F24" s="699"/>
      <c r="G24" s="701"/>
      <c r="H24" s="165" t="s">
        <v>1001</v>
      </c>
      <c r="I24" s="167">
        <f>$C$295</f>
        <v>5</v>
      </c>
      <c r="J24" s="181">
        <f>$O$295</f>
        <v>2.2626833097901868</v>
      </c>
      <c r="K24" s="151"/>
      <c r="L24" s="682"/>
      <c r="M24" s="680"/>
      <c r="N24" s="697"/>
      <c r="O24" s="699"/>
      <c r="P24" s="701"/>
      <c r="Q24" s="165" t="s">
        <v>1001</v>
      </c>
      <c r="R24" s="167">
        <f>$C$302</f>
        <v>12</v>
      </c>
      <c r="S24" s="181">
        <f>$W$302</f>
        <v>5.5695761790397489</v>
      </c>
      <c r="U24" s="682"/>
      <c r="V24" s="680"/>
      <c r="W24" s="697"/>
      <c r="X24" s="699"/>
      <c r="Y24" s="701"/>
      <c r="Z24" s="165" t="s">
        <v>1001</v>
      </c>
      <c r="AA24" s="167">
        <f>$C$478</f>
        <v>33</v>
      </c>
      <c r="AB24" s="181">
        <f>$AE$323</f>
        <v>14.771796704333624</v>
      </c>
      <c r="AC24" s="150"/>
      <c r="AD24" s="151"/>
      <c r="AE24" s="151"/>
      <c r="AH24" s="151"/>
      <c r="AI24" s="151"/>
      <c r="AL24" s="151"/>
      <c r="AM24" s="151"/>
    </row>
    <row r="25" spans="1:39" ht="14.45" customHeight="1">
      <c r="A25" s="150"/>
      <c r="C25" s="682"/>
      <c r="D25" s="680"/>
      <c r="E25" s="691" t="s">
        <v>1532</v>
      </c>
      <c r="F25" s="693">
        <v>8.3999999999999995E-3</v>
      </c>
      <c r="G25" s="689">
        <v>12</v>
      </c>
      <c r="H25" s="165" t="s">
        <v>1033</v>
      </c>
      <c r="I25" s="167">
        <f>$C$450</f>
        <v>5</v>
      </c>
      <c r="J25" s="181">
        <f>$O$450</f>
        <v>2.2652274413929536</v>
      </c>
      <c r="K25" s="151"/>
      <c r="L25" s="682"/>
      <c r="M25" s="680"/>
      <c r="N25" s="691" t="s">
        <v>1532</v>
      </c>
      <c r="O25" s="693">
        <v>1.4E-3</v>
      </c>
      <c r="P25" s="689">
        <v>24</v>
      </c>
      <c r="Q25" s="165" t="s">
        <v>1033</v>
      </c>
      <c r="R25" s="167">
        <f>$C$457</f>
        <v>12</v>
      </c>
      <c r="S25" s="181">
        <f>$W$457</f>
        <v>5.5695761790397489</v>
      </c>
      <c r="U25" s="682"/>
      <c r="V25" s="680"/>
      <c r="W25" s="691" t="s">
        <v>1532</v>
      </c>
      <c r="X25" s="693">
        <v>2.9999999999999997E-4</v>
      </c>
      <c r="Y25" s="689">
        <v>36</v>
      </c>
      <c r="Z25" s="165" t="s">
        <v>1033</v>
      </c>
      <c r="AA25" s="167">
        <f>$C$478</f>
        <v>33</v>
      </c>
      <c r="AB25" s="181">
        <f>$AE$478</f>
        <v>14.771796704333624</v>
      </c>
      <c r="AC25" s="150"/>
      <c r="AD25" s="151"/>
      <c r="AE25" s="151"/>
      <c r="AH25" s="151"/>
      <c r="AI25" s="151"/>
      <c r="AL25" s="151"/>
      <c r="AM25" s="151"/>
    </row>
    <row r="26" spans="1:39" ht="14.45" customHeight="1">
      <c r="A26" s="150"/>
      <c r="C26" s="682"/>
      <c r="D26" s="680"/>
      <c r="E26" s="691" t="s">
        <v>1532</v>
      </c>
      <c r="F26" s="693">
        <v>8.3999999999999995E-3</v>
      </c>
      <c r="G26" s="689">
        <v>12</v>
      </c>
      <c r="H26" s="165" t="s">
        <v>1002</v>
      </c>
      <c r="I26" s="167">
        <f>$C$605</f>
        <v>5</v>
      </c>
      <c r="J26" s="181">
        <f>$O$605</f>
        <v>2.2660764639999997</v>
      </c>
      <c r="K26" s="151"/>
      <c r="L26" s="682"/>
      <c r="M26" s="680"/>
      <c r="N26" s="691" t="s">
        <v>1532</v>
      </c>
      <c r="O26" s="693">
        <v>1.4E-3</v>
      </c>
      <c r="P26" s="689">
        <v>24</v>
      </c>
      <c r="Q26" s="165" t="s">
        <v>1002</v>
      </c>
      <c r="R26" s="167">
        <f>$C$612</f>
        <v>12</v>
      </c>
      <c r="S26" s="181">
        <f>$W$612</f>
        <v>5.5789318156761087</v>
      </c>
      <c r="U26" s="682"/>
      <c r="V26" s="680"/>
      <c r="W26" s="691" t="s">
        <v>1532</v>
      </c>
      <c r="X26" s="693">
        <v>2.9999999999999997E-4</v>
      </c>
      <c r="Y26" s="689">
        <v>36</v>
      </c>
      <c r="Z26" s="165" t="s">
        <v>1002</v>
      </c>
      <c r="AA26" s="167">
        <f>$C$633</f>
        <v>33</v>
      </c>
      <c r="AB26" s="181">
        <f>$AE$633</f>
        <v>14.870675459844151</v>
      </c>
      <c r="AC26" s="150"/>
      <c r="AD26" s="151"/>
      <c r="AE26" s="151"/>
      <c r="AH26" s="151"/>
      <c r="AI26" s="151"/>
      <c r="AL26" s="151"/>
      <c r="AM26" s="151"/>
    </row>
    <row r="27" spans="1:39" ht="14.45" customHeight="1">
      <c r="A27" s="150"/>
      <c r="C27" s="677" t="s">
        <v>1545</v>
      </c>
      <c r="D27" s="675">
        <v>0.3</v>
      </c>
      <c r="E27" s="691" t="s">
        <v>1533</v>
      </c>
      <c r="F27" s="693">
        <v>1.67E-2</v>
      </c>
      <c r="G27" s="689">
        <v>6</v>
      </c>
      <c r="H27" s="165" t="s">
        <v>1546</v>
      </c>
      <c r="I27" s="167">
        <f>$C$777</f>
        <v>4</v>
      </c>
      <c r="J27" s="181">
        <f>$O$777</f>
        <v>1.8777911090809998</v>
      </c>
      <c r="K27" s="151"/>
      <c r="L27" s="677" t="s">
        <v>1545</v>
      </c>
      <c r="M27" s="675">
        <v>0.1</v>
      </c>
      <c r="N27" s="691" t="s">
        <v>1533</v>
      </c>
      <c r="O27" s="693">
        <v>2.8E-3</v>
      </c>
      <c r="P27" s="689">
        <v>12</v>
      </c>
      <c r="Q27" s="165" t="s">
        <v>1546</v>
      </c>
      <c r="R27" s="167">
        <f>$C$784</f>
        <v>11</v>
      </c>
      <c r="S27" s="181">
        <f>$W$784</f>
        <v>4.8137190893745823</v>
      </c>
      <c r="U27" s="677" t="s">
        <v>1545</v>
      </c>
      <c r="V27" s="675">
        <v>0.03</v>
      </c>
      <c r="W27" s="691" t="s">
        <v>1533</v>
      </c>
      <c r="X27" s="693">
        <v>5.9999999999999995E-4</v>
      </c>
      <c r="Y27" s="689">
        <v>18</v>
      </c>
      <c r="Z27" s="165" t="s">
        <v>1546</v>
      </c>
      <c r="AA27" s="167">
        <f>$C$802</f>
        <v>29</v>
      </c>
      <c r="AB27" s="181">
        <f>$AE$802</f>
        <v>12.828122342708454</v>
      </c>
      <c r="AC27" s="150"/>
      <c r="AD27" s="151"/>
      <c r="AE27" s="151"/>
      <c r="AH27" s="151"/>
      <c r="AI27" s="151"/>
      <c r="AL27" s="151"/>
      <c r="AM27" s="151"/>
    </row>
    <row r="28" spans="1:39" ht="14.45" customHeight="1">
      <c r="A28" s="150"/>
      <c r="C28" s="677" t="s">
        <v>1545</v>
      </c>
      <c r="D28" s="675">
        <v>0.3</v>
      </c>
      <c r="E28" s="691" t="s">
        <v>1533</v>
      </c>
      <c r="F28" s="693">
        <v>1.67E-2</v>
      </c>
      <c r="G28" s="689">
        <v>6</v>
      </c>
      <c r="H28" s="165" t="s">
        <v>1547</v>
      </c>
      <c r="I28" s="167">
        <f>$C$896</f>
        <v>4</v>
      </c>
      <c r="J28" s="181">
        <f>$O$896</f>
        <v>1.8783911040925694</v>
      </c>
      <c r="K28" s="151"/>
      <c r="L28" s="677" t="s">
        <v>1545</v>
      </c>
      <c r="M28" s="675">
        <v>0.1</v>
      </c>
      <c r="N28" s="691" t="s">
        <v>1533</v>
      </c>
      <c r="O28" s="693">
        <v>2.8E-3</v>
      </c>
      <c r="P28" s="689">
        <v>12</v>
      </c>
      <c r="Q28" s="165" t="s">
        <v>1547</v>
      </c>
      <c r="R28" s="167">
        <f>$C$903</f>
        <v>11</v>
      </c>
      <c r="S28" s="181">
        <f>$W$903</f>
        <v>4.8209816477251843</v>
      </c>
      <c r="U28" s="677" t="s">
        <v>1545</v>
      </c>
      <c r="V28" s="675">
        <v>0.03</v>
      </c>
      <c r="W28" s="691" t="s">
        <v>1533</v>
      </c>
      <c r="X28" s="693">
        <v>5.9999999999999995E-4</v>
      </c>
      <c r="Y28" s="689">
        <v>18</v>
      </c>
      <c r="Z28" s="165" t="s">
        <v>1547</v>
      </c>
      <c r="AA28" s="167">
        <f>$C$921</f>
        <v>29</v>
      </c>
      <c r="AB28" s="181">
        <f>$AE$921</f>
        <v>12.903485000228635</v>
      </c>
      <c r="AC28" s="150"/>
      <c r="AD28" s="151"/>
      <c r="AE28" s="151"/>
      <c r="AH28" s="151"/>
      <c r="AI28" s="151"/>
      <c r="AL28" s="151"/>
      <c r="AM28" s="151"/>
    </row>
    <row r="29" spans="1:39" ht="14.45" customHeight="1">
      <c r="A29" s="150"/>
      <c r="C29" s="677" t="s">
        <v>1548</v>
      </c>
      <c r="D29" s="675">
        <v>0.3</v>
      </c>
      <c r="E29" s="691" t="s">
        <v>1535</v>
      </c>
      <c r="F29" s="693">
        <v>0.05</v>
      </c>
      <c r="G29" s="689">
        <v>2</v>
      </c>
      <c r="H29" s="165" t="s">
        <v>1537</v>
      </c>
      <c r="I29" s="167">
        <f>$C$1025</f>
        <v>4</v>
      </c>
      <c r="J29" s="181">
        <f>$O$1025</f>
        <v>1.8801928383734416</v>
      </c>
      <c r="K29" s="151"/>
      <c r="L29" s="677" t="s">
        <v>1548</v>
      </c>
      <c r="M29" s="675">
        <v>0.1</v>
      </c>
      <c r="N29" s="691" t="s">
        <v>1535</v>
      </c>
      <c r="O29" s="693">
        <v>8.3000000000000001E-3</v>
      </c>
      <c r="P29" s="689">
        <v>4</v>
      </c>
      <c r="Q29" s="165" t="s">
        <v>1537</v>
      </c>
      <c r="R29" s="167">
        <f>$C$1032</f>
        <v>11</v>
      </c>
      <c r="S29" s="181">
        <f>$W$1032</f>
        <v>4.8209816477251843</v>
      </c>
      <c r="U29" s="677" t="s">
        <v>1548</v>
      </c>
      <c r="V29" s="675">
        <v>0.03</v>
      </c>
      <c r="W29" s="691" t="s">
        <v>1535</v>
      </c>
      <c r="X29" s="693">
        <v>1.6999999999999999E-3</v>
      </c>
      <c r="Y29" s="689">
        <v>6</v>
      </c>
      <c r="Z29" s="165" t="s">
        <v>1537</v>
      </c>
      <c r="AA29" s="167">
        <f>$C$1050</f>
        <v>29</v>
      </c>
      <c r="AB29" s="181">
        <f>$AE$1050</f>
        <v>12.903485000228635</v>
      </c>
      <c r="AC29" s="150"/>
      <c r="AD29" s="151"/>
      <c r="AE29" s="151"/>
      <c r="AH29" s="151"/>
      <c r="AI29" s="151"/>
      <c r="AL29" s="151"/>
      <c r="AM29" s="151"/>
    </row>
    <row r="30" spans="1:39" ht="14.45" customHeight="1" thickBot="1">
      <c r="A30" s="150"/>
      <c r="C30" s="678" t="s">
        <v>1548</v>
      </c>
      <c r="D30" s="676">
        <v>0.3</v>
      </c>
      <c r="E30" s="692" t="s">
        <v>1535</v>
      </c>
      <c r="F30" s="694">
        <v>0.05</v>
      </c>
      <c r="G30" s="690">
        <v>2</v>
      </c>
      <c r="H30" s="182" t="s">
        <v>1538</v>
      </c>
      <c r="I30" s="183">
        <f>$C$1025</f>
        <v>4</v>
      </c>
      <c r="J30" s="184">
        <f>O$1154</f>
        <v>1.6139192</v>
      </c>
      <c r="K30" s="153"/>
      <c r="L30" s="678" t="s">
        <v>1548</v>
      </c>
      <c r="M30" s="676">
        <v>0.1</v>
      </c>
      <c r="N30" s="692" t="s">
        <v>1535</v>
      </c>
      <c r="O30" s="694">
        <v>8.3000000000000001E-3</v>
      </c>
      <c r="P30" s="690">
        <v>4</v>
      </c>
      <c r="Q30" s="182" t="s">
        <v>1538</v>
      </c>
      <c r="R30" s="183">
        <f>$C$1159</f>
        <v>9</v>
      </c>
      <c r="S30" s="184">
        <f>$W$1159</f>
        <v>4.1705157721967376</v>
      </c>
      <c r="U30" s="678" t="s">
        <v>1548</v>
      </c>
      <c r="V30" s="676">
        <v>0.03</v>
      </c>
      <c r="W30" s="692" t="s">
        <v>1535</v>
      </c>
      <c r="X30" s="694">
        <v>1.6999999999999999E-3</v>
      </c>
      <c r="Y30" s="690">
        <v>6</v>
      </c>
      <c r="Z30" s="182" t="s">
        <v>1538</v>
      </c>
      <c r="AA30" s="183">
        <f>$C$1176</f>
        <v>26</v>
      </c>
      <c r="AB30" s="184">
        <f>$AE$1176</f>
        <v>11.585660642546527</v>
      </c>
      <c r="AC30" s="150"/>
      <c r="AD30" s="151"/>
      <c r="AE30" s="151"/>
      <c r="AH30" s="151"/>
      <c r="AI30" s="151"/>
      <c r="AL30" s="151"/>
      <c r="AM30" s="151"/>
    </row>
    <row r="31" spans="1:39" ht="14.45" customHeight="1" thickBot="1">
      <c r="A31" s="150"/>
      <c r="D31" s="154"/>
      <c r="F31" s="151"/>
      <c r="G31" s="151"/>
      <c r="J31" s="152"/>
      <c r="K31" s="151"/>
      <c r="M31" s="154"/>
      <c r="N31" s="151"/>
      <c r="O31" s="151"/>
      <c r="R31" s="151"/>
      <c r="S31" s="152"/>
      <c r="V31" s="154"/>
      <c r="W31" s="151"/>
      <c r="Z31" s="151"/>
      <c r="AA31" s="151"/>
      <c r="AB31" s="152"/>
      <c r="AC31" s="150"/>
      <c r="AD31" s="151"/>
      <c r="AE31" s="151"/>
      <c r="AH31" s="151"/>
      <c r="AI31" s="151"/>
      <c r="AL31" s="151"/>
      <c r="AM31" s="151"/>
    </row>
    <row r="32" spans="1:39" ht="14.45" customHeight="1">
      <c r="A32" s="150"/>
      <c r="C32" s="681" t="s">
        <v>1540</v>
      </c>
      <c r="D32" s="679">
        <v>10</v>
      </c>
      <c r="E32" s="696" t="s">
        <v>1541</v>
      </c>
      <c r="F32" s="698" t="s">
        <v>1542</v>
      </c>
      <c r="G32" s="700" t="s">
        <v>1543</v>
      </c>
      <c r="H32" s="177" t="s">
        <v>379</v>
      </c>
      <c r="I32" s="178" t="s">
        <v>1544</v>
      </c>
      <c r="J32" s="179" t="s">
        <v>1576</v>
      </c>
      <c r="K32" s="151"/>
      <c r="L32" s="681" t="s">
        <v>1540</v>
      </c>
      <c r="M32" s="679">
        <v>16</v>
      </c>
      <c r="N32" s="696" t="s">
        <v>1541</v>
      </c>
      <c r="O32" s="698" t="s">
        <v>1542</v>
      </c>
      <c r="P32" s="700" t="s">
        <v>1543</v>
      </c>
      <c r="Q32" s="177" t="s">
        <v>379</v>
      </c>
      <c r="R32" s="178" t="s">
        <v>1544</v>
      </c>
      <c r="S32" s="179" t="s">
        <v>1576</v>
      </c>
      <c r="U32" s="681" t="s">
        <v>1540</v>
      </c>
      <c r="V32" s="679">
        <v>22</v>
      </c>
      <c r="W32" s="696" t="s">
        <v>1541</v>
      </c>
      <c r="X32" s="698" t="s">
        <v>1542</v>
      </c>
      <c r="Y32" s="700" t="s">
        <v>1543</v>
      </c>
      <c r="Z32" s="177" t="s">
        <v>379</v>
      </c>
      <c r="AA32" s="178" t="s">
        <v>1544</v>
      </c>
      <c r="AB32" s="179" t="s">
        <v>1576</v>
      </c>
      <c r="AC32" s="150"/>
      <c r="AD32" s="151"/>
      <c r="AE32" s="151"/>
      <c r="AH32" s="151"/>
      <c r="AI32" s="151"/>
      <c r="AL32" s="151"/>
      <c r="AM32" s="151"/>
    </row>
    <row r="33" spans="1:39" ht="14.45" customHeight="1">
      <c r="A33" s="150"/>
      <c r="C33" s="682"/>
      <c r="D33" s="680"/>
      <c r="E33" s="697"/>
      <c r="F33" s="699"/>
      <c r="G33" s="701"/>
      <c r="H33" s="164" t="s">
        <v>1003</v>
      </c>
      <c r="I33" s="166">
        <f>$C$71</f>
        <v>6</v>
      </c>
      <c r="J33" s="180">
        <f>$O$71</f>
        <v>2.8168623423999994</v>
      </c>
      <c r="K33" s="152"/>
      <c r="L33" s="682"/>
      <c r="M33" s="680"/>
      <c r="N33" s="697"/>
      <c r="O33" s="699"/>
      <c r="P33" s="701"/>
      <c r="Q33" s="164" t="s">
        <v>1003</v>
      </c>
      <c r="R33" s="166">
        <f>$C$79</f>
        <v>15</v>
      </c>
      <c r="S33" s="180">
        <f>$W$79</f>
        <v>6.6380213548032856</v>
      </c>
      <c r="U33" s="682"/>
      <c r="V33" s="680"/>
      <c r="W33" s="697"/>
      <c r="X33" s="699"/>
      <c r="Y33" s="701"/>
      <c r="Z33" s="164" t="s">
        <v>1003</v>
      </c>
      <c r="AA33" s="166">
        <f>$C$176</f>
        <v>112</v>
      </c>
      <c r="AB33" s="180">
        <f>$AI$176</f>
        <v>47.150851643438095</v>
      </c>
      <c r="AC33" s="150"/>
      <c r="AD33" s="151"/>
      <c r="AE33" s="151"/>
      <c r="AH33" s="151"/>
      <c r="AI33" s="151"/>
      <c r="AL33" s="151"/>
      <c r="AM33" s="151"/>
    </row>
    <row r="34" spans="1:39" ht="14.45" customHeight="1">
      <c r="A34" s="150"/>
      <c r="C34" s="682"/>
      <c r="D34" s="680"/>
      <c r="E34" s="697"/>
      <c r="F34" s="699"/>
      <c r="G34" s="701"/>
      <c r="H34" s="165" t="s">
        <v>1001</v>
      </c>
      <c r="I34" s="167">
        <f>$C$295</f>
        <v>5</v>
      </c>
      <c r="J34" s="181">
        <f>$O$295</f>
        <v>2.2626833097901868</v>
      </c>
      <c r="K34" s="151"/>
      <c r="L34" s="682"/>
      <c r="M34" s="680"/>
      <c r="N34" s="697"/>
      <c r="O34" s="699"/>
      <c r="P34" s="701"/>
      <c r="Q34" s="165" t="s">
        <v>1001</v>
      </c>
      <c r="R34" s="167">
        <f>$C$302</f>
        <v>12</v>
      </c>
      <c r="S34" s="181">
        <f>$W$302</f>
        <v>5.5695761790397489</v>
      </c>
      <c r="U34" s="682"/>
      <c r="V34" s="680"/>
      <c r="W34" s="697"/>
      <c r="X34" s="699"/>
      <c r="Y34" s="701"/>
      <c r="Z34" s="165" t="s">
        <v>1001</v>
      </c>
      <c r="AA34" s="167">
        <f>$C$379</f>
        <v>89</v>
      </c>
      <c r="AB34" s="181">
        <f>$AI$379</f>
        <v>37.982202179550342</v>
      </c>
      <c r="AC34" s="150"/>
      <c r="AD34" s="151"/>
      <c r="AE34" s="151"/>
      <c r="AH34" s="151"/>
      <c r="AI34" s="151"/>
      <c r="AL34" s="151"/>
      <c r="AM34" s="151"/>
    </row>
    <row r="35" spans="1:39" ht="14.45" customHeight="1">
      <c r="A35" s="150"/>
      <c r="C35" s="682"/>
      <c r="D35" s="680"/>
      <c r="E35" s="691" t="s">
        <v>1532</v>
      </c>
      <c r="F35" s="693">
        <v>8.3999999999999995E-3</v>
      </c>
      <c r="G35" s="689">
        <v>12</v>
      </c>
      <c r="H35" s="165" t="s">
        <v>1033</v>
      </c>
      <c r="I35" s="167">
        <f>$C$450</f>
        <v>5</v>
      </c>
      <c r="J35" s="181">
        <f>$O$450</f>
        <v>2.2652274413929536</v>
      </c>
      <c r="K35" s="151"/>
      <c r="L35" s="682"/>
      <c r="M35" s="680"/>
      <c r="N35" s="691" t="s">
        <v>1532</v>
      </c>
      <c r="O35" s="693">
        <v>1.4E-3</v>
      </c>
      <c r="P35" s="689">
        <v>24</v>
      </c>
      <c r="Q35" s="165" t="s">
        <v>1033</v>
      </c>
      <c r="R35" s="167">
        <f>$C$457</f>
        <v>12</v>
      </c>
      <c r="S35" s="181">
        <f>$W$457</f>
        <v>5.5695761790397489</v>
      </c>
      <c r="U35" s="682"/>
      <c r="V35" s="680"/>
      <c r="W35" s="691" t="s">
        <v>1532</v>
      </c>
      <c r="X35" s="693">
        <v>1E-4</v>
      </c>
      <c r="Y35" s="689">
        <v>48</v>
      </c>
      <c r="Z35" s="165" t="s">
        <v>1033</v>
      </c>
      <c r="AA35" s="167">
        <f>$C$534</f>
        <v>89</v>
      </c>
      <c r="AB35" s="181">
        <f>$AI$534</f>
        <v>37.982202179550342</v>
      </c>
      <c r="AC35" s="150"/>
      <c r="AD35" s="151"/>
      <c r="AE35" s="151"/>
      <c r="AH35" s="151"/>
      <c r="AI35" s="151"/>
      <c r="AL35" s="151"/>
      <c r="AM35" s="151"/>
    </row>
    <row r="36" spans="1:39" ht="14.45" customHeight="1">
      <c r="A36" s="150"/>
      <c r="C36" s="682"/>
      <c r="D36" s="680"/>
      <c r="E36" s="691" t="s">
        <v>1532</v>
      </c>
      <c r="F36" s="693">
        <v>8.3999999999999995E-3</v>
      </c>
      <c r="G36" s="689">
        <v>12</v>
      </c>
      <c r="H36" s="165" t="s">
        <v>1002</v>
      </c>
      <c r="I36" s="167">
        <f>$C$605</f>
        <v>5</v>
      </c>
      <c r="J36" s="181">
        <f>$O$605</f>
        <v>2.2660764639999997</v>
      </c>
      <c r="K36" s="151"/>
      <c r="L36" s="682"/>
      <c r="M36" s="680"/>
      <c r="N36" s="691" t="s">
        <v>1532</v>
      </c>
      <c r="O36" s="693">
        <v>1.4E-3</v>
      </c>
      <c r="P36" s="689">
        <v>24</v>
      </c>
      <c r="Q36" s="165" t="s">
        <v>1002</v>
      </c>
      <c r="R36" s="167">
        <f>$C$612</f>
        <v>12</v>
      </c>
      <c r="S36" s="181">
        <f>$W$612</f>
        <v>5.5789318156761087</v>
      </c>
      <c r="U36" s="682"/>
      <c r="V36" s="680"/>
      <c r="W36" s="691" t="s">
        <v>1532</v>
      </c>
      <c r="X36" s="693"/>
      <c r="Y36" s="689"/>
      <c r="Z36" s="165" t="s">
        <v>1002</v>
      </c>
      <c r="AA36" s="167">
        <f>$C$696</f>
        <v>96</v>
      </c>
      <c r="AB36" s="181">
        <f>$AI$696</f>
        <v>40.691868638785088</v>
      </c>
      <c r="AC36" s="150"/>
      <c r="AD36" s="151"/>
      <c r="AE36" s="151"/>
      <c r="AH36" s="151"/>
      <c r="AI36" s="151"/>
      <c r="AL36" s="151"/>
      <c r="AM36" s="151"/>
    </row>
    <row r="37" spans="1:39" ht="14.45" customHeight="1">
      <c r="A37" s="150"/>
      <c r="C37" s="677" t="s">
        <v>1545</v>
      </c>
      <c r="D37" s="675">
        <v>0.3</v>
      </c>
      <c r="E37" s="691" t="s">
        <v>1533</v>
      </c>
      <c r="F37" s="693">
        <v>1.67E-2</v>
      </c>
      <c r="G37" s="689">
        <v>6</v>
      </c>
      <c r="H37" s="165" t="s">
        <v>1546</v>
      </c>
      <c r="I37" s="167">
        <f>$C$777</f>
        <v>4</v>
      </c>
      <c r="J37" s="181">
        <f>$O$777</f>
        <v>1.8777911090809998</v>
      </c>
      <c r="K37" s="151"/>
      <c r="L37" s="677" t="s">
        <v>1545</v>
      </c>
      <c r="M37" s="675">
        <v>0.1</v>
      </c>
      <c r="N37" s="691" t="s">
        <v>1533</v>
      </c>
      <c r="O37" s="693">
        <v>2.8E-3</v>
      </c>
      <c r="P37" s="689">
        <v>12</v>
      </c>
      <c r="Q37" s="165" t="s">
        <v>1546</v>
      </c>
      <c r="R37" s="167">
        <f>$C$784</f>
        <v>11</v>
      </c>
      <c r="S37" s="181">
        <f>$W$784</f>
        <v>4.8137190893745823</v>
      </c>
      <c r="U37" s="677" t="s">
        <v>1545</v>
      </c>
      <c r="V37" s="675">
        <v>0.01</v>
      </c>
      <c r="W37" s="691" t="s">
        <v>1533</v>
      </c>
      <c r="X37" s="693">
        <v>2.0000000000000001E-4</v>
      </c>
      <c r="Y37" s="689">
        <v>24</v>
      </c>
      <c r="Z37" s="165" t="s">
        <v>1546</v>
      </c>
      <c r="AA37" s="167">
        <f>$C$848</f>
        <v>75</v>
      </c>
      <c r="AB37" s="181">
        <f>$AI$848</f>
        <v>31.883510117979654</v>
      </c>
      <c r="AC37" s="150"/>
      <c r="AD37" s="151"/>
      <c r="AE37" s="151"/>
      <c r="AH37" s="151"/>
      <c r="AI37" s="151"/>
      <c r="AL37" s="151"/>
      <c r="AM37" s="151"/>
    </row>
    <row r="38" spans="1:39" ht="14.45" customHeight="1">
      <c r="A38" s="150"/>
      <c r="C38" s="677" t="s">
        <v>1545</v>
      </c>
      <c r="D38" s="675">
        <v>0.3</v>
      </c>
      <c r="E38" s="691" t="s">
        <v>1533</v>
      </c>
      <c r="F38" s="693">
        <v>1.67E-2</v>
      </c>
      <c r="G38" s="689">
        <v>6</v>
      </c>
      <c r="H38" s="165" t="s">
        <v>1547</v>
      </c>
      <c r="I38" s="167">
        <f>$C$896</f>
        <v>4</v>
      </c>
      <c r="J38" s="181">
        <f>$O$896</f>
        <v>1.8783911040925694</v>
      </c>
      <c r="K38" s="151"/>
      <c r="L38" s="677" t="s">
        <v>1545</v>
      </c>
      <c r="M38" s="675">
        <v>0.1</v>
      </c>
      <c r="N38" s="691" t="s">
        <v>1533</v>
      </c>
      <c r="O38" s="693">
        <v>2.8E-3</v>
      </c>
      <c r="P38" s="689">
        <v>12</v>
      </c>
      <c r="Q38" s="165" t="s">
        <v>1547</v>
      </c>
      <c r="R38" s="167">
        <f>$C$903</f>
        <v>11</v>
      </c>
      <c r="S38" s="181">
        <f>$W$903</f>
        <v>4.8209816477251843</v>
      </c>
      <c r="U38" s="677" t="s">
        <v>1545</v>
      </c>
      <c r="V38" s="675"/>
      <c r="W38" s="691" t="s">
        <v>1533</v>
      </c>
      <c r="X38" s="693"/>
      <c r="Y38" s="689"/>
      <c r="Z38" s="165" t="s">
        <v>1547</v>
      </c>
      <c r="AA38" s="167">
        <f>$C$971</f>
        <v>79</v>
      </c>
      <c r="AB38" s="181">
        <f>$AI$971</f>
        <v>33.669475130912986</v>
      </c>
      <c r="AC38" s="150"/>
      <c r="AD38" s="151"/>
      <c r="AE38" s="151"/>
      <c r="AH38" s="151"/>
      <c r="AI38" s="151"/>
      <c r="AL38" s="151"/>
      <c r="AM38" s="151"/>
    </row>
    <row r="39" spans="1:39" ht="14.45" customHeight="1">
      <c r="A39" s="150"/>
      <c r="C39" s="677" t="s">
        <v>1548</v>
      </c>
      <c r="D39" s="675">
        <v>0.3</v>
      </c>
      <c r="E39" s="691" t="s">
        <v>1535</v>
      </c>
      <c r="F39" s="693">
        <v>0.05</v>
      </c>
      <c r="G39" s="689">
        <v>2</v>
      </c>
      <c r="H39" s="165" t="s">
        <v>1537</v>
      </c>
      <c r="I39" s="167">
        <f>$C$1025</f>
        <v>4</v>
      </c>
      <c r="J39" s="181">
        <f>$O$1025</f>
        <v>1.8801928383734416</v>
      </c>
      <c r="K39" s="151"/>
      <c r="L39" s="677" t="s">
        <v>1548</v>
      </c>
      <c r="M39" s="675">
        <v>0.1</v>
      </c>
      <c r="N39" s="691" t="s">
        <v>1535</v>
      </c>
      <c r="O39" s="693">
        <v>8.3000000000000001E-3</v>
      </c>
      <c r="P39" s="689">
        <v>4</v>
      </c>
      <c r="Q39" s="165" t="s">
        <v>1537</v>
      </c>
      <c r="R39" s="167">
        <f>$C$1032</f>
        <v>11</v>
      </c>
      <c r="S39" s="181">
        <f>$W$1032</f>
        <v>4.8209816477251843</v>
      </c>
      <c r="U39" s="677" t="s">
        <v>1548</v>
      </c>
      <c r="V39" s="675">
        <v>0.01</v>
      </c>
      <c r="W39" s="691" t="s">
        <v>1535</v>
      </c>
      <c r="X39" s="693">
        <v>4.0000000000000002E-4</v>
      </c>
      <c r="Y39" s="689">
        <v>8</v>
      </c>
      <c r="Z39" s="165" t="s">
        <v>1537</v>
      </c>
      <c r="AA39" s="167">
        <f>$C$1100</f>
        <v>79</v>
      </c>
      <c r="AB39" s="181">
        <f>$AI$1100</f>
        <v>33.669475130912986</v>
      </c>
      <c r="AC39" s="150"/>
      <c r="AD39" s="151"/>
      <c r="AE39" s="151"/>
      <c r="AH39" s="151"/>
      <c r="AI39" s="151"/>
      <c r="AL39" s="151"/>
      <c r="AM39" s="151"/>
    </row>
    <row r="40" spans="1:39" ht="14.45" customHeight="1" thickBot="1">
      <c r="A40" s="150"/>
      <c r="C40" s="678" t="s">
        <v>1548</v>
      </c>
      <c r="D40" s="676">
        <v>0.3</v>
      </c>
      <c r="E40" s="692" t="s">
        <v>1535</v>
      </c>
      <c r="F40" s="694">
        <v>0.05</v>
      </c>
      <c r="G40" s="690">
        <v>2</v>
      </c>
      <c r="H40" s="182" t="s">
        <v>1538</v>
      </c>
      <c r="I40" s="183">
        <f>$C$1025</f>
        <v>4</v>
      </c>
      <c r="J40" s="184">
        <f>O$1154</f>
        <v>1.6139192</v>
      </c>
      <c r="K40" s="153"/>
      <c r="L40" s="678" t="s">
        <v>1548</v>
      </c>
      <c r="M40" s="676">
        <v>0.1</v>
      </c>
      <c r="N40" s="692" t="s">
        <v>1535</v>
      </c>
      <c r="O40" s="694">
        <v>8.3000000000000001E-3</v>
      </c>
      <c r="P40" s="690">
        <v>4</v>
      </c>
      <c r="Q40" s="182" t="s">
        <v>1538</v>
      </c>
      <c r="R40" s="183">
        <f>$C$1159</f>
        <v>9</v>
      </c>
      <c r="S40" s="184">
        <f>$W$1159</f>
        <v>4.1705157721967376</v>
      </c>
      <c r="U40" s="678" t="s">
        <v>1548</v>
      </c>
      <c r="V40" s="676"/>
      <c r="W40" s="692" t="s">
        <v>1535</v>
      </c>
      <c r="X40" s="694"/>
      <c r="Y40" s="690"/>
      <c r="Z40" s="182" t="s">
        <v>1538</v>
      </c>
      <c r="AA40" s="183">
        <f>$C$1224</f>
        <v>74</v>
      </c>
      <c r="AB40" s="184">
        <f>$AI$1224</f>
        <v>31.459443464888722</v>
      </c>
      <c r="AC40" s="150"/>
      <c r="AD40" s="151"/>
      <c r="AE40" s="151"/>
      <c r="AH40" s="151"/>
      <c r="AI40" s="151"/>
      <c r="AL40" s="151"/>
      <c r="AM40" s="151"/>
    </row>
    <row r="41" spans="1:39" ht="14.45" customHeight="1" thickBot="1">
      <c r="A41" s="150"/>
      <c r="F41" s="151"/>
      <c r="G41" s="151"/>
      <c r="J41" s="152"/>
      <c r="K41" s="151"/>
      <c r="N41" s="151"/>
      <c r="O41" s="151"/>
      <c r="R41" s="151"/>
      <c r="S41" s="152"/>
      <c r="V41" s="151"/>
      <c r="W41" s="151"/>
      <c r="Z41" s="151"/>
      <c r="AA41" s="151"/>
      <c r="AB41" s="152"/>
      <c r="AC41" s="150"/>
      <c r="AD41" s="151"/>
      <c r="AE41" s="151"/>
      <c r="AH41" s="151"/>
      <c r="AI41" s="151"/>
      <c r="AL41" s="151"/>
      <c r="AM41" s="151"/>
    </row>
    <row r="42" spans="1:39" ht="14.45" customHeight="1">
      <c r="A42" s="150"/>
      <c r="C42" s="681" t="s">
        <v>1540</v>
      </c>
      <c r="D42" s="679">
        <v>11</v>
      </c>
      <c r="E42" s="696" t="s">
        <v>1541</v>
      </c>
      <c r="F42" s="698" t="s">
        <v>1542</v>
      </c>
      <c r="G42" s="700" t="s">
        <v>1543</v>
      </c>
      <c r="H42" s="177" t="s">
        <v>379</v>
      </c>
      <c r="I42" s="178" t="s">
        <v>1544</v>
      </c>
      <c r="J42" s="179" t="s">
        <v>1576</v>
      </c>
      <c r="K42" s="151"/>
      <c r="L42" s="681" t="s">
        <v>1540</v>
      </c>
      <c r="M42" s="679">
        <v>17</v>
      </c>
      <c r="N42" s="696" t="s">
        <v>1541</v>
      </c>
      <c r="O42" s="698" t="s">
        <v>1542</v>
      </c>
      <c r="P42" s="700" t="s">
        <v>1543</v>
      </c>
      <c r="Q42" s="177" t="s">
        <v>379</v>
      </c>
      <c r="R42" s="178" t="s">
        <v>1544</v>
      </c>
      <c r="S42" s="179" t="s">
        <v>1576</v>
      </c>
      <c r="U42" s="681" t="s">
        <v>1540</v>
      </c>
      <c r="V42" s="679">
        <v>23</v>
      </c>
      <c r="W42" s="696" t="s">
        <v>1541</v>
      </c>
      <c r="X42" s="698" t="s">
        <v>1542</v>
      </c>
      <c r="Y42" s="700" t="s">
        <v>1543</v>
      </c>
      <c r="Z42" s="177" t="s">
        <v>379</v>
      </c>
      <c r="AA42" s="178" t="s">
        <v>1544</v>
      </c>
      <c r="AB42" s="179" t="s">
        <v>1576</v>
      </c>
      <c r="AC42" s="150"/>
      <c r="AD42" s="151"/>
      <c r="AE42" s="151"/>
      <c r="AH42" s="151"/>
      <c r="AI42" s="151"/>
      <c r="AL42" s="151"/>
      <c r="AM42" s="151"/>
    </row>
    <row r="43" spans="1:39" ht="14.45" customHeight="1">
      <c r="A43" s="150"/>
      <c r="C43" s="682"/>
      <c r="D43" s="680"/>
      <c r="E43" s="697"/>
      <c r="F43" s="699"/>
      <c r="G43" s="701"/>
      <c r="H43" s="164" t="s">
        <v>1003</v>
      </c>
      <c r="I43" s="166">
        <f>$C$71</f>
        <v>6</v>
      </c>
      <c r="J43" s="180">
        <f>$O$71</f>
        <v>2.8168623423999994</v>
      </c>
      <c r="K43" s="152"/>
      <c r="L43" s="682"/>
      <c r="M43" s="680"/>
      <c r="N43" s="697"/>
      <c r="O43" s="699"/>
      <c r="P43" s="701"/>
      <c r="Q43" s="164" t="s">
        <v>1003</v>
      </c>
      <c r="R43" s="166">
        <f>$C$79</f>
        <v>15</v>
      </c>
      <c r="S43" s="180">
        <f>$W$79</f>
        <v>6.6380213548032856</v>
      </c>
      <c r="U43" s="682"/>
      <c r="V43" s="680"/>
      <c r="W43" s="697"/>
      <c r="X43" s="699"/>
      <c r="Y43" s="701"/>
      <c r="Z43" s="164" t="s">
        <v>1003</v>
      </c>
      <c r="AA43" s="166">
        <f>$C$176</f>
        <v>112</v>
      </c>
      <c r="AB43" s="180">
        <f>$AI$176</f>
        <v>47.150851643438095</v>
      </c>
      <c r="AC43" s="150"/>
      <c r="AD43" s="151"/>
      <c r="AE43" s="151"/>
      <c r="AH43" s="151"/>
      <c r="AI43" s="151"/>
      <c r="AL43" s="151"/>
      <c r="AM43" s="151"/>
    </row>
    <row r="44" spans="1:39" ht="14.45" customHeight="1">
      <c r="A44" s="150"/>
      <c r="C44" s="682"/>
      <c r="D44" s="680"/>
      <c r="E44" s="697"/>
      <c r="F44" s="699"/>
      <c r="G44" s="701"/>
      <c r="H44" s="165" t="s">
        <v>1001</v>
      </c>
      <c r="I44" s="167">
        <f>$C$295</f>
        <v>5</v>
      </c>
      <c r="J44" s="181">
        <f>$O$295</f>
        <v>2.2626833097901868</v>
      </c>
      <c r="K44" s="151"/>
      <c r="L44" s="682"/>
      <c r="M44" s="680"/>
      <c r="N44" s="697"/>
      <c r="O44" s="699"/>
      <c r="P44" s="701"/>
      <c r="Q44" s="165" t="s">
        <v>1001</v>
      </c>
      <c r="R44" s="167">
        <f>$C$302</f>
        <v>12</v>
      </c>
      <c r="S44" s="181">
        <f>$W$302</f>
        <v>5.5695761790397489</v>
      </c>
      <c r="U44" s="682"/>
      <c r="V44" s="680"/>
      <c r="W44" s="697"/>
      <c r="X44" s="699"/>
      <c r="Y44" s="701"/>
      <c r="Z44" s="165" t="s">
        <v>1001</v>
      </c>
      <c r="AA44" s="167">
        <f>$C$379</f>
        <v>89</v>
      </c>
      <c r="AB44" s="181">
        <f>$AI$379</f>
        <v>37.982202179550342</v>
      </c>
      <c r="AC44" s="150"/>
      <c r="AD44" s="151"/>
      <c r="AE44" s="151"/>
      <c r="AH44" s="151"/>
      <c r="AI44" s="151"/>
      <c r="AL44" s="151"/>
      <c r="AM44" s="151"/>
    </row>
    <row r="45" spans="1:39" ht="14.45" customHeight="1">
      <c r="A45" s="150"/>
      <c r="C45" s="682"/>
      <c r="D45" s="680"/>
      <c r="E45" s="691" t="s">
        <v>1532</v>
      </c>
      <c r="F45" s="693">
        <v>8.3999999999999995E-3</v>
      </c>
      <c r="G45" s="689">
        <v>12</v>
      </c>
      <c r="H45" s="165" t="s">
        <v>1033</v>
      </c>
      <c r="I45" s="167">
        <f>$C$450</f>
        <v>5</v>
      </c>
      <c r="J45" s="181">
        <f>$O$450</f>
        <v>2.2652274413929536</v>
      </c>
      <c r="K45" s="151"/>
      <c r="L45" s="682"/>
      <c r="M45" s="680"/>
      <c r="N45" s="691" t="s">
        <v>1532</v>
      </c>
      <c r="O45" s="693">
        <v>1.4E-3</v>
      </c>
      <c r="P45" s="689">
        <v>24</v>
      </c>
      <c r="Q45" s="165" t="s">
        <v>1033</v>
      </c>
      <c r="R45" s="167">
        <f>$C$457</f>
        <v>12</v>
      </c>
      <c r="S45" s="181">
        <f>$W$457</f>
        <v>5.5695761790397489</v>
      </c>
      <c r="U45" s="682"/>
      <c r="V45" s="680"/>
      <c r="W45" s="691" t="s">
        <v>1532</v>
      </c>
      <c r="X45" s="693">
        <v>1E-4</v>
      </c>
      <c r="Y45" s="689">
        <v>48</v>
      </c>
      <c r="Z45" s="165" t="s">
        <v>1033</v>
      </c>
      <c r="AA45" s="167">
        <f>$C$534</f>
        <v>89</v>
      </c>
      <c r="AB45" s="181">
        <f>$AI$534</f>
        <v>37.982202179550342</v>
      </c>
      <c r="AC45" s="150"/>
      <c r="AD45" s="151"/>
      <c r="AE45" s="151"/>
      <c r="AH45" s="151"/>
      <c r="AI45" s="151"/>
      <c r="AL45" s="151"/>
      <c r="AM45" s="151"/>
    </row>
    <row r="46" spans="1:39" ht="14.45" customHeight="1">
      <c r="A46" s="150"/>
      <c r="C46" s="682"/>
      <c r="D46" s="680"/>
      <c r="E46" s="691" t="s">
        <v>1532</v>
      </c>
      <c r="F46" s="693">
        <v>8.3999999999999995E-3</v>
      </c>
      <c r="G46" s="689">
        <v>12</v>
      </c>
      <c r="H46" s="165" t="s">
        <v>1002</v>
      </c>
      <c r="I46" s="167">
        <f>$C$605</f>
        <v>5</v>
      </c>
      <c r="J46" s="181">
        <f>$O$605</f>
        <v>2.2660764639999997</v>
      </c>
      <c r="K46" s="151"/>
      <c r="L46" s="682"/>
      <c r="M46" s="680"/>
      <c r="N46" s="691" t="s">
        <v>1532</v>
      </c>
      <c r="O46" s="693">
        <v>1.4E-3</v>
      </c>
      <c r="P46" s="689">
        <v>24</v>
      </c>
      <c r="Q46" s="165" t="s">
        <v>1002</v>
      </c>
      <c r="R46" s="167">
        <f>$C$612</f>
        <v>12</v>
      </c>
      <c r="S46" s="181">
        <f>$W$612</f>
        <v>5.5789318156761087</v>
      </c>
      <c r="U46" s="682"/>
      <c r="V46" s="680"/>
      <c r="W46" s="691" t="s">
        <v>1532</v>
      </c>
      <c r="X46" s="693"/>
      <c r="Y46" s="689"/>
      <c r="Z46" s="165" t="s">
        <v>1002</v>
      </c>
      <c r="AA46" s="167">
        <f>$C$696</f>
        <v>96</v>
      </c>
      <c r="AB46" s="181">
        <f>$AI$696</f>
        <v>40.691868638785088</v>
      </c>
      <c r="AC46" s="150"/>
      <c r="AD46" s="151"/>
      <c r="AE46" s="151"/>
      <c r="AH46" s="151"/>
      <c r="AI46" s="151"/>
      <c r="AL46" s="151"/>
      <c r="AM46" s="151"/>
    </row>
    <row r="47" spans="1:39" ht="14.45" customHeight="1">
      <c r="A47" s="150"/>
      <c r="C47" s="677" t="s">
        <v>1545</v>
      </c>
      <c r="D47" s="675">
        <v>0.3</v>
      </c>
      <c r="E47" s="691" t="s">
        <v>1533</v>
      </c>
      <c r="F47" s="693">
        <v>1.67E-2</v>
      </c>
      <c r="G47" s="689">
        <v>6</v>
      </c>
      <c r="H47" s="165" t="s">
        <v>1546</v>
      </c>
      <c r="I47" s="167">
        <f>$C$777</f>
        <v>4</v>
      </c>
      <c r="J47" s="181">
        <f>$O$777</f>
        <v>1.8777911090809998</v>
      </c>
      <c r="K47" s="151"/>
      <c r="L47" s="677" t="s">
        <v>1545</v>
      </c>
      <c r="M47" s="675">
        <v>0.1</v>
      </c>
      <c r="N47" s="691" t="s">
        <v>1533</v>
      </c>
      <c r="O47" s="693">
        <v>2.8E-3</v>
      </c>
      <c r="P47" s="689">
        <v>12</v>
      </c>
      <c r="Q47" s="165" t="s">
        <v>1546</v>
      </c>
      <c r="R47" s="167">
        <f>$C$784</f>
        <v>11</v>
      </c>
      <c r="S47" s="181">
        <f>$W$784</f>
        <v>4.8137190893745823</v>
      </c>
      <c r="U47" s="677" t="s">
        <v>1545</v>
      </c>
      <c r="V47" s="675">
        <v>0.01</v>
      </c>
      <c r="W47" s="691" t="s">
        <v>1533</v>
      </c>
      <c r="X47" s="693">
        <v>2.0000000000000001E-4</v>
      </c>
      <c r="Y47" s="689">
        <v>24</v>
      </c>
      <c r="Z47" s="165" t="s">
        <v>1546</v>
      </c>
      <c r="AA47" s="167">
        <f>$C$848</f>
        <v>75</v>
      </c>
      <c r="AB47" s="181">
        <f>$AI$848</f>
        <v>31.883510117979654</v>
      </c>
      <c r="AC47" s="150"/>
      <c r="AD47" s="151"/>
      <c r="AE47" s="151"/>
      <c r="AH47" s="151"/>
      <c r="AI47" s="151"/>
      <c r="AL47" s="151"/>
      <c r="AM47" s="151"/>
    </row>
    <row r="48" spans="1:39" ht="14.45" customHeight="1">
      <c r="A48" s="150"/>
      <c r="C48" s="677" t="s">
        <v>1545</v>
      </c>
      <c r="D48" s="675">
        <v>0.3</v>
      </c>
      <c r="E48" s="691" t="s">
        <v>1533</v>
      </c>
      <c r="F48" s="693">
        <v>1.67E-2</v>
      </c>
      <c r="G48" s="689">
        <v>6</v>
      </c>
      <c r="H48" s="165" t="s">
        <v>1547</v>
      </c>
      <c r="I48" s="167">
        <f>$C$896</f>
        <v>4</v>
      </c>
      <c r="J48" s="181">
        <f>$O$896</f>
        <v>1.8783911040925694</v>
      </c>
      <c r="K48" s="151"/>
      <c r="L48" s="677" t="s">
        <v>1545</v>
      </c>
      <c r="M48" s="675">
        <v>0.1</v>
      </c>
      <c r="N48" s="691" t="s">
        <v>1533</v>
      </c>
      <c r="O48" s="693">
        <v>2.8E-3</v>
      </c>
      <c r="P48" s="689">
        <v>12</v>
      </c>
      <c r="Q48" s="165" t="s">
        <v>1547</v>
      </c>
      <c r="R48" s="167">
        <f>$C$903</f>
        <v>11</v>
      </c>
      <c r="S48" s="181">
        <f>$W$903</f>
        <v>4.8209816477251843</v>
      </c>
      <c r="U48" s="677" t="s">
        <v>1545</v>
      </c>
      <c r="V48" s="675"/>
      <c r="W48" s="691" t="s">
        <v>1533</v>
      </c>
      <c r="X48" s="693"/>
      <c r="Y48" s="689"/>
      <c r="Z48" s="165" t="s">
        <v>1547</v>
      </c>
      <c r="AA48" s="167">
        <f>$C$971</f>
        <v>79</v>
      </c>
      <c r="AB48" s="181">
        <f>$AI$971</f>
        <v>33.669475130912986</v>
      </c>
      <c r="AC48" s="150"/>
      <c r="AD48" s="151"/>
      <c r="AE48" s="151"/>
      <c r="AH48" s="151"/>
      <c r="AI48" s="151"/>
      <c r="AL48" s="151"/>
      <c r="AM48" s="151"/>
    </row>
    <row r="49" spans="1:40" ht="14.45" customHeight="1">
      <c r="A49" s="150"/>
      <c r="C49" s="677" t="s">
        <v>1548</v>
      </c>
      <c r="D49" s="675">
        <v>0.3</v>
      </c>
      <c r="E49" s="691" t="s">
        <v>1535</v>
      </c>
      <c r="F49" s="693">
        <v>0.05</v>
      </c>
      <c r="G49" s="689">
        <v>2</v>
      </c>
      <c r="H49" s="165" t="s">
        <v>1537</v>
      </c>
      <c r="I49" s="167">
        <f>$C$1025</f>
        <v>4</v>
      </c>
      <c r="J49" s="181">
        <f>$O$1025</f>
        <v>1.8801928383734416</v>
      </c>
      <c r="K49" s="151"/>
      <c r="L49" s="677" t="s">
        <v>1548</v>
      </c>
      <c r="M49" s="675">
        <v>0.1</v>
      </c>
      <c r="N49" s="691" t="s">
        <v>1535</v>
      </c>
      <c r="O49" s="693">
        <v>8.3000000000000001E-3</v>
      </c>
      <c r="P49" s="689">
        <v>4</v>
      </c>
      <c r="Q49" s="165" t="s">
        <v>1537</v>
      </c>
      <c r="R49" s="167">
        <f>$C$1032</f>
        <v>11</v>
      </c>
      <c r="S49" s="181">
        <f>$W$1032</f>
        <v>4.8209816477251843</v>
      </c>
      <c r="U49" s="677" t="s">
        <v>1548</v>
      </c>
      <c r="V49" s="675">
        <v>0.01</v>
      </c>
      <c r="W49" s="691" t="s">
        <v>1535</v>
      </c>
      <c r="X49" s="693">
        <v>4.0000000000000002E-4</v>
      </c>
      <c r="Y49" s="689">
        <v>8</v>
      </c>
      <c r="Z49" s="165" t="s">
        <v>1537</v>
      </c>
      <c r="AA49" s="167">
        <f>$C$1100</f>
        <v>79</v>
      </c>
      <c r="AB49" s="181">
        <f>$AI$1100</f>
        <v>33.669475130912986</v>
      </c>
      <c r="AC49" s="150"/>
      <c r="AD49" s="151"/>
      <c r="AE49" s="151"/>
      <c r="AH49" s="151"/>
      <c r="AI49" s="151"/>
      <c r="AL49" s="151"/>
      <c r="AM49" s="151"/>
    </row>
    <row r="50" spans="1:40" ht="14.45" customHeight="1" thickBot="1">
      <c r="A50" s="150"/>
      <c r="C50" s="678" t="s">
        <v>1548</v>
      </c>
      <c r="D50" s="676">
        <v>0.3</v>
      </c>
      <c r="E50" s="692" t="s">
        <v>1535</v>
      </c>
      <c r="F50" s="694">
        <v>0.05</v>
      </c>
      <c r="G50" s="690">
        <v>2</v>
      </c>
      <c r="H50" s="182" t="s">
        <v>1538</v>
      </c>
      <c r="I50" s="183">
        <f>$C$1025</f>
        <v>4</v>
      </c>
      <c r="J50" s="184">
        <f>O$1154</f>
        <v>1.6139192</v>
      </c>
      <c r="K50" s="153"/>
      <c r="L50" s="678" t="s">
        <v>1548</v>
      </c>
      <c r="M50" s="676">
        <v>0.1</v>
      </c>
      <c r="N50" s="692" t="s">
        <v>1535</v>
      </c>
      <c r="O50" s="694">
        <v>8.3000000000000001E-3</v>
      </c>
      <c r="P50" s="690">
        <v>4</v>
      </c>
      <c r="Q50" s="182" t="s">
        <v>1538</v>
      </c>
      <c r="R50" s="183">
        <f>$C$1159</f>
        <v>9</v>
      </c>
      <c r="S50" s="184">
        <f>$W$1159</f>
        <v>4.1705157721967376</v>
      </c>
      <c r="U50" s="678" t="s">
        <v>1548</v>
      </c>
      <c r="V50" s="676"/>
      <c r="W50" s="692" t="s">
        <v>1535</v>
      </c>
      <c r="X50" s="694"/>
      <c r="Y50" s="690"/>
      <c r="Z50" s="182" t="s">
        <v>1538</v>
      </c>
      <c r="AA50" s="183">
        <f>$C$1224</f>
        <v>74</v>
      </c>
      <c r="AB50" s="184">
        <f>$AI$1224</f>
        <v>31.459443464888722</v>
      </c>
      <c r="AC50" s="150"/>
      <c r="AD50" s="151"/>
      <c r="AE50" s="151"/>
      <c r="AH50" s="151"/>
      <c r="AI50" s="151"/>
      <c r="AL50" s="151"/>
      <c r="AM50" s="151"/>
    </row>
    <row r="51" spans="1:40" ht="14.45" customHeight="1" thickBot="1">
      <c r="A51" s="150"/>
      <c r="D51" s="154"/>
      <c r="F51" s="151"/>
      <c r="G51" s="151"/>
      <c r="J51" s="152"/>
      <c r="K51" s="151"/>
      <c r="M51" s="154"/>
      <c r="N51" s="151"/>
      <c r="O51" s="151"/>
      <c r="R51" s="151"/>
      <c r="S51" s="152"/>
      <c r="V51" s="154"/>
      <c r="W51" s="151"/>
      <c r="Z51" s="151"/>
      <c r="AA51" s="151"/>
      <c r="AB51" s="152"/>
      <c r="AC51" s="150"/>
      <c r="AD51" s="151"/>
      <c r="AE51" s="151"/>
      <c r="AH51" s="151"/>
      <c r="AI51" s="151"/>
      <c r="AL51" s="151"/>
      <c r="AM51" s="151"/>
    </row>
    <row r="52" spans="1:40" ht="14.45" customHeight="1">
      <c r="A52" s="150"/>
      <c r="C52" s="681" t="s">
        <v>1540</v>
      </c>
      <c r="D52" s="679">
        <v>12</v>
      </c>
      <c r="E52" s="696" t="s">
        <v>1541</v>
      </c>
      <c r="F52" s="698" t="s">
        <v>1542</v>
      </c>
      <c r="G52" s="700" t="s">
        <v>1543</v>
      </c>
      <c r="H52" s="177" t="s">
        <v>379</v>
      </c>
      <c r="I52" s="178" t="s">
        <v>1544</v>
      </c>
      <c r="J52" s="179" t="s">
        <v>1576</v>
      </c>
      <c r="K52" s="151"/>
      <c r="L52" s="681" t="s">
        <v>1540</v>
      </c>
      <c r="M52" s="679">
        <v>18</v>
      </c>
      <c r="N52" s="696" t="s">
        <v>1541</v>
      </c>
      <c r="O52" s="698" t="s">
        <v>1542</v>
      </c>
      <c r="P52" s="700" t="s">
        <v>1543</v>
      </c>
      <c r="Q52" s="177" t="s">
        <v>379</v>
      </c>
      <c r="R52" s="178" t="s">
        <v>1544</v>
      </c>
      <c r="S52" s="179" t="s">
        <v>1576</v>
      </c>
      <c r="U52" s="681" t="s">
        <v>1540</v>
      </c>
      <c r="V52" s="679" t="s">
        <v>1539</v>
      </c>
      <c r="W52" s="696" t="s">
        <v>1541</v>
      </c>
      <c r="X52" s="698" t="s">
        <v>1542</v>
      </c>
      <c r="Y52" s="700" t="s">
        <v>1543</v>
      </c>
      <c r="Z52" s="177" t="s">
        <v>379</v>
      </c>
      <c r="AA52" s="178" t="s">
        <v>1544</v>
      </c>
      <c r="AB52" s="179" t="s">
        <v>1576</v>
      </c>
      <c r="AC52" s="150"/>
      <c r="AD52" s="151"/>
      <c r="AE52" s="151"/>
      <c r="AH52" s="151"/>
      <c r="AI52" s="151"/>
      <c r="AL52" s="151"/>
      <c r="AM52" s="151"/>
    </row>
    <row r="53" spans="1:40" ht="14.45" customHeight="1">
      <c r="A53" s="150"/>
      <c r="C53" s="682"/>
      <c r="D53" s="680"/>
      <c r="E53" s="697"/>
      <c r="F53" s="699"/>
      <c r="G53" s="701"/>
      <c r="H53" s="164" t="s">
        <v>1003</v>
      </c>
      <c r="I53" s="166">
        <f>$C$75</f>
        <v>10</v>
      </c>
      <c r="J53" s="180">
        <f>$S$75</f>
        <v>4.8509540575691741</v>
      </c>
      <c r="K53" s="152"/>
      <c r="L53" s="682"/>
      <c r="M53" s="680"/>
      <c r="N53" s="697"/>
      <c r="O53" s="699"/>
      <c r="P53" s="701"/>
      <c r="Q53" s="164" t="s">
        <v>1003</v>
      </c>
      <c r="R53" s="166">
        <f>$C$90</f>
        <v>26</v>
      </c>
      <c r="S53" s="180">
        <f>$AA$90</f>
        <v>11.442714528234099</v>
      </c>
      <c r="U53" s="682"/>
      <c r="V53" s="680"/>
      <c r="W53" s="697"/>
      <c r="X53" s="699"/>
      <c r="Y53" s="701"/>
      <c r="Z53" s="164" t="s">
        <v>1003</v>
      </c>
      <c r="AA53" s="166">
        <f>C283</f>
        <v>219</v>
      </c>
      <c r="AB53" s="180">
        <f>AM283</f>
        <v>91.320944626133041</v>
      </c>
      <c r="AC53" s="150"/>
      <c r="AD53" s="151"/>
      <c r="AE53" s="151"/>
      <c r="AH53" s="151"/>
      <c r="AI53" s="151"/>
      <c r="AL53" s="151"/>
      <c r="AM53" s="151"/>
    </row>
    <row r="54" spans="1:40" ht="14.45" customHeight="1">
      <c r="A54" s="150"/>
      <c r="C54" s="682"/>
      <c r="D54" s="680"/>
      <c r="E54" s="697"/>
      <c r="F54" s="699"/>
      <c r="G54" s="701"/>
      <c r="H54" s="165" t="s">
        <v>1001</v>
      </c>
      <c r="I54" s="167">
        <f>$C$299</f>
        <v>9</v>
      </c>
      <c r="J54" s="181">
        <f>$S$299</f>
        <v>4.0390335456158279</v>
      </c>
      <c r="K54" s="151"/>
      <c r="L54" s="682"/>
      <c r="M54" s="680"/>
      <c r="N54" s="697"/>
      <c r="O54" s="699"/>
      <c r="P54" s="701"/>
      <c r="Q54" s="165" t="s">
        <v>1001</v>
      </c>
      <c r="R54" s="167">
        <f>$C$311</f>
        <v>21</v>
      </c>
      <c r="S54" s="181">
        <f>$AA$311</f>
        <v>9.6148345054158959</v>
      </c>
      <c r="U54" s="682"/>
      <c r="V54" s="680"/>
      <c r="W54" s="697"/>
      <c r="X54" s="699"/>
      <c r="Y54" s="701"/>
      <c r="Z54" s="165" t="s">
        <v>1001</v>
      </c>
      <c r="AA54" s="167">
        <f>C438</f>
        <v>148</v>
      </c>
      <c r="AB54" s="181">
        <f>AM438</f>
        <v>61.83369624267732</v>
      </c>
      <c r="AC54" s="150"/>
      <c r="AD54" s="151"/>
      <c r="AE54" s="151"/>
      <c r="AH54" s="151"/>
      <c r="AI54" s="151"/>
      <c r="AL54" s="151"/>
      <c r="AM54" s="151"/>
    </row>
    <row r="55" spans="1:40" ht="14.45" customHeight="1">
      <c r="A55" s="150"/>
      <c r="C55" s="682"/>
      <c r="D55" s="680"/>
      <c r="E55" s="691" t="s">
        <v>1532</v>
      </c>
      <c r="F55" s="693">
        <v>2.0999999999999999E-3</v>
      </c>
      <c r="G55" s="689">
        <v>24</v>
      </c>
      <c r="H55" s="165" t="s">
        <v>1033</v>
      </c>
      <c r="I55" s="167">
        <f>$C$454</f>
        <v>9</v>
      </c>
      <c r="J55" s="181">
        <f>$S$454</f>
        <v>4.0390335456158279</v>
      </c>
      <c r="K55" s="151"/>
      <c r="L55" s="682"/>
      <c r="M55" s="680"/>
      <c r="N55" s="691" t="s">
        <v>1532</v>
      </c>
      <c r="O55" s="693">
        <v>5.0000000000000001E-4</v>
      </c>
      <c r="P55" s="689">
        <v>36</v>
      </c>
      <c r="Q55" s="165" t="s">
        <v>1033</v>
      </c>
      <c r="R55" s="167">
        <f>$C$466</f>
        <v>21</v>
      </c>
      <c r="S55" s="181">
        <f>$AA$466</f>
        <v>9.7397336245271013</v>
      </c>
      <c r="U55" s="682"/>
      <c r="V55" s="680"/>
      <c r="W55" s="691" t="s">
        <v>1532</v>
      </c>
      <c r="X55" s="693">
        <v>1E-4</v>
      </c>
      <c r="Y55" s="689">
        <v>48</v>
      </c>
      <c r="Z55" s="165" t="s">
        <v>1033</v>
      </c>
      <c r="AA55" s="167">
        <f>C593</f>
        <v>148</v>
      </c>
      <c r="AB55" s="181">
        <f>AM593</f>
        <v>61.83369624267732</v>
      </c>
      <c r="AC55" s="150"/>
      <c r="AD55" s="151"/>
      <c r="AE55" s="151"/>
      <c r="AH55" s="151"/>
      <c r="AI55" s="151"/>
      <c r="AL55" s="151"/>
      <c r="AM55" s="151"/>
    </row>
    <row r="56" spans="1:40" ht="14.45" customHeight="1">
      <c r="A56" s="150"/>
      <c r="C56" s="682"/>
      <c r="D56" s="680"/>
      <c r="E56" s="691" t="s">
        <v>1532</v>
      </c>
      <c r="F56" s="693"/>
      <c r="G56" s="689"/>
      <c r="H56" s="165" t="s">
        <v>1002</v>
      </c>
      <c r="I56" s="167">
        <f>$C$609</f>
        <v>9</v>
      </c>
      <c r="J56" s="181">
        <f>$S$609</f>
        <v>4.0441249148548808</v>
      </c>
      <c r="K56" s="151"/>
      <c r="L56" s="682"/>
      <c r="M56" s="680"/>
      <c r="N56" s="691" t="s">
        <v>1532</v>
      </c>
      <c r="O56" s="693"/>
      <c r="P56" s="689"/>
      <c r="Q56" s="165" t="s">
        <v>1002</v>
      </c>
      <c r="R56" s="167">
        <f>$C$621</f>
        <v>21</v>
      </c>
      <c r="S56" s="181">
        <f>$AA$621</f>
        <v>9.6978217652670669</v>
      </c>
      <c r="U56" s="682"/>
      <c r="V56" s="680"/>
      <c r="W56" s="691" t="s">
        <v>1532</v>
      </c>
      <c r="X56" s="693"/>
      <c r="Y56" s="689"/>
      <c r="Z56" s="165" t="s">
        <v>1002</v>
      </c>
      <c r="AA56" s="167">
        <f>C766</f>
        <v>165</v>
      </c>
      <c r="AB56" s="181">
        <f>AM766</f>
        <v>69.316655041070391</v>
      </c>
      <c r="AC56" s="150"/>
      <c r="AD56" s="151"/>
      <c r="AE56" s="151"/>
      <c r="AH56" s="151"/>
      <c r="AI56" s="151"/>
      <c r="AL56" s="151"/>
      <c r="AM56" s="151"/>
    </row>
    <row r="57" spans="1:40" ht="14.45" customHeight="1">
      <c r="A57" s="150"/>
      <c r="C57" s="677" t="s">
        <v>1545</v>
      </c>
      <c r="D57" s="675">
        <v>0.15</v>
      </c>
      <c r="E57" s="691" t="s">
        <v>1533</v>
      </c>
      <c r="F57" s="693">
        <v>4.1999999999999997E-3</v>
      </c>
      <c r="G57" s="689">
        <v>12</v>
      </c>
      <c r="H57" s="165" t="s">
        <v>1546</v>
      </c>
      <c r="I57" s="167">
        <f>$C$781</f>
        <v>8</v>
      </c>
      <c r="J57" s="181">
        <f>$S$781</f>
        <v>3.4352025153263877</v>
      </c>
      <c r="K57" s="151"/>
      <c r="L57" s="677" t="s">
        <v>1545</v>
      </c>
      <c r="M57" s="675">
        <v>0.05</v>
      </c>
      <c r="N57" s="691" t="s">
        <v>1533</v>
      </c>
      <c r="O57" s="693">
        <v>8.9999999999999998E-4</v>
      </c>
      <c r="P57" s="689">
        <v>18</v>
      </c>
      <c r="Q57" s="165" t="s">
        <v>1546</v>
      </c>
      <c r="R57" s="167">
        <f>$C$792</f>
        <v>19</v>
      </c>
      <c r="S57" s="181">
        <f>$AA$792</f>
        <v>8.4527751340665915</v>
      </c>
      <c r="U57" s="677" t="s">
        <v>1545</v>
      </c>
      <c r="V57" s="695">
        <v>5.0000000000000001E-3</v>
      </c>
      <c r="W57" s="691" t="s">
        <v>1533</v>
      </c>
      <c r="X57" s="693">
        <v>2.0000000000000001E-4</v>
      </c>
      <c r="Y57" s="689">
        <v>24</v>
      </c>
      <c r="Z57" s="165" t="s">
        <v>1546</v>
      </c>
      <c r="AA57" s="167">
        <f>C885</f>
        <v>112</v>
      </c>
      <c r="AB57" s="181">
        <f>AM885</f>
        <v>46.756155293346822</v>
      </c>
      <c r="AC57" s="150"/>
      <c r="AD57" s="151"/>
      <c r="AE57" s="151"/>
      <c r="AH57" s="151"/>
      <c r="AI57" s="151"/>
      <c r="AL57" s="151"/>
      <c r="AM57" s="151"/>
    </row>
    <row r="58" spans="1:40" ht="14.45" customHeight="1">
      <c r="A58" s="150"/>
      <c r="C58" s="677" t="s">
        <v>1545</v>
      </c>
      <c r="D58" s="675"/>
      <c r="E58" s="691" t="s">
        <v>1533</v>
      </c>
      <c r="F58" s="693"/>
      <c r="G58" s="689"/>
      <c r="H58" s="165" t="s">
        <v>1547</v>
      </c>
      <c r="I58" s="167">
        <f>$C$900</f>
        <v>8</v>
      </c>
      <c r="J58" s="181">
        <f>$S$900</f>
        <v>3.4390241547337403</v>
      </c>
      <c r="K58" s="151"/>
      <c r="L58" s="677" t="s">
        <v>1545</v>
      </c>
      <c r="M58" s="675"/>
      <c r="N58" s="691" t="s">
        <v>1533</v>
      </c>
      <c r="O58" s="693"/>
      <c r="P58" s="689"/>
      <c r="Q58" s="165" t="s">
        <v>1547</v>
      </c>
      <c r="R58" s="167">
        <f>$C$910</f>
        <v>18</v>
      </c>
      <c r="S58" s="181">
        <f>$AA$910</f>
        <v>8.3331338618725059</v>
      </c>
      <c r="U58" s="677" t="s">
        <v>1545</v>
      </c>
      <c r="V58" s="695"/>
      <c r="W58" s="691" t="s">
        <v>1533</v>
      </c>
      <c r="X58" s="693"/>
      <c r="Y58" s="689"/>
      <c r="Z58" s="165" t="s">
        <v>1547</v>
      </c>
      <c r="AA58" s="167">
        <f>C1014</f>
        <v>121</v>
      </c>
      <c r="AB58" s="181">
        <f>AM1014</f>
        <v>50.903405800817254</v>
      </c>
      <c r="AC58" s="150"/>
      <c r="AD58" s="151"/>
      <c r="AE58" s="151"/>
      <c r="AH58" s="151"/>
      <c r="AI58" s="151"/>
      <c r="AL58" s="151"/>
      <c r="AM58" s="151"/>
    </row>
    <row r="59" spans="1:40" ht="14.45" customHeight="1">
      <c r="A59" s="150"/>
      <c r="C59" s="677" t="s">
        <v>1548</v>
      </c>
      <c r="D59" s="675">
        <v>0.15</v>
      </c>
      <c r="E59" s="691" t="s">
        <v>1535</v>
      </c>
      <c r="F59" s="693">
        <v>1.2500000000000001E-2</v>
      </c>
      <c r="G59" s="689">
        <v>4</v>
      </c>
      <c r="H59" s="165" t="s">
        <v>1537</v>
      </c>
      <c r="I59" s="167">
        <f>$C$1029</f>
        <v>8</v>
      </c>
      <c r="J59" s="181">
        <f>$S$1029</f>
        <v>3.4390241547337403</v>
      </c>
      <c r="K59" s="151"/>
      <c r="L59" s="677" t="s">
        <v>1548</v>
      </c>
      <c r="M59" s="675">
        <v>0.05</v>
      </c>
      <c r="N59" s="691" t="s">
        <v>1535</v>
      </c>
      <c r="O59" s="693">
        <v>2.8E-3</v>
      </c>
      <c r="P59" s="689">
        <v>6</v>
      </c>
      <c r="Q59" s="165" t="s">
        <v>1537</v>
      </c>
      <c r="R59" s="167">
        <f>$C$1040</f>
        <v>19</v>
      </c>
      <c r="S59" s="181">
        <f>$AA$1040</f>
        <v>8.5182365753874656</v>
      </c>
      <c r="U59" s="677" t="s">
        <v>1548</v>
      </c>
      <c r="V59" s="675">
        <v>0.01</v>
      </c>
      <c r="W59" s="691" t="s">
        <v>1535</v>
      </c>
      <c r="X59" s="693">
        <v>4.0000000000000002E-4</v>
      </c>
      <c r="Y59" s="689">
        <v>8</v>
      </c>
      <c r="Z59" s="165" t="s">
        <v>1537</v>
      </c>
      <c r="AA59" s="167">
        <f>C1143</f>
        <v>121</v>
      </c>
      <c r="AB59" s="181">
        <f>AM1143</f>
        <v>50.903405800817254</v>
      </c>
      <c r="AC59" s="150"/>
      <c r="AD59" s="151"/>
      <c r="AE59" s="151"/>
      <c r="AH59" s="151"/>
      <c r="AI59" s="151"/>
      <c r="AL59" s="151"/>
      <c r="AM59" s="151"/>
    </row>
    <row r="60" spans="1:40" ht="14.45" customHeight="1" thickBot="1">
      <c r="A60" s="150"/>
      <c r="C60" s="678" t="s">
        <v>1548</v>
      </c>
      <c r="D60" s="676">
        <v>0.15</v>
      </c>
      <c r="E60" s="692" t="s">
        <v>1535</v>
      </c>
      <c r="F60" s="694"/>
      <c r="G60" s="690"/>
      <c r="H60" s="182" t="s">
        <v>1538</v>
      </c>
      <c r="I60" s="183">
        <f>$C$1157</f>
        <v>7</v>
      </c>
      <c r="J60" s="184">
        <f>$S$1157</f>
        <v>2.9813838652999998</v>
      </c>
      <c r="K60" s="153"/>
      <c r="L60" s="678" t="s">
        <v>1548</v>
      </c>
      <c r="M60" s="676"/>
      <c r="N60" s="692" t="s">
        <v>1535</v>
      </c>
      <c r="O60" s="694"/>
      <c r="P60" s="690"/>
      <c r="Q60" s="182" t="s">
        <v>1538</v>
      </c>
      <c r="R60" s="183">
        <f>$C$1167</f>
        <v>17</v>
      </c>
      <c r="S60" s="184">
        <f>$AA$1167</f>
        <v>7.5236294010651257</v>
      </c>
      <c r="U60" s="678" t="s">
        <v>1548</v>
      </c>
      <c r="V60" s="676"/>
      <c r="W60" s="692" t="s">
        <v>1535</v>
      </c>
      <c r="X60" s="694"/>
      <c r="Y60" s="690"/>
      <c r="Z60" s="182" t="s">
        <v>1538</v>
      </c>
      <c r="AA60" s="183">
        <f>C1259</f>
        <v>109</v>
      </c>
      <c r="AB60" s="184">
        <f>AM1259</f>
        <v>45.739239545593186</v>
      </c>
      <c r="AC60" s="150"/>
      <c r="AD60" s="151"/>
      <c r="AE60" s="151"/>
      <c r="AH60" s="151"/>
      <c r="AI60" s="151"/>
      <c r="AL60" s="151"/>
      <c r="AM60" s="151"/>
    </row>
    <row r="61" spans="1:40" ht="14.45" customHeight="1" thickBot="1">
      <c r="A61" s="150"/>
      <c r="D61" s="150"/>
      <c r="E61" s="150"/>
      <c r="F61" s="151"/>
      <c r="G61" s="151"/>
      <c r="H61" s="150"/>
      <c r="I61" s="150"/>
      <c r="J61" s="151"/>
      <c r="K61" s="151"/>
      <c r="L61" s="150"/>
      <c r="M61" s="150"/>
      <c r="N61" s="151"/>
      <c r="O61" s="151"/>
      <c r="P61" s="150"/>
      <c r="Q61" s="150"/>
      <c r="R61" s="151"/>
      <c r="S61" s="151"/>
      <c r="T61" s="150"/>
      <c r="U61" s="150"/>
      <c r="V61" s="151"/>
      <c r="W61" s="151"/>
      <c r="X61" s="150"/>
      <c r="Y61" s="150"/>
      <c r="Z61" s="151"/>
      <c r="AA61" s="151"/>
      <c r="AB61" s="150"/>
      <c r="AC61" s="150"/>
      <c r="AD61" s="151"/>
      <c r="AE61" s="151"/>
      <c r="AH61" s="151"/>
      <c r="AI61" s="151"/>
      <c r="AL61" s="151"/>
      <c r="AM61" s="151"/>
    </row>
    <row r="62" spans="1:40" ht="14.45" customHeight="1">
      <c r="A62" s="190"/>
      <c r="B62" s="685" t="s">
        <v>1003</v>
      </c>
      <c r="C62" s="175" t="s">
        <v>1540</v>
      </c>
      <c r="D62" s="683">
        <v>7</v>
      </c>
      <c r="E62" s="683"/>
      <c r="F62" s="683"/>
      <c r="G62" s="683"/>
      <c r="H62" s="683">
        <v>8</v>
      </c>
      <c r="I62" s="683"/>
      <c r="J62" s="683"/>
      <c r="K62" s="683"/>
      <c r="L62" s="683" t="s">
        <v>1007</v>
      </c>
      <c r="M62" s="683"/>
      <c r="N62" s="683"/>
      <c r="O62" s="683"/>
      <c r="P62" s="683" t="s">
        <v>1008</v>
      </c>
      <c r="Q62" s="683"/>
      <c r="R62" s="683"/>
      <c r="S62" s="683"/>
      <c r="T62" s="683" t="s">
        <v>1009</v>
      </c>
      <c r="U62" s="683"/>
      <c r="V62" s="683"/>
      <c r="W62" s="683"/>
      <c r="X62" s="683" t="s">
        <v>1010</v>
      </c>
      <c r="Y62" s="683"/>
      <c r="Z62" s="683"/>
      <c r="AA62" s="683"/>
      <c r="AB62" s="683" t="s">
        <v>1011</v>
      </c>
      <c r="AC62" s="683"/>
      <c r="AD62" s="688"/>
      <c r="AE62" s="688"/>
      <c r="AF62" s="683" t="s">
        <v>1012</v>
      </c>
      <c r="AG62" s="683"/>
      <c r="AH62" s="688"/>
      <c r="AI62" s="688"/>
      <c r="AJ62" s="683" t="s">
        <v>981</v>
      </c>
      <c r="AK62" s="683"/>
      <c r="AL62" s="683"/>
      <c r="AM62" s="684"/>
      <c r="AN62" s="190"/>
    </row>
    <row r="63" spans="1:40" ht="14.45" customHeight="1">
      <c r="A63" s="190"/>
      <c r="B63" s="686"/>
      <c r="C63" s="163" t="s">
        <v>1549</v>
      </c>
      <c r="D63" s="163" t="s">
        <v>1004</v>
      </c>
      <c r="E63" s="163" t="s">
        <v>1005</v>
      </c>
      <c r="F63" s="163" t="s">
        <v>175</v>
      </c>
      <c r="G63" s="163" t="s">
        <v>1006</v>
      </c>
      <c r="H63" s="163" t="s">
        <v>1004</v>
      </c>
      <c r="I63" s="163" t="s">
        <v>1005</v>
      </c>
      <c r="J63" s="163" t="s">
        <v>175</v>
      </c>
      <c r="K63" s="163" t="s">
        <v>1006</v>
      </c>
      <c r="L63" s="163" t="s">
        <v>1004</v>
      </c>
      <c r="M63" s="163" t="s">
        <v>1005</v>
      </c>
      <c r="N63" s="163" t="s">
        <v>175</v>
      </c>
      <c r="O63" s="163" t="s">
        <v>1006</v>
      </c>
      <c r="P63" s="163" t="s">
        <v>1004</v>
      </c>
      <c r="Q63" s="163" t="s">
        <v>1005</v>
      </c>
      <c r="R63" s="163" t="s">
        <v>175</v>
      </c>
      <c r="S63" s="163" t="s">
        <v>1006</v>
      </c>
      <c r="T63" s="163" t="s">
        <v>1004</v>
      </c>
      <c r="U63" s="163" t="s">
        <v>1005</v>
      </c>
      <c r="V63" s="163" t="s">
        <v>175</v>
      </c>
      <c r="W63" s="163" t="s">
        <v>1006</v>
      </c>
      <c r="X63" s="163" t="s">
        <v>1004</v>
      </c>
      <c r="Y63" s="163" t="s">
        <v>1005</v>
      </c>
      <c r="Z63" s="163" t="s">
        <v>175</v>
      </c>
      <c r="AA63" s="163" t="s">
        <v>1006</v>
      </c>
      <c r="AB63" s="163" t="s">
        <v>1004</v>
      </c>
      <c r="AC63" s="163" t="s">
        <v>1005</v>
      </c>
      <c r="AD63" s="163" t="s">
        <v>175</v>
      </c>
      <c r="AE63" s="163" t="s">
        <v>1006</v>
      </c>
      <c r="AF63" s="163" t="s">
        <v>1004</v>
      </c>
      <c r="AG63" s="163" t="s">
        <v>1005</v>
      </c>
      <c r="AH63" s="163" t="s">
        <v>175</v>
      </c>
      <c r="AI63" s="163" t="s">
        <v>1006</v>
      </c>
      <c r="AJ63" s="163" t="s">
        <v>1004</v>
      </c>
      <c r="AK63" s="163" t="s">
        <v>1005</v>
      </c>
      <c r="AL63" s="163" t="s">
        <v>175</v>
      </c>
      <c r="AM63" s="185" t="s">
        <v>1006</v>
      </c>
      <c r="AN63" s="190"/>
    </row>
    <row r="64" spans="1:40" ht="14.45" hidden="1" customHeight="1">
      <c r="A64" s="190"/>
      <c r="B64" s="686"/>
      <c r="C64" s="168"/>
      <c r="D64" s="170"/>
      <c r="E64" s="170"/>
      <c r="F64" s="171"/>
      <c r="G64" s="171"/>
      <c r="H64" s="170"/>
      <c r="I64" s="170"/>
      <c r="J64" s="171"/>
      <c r="K64" s="171"/>
      <c r="L64" s="170"/>
      <c r="M64" s="170"/>
      <c r="N64" s="171"/>
      <c r="O64" s="171"/>
      <c r="P64" s="170"/>
      <c r="Q64" s="170"/>
      <c r="R64" s="171"/>
      <c r="S64" s="171"/>
      <c r="T64" s="170"/>
      <c r="U64" s="170"/>
      <c r="V64" s="171"/>
      <c r="W64" s="171"/>
      <c r="X64" s="170"/>
      <c r="Y64" s="170"/>
      <c r="Z64" s="171"/>
      <c r="AA64" s="171"/>
      <c r="AB64" s="170"/>
      <c r="AC64" s="170"/>
      <c r="AD64" s="171"/>
      <c r="AE64" s="171"/>
      <c r="AF64" s="170"/>
      <c r="AG64" s="170"/>
      <c r="AH64" s="171"/>
      <c r="AI64" s="171"/>
      <c r="AJ64" s="172"/>
      <c r="AK64" s="170"/>
      <c r="AL64" s="171"/>
      <c r="AM64" s="173"/>
      <c r="AN64" s="190"/>
    </row>
    <row r="65" spans="1:40" ht="14.45" customHeight="1">
      <c r="A65" s="190"/>
      <c r="B65" s="686"/>
      <c r="C65" s="196">
        <v>0</v>
      </c>
      <c r="D65" s="197">
        <v>0.6</v>
      </c>
      <c r="E65" s="197">
        <v>0</v>
      </c>
      <c r="F65" s="198">
        <f>ROW(A1)*D65^IF(E65=100%,0,1)*PRODUCT(INDEX(1-D$64:D64,))</f>
        <v>0.6</v>
      </c>
      <c r="G65" s="198">
        <f>SUM(F65+G64)</f>
        <v>0.6</v>
      </c>
      <c r="H65" s="197">
        <v>0.45</v>
      </c>
      <c r="I65" s="197">
        <v>0</v>
      </c>
      <c r="J65" s="198">
        <f>ROW(E1)*H65^IF(I65=100%,0,1)*PRODUCT(INDEX(1-H$64:H64,))</f>
        <v>0.45</v>
      </c>
      <c r="K65" s="198">
        <f>SUM(J65+K64)</f>
        <v>0.45</v>
      </c>
      <c r="L65" s="197">
        <v>0.3</v>
      </c>
      <c r="M65" s="197">
        <v>0</v>
      </c>
      <c r="N65" s="198">
        <f>ROW(I1)*L65^IF(M65=100%,0,1)*PRODUCT(INDEX(1-L$64:L64,))</f>
        <v>0.3</v>
      </c>
      <c r="O65" s="198">
        <f>SUM(N65+O64)</f>
        <v>0.3</v>
      </c>
      <c r="P65" s="197">
        <v>0.15</v>
      </c>
      <c r="Q65" s="197">
        <v>0</v>
      </c>
      <c r="R65" s="198">
        <f>ROW(M1)*P65^IF(Q65=100%,0,1)*PRODUCT(INDEX(1-P$64:P64,))</f>
        <v>0.15</v>
      </c>
      <c r="S65" s="198">
        <f>SUM(R65+S64)</f>
        <v>0.15</v>
      </c>
      <c r="T65" s="197">
        <v>0.1</v>
      </c>
      <c r="U65" s="197">
        <v>0</v>
      </c>
      <c r="V65" s="198">
        <f>ROW(Q1)*T65^IF(U65=100%,0,1)*PRODUCT(INDEX(1-T$64:T64,))</f>
        <v>0.1</v>
      </c>
      <c r="W65" s="198">
        <f>SUM(V65+W64)</f>
        <v>0.1</v>
      </c>
      <c r="X65" s="197">
        <v>0.05</v>
      </c>
      <c r="Y65" s="197">
        <v>0</v>
      </c>
      <c r="Z65" s="198">
        <f>ROW(U1)*X65^IF(Y65=100%,0,1)*PRODUCT(INDEX(1-X$64:X64,))</f>
        <v>0.05</v>
      </c>
      <c r="AA65" s="198">
        <f>SUM(Z65+AA64)</f>
        <v>0.05</v>
      </c>
      <c r="AB65" s="197">
        <v>0.03</v>
      </c>
      <c r="AC65" s="197">
        <v>0</v>
      </c>
      <c r="AD65" s="198">
        <f>ROW(Y1)*AB65^IF(AC65=100%,0,1)*PRODUCT(INDEX(1-AB$64:AB64,))</f>
        <v>0.03</v>
      </c>
      <c r="AE65" s="198">
        <f>SUM(AD65+AE64)</f>
        <v>0.03</v>
      </c>
      <c r="AF65" s="197">
        <v>0.01</v>
      </c>
      <c r="AG65" s="197">
        <v>0</v>
      </c>
      <c r="AH65" s="198">
        <f>ROW(AC1)*AF65^IF(AG65=100%,0,1)*PRODUCT(INDEX(1-AF$64:AF64,))</f>
        <v>0.01</v>
      </c>
      <c r="AI65" s="198">
        <f>SUM(AH65+AI64)</f>
        <v>0.01</v>
      </c>
      <c r="AJ65" s="197">
        <v>5.0000000000000001E-3</v>
      </c>
      <c r="AK65" s="197">
        <v>0</v>
      </c>
      <c r="AL65" s="198">
        <f>ROW(AG1)*AJ65^IF(AK65=100%,0,1)*PRODUCT(INDEX(1-AJ$64:AJ64,))</f>
        <v>5.0000000000000001E-3</v>
      </c>
      <c r="AM65" s="199">
        <f>SUM(AL65+AM64)</f>
        <v>5.0000000000000001E-3</v>
      </c>
      <c r="AN65" s="190"/>
    </row>
    <row r="66" spans="1:40" ht="14.45" hidden="1" customHeight="1">
      <c r="A66" s="190"/>
      <c r="B66" s="686"/>
      <c r="C66" s="196">
        <v>1</v>
      </c>
      <c r="D66" s="197">
        <f>D65+ROUNDDOWN(D$65/10,3)</f>
        <v>0.65999999999999992</v>
      </c>
      <c r="E66" s="197">
        <f>IF(E65+D65*0.465&gt;1,1,E65+D65*0.465)</f>
        <v>0.27900000000000003</v>
      </c>
      <c r="F66" s="198">
        <f>ROW(A2)*D66^IF(E66=100%,0,1)*PRODUCT(INDEX(1-D$64:D65,))</f>
        <v>0.52799999999999991</v>
      </c>
      <c r="G66" s="198">
        <f t="shared" ref="G66:G69" si="0">SUM(F66+G65)</f>
        <v>1.1279999999999999</v>
      </c>
      <c r="H66" s="197">
        <f>H65+ROUNDDOWN(H$65/10,3)</f>
        <v>0.495</v>
      </c>
      <c r="I66" s="197">
        <f>IF(I65+H65*0.465&gt;1,1,I65+H65*0.465)</f>
        <v>0.20925000000000002</v>
      </c>
      <c r="J66" s="198">
        <f>ROW(E2)*H66^IF(I66=100%,0,1)*PRODUCT(INDEX(1-H$64:H65,))</f>
        <v>0.54449999999999998</v>
      </c>
      <c r="K66" s="198">
        <f t="shared" ref="K66:K70" si="1">SUM(J66+K65)</f>
        <v>0.99449999999999994</v>
      </c>
      <c r="L66" s="197">
        <f t="shared" ref="L66:L71" si="2">L65+ROUNDDOWN(L$65/10,3)</f>
        <v>0.32999999999999996</v>
      </c>
      <c r="M66" s="197">
        <f t="shared" ref="M66:M71" si="3">IF(M65+L65*0.465&gt;1,1,M65+L65*0.465)</f>
        <v>0.13950000000000001</v>
      </c>
      <c r="N66" s="198">
        <f>ROW(I2)*L66^IF(M66=100%,0,1)*PRODUCT(INDEX(1-L$64:L65,))</f>
        <v>0.46199999999999991</v>
      </c>
      <c r="O66" s="198">
        <f t="shared" ref="O66:O71" si="4">SUM(N66+O65)</f>
        <v>0.7619999999999999</v>
      </c>
      <c r="P66" s="197">
        <f t="shared" ref="P66:P75" si="5">P65+ROUNDDOWN(P$65/10,3)</f>
        <v>0.16499999999999998</v>
      </c>
      <c r="Q66" s="197">
        <f t="shared" ref="Q66:Q75" si="6">IF(Q65+P65*0.465&gt;1,1,Q65+P65*0.465)</f>
        <v>6.9750000000000006E-2</v>
      </c>
      <c r="R66" s="198">
        <f>ROW(M2)*P66^IF(Q66=100%,0,1)*PRODUCT(INDEX(1-P$64:P65,))</f>
        <v>0.28049999999999997</v>
      </c>
      <c r="S66" s="198">
        <f t="shared" ref="S66:S75" si="7">SUM(R66+S65)</f>
        <v>0.43049999999999999</v>
      </c>
      <c r="T66" s="197">
        <f t="shared" ref="T66:T75" si="8">T65+ROUNDDOWN(T$65/10,3)</f>
        <v>0.11</v>
      </c>
      <c r="U66" s="197">
        <f t="shared" ref="U66:U79" si="9">IF(U65+T65*0.465&gt;1,1,U65+T65*0.465)</f>
        <v>4.6500000000000007E-2</v>
      </c>
      <c r="V66" s="198">
        <f>ROW(Q2)*T66^IF(U66=100%,0,1)*PRODUCT(INDEX(1-T$64:T65,))</f>
        <v>0.19800000000000001</v>
      </c>
      <c r="W66" s="198">
        <f t="shared" ref="W66:W79" si="10">SUM(V66+W65)</f>
        <v>0.29800000000000004</v>
      </c>
      <c r="X66" s="197">
        <f t="shared" ref="X66:X75" si="11">X65+ROUNDDOWN(X$65/10,3)</f>
        <v>5.5E-2</v>
      </c>
      <c r="Y66" s="197">
        <f t="shared" ref="Y66:Y90" si="12">IF(Y65+X65*0.465&gt;1,1,Y65+X65*0.465)</f>
        <v>2.3250000000000003E-2</v>
      </c>
      <c r="Z66" s="198">
        <f>ROW(U2)*X66^IF(Y66=100%,0,1)*PRODUCT(INDEX(1-X$64:X65,))</f>
        <v>0.1045</v>
      </c>
      <c r="AA66" s="198">
        <f t="shared" ref="AA66:AA90" si="13">SUM(Z66+AA65)</f>
        <v>0.1545</v>
      </c>
      <c r="AB66" s="197">
        <f t="shared" ref="AB66:AB75" si="14">AB65+ROUNDDOWN(AB$65/10,3)</f>
        <v>3.3000000000000002E-2</v>
      </c>
      <c r="AC66" s="197">
        <f t="shared" ref="AC66:AC104" si="15">IF(AC65+AB65*0.465&gt;1,1,AC65+AB65*0.465)</f>
        <v>1.3950000000000001E-2</v>
      </c>
      <c r="AD66" s="198">
        <f>ROW(Y2)*AB66^IF(AC66=100%,0,1)*PRODUCT(INDEX(1-AB$64:AB65,))</f>
        <v>6.4020000000000007E-2</v>
      </c>
      <c r="AE66" s="198">
        <f t="shared" ref="AE66:AE104" si="16">SUM(AD66+AE65)</f>
        <v>9.4020000000000006E-2</v>
      </c>
      <c r="AF66" s="197">
        <f t="shared" ref="AF66:AF75" si="17">AF65+ROUNDDOWN(AF$65/10,3)</f>
        <v>1.0999999999999999E-2</v>
      </c>
      <c r="AG66" s="197">
        <f t="shared" ref="AG66:AG97" si="18">IF(AG65+AF65*0.465&gt;1,1,AG65+AF65*0.465)</f>
        <v>4.6500000000000005E-3</v>
      </c>
      <c r="AH66" s="198">
        <f>ROW(AC2)*AF66^IF(AG66=100%,0,1)*PRODUCT(INDEX(1-AF$64:AF65,))</f>
        <v>2.1779999999999997E-2</v>
      </c>
      <c r="AI66" s="198">
        <f t="shared" ref="AI66:AI129" si="19">SUM(AH66+AI65)</f>
        <v>3.1779999999999996E-2</v>
      </c>
      <c r="AJ66" s="197">
        <f t="shared" ref="AJ66:AJ75" si="20">AJ65+ROUNDDOWN(AJ$65/10,4)</f>
        <v>5.4999999999999997E-3</v>
      </c>
      <c r="AK66" s="197">
        <f t="shared" ref="AK66:AK129" si="21">IF(AK65+AJ65*0.465&gt;1,1,AK65+AJ65*0.465)</f>
        <v>2.3250000000000002E-3</v>
      </c>
      <c r="AL66" s="198">
        <f>ROW(AG2)*AJ66^IF(AK66=100%,0,1)*PRODUCT(INDEX(1-AJ$64:AJ65,))</f>
        <v>1.0945E-2</v>
      </c>
      <c r="AM66" s="199">
        <f t="shared" ref="AM66:AM129" si="22">SUM(AL66+AM65)</f>
        <v>1.5945000000000001E-2</v>
      </c>
      <c r="AN66" s="190"/>
    </row>
    <row r="67" spans="1:40" ht="14.45" hidden="1" customHeight="1">
      <c r="A67" s="190"/>
      <c r="B67" s="686"/>
      <c r="C67" s="196">
        <v>2</v>
      </c>
      <c r="D67" s="197">
        <f>D66+ROUNDDOWN(D$65/10,3)</f>
        <v>0.72</v>
      </c>
      <c r="E67" s="197">
        <f>IF(E66+D66*0.465&gt;1,1,E66+D66*0.465)</f>
        <v>0.58590000000000009</v>
      </c>
      <c r="F67" s="198">
        <f>ROW(A3)*D67^IF(E67=100%,0,1)*PRODUCT(INDEX(1-D$64:D66,))</f>
        <v>0.29376000000000008</v>
      </c>
      <c r="G67" s="198">
        <f t="shared" si="0"/>
        <v>1.4217599999999999</v>
      </c>
      <c r="H67" s="197">
        <f>H66+ROUNDDOWN(H$65/10,3)</f>
        <v>0.54</v>
      </c>
      <c r="I67" s="197">
        <f>IF(I66+H66*0.465&gt;1,1,I66+H66*0.465)</f>
        <v>0.43942500000000007</v>
      </c>
      <c r="J67" s="198">
        <f>ROW(E3)*H67^IF(I67=100%,0,1)*PRODUCT(INDEX(1-H$64:H66,))</f>
        <v>0.4499550000000001</v>
      </c>
      <c r="K67" s="198">
        <f t="shared" si="1"/>
        <v>1.444455</v>
      </c>
      <c r="L67" s="197">
        <f t="shared" si="2"/>
        <v>0.36</v>
      </c>
      <c r="M67" s="197">
        <f t="shared" si="3"/>
        <v>0.29295000000000004</v>
      </c>
      <c r="N67" s="198">
        <f>ROW(I3)*L67^IF(M67=100%,0,1)*PRODUCT(INDEX(1-L$64:L66,))</f>
        <v>0.50651999999999997</v>
      </c>
      <c r="O67" s="198">
        <f t="shared" si="4"/>
        <v>1.2685199999999999</v>
      </c>
      <c r="P67" s="197">
        <f t="shared" si="5"/>
        <v>0.18</v>
      </c>
      <c r="Q67" s="197">
        <f t="shared" si="6"/>
        <v>0.14647500000000002</v>
      </c>
      <c r="R67" s="198">
        <f>ROW(M3)*P67^IF(Q67=100%,0,1)*PRODUCT(INDEX(1-P$64:P66,))</f>
        <v>0.38326500000000002</v>
      </c>
      <c r="S67" s="198">
        <f t="shared" si="7"/>
        <v>0.81376500000000007</v>
      </c>
      <c r="T67" s="197">
        <f t="shared" si="8"/>
        <v>0.12</v>
      </c>
      <c r="U67" s="197">
        <f t="shared" si="9"/>
        <v>9.7650000000000015E-2</v>
      </c>
      <c r="V67" s="198">
        <f>ROW(Q3)*T67^IF(U67=100%,0,1)*PRODUCT(INDEX(1-T$64:T66,))</f>
        <v>0.28836000000000001</v>
      </c>
      <c r="W67" s="198">
        <f t="shared" si="10"/>
        <v>0.58635999999999999</v>
      </c>
      <c r="X67" s="197">
        <f t="shared" si="11"/>
        <v>0.06</v>
      </c>
      <c r="Y67" s="197">
        <f t="shared" si="12"/>
        <v>4.8825000000000007E-2</v>
      </c>
      <c r="Z67" s="198">
        <f>ROW(U3)*X67^IF(Y67=100%,0,1)*PRODUCT(INDEX(1-X$64:X66,))</f>
        <v>0.16159499999999999</v>
      </c>
      <c r="AA67" s="198">
        <f t="shared" si="13"/>
        <v>0.31609500000000001</v>
      </c>
      <c r="AB67" s="197">
        <f t="shared" si="14"/>
        <v>3.6000000000000004E-2</v>
      </c>
      <c r="AC67" s="197">
        <f t="shared" si="15"/>
        <v>2.9295000000000002E-2</v>
      </c>
      <c r="AD67" s="198">
        <f>ROW(Y3)*AB67^IF(AC67=100%,0,1)*PRODUCT(INDEX(1-AB$64:AB66,))</f>
        <v>0.10130292</v>
      </c>
      <c r="AE67" s="198">
        <f t="shared" si="16"/>
        <v>0.19532292000000001</v>
      </c>
      <c r="AF67" s="197">
        <f t="shared" si="17"/>
        <v>1.2E-2</v>
      </c>
      <c r="AG67" s="197">
        <f t="shared" si="18"/>
        <v>9.7649999999999994E-3</v>
      </c>
      <c r="AH67" s="198">
        <f>ROW(AC3)*AF67^IF(AG67=100%,0,1)*PRODUCT(INDEX(1-AF$64:AF66,))</f>
        <v>3.5247960000000009E-2</v>
      </c>
      <c r="AI67" s="198">
        <f t="shared" si="19"/>
        <v>6.7027959999999998E-2</v>
      </c>
      <c r="AJ67" s="197">
        <f t="shared" si="20"/>
        <v>6.0000000000000001E-3</v>
      </c>
      <c r="AK67" s="197">
        <f t="shared" si="21"/>
        <v>4.8824999999999997E-3</v>
      </c>
      <c r="AL67" s="198">
        <f>ROW(AG3)*AJ67^IF(AK67=100%,0,1)*PRODUCT(INDEX(1-AJ$64:AJ66,))</f>
        <v>1.7811495000000004E-2</v>
      </c>
      <c r="AM67" s="199">
        <f t="shared" si="22"/>
        <v>3.3756495000000004E-2</v>
      </c>
      <c r="AN67" s="190"/>
    </row>
    <row r="68" spans="1:40" ht="14.45" hidden="1" customHeight="1">
      <c r="A68" s="190"/>
      <c r="B68" s="686"/>
      <c r="C68" s="196">
        <v>3</v>
      </c>
      <c r="D68" s="197">
        <f>D67+ROUNDDOWN(D$65/10,3)</f>
        <v>0.78</v>
      </c>
      <c r="E68" s="197">
        <f>IF(E67+D67*0.465&gt;1,1,E67+D67*0.465)</f>
        <v>0.92070000000000007</v>
      </c>
      <c r="F68" s="198">
        <f>ROW(A4)*D68^IF(E68=100%,0,1)*PRODUCT(INDEX(1-D$64:D67,))</f>
        <v>0.11880960000000006</v>
      </c>
      <c r="G68" s="198">
        <f t="shared" si="0"/>
        <v>1.5405696</v>
      </c>
      <c r="H68" s="197">
        <f>H67+ROUNDDOWN(H$65/10,3)</f>
        <v>0.58500000000000008</v>
      </c>
      <c r="I68" s="197">
        <f>IF(I67+H67*0.465&gt;1,1,I67+H67*0.465)</f>
        <v>0.69052500000000006</v>
      </c>
      <c r="J68" s="198">
        <f>ROW(E4)*H68^IF(I68=100%,0,1)*PRODUCT(INDEX(1-H$64:H67,))</f>
        <v>0.29897010000000007</v>
      </c>
      <c r="K68" s="198">
        <f t="shared" si="1"/>
        <v>1.7434251000000001</v>
      </c>
      <c r="L68" s="197">
        <f t="shared" si="2"/>
        <v>0.39</v>
      </c>
      <c r="M68" s="197">
        <f t="shared" si="3"/>
        <v>0.46035000000000004</v>
      </c>
      <c r="N68" s="198">
        <f>ROW(I4)*L68^IF(M68=100%,0,1)*PRODUCT(INDEX(1-L$64:L67,))</f>
        <v>0.46824959999999999</v>
      </c>
      <c r="O68" s="198">
        <f t="shared" si="4"/>
        <v>1.7367695999999999</v>
      </c>
      <c r="P68" s="197">
        <f t="shared" si="5"/>
        <v>0.19500000000000001</v>
      </c>
      <c r="Q68" s="197">
        <f t="shared" si="6"/>
        <v>0.23017500000000002</v>
      </c>
      <c r="R68" s="198">
        <f>ROW(M4)*P68^IF(Q68=100%,0,1)*PRODUCT(INDEX(1-P$64:P67,))</f>
        <v>0.45395610000000003</v>
      </c>
      <c r="S68" s="198">
        <f t="shared" si="7"/>
        <v>1.2677211000000002</v>
      </c>
      <c r="T68" s="197">
        <f t="shared" si="8"/>
        <v>0.13</v>
      </c>
      <c r="U68" s="197">
        <f t="shared" si="9"/>
        <v>0.15345000000000003</v>
      </c>
      <c r="V68" s="198">
        <f>ROW(Q4)*T68^IF(U68=100%,0,1)*PRODUCT(INDEX(1-T$64:T67,))</f>
        <v>0.36653760000000002</v>
      </c>
      <c r="W68" s="198">
        <f t="shared" si="10"/>
        <v>0.95289760000000001</v>
      </c>
      <c r="X68" s="197">
        <f t="shared" si="11"/>
        <v>6.5000000000000002E-2</v>
      </c>
      <c r="Y68" s="197">
        <f t="shared" si="12"/>
        <v>7.6725000000000015E-2</v>
      </c>
      <c r="Z68" s="198">
        <f>ROW(U4)*X68^IF(Y68=100%,0,1)*PRODUCT(INDEX(1-X$64:X67,))</f>
        <v>0.21941009999999997</v>
      </c>
      <c r="AA68" s="198">
        <f t="shared" si="13"/>
        <v>0.53550509999999996</v>
      </c>
      <c r="AB68" s="197">
        <f t="shared" si="14"/>
        <v>3.9000000000000007E-2</v>
      </c>
      <c r="AC68" s="197">
        <f t="shared" si="15"/>
        <v>4.6035000000000006E-2</v>
      </c>
      <c r="AD68" s="198">
        <f>ROW(Y4)*AB68^IF(AC68=100%,0,1)*PRODUCT(INDEX(1-AB$64:AB67,))</f>
        <v>0.14105868816000003</v>
      </c>
      <c r="AE68" s="198">
        <f t="shared" si="16"/>
        <v>0.33638160816000007</v>
      </c>
      <c r="AF68" s="197">
        <f t="shared" si="17"/>
        <v>1.3000000000000001E-2</v>
      </c>
      <c r="AG68" s="197">
        <f t="shared" si="18"/>
        <v>1.5345000000000001E-2</v>
      </c>
      <c r="AH68" s="198">
        <f>ROW(AC4)*AF68^IF(AG68=100%,0,1)*PRODUCT(INDEX(1-AF$64:AF67,))</f>
        <v>5.030275536E-2</v>
      </c>
      <c r="AI68" s="198">
        <f t="shared" si="19"/>
        <v>0.11733071536</v>
      </c>
      <c r="AJ68" s="197">
        <f t="shared" si="20"/>
        <v>6.5000000000000006E-3</v>
      </c>
      <c r="AK68" s="197">
        <f t="shared" si="21"/>
        <v>7.6725000000000005E-3</v>
      </c>
      <c r="AL68" s="198">
        <f>ROW(AG4)*AJ68^IF(AK68=100%,0,1)*PRODUCT(INDEX(1-AJ$64:AJ67,))</f>
        <v>2.5573348710000002E-2</v>
      </c>
      <c r="AM68" s="199">
        <f t="shared" si="22"/>
        <v>5.932984371000001E-2</v>
      </c>
      <c r="AN68" s="190"/>
    </row>
    <row r="69" spans="1:40" ht="14.45" customHeight="1">
      <c r="A69" s="190"/>
      <c r="B69" s="686"/>
      <c r="C69" s="196">
        <v>4</v>
      </c>
      <c r="D69" s="197">
        <f>D68+ROUNDDOWN(D$65/10,3)</f>
        <v>0.84000000000000008</v>
      </c>
      <c r="E69" s="197">
        <f>IF(E68+D68*0.465&gt;1,1,E68+D68*0.465)</f>
        <v>1</v>
      </c>
      <c r="F69" s="198">
        <f>ROW(A5)*D69^IF(E69=100%,0,1)*PRODUCT(INDEX(1-D$64:D68,))</f>
        <v>4.1888000000000009E-2</v>
      </c>
      <c r="G69" s="198">
        <f t="shared" si="0"/>
        <v>1.5824575999999999</v>
      </c>
      <c r="H69" s="197">
        <f>H68+ROUNDDOWN(H$65/10,3)</f>
        <v>0.63000000000000012</v>
      </c>
      <c r="I69" s="197">
        <f>IF(I68+H68*0.465&gt;1,1,I68+H68*0.465)</f>
        <v>0.96255000000000013</v>
      </c>
      <c r="J69" s="198">
        <f>ROW(E5)*H69^IF(I69=100%,0,1)*PRODUCT(INDEX(1-H$64:H68,))</f>
        <v>0.16702079625000002</v>
      </c>
      <c r="K69" s="198">
        <f t="shared" si="1"/>
        <v>1.9104458962500002</v>
      </c>
      <c r="L69" s="197">
        <f t="shared" si="2"/>
        <v>0.42000000000000004</v>
      </c>
      <c r="M69" s="197">
        <f t="shared" si="3"/>
        <v>0.64170000000000005</v>
      </c>
      <c r="N69" s="198">
        <f>ROW(I5)*L69^IF(M69=100%,0,1)*PRODUCT(INDEX(1-L$64:L68,))</f>
        <v>0.38450495999999995</v>
      </c>
      <c r="O69" s="198">
        <f t="shared" si="4"/>
        <v>2.1212745599999998</v>
      </c>
      <c r="P69" s="197">
        <f t="shared" si="5"/>
        <v>0.21000000000000002</v>
      </c>
      <c r="Q69" s="197">
        <f t="shared" si="6"/>
        <v>0.32085000000000002</v>
      </c>
      <c r="R69" s="198">
        <f>ROW(M5)*P69^IF(Q69=100%,0,1)*PRODUCT(INDEX(1-P$64:P68,))</f>
        <v>0.49193127375000006</v>
      </c>
      <c r="S69" s="198">
        <f t="shared" si="7"/>
        <v>1.7596523737500003</v>
      </c>
      <c r="T69" s="197">
        <f t="shared" si="8"/>
        <v>0.14000000000000001</v>
      </c>
      <c r="U69" s="197">
        <f t="shared" si="9"/>
        <v>0.21390000000000003</v>
      </c>
      <c r="V69" s="198">
        <f>ROW(Q5)*T69^IF(U69=100%,0,1)*PRODUCT(INDEX(1-T$64:T68,))</f>
        <v>0.42927192000000008</v>
      </c>
      <c r="W69" s="198">
        <f t="shared" si="10"/>
        <v>1.3821695200000002</v>
      </c>
      <c r="X69" s="197">
        <f t="shared" si="11"/>
        <v>7.0000000000000007E-2</v>
      </c>
      <c r="Y69" s="197">
        <f t="shared" si="12"/>
        <v>0.10695000000000002</v>
      </c>
      <c r="Z69" s="198">
        <f>ROW(U5)*X69^IF(Y69=100%,0,1)*PRODUCT(INDEX(1-X$64:X68,))</f>
        <v>0.27616136624999998</v>
      </c>
      <c r="AA69" s="198">
        <f t="shared" si="13"/>
        <v>0.81166646624999994</v>
      </c>
      <c r="AB69" s="197">
        <f t="shared" si="14"/>
        <v>4.200000000000001E-2</v>
      </c>
      <c r="AC69" s="197">
        <f t="shared" si="15"/>
        <v>6.4170000000000005E-2</v>
      </c>
      <c r="AD69" s="198">
        <f>ROW(Y5)*AB69^IF(AC69=100%,0,1)*PRODUCT(INDEX(1-AB$64:AB68,))</f>
        <v>0.18248111447160004</v>
      </c>
      <c r="AE69" s="198">
        <f t="shared" si="16"/>
        <v>0.51886272263160005</v>
      </c>
      <c r="AF69" s="197">
        <f t="shared" si="17"/>
        <v>1.4000000000000002E-2</v>
      </c>
      <c r="AG69" s="197">
        <f t="shared" si="18"/>
        <v>2.1390000000000003E-2</v>
      </c>
      <c r="AH69" s="198">
        <f>ROW(AC5)*AF69^IF(AG69=100%,0,1)*PRODUCT(INDEX(1-AF$64:AF68,))</f>
        <v>6.6834949381200007E-2</v>
      </c>
      <c r="AI69" s="198">
        <f t="shared" si="19"/>
        <v>0.1841656647412</v>
      </c>
      <c r="AJ69" s="197">
        <f t="shared" si="20"/>
        <v>7.000000000000001E-3</v>
      </c>
      <c r="AK69" s="197">
        <f t="shared" si="21"/>
        <v>1.0695000000000001E-2</v>
      </c>
      <c r="AL69" s="198">
        <f>ROW(AG5)*AJ69^IF(AK69=100%,0,1)*PRODUCT(INDEX(1-AJ$64:AJ68,))</f>
        <v>3.4201894923787508E-2</v>
      </c>
      <c r="AM69" s="199">
        <f t="shared" si="22"/>
        <v>9.3531738633787526E-2</v>
      </c>
      <c r="AN69" s="190"/>
    </row>
    <row r="70" spans="1:40" ht="14.45" customHeight="1">
      <c r="A70" s="190"/>
      <c r="B70" s="686"/>
      <c r="C70" s="196">
        <v>5</v>
      </c>
      <c r="D70" s="197"/>
      <c r="E70" s="197"/>
      <c r="F70" s="198"/>
      <c r="G70" s="198"/>
      <c r="H70" s="197">
        <f>H69+ROUNDDOWN(H$65/10,3)</f>
        <v>0.67500000000000016</v>
      </c>
      <c r="I70" s="197">
        <f>IF(I69+H69*0.465&gt;1,1,I69+H69*0.465)</f>
        <v>1</v>
      </c>
      <c r="J70" s="198">
        <f>ROW(E6)*H70^IF(I70=100%,0,1)*PRODUCT(INDEX(1-H$64:H69,))</f>
        <v>0.11770989449999997</v>
      </c>
      <c r="K70" s="198">
        <f t="shared" si="1"/>
        <v>2.0281557907500001</v>
      </c>
      <c r="L70" s="197">
        <f t="shared" si="2"/>
        <v>0.45000000000000007</v>
      </c>
      <c r="M70" s="197">
        <f t="shared" si="3"/>
        <v>0.83700000000000008</v>
      </c>
      <c r="N70" s="198">
        <f>ROW(I6)*L70^IF(M70=100%,0,1)*PRODUCT(INDEX(1-L$64:L69,))</f>
        <v>0.28673084159999995</v>
      </c>
      <c r="O70" s="198">
        <f t="shared" si="4"/>
        <v>2.4080054015999997</v>
      </c>
      <c r="P70" s="197">
        <f t="shared" si="5"/>
        <v>0.22500000000000003</v>
      </c>
      <c r="Q70" s="197">
        <f t="shared" si="6"/>
        <v>0.41850000000000004</v>
      </c>
      <c r="R70" s="198">
        <f>ROW(M6)*P70^IF(Q70=100%,0,1)*PRODUCT(INDEX(1-P$64:P69,))</f>
        <v>0.49966162233750006</v>
      </c>
      <c r="S70" s="198">
        <f t="shared" si="7"/>
        <v>2.2593139960875002</v>
      </c>
      <c r="T70" s="197">
        <f t="shared" si="8"/>
        <v>0.15000000000000002</v>
      </c>
      <c r="U70" s="197">
        <f t="shared" si="9"/>
        <v>0.27900000000000003</v>
      </c>
      <c r="V70" s="198">
        <f>ROW(Q6)*T70^IF(U70=100%,0,1)*PRODUCT(INDEX(1-T$64:T69,))</f>
        <v>0.47465209440000011</v>
      </c>
      <c r="W70" s="198">
        <f t="shared" si="10"/>
        <v>1.8568216144000003</v>
      </c>
      <c r="X70" s="197">
        <f t="shared" si="11"/>
        <v>7.5000000000000011E-2</v>
      </c>
      <c r="Y70" s="197">
        <f t="shared" si="12"/>
        <v>0.13950000000000001</v>
      </c>
      <c r="Z70" s="198">
        <f>ROW(U6)*X70^IF(Y70=100%,0,1)*PRODUCT(INDEX(1-X$64:X69,))</f>
        <v>0.33021009078750002</v>
      </c>
      <c r="AA70" s="198">
        <f t="shared" si="13"/>
        <v>1.1418765570375</v>
      </c>
      <c r="AB70" s="197">
        <f t="shared" si="14"/>
        <v>4.5000000000000012E-2</v>
      </c>
      <c r="AC70" s="197">
        <f t="shared" si="15"/>
        <v>8.3700000000000011E-2</v>
      </c>
      <c r="AD70" s="198">
        <f>ROW(Y6)*AB70^IF(AC70=100%,0,1)*PRODUCT(INDEX(1-AB$64:AB69,))</f>
        <v>0.22476459556773362</v>
      </c>
      <c r="AE70" s="198">
        <f t="shared" si="16"/>
        <v>0.7436273181993337</v>
      </c>
      <c r="AF70" s="197">
        <f t="shared" si="17"/>
        <v>1.5000000000000003E-2</v>
      </c>
      <c r="AG70" s="197">
        <f t="shared" si="18"/>
        <v>2.7900000000000005E-2</v>
      </c>
      <c r="AH70" s="198">
        <f>ROW(AC6)*AF70^IF(AG70=100%,0,1)*PRODUCT(INDEX(1-AF$64:AF69,))</f>
        <v>8.4727620115538416E-2</v>
      </c>
      <c r="AI70" s="198">
        <f t="shared" si="19"/>
        <v>0.26889328485673841</v>
      </c>
      <c r="AJ70" s="197">
        <f t="shared" si="20"/>
        <v>7.5000000000000015E-3</v>
      </c>
      <c r="AK70" s="197">
        <f t="shared" si="21"/>
        <v>1.3950000000000002E-2</v>
      </c>
      <c r="AL70" s="198">
        <f>ROW(AG6)*AJ70^IF(AK70=100%,0,1)*PRODUCT(INDEX(1-AJ$64:AJ69,))</f>
        <v>4.3666047847698432E-2</v>
      </c>
      <c r="AM70" s="199">
        <f t="shared" si="22"/>
        <v>0.13719778648148595</v>
      </c>
      <c r="AN70" s="190"/>
    </row>
    <row r="71" spans="1:40" ht="14.45" customHeight="1">
      <c r="A71" s="190"/>
      <c r="B71" s="686"/>
      <c r="C71" s="196">
        <v>6</v>
      </c>
      <c r="D71" s="200"/>
      <c r="E71" s="200"/>
      <c r="F71" s="198"/>
      <c r="G71" s="198"/>
      <c r="H71" s="197"/>
      <c r="I71" s="197"/>
      <c r="J71" s="198"/>
      <c r="K71" s="198"/>
      <c r="L71" s="197">
        <f t="shared" si="2"/>
        <v>0.48000000000000009</v>
      </c>
      <c r="M71" s="197">
        <f t="shared" si="3"/>
        <v>1</v>
      </c>
      <c r="N71" s="198">
        <f>ROW(I7)*L71^IF(M71=100%,0,1)*PRODUCT(INDEX(1-L$64:L70,))</f>
        <v>0.40885694079999985</v>
      </c>
      <c r="O71" s="198">
        <f t="shared" si="4"/>
        <v>2.8168623423999994</v>
      </c>
      <c r="P71" s="197">
        <f t="shared" si="5"/>
        <v>0.24000000000000005</v>
      </c>
      <c r="Q71" s="197">
        <f t="shared" si="6"/>
        <v>0.52312500000000006</v>
      </c>
      <c r="R71" s="198">
        <f>ROW(M7)*P71^IF(Q71=100%,0,1)*PRODUCT(INDEX(1-P$64:P70,))</f>
        <v>0.48189587576550003</v>
      </c>
      <c r="S71" s="198">
        <f t="shared" si="7"/>
        <v>2.741209871853</v>
      </c>
      <c r="T71" s="197">
        <f t="shared" si="8"/>
        <v>0.16000000000000003</v>
      </c>
      <c r="U71" s="197">
        <f t="shared" si="9"/>
        <v>0.34875000000000006</v>
      </c>
      <c r="V71" s="198">
        <f>ROW(Q7)*T71^IF(U71=100%,0,1)*PRODUCT(INDEX(1-T$64:T70,))</f>
        <v>0.50207643763200005</v>
      </c>
      <c r="W71" s="198">
        <f t="shared" si="10"/>
        <v>2.3588980520320004</v>
      </c>
      <c r="X71" s="197">
        <f t="shared" si="11"/>
        <v>8.0000000000000016E-2</v>
      </c>
      <c r="Y71" s="197">
        <f t="shared" si="12"/>
        <v>0.17437500000000003</v>
      </c>
      <c r="Z71" s="198">
        <f>ROW(U7)*X71^IF(Y71=100%,0,1)*PRODUCT(INDEX(1-X$64:X70,))</f>
        <v>0.38010850450650002</v>
      </c>
      <c r="AA71" s="198">
        <f t="shared" si="13"/>
        <v>1.521985061544</v>
      </c>
      <c r="AB71" s="197">
        <f t="shared" si="14"/>
        <v>4.8000000000000015E-2</v>
      </c>
      <c r="AC71" s="197">
        <f t="shared" si="15"/>
        <v>0.10462500000000002</v>
      </c>
      <c r="AD71" s="198">
        <f>ROW(Y7)*AB71^IF(AC71=100%,0,1)*PRODUCT(INDEX(1-AB$64:AB70,))</f>
        <v>0.26712023491027537</v>
      </c>
      <c r="AE71" s="198">
        <f t="shared" si="16"/>
        <v>1.0107475531096091</v>
      </c>
      <c r="AF71" s="197">
        <f t="shared" si="17"/>
        <v>1.6000000000000004E-2</v>
      </c>
      <c r="AG71" s="197">
        <f t="shared" si="18"/>
        <v>3.4875000000000003E-2</v>
      </c>
      <c r="AH71" s="198">
        <f>ROW(AC7)*AF71^IF(AG71=100%,0,1)*PRODUCT(INDEX(1-AF$64:AF70,))</f>
        <v>0.10385723390162442</v>
      </c>
      <c r="AI71" s="198">
        <f t="shared" si="19"/>
        <v>0.37275051875836285</v>
      </c>
      <c r="AJ71" s="197">
        <f t="shared" si="20"/>
        <v>8.0000000000000019E-3</v>
      </c>
      <c r="AK71" s="197">
        <f t="shared" si="21"/>
        <v>1.7437500000000002E-2</v>
      </c>
      <c r="AL71" s="198">
        <f>ROW(AG7)*AJ71^IF(AK71=100%,0,1)*PRODUCT(INDEX(1-AJ$64:AJ70,))</f>
        <v>5.3932420875001753E-2</v>
      </c>
      <c r="AM71" s="199">
        <f t="shared" si="22"/>
        <v>0.1911302073564877</v>
      </c>
      <c r="AN71" s="190"/>
    </row>
    <row r="72" spans="1:40" ht="14.45" hidden="1" customHeight="1">
      <c r="A72" s="190"/>
      <c r="B72" s="686"/>
      <c r="C72" s="196">
        <v>7</v>
      </c>
      <c r="D72" s="200"/>
      <c r="E72" s="200"/>
      <c r="F72" s="198"/>
      <c r="G72" s="198"/>
      <c r="H72" s="200"/>
      <c r="I72" s="200"/>
      <c r="J72" s="198"/>
      <c r="K72" s="198"/>
      <c r="L72" s="197"/>
      <c r="M72" s="197"/>
      <c r="N72" s="198"/>
      <c r="O72" s="198"/>
      <c r="P72" s="197">
        <f t="shared" si="5"/>
        <v>0.25500000000000006</v>
      </c>
      <c r="Q72" s="197">
        <f t="shared" si="6"/>
        <v>0.63472500000000009</v>
      </c>
      <c r="R72" s="198">
        <f>ROW(M8)*P72^IF(Q72=100%,0,1)*PRODUCT(INDEX(1-P$64:P71,))</f>
        <v>0.44472105106359006</v>
      </c>
      <c r="S72" s="198">
        <f t="shared" si="7"/>
        <v>3.1859309229165902</v>
      </c>
      <c r="T72" s="197">
        <f t="shared" si="8"/>
        <v>0.17000000000000004</v>
      </c>
      <c r="U72" s="197">
        <f t="shared" si="9"/>
        <v>0.42315000000000008</v>
      </c>
      <c r="V72" s="198">
        <f>ROW(Q8)*T72^IF(U72=100%,0,1)*PRODUCT(INDEX(1-T$64:T71,))</f>
        <v>0.51211796638464013</v>
      </c>
      <c r="W72" s="198">
        <f t="shared" si="10"/>
        <v>2.8710160184166407</v>
      </c>
      <c r="X72" s="197">
        <f t="shared" si="11"/>
        <v>8.500000000000002E-2</v>
      </c>
      <c r="Y72" s="197">
        <f t="shared" si="12"/>
        <v>0.21157500000000004</v>
      </c>
      <c r="Z72" s="198">
        <f>ROW(U8)*X72^IF(Y72=100%,0,1)*PRODUCT(INDEX(1-X$64:X71,))</f>
        <v>0.42463550074869005</v>
      </c>
      <c r="AA72" s="198">
        <f t="shared" si="13"/>
        <v>1.94662056229269</v>
      </c>
      <c r="AB72" s="197">
        <f t="shared" si="14"/>
        <v>5.1000000000000018E-2</v>
      </c>
      <c r="AC72" s="197">
        <f t="shared" si="15"/>
        <v>0.12694500000000003</v>
      </c>
      <c r="AD72" s="198">
        <f>ROW(Y8)*AB72^IF(AC72=100%,0,1)*PRODUCT(INDEX(1-AB$64:AB71,))</f>
        <v>0.30879099155627837</v>
      </c>
      <c r="AE72" s="198">
        <f t="shared" si="16"/>
        <v>1.3195385446658874</v>
      </c>
      <c r="AF72" s="197">
        <f t="shared" si="17"/>
        <v>1.7000000000000005E-2</v>
      </c>
      <c r="AG72" s="197">
        <f t="shared" si="18"/>
        <v>4.2315000000000005E-2</v>
      </c>
      <c r="AH72" s="198">
        <f>ROW(AC8)*AF72^IF(AG72=100%,0,1)*PRODUCT(INDEX(1-AF$64:AF71,))</f>
        <v>0.12409455776474096</v>
      </c>
      <c r="AI72" s="198">
        <f t="shared" si="19"/>
        <v>0.49684507652310383</v>
      </c>
      <c r="AJ72" s="197">
        <f t="shared" si="20"/>
        <v>8.5000000000000023E-3</v>
      </c>
      <c r="AK72" s="197">
        <f t="shared" si="21"/>
        <v>2.1157500000000003E-2</v>
      </c>
      <c r="AL72" s="198">
        <f>ROW(AG8)*AJ72^IF(AK72=100%,0,1)*PRODUCT(INDEX(1-AJ$64:AJ71,))</f>
        <v>6.4965453259716394E-2</v>
      </c>
      <c r="AM72" s="199">
        <f t="shared" si="22"/>
        <v>0.25609566061620409</v>
      </c>
      <c r="AN72" s="190"/>
    </row>
    <row r="73" spans="1:40" ht="14.45" hidden="1" customHeight="1">
      <c r="A73" s="190"/>
      <c r="B73" s="686"/>
      <c r="C73" s="196">
        <v>8</v>
      </c>
      <c r="D73" s="200"/>
      <c r="E73" s="201"/>
      <c r="F73" s="198"/>
      <c r="G73" s="198"/>
      <c r="H73" s="200"/>
      <c r="I73" s="201"/>
      <c r="J73" s="198"/>
      <c r="K73" s="198"/>
      <c r="L73" s="197"/>
      <c r="M73" s="197"/>
      <c r="N73" s="198"/>
      <c r="O73" s="198"/>
      <c r="P73" s="197">
        <f t="shared" si="5"/>
        <v>0.27000000000000007</v>
      </c>
      <c r="Q73" s="197">
        <f t="shared" si="6"/>
        <v>0.75330000000000008</v>
      </c>
      <c r="R73" s="198">
        <f>ROW(M9)*P73^IF(Q73=100%,0,1)*PRODUCT(INDEX(1-P$64:P72,))</f>
        <v>0.39465723274165204</v>
      </c>
      <c r="S73" s="198">
        <f t="shared" si="7"/>
        <v>3.5805881556582424</v>
      </c>
      <c r="T73" s="197">
        <f t="shared" si="8"/>
        <v>0.18000000000000005</v>
      </c>
      <c r="U73" s="197">
        <f t="shared" si="9"/>
        <v>0.50220000000000009</v>
      </c>
      <c r="V73" s="198">
        <f>ROW(Q9)*T73^IF(U73=100%,0,1)*PRODUCT(INDEX(1-T$64:T72,))</f>
        <v>0.5063189835299905</v>
      </c>
      <c r="W73" s="198">
        <f t="shared" si="10"/>
        <v>3.3773350019466313</v>
      </c>
      <c r="X73" s="197">
        <f t="shared" si="11"/>
        <v>9.0000000000000024E-2</v>
      </c>
      <c r="Y73" s="197">
        <f t="shared" si="12"/>
        <v>0.25110000000000005</v>
      </c>
      <c r="Z73" s="198">
        <f>ROW(U9)*X73^IF(Y73=100%,0,1)*PRODUCT(INDEX(1-X$64:X72,))</f>
        <v>0.46282147261748774</v>
      </c>
      <c r="AA73" s="198">
        <f t="shared" si="13"/>
        <v>2.4094420349101777</v>
      </c>
      <c r="AB73" s="197">
        <f t="shared" si="14"/>
        <v>5.400000000000002E-2</v>
      </c>
      <c r="AC73" s="197">
        <f t="shared" si="15"/>
        <v>0.15066000000000004</v>
      </c>
      <c r="AD73" s="198">
        <f>ROW(Y9)*AB73^IF(AC73=100%,0,1)*PRODUCT(INDEX(1-AB$64:AB72,))</f>
        <v>0.34906551073440534</v>
      </c>
      <c r="AE73" s="198">
        <f t="shared" si="16"/>
        <v>1.6686040554002928</v>
      </c>
      <c r="AF73" s="197">
        <f t="shared" si="17"/>
        <v>1.8000000000000006E-2</v>
      </c>
      <c r="AG73" s="197">
        <f t="shared" si="18"/>
        <v>5.0220000000000008E-2</v>
      </c>
      <c r="AH73" s="198">
        <f>ROW(AC9)*AF73^IF(AG73=100%,0,1)*PRODUCT(INDEX(1-AF$64:AF72,))</f>
        <v>0.14530560254267602</v>
      </c>
      <c r="AI73" s="198">
        <f t="shared" si="19"/>
        <v>0.64215067906577983</v>
      </c>
      <c r="AJ73" s="197">
        <f t="shared" si="20"/>
        <v>9.0000000000000028E-3</v>
      </c>
      <c r="AK73" s="197">
        <f t="shared" si="21"/>
        <v>2.5110000000000004E-2</v>
      </c>
      <c r="AL73" s="198">
        <f>ROW(AG9)*AJ73^IF(AK73=100%,0,1)*PRODUCT(INDEX(1-AJ$64:AJ72,))</f>
        <v>7.6727544109819315E-2</v>
      </c>
      <c r="AM73" s="199">
        <f t="shared" si="22"/>
        <v>0.33282320472602339</v>
      </c>
      <c r="AN73" s="190"/>
    </row>
    <row r="74" spans="1:40" ht="14.45" hidden="1" customHeight="1">
      <c r="A74" s="190"/>
      <c r="B74" s="686"/>
      <c r="C74" s="196">
        <v>9</v>
      </c>
      <c r="D74" s="200"/>
      <c r="E74" s="200"/>
      <c r="F74" s="198"/>
      <c r="G74" s="198"/>
      <c r="H74" s="200"/>
      <c r="I74" s="197"/>
      <c r="J74" s="198"/>
      <c r="K74" s="198"/>
      <c r="L74" s="197"/>
      <c r="M74" s="197"/>
      <c r="N74" s="198"/>
      <c r="O74" s="198"/>
      <c r="P74" s="197">
        <f t="shared" si="5"/>
        <v>0.28500000000000009</v>
      </c>
      <c r="Q74" s="197">
        <f t="shared" si="6"/>
        <v>0.87885000000000013</v>
      </c>
      <c r="R74" s="198">
        <f>ROW(M10)*P74^IF(Q74=100%,0,1)*PRODUCT(INDEX(1-P$64:P73,))</f>
        <v>0.33789480358806878</v>
      </c>
      <c r="S74" s="198">
        <f t="shared" si="7"/>
        <v>3.9184829592463113</v>
      </c>
      <c r="T74" s="197">
        <f t="shared" si="8"/>
        <v>0.19000000000000006</v>
      </c>
      <c r="U74" s="197">
        <f t="shared" si="9"/>
        <v>0.58590000000000009</v>
      </c>
      <c r="V74" s="198">
        <f>ROW(Q10)*T74^IF(U74=100%,0,1)*PRODUCT(INDEX(1-T$64:T73,))</f>
        <v>0.48694134341958345</v>
      </c>
      <c r="W74" s="198">
        <f t="shared" si="10"/>
        <v>3.8642763453662146</v>
      </c>
      <c r="X74" s="197">
        <f t="shared" si="11"/>
        <v>9.5000000000000029E-2</v>
      </c>
      <c r="Y74" s="197">
        <f t="shared" si="12"/>
        <v>0.29295000000000004</v>
      </c>
      <c r="Z74" s="198">
        <f>ROW(U10)*X74^IF(Y74=100%,0,1)*PRODUCT(INDEX(1-X$64:X73,))</f>
        <v>0.49396192972570135</v>
      </c>
      <c r="AA74" s="198">
        <f t="shared" si="13"/>
        <v>2.9034039646358791</v>
      </c>
      <c r="AB74" s="197">
        <f t="shared" si="14"/>
        <v>5.7000000000000023E-2</v>
      </c>
      <c r="AC74" s="197">
        <f t="shared" si="15"/>
        <v>0.17577000000000007</v>
      </c>
      <c r="AD74" s="198">
        <f>ROW(Y10)*AB74^IF(AC74=100%,0,1)*PRODUCT(INDEX(1-AB$64:AB73,))</f>
        <v>0.38729033888519765</v>
      </c>
      <c r="AE74" s="198">
        <f t="shared" si="16"/>
        <v>2.0558943942854904</v>
      </c>
      <c r="AF74" s="197">
        <f t="shared" si="17"/>
        <v>1.9000000000000006E-2</v>
      </c>
      <c r="AG74" s="197">
        <f t="shared" si="18"/>
        <v>5.859000000000001E-2</v>
      </c>
      <c r="AH74" s="198">
        <f>ROW(AC10)*AF74^IF(AG74=100%,0,1)*PRODUCT(INDEX(1-AF$64:AF73,))</f>
        <v>0.16735258840995362</v>
      </c>
      <c r="AI74" s="198">
        <f t="shared" si="19"/>
        <v>0.80950326747573342</v>
      </c>
      <c r="AJ74" s="197">
        <f t="shared" si="20"/>
        <v>9.5000000000000032E-3</v>
      </c>
      <c r="AK74" s="197">
        <f t="shared" si="21"/>
        <v>2.9295000000000005E-2</v>
      </c>
      <c r="AL74" s="198">
        <f>ROW(AG10)*AJ74^IF(AK74=100%,0,1)*PRODUCT(INDEX(1-AJ$64:AJ73,))</f>
        <v>8.9179193089122699E-2</v>
      </c>
      <c r="AM74" s="199">
        <f t="shared" si="22"/>
        <v>0.42200239781514609</v>
      </c>
      <c r="AN74" s="190"/>
    </row>
    <row r="75" spans="1:40" s="155" customFormat="1" ht="14.45" customHeight="1">
      <c r="A75" s="186"/>
      <c r="B75" s="686"/>
      <c r="C75" s="196">
        <v>10</v>
      </c>
      <c r="D75" s="200"/>
      <c r="E75" s="200"/>
      <c r="F75" s="198"/>
      <c r="G75" s="198"/>
      <c r="H75" s="200"/>
      <c r="I75" s="197"/>
      <c r="J75" s="198"/>
      <c r="K75" s="198"/>
      <c r="L75" s="197"/>
      <c r="M75" s="197"/>
      <c r="N75" s="198"/>
      <c r="O75" s="198"/>
      <c r="P75" s="197">
        <f t="shared" si="5"/>
        <v>0.3000000000000001</v>
      </c>
      <c r="Q75" s="197">
        <f t="shared" si="6"/>
        <v>1</v>
      </c>
      <c r="R75" s="198">
        <f>ROW(M11)*P75^IF(Q75=100%,0,1)*PRODUCT(INDEX(1-P$64:P74,))</f>
        <v>0.9324710983228629</v>
      </c>
      <c r="S75" s="198">
        <f t="shared" si="7"/>
        <v>4.8509540575691741</v>
      </c>
      <c r="T75" s="197">
        <f t="shared" si="8"/>
        <v>0.20000000000000007</v>
      </c>
      <c r="U75" s="197">
        <f t="shared" si="9"/>
        <v>0.67425000000000013</v>
      </c>
      <c r="V75" s="198">
        <f>ROW(Q11)*T75^IF(U75=100%,0,1)*PRODUCT(INDEX(1-T$64:T74,))</f>
        <v>0.45669972314405138</v>
      </c>
      <c r="W75" s="198">
        <f t="shared" si="10"/>
        <v>4.3209760685102658</v>
      </c>
      <c r="X75" s="197">
        <f t="shared" si="11"/>
        <v>0.10000000000000003</v>
      </c>
      <c r="Y75" s="197">
        <f t="shared" si="12"/>
        <v>0.33712500000000006</v>
      </c>
      <c r="Z75" s="198">
        <f>ROW(U11)*X75^IF(Y75=100%,0,1)*PRODUCT(INDEX(1-X$64:X74,))</f>
        <v>0.51762010635993227</v>
      </c>
      <c r="AA75" s="198">
        <f t="shared" si="13"/>
        <v>3.4210240709958115</v>
      </c>
      <c r="AB75" s="197">
        <f t="shared" si="14"/>
        <v>6.0000000000000026E-2</v>
      </c>
      <c r="AC75" s="197">
        <f t="shared" si="15"/>
        <v>0.20227500000000007</v>
      </c>
      <c r="AD75" s="198">
        <f>ROW(Y11)*AB75^IF(AC75=100%,0,1)*PRODUCT(INDEX(1-AB$64:AB74,))</f>
        <v>0.42288028265854255</v>
      </c>
      <c r="AE75" s="198">
        <f t="shared" si="16"/>
        <v>2.4787746769440329</v>
      </c>
      <c r="AF75" s="197">
        <f t="shared" si="17"/>
        <v>2.0000000000000007E-2</v>
      </c>
      <c r="AG75" s="197">
        <f t="shared" si="18"/>
        <v>6.7425000000000013E-2</v>
      </c>
      <c r="AH75" s="198">
        <f>ROW(AC11)*AF75^IF(AG75=100%,0,1)*PRODUCT(INDEX(1-AF$64:AF74,))</f>
        <v>0.19009492437176945</v>
      </c>
      <c r="AI75" s="198">
        <f t="shared" si="19"/>
        <v>0.99959819184750287</v>
      </c>
      <c r="AJ75" s="197">
        <f t="shared" si="20"/>
        <v>1.0000000000000004E-2</v>
      </c>
      <c r="AK75" s="197">
        <f t="shared" si="21"/>
        <v>3.3712500000000006E-2</v>
      </c>
      <c r="AL75" s="198">
        <f>ROW(AG11)*AJ75^IF(AK75=100%,0,1)*PRODUCT(INDEX(1-AJ$64:AJ74,))</f>
        <v>0.1022791471897407</v>
      </c>
      <c r="AM75" s="199">
        <f t="shared" si="22"/>
        <v>0.52428154500488677</v>
      </c>
      <c r="AN75" s="186"/>
    </row>
    <row r="76" spans="1:40" ht="14.45" hidden="1" customHeight="1">
      <c r="A76" s="190"/>
      <c r="B76" s="686"/>
      <c r="C76" s="196">
        <v>11</v>
      </c>
      <c r="D76" s="200"/>
      <c r="E76" s="200"/>
      <c r="F76" s="198"/>
      <c r="G76" s="198"/>
      <c r="H76" s="200"/>
      <c r="I76" s="197"/>
      <c r="J76" s="198"/>
      <c r="K76" s="198"/>
      <c r="L76" s="197"/>
      <c r="M76" s="197"/>
      <c r="N76" s="198"/>
      <c r="O76" s="198"/>
      <c r="P76" s="197"/>
      <c r="Q76" s="197"/>
      <c r="R76" s="198"/>
      <c r="S76" s="198"/>
      <c r="T76" s="197">
        <f>T75</f>
        <v>0.20000000000000007</v>
      </c>
      <c r="U76" s="197">
        <f t="shared" si="9"/>
        <v>0.76725000000000021</v>
      </c>
      <c r="V76" s="198">
        <f>ROW(Q12)*T76^IF(U76=100%,0,1)*PRODUCT(INDEX(1-T$64:T75,))</f>
        <v>0.39857430383480846</v>
      </c>
      <c r="W76" s="198">
        <f t="shared" si="10"/>
        <v>4.7195503723450747</v>
      </c>
      <c r="X76" s="197">
        <f t="shared" ref="X76:X90" si="23">X75</f>
        <v>0.10000000000000003</v>
      </c>
      <c r="Y76" s="197">
        <f t="shared" si="12"/>
        <v>0.3836250000000001</v>
      </c>
      <c r="Z76" s="198">
        <f>ROW(U12)*X76^IF(Y76=100%,0,1)*PRODUCT(INDEX(1-X$64:X75,))</f>
        <v>0.50820883169884257</v>
      </c>
      <c r="AA76" s="198">
        <f t="shared" si="13"/>
        <v>3.929232902694654</v>
      </c>
      <c r="AB76" s="197">
        <f t="shared" ref="AB76:AB104" si="24">AB75</f>
        <v>6.0000000000000026E-2</v>
      </c>
      <c r="AC76" s="197">
        <f t="shared" si="15"/>
        <v>0.23017500000000007</v>
      </c>
      <c r="AD76" s="198">
        <f>ROW(Y12)*AB76^IF(AC76=100%,0,1)*PRODUCT(INDEX(1-AB$64:AB75,))</f>
        <v>0.43364450803530546</v>
      </c>
      <c r="AE76" s="198">
        <f t="shared" si="16"/>
        <v>2.9124191849793384</v>
      </c>
      <c r="AF76" s="197">
        <f t="shared" ref="AF76:AF107" si="25">AF75</f>
        <v>2.0000000000000007E-2</v>
      </c>
      <c r="AG76" s="197">
        <f t="shared" si="18"/>
        <v>7.6725000000000015E-2</v>
      </c>
      <c r="AH76" s="198">
        <f>ROW(AC12)*AF76^IF(AG76=100%,0,1)*PRODUCT(INDEX(1-AF$64:AF75,))</f>
        <v>0.2032287555101826</v>
      </c>
      <c r="AI76" s="198">
        <f t="shared" si="19"/>
        <v>1.2028269473576856</v>
      </c>
      <c r="AJ76" s="197">
        <f t="shared" ref="AJ76:AJ139" si="26">AJ75</f>
        <v>1.0000000000000004E-2</v>
      </c>
      <c r="AK76" s="197">
        <f t="shared" si="21"/>
        <v>3.8362500000000008E-2</v>
      </c>
      <c r="AL76" s="198">
        <f>ROW(AG12)*AJ76^IF(AK76=100%,0,1)*PRODUCT(INDEX(1-AJ$64:AJ75,))</f>
        <v>0.11046147896491995</v>
      </c>
      <c r="AM76" s="199">
        <f t="shared" si="22"/>
        <v>0.63474302396980675</v>
      </c>
      <c r="AN76" s="190"/>
    </row>
    <row r="77" spans="1:40" ht="14.45" hidden="1" customHeight="1">
      <c r="A77" s="190"/>
      <c r="B77" s="686"/>
      <c r="C77" s="196">
        <v>12</v>
      </c>
      <c r="D77" s="200"/>
      <c r="E77" s="200"/>
      <c r="F77" s="198"/>
      <c r="G77" s="198"/>
      <c r="H77" s="197"/>
      <c r="I77" s="197"/>
      <c r="J77" s="198"/>
      <c r="K77" s="198"/>
      <c r="L77" s="197"/>
      <c r="M77" s="197"/>
      <c r="N77" s="198"/>
      <c r="O77" s="198"/>
      <c r="P77" s="197"/>
      <c r="Q77" s="197"/>
      <c r="R77" s="198"/>
      <c r="S77" s="198"/>
      <c r="T77" s="197">
        <f>T76</f>
        <v>0.20000000000000007</v>
      </c>
      <c r="U77" s="197">
        <f t="shared" si="9"/>
        <v>0.86025000000000029</v>
      </c>
      <c r="V77" s="198">
        <f>ROW(Q13)*T77^IF(U77=100%,0,1)*PRODUCT(INDEX(1-T$64:T76,))</f>
        <v>0.34543106332350065</v>
      </c>
      <c r="W77" s="198">
        <f t="shared" si="10"/>
        <v>5.0649814356685754</v>
      </c>
      <c r="X77" s="197">
        <f t="shared" si="23"/>
        <v>0.10000000000000003</v>
      </c>
      <c r="Y77" s="197">
        <f t="shared" si="12"/>
        <v>0.43012500000000015</v>
      </c>
      <c r="Z77" s="198">
        <f>ROW(U13)*X77^IF(Y77=100%,0,1)*PRODUCT(INDEX(1-X$64:X76,))</f>
        <v>0.49550361090637152</v>
      </c>
      <c r="AA77" s="198">
        <f t="shared" si="13"/>
        <v>4.4247365136010259</v>
      </c>
      <c r="AB77" s="197">
        <f t="shared" si="24"/>
        <v>6.0000000000000026E-2</v>
      </c>
      <c r="AC77" s="197">
        <f t="shared" si="15"/>
        <v>0.25807500000000011</v>
      </c>
      <c r="AD77" s="198">
        <f>ROW(Y13)*AB77^IF(AC77=100%,0,1)*PRODUCT(INDEX(1-AB$64:AB76,))</f>
        <v>0.4415946573492861</v>
      </c>
      <c r="AE77" s="198">
        <f t="shared" si="16"/>
        <v>3.3540138423286243</v>
      </c>
      <c r="AF77" s="197">
        <f t="shared" si="25"/>
        <v>2.0000000000000007E-2</v>
      </c>
      <c r="AG77" s="197">
        <f t="shared" si="18"/>
        <v>8.6025000000000018E-2</v>
      </c>
      <c r="AH77" s="198">
        <f>ROW(AC13)*AF77^IF(AG77=100%,0,1)*PRODUCT(INDEX(1-AF$64:AF76,))</f>
        <v>0.21576119543331054</v>
      </c>
      <c r="AI77" s="198">
        <f t="shared" si="19"/>
        <v>1.4185881427909961</v>
      </c>
      <c r="AJ77" s="197">
        <f t="shared" si="26"/>
        <v>1.0000000000000004E-2</v>
      </c>
      <c r="AK77" s="197">
        <f t="shared" si="21"/>
        <v>4.3012500000000009E-2</v>
      </c>
      <c r="AL77" s="198">
        <f>ROW(AG13)*AJ77^IF(AK77=100%,0,1)*PRODUCT(INDEX(1-AJ$64:AJ76,))</f>
        <v>0.11846993618987665</v>
      </c>
      <c r="AM77" s="199">
        <f t="shared" si="22"/>
        <v>0.75321296015968342</v>
      </c>
      <c r="AN77" s="190"/>
    </row>
    <row r="78" spans="1:40" ht="14.45" hidden="1" customHeight="1">
      <c r="A78" s="190"/>
      <c r="B78" s="686"/>
      <c r="C78" s="196">
        <v>14</v>
      </c>
      <c r="D78" s="200"/>
      <c r="E78" s="200"/>
      <c r="F78" s="198"/>
      <c r="G78" s="198"/>
      <c r="H78" s="197"/>
      <c r="I78" s="197"/>
      <c r="J78" s="198"/>
      <c r="K78" s="198"/>
      <c r="L78" s="197"/>
      <c r="M78" s="197"/>
      <c r="N78" s="198"/>
      <c r="O78" s="198"/>
      <c r="P78" s="197"/>
      <c r="Q78" s="197"/>
      <c r="R78" s="198"/>
      <c r="S78" s="198"/>
      <c r="T78" s="197">
        <f>T77</f>
        <v>0.20000000000000007</v>
      </c>
      <c r="U78" s="197">
        <f t="shared" si="9"/>
        <v>0.95325000000000037</v>
      </c>
      <c r="V78" s="198">
        <f>ROW(Q14)*T78^IF(U78=100%,0,1)*PRODUCT(INDEX(1-T$64:T77,))</f>
        <v>0.29760214686332359</v>
      </c>
      <c r="W78" s="198">
        <f t="shared" si="10"/>
        <v>5.362583582531899</v>
      </c>
      <c r="X78" s="197">
        <f t="shared" si="23"/>
        <v>0.10000000000000003</v>
      </c>
      <c r="Y78" s="197">
        <f t="shared" si="12"/>
        <v>0.47662500000000019</v>
      </c>
      <c r="Z78" s="198">
        <f>ROW(U14)*X78^IF(Y78=100%,0,1)*PRODUCT(INDEX(1-X$64:X77,))</f>
        <v>0.48025734595540615</v>
      </c>
      <c r="AA78" s="198">
        <f t="shared" si="13"/>
        <v>4.9049938595564324</v>
      </c>
      <c r="AB78" s="197">
        <f t="shared" si="24"/>
        <v>6.0000000000000026E-2</v>
      </c>
      <c r="AC78" s="197">
        <f t="shared" si="15"/>
        <v>0.28597500000000015</v>
      </c>
      <c r="AD78" s="198">
        <f>ROW(Y14)*AB78^IF(AC78=100%,0,1)*PRODUCT(INDEX(1-AB$64:AB77,))</f>
        <v>0.44702966851666187</v>
      </c>
      <c r="AE78" s="198">
        <f t="shared" si="16"/>
        <v>3.801043510845286</v>
      </c>
      <c r="AF78" s="197">
        <f t="shared" si="25"/>
        <v>2.0000000000000007E-2</v>
      </c>
      <c r="AG78" s="197">
        <f t="shared" si="18"/>
        <v>9.5325000000000021E-2</v>
      </c>
      <c r="AH78" s="198">
        <f>ROW(AC14)*AF78^IF(AG78=100%,0,1)*PRODUCT(INDEX(1-AF$64:AF77,))</f>
        <v>0.22771104625730926</v>
      </c>
      <c r="AI78" s="198">
        <f t="shared" si="19"/>
        <v>1.6462991890483054</v>
      </c>
      <c r="AJ78" s="197">
        <f t="shared" si="26"/>
        <v>1.0000000000000004E-2</v>
      </c>
      <c r="AK78" s="197">
        <f t="shared" si="21"/>
        <v>4.766250000000001E-2</v>
      </c>
      <c r="AL78" s="198">
        <f>ROW(AG14)*AJ78^IF(AK78=100%,0,1)*PRODUCT(INDEX(1-AJ$64:AJ77,))</f>
        <v>0.12630717812243769</v>
      </c>
      <c r="AM78" s="199">
        <f t="shared" si="22"/>
        <v>0.87952013828212117</v>
      </c>
      <c r="AN78" s="190"/>
    </row>
    <row r="79" spans="1:40" ht="14.45" customHeight="1">
      <c r="A79" s="190"/>
      <c r="B79" s="686"/>
      <c r="C79" s="196">
        <v>15</v>
      </c>
      <c r="D79" s="200"/>
      <c r="E79" s="200"/>
      <c r="F79" s="198"/>
      <c r="G79" s="198"/>
      <c r="H79" s="197"/>
      <c r="I79" s="197"/>
      <c r="J79" s="198"/>
      <c r="K79" s="198"/>
      <c r="L79" s="197"/>
      <c r="M79" s="197"/>
      <c r="N79" s="198"/>
      <c r="O79" s="198"/>
      <c r="P79" s="197"/>
      <c r="Q79" s="197"/>
      <c r="R79" s="198"/>
      <c r="S79" s="198"/>
      <c r="T79" s="197">
        <f>T78</f>
        <v>0.20000000000000007</v>
      </c>
      <c r="U79" s="197">
        <f t="shared" si="9"/>
        <v>1</v>
      </c>
      <c r="V79" s="198">
        <f>ROW(Q15)*T79^IF(U79=100%,0,1)*PRODUCT(INDEX(1-T$64:T78,))</f>
        <v>1.2754377722713865</v>
      </c>
      <c r="W79" s="198">
        <f t="shared" si="10"/>
        <v>6.6380213548032856</v>
      </c>
      <c r="X79" s="197">
        <f t="shared" si="23"/>
        <v>0.10000000000000003</v>
      </c>
      <c r="Y79" s="197">
        <f t="shared" si="12"/>
        <v>0.52312500000000017</v>
      </c>
      <c r="Z79" s="198">
        <f>ROW(U15)*X79^IF(Y79=100%,0,1)*PRODUCT(INDEX(1-X$64:X78,))</f>
        <v>0.46310529788557014</v>
      </c>
      <c r="AA79" s="198">
        <f t="shared" si="13"/>
        <v>5.3680991574420025</v>
      </c>
      <c r="AB79" s="197">
        <f t="shared" si="24"/>
        <v>6.0000000000000026E-2</v>
      </c>
      <c r="AC79" s="197">
        <f t="shared" si="15"/>
        <v>0.31387500000000018</v>
      </c>
      <c r="AD79" s="198">
        <f>ROW(Y15)*AB79^IF(AC79=100%,0,1)*PRODUCT(INDEX(1-AB$64:AB78,))</f>
        <v>0.4502227375774952</v>
      </c>
      <c r="AE79" s="198">
        <f t="shared" si="16"/>
        <v>4.2512662484227812</v>
      </c>
      <c r="AF79" s="197">
        <f t="shared" si="25"/>
        <v>2.0000000000000007E-2</v>
      </c>
      <c r="AG79" s="197">
        <f t="shared" si="18"/>
        <v>0.10462500000000002</v>
      </c>
      <c r="AH79" s="198">
        <f>ROW(AC15)*AF79^IF(AG79=100%,0,1)*PRODUCT(INDEX(1-AF$64:AF78,))</f>
        <v>0.23909659857017473</v>
      </c>
      <c r="AI79" s="198">
        <f t="shared" si="19"/>
        <v>1.8853957876184801</v>
      </c>
      <c r="AJ79" s="197">
        <f t="shared" si="26"/>
        <v>1.0000000000000004E-2</v>
      </c>
      <c r="AK79" s="197">
        <f t="shared" si="21"/>
        <v>5.2312500000000012E-2</v>
      </c>
      <c r="AL79" s="198">
        <f>ROW(AG15)*AJ79^IF(AK79=100%,0,1)*PRODUCT(INDEX(1-AJ$64:AJ78,))</f>
        <v>0.13397582822272855</v>
      </c>
      <c r="AM79" s="199">
        <f t="shared" si="22"/>
        <v>1.0134959665048497</v>
      </c>
      <c r="AN79" s="190"/>
    </row>
    <row r="80" spans="1:40" ht="14.45" hidden="1" customHeight="1">
      <c r="A80" s="190"/>
      <c r="B80" s="686"/>
      <c r="C80" s="196">
        <v>16</v>
      </c>
      <c r="D80" s="200"/>
      <c r="E80" s="200"/>
      <c r="F80" s="198"/>
      <c r="G80" s="198"/>
      <c r="H80" s="197"/>
      <c r="I80" s="197"/>
      <c r="J80" s="198"/>
      <c r="K80" s="198"/>
      <c r="L80" s="197"/>
      <c r="M80" s="197"/>
      <c r="N80" s="198"/>
      <c r="O80" s="198"/>
      <c r="P80" s="197"/>
      <c r="Q80" s="197"/>
      <c r="R80" s="198"/>
      <c r="S80" s="198"/>
      <c r="T80" s="197"/>
      <c r="U80" s="197"/>
      <c r="V80" s="198"/>
      <c r="W80" s="198"/>
      <c r="X80" s="197">
        <f t="shared" si="23"/>
        <v>0.10000000000000003</v>
      </c>
      <c r="Y80" s="197">
        <f t="shared" si="12"/>
        <v>0.56962500000000016</v>
      </c>
      <c r="Z80" s="198">
        <f>ROW(U16)*X80^IF(Y80=100%,0,1)*PRODUCT(INDEX(1-X$64:X79,))</f>
        <v>0.44458108597014728</v>
      </c>
      <c r="AA80" s="198">
        <f t="shared" si="13"/>
        <v>5.8126802434121494</v>
      </c>
      <c r="AB80" s="197">
        <f t="shared" si="24"/>
        <v>6.0000000000000026E-2</v>
      </c>
      <c r="AC80" s="197">
        <f t="shared" si="15"/>
        <v>0.34177500000000022</v>
      </c>
      <c r="AD80" s="198">
        <f>ROW(Y16)*AB80^IF(AC80=100%,0,1)*PRODUCT(INDEX(1-AB$64:AB79,))</f>
        <v>0.45142333154436853</v>
      </c>
      <c r="AE80" s="198">
        <f t="shared" si="16"/>
        <v>4.7026895799671493</v>
      </c>
      <c r="AF80" s="197">
        <f t="shared" si="25"/>
        <v>2.0000000000000007E-2</v>
      </c>
      <c r="AG80" s="197">
        <f t="shared" si="18"/>
        <v>0.11392500000000003</v>
      </c>
      <c r="AH80" s="198">
        <f>ROW(AC16)*AF80^IF(AG80=100%,0,1)*PRODUCT(INDEX(1-AF$64:AF79,))</f>
        <v>0.24993564437202265</v>
      </c>
      <c r="AI80" s="198">
        <f t="shared" si="19"/>
        <v>2.1353314319905028</v>
      </c>
      <c r="AJ80" s="197">
        <f t="shared" si="26"/>
        <v>1.0000000000000004E-2</v>
      </c>
      <c r="AK80" s="197">
        <f t="shared" si="21"/>
        <v>5.6962500000000013E-2</v>
      </c>
      <c r="AL80" s="198">
        <f>ROW(AG16)*AJ80^IF(AK80=100%,0,1)*PRODUCT(INDEX(1-AJ$64:AJ79,))</f>
        <v>0.14147847460320137</v>
      </c>
      <c r="AM80" s="199">
        <f t="shared" si="22"/>
        <v>1.1549744411080511</v>
      </c>
      <c r="AN80" s="190"/>
    </row>
    <row r="81" spans="1:40" ht="14.45" hidden="1" customHeight="1">
      <c r="A81" s="190"/>
      <c r="B81" s="686"/>
      <c r="C81" s="196">
        <v>17</v>
      </c>
      <c r="D81" s="200"/>
      <c r="E81" s="200"/>
      <c r="F81" s="198"/>
      <c r="G81" s="198"/>
      <c r="H81" s="197"/>
      <c r="I81" s="197"/>
      <c r="J81" s="198"/>
      <c r="K81" s="198"/>
      <c r="L81" s="197"/>
      <c r="M81" s="197"/>
      <c r="N81" s="198"/>
      <c r="O81" s="198"/>
      <c r="P81" s="197"/>
      <c r="Q81" s="197"/>
      <c r="R81" s="198"/>
      <c r="S81" s="198"/>
      <c r="T81" s="197"/>
      <c r="U81" s="197"/>
      <c r="V81" s="198"/>
      <c r="W81" s="198"/>
      <c r="X81" s="197">
        <f t="shared" si="23"/>
        <v>0.10000000000000003</v>
      </c>
      <c r="Y81" s="197">
        <f t="shared" si="12"/>
        <v>0.61612500000000014</v>
      </c>
      <c r="Z81" s="198">
        <f>ROW(U17)*X81^IF(Y81=100%,0,1)*PRODUCT(INDEX(1-X$64:X80,))</f>
        <v>0.42513066345895334</v>
      </c>
      <c r="AA81" s="198">
        <f t="shared" si="13"/>
        <v>6.2378109068711023</v>
      </c>
      <c r="AB81" s="197">
        <f t="shared" si="24"/>
        <v>6.0000000000000026E-2</v>
      </c>
      <c r="AC81" s="197">
        <f t="shared" si="15"/>
        <v>0.36967500000000025</v>
      </c>
      <c r="AD81" s="198">
        <f>ROW(Y17)*AB81^IF(AC81=100%,0,1)*PRODUCT(INDEX(1-AB$64:AB80,))</f>
        <v>0.45085905237993806</v>
      </c>
      <c r="AE81" s="198">
        <f t="shared" si="16"/>
        <v>5.1535486323470874</v>
      </c>
      <c r="AF81" s="197">
        <f t="shared" si="25"/>
        <v>2.0000000000000007E-2</v>
      </c>
      <c r="AG81" s="197">
        <f t="shared" si="18"/>
        <v>0.12322500000000003</v>
      </c>
      <c r="AH81" s="198">
        <f>ROW(AC17)*AF81^IF(AG81=100%,0,1)*PRODUCT(INDEX(1-AF$64:AF80,))</f>
        <v>0.2602454897023686</v>
      </c>
      <c r="AI81" s="198">
        <f t="shared" si="19"/>
        <v>2.3955769216928715</v>
      </c>
      <c r="AJ81" s="197">
        <f t="shared" si="26"/>
        <v>1.0000000000000004E-2</v>
      </c>
      <c r="AK81" s="197">
        <f t="shared" si="21"/>
        <v>6.1612500000000014E-2</v>
      </c>
      <c r="AL81" s="198">
        <f>ROW(AG17)*AJ81^IF(AK81=100%,0,1)*PRODUCT(INDEX(1-AJ$64:AJ80,))</f>
        <v>0.14881767047324243</v>
      </c>
      <c r="AM81" s="199">
        <f t="shared" si="22"/>
        <v>1.3037921115812936</v>
      </c>
      <c r="AN81" s="190"/>
    </row>
    <row r="82" spans="1:40" ht="14.45" hidden="1" customHeight="1">
      <c r="A82" s="190"/>
      <c r="B82" s="686"/>
      <c r="C82" s="196">
        <v>18</v>
      </c>
      <c r="D82" s="200"/>
      <c r="E82" s="200"/>
      <c r="F82" s="198"/>
      <c r="G82" s="198"/>
      <c r="H82" s="197"/>
      <c r="I82" s="197"/>
      <c r="J82" s="198"/>
      <c r="K82" s="198"/>
      <c r="L82" s="197"/>
      <c r="M82" s="197"/>
      <c r="N82" s="198"/>
      <c r="O82" s="198"/>
      <c r="P82" s="197"/>
      <c r="Q82" s="197"/>
      <c r="R82" s="198"/>
      <c r="S82" s="198"/>
      <c r="T82" s="197"/>
      <c r="U82" s="197"/>
      <c r="V82" s="198"/>
      <c r="W82" s="198"/>
      <c r="X82" s="197">
        <f t="shared" si="23"/>
        <v>0.10000000000000003</v>
      </c>
      <c r="Y82" s="197">
        <f t="shared" si="12"/>
        <v>0.66262500000000013</v>
      </c>
      <c r="Z82" s="198">
        <f>ROW(U18)*X82^IF(Y82=100%,0,1)*PRODUCT(INDEX(1-X$64:X81,))</f>
        <v>0.40512451459029664</v>
      </c>
      <c r="AA82" s="198">
        <f t="shared" si="13"/>
        <v>6.6429354214613987</v>
      </c>
      <c r="AB82" s="197">
        <f t="shared" si="24"/>
        <v>6.0000000000000026E-2</v>
      </c>
      <c r="AC82" s="197">
        <f t="shared" si="15"/>
        <v>0.39757500000000029</v>
      </c>
      <c r="AD82" s="198">
        <f>ROW(Y18)*AB82^IF(AC82=100%,0,1)*PRODUCT(INDEX(1-AB$64:AB81,))</f>
        <v>0.44873736272167952</v>
      </c>
      <c r="AE82" s="198">
        <f t="shared" si="16"/>
        <v>5.6022859950687671</v>
      </c>
      <c r="AF82" s="197">
        <f t="shared" si="25"/>
        <v>2.0000000000000007E-2</v>
      </c>
      <c r="AG82" s="197">
        <f t="shared" si="18"/>
        <v>0.13252500000000003</v>
      </c>
      <c r="AH82" s="198">
        <f>ROW(AC18)*AF82^IF(AG82=100%,0,1)*PRODUCT(INDEX(1-AF$64:AF81,))</f>
        <v>0.27004296696175184</v>
      </c>
      <c r="AI82" s="198">
        <f t="shared" si="19"/>
        <v>2.6656198886546232</v>
      </c>
      <c r="AJ82" s="197">
        <f t="shared" si="26"/>
        <v>1.0000000000000004E-2</v>
      </c>
      <c r="AK82" s="197">
        <f t="shared" si="21"/>
        <v>6.6262500000000016E-2</v>
      </c>
      <c r="AL82" s="198">
        <f>ROW(AG18)*AJ82^IF(AK82=100%,0,1)*PRODUCT(INDEX(1-AJ$64:AJ81,))</f>
        <v>0.15599593457842234</v>
      </c>
      <c r="AM82" s="199">
        <f t="shared" si="22"/>
        <v>1.4597880461597159</v>
      </c>
      <c r="AN82" s="190"/>
    </row>
    <row r="83" spans="1:40" ht="14.45" hidden="1" customHeight="1">
      <c r="A83" s="190"/>
      <c r="B83" s="686"/>
      <c r="C83" s="196">
        <v>19</v>
      </c>
      <c r="D83" s="200"/>
      <c r="E83" s="200"/>
      <c r="F83" s="198"/>
      <c r="G83" s="198"/>
      <c r="H83" s="197"/>
      <c r="I83" s="197"/>
      <c r="J83" s="198"/>
      <c r="K83" s="198"/>
      <c r="L83" s="197"/>
      <c r="M83" s="197"/>
      <c r="N83" s="198"/>
      <c r="O83" s="198"/>
      <c r="P83" s="197"/>
      <c r="Q83" s="197"/>
      <c r="R83" s="198"/>
      <c r="S83" s="198"/>
      <c r="T83" s="197"/>
      <c r="U83" s="197"/>
      <c r="V83" s="198"/>
      <c r="W83" s="198"/>
      <c r="X83" s="197">
        <f t="shared" si="23"/>
        <v>0.10000000000000003</v>
      </c>
      <c r="Y83" s="197">
        <f t="shared" si="12"/>
        <v>0.70912500000000012</v>
      </c>
      <c r="Z83" s="198">
        <f>ROW(U19)*X83^IF(Y83=100%,0,1)*PRODUCT(INDEX(1-X$64:X82,))</f>
        <v>0.38486828886078178</v>
      </c>
      <c r="AA83" s="198">
        <f t="shared" si="13"/>
        <v>7.0278037103221802</v>
      </c>
      <c r="AB83" s="197">
        <f t="shared" si="24"/>
        <v>6.0000000000000026E-2</v>
      </c>
      <c r="AC83" s="197">
        <f t="shared" si="15"/>
        <v>0.42547500000000033</v>
      </c>
      <c r="AD83" s="198">
        <f>ROW(Y19)*AB83^IF(AC83=100%,0,1)*PRODUCT(INDEX(1-AB$64:AB82,))</f>
        <v>0.44524718323384427</v>
      </c>
      <c r="AE83" s="198">
        <f t="shared" si="16"/>
        <v>6.0475331783026114</v>
      </c>
      <c r="AF83" s="197">
        <f t="shared" si="25"/>
        <v>2.0000000000000007E-2</v>
      </c>
      <c r="AG83" s="197">
        <f t="shared" si="18"/>
        <v>0.14182500000000003</v>
      </c>
      <c r="AH83" s="198">
        <f>ROW(AC19)*AF83^IF(AG83=100%,0,1)*PRODUCT(INDEX(1-AF$64:AF82,))</f>
        <v>0.27934444693487881</v>
      </c>
      <c r="AI83" s="198">
        <f t="shared" si="19"/>
        <v>2.9449643355895021</v>
      </c>
      <c r="AJ83" s="197">
        <f t="shared" si="26"/>
        <v>1.0000000000000004E-2</v>
      </c>
      <c r="AK83" s="197">
        <f t="shared" si="21"/>
        <v>7.0912500000000017E-2</v>
      </c>
      <c r="AL83" s="198">
        <f>ROW(AG19)*AJ83^IF(AK83=100%,0,1)*PRODUCT(INDEX(1-AJ$64:AJ82,))</f>
        <v>0.16301575163445134</v>
      </c>
      <c r="AM83" s="199">
        <f t="shared" si="22"/>
        <v>1.6228037977941672</v>
      </c>
      <c r="AN83" s="190"/>
    </row>
    <row r="84" spans="1:40" ht="14.45" hidden="1" customHeight="1">
      <c r="A84" s="190"/>
      <c r="B84" s="686"/>
      <c r="C84" s="196">
        <v>20</v>
      </c>
      <c r="D84" s="200"/>
      <c r="E84" s="200"/>
      <c r="F84" s="198"/>
      <c r="G84" s="198"/>
      <c r="H84" s="197"/>
      <c r="I84" s="197"/>
      <c r="J84" s="198"/>
      <c r="K84" s="198"/>
      <c r="L84" s="197"/>
      <c r="M84" s="197"/>
      <c r="N84" s="198"/>
      <c r="O84" s="198"/>
      <c r="P84" s="197"/>
      <c r="Q84" s="197"/>
      <c r="R84" s="198"/>
      <c r="S84" s="198"/>
      <c r="T84" s="197"/>
      <c r="U84" s="197"/>
      <c r="V84" s="198"/>
      <c r="W84" s="198"/>
      <c r="X84" s="197">
        <f t="shared" si="23"/>
        <v>0.10000000000000003</v>
      </c>
      <c r="Y84" s="197">
        <f t="shared" si="12"/>
        <v>0.7556250000000001</v>
      </c>
      <c r="Z84" s="198">
        <f>ROW(U20)*X84^IF(Y84=100%,0,1)*PRODUCT(INDEX(1-X$64:X83,))</f>
        <v>0.36461206313126693</v>
      </c>
      <c r="AA84" s="198">
        <f t="shared" si="13"/>
        <v>7.3924157734534468</v>
      </c>
      <c r="AB84" s="197">
        <f t="shared" si="24"/>
        <v>6.0000000000000026E-2</v>
      </c>
      <c r="AC84" s="197">
        <f t="shared" si="15"/>
        <v>0.45337500000000036</v>
      </c>
      <c r="AD84" s="198">
        <f>ROW(Y20)*AB84^IF(AC84=100%,0,1)*PRODUCT(INDEX(1-AB$64:AB83,))</f>
        <v>0.4405603707787511</v>
      </c>
      <c r="AE84" s="198">
        <f t="shared" si="16"/>
        <v>6.4880935490813627</v>
      </c>
      <c r="AF84" s="197">
        <f t="shared" si="25"/>
        <v>2.0000000000000007E-2</v>
      </c>
      <c r="AG84" s="197">
        <f t="shared" si="18"/>
        <v>0.15112500000000004</v>
      </c>
      <c r="AH84" s="198">
        <f>ROW(AC20)*AF84^IF(AG84=100%,0,1)*PRODUCT(INDEX(1-AF$64:AF83,))</f>
        <v>0.28816585052229604</v>
      </c>
      <c r="AI84" s="198">
        <f t="shared" si="19"/>
        <v>3.233130186111798</v>
      </c>
      <c r="AJ84" s="197">
        <f t="shared" si="26"/>
        <v>1.0000000000000004E-2</v>
      </c>
      <c r="AK84" s="197">
        <f t="shared" si="21"/>
        <v>7.5562500000000019E-2</v>
      </c>
      <c r="AL84" s="198">
        <f>ROW(AG20)*AJ84^IF(AK84=100%,0,1)*PRODUCT(INDEX(1-AJ$64:AJ83,))</f>
        <v>0.16987957275590193</v>
      </c>
      <c r="AM84" s="199">
        <f t="shared" si="22"/>
        <v>1.7926833705500691</v>
      </c>
      <c r="AN84" s="190"/>
    </row>
    <row r="85" spans="1:40" ht="14.45" hidden="1" customHeight="1">
      <c r="A85" s="190"/>
      <c r="B85" s="686"/>
      <c r="C85" s="196">
        <v>21</v>
      </c>
      <c r="D85" s="200"/>
      <c r="E85" s="200"/>
      <c r="F85" s="198"/>
      <c r="G85" s="198"/>
      <c r="H85" s="197"/>
      <c r="I85" s="197"/>
      <c r="J85" s="198"/>
      <c r="K85" s="198"/>
      <c r="L85" s="197"/>
      <c r="M85" s="197"/>
      <c r="N85" s="198"/>
      <c r="O85" s="198"/>
      <c r="P85" s="197"/>
      <c r="Q85" s="197"/>
      <c r="R85" s="198"/>
      <c r="S85" s="198"/>
      <c r="T85" s="197"/>
      <c r="U85" s="197"/>
      <c r="V85" s="198"/>
      <c r="W85" s="198"/>
      <c r="X85" s="197">
        <f t="shared" si="23"/>
        <v>0.10000000000000003</v>
      </c>
      <c r="Y85" s="197">
        <f t="shared" si="12"/>
        <v>0.80212500000000009</v>
      </c>
      <c r="Z85" s="198">
        <f>ROW(U21)*X85^IF(Y85=100%,0,1)*PRODUCT(INDEX(1-X$64:X84,))</f>
        <v>0.34455839965904711</v>
      </c>
      <c r="AA85" s="198">
        <f t="shared" si="13"/>
        <v>7.7369741731124941</v>
      </c>
      <c r="AB85" s="197">
        <f t="shared" si="24"/>
        <v>6.0000000000000026E-2</v>
      </c>
      <c r="AC85" s="197">
        <f t="shared" si="15"/>
        <v>0.4812750000000004</v>
      </c>
      <c r="AD85" s="198">
        <f>ROW(Y21)*AB85^IF(AC85=100%,0,1)*PRODUCT(INDEX(1-AB$64:AB84,))</f>
        <v>0.4348330859586273</v>
      </c>
      <c r="AE85" s="198">
        <f t="shared" si="16"/>
        <v>6.9229266350399898</v>
      </c>
      <c r="AF85" s="197">
        <f t="shared" si="25"/>
        <v>2.0000000000000007E-2</v>
      </c>
      <c r="AG85" s="197">
        <f t="shared" si="18"/>
        <v>0.16042500000000004</v>
      </c>
      <c r="AH85" s="198">
        <f>ROW(AC21)*AF85^IF(AG85=100%,0,1)*PRODUCT(INDEX(1-AF$64:AF84,))</f>
        <v>0.29652266018744261</v>
      </c>
      <c r="AI85" s="198">
        <f t="shared" si="19"/>
        <v>3.5296528462992405</v>
      </c>
      <c r="AJ85" s="197">
        <f t="shared" si="26"/>
        <v>1.0000000000000004E-2</v>
      </c>
      <c r="AK85" s="197">
        <f t="shared" si="21"/>
        <v>8.021250000000002E-2</v>
      </c>
      <c r="AL85" s="198">
        <f>ROW(AG21)*AJ85^IF(AK85=100%,0,1)*PRODUCT(INDEX(1-AJ$64:AJ84,))</f>
        <v>0.17658981587976005</v>
      </c>
      <c r="AM85" s="199">
        <f t="shared" si="22"/>
        <v>1.9692731864298292</v>
      </c>
      <c r="AN85" s="190"/>
    </row>
    <row r="86" spans="1:40" ht="14.45" hidden="1" customHeight="1">
      <c r="A86" s="190"/>
      <c r="B86" s="686"/>
      <c r="C86" s="196">
        <v>22</v>
      </c>
      <c r="D86" s="200"/>
      <c r="E86" s="200"/>
      <c r="F86" s="198"/>
      <c r="G86" s="198"/>
      <c r="H86" s="197"/>
      <c r="I86" s="197"/>
      <c r="J86" s="198"/>
      <c r="K86" s="198"/>
      <c r="L86" s="197"/>
      <c r="M86" s="197"/>
      <c r="N86" s="198"/>
      <c r="O86" s="198"/>
      <c r="P86" s="197"/>
      <c r="Q86" s="197"/>
      <c r="R86" s="198"/>
      <c r="S86" s="198"/>
      <c r="T86" s="197"/>
      <c r="U86" s="197"/>
      <c r="V86" s="198"/>
      <c r="W86" s="198"/>
      <c r="X86" s="197">
        <f t="shared" si="23"/>
        <v>0.10000000000000003</v>
      </c>
      <c r="Y86" s="197">
        <f t="shared" si="12"/>
        <v>0.84862500000000007</v>
      </c>
      <c r="Z86" s="198">
        <f>ROW(U22)*X86^IF(Y86=100%,0,1)*PRODUCT(INDEX(1-X$64:X85,))</f>
        <v>0.32486934824995872</v>
      </c>
      <c r="AA86" s="198">
        <f t="shared" si="13"/>
        <v>8.0618435213624533</v>
      </c>
      <c r="AB86" s="197">
        <f t="shared" si="24"/>
        <v>6.0000000000000026E-2</v>
      </c>
      <c r="AC86" s="197">
        <f t="shared" si="15"/>
        <v>0.50917500000000038</v>
      </c>
      <c r="AD86" s="198">
        <f>ROW(Y22)*AB86^IF(AC86=100%,0,1)*PRODUCT(INDEX(1-AB$64:AB85,))</f>
        <v>0.42820705798211484</v>
      </c>
      <c r="AE86" s="198">
        <f t="shared" si="16"/>
        <v>7.3511336930221045</v>
      </c>
      <c r="AF86" s="197">
        <f t="shared" si="25"/>
        <v>2.0000000000000007E-2</v>
      </c>
      <c r="AG86" s="197">
        <f t="shared" si="18"/>
        <v>0.16972500000000004</v>
      </c>
      <c r="AH86" s="198">
        <f>ROW(AC22)*AF86^IF(AG86=100%,0,1)*PRODUCT(INDEX(1-AF$64:AF85,))</f>
        <v>0.30442993112577443</v>
      </c>
      <c r="AI86" s="198">
        <f t="shared" si="19"/>
        <v>3.834082777425015</v>
      </c>
      <c r="AJ86" s="197">
        <f t="shared" si="26"/>
        <v>1.0000000000000004E-2</v>
      </c>
      <c r="AK86" s="197">
        <f t="shared" si="21"/>
        <v>8.4862500000000021E-2</v>
      </c>
      <c r="AL86" s="198">
        <f>ROW(AG22)*AJ86^IF(AK86=100%,0,1)*PRODUCT(INDEX(1-AJ$64:AJ85,))</f>
        <v>0.18314886618386542</v>
      </c>
      <c r="AM86" s="199">
        <f t="shared" si="22"/>
        <v>2.1524220526136948</v>
      </c>
      <c r="AN86" s="190"/>
    </row>
    <row r="87" spans="1:40" ht="14.45" hidden="1" customHeight="1">
      <c r="A87" s="190"/>
      <c r="B87" s="686"/>
      <c r="C87" s="196">
        <v>23</v>
      </c>
      <c r="D87" s="200"/>
      <c r="E87" s="200"/>
      <c r="F87" s="198"/>
      <c r="G87" s="198"/>
      <c r="H87" s="197"/>
      <c r="I87" s="197"/>
      <c r="J87" s="198"/>
      <c r="K87" s="198"/>
      <c r="L87" s="197"/>
      <c r="M87" s="197"/>
      <c r="N87" s="198"/>
      <c r="O87" s="198"/>
      <c r="P87" s="197"/>
      <c r="Q87" s="197"/>
      <c r="R87" s="198"/>
      <c r="S87" s="198"/>
      <c r="T87" s="197"/>
      <c r="U87" s="197"/>
      <c r="V87" s="198"/>
      <c r="W87" s="198"/>
      <c r="X87" s="197">
        <f t="shared" si="23"/>
        <v>0.10000000000000003</v>
      </c>
      <c r="Y87" s="197">
        <f t="shared" si="12"/>
        <v>0.89512500000000006</v>
      </c>
      <c r="Z87" s="198">
        <f>ROW(U23)*X87^IF(Y87=100%,0,1)*PRODUCT(INDEX(1-X$64:X86,))</f>
        <v>0.3056725231260975</v>
      </c>
      <c r="AA87" s="198">
        <f t="shared" si="13"/>
        <v>8.3675160444885499</v>
      </c>
      <c r="AB87" s="197">
        <f t="shared" si="24"/>
        <v>6.0000000000000026E-2</v>
      </c>
      <c r="AC87" s="197">
        <f t="shared" si="15"/>
        <v>0.53707500000000041</v>
      </c>
      <c r="AD87" s="198">
        <f>ROW(Y23)*AB87^IF(AC87=100%,0,1)*PRODUCT(INDEX(1-AB$64:AB86,))</f>
        <v>0.42081075425333281</v>
      </c>
      <c r="AE87" s="198">
        <f t="shared" si="16"/>
        <v>7.7719444472754375</v>
      </c>
      <c r="AF87" s="197">
        <f t="shared" si="25"/>
        <v>2.0000000000000007E-2</v>
      </c>
      <c r="AG87" s="197">
        <f t="shared" si="18"/>
        <v>0.17902500000000005</v>
      </c>
      <c r="AH87" s="198">
        <f>ROW(AC23)*AF87^IF(AG87=100%,0,1)*PRODUCT(INDEX(1-AF$64:AF86,))</f>
        <v>0.31190230216249798</v>
      </c>
      <c r="AI87" s="198">
        <f t="shared" si="19"/>
        <v>4.1459850795875131</v>
      </c>
      <c r="AJ87" s="197">
        <f t="shared" si="26"/>
        <v>1.0000000000000004E-2</v>
      </c>
      <c r="AK87" s="197">
        <f t="shared" si="21"/>
        <v>8.9512500000000023E-2</v>
      </c>
      <c r="AL87" s="198">
        <f>ROW(AG23)*AJ87^IF(AK87=100%,0,1)*PRODUCT(INDEX(1-AJ$64:AJ86,))</f>
        <v>0.18955907650030071</v>
      </c>
      <c r="AM87" s="199">
        <f t="shared" si="22"/>
        <v>2.3419811291139956</v>
      </c>
      <c r="AN87" s="190"/>
    </row>
    <row r="88" spans="1:40" ht="14.45" hidden="1" customHeight="1">
      <c r="A88" s="190"/>
      <c r="B88" s="686"/>
      <c r="C88" s="196">
        <v>24</v>
      </c>
      <c r="D88" s="200"/>
      <c r="E88" s="200"/>
      <c r="F88" s="198"/>
      <c r="G88" s="198"/>
      <c r="H88" s="197"/>
      <c r="I88" s="197"/>
      <c r="J88" s="198"/>
      <c r="K88" s="198"/>
      <c r="L88" s="197"/>
      <c r="M88" s="197"/>
      <c r="N88" s="198"/>
      <c r="O88" s="198"/>
      <c r="P88" s="197"/>
      <c r="Q88" s="197"/>
      <c r="R88" s="198"/>
      <c r="S88" s="198"/>
      <c r="T88" s="197"/>
      <c r="U88" s="197"/>
      <c r="V88" s="198"/>
      <c r="W88" s="198"/>
      <c r="X88" s="197">
        <f t="shared" si="23"/>
        <v>0.10000000000000003</v>
      </c>
      <c r="Y88" s="197">
        <f t="shared" si="12"/>
        <v>0.94162500000000005</v>
      </c>
      <c r="Z88" s="198">
        <f>ROW(U24)*X88^IF(Y88=100%,0,1)*PRODUCT(INDEX(1-X$64:X87,))</f>
        <v>0.28706636954450893</v>
      </c>
      <c r="AA88" s="198">
        <f t="shared" si="13"/>
        <v>8.6545824140330581</v>
      </c>
      <c r="AB88" s="197">
        <f t="shared" si="24"/>
        <v>6.0000000000000026E-2</v>
      </c>
      <c r="AC88" s="197">
        <f t="shared" si="15"/>
        <v>0.56497500000000045</v>
      </c>
      <c r="AD88" s="198">
        <f>ROW(Y24)*AB88^IF(AC88=100%,0,1)*PRODUCT(INDEX(1-AB$64:AB87,))</f>
        <v>0.41276046156326907</v>
      </c>
      <c r="AE88" s="198">
        <f t="shared" si="16"/>
        <v>8.1847049088387074</v>
      </c>
      <c r="AF88" s="197">
        <f t="shared" si="25"/>
        <v>2.0000000000000007E-2</v>
      </c>
      <c r="AG88" s="197">
        <f t="shared" si="18"/>
        <v>0.18832500000000005</v>
      </c>
      <c r="AH88" s="198">
        <f>ROW(AC24)*AF88^IF(AG88=100%,0,1)*PRODUCT(INDEX(1-AF$64:AF87,))</f>
        <v>0.3189540063853023</v>
      </c>
      <c r="AI88" s="198">
        <f t="shared" si="19"/>
        <v>4.4649390859728157</v>
      </c>
      <c r="AJ88" s="197">
        <f t="shared" si="26"/>
        <v>1.0000000000000004E-2</v>
      </c>
      <c r="AK88" s="197">
        <f t="shared" si="21"/>
        <v>9.4162500000000024E-2</v>
      </c>
      <c r="AL88" s="198">
        <f>ROW(AG24)*AJ88^IF(AK88=100%,0,1)*PRODUCT(INDEX(1-AJ$64:AJ87,))</f>
        <v>0.1958227677237889</v>
      </c>
      <c r="AM88" s="199">
        <f t="shared" si="22"/>
        <v>2.5378038968377843</v>
      </c>
      <c r="AN88" s="190"/>
    </row>
    <row r="89" spans="1:40" ht="14.45" hidden="1" customHeight="1">
      <c r="A89" s="190"/>
      <c r="B89" s="686"/>
      <c r="C89" s="196">
        <v>25</v>
      </c>
      <c r="D89" s="200"/>
      <c r="E89" s="200"/>
      <c r="F89" s="198"/>
      <c r="G89" s="198"/>
      <c r="H89" s="197"/>
      <c r="I89" s="197"/>
      <c r="J89" s="198"/>
      <c r="K89" s="198"/>
      <c r="L89" s="197"/>
      <c r="M89" s="197"/>
      <c r="N89" s="198"/>
      <c r="O89" s="198"/>
      <c r="P89" s="197"/>
      <c r="Q89" s="197"/>
      <c r="R89" s="198"/>
      <c r="S89" s="198"/>
      <c r="T89" s="197"/>
      <c r="U89" s="197"/>
      <c r="V89" s="198"/>
      <c r="W89" s="198"/>
      <c r="X89" s="197">
        <f t="shared" si="23"/>
        <v>0.10000000000000003</v>
      </c>
      <c r="Y89" s="197">
        <f t="shared" si="12"/>
        <v>0.98812500000000003</v>
      </c>
      <c r="Z89" s="198">
        <f>ROW(U25)*X89^IF(Y89=100%,0,1)*PRODUCT(INDEX(1-X$64:X88,))</f>
        <v>0.26912472144797711</v>
      </c>
      <c r="AA89" s="198">
        <f t="shared" si="13"/>
        <v>8.9237071354810347</v>
      </c>
      <c r="AB89" s="197">
        <f t="shared" si="24"/>
        <v>6.0000000000000026E-2</v>
      </c>
      <c r="AC89" s="197">
        <f t="shared" si="15"/>
        <v>0.59287500000000048</v>
      </c>
      <c r="AD89" s="198">
        <f>ROW(Y25)*AB89^IF(AC89=100%,0,1)*PRODUCT(INDEX(1-AB$64:AB88,))</f>
        <v>0.40416128528070089</v>
      </c>
      <c r="AE89" s="198">
        <f t="shared" si="16"/>
        <v>8.588866194119408</v>
      </c>
      <c r="AF89" s="197">
        <f t="shared" si="25"/>
        <v>2.0000000000000007E-2</v>
      </c>
      <c r="AG89" s="197">
        <f t="shared" si="18"/>
        <v>0.19762500000000005</v>
      </c>
      <c r="AH89" s="198">
        <f>ROW(AC25)*AF89^IF(AG89=100%,0,1)*PRODUCT(INDEX(1-AF$64:AF88,))</f>
        <v>0.32559888151832944</v>
      </c>
      <c r="AI89" s="198">
        <f t="shared" si="19"/>
        <v>4.7905379674911455</v>
      </c>
      <c r="AJ89" s="197">
        <f t="shared" si="26"/>
        <v>1.0000000000000004E-2</v>
      </c>
      <c r="AK89" s="197">
        <f t="shared" si="21"/>
        <v>9.8812500000000025E-2</v>
      </c>
      <c r="AL89" s="198">
        <f>ROW(AG25)*AJ89^IF(AK89=100%,0,1)*PRODUCT(INDEX(1-AJ$64:AJ88,))</f>
        <v>0.20194222921515728</v>
      </c>
      <c r="AM89" s="199">
        <f t="shared" si="22"/>
        <v>2.7397461260529417</v>
      </c>
      <c r="AN89" s="190"/>
    </row>
    <row r="90" spans="1:40" ht="14.45" customHeight="1">
      <c r="A90" s="190"/>
      <c r="B90" s="686"/>
      <c r="C90" s="196">
        <v>26</v>
      </c>
      <c r="D90" s="200"/>
      <c r="E90" s="200"/>
      <c r="F90" s="198"/>
      <c r="G90" s="198"/>
      <c r="H90" s="197"/>
      <c r="I90" s="197"/>
      <c r="J90" s="198"/>
      <c r="K90" s="198"/>
      <c r="L90" s="197"/>
      <c r="M90" s="197"/>
      <c r="N90" s="198"/>
      <c r="O90" s="198"/>
      <c r="P90" s="197"/>
      <c r="Q90" s="197"/>
      <c r="R90" s="198"/>
      <c r="S90" s="198"/>
      <c r="T90" s="197"/>
      <c r="U90" s="197"/>
      <c r="V90" s="198"/>
      <c r="W90" s="198"/>
      <c r="X90" s="197">
        <f t="shared" si="23"/>
        <v>0.10000000000000003</v>
      </c>
      <c r="Y90" s="197">
        <f t="shared" si="12"/>
        <v>1</v>
      </c>
      <c r="Z90" s="198">
        <f>ROW(U26)*X90^IF(Y90=100%,0,1)*PRODUCT(INDEX(1-X$64:X89,))</f>
        <v>2.5190073927530645</v>
      </c>
      <c r="AA90" s="198">
        <f t="shared" si="13"/>
        <v>11.442714528234099</v>
      </c>
      <c r="AB90" s="197">
        <f t="shared" si="24"/>
        <v>6.0000000000000026E-2</v>
      </c>
      <c r="AC90" s="197">
        <f t="shared" si="15"/>
        <v>0.62077500000000052</v>
      </c>
      <c r="AD90" s="198">
        <f>ROW(Y26)*AB90^IF(AC90=100%,0,1)*PRODUCT(INDEX(1-AB$64:AB89,))</f>
        <v>0.39510807249041324</v>
      </c>
      <c r="AE90" s="198">
        <f t="shared" si="16"/>
        <v>8.9839742666098203</v>
      </c>
      <c r="AF90" s="197">
        <f t="shared" si="25"/>
        <v>2.0000000000000007E-2</v>
      </c>
      <c r="AG90" s="197">
        <f t="shared" si="18"/>
        <v>0.20692500000000005</v>
      </c>
      <c r="AH90" s="198">
        <f>ROW(AC26)*AF90^IF(AG90=100%,0,1)*PRODUCT(INDEX(1-AF$64:AF89,))</f>
        <v>0.33185038004348133</v>
      </c>
      <c r="AI90" s="198">
        <f t="shared" si="19"/>
        <v>5.1223883475346268</v>
      </c>
      <c r="AJ90" s="197">
        <f t="shared" si="26"/>
        <v>1.0000000000000004E-2</v>
      </c>
      <c r="AK90" s="197">
        <f t="shared" si="21"/>
        <v>0.10346250000000003</v>
      </c>
      <c r="AL90" s="198">
        <f>ROW(AG26)*AJ90^IF(AK90=100%,0,1)*PRODUCT(INDEX(1-AJ$64:AJ89,))</f>
        <v>0.20791971919992594</v>
      </c>
      <c r="AM90" s="199">
        <f t="shared" si="22"/>
        <v>2.9476658452528675</v>
      </c>
      <c r="AN90" s="190"/>
    </row>
    <row r="91" spans="1:40" ht="14.45" hidden="1" customHeight="1">
      <c r="A91" s="190"/>
      <c r="B91" s="686"/>
      <c r="C91" s="196">
        <v>27</v>
      </c>
      <c r="D91" s="200"/>
      <c r="E91" s="200"/>
      <c r="F91" s="198"/>
      <c r="G91" s="198"/>
      <c r="H91" s="197"/>
      <c r="I91" s="197"/>
      <c r="J91" s="198"/>
      <c r="K91" s="198"/>
      <c r="L91" s="197"/>
      <c r="M91" s="197"/>
      <c r="N91" s="198"/>
      <c r="O91" s="198"/>
      <c r="P91" s="197"/>
      <c r="Q91" s="197"/>
      <c r="R91" s="198"/>
      <c r="S91" s="198"/>
      <c r="T91" s="197"/>
      <c r="U91" s="197"/>
      <c r="V91" s="198"/>
      <c r="W91" s="198"/>
      <c r="X91" s="197"/>
      <c r="Y91" s="197"/>
      <c r="Z91" s="198"/>
      <c r="AA91" s="198"/>
      <c r="AB91" s="197">
        <f t="shared" si="24"/>
        <v>6.0000000000000026E-2</v>
      </c>
      <c r="AC91" s="197">
        <f t="shared" si="15"/>
        <v>0.64867500000000056</v>
      </c>
      <c r="AD91" s="198">
        <f>ROW(Y27)*AB91^IF(AC91=100%,0,1)*PRODUCT(INDEX(1-AB$64:AB90,))</f>
        <v>0.38568626460794952</v>
      </c>
      <c r="AE91" s="198">
        <f t="shared" si="16"/>
        <v>9.3696605312177699</v>
      </c>
      <c r="AF91" s="197">
        <f t="shared" si="25"/>
        <v>2.0000000000000007E-2</v>
      </c>
      <c r="AG91" s="197">
        <f t="shared" si="18"/>
        <v>0.21622500000000006</v>
      </c>
      <c r="AH91" s="198">
        <f>ROW(AC27)*AF91^IF(AG91=100%,0,1)*PRODUCT(INDEX(1-AF$64:AF90,))</f>
        <v>0.33772157907501976</v>
      </c>
      <c r="AI91" s="198">
        <f t="shared" si="19"/>
        <v>5.4601099266096469</v>
      </c>
      <c r="AJ91" s="197">
        <f t="shared" si="26"/>
        <v>1.0000000000000004E-2</v>
      </c>
      <c r="AK91" s="197">
        <f t="shared" si="21"/>
        <v>0.10811250000000003</v>
      </c>
      <c r="AL91" s="198">
        <f>ROW(AG27)*AJ91^IF(AK91=100%,0,1)*PRODUCT(INDEX(1-AJ$64:AJ90,))</f>
        <v>0.21375746516207766</v>
      </c>
      <c r="AM91" s="199">
        <f t="shared" si="22"/>
        <v>3.161423310414945</v>
      </c>
      <c r="AN91" s="190"/>
    </row>
    <row r="92" spans="1:40" ht="14.45" hidden="1" customHeight="1">
      <c r="A92" s="190"/>
      <c r="B92" s="686"/>
      <c r="C92" s="196">
        <v>28</v>
      </c>
      <c r="D92" s="200"/>
      <c r="E92" s="200"/>
      <c r="F92" s="198"/>
      <c r="G92" s="198"/>
      <c r="H92" s="197"/>
      <c r="I92" s="197"/>
      <c r="J92" s="198"/>
      <c r="K92" s="198"/>
      <c r="L92" s="197"/>
      <c r="M92" s="197"/>
      <c r="N92" s="198"/>
      <c r="O92" s="198"/>
      <c r="P92" s="197"/>
      <c r="Q92" s="197"/>
      <c r="R92" s="198"/>
      <c r="S92" s="198"/>
      <c r="T92" s="197"/>
      <c r="U92" s="197"/>
      <c r="V92" s="198"/>
      <c r="W92" s="198"/>
      <c r="X92" s="197"/>
      <c r="Y92" s="197"/>
      <c r="Z92" s="198"/>
      <c r="AA92" s="198"/>
      <c r="AB92" s="197">
        <f t="shared" si="24"/>
        <v>6.0000000000000026E-2</v>
      </c>
      <c r="AC92" s="197">
        <f t="shared" si="15"/>
        <v>0.67657500000000059</v>
      </c>
      <c r="AD92" s="198">
        <f>ROW(Y28)*AB92^IF(AC92=100%,0,1)*PRODUCT(INDEX(1-AB$64:AB91,))</f>
        <v>0.37597268461041589</v>
      </c>
      <c r="AE92" s="198">
        <f t="shared" si="16"/>
        <v>9.7456332158281853</v>
      </c>
      <c r="AF92" s="197">
        <f t="shared" si="25"/>
        <v>2.0000000000000007E-2</v>
      </c>
      <c r="AG92" s="197">
        <f t="shared" si="18"/>
        <v>0.22552500000000006</v>
      </c>
      <c r="AH92" s="198">
        <f>ROW(AC28)*AF92^IF(AG92=100%,0,1)*PRODUCT(INDEX(1-AF$64:AF91,))</f>
        <v>0.34322518999327933</v>
      </c>
      <c r="AI92" s="198">
        <f t="shared" si="19"/>
        <v>5.8033351166029261</v>
      </c>
      <c r="AJ92" s="197">
        <f t="shared" si="26"/>
        <v>1.0000000000000004E-2</v>
      </c>
      <c r="AK92" s="197">
        <f t="shared" si="21"/>
        <v>0.11276250000000003</v>
      </c>
      <c r="AL92" s="198">
        <f>ROW(AG28)*AJ92^IF(AK92=100%,0,1)*PRODUCT(INDEX(1-AJ$64:AJ91,))</f>
        <v>0.2194576642330664</v>
      </c>
      <c r="AM92" s="199">
        <f t="shared" si="22"/>
        <v>3.3808809746480115</v>
      </c>
      <c r="AN92" s="190"/>
    </row>
    <row r="93" spans="1:40" ht="14.45" hidden="1" customHeight="1">
      <c r="A93" s="190"/>
      <c r="B93" s="686"/>
      <c r="C93" s="196">
        <v>29</v>
      </c>
      <c r="D93" s="200"/>
      <c r="E93" s="200"/>
      <c r="F93" s="198"/>
      <c r="G93" s="198"/>
      <c r="H93" s="197"/>
      <c r="I93" s="197"/>
      <c r="J93" s="198"/>
      <c r="K93" s="198"/>
      <c r="L93" s="197"/>
      <c r="M93" s="197"/>
      <c r="N93" s="198"/>
      <c r="O93" s="198"/>
      <c r="P93" s="197"/>
      <c r="Q93" s="197"/>
      <c r="R93" s="198"/>
      <c r="S93" s="198"/>
      <c r="T93" s="197"/>
      <c r="U93" s="197"/>
      <c r="V93" s="198"/>
      <c r="W93" s="198"/>
      <c r="X93" s="197"/>
      <c r="Y93" s="197"/>
      <c r="Z93" s="198"/>
      <c r="AA93" s="198"/>
      <c r="AB93" s="197">
        <f t="shared" si="24"/>
        <v>6.0000000000000026E-2</v>
      </c>
      <c r="AC93" s="197">
        <f t="shared" si="15"/>
        <v>0.70447500000000063</v>
      </c>
      <c r="AD93" s="198">
        <f>ROW(Y29)*AB93^IF(AC93=100%,0,1)*PRODUCT(INDEX(1-AB$64:AB92,))</f>
        <v>0.36603626365999775</v>
      </c>
      <c r="AE93" s="198">
        <f t="shared" si="16"/>
        <v>10.111669479488183</v>
      </c>
      <c r="AF93" s="197">
        <f t="shared" si="25"/>
        <v>2.0000000000000007E-2</v>
      </c>
      <c r="AG93" s="197">
        <f t="shared" si="18"/>
        <v>0.23482500000000006</v>
      </c>
      <c r="AH93" s="198">
        <f>ROW(AC29)*AF93^IF(AG93=100%,0,1)*PRODUCT(INDEX(1-AF$64:AF92,))</f>
        <v>0.34837356784317852</v>
      </c>
      <c r="AI93" s="198">
        <f t="shared" si="19"/>
        <v>6.1517086844461044</v>
      </c>
      <c r="AJ93" s="197">
        <f t="shared" si="26"/>
        <v>1.0000000000000004E-2</v>
      </c>
      <c r="AK93" s="197">
        <f t="shared" si="21"/>
        <v>0.11741250000000003</v>
      </c>
      <c r="AL93" s="198">
        <f>ROW(AG29)*AJ93^IF(AK93=100%,0,1)*PRODUCT(INDEX(1-AJ$64:AJ92,))</f>
        <v>0.22502248357611918</v>
      </c>
      <c r="AM93" s="199">
        <f t="shared" si="22"/>
        <v>3.6059034582241307</v>
      </c>
      <c r="AN93" s="190"/>
    </row>
    <row r="94" spans="1:40" ht="14.45" hidden="1" customHeight="1">
      <c r="A94" s="190"/>
      <c r="B94" s="686"/>
      <c r="C94" s="196">
        <v>30</v>
      </c>
      <c r="D94" s="200"/>
      <c r="E94" s="200"/>
      <c r="F94" s="198"/>
      <c r="G94" s="198"/>
      <c r="H94" s="197"/>
      <c r="I94" s="197"/>
      <c r="J94" s="198"/>
      <c r="K94" s="198"/>
      <c r="L94" s="197"/>
      <c r="M94" s="197"/>
      <c r="N94" s="198"/>
      <c r="O94" s="198"/>
      <c r="P94" s="197"/>
      <c r="Q94" s="197"/>
      <c r="R94" s="198"/>
      <c r="S94" s="198"/>
      <c r="T94" s="197"/>
      <c r="U94" s="197"/>
      <c r="V94" s="198"/>
      <c r="W94" s="198"/>
      <c r="X94" s="197"/>
      <c r="Y94" s="197"/>
      <c r="Z94" s="198"/>
      <c r="AA94" s="198"/>
      <c r="AB94" s="197">
        <f t="shared" si="24"/>
        <v>6.0000000000000026E-2</v>
      </c>
      <c r="AC94" s="197">
        <f t="shared" si="15"/>
        <v>0.73237500000000066</v>
      </c>
      <c r="AD94" s="198">
        <f>ROW(Y30)*AB94^IF(AC94=100%,0,1)*PRODUCT(INDEX(1-AB$64:AB93,))</f>
        <v>0.35593871155903228</v>
      </c>
      <c r="AE94" s="198">
        <f t="shared" si="16"/>
        <v>10.467608191047216</v>
      </c>
      <c r="AF94" s="197">
        <f t="shared" si="25"/>
        <v>2.0000000000000007E-2</v>
      </c>
      <c r="AG94" s="197">
        <f t="shared" si="18"/>
        <v>0.24412500000000006</v>
      </c>
      <c r="AH94" s="198">
        <f>ROW(AC30)*AF94^IF(AG94=100%,0,1)*PRODUCT(INDEX(1-AF$64:AF93,))</f>
        <v>0.35317872050308446</v>
      </c>
      <c r="AI94" s="198">
        <f t="shared" si="19"/>
        <v>6.5048874049491889</v>
      </c>
      <c r="AJ94" s="197">
        <f t="shared" si="26"/>
        <v>1.0000000000000004E-2</v>
      </c>
      <c r="AK94" s="197">
        <f t="shared" si="21"/>
        <v>0.12206250000000003</v>
      </c>
      <c r="AL94" s="198">
        <f>ROW(AG30)*AJ94^IF(AK94=100%,0,1)*PRODUCT(INDEX(1-AJ$64:AJ93,))</f>
        <v>0.23045406076588756</v>
      </c>
      <c r="AM94" s="199">
        <f t="shared" si="22"/>
        <v>3.8363575189900181</v>
      </c>
      <c r="AN94" s="190"/>
    </row>
    <row r="95" spans="1:40" ht="14.45" hidden="1" customHeight="1">
      <c r="A95" s="190"/>
      <c r="B95" s="686"/>
      <c r="C95" s="196">
        <v>31</v>
      </c>
      <c r="D95" s="200"/>
      <c r="E95" s="200"/>
      <c r="F95" s="198"/>
      <c r="G95" s="198"/>
      <c r="H95" s="197"/>
      <c r="I95" s="197"/>
      <c r="J95" s="198"/>
      <c r="K95" s="198"/>
      <c r="L95" s="197"/>
      <c r="M95" s="197"/>
      <c r="N95" s="198"/>
      <c r="O95" s="198"/>
      <c r="P95" s="197"/>
      <c r="Q95" s="197"/>
      <c r="R95" s="198"/>
      <c r="S95" s="198"/>
      <c r="T95" s="197"/>
      <c r="U95" s="197"/>
      <c r="V95" s="198"/>
      <c r="W95" s="198"/>
      <c r="X95" s="197"/>
      <c r="Y95" s="197"/>
      <c r="Z95" s="198"/>
      <c r="AA95" s="198"/>
      <c r="AB95" s="197">
        <f t="shared" si="24"/>
        <v>6.0000000000000026E-2</v>
      </c>
      <c r="AC95" s="197">
        <f t="shared" si="15"/>
        <v>0.7602750000000007</v>
      </c>
      <c r="AD95" s="198">
        <f>ROW(Y31)*AB95^IF(AC95=100%,0,1)*PRODUCT(INDEX(1-AB$64:AB94,))</f>
        <v>0.34573513516100668</v>
      </c>
      <c r="AE95" s="198">
        <f t="shared" si="16"/>
        <v>10.813343326208223</v>
      </c>
      <c r="AF95" s="197">
        <f t="shared" si="25"/>
        <v>2.0000000000000007E-2</v>
      </c>
      <c r="AG95" s="197">
        <f t="shared" si="18"/>
        <v>0.25342500000000007</v>
      </c>
      <c r="AH95" s="198">
        <f>ROW(AC31)*AF95^IF(AG95=100%,0,1)*PRODUCT(INDEX(1-AF$64:AF94,))</f>
        <v>0.35765231762945682</v>
      </c>
      <c r="AI95" s="198">
        <f t="shared" si="19"/>
        <v>6.8625397225786458</v>
      </c>
      <c r="AJ95" s="197">
        <f t="shared" si="26"/>
        <v>1.0000000000000004E-2</v>
      </c>
      <c r="AK95" s="197">
        <f t="shared" si="21"/>
        <v>0.12671250000000003</v>
      </c>
      <c r="AL95" s="198">
        <f>ROW(AG31)*AJ95^IF(AK95=100%,0,1)*PRODUCT(INDEX(1-AJ$64:AJ94,))</f>
        <v>0.23575450416350296</v>
      </c>
      <c r="AM95" s="199">
        <f t="shared" si="22"/>
        <v>4.0721120231535206</v>
      </c>
      <c r="AN95" s="190"/>
    </row>
    <row r="96" spans="1:40" ht="14.45" hidden="1" customHeight="1">
      <c r="A96" s="190"/>
      <c r="B96" s="686"/>
      <c r="C96" s="196">
        <v>32</v>
      </c>
      <c r="D96" s="200"/>
      <c r="E96" s="200"/>
      <c r="F96" s="198"/>
      <c r="G96" s="198"/>
      <c r="H96" s="197"/>
      <c r="I96" s="197"/>
      <c r="J96" s="198"/>
      <c r="K96" s="198"/>
      <c r="L96" s="197"/>
      <c r="M96" s="197"/>
      <c r="N96" s="198"/>
      <c r="O96" s="198"/>
      <c r="P96" s="197"/>
      <c r="Q96" s="197"/>
      <c r="R96" s="198"/>
      <c r="S96" s="198"/>
      <c r="T96" s="197"/>
      <c r="U96" s="197"/>
      <c r="V96" s="198"/>
      <c r="W96" s="198"/>
      <c r="X96" s="197"/>
      <c r="Y96" s="197"/>
      <c r="Z96" s="198"/>
      <c r="AA96" s="198"/>
      <c r="AB96" s="197">
        <f t="shared" si="24"/>
        <v>6.0000000000000026E-2</v>
      </c>
      <c r="AC96" s="197">
        <f t="shared" si="15"/>
        <v>0.78817500000000074</v>
      </c>
      <c r="AD96" s="198">
        <f>ROW(Y32)*AB96^IF(AC96=100%,0,1)*PRODUCT(INDEX(1-AB$64:AB95,))</f>
        <v>0.33547460856913158</v>
      </c>
      <c r="AE96" s="198">
        <f t="shared" si="16"/>
        <v>11.148817934777355</v>
      </c>
      <c r="AF96" s="197">
        <f t="shared" si="25"/>
        <v>2.0000000000000007E-2</v>
      </c>
      <c r="AG96" s="197">
        <f t="shared" si="18"/>
        <v>0.2627250000000001</v>
      </c>
      <c r="AH96" s="198">
        <f>ROW(AC32)*AF96^IF(AG96=100%,0,1)*PRODUCT(INDEX(1-AF$64:AF95,))</f>
        <v>0.36180569938257312</v>
      </c>
      <c r="AI96" s="198">
        <f t="shared" si="19"/>
        <v>7.2243454219612193</v>
      </c>
      <c r="AJ96" s="197">
        <f t="shared" si="26"/>
        <v>1.0000000000000004E-2</v>
      </c>
      <c r="AK96" s="197">
        <f t="shared" si="21"/>
        <v>0.13136250000000005</v>
      </c>
      <c r="AL96" s="198">
        <f>ROW(AG32)*AJ96^IF(AK96=100%,0,1)*PRODUCT(INDEX(1-AJ$64:AJ95,))</f>
        <v>0.24092589328708949</v>
      </c>
      <c r="AM96" s="199">
        <f t="shared" si="22"/>
        <v>4.3130379164406101</v>
      </c>
      <c r="AN96" s="190"/>
    </row>
    <row r="97" spans="1:40" ht="14.45" hidden="1" customHeight="1">
      <c r="A97" s="190"/>
      <c r="B97" s="686"/>
      <c r="C97" s="196">
        <v>33</v>
      </c>
      <c r="D97" s="200"/>
      <c r="E97" s="200"/>
      <c r="F97" s="198"/>
      <c r="G97" s="198"/>
      <c r="H97" s="197"/>
      <c r="I97" s="197"/>
      <c r="J97" s="198"/>
      <c r="K97" s="198"/>
      <c r="L97" s="197"/>
      <c r="M97" s="197"/>
      <c r="N97" s="198"/>
      <c r="O97" s="198"/>
      <c r="P97" s="197"/>
      <c r="Q97" s="197"/>
      <c r="R97" s="198"/>
      <c r="S97" s="198"/>
      <c r="T97" s="197"/>
      <c r="U97" s="197"/>
      <c r="V97" s="198"/>
      <c r="W97" s="198"/>
      <c r="X97" s="197"/>
      <c r="Y97" s="197"/>
      <c r="Z97" s="198"/>
      <c r="AA97" s="198"/>
      <c r="AB97" s="197">
        <f t="shared" si="24"/>
        <v>6.0000000000000026E-2</v>
      </c>
      <c r="AC97" s="197">
        <f t="shared" si="15"/>
        <v>0.81607500000000077</v>
      </c>
      <c r="AD97" s="198">
        <f>ROW(Y33)*AB97^IF(AC97=100%,0,1)*PRODUCT(INDEX(1-AB$64:AB96,))</f>
        <v>0.32520069868170193</v>
      </c>
      <c r="AE97" s="198">
        <f t="shared" si="16"/>
        <v>11.474018633459057</v>
      </c>
      <c r="AF97" s="197">
        <f t="shared" si="25"/>
        <v>2.0000000000000007E-2</v>
      </c>
      <c r="AG97" s="197">
        <f t="shared" si="18"/>
        <v>0.27202500000000013</v>
      </c>
      <c r="AH97" s="198">
        <f>ROW(AC33)*AF97^IF(AG97=100%,0,1)*PRODUCT(INDEX(1-AF$64:AF96,))</f>
        <v>0.36564988493851303</v>
      </c>
      <c r="AI97" s="198">
        <f t="shared" si="19"/>
        <v>7.5899953068997323</v>
      </c>
      <c r="AJ97" s="197">
        <f t="shared" si="26"/>
        <v>1.0000000000000004E-2</v>
      </c>
      <c r="AK97" s="197">
        <f t="shared" si="21"/>
        <v>0.13601250000000006</v>
      </c>
      <c r="AL97" s="198">
        <f>ROW(AG33)*AJ97^IF(AK97=100%,0,1)*PRODUCT(INDEX(1-AJ$64:AJ96,))</f>
        <v>0.24597027917778791</v>
      </c>
      <c r="AM97" s="199">
        <f t="shared" si="22"/>
        <v>4.5590081956183983</v>
      </c>
      <c r="AN97" s="190"/>
    </row>
    <row r="98" spans="1:40" ht="14.45" hidden="1" customHeight="1">
      <c r="A98" s="190"/>
      <c r="B98" s="686"/>
      <c r="C98" s="196">
        <v>34</v>
      </c>
      <c r="D98" s="200"/>
      <c r="E98" s="200"/>
      <c r="F98" s="198"/>
      <c r="G98" s="198"/>
      <c r="H98" s="197"/>
      <c r="I98" s="197"/>
      <c r="J98" s="198"/>
      <c r="K98" s="198"/>
      <c r="L98" s="197"/>
      <c r="M98" s="197"/>
      <c r="N98" s="198"/>
      <c r="O98" s="198"/>
      <c r="P98" s="197"/>
      <c r="Q98" s="197"/>
      <c r="R98" s="198"/>
      <c r="S98" s="198"/>
      <c r="T98" s="197"/>
      <c r="U98" s="197"/>
      <c r="V98" s="198"/>
      <c r="W98" s="198"/>
      <c r="X98" s="197"/>
      <c r="Y98" s="197"/>
      <c r="Z98" s="198"/>
      <c r="AA98" s="198"/>
      <c r="AB98" s="197">
        <f t="shared" si="24"/>
        <v>6.0000000000000026E-2</v>
      </c>
      <c r="AC98" s="197">
        <f t="shared" si="15"/>
        <v>0.84397500000000081</v>
      </c>
      <c r="AD98" s="198">
        <f>ROW(Y34)*AB98^IF(AC98=100%,0,1)*PRODUCT(INDEX(1-AB$64:AB97,))</f>
        <v>0.31495194938991494</v>
      </c>
      <c r="AE98" s="198">
        <f t="shared" si="16"/>
        <v>11.788970582848972</v>
      </c>
      <c r="AF98" s="197">
        <f t="shared" si="25"/>
        <v>2.0000000000000007E-2</v>
      </c>
      <c r="AG98" s="197">
        <f t="shared" ref="AG98:AG129" si="27">IF(AG97+AF97*0.465&gt;1,1,AG97+AF97*0.465)</f>
        <v>0.28132500000000016</v>
      </c>
      <c r="AH98" s="198">
        <f>ROW(AC34)*AF98^IF(AG98=100%,0,1)*PRODUCT(INDEX(1-AF$64:AF97,))</f>
        <v>0.36919558079246217</v>
      </c>
      <c r="AI98" s="198">
        <f t="shared" si="19"/>
        <v>7.9591908876921948</v>
      </c>
      <c r="AJ98" s="197">
        <f t="shared" si="26"/>
        <v>1.0000000000000004E-2</v>
      </c>
      <c r="AK98" s="197">
        <f t="shared" si="21"/>
        <v>0.14066250000000008</v>
      </c>
      <c r="AL98" s="198">
        <f>ROW(AG34)*AJ98^IF(AK98=100%,0,1)*PRODUCT(INDEX(1-AJ$64:AJ97,))</f>
        <v>0.25088968476134366</v>
      </c>
      <c r="AM98" s="199">
        <f t="shared" si="22"/>
        <v>4.8098978803797419</v>
      </c>
      <c r="AN98" s="190"/>
    </row>
    <row r="99" spans="1:40" ht="14.45" hidden="1" customHeight="1">
      <c r="A99" s="190"/>
      <c r="B99" s="686"/>
      <c r="C99" s="196">
        <v>35</v>
      </c>
      <c r="D99" s="200"/>
      <c r="E99" s="200"/>
      <c r="F99" s="198"/>
      <c r="G99" s="198"/>
      <c r="H99" s="197"/>
      <c r="I99" s="197"/>
      <c r="J99" s="198"/>
      <c r="K99" s="198"/>
      <c r="L99" s="197"/>
      <c r="M99" s="197"/>
      <c r="N99" s="198"/>
      <c r="O99" s="198"/>
      <c r="P99" s="197"/>
      <c r="Q99" s="197"/>
      <c r="R99" s="198"/>
      <c r="S99" s="198"/>
      <c r="T99" s="197"/>
      <c r="U99" s="197"/>
      <c r="V99" s="198"/>
      <c r="W99" s="198"/>
      <c r="X99" s="197"/>
      <c r="Y99" s="197"/>
      <c r="Z99" s="198"/>
      <c r="AA99" s="198"/>
      <c r="AB99" s="197">
        <f t="shared" si="24"/>
        <v>6.0000000000000026E-2</v>
      </c>
      <c r="AC99" s="197">
        <f t="shared" si="15"/>
        <v>0.87187500000000084</v>
      </c>
      <c r="AD99" s="198">
        <f>ROW(Y35)*AB99^IF(AC99=100%,0,1)*PRODUCT(INDEX(1-AB$64:AB98,))</f>
        <v>0.30476232749788829</v>
      </c>
      <c r="AE99" s="198">
        <f t="shared" si="16"/>
        <v>12.09373291034686</v>
      </c>
      <c r="AF99" s="197">
        <f t="shared" si="25"/>
        <v>2.0000000000000007E-2</v>
      </c>
      <c r="AG99" s="197">
        <f t="shared" si="27"/>
        <v>0.29062500000000019</v>
      </c>
      <c r="AH99" s="198">
        <f>ROW(AC35)*AF99^IF(AG99=100%,0,1)*PRODUCT(INDEX(1-AF$64:AF98,))</f>
        <v>0.37245318885827799</v>
      </c>
      <c r="AI99" s="198">
        <f t="shared" si="19"/>
        <v>8.3316440765504733</v>
      </c>
      <c r="AJ99" s="197">
        <f t="shared" si="26"/>
        <v>1.0000000000000004E-2</v>
      </c>
      <c r="AK99" s="197">
        <f t="shared" si="21"/>
        <v>0.14531250000000009</v>
      </c>
      <c r="AL99" s="198">
        <f>ROW(AG35)*AJ99^IF(AK99=100%,0,1)*PRODUCT(INDEX(1-AJ$64:AJ98,))</f>
        <v>0.25568610520531054</v>
      </c>
      <c r="AM99" s="199">
        <f t="shared" si="22"/>
        <v>5.065583985585052</v>
      </c>
      <c r="AN99" s="190"/>
    </row>
    <row r="100" spans="1:40" ht="14.45" hidden="1" customHeight="1">
      <c r="A100" s="190"/>
      <c r="B100" s="686"/>
      <c r="C100" s="196">
        <v>36</v>
      </c>
      <c r="D100" s="200"/>
      <c r="E100" s="200"/>
      <c r="F100" s="198"/>
      <c r="G100" s="198"/>
      <c r="H100" s="197"/>
      <c r="I100" s="197"/>
      <c r="J100" s="198"/>
      <c r="K100" s="198"/>
      <c r="L100" s="197"/>
      <c r="M100" s="197"/>
      <c r="N100" s="198"/>
      <c r="O100" s="198"/>
      <c r="P100" s="197"/>
      <c r="Q100" s="197"/>
      <c r="R100" s="198"/>
      <c r="S100" s="198"/>
      <c r="T100" s="197"/>
      <c r="U100" s="197"/>
      <c r="V100" s="198"/>
      <c r="W100" s="198"/>
      <c r="X100" s="197"/>
      <c r="Y100" s="197"/>
      <c r="Z100" s="198"/>
      <c r="AA100" s="198"/>
      <c r="AB100" s="197">
        <f t="shared" si="24"/>
        <v>6.0000000000000026E-2</v>
      </c>
      <c r="AC100" s="197">
        <f t="shared" si="15"/>
        <v>0.89977500000000088</v>
      </c>
      <c r="AD100" s="198">
        <f>ROW(Y36)*AB100^IF(AC100=100%,0,1)*PRODUCT(INDEX(1-AB$64:AB99,))</f>
        <v>0.29466163321510114</v>
      </c>
      <c r="AE100" s="198">
        <f t="shared" si="16"/>
        <v>12.388394543561962</v>
      </c>
      <c r="AF100" s="197">
        <f t="shared" si="25"/>
        <v>2.0000000000000007E-2</v>
      </c>
      <c r="AG100" s="197">
        <f t="shared" si="27"/>
        <v>0.29992500000000022</v>
      </c>
      <c r="AH100" s="198">
        <f>ROW(AC36)*AF100^IF(AG100=100%,0,1)*PRODUCT(INDEX(1-AF$64:AF99,))</f>
        <v>0.37543281436914427</v>
      </c>
      <c r="AI100" s="198">
        <f t="shared" si="19"/>
        <v>8.7070768909196179</v>
      </c>
      <c r="AJ100" s="197">
        <f t="shared" si="26"/>
        <v>1.0000000000000004E-2</v>
      </c>
      <c r="AK100" s="197">
        <f t="shared" si="21"/>
        <v>0.14996250000000011</v>
      </c>
      <c r="AL100" s="198">
        <f>ROW(AG36)*AJ100^IF(AK100=100%,0,1)*PRODUCT(INDEX(1-AJ$64:AJ99,))</f>
        <v>0.26036150827192189</v>
      </c>
      <c r="AM100" s="199">
        <f t="shared" si="22"/>
        <v>5.3259454938569739</v>
      </c>
      <c r="AN100" s="190"/>
    </row>
    <row r="101" spans="1:40" ht="14.45" hidden="1" customHeight="1">
      <c r="A101" s="190"/>
      <c r="B101" s="686"/>
      <c r="C101" s="196">
        <v>37</v>
      </c>
      <c r="D101" s="200"/>
      <c r="E101" s="200"/>
      <c r="F101" s="198"/>
      <c r="G101" s="198"/>
      <c r="H101" s="197"/>
      <c r="I101" s="197"/>
      <c r="J101" s="198"/>
      <c r="K101" s="198"/>
      <c r="L101" s="197"/>
      <c r="M101" s="197"/>
      <c r="N101" s="198"/>
      <c r="O101" s="198"/>
      <c r="P101" s="197"/>
      <c r="Q101" s="197"/>
      <c r="R101" s="198"/>
      <c r="S101" s="198"/>
      <c r="T101" s="197"/>
      <c r="U101" s="197"/>
      <c r="V101" s="198"/>
      <c r="W101" s="198"/>
      <c r="X101" s="197"/>
      <c r="Y101" s="197"/>
      <c r="Z101" s="198"/>
      <c r="AA101" s="198"/>
      <c r="AB101" s="197">
        <f t="shared" si="24"/>
        <v>6.0000000000000026E-2</v>
      </c>
      <c r="AC101" s="197">
        <f t="shared" si="15"/>
        <v>0.92767500000000092</v>
      </c>
      <c r="AD101" s="198">
        <f>ROW(Y37)*AB101^IF(AC101=100%,0,1)*PRODUCT(INDEX(1-AB$64:AB100,))</f>
        <v>0.28467587786725607</v>
      </c>
      <c r="AE101" s="198">
        <f t="shared" si="16"/>
        <v>12.673070421429218</v>
      </c>
      <c r="AF101" s="197">
        <f t="shared" si="25"/>
        <v>2.0000000000000007E-2</v>
      </c>
      <c r="AG101" s="197">
        <f t="shared" si="27"/>
        <v>0.30922500000000025</v>
      </c>
      <c r="AH101" s="198">
        <f>ROW(AC37)*AF101^IF(AG101=100%,0,1)*PRODUCT(INDEX(1-AF$64:AF100,))</f>
        <v>0.37814427358403252</v>
      </c>
      <c r="AI101" s="198">
        <f t="shared" si="19"/>
        <v>9.0852211645036505</v>
      </c>
      <c r="AJ101" s="197">
        <f t="shared" si="26"/>
        <v>1.0000000000000004E-2</v>
      </c>
      <c r="AK101" s="197">
        <f t="shared" si="21"/>
        <v>0.15461250000000012</v>
      </c>
      <c r="AL101" s="198">
        <f>ROW(AG37)*AJ101^IF(AK101=100%,0,1)*PRODUCT(INDEX(1-AJ$64:AJ100,))</f>
        <v>0.26491783466668051</v>
      </c>
      <c r="AM101" s="199">
        <f t="shared" si="22"/>
        <v>5.5908633285236542</v>
      </c>
      <c r="AN101" s="190"/>
    </row>
    <row r="102" spans="1:40" ht="14.45" hidden="1" customHeight="1">
      <c r="A102" s="190"/>
      <c r="B102" s="686"/>
      <c r="C102" s="196">
        <v>38</v>
      </c>
      <c r="D102" s="200"/>
      <c r="E102" s="200"/>
      <c r="F102" s="198"/>
      <c r="G102" s="198"/>
      <c r="H102" s="197"/>
      <c r="I102" s="197"/>
      <c r="J102" s="198"/>
      <c r="K102" s="198"/>
      <c r="L102" s="197"/>
      <c r="M102" s="197"/>
      <c r="N102" s="198"/>
      <c r="O102" s="198"/>
      <c r="P102" s="197"/>
      <c r="Q102" s="197"/>
      <c r="R102" s="198"/>
      <c r="S102" s="198"/>
      <c r="T102" s="197"/>
      <c r="U102" s="197"/>
      <c r="V102" s="198"/>
      <c r="W102" s="198"/>
      <c r="X102" s="197"/>
      <c r="Y102" s="197"/>
      <c r="Z102" s="198"/>
      <c r="AA102" s="198"/>
      <c r="AB102" s="197">
        <f t="shared" si="24"/>
        <v>6.0000000000000026E-2</v>
      </c>
      <c r="AC102" s="197">
        <f t="shared" si="15"/>
        <v>0.95557500000000095</v>
      </c>
      <c r="AD102" s="198">
        <f>ROW(Y38)*AB102^IF(AC102=100%,0,1)*PRODUCT(INDEX(1-AB$64:AB101,))</f>
        <v>0.274827631281578</v>
      </c>
      <c r="AE102" s="198">
        <f t="shared" si="16"/>
        <v>12.947898052710796</v>
      </c>
      <c r="AF102" s="197">
        <f t="shared" si="25"/>
        <v>2.0000000000000007E-2</v>
      </c>
      <c r="AG102" s="197">
        <f t="shared" si="27"/>
        <v>0.31852500000000028</v>
      </c>
      <c r="AH102" s="198">
        <f>ROW(AC38)*AF102^IF(AG102=100%,0,1)*PRODUCT(INDEX(1-AF$64:AF101,))</f>
        <v>0.38059710130457752</v>
      </c>
      <c r="AI102" s="198">
        <f t="shared" si="19"/>
        <v>9.4658182658082275</v>
      </c>
      <c r="AJ102" s="197">
        <f t="shared" si="26"/>
        <v>1.0000000000000004E-2</v>
      </c>
      <c r="AK102" s="197">
        <f t="shared" si="21"/>
        <v>0.15926250000000014</v>
      </c>
      <c r="AL102" s="198">
        <f>ROW(AG38)*AJ102^IF(AK102=100%,0,1)*PRODUCT(INDEX(1-AJ$64:AJ101,))</f>
        <v>0.26935699838271676</v>
      </c>
      <c r="AM102" s="199">
        <f t="shared" si="22"/>
        <v>5.8602203269063713</v>
      </c>
      <c r="AN102" s="190"/>
    </row>
    <row r="103" spans="1:40" ht="14.45" hidden="1" customHeight="1">
      <c r="A103" s="190"/>
      <c r="B103" s="686"/>
      <c r="C103" s="196">
        <v>39</v>
      </c>
      <c r="D103" s="200"/>
      <c r="E103" s="200"/>
      <c r="F103" s="198"/>
      <c r="G103" s="198"/>
      <c r="H103" s="197"/>
      <c r="I103" s="197"/>
      <c r="J103" s="198"/>
      <c r="K103" s="198"/>
      <c r="L103" s="197"/>
      <c r="M103" s="197"/>
      <c r="N103" s="198"/>
      <c r="O103" s="198"/>
      <c r="P103" s="197"/>
      <c r="Q103" s="197"/>
      <c r="R103" s="198"/>
      <c r="S103" s="198"/>
      <c r="T103" s="197"/>
      <c r="U103" s="197"/>
      <c r="V103" s="198"/>
      <c r="W103" s="198"/>
      <c r="X103" s="197"/>
      <c r="Y103" s="197"/>
      <c r="Z103" s="198"/>
      <c r="AA103" s="198"/>
      <c r="AB103" s="197">
        <f t="shared" si="24"/>
        <v>6.0000000000000026E-2</v>
      </c>
      <c r="AC103" s="197">
        <f t="shared" si="15"/>
        <v>0.98347500000000099</v>
      </c>
      <c r="AD103" s="198">
        <f>ROW(Y39)*AB103^IF(AC103=100%,0,1)*PRODUCT(INDEX(1-AB$64:AB102,))</f>
        <v>0.26513634112585921</v>
      </c>
      <c r="AE103" s="198">
        <f t="shared" si="16"/>
        <v>13.213034393836656</v>
      </c>
      <c r="AF103" s="197">
        <f t="shared" si="25"/>
        <v>2.0000000000000007E-2</v>
      </c>
      <c r="AG103" s="197">
        <f t="shared" si="27"/>
        <v>0.32782500000000031</v>
      </c>
      <c r="AH103" s="198">
        <f>ROW(AC39)*AF103^IF(AG103=100%,0,1)*PRODUCT(INDEX(1-AF$64:AF102,))</f>
        <v>0.3828005582068672</v>
      </c>
      <c r="AI103" s="198">
        <f t="shared" si="19"/>
        <v>9.8486188240150945</v>
      </c>
      <c r="AJ103" s="197">
        <f t="shared" si="26"/>
        <v>1.0000000000000004E-2</v>
      </c>
      <c r="AK103" s="197">
        <f t="shared" si="21"/>
        <v>0.16391250000000016</v>
      </c>
      <c r="AL103" s="198">
        <f>ROW(AG39)*AJ103^IF(AK103=100%,0,1)*PRODUCT(INDEX(1-AJ$64:AJ102,))</f>
        <v>0.27368088704096566</v>
      </c>
      <c r="AM103" s="199">
        <f t="shared" si="22"/>
        <v>6.133901213947337</v>
      </c>
      <c r="AN103" s="190"/>
    </row>
    <row r="104" spans="1:40" ht="14.45" customHeight="1">
      <c r="A104" s="190"/>
      <c r="B104" s="686"/>
      <c r="C104" s="196">
        <v>40</v>
      </c>
      <c r="D104" s="200"/>
      <c r="E104" s="200"/>
      <c r="F104" s="198"/>
      <c r="G104" s="198"/>
      <c r="H104" s="197"/>
      <c r="I104" s="197"/>
      <c r="J104" s="198"/>
      <c r="K104" s="198"/>
      <c r="L104" s="197"/>
      <c r="M104" s="197"/>
      <c r="N104" s="198"/>
      <c r="O104" s="198"/>
      <c r="P104" s="197"/>
      <c r="Q104" s="197"/>
      <c r="R104" s="198"/>
      <c r="S104" s="198"/>
      <c r="T104" s="197"/>
      <c r="U104" s="197"/>
      <c r="V104" s="198"/>
      <c r="W104" s="198"/>
      <c r="X104" s="197"/>
      <c r="Y104" s="197"/>
      <c r="Z104" s="198"/>
      <c r="AA104" s="198"/>
      <c r="AB104" s="197">
        <f t="shared" si="24"/>
        <v>6.0000000000000026E-2</v>
      </c>
      <c r="AC104" s="197">
        <f t="shared" si="15"/>
        <v>1</v>
      </c>
      <c r="AD104" s="198">
        <f>ROW(Y40)*AB104^IF(AC104=100%,0,1)*PRODUCT(INDEX(1-AB$64:AB103,))</f>
        <v>4.2603104386035469</v>
      </c>
      <c r="AE104" s="198">
        <f t="shared" si="16"/>
        <v>17.473344832440205</v>
      </c>
      <c r="AF104" s="197">
        <f t="shared" si="25"/>
        <v>2.0000000000000007E-2</v>
      </c>
      <c r="AG104" s="197">
        <f t="shared" si="27"/>
        <v>0.33712500000000034</v>
      </c>
      <c r="AH104" s="198">
        <f>ROW(AC40)*AF104^IF(AG104=100%,0,1)*PRODUCT(INDEX(1-AF$64:AF103,))</f>
        <v>0.38476363799254343</v>
      </c>
      <c r="AI104" s="198">
        <f t="shared" si="19"/>
        <v>10.233382462007638</v>
      </c>
      <c r="AJ104" s="197">
        <f t="shared" si="26"/>
        <v>1.0000000000000004E-2</v>
      </c>
      <c r="AK104" s="197">
        <f t="shared" si="21"/>
        <v>0.16856250000000017</v>
      </c>
      <c r="AL104" s="198">
        <f>ROW(AG40)*AJ104^IF(AK104=100%,0,1)*PRODUCT(INDEX(1-AJ$64:AJ103,))</f>
        <v>0.27789136222621125</v>
      </c>
      <c r="AM104" s="199">
        <f t="shared" si="22"/>
        <v>6.4117925761735481</v>
      </c>
      <c r="AN104" s="190"/>
    </row>
    <row r="105" spans="1:40" ht="14.45" hidden="1" customHeight="1">
      <c r="A105" s="190"/>
      <c r="B105" s="686"/>
      <c r="C105" s="196">
        <v>41</v>
      </c>
      <c r="D105" s="200"/>
      <c r="E105" s="200"/>
      <c r="F105" s="198"/>
      <c r="G105" s="198"/>
      <c r="H105" s="197"/>
      <c r="I105" s="197"/>
      <c r="J105" s="198"/>
      <c r="K105" s="198"/>
      <c r="L105" s="197"/>
      <c r="M105" s="197"/>
      <c r="N105" s="198"/>
      <c r="O105" s="198"/>
      <c r="P105" s="197"/>
      <c r="Q105" s="197"/>
      <c r="R105" s="198"/>
      <c r="S105" s="198"/>
      <c r="T105" s="197"/>
      <c r="U105" s="197"/>
      <c r="V105" s="198"/>
      <c r="W105" s="198"/>
      <c r="X105" s="197"/>
      <c r="Y105" s="197"/>
      <c r="Z105" s="198"/>
      <c r="AA105" s="198"/>
      <c r="AB105" s="197"/>
      <c r="AC105" s="197"/>
      <c r="AD105" s="198"/>
      <c r="AE105" s="198"/>
      <c r="AF105" s="197">
        <f t="shared" si="25"/>
        <v>2.0000000000000007E-2</v>
      </c>
      <c r="AG105" s="197">
        <f t="shared" si="27"/>
        <v>0.34642500000000037</v>
      </c>
      <c r="AH105" s="198">
        <f>ROW(AC41)*AF105^IF(AG105=100%,0,1)*PRODUCT(INDEX(1-AF$64:AF104,))</f>
        <v>0.38649507436350983</v>
      </c>
      <c r="AI105" s="198">
        <f t="shared" si="19"/>
        <v>10.619877536371147</v>
      </c>
      <c r="AJ105" s="197">
        <f t="shared" si="26"/>
        <v>1.0000000000000004E-2</v>
      </c>
      <c r="AK105" s="197">
        <f t="shared" si="21"/>
        <v>0.17321250000000019</v>
      </c>
      <c r="AL105" s="198">
        <f>ROW(AG41)*AJ105^IF(AK105=100%,0,1)*PRODUCT(INDEX(1-AJ$64:AJ104,))</f>
        <v>0.28199025981904791</v>
      </c>
      <c r="AM105" s="199">
        <f t="shared" si="22"/>
        <v>6.6937828359925957</v>
      </c>
      <c r="AN105" s="190"/>
    </row>
    <row r="106" spans="1:40" ht="14.45" hidden="1" customHeight="1">
      <c r="A106" s="190"/>
      <c r="B106" s="686"/>
      <c r="C106" s="196">
        <v>42</v>
      </c>
      <c r="D106" s="200"/>
      <c r="E106" s="200"/>
      <c r="F106" s="198"/>
      <c r="G106" s="198"/>
      <c r="H106" s="197"/>
      <c r="I106" s="197"/>
      <c r="J106" s="198"/>
      <c r="K106" s="198"/>
      <c r="L106" s="197"/>
      <c r="M106" s="197"/>
      <c r="N106" s="198"/>
      <c r="O106" s="198"/>
      <c r="P106" s="197"/>
      <c r="Q106" s="197"/>
      <c r="R106" s="198"/>
      <c r="S106" s="198"/>
      <c r="T106" s="197"/>
      <c r="U106" s="197"/>
      <c r="V106" s="198"/>
      <c r="W106" s="198"/>
      <c r="X106" s="197"/>
      <c r="Y106" s="197"/>
      <c r="Z106" s="198"/>
      <c r="AA106" s="198"/>
      <c r="AB106" s="197"/>
      <c r="AC106" s="197"/>
      <c r="AD106" s="198"/>
      <c r="AE106" s="198"/>
      <c r="AF106" s="197">
        <f t="shared" si="25"/>
        <v>2.0000000000000007E-2</v>
      </c>
      <c r="AG106" s="197">
        <f t="shared" si="27"/>
        <v>0.3557250000000004</v>
      </c>
      <c r="AH106" s="198">
        <f>ROW(AC42)*AF106^IF(AG106=100%,0,1)*PRODUCT(INDEX(1-AF$64:AF105,))</f>
        <v>0.38800334782444063</v>
      </c>
      <c r="AI106" s="198">
        <f t="shared" si="19"/>
        <v>11.007880884195588</v>
      </c>
      <c r="AJ106" s="197">
        <f t="shared" si="26"/>
        <v>1.0000000000000004E-2</v>
      </c>
      <c r="AK106" s="197">
        <f t="shared" si="21"/>
        <v>0.1778625000000002</v>
      </c>
      <c r="AL106" s="198">
        <f>ROW(AG42)*AJ106^IF(AK106=100%,0,1)*PRODUCT(INDEX(1-AJ$64:AJ105,))</f>
        <v>0.28597939032380515</v>
      </c>
      <c r="AM106" s="199">
        <f t="shared" si="22"/>
        <v>6.9797622263164012</v>
      </c>
      <c r="AN106" s="190"/>
    </row>
    <row r="107" spans="1:40" ht="14.45" hidden="1" customHeight="1">
      <c r="A107" s="190"/>
      <c r="B107" s="686"/>
      <c r="C107" s="196">
        <v>43</v>
      </c>
      <c r="D107" s="200"/>
      <c r="E107" s="200"/>
      <c r="F107" s="198"/>
      <c r="G107" s="198"/>
      <c r="H107" s="197"/>
      <c r="I107" s="197"/>
      <c r="J107" s="198"/>
      <c r="K107" s="198"/>
      <c r="L107" s="197"/>
      <c r="M107" s="197"/>
      <c r="N107" s="198"/>
      <c r="O107" s="198"/>
      <c r="P107" s="197"/>
      <c r="Q107" s="197"/>
      <c r="R107" s="198"/>
      <c r="S107" s="198"/>
      <c r="T107" s="197"/>
      <c r="U107" s="197"/>
      <c r="V107" s="198"/>
      <c r="W107" s="198"/>
      <c r="X107" s="197"/>
      <c r="Y107" s="197"/>
      <c r="Z107" s="198"/>
      <c r="AA107" s="198"/>
      <c r="AB107" s="197"/>
      <c r="AC107" s="197"/>
      <c r="AD107" s="198"/>
      <c r="AE107" s="198"/>
      <c r="AF107" s="197">
        <f t="shared" si="25"/>
        <v>2.0000000000000007E-2</v>
      </c>
      <c r="AG107" s="197">
        <f t="shared" si="27"/>
        <v>0.36502500000000043</v>
      </c>
      <c r="AH107" s="198">
        <f>ROW(AC43)*AF107^IF(AG107=100%,0,1)*PRODUCT(INDEX(1-AF$64:AF106,))</f>
        <v>0.38929669231718877</v>
      </c>
      <c r="AI107" s="198">
        <f t="shared" si="19"/>
        <v>11.397177576512776</v>
      </c>
      <c r="AJ107" s="197">
        <f t="shared" si="26"/>
        <v>1.0000000000000004E-2</v>
      </c>
      <c r="AK107" s="197">
        <f t="shared" si="21"/>
        <v>0.18251250000000022</v>
      </c>
      <c r="AL107" s="198">
        <f>ROW(AG43)*AJ107^IF(AK107=100%,0,1)*PRODUCT(INDEX(1-AJ$64:AJ106,))</f>
        <v>0.28986053919248533</v>
      </c>
      <c r="AM107" s="199">
        <f t="shared" si="22"/>
        <v>7.2696227655088865</v>
      </c>
      <c r="AN107" s="190"/>
    </row>
    <row r="108" spans="1:40" ht="14.45" hidden="1" customHeight="1">
      <c r="A108" s="190"/>
      <c r="B108" s="686"/>
      <c r="C108" s="196">
        <v>44</v>
      </c>
      <c r="D108" s="200"/>
      <c r="E108" s="200"/>
      <c r="F108" s="198"/>
      <c r="G108" s="198"/>
      <c r="H108" s="197"/>
      <c r="I108" s="197"/>
      <c r="J108" s="198"/>
      <c r="K108" s="198"/>
      <c r="L108" s="197"/>
      <c r="M108" s="197"/>
      <c r="N108" s="198"/>
      <c r="O108" s="198"/>
      <c r="P108" s="197"/>
      <c r="Q108" s="197"/>
      <c r="R108" s="198"/>
      <c r="S108" s="198"/>
      <c r="T108" s="197"/>
      <c r="U108" s="197"/>
      <c r="V108" s="198"/>
      <c r="W108" s="198"/>
      <c r="X108" s="197"/>
      <c r="Y108" s="197"/>
      <c r="Z108" s="198"/>
      <c r="AA108" s="198"/>
      <c r="AB108" s="197"/>
      <c r="AC108" s="197"/>
      <c r="AD108" s="198"/>
      <c r="AE108" s="198"/>
      <c r="AF108" s="197">
        <f t="shared" ref="AF108:AF139" si="28">AF107</f>
        <v>2.0000000000000007E-2</v>
      </c>
      <c r="AG108" s="197">
        <f t="shared" si="27"/>
        <v>0.37432500000000046</v>
      </c>
      <c r="AH108" s="198">
        <f>ROW(AC44)*AF108^IF(AG108=100%,0,1)*PRODUCT(INDEX(1-AF$64:AF107,))</f>
        <v>0.39038310169109719</v>
      </c>
      <c r="AI108" s="198">
        <f t="shared" si="19"/>
        <v>11.787560678203873</v>
      </c>
      <c r="AJ108" s="197">
        <f t="shared" si="26"/>
        <v>1.0000000000000004E-2</v>
      </c>
      <c r="AK108" s="197">
        <f t="shared" si="21"/>
        <v>0.18716250000000023</v>
      </c>
      <c r="AL108" s="198">
        <f>ROW(AG44)*AJ108^IF(AK108=100%,0,1)*PRODUCT(INDEX(1-AJ$64:AJ107,))</f>
        <v>0.29363546714475958</v>
      </c>
      <c r="AM108" s="199">
        <f t="shared" si="22"/>
        <v>7.5632582326536459</v>
      </c>
      <c r="AN108" s="190"/>
    </row>
    <row r="109" spans="1:40" ht="14.45" hidden="1" customHeight="1">
      <c r="A109" s="190"/>
      <c r="B109" s="686"/>
      <c r="C109" s="196">
        <v>45</v>
      </c>
      <c r="D109" s="200"/>
      <c r="E109" s="200"/>
      <c r="F109" s="198"/>
      <c r="G109" s="198"/>
      <c r="H109" s="197"/>
      <c r="I109" s="197"/>
      <c r="J109" s="198"/>
      <c r="K109" s="198"/>
      <c r="L109" s="197"/>
      <c r="M109" s="197"/>
      <c r="N109" s="198"/>
      <c r="O109" s="198"/>
      <c r="P109" s="197"/>
      <c r="Q109" s="197"/>
      <c r="R109" s="198"/>
      <c r="S109" s="198"/>
      <c r="T109" s="197"/>
      <c r="U109" s="197"/>
      <c r="V109" s="198"/>
      <c r="W109" s="198"/>
      <c r="X109" s="197"/>
      <c r="Y109" s="197"/>
      <c r="Z109" s="198"/>
      <c r="AA109" s="198"/>
      <c r="AB109" s="197"/>
      <c r="AC109" s="197"/>
      <c r="AD109" s="198"/>
      <c r="AE109" s="198"/>
      <c r="AF109" s="197">
        <f t="shared" si="28"/>
        <v>2.0000000000000007E-2</v>
      </c>
      <c r="AG109" s="197">
        <f t="shared" si="27"/>
        <v>0.38362500000000049</v>
      </c>
      <c r="AH109" s="198">
        <f>ROW(AC45)*AF109^IF(AG109=100%,0,1)*PRODUCT(INDEX(1-AF$64:AF108,))</f>
        <v>0.39127033601312244</v>
      </c>
      <c r="AI109" s="198">
        <f t="shared" si="19"/>
        <v>12.178831014216994</v>
      </c>
      <c r="AJ109" s="197">
        <f t="shared" si="26"/>
        <v>1.0000000000000004E-2</v>
      </c>
      <c r="AK109" s="197">
        <f t="shared" si="21"/>
        <v>0.19181250000000025</v>
      </c>
      <c r="AL109" s="198">
        <f>ROW(AG45)*AJ109^IF(AK109=100%,0,1)*PRODUCT(INDEX(1-AJ$64:AJ108,))</f>
        <v>0.29730591048406907</v>
      </c>
      <c r="AM109" s="199">
        <f t="shared" si="22"/>
        <v>7.8605641431377151</v>
      </c>
      <c r="AN109" s="190"/>
    </row>
    <row r="110" spans="1:40" ht="14.45" hidden="1" customHeight="1">
      <c r="A110" s="190"/>
      <c r="B110" s="686"/>
      <c r="C110" s="196">
        <v>46</v>
      </c>
      <c r="D110" s="200"/>
      <c r="E110" s="200"/>
      <c r="F110" s="198"/>
      <c r="G110" s="198"/>
      <c r="H110" s="197"/>
      <c r="I110" s="197"/>
      <c r="J110" s="198"/>
      <c r="K110" s="198"/>
      <c r="L110" s="197"/>
      <c r="M110" s="197"/>
      <c r="N110" s="198"/>
      <c r="O110" s="198"/>
      <c r="P110" s="197"/>
      <c r="Q110" s="197"/>
      <c r="R110" s="198"/>
      <c r="S110" s="198"/>
      <c r="T110" s="197"/>
      <c r="U110" s="197"/>
      <c r="V110" s="198"/>
      <c r="W110" s="198"/>
      <c r="X110" s="197"/>
      <c r="Y110" s="197"/>
      <c r="Z110" s="198"/>
      <c r="AA110" s="198"/>
      <c r="AB110" s="197"/>
      <c r="AC110" s="197"/>
      <c r="AD110" s="198"/>
      <c r="AE110" s="198"/>
      <c r="AF110" s="197">
        <f t="shared" si="28"/>
        <v>2.0000000000000007E-2</v>
      </c>
      <c r="AG110" s="197">
        <f t="shared" si="27"/>
        <v>0.39292500000000052</v>
      </c>
      <c r="AH110" s="198">
        <f>ROW(AC46)*AF110^IF(AG110=100%,0,1)*PRODUCT(INDEX(1-AF$64:AF109,))</f>
        <v>0.39196592772159017</v>
      </c>
      <c r="AI110" s="198">
        <f t="shared" si="19"/>
        <v>12.570796941938585</v>
      </c>
      <c r="AJ110" s="197">
        <f t="shared" si="26"/>
        <v>1.0000000000000004E-2</v>
      </c>
      <c r="AK110" s="197">
        <f t="shared" si="21"/>
        <v>0.19646250000000026</v>
      </c>
      <c r="AL110" s="198">
        <f>ROW(AG46)*AJ110^IF(AK110=100%,0,1)*PRODUCT(INDEX(1-AJ$64:AJ109,))</f>
        <v>0.30087358140987785</v>
      </c>
      <c r="AM110" s="199">
        <f t="shared" si="22"/>
        <v>8.1614377245475929</v>
      </c>
      <c r="AN110" s="190"/>
    </row>
    <row r="111" spans="1:40" ht="14.45" hidden="1" customHeight="1">
      <c r="A111" s="190"/>
      <c r="B111" s="686"/>
      <c r="C111" s="196">
        <v>47</v>
      </c>
      <c r="D111" s="200"/>
      <c r="E111" s="200"/>
      <c r="F111" s="198"/>
      <c r="G111" s="198"/>
      <c r="H111" s="197"/>
      <c r="I111" s="197"/>
      <c r="J111" s="198"/>
      <c r="K111" s="198"/>
      <c r="L111" s="197"/>
      <c r="M111" s="197"/>
      <c r="N111" s="198"/>
      <c r="O111" s="198"/>
      <c r="P111" s="197"/>
      <c r="Q111" s="197"/>
      <c r="R111" s="198"/>
      <c r="S111" s="198"/>
      <c r="T111" s="197"/>
      <c r="U111" s="197"/>
      <c r="V111" s="198"/>
      <c r="W111" s="198"/>
      <c r="X111" s="197"/>
      <c r="Y111" s="197"/>
      <c r="Z111" s="198"/>
      <c r="AA111" s="198"/>
      <c r="AB111" s="197"/>
      <c r="AC111" s="197"/>
      <c r="AD111" s="198"/>
      <c r="AE111" s="198"/>
      <c r="AF111" s="197">
        <f t="shared" si="28"/>
        <v>2.0000000000000007E-2</v>
      </c>
      <c r="AG111" s="197">
        <f t="shared" si="27"/>
        <v>0.40222500000000055</v>
      </c>
      <c r="AH111" s="198">
        <f>ROW(AC47)*AF111^IF(AG111=100%,0,1)*PRODUCT(INDEX(1-AF$64:AF110,))</f>
        <v>0.39247718762731398</v>
      </c>
      <c r="AI111" s="198">
        <f t="shared" si="19"/>
        <v>12.9632741295659</v>
      </c>
      <c r="AJ111" s="197">
        <f t="shared" si="26"/>
        <v>1.0000000000000004E-2</v>
      </c>
      <c r="AK111" s="197">
        <f t="shared" si="21"/>
        <v>0.20111250000000028</v>
      </c>
      <c r="AL111" s="198">
        <f>ROW(AG47)*AJ111^IF(AK111=100%,0,1)*PRODUCT(INDEX(1-AJ$64:AJ110,))</f>
        <v>0.30434016832612215</v>
      </c>
      <c r="AM111" s="199">
        <f t="shared" si="22"/>
        <v>8.4657778928737155</v>
      </c>
      <c r="AN111" s="190"/>
    </row>
    <row r="112" spans="1:40" ht="14.45" hidden="1" customHeight="1">
      <c r="A112" s="190"/>
      <c r="B112" s="686"/>
      <c r="C112" s="196">
        <v>48</v>
      </c>
      <c r="D112" s="200"/>
      <c r="E112" s="200"/>
      <c r="F112" s="198"/>
      <c r="G112" s="198"/>
      <c r="H112" s="197"/>
      <c r="I112" s="197"/>
      <c r="J112" s="198"/>
      <c r="K112" s="198"/>
      <c r="L112" s="197"/>
      <c r="M112" s="197"/>
      <c r="N112" s="198"/>
      <c r="O112" s="198"/>
      <c r="P112" s="197"/>
      <c r="Q112" s="197"/>
      <c r="R112" s="198"/>
      <c r="S112" s="198"/>
      <c r="T112" s="197"/>
      <c r="U112" s="197"/>
      <c r="V112" s="198"/>
      <c r="W112" s="198"/>
      <c r="X112" s="197"/>
      <c r="Y112" s="197"/>
      <c r="Z112" s="198"/>
      <c r="AA112" s="198"/>
      <c r="AB112" s="197"/>
      <c r="AC112" s="197"/>
      <c r="AD112" s="198"/>
      <c r="AE112" s="198"/>
      <c r="AF112" s="197">
        <f t="shared" si="28"/>
        <v>2.0000000000000007E-2</v>
      </c>
      <c r="AG112" s="197">
        <f t="shared" si="27"/>
        <v>0.41152500000000058</v>
      </c>
      <c r="AH112" s="198">
        <f>ROW(AC48)*AF112^IF(AG112=100%,0,1)*PRODUCT(INDEX(1-AF$64:AF111,))</f>
        <v>0.39281121076572018</v>
      </c>
      <c r="AI112" s="198">
        <f t="shared" si="19"/>
        <v>13.356085340331619</v>
      </c>
      <c r="AJ112" s="197">
        <f t="shared" si="26"/>
        <v>1.0000000000000004E-2</v>
      </c>
      <c r="AK112" s="197">
        <f t="shared" si="21"/>
        <v>0.20576250000000029</v>
      </c>
      <c r="AL112" s="198">
        <f>ROW(AG48)*AJ112^IF(AK112=100%,0,1)*PRODUCT(INDEX(1-AJ$64:AJ111,))</f>
        <v>0.30770733614590051</v>
      </c>
      <c r="AM112" s="199">
        <f t="shared" si="22"/>
        <v>8.7734852290196166</v>
      </c>
      <c r="AN112" s="190"/>
    </row>
    <row r="113" spans="1:40" ht="14.45" hidden="1" customHeight="1">
      <c r="A113" s="190"/>
      <c r="B113" s="686"/>
      <c r="C113" s="196">
        <v>49</v>
      </c>
      <c r="D113" s="200"/>
      <c r="E113" s="200"/>
      <c r="F113" s="198"/>
      <c r="G113" s="198"/>
      <c r="H113" s="197"/>
      <c r="I113" s="197"/>
      <c r="J113" s="198"/>
      <c r="K113" s="198"/>
      <c r="L113" s="197"/>
      <c r="M113" s="197"/>
      <c r="N113" s="198"/>
      <c r="O113" s="198"/>
      <c r="P113" s="197"/>
      <c r="Q113" s="197"/>
      <c r="R113" s="198"/>
      <c r="S113" s="198"/>
      <c r="T113" s="197"/>
      <c r="U113" s="197"/>
      <c r="V113" s="198"/>
      <c r="W113" s="198"/>
      <c r="X113" s="197"/>
      <c r="Y113" s="197"/>
      <c r="Z113" s="198"/>
      <c r="AA113" s="198"/>
      <c r="AB113" s="197"/>
      <c r="AC113" s="197"/>
      <c r="AD113" s="198"/>
      <c r="AE113" s="198"/>
      <c r="AF113" s="197">
        <f t="shared" si="28"/>
        <v>2.0000000000000007E-2</v>
      </c>
      <c r="AG113" s="197">
        <f t="shared" si="27"/>
        <v>0.42082500000000062</v>
      </c>
      <c r="AH113" s="198">
        <f>ROW(AC49)*AF113^IF(AG113=100%,0,1)*PRODUCT(INDEX(1-AF$64:AF112,))</f>
        <v>0.3929748821035392</v>
      </c>
      <c r="AI113" s="198">
        <f t="shared" si="19"/>
        <v>13.749060222435158</v>
      </c>
      <c r="AJ113" s="197">
        <f t="shared" si="26"/>
        <v>1.0000000000000004E-2</v>
      </c>
      <c r="AK113" s="197">
        <f t="shared" si="21"/>
        <v>0.21041250000000031</v>
      </c>
      <c r="AL113" s="198">
        <f>ROW(AG49)*AJ113^IF(AK113=100%,0,1)*PRODUCT(INDEX(1-AJ$64:AJ112,))</f>
        <v>0.31097672659245068</v>
      </c>
      <c r="AM113" s="199">
        <f t="shared" si="22"/>
        <v>9.0844619556120669</v>
      </c>
      <c r="AN113" s="190"/>
    </row>
    <row r="114" spans="1:40" ht="14.45" hidden="1" customHeight="1">
      <c r="A114" s="190"/>
      <c r="B114" s="686"/>
      <c r="C114" s="196">
        <v>50</v>
      </c>
      <c r="D114" s="200"/>
      <c r="E114" s="200"/>
      <c r="F114" s="198"/>
      <c r="G114" s="198"/>
      <c r="H114" s="197"/>
      <c r="I114" s="197"/>
      <c r="J114" s="198"/>
      <c r="K114" s="198"/>
      <c r="L114" s="197"/>
      <c r="M114" s="197"/>
      <c r="N114" s="198"/>
      <c r="O114" s="198"/>
      <c r="P114" s="197"/>
      <c r="Q114" s="197"/>
      <c r="R114" s="198"/>
      <c r="S114" s="198"/>
      <c r="T114" s="197"/>
      <c r="U114" s="197"/>
      <c r="V114" s="198"/>
      <c r="W114" s="198"/>
      <c r="X114" s="197"/>
      <c r="Y114" s="197"/>
      <c r="Z114" s="198"/>
      <c r="AA114" s="198"/>
      <c r="AB114" s="197"/>
      <c r="AC114" s="197"/>
      <c r="AD114" s="198"/>
      <c r="AE114" s="198"/>
      <c r="AF114" s="197">
        <f t="shared" si="28"/>
        <v>2.0000000000000007E-2</v>
      </c>
      <c r="AG114" s="197">
        <f t="shared" si="27"/>
        <v>0.43012500000000065</v>
      </c>
      <c r="AH114" s="198">
        <f>ROW(AC50)*AF114^IF(AG114=100%,0,1)*PRODUCT(INDEX(1-AF$64:AF113,))</f>
        <v>0.3929748821035392</v>
      </c>
      <c r="AI114" s="198">
        <f t="shared" si="19"/>
        <v>14.142035104538698</v>
      </c>
      <c r="AJ114" s="197">
        <f t="shared" si="26"/>
        <v>1.0000000000000004E-2</v>
      </c>
      <c r="AK114" s="197">
        <f t="shared" si="21"/>
        <v>0.21506250000000032</v>
      </c>
      <c r="AL114" s="198">
        <f>ROW(AG50)*AJ114^IF(AK114=100%,0,1)*PRODUCT(INDEX(1-AJ$64:AJ113,))</f>
        <v>0.31414995849645533</v>
      </c>
      <c r="AM114" s="199">
        <f t="shared" si="22"/>
        <v>9.3986119141085229</v>
      </c>
      <c r="AN114" s="190"/>
    </row>
    <row r="115" spans="1:40" ht="14.45" hidden="1" customHeight="1">
      <c r="A115" s="190"/>
      <c r="B115" s="686"/>
      <c r="C115" s="196">
        <v>51</v>
      </c>
      <c r="D115" s="200"/>
      <c r="E115" s="200"/>
      <c r="F115" s="198"/>
      <c r="G115" s="198"/>
      <c r="H115" s="197"/>
      <c r="I115" s="197"/>
      <c r="J115" s="198"/>
      <c r="K115" s="198"/>
      <c r="L115" s="197"/>
      <c r="M115" s="197"/>
      <c r="N115" s="198"/>
      <c r="O115" s="198"/>
      <c r="P115" s="197"/>
      <c r="Q115" s="197"/>
      <c r="R115" s="198"/>
      <c r="S115" s="198"/>
      <c r="T115" s="197"/>
      <c r="U115" s="197"/>
      <c r="V115" s="198"/>
      <c r="W115" s="198"/>
      <c r="X115" s="197"/>
      <c r="Y115" s="197"/>
      <c r="Z115" s="198"/>
      <c r="AA115" s="198"/>
      <c r="AB115" s="197"/>
      <c r="AC115" s="197"/>
      <c r="AD115" s="198"/>
      <c r="AE115" s="198"/>
      <c r="AF115" s="197">
        <f t="shared" si="28"/>
        <v>2.0000000000000007E-2</v>
      </c>
      <c r="AG115" s="197">
        <f t="shared" si="27"/>
        <v>0.43942500000000068</v>
      </c>
      <c r="AH115" s="198">
        <f>ROW(AC51)*AF115^IF(AG115=100%,0,1)*PRODUCT(INDEX(1-AF$64:AF114,))</f>
        <v>0.39281769215069778</v>
      </c>
      <c r="AI115" s="198">
        <f t="shared" si="19"/>
        <v>14.534852796689396</v>
      </c>
      <c r="AJ115" s="197">
        <f t="shared" si="26"/>
        <v>1.0000000000000004E-2</v>
      </c>
      <c r="AK115" s="197">
        <f t="shared" si="21"/>
        <v>0.21971250000000034</v>
      </c>
      <c r="AL115" s="198">
        <f>ROW(AG51)*AJ115^IF(AK115=100%,0,1)*PRODUCT(INDEX(1-AJ$64:AJ114,))</f>
        <v>0.31722862808972052</v>
      </c>
      <c r="AM115" s="199">
        <f t="shared" si="22"/>
        <v>9.7158405421982437</v>
      </c>
      <c r="AN115" s="190"/>
    </row>
    <row r="116" spans="1:40" ht="14.45" hidden="1" customHeight="1">
      <c r="A116" s="190"/>
      <c r="B116" s="686"/>
      <c r="C116" s="196">
        <v>52</v>
      </c>
      <c r="D116" s="200"/>
      <c r="E116" s="200"/>
      <c r="F116" s="198"/>
      <c r="G116" s="198"/>
      <c r="H116" s="197"/>
      <c r="I116" s="197"/>
      <c r="J116" s="198"/>
      <c r="K116" s="198"/>
      <c r="L116" s="197"/>
      <c r="M116" s="197"/>
      <c r="N116" s="198"/>
      <c r="O116" s="198"/>
      <c r="P116" s="197"/>
      <c r="Q116" s="197"/>
      <c r="R116" s="198"/>
      <c r="S116" s="198"/>
      <c r="T116" s="197"/>
      <c r="U116" s="197"/>
      <c r="V116" s="198"/>
      <c r="W116" s="198"/>
      <c r="X116" s="197"/>
      <c r="Y116" s="197"/>
      <c r="Z116" s="198"/>
      <c r="AA116" s="198"/>
      <c r="AB116" s="197"/>
      <c r="AC116" s="197"/>
      <c r="AD116" s="198"/>
      <c r="AE116" s="198"/>
      <c r="AF116" s="197">
        <f t="shared" si="28"/>
        <v>2.0000000000000007E-2</v>
      </c>
      <c r="AG116" s="197">
        <f t="shared" si="27"/>
        <v>0.44872500000000071</v>
      </c>
      <c r="AH116" s="198">
        <f>ROW(AC52)*AF116^IF(AG116=100%,0,1)*PRODUCT(INDEX(1-AF$64:AF115,))</f>
        <v>0.39250959984312861</v>
      </c>
      <c r="AI116" s="198">
        <f t="shared" si="19"/>
        <v>14.927362396532525</v>
      </c>
      <c r="AJ116" s="197">
        <f t="shared" si="26"/>
        <v>1.0000000000000004E-2</v>
      </c>
      <c r="AK116" s="197">
        <f t="shared" si="21"/>
        <v>0.22436250000000035</v>
      </c>
      <c r="AL116" s="198">
        <f>ROW(AG52)*AJ116^IF(AK116=100%,0,1)*PRODUCT(INDEX(1-AJ$64:AJ115,))</f>
        <v>0.32021430929527084</v>
      </c>
      <c r="AM116" s="199">
        <f t="shared" si="22"/>
        <v>10.036054851493514</v>
      </c>
      <c r="AN116" s="190"/>
    </row>
    <row r="117" spans="1:40" ht="14.45" hidden="1" customHeight="1">
      <c r="A117" s="190"/>
      <c r="B117" s="686"/>
      <c r="C117" s="196">
        <v>53</v>
      </c>
      <c r="D117" s="200"/>
      <c r="E117" s="200"/>
      <c r="F117" s="198"/>
      <c r="G117" s="198"/>
      <c r="H117" s="197"/>
      <c r="I117" s="197"/>
      <c r="J117" s="198"/>
      <c r="K117" s="198"/>
      <c r="L117" s="197"/>
      <c r="M117" s="197"/>
      <c r="N117" s="198"/>
      <c r="O117" s="198"/>
      <c r="P117" s="197"/>
      <c r="Q117" s="197"/>
      <c r="R117" s="198"/>
      <c r="S117" s="198"/>
      <c r="T117" s="197"/>
      <c r="U117" s="197"/>
      <c r="V117" s="198"/>
      <c r="W117" s="198"/>
      <c r="X117" s="197"/>
      <c r="Y117" s="197"/>
      <c r="Z117" s="198"/>
      <c r="AA117" s="198"/>
      <c r="AB117" s="197"/>
      <c r="AC117" s="197"/>
      <c r="AD117" s="198"/>
      <c r="AE117" s="198"/>
      <c r="AF117" s="197">
        <f t="shared" si="28"/>
        <v>2.0000000000000007E-2</v>
      </c>
      <c r="AG117" s="197">
        <f t="shared" si="27"/>
        <v>0.45802500000000074</v>
      </c>
      <c r="AH117" s="198">
        <f>ROW(AC53)*AF117^IF(AG117=100%,0,1)*PRODUCT(INDEX(1-AF$64:AF116,))</f>
        <v>0.39205670415100191</v>
      </c>
      <c r="AI117" s="198">
        <f t="shared" si="19"/>
        <v>15.319419100683527</v>
      </c>
      <c r="AJ117" s="197">
        <f t="shared" si="26"/>
        <v>1.0000000000000004E-2</v>
      </c>
      <c r="AK117" s="197">
        <f t="shared" si="21"/>
        <v>0.22901250000000037</v>
      </c>
      <c r="AL117" s="198">
        <f>ROW(AG53)*AJ117^IF(AK117=100%,0,1)*PRODUCT(INDEX(1-AJ$64:AJ116,))</f>
        <v>0.32310855401390121</v>
      </c>
      <c r="AM117" s="199">
        <f t="shared" si="22"/>
        <v>10.359163405507415</v>
      </c>
      <c r="AN117" s="190"/>
    </row>
    <row r="118" spans="1:40" ht="14.45" hidden="1" customHeight="1">
      <c r="A118" s="190"/>
      <c r="B118" s="686"/>
      <c r="C118" s="196">
        <v>54</v>
      </c>
      <c r="D118" s="200"/>
      <c r="E118" s="200"/>
      <c r="F118" s="198"/>
      <c r="G118" s="198"/>
      <c r="H118" s="197"/>
      <c r="I118" s="197"/>
      <c r="J118" s="198"/>
      <c r="K118" s="198"/>
      <c r="L118" s="197"/>
      <c r="M118" s="197"/>
      <c r="N118" s="198"/>
      <c r="O118" s="198"/>
      <c r="P118" s="197"/>
      <c r="Q118" s="197"/>
      <c r="R118" s="198"/>
      <c r="S118" s="198"/>
      <c r="T118" s="197"/>
      <c r="U118" s="197"/>
      <c r="V118" s="198"/>
      <c r="W118" s="198"/>
      <c r="X118" s="197"/>
      <c r="Y118" s="197"/>
      <c r="Z118" s="198"/>
      <c r="AA118" s="198"/>
      <c r="AB118" s="197"/>
      <c r="AC118" s="197"/>
      <c r="AD118" s="198"/>
      <c r="AE118" s="198"/>
      <c r="AF118" s="197">
        <f t="shared" si="28"/>
        <v>2.0000000000000007E-2</v>
      </c>
      <c r="AG118" s="197">
        <f t="shared" si="27"/>
        <v>0.46732500000000077</v>
      </c>
      <c r="AH118" s="198">
        <f>ROW(AC54)*AF118^IF(AG118=100%,0,1)*PRODUCT(INDEX(1-AF$64:AF117,))</f>
        <v>0.39146492044662295</v>
      </c>
      <c r="AI118" s="198">
        <f t="shared" si="19"/>
        <v>15.71088402113015</v>
      </c>
      <c r="AJ118" s="197">
        <f t="shared" si="26"/>
        <v>1.0000000000000004E-2</v>
      </c>
      <c r="AK118" s="197">
        <f t="shared" si="21"/>
        <v>0.23366250000000038</v>
      </c>
      <c r="AL118" s="198">
        <f>ROW(AG54)*AJ118^IF(AK118=100%,0,1)*PRODUCT(INDEX(1-AJ$64:AJ117,))</f>
        <v>0.32591289240722932</v>
      </c>
      <c r="AM118" s="199">
        <f t="shared" si="22"/>
        <v>10.685076297914645</v>
      </c>
      <c r="AN118" s="190"/>
    </row>
    <row r="119" spans="1:40" ht="14.45" hidden="1" customHeight="1">
      <c r="A119" s="190"/>
      <c r="B119" s="686"/>
      <c r="C119" s="196">
        <v>55</v>
      </c>
      <c r="D119" s="200"/>
      <c r="E119" s="200"/>
      <c r="F119" s="198"/>
      <c r="G119" s="198"/>
      <c r="H119" s="197"/>
      <c r="I119" s="197"/>
      <c r="J119" s="198"/>
      <c r="K119" s="198"/>
      <c r="L119" s="197"/>
      <c r="M119" s="197"/>
      <c r="N119" s="198"/>
      <c r="O119" s="198"/>
      <c r="P119" s="197"/>
      <c r="Q119" s="197"/>
      <c r="R119" s="198"/>
      <c r="S119" s="198"/>
      <c r="T119" s="197"/>
      <c r="U119" s="197"/>
      <c r="V119" s="198"/>
      <c r="W119" s="198"/>
      <c r="X119" s="197"/>
      <c r="Y119" s="197"/>
      <c r="Z119" s="198"/>
      <c r="AA119" s="198"/>
      <c r="AB119" s="197"/>
      <c r="AC119" s="197"/>
      <c r="AD119" s="198"/>
      <c r="AE119" s="198"/>
      <c r="AF119" s="197">
        <f t="shared" si="28"/>
        <v>2.0000000000000007E-2</v>
      </c>
      <c r="AG119" s="197">
        <f t="shared" si="27"/>
        <v>0.4766250000000008</v>
      </c>
      <c r="AH119" s="198">
        <f>ROW(AC55)*AF119^IF(AG119=100%,0,1)*PRODUCT(INDEX(1-AF$64:AF118,))</f>
        <v>0.39073998540875887</v>
      </c>
      <c r="AI119" s="198">
        <f t="shared" si="19"/>
        <v>16.101624006538909</v>
      </c>
      <c r="AJ119" s="197">
        <f t="shared" si="26"/>
        <v>1.0000000000000004E-2</v>
      </c>
      <c r="AK119" s="197">
        <f t="shared" si="21"/>
        <v>0.2383125000000004</v>
      </c>
      <c r="AL119" s="198">
        <f>ROW(AG55)*AJ119^IF(AK119=100%,0,1)*PRODUCT(INDEX(1-AJ$64:AJ118,))</f>
        <v>0.32862883317728953</v>
      </c>
      <c r="AM119" s="199">
        <f t="shared" si="22"/>
        <v>11.013705131091934</v>
      </c>
      <c r="AN119" s="190"/>
    </row>
    <row r="120" spans="1:40" ht="14.45" hidden="1" customHeight="1">
      <c r="A120" s="190"/>
      <c r="B120" s="686"/>
      <c r="C120" s="196">
        <v>56</v>
      </c>
      <c r="D120" s="200"/>
      <c r="E120" s="200"/>
      <c r="F120" s="198"/>
      <c r="G120" s="198"/>
      <c r="H120" s="197"/>
      <c r="I120" s="197"/>
      <c r="J120" s="198"/>
      <c r="K120" s="198"/>
      <c r="L120" s="197"/>
      <c r="M120" s="197"/>
      <c r="N120" s="198"/>
      <c r="O120" s="198"/>
      <c r="P120" s="197"/>
      <c r="Q120" s="197"/>
      <c r="R120" s="198"/>
      <c r="S120" s="198"/>
      <c r="T120" s="197"/>
      <c r="U120" s="197"/>
      <c r="V120" s="198"/>
      <c r="W120" s="198"/>
      <c r="X120" s="197"/>
      <c r="Y120" s="197"/>
      <c r="Z120" s="198"/>
      <c r="AA120" s="198"/>
      <c r="AB120" s="197"/>
      <c r="AC120" s="197"/>
      <c r="AD120" s="198"/>
      <c r="AE120" s="198"/>
      <c r="AF120" s="197">
        <f t="shared" si="28"/>
        <v>2.0000000000000007E-2</v>
      </c>
      <c r="AG120" s="197">
        <f t="shared" si="27"/>
        <v>0.48592500000000083</v>
      </c>
      <c r="AH120" s="198">
        <f>ROW(AC56)*AF120^IF(AG120=100%,0,1)*PRODUCT(INDEX(1-AF$64:AF119,))</f>
        <v>0.38988746180423067</v>
      </c>
      <c r="AI120" s="198">
        <f t="shared" si="19"/>
        <v>16.491511468343141</v>
      </c>
      <c r="AJ120" s="197">
        <f t="shared" si="26"/>
        <v>1.0000000000000004E-2</v>
      </c>
      <c r="AK120" s="197">
        <f t="shared" si="21"/>
        <v>0.24296250000000041</v>
      </c>
      <c r="AL120" s="198">
        <f>ROW(AG56)*AJ120^IF(AK120=100%,0,1)*PRODUCT(INDEX(1-AJ$64:AJ119,))</f>
        <v>0.33125786384270789</v>
      </c>
      <c r="AM120" s="199">
        <f t="shared" si="22"/>
        <v>11.344962994934642</v>
      </c>
      <c r="AN120" s="190"/>
    </row>
    <row r="121" spans="1:40" ht="14.45" hidden="1" customHeight="1">
      <c r="A121" s="190"/>
      <c r="B121" s="686"/>
      <c r="C121" s="196">
        <v>57</v>
      </c>
      <c r="D121" s="200"/>
      <c r="E121" s="200"/>
      <c r="F121" s="198"/>
      <c r="G121" s="198"/>
      <c r="H121" s="197"/>
      <c r="I121" s="197"/>
      <c r="J121" s="198"/>
      <c r="K121" s="198"/>
      <c r="L121" s="197"/>
      <c r="M121" s="197"/>
      <c r="N121" s="198"/>
      <c r="O121" s="198"/>
      <c r="P121" s="197"/>
      <c r="Q121" s="197"/>
      <c r="R121" s="198"/>
      <c r="S121" s="198"/>
      <c r="T121" s="197"/>
      <c r="U121" s="197"/>
      <c r="V121" s="198"/>
      <c r="W121" s="198"/>
      <c r="X121" s="197"/>
      <c r="Y121" s="197"/>
      <c r="Z121" s="198"/>
      <c r="AA121" s="198"/>
      <c r="AB121" s="197"/>
      <c r="AC121" s="197"/>
      <c r="AD121" s="198"/>
      <c r="AE121" s="198"/>
      <c r="AF121" s="197">
        <f t="shared" si="28"/>
        <v>2.0000000000000007E-2</v>
      </c>
      <c r="AG121" s="197">
        <f t="shared" si="27"/>
        <v>0.49522500000000086</v>
      </c>
      <c r="AH121" s="198">
        <f>ROW(AC57)*AF121^IF(AG121=100%,0,1)*PRODUCT(INDEX(1-AF$64:AF120,))</f>
        <v>0.38891274314972007</v>
      </c>
      <c r="AI121" s="198">
        <f t="shared" si="19"/>
        <v>16.880424211492862</v>
      </c>
      <c r="AJ121" s="197">
        <f t="shared" si="26"/>
        <v>1.0000000000000004E-2</v>
      </c>
      <c r="AK121" s="197">
        <f t="shared" si="21"/>
        <v>0.24761250000000043</v>
      </c>
      <c r="AL121" s="198">
        <f>ROW(AG57)*AJ121^IF(AK121=100%,0,1)*PRODUCT(INDEX(1-AJ$64:AJ120,))</f>
        <v>0.33380145101150011</v>
      </c>
      <c r="AM121" s="199">
        <f t="shared" si="22"/>
        <v>11.678764445946141</v>
      </c>
      <c r="AN121" s="190"/>
    </row>
    <row r="122" spans="1:40" ht="14.45" hidden="1" customHeight="1">
      <c r="A122" s="190"/>
      <c r="B122" s="686"/>
      <c r="C122" s="196">
        <v>58</v>
      </c>
      <c r="D122" s="200"/>
      <c r="E122" s="200"/>
      <c r="F122" s="198"/>
      <c r="G122" s="198"/>
      <c r="H122" s="197"/>
      <c r="I122" s="197"/>
      <c r="J122" s="198"/>
      <c r="K122" s="198"/>
      <c r="L122" s="197"/>
      <c r="M122" s="197"/>
      <c r="N122" s="198"/>
      <c r="O122" s="198"/>
      <c r="P122" s="197"/>
      <c r="Q122" s="197"/>
      <c r="R122" s="198"/>
      <c r="S122" s="198"/>
      <c r="T122" s="197"/>
      <c r="U122" s="197"/>
      <c r="V122" s="198"/>
      <c r="W122" s="198"/>
      <c r="X122" s="197"/>
      <c r="Y122" s="197"/>
      <c r="Z122" s="198"/>
      <c r="AA122" s="198"/>
      <c r="AB122" s="197"/>
      <c r="AC122" s="197"/>
      <c r="AD122" s="198"/>
      <c r="AE122" s="198"/>
      <c r="AF122" s="197">
        <f t="shared" si="28"/>
        <v>2.0000000000000007E-2</v>
      </c>
      <c r="AG122" s="197">
        <f t="shared" si="27"/>
        <v>0.50452500000000089</v>
      </c>
      <c r="AH122" s="198">
        <f>ROW(AC58)*AF122^IF(AG122=100%,0,1)*PRODUCT(INDEX(1-AF$64:AF121,))</f>
        <v>0.38782105825666824</v>
      </c>
      <c r="AI122" s="198">
        <f t="shared" si="19"/>
        <v>17.268245269749531</v>
      </c>
      <c r="AJ122" s="197">
        <f t="shared" si="26"/>
        <v>1.0000000000000004E-2</v>
      </c>
      <c r="AK122" s="197">
        <f t="shared" si="21"/>
        <v>0.25226250000000044</v>
      </c>
      <c r="AL122" s="198">
        <f>ROW(AG58)*AJ122^IF(AK122=100%,0,1)*PRODUCT(INDEX(1-AJ$64:AJ121,))</f>
        <v>0.33626104065053219</v>
      </c>
      <c r="AM122" s="199">
        <f t="shared" si="22"/>
        <v>12.015025486596674</v>
      </c>
      <c r="AN122" s="190"/>
    </row>
    <row r="123" spans="1:40" ht="14.45" hidden="1" customHeight="1">
      <c r="A123" s="190"/>
      <c r="B123" s="686"/>
      <c r="C123" s="196">
        <v>59</v>
      </c>
      <c r="D123" s="200"/>
      <c r="E123" s="200"/>
      <c r="F123" s="198"/>
      <c r="G123" s="198"/>
      <c r="H123" s="197"/>
      <c r="I123" s="197"/>
      <c r="J123" s="198"/>
      <c r="K123" s="198"/>
      <c r="L123" s="197"/>
      <c r="M123" s="197"/>
      <c r="N123" s="198"/>
      <c r="O123" s="198"/>
      <c r="P123" s="197"/>
      <c r="Q123" s="197"/>
      <c r="R123" s="198"/>
      <c r="S123" s="198"/>
      <c r="T123" s="197"/>
      <c r="U123" s="197"/>
      <c r="V123" s="198"/>
      <c r="W123" s="198"/>
      <c r="X123" s="197"/>
      <c r="Y123" s="197"/>
      <c r="Z123" s="198"/>
      <c r="AA123" s="198"/>
      <c r="AB123" s="197"/>
      <c r="AC123" s="197"/>
      <c r="AD123" s="198"/>
      <c r="AE123" s="198"/>
      <c r="AF123" s="197">
        <f t="shared" si="28"/>
        <v>2.0000000000000007E-2</v>
      </c>
      <c r="AG123" s="197">
        <f t="shared" si="27"/>
        <v>0.51382500000000086</v>
      </c>
      <c r="AH123" s="198">
        <f>ROW(AC59)*AF123^IF(AG123=100%,0,1)*PRODUCT(INDEX(1-AF$64:AF122,))</f>
        <v>0.3866174756620786</v>
      </c>
      <c r="AI123" s="198">
        <f t="shared" si="19"/>
        <v>17.654862745411609</v>
      </c>
      <c r="AJ123" s="197">
        <f t="shared" si="26"/>
        <v>1.0000000000000004E-2</v>
      </c>
      <c r="AK123" s="197">
        <f t="shared" si="21"/>
        <v>0.25691250000000043</v>
      </c>
      <c r="AL123" s="198">
        <f>ROW(AG59)*AJ123^IF(AK123=100%,0,1)*PRODUCT(INDEX(1-AJ$64:AJ122,))</f>
        <v>0.33863805835168254</v>
      </c>
      <c r="AM123" s="199">
        <f t="shared" si="22"/>
        <v>12.353663544948356</v>
      </c>
      <c r="AN123" s="190"/>
    </row>
    <row r="124" spans="1:40" ht="14.45" hidden="1" customHeight="1">
      <c r="A124" s="190"/>
      <c r="B124" s="686"/>
      <c r="C124" s="196">
        <v>60</v>
      </c>
      <c r="D124" s="200"/>
      <c r="E124" s="200"/>
      <c r="F124" s="198"/>
      <c r="G124" s="198"/>
      <c r="H124" s="197"/>
      <c r="I124" s="197"/>
      <c r="J124" s="198"/>
      <c r="K124" s="198"/>
      <c r="L124" s="197"/>
      <c r="M124" s="197"/>
      <c r="N124" s="198"/>
      <c r="O124" s="198"/>
      <c r="P124" s="197"/>
      <c r="Q124" s="197"/>
      <c r="R124" s="198"/>
      <c r="S124" s="198"/>
      <c r="T124" s="197"/>
      <c r="U124" s="197"/>
      <c r="V124" s="198"/>
      <c r="W124" s="198"/>
      <c r="X124" s="197"/>
      <c r="Y124" s="197"/>
      <c r="Z124" s="198"/>
      <c r="AA124" s="198"/>
      <c r="AB124" s="197"/>
      <c r="AC124" s="197"/>
      <c r="AD124" s="198"/>
      <c r="AE124" s="198"/>
      <c r="AF124" s="197">
        <f t="shared" si="28"/>
        <v>2.0000000000000007E-2</v>
      </c>
      <c r="AG124" s="197">
        <f t="shared" si="27"/>
        <v>0.52312500000000084</v>
      </c>
      <c r="AH124" s="198">
        <f>ROW(AC60)*AF124^IF(AG124=100%,0,1)*PRODUCT(INDEX(1-AF$64:AF123,))</f>
        <v>0.38530690794796985</v>
      </c>
      <c r="AI124" s="198">
        <f t="shared" si="19"/>
        <v>18.04016965335958</v>
      </c>
      <c r="AJ124" s="197">
        <f t="shared" si="26"/>
        <v>1.0000000000000004E-2</v>
      </c>
      <c r="AK124" s="197">
        <f t="shared" si="21"/>
        <v>0.26156250000000042</v>
      </c>
      <c r="AL124" s="198">
        <f>ROW(AG60)*AJ124^IF(AK124=100%,0,1)*PRODUCT(INDEX(1-AJ$64:AJ123,))</f>
        <v>0.34093390959474479</v>
      </c>
      <c r="AM124" s="199">
        <f t="shared" si="22"/>
        <v>12.6945974545431</v>
      </c>
      <c r="AN124" s="190"/>
    </row>
    <row r="125" spans="1:40" ht="14.45" hidden="1" customHeight="1">
      <c r="A125" s="190"/>
      <c r="B125" s="686"/>
      <c r="C125" s="196">
        <v>61</v>
      </c>
      <c r="D125" s="200"/>
      <c r="E125" s="200"/>
      <c r="F125" s="198"/>
      <c r="G125" s="198"/>
      <c r="H125" s="197"/>
      <c r="I125" s="197"/>
      <c r="J125" s="198"/>
      <c r="K125" s="198"/>
      <c r="L125" s="197"/>
      <c r="M125" s="197"/>
      <c r="N125" s="198"/>
      <c r="O125" s="198"/>
      <c r="P125" s="197"/>
      <c r="Q125" s="197"/>
      <c r="R125" s="198"/>
      <c r="S125" s="198"/>
      <c r="T125" s="197"/>
      <c r="U125" s="197"/>
      <c r="V125" s="198"/>
      <c r="W125" s="198"/>
      <c r="X125" s="197"/>
      <c r="Y125" s="197"/>
      <c r="Z125" s="198"/>
      <c r="AA125" s="198"/>
      <c r="AB125" s="197"/>
      <c r="AC125" s="197"/>
      <c r="AD125" s="198"/>
      <c r="AE125" s="198"/>
      <c r="AF125" s="197">
        <f t="shared" si="28"/>
        <v>2.0000000000000007E-2</v>
      </c>
      <c r="AG125" s="197">
        <f t="shared" si="27"/>
        <v>0.53242500000000081</v>
      </c>
      <c r="AH125" s="198">
        <f>ROW(AC61)*AF125^IF(AG125=100%,0,1)*PRODUCT(INDEX(1-AF$64:AF124,))</f>
        <v>0.38389411595216061</v>
      </c>
      <c r="AI125" s="198">
        <f t="shared" si="19"/>
        <v>18.42406376931174</v>
      </c>
      <c r="AJ125" s="197">
        <f t="shared" si="26"/>
        <v>1.0000000000000004E-2</v>
      </c>
      <c r="AK125" s="197">
        <f t="shared" si="21"/>
        <v>0.26621250000000041</v>
      </c>
      <c r="AL125" s="198">
        <f>ROW(AG61)*AJ125^IF(AK125=100%,0,1)*PRODUCT(INDEX(1-AJ$64:AJ124,))</f>
        <v>0.34314998000711061</v>
      </c>
      <c r="AM125" s="199">
        <f t="shared" si="22"/>
        <v>13.03774743455021</v>
      </c>
      <c r="AN125" s="190"/>
    </row>
    <row r="126" spans="1:40" ht="14.45" hidden="1" customHeight="1">
      <c r="A126" s="190"/>
      <c r="B126" s="686"/>
      <c r="C126" s="196">
        <v>62</v>
      </c>
      <c r="D126" s="200"/>
      <c r="E126" s="200"/>
      <c r="F126" s="198"/>
      <c r="G126" s="198"/>
      <c r="H126" s="197"/>
      <c r="I126" s="197"/>
      <c r="J126" s="198"/>
      <c r="K126" s="198"/>
      <c r="L126" s="197"/>
      <c r="M126" s="197"/>
      <c r="N126" s="198"/>
      <c r="O126" s="198"/>
      <c r="P126" s="197"/>
      <c r="Q126" s="197"/>
      <c r="R126" s="198"/>
      <c r="S126" s="198"/>
      <c r="T126" s="197"/>
      <c r="U126" s="197"/>
      <c r="V126" s="198"/>
      <c r="W126" s="198"/>
      <c r="X126" s="197"/>
      <c r="Y126" s="197"/>
      <c r="Z126" s="198"/>
      <c r="AA126" s="198"/>
      <c r="AB126" s="197"/>
      <c r="AC126" s="197"/>
      <c r="AD126" s="198"/>
      <c r="AE126" s="198"/>
      <c r="AF126" s="197">
        <f t="shared" si="28"/>
        <v>2.0000000000000007E-2</v>
      </c>
      <c r="AG126" s="197">
        <f t="shared" si="27"/>
        <v>0.54172500000000079</v>
      </c>
      <c r="AH126" s="198">
        <f>ROW(AC62)*AF126^IF(AG126=100%,0,1)*PRODUCT(INDEX(1-AF$64:AF125,))</f>
        <v>0.38238371287300454</v>
      </c>
      <c r="AI126" s="198">
        <f t="shared" si="19"/>
        <v>18.806447482184744</v>
      </c>
      <c r="AJ126" s="197">
        <f t="shared" si="26"/>
        <v>1.0000000000000004E-2</v>
      </c>
      <c r="AK126" s="197">
        <f t="shared" si="21"/>
        <v>0.27086250000000039</v>
      </c>
      <c r="AL126" s="198">
        <f>ROW(AG62)*AJ126^IF(AK126=100%,0,1)*PRODUCT(INDEX(1-AJ$64:AJ125,))</f>
        <v>0.34528763562026971</v>
      </c>
      <c r="AM126" s="199">
        <f t="shared" si="22"/>
        <v>13.383035070170481</v>
      </c>
      <c r="AN126" s="190"/>
    </row>
    <row r="127" spans="1:40" ht="14.45" hidden="1" customHeight="1">
      <c r="A127" s="190"/>
      <c r="B127" s="686"/>
      <c r="C127" s="196">
        <v>63</v>
      </c>
      <c r="D127" s="200"/>
      <c r="E127" s="200"/>
      <c r="F127" s="198"/>
      <c r="G127" s="198"/>
      <c r="H127" s="197"/>
      <c r="I127" s="197"/>
      <c r="J127" s="198"/>
      <c r="K127" s="198"/>
      <c r="L127" s="197"/>
      <c r="M127" s="197"/>
      <c r="N127" s="198"/>
      <c r="O127" s="198"/>
      <c r="P127" s="197"/>
      <c r="Q127" s="197"/>
      <c r="R127" s="198"/>
      <c r="S127" s="198"/>
      <c r="T127" s="197"/>
      <c r="U127" s="197"/>
      <c r="V127" s="198"/>
      <c r="W127" s="198"/>
      <c r="X127" s="197"/>
      <c r="Y127" s="197"/>
      <c r="Z127" s="198"/>
      <c r="AA127" s="198"/>
      <c r="AB127" s="197"/>
      <c r="AC127" s="197"/>
      <c r="AD127" s="198"/>
      <c r="AE127" s="198"/>
      <c r="AF127" s="197">
        <f t="shared" si="28"/>
        <v>2.0000000000000007E-2</v>
      </c>
      <c r="AG127" s="197">
        <f t="shared" si="27"/>
        <v>0.55102500000000076</v>
      </c>
      <c r="AH127" s="198">
        <f>ROW(AC63)*AF127^IF(AG127=100%,0,1)*PRODUCT(INDEX(1-AF$64:AF126,))</f>
        <v>0.38078016827063388</v>
      </c>
      <c r="AI127" s="198">
        <f t="shared" si="19"/>
        <v>19.187227650455377</v>
      </c>
      <c r="AJ127" s="197">
        <f t="shared" si="26"/>
        <v>1.0000000000000004E-2</v>
      </c>
      <c r="AK127" s="197">
        <f t="shared" si="21"/>
        <v>0.27551250000000038</v>
      </c>
      <c r="AL127" s="198">
        <f>ROW(AG63)*AJ127^IF(AK127=100%,0,1)*PRODUCT(INDEX(1-AJ$64:AJ126,))</f>
        <v>0.34734822312316488</v>
      </c>
      <c r="AM127" s="199">
        <f t="shared" si="22"/>
        <v>13.730383293293645</v>
      </c>
      <c r="AN127" s="190"/>
    </row>
    <row r="128" spans="1:40" ht="14.45" hidden="1" customHeight="1">
      <c r="A128" s="190"/>
      <c r="B128" s="686"/>
      <c r="C128" s="196">
        <v>64</v>
      </c>
      <c r="D128" s="200"/>
      <c r="E128" s="200"/>
      <c r="F128" s="198"/>
      <c r="G128" s="198"/>
      <c r="H128" s="197"/>
      <c r="I128" s="197"/>
      <c r="J128" s="198"/>
      <c r="K128" s="198"/>
      <c r="L128" s="197"/>
      <c r="M128" s="197"/>
      <c r="N128" s="198"/>
      <c r="O128" s="198"/>
      <c r="P128" s="197"/>
      <c r="Q128" s="197"/>
      <c r="R128" s="198"/>
      <c r="S128" s="198"/>
      <c r="T128" s="197"/>
      <c r="U128" s="197"/>
      <c r="V128" s="198"/>
      <c r="W128" s="198"/>
      <c r="X128" s="197"/>
      <c r="Y128" s="197"/>
      <c r="Z128" s="198"/>
      <c r="AA128" s="198"/>
      <c r="AB128" s="197"/>
      <c r="AC128" s="197"/>
      <c r="AD128" s="198"/>
      <c r="AE128" s="198"/>
      <c r="AF128" s="197">
        <f t="shared" si="28"/>
        <v>2.0000000000000007E-2</v>
      </c>
      <c r="AG128" s="197">
        <f t="shared" si="27"/>
        <v>0.56032500000000074</v>
      </c>
      <c r="AH128" s="198">
        <f>ROW(AC64)*AF128^IF(AG128=100%,0,1)*PRODUCT(INDEX(1-AF$64:AF127,))</f>
        <v>0.37908781196720881</v>
      </c>
      <c r="AI128" s="198">
        <f t="shared" si="19"/>
        <v>19.566315462422587</v>
      </c>
      <c r="AJ128" s="197">
        <f t="shared" si="26"/>
        <v>1.0000000000000004E-2</v>
      </c>
      <c r="AK128" s="197">
        <f t="shared" si="21"/>
        <v>0.28016250000000037</v>
      </c>
      <c r="AL128" s="198">
        <f>ROW(AG64)*AJ128^IF(AK128=100%,0,1)*PRODUCT(INDEX(1-AJ$64:AJ127,))</f>
        <v>0.34933307011244008</v>
      </c>
      <c r="AM128" s="199">
        <f t="shared" si="22"/>
        <v>14.079716363406085</v>
      </c>
      <c r="AN128" s="190"/>
    </row>
    <row r="129" spans="1:40" ht="14.45" hidden="1" customHeight="1">
      <c r="A129" s="190"/>
      <c r="B129" s="686"/>
      <c r="C129" s="196">
        <v>65</v>
      </c>
      <c r="D129" s="200"/>
      <c r="E129" s="200"/>
      <c r="F129" s="198"/>
      <c r="G129" s="198"/>
      <c r="H129" s="197"/>
      <c r="I129" s="197"/>
      <c r="J129" s="198"/>
      <c r="K129" s="198"/>
      <c r="L129" s="197"/>
      <c r="M129" s="197"/>
      <c r="N129" s="198"/>
      <c r="O129" s="198"/>
      <c r="P129" s="197"/>
      <c r="Q129" s="197"/>
      <c r="R129" s="198"/>
      <c r="S129" s="198"/>
      <c r="T129" s="197"/>
      <c r="U129" s="197"/>
      <c r="V129" s="198"/>
      <c r="W129" s="198"/>
      <c r="X129" s="197"/>
      <c r="Y129" s="197"/>
      <c r="Z129" s="198"/>
      <c r="AA129" s="198"/>
      <c r="AB129" s="197"/>
      <c r="AC129" s="197"/>
      <c r="AD129" s="198"/>
      <c r="AE129" s="198"/>
      <c r="AF129" s="197">
        <f t="shared" si="28"/>
        <v>2.0000000000000007E-2</v>
      </c>
      <c r="AG129" s="197">
        <f t="shared" si="27"/>
        <v>0.56962500000000071</v>
      </c>
      <c r="AH129" s="198">
        <f>ROW(AC65)*AF129^IF(AG129=100%,0,1)*PRODUCT(INDEX(1-AF$64:AF128,))</f>
        <v>0.37731083784861247</v>
      </c>
      <c r="AI129" s="198">
        <f t="shared" si="19"/>
        <v>19.943626300271198</v>
      </c>
      <c r="AJ129" s="197">
        <f t="shared" si="26"/>
        <v>1.0000000000000004E-2</v>
      </c>
      <c r="AK129" s="197">
        <f t="shared" si="21"/>
        <v>0.28481250000000036</v>
      </c>
      <c r="AL129" s="198">
        <f>ROW(AG65)*AJ129^IF(AK129=100%,0,1)*PRODUCT(INDEX(1-AJ$64:AJ128,))</f>
        <v>0.35124348533961747</v>
      </c>
      <c r="AM129" s="199">
        <f t="shared" si="22"/>
        <v>14.430959848745703</v>
      </c>
      <c r="AN129" s="190"/>
    </row>
    <row r="130" spans="1:40" ht="14.45" hidden="1" customHeight="1">
      <c r="A130" s="190"/>
      <c r="B130" s="686"/>
      <c r="C130" s="196">
        <v>66</v>
      </c>
      <c r="D130" s="200"/>
      <c r="E130" s="200"/>
      <c r="F130" s="198"/>
      <c r="G130" s="198"/>
      <c r="H130" s="197"/>
      <c r="I130" s="197"/>
      <c r="J130" s="198"/>
      <c r="K130" s="198"/>
      <c r="L130" s="197"/>
      <c r="M130" s="197"/>
      <c r="N130" s="198"/>
      <c r="O130" s="198"/>
      <c r="P130" s="197"/>
      <c r="Q130" s="197"/>
      <c r="R130" s="198"/>
      <c r="S130" s="198"/>
      <c r="T130" s="197"/>
      <c r="U130" s="197"/>
      <c r="V130" s="198"/>
      <c r="W130" s="198"/>
      <c r="X130" s="197"/>
      <c r="Y130" s="197"/>
      <c r="Z130" s="198"/>
      <c r="AA130" s="198"/>
      <c r="AB130" s="197"/>
      <c r="AC130" s="197"/>
      <c r="AD130" s="198"/>
      <c r="AE130" s="198"/>
      <c r="AF130" s="197">
        <f t="shared" si="28"/>
        <v>2.0000000000000007E-2</v>
      </c>
      <c r="AG130" s="197">
        <f t="shared" ref="AG130:AG161" si="29">IF(AG129+AF129*0.465&gt;1,1,AG129+AF129*0.465)</f>
        <v>0.57892500000000069</v>
      </c>
      <c r="AH130" s="198">
        <f>ROW(AC66)*AF130^IF(AG130=100%,0,1)*PRODUCT(INDEX(1-AF$64:AF129,))</f>
        <v>0.37545330756997319</v>
      </c>
      <c r="AI130" s="198">
        <f t="shared" ref="AI130:AI176" si="30">SUM(AH130+AI129)</f>
        <v>20.319079607841172</v>
      </c>
      <c r="AJ130" s="197">
        <f t="shared" si="26"/>
        <v>1.0000000000000004E-2</v>
      </c>
      <c r="AK130" s="197">
        <f t="shared" ref="AK130:AK193" si="31">IF(AK129+AJ129*0.465&gt;1,1,AK129+AJ129*0.465)</f>
        <v>0.28946250000000034</v>
      </c>
      <c r="AL130" s="198">
        <f>ROW(AG66)*AJ130^IF(AK130=100%,0,1)*PRODUCT(INDEX(1-AJ$64:AJ129,))</f>
        <v>0.35308075895524005</v>
      </c>
      <c r="AM130" s="199">
        <f t="shared" ref="AM130:AM193" si="32">SUM(AL130+AM129)</f>
        <v>14.784040607700943</v>
      </c>
      <c r="AN130" s="190"/>
    </row>
    <row r="131" spans="1:40" ht="14.45" hidden="1" customHeight="1">
      <c r="A131" s="190"/>
      <c r="B131" s="686"/>
      <c r="C131" s="196">
        <v>67</v>
      </c>
      <c r="D131" s="200"/>
      <c r="E131" s="200"/>
      <c r="F131" s="198"/>
      <c r="G131" s="198"/>
      <c r="H131" s="197"/>
      <c r="I131" s="197"/>
      <c r="J131" s="198"/>
      <c r="K131" s="198"/>
      <c r="L131" s="197"/>
      <c r="M131" s="197"/>
      <c r="N131" s="198"/>
      <c r="O131" s="198"/>
      <c r="P131" s="197"/>
      <c r="Q131" s="197"/>
      <c r="R131" s="198"/>
      <c r="S131" s="198"/>
      <c r="T131" s="197"/>
      <c r="U131" s="197"/>
      <c r="V131" s="198"/>
      <c r="W131" s="198"/>
      <c r="X131" s="197"/>
      <c r="Y131" s="197"/>
      <c r="Z131" s="198"/>
      <c r="AA131" s="198"/>
      <c r="AB131" s="197"/>
      <c r="AC131" s="197"/>
      <c r="AD131" s="198"/>
      <c r="AE131" s="198"/>
      <c r="AF131" s="197">
        <f t="shared" si="28"/>
        <v>2.0000000000000007E-2</v>
      </c>
      <c r="AG131" s="197">
        <f t="shared" si="29"/>
        <v>0.58822500000000066</v>
      </c>
      <c r="AH131" s="198">
        <f>ROW(AC67)*AF131^IF(AG131=100%,0,1)*PRODUCT(INDEX(1-AF$64:AF130,))</f>
        <v>0.37351915416734</v>
      </c>
      <c r="AI131" s="198">
        <f t="shared" si="30"/>
        <v>20.692598762008512</v>
      </c>
      <c r="AJ131" s="197">
        <f t="shared" si="26"/>
        <v>1.0000000000000004E-2</v>
      </c>
      <c r="AK131" s="197">
        <f t="shared" si="31"/>
        <v>0.29411250000000033</v>
      </c>
      <c r="AL131" s="198">
        <f>ROW(AG67)*AJ131^IF(AK131=100%,0,1)*PRODUCT(INDEX(1-AJ$64:AJ130,))</f>
        <v>0.35484616275001624</v>
      </c>
      <c r="AM131" s="199">
        <f t="shared" si="32"/>
        <v>15.138886770450959</v>
      </c>
      <c r="AN131" s="190"/>
    </row>
    <row r="132" spans="1:40" ht="14.45" hidden="1" customHeight="1">
      <c r="A132" s="190"/>
      <c r="B132" s="686"/>
      <c r="C132" s="196">
        <v>68</v>
      </c>
      <c r="D132" s="200"/>
      <c r="E132" s="200"/>
      <c r="F132" s="198"/>
      <c r="G132" s="198"/>
      <c r="H132" s="197"/>
      <c r="I132" s="197"/>
      <c r="J132" s="198"/>
      <c r="K132" s="198"/>
      <c r="L132" s="197"/>
      <c r="M132" s="197"/>
      <c r="N132" s="198"/>
      <c r="O132" s="198"/>
      <c r="P132" s="197"/>
      <c r="Q132" s="197"/>
      <c r="R132" s="198"/>
      <c r="S132" s="198"/>
      <c r="T132" s="197"/>
      <c r="U132" s="197"/>
      <c r="V132" s="198"/>
      <c r="W132" s="198"/>
      <c r="X132" s="197"/>
      <c r="Y132" s="197"/>
      <c r="Z132" s="198"/>
      <c r="AA132" s="198"/>
      <c r="AB132" s="197"/>
      <c r="AC132" s="197"/>
      <c r="AD132" s="198"/>
      <c r="AE132" s="198"/>
      <c r="AF132" s="197">
        <f t="shared" si="28"/>
        <v>2.0000000000000007E-2</v>
      </c>
      <c r="AG132" s="197">
        <f t="shared" si="29"/>
        <v>0.59752500000000064</v>
      </c>
      <c r="AH132" s="198">
        <f>ROW(AC68)*AF132^IF(AG132=100%,0,1)*PRODUCT(INDEX(1-AF$64:AF131,))</f>
        <v>0.37151218557778415</v>
      </c>
      <c r="AI132" s="198">
        <f t="shared" si="30"/>
        <v>21.064110947586297</v>
      </c>
      <c r="AJ132" s="197">
        <f t="shared" si="26"/>
        <v>1.0000000000000004E-2</v>
      </c>
      <c r="AK132" s="197">
        <f t="shared" si="31"/>
        <v>0.29876250000000032</v>
      </c>
      <c r="AL132" s="198">
        <f>ROW(AG68)*AJ132^IF(AK132=100%,0,1)*PRODUCT(INDEX(1-AJ$64:AJ131,))</f>
        <v>0.35654095039300143</v>
      </c>
      <c r="AM132" s="199">
        <f t="shared" si="32"/>
        <v>15.49542772084396</v>
      </c>
      <c r="AN132" s="190"/>
    </row>
    <row r="133" spans="1:40" ht="14.45" hidden="1" customHeight="1">
      <c r="A133" s="190"/>
      <c r="B133" s="686"/>
      <c r="C133" s="196">
        <v>69</v>
      </c>
      <c r="D133" s="200"/>
      <c r="E133" s="200"/>
      <c r="F133" s="198"/>
      <c r="G133" s="198"/>
      <c r="H133" s="197"/>
      <c r="I133" s="197"/>
      <c r="J133" s="198"/>
      <c r="K133" s="198"/>
      <c r="L133" s="197"/>
      <c r="M133" s="197"/>
      <c r="N133" s="198"/>
      <c r="O133" s="198"/>
      <c r="P133" s="197"/>
      <c r="Q133" s="197"/>
      <c r="R133" s="198"/>
      <c r="S133" s="198"/>
      <c r="T133" s="197"/>
      <c r="U133" s="197"/>
      <c r="V133" s="198"/>
      <c r="W133" s="198"/>
      <c r="X133" s="197"/>
      <c r="Y133" s="197"/>
      <c r="Z133" s="198"/>
      <c r="AA133" s="198"/>
      <c r="AB133" s="197"/>
      <c r="AC133" s="197"/>
      <c r="AD133" s="198"/>
      <c r="AE133" s="198"/>
      <c r="AF133" s="197">
        <f t="shared" si="28"/>
        <v>2.0000000000000007E-2</v>
      </c>
      <c r="AG133" s="197">
        <f t="shared" si="29"/>
        <v>0.60682500000000061</v>
      </c>
      <c r="AH133" s="198">
        <f>ROW(AC69)*AF133^IF(AG133=100%,0,1)*PRODUCT(INDEX(1-AF$64:AF132,))</f>
        <v>0.36943608807014355</v>
      </c>
      <c r="AI133" s="198">
        <f t="shared" si="30"/>
        <v>21.433547035656442</v>
      </c>
      <c r="AJ133" s="197">
        <f t="shared" si="26"/>
        <v>1.0000000000000004E-2</v>
      </c>
      <c r="AK133" s="197">
        <f t="shared" si="31"/>
        <v>0.30341250000000031</v>
      </c>
      <c r="AL133" s="198">
        <f>ROW(AG69)*AJ133^IF(AK133=100%,0,1)*PRODUCT(INDEX(1-AJ$64:AJ132,))</f>
        <v>0.35816635766685184</v>
      </c>
      <c r="AM133" s="199">
        <f t="shared" si="32"/>
        <v>15.853594078510811</v>
      </c>
      <c r="AN133" s="190"/>
    </row>
    <row r="134" spans="1:40" ht="14.45" hidden="1" customHeight="1">
      <c r="A134" s="190"/>
      <c r="B134" s="686"/>
      <c r="C134" s="196">
        <v>70</v>
      </c>
      <c r="D134" s="200"/>
      <c r="E134" s="200"/>
      <c r="F134" s="198"/>
      <c r="G134" s="198"/>
      <c r="H134" s="197"/>
      <c r="I134" s="197"/>
      <c r="J134" s="198"/>
      <c r="K134" s="198"/>
      <c r="L134" s="197"/>
      <c r="M134" s="197"/>
      <c r="N134" s="198"/>
      <c r="O134" s="198"/>
      <c r="P134" s="197"/>
      <c r="Q134" s="197"/>
      <c r="R134" s="198"/>
      <c r="S134" s="198"/>
      <c r="T134" s="197"/>
      <c r="U134" s="197"/>
      <c r="V134" s="198"/>
      <c r="W134" s="198"/>
      <c r="X134" s="197"/>
      <c r="Y134" s="197"/>
      <c r="Z134" s="198"/>
      <c r="AA134" s="198"/>
      <c r="AB134" s="197"/>
      <c r="AC134" s="197"/>
      <c r="AD134" s="198"/>
      <c r="AE134" s="198"/>
      <c r="AF134" s="197">
        <f t="shared" si="28"/>
        <v>2.0000000000000007E-2</v>
      </c>
      <c r="AG134" s="197">
        <f t="shared" si="29"/>
        <v>0.61612500000000059</v>
      </c>
      <c r="AH134" s="198">
        <f>ROW(AC70)*AF134^IF(AG134=100%,0,1)*PRODUCT(INDEX(1-AF$64:AF133,))</f>
        <v>0.36729442958857755</v>
      </c>
      <c r="AI134" s="198">
        <f t="shared" si="30"/>
        <v>21.800841465245021</v>
      </c>
      <c r="AJ134" s="197">
        <f t="shared" si="26"/>
        <v>1.0000000000000004E-2</v>
      </c>
      <c r="AK134" s="197">
        <f t="shared" si="31"/>
        <v>0.30806250000000029</v>
      </c>
      <c r="AL134" s="198">
        <f>ROW(AG70)*AJ134^IF(AK134=100%,0,1)*PRODUCT(INDEX(1-AJ$64:AJ133,))</f>
        <v>0.359723602700186</v>
      </c>
      <c r="AM134" s="199">
        <f t="shared" si="32"/>
        <v>16.213317681210999</v>
      </c>
      <c r="AN134" s="190"/>
    </row>
    <row r="135" spans="1:40" ht="14.45" hidden="1" customHeight="1">
      <c r="A135" s="190"/>
      <c r="B135" s="686"/>
      <c r="C135" s="196">
        <v>71</v>
      </c>
      <c r="D135" s="200"/>
      <c r="E135" s="200"/>
      <c r="F135" s="198"/>
      <c r="G135" s="198"/>
      <c r="H135" s="197"/>
      <c r="I135" s="197"/>
      <c r="J135" s="198"/>
      <c r="K135" s="198"/>
      <c r="L135" s="197"/>
      <c r="M135" s="197"/>
      <c r="N135" s="198"/>
      <c r="O135" s="198"/>
      <c r="P135" s="197"/>
      <c r="Q135" s="197"/>
      <c r="R135" s="198"/>
      <c r="S135" s="198"/>
      <c r="T135" s="197"/>
      <c r="U135" s="197"/>
      <c r="V135" s="198"/>
      <c r="W135" s="198"/>
      <c r="X135" s="197"/>
      <c r="Y135" s="197"/>
      <c r="Z135" s="198"/>
      <c r="AA135" s="198"/>
      <c r="AB135" s="197"/>
      <c r="AC135" s="197"/>
      <c r="AD135" s="198"/>
      <c r="AE135" s="198"/>
      <c r="AF135" s="197">
        <f t="shared" si="28"/>
        <v>2.0000000000000007E-2</v>
      </c>
      <c r="AG135" s="197">
        <f t="shared" si="29"/>
        <v>0.62542500000000056</v>
      </c>
      <c r="AH135" s="198">
        <f>ROW(AC71)*AF135^IF(AG135=100%,0,1)*PRODUCT(INDEX(1-AF$64:AF134,))</f>
        <v>0.36509066301104609</v>
      </c>
      <c r="AI135" s="198">
        <f t="shared" si="30"/>
        <v>22.165932128256067</v>
      </c>
      <c r="AJ135" s="197">
        <f t="shared" si="26"/>
        <v>1.0000000000000004E-2</v>
      </c>
      <c r="AK135" s="197">
        <f t="shared" si="31"/>
        <v>0.31271250000000028</v>
      </c>
      <c r="AL135" s="198">
        <f>ROW(AG71)*AJ135^IF(AK135=100%,0,1)*PRODUCT(INDEX(1-AJ$64:AJ134,))</f>
        <v>0.36121388619708678</v>
      </c>
      <c r="AM135" s="199">
        <f t="shared" si="32"/>
        <v>16.574531567408087</v>
      </c>
      <c r="AN135" s="190"/>
    </row>
    <row r="136" spans="1:40" ht="14.45" hidden="1" customHeight="1">
      <c r="A136" s="190"/>
      <c r="B136" s="686"/>
      <c r="C136" s="196">
        <v>72</v>
      </c>
      <c r="D136" s="200"/>
      <c r="E136" s="200"/>
      <c r="F136" s="198"/>
      <c r="G136" s="198"/>
      <c r="H136" s="197"/>
      <c r="I136" s="197"/>
      <c r="J136" s="198"/>
      <c r="K136" s="198"/>
      <c r="L136" s="197"/>
      <c r="M136" s="197"/>
      <c r="N136" s="198"/>
      <c r="O136" s="198"/>
      <c r="P136" s="197"/>
      <c r="Q136" s="197"/>
      <c r="R136" s="198"/>
      <c r="S136" s="198"/>
      <c r="T136" s="197"/>
      <c r="U136" s="197"/>
      <c r="V136" s="198"/>
      <c r="W136" s="198"/>
      <c r="X136" s="197"/>
      <c r="Y136" s="197"/>
      <c r="Z136" s="198"/>
      <c r="AA136" s="198"/>
      <c r="AB136" s="197"/>
      <c r="AC136" s="197"/>
      <c r="AD136" s="198"/>
      <c r="AE136" s="198"/>
      <c r="AF136" s="197">
        <f t="shared" si="28"/>
        <v>2.0000000000000007E-2</v>
      </c>
      <c r="AG136" s="197">
        <f t="shared" si="29"/>
        <v>0.63472500000000054</v>
      </c>
      <c r="AH136" s="198">
        <f>ROW(AC72)*AF136^IF(AG136=100%,0,1)*PRODUCT(INDEX(1-AF$64:AF135,))</f>
        <v>0.36282812932478048</v>
      </c>
      <c r="AI136" s="198">
        <f t="shared" si="30"/>
        <v>22.528760257580846</v>
      </c>
      <c r="AJ136" s="197">
        <f t="shared" si="26"/>
        <v>1.0000000000000004E-2</v>
      </c>
      <c r="AK136" s="197">
        <f t="shared" si="31"/>
        <v>0.31736250000000027</v>
      </c>
      <c r="AL136" s="198">
        <f>ROW(AG72)*AJ136^IF(AK136=100%,0,1)*PRODUCT(INDEX(1-AJ$64:AJ135,))</f>
        <v>0.36263839166377948</v>
      </c>
      <c r="AM136" s="199">
        <f t="shared" si="32"/>
        <v>16.937169959071866</v>
      </c>
      <c r="AN136" s="190"/>
    </row>
    <row r="137" spans="1:40" ht="14.45" hidden="1" customHeight="1">
      <c r="A137" s="190"/>
      <c r="B137" s="686"/>
      <c r="C137" s="196">
        <v>73</v>
      </c>
      <c r="D137" s="200"/>
      <c r="E137" s="200"/>
      <c r="F137" s="198"/>
      <c r="G137" s="198"/>
      <c r="H137" s="197"/>
      <c r="I137" s="197"/>
      <c r="J137" s="198"/>
      <c r="K137" s="198"/>
      <c r="L137" s="197"/>
      <c r="M137" s="197"/>
      <c r="N137" s="198"/>
      <c r="O137" s="198"/>
      <c r="P137" s="197"/>
      <c r="Q137" s="197"/>
      <c r="R137" s="198"/>
      <c r="S137" s="198"/>
      <c r="T137" s="197"/>
      <c r="U137" s="197"/>
      <c r="V137" s="198"/>
      <c r="W137" s="198"/>
      <c r="X137" s="197"/>
      <c r="Y137" s="197"/>
      <c r="Z137" s="198"/>
      <c r="AA137" s="198"/>
      <c r="AB137" s="197"/>
      <c r="AC137" s="197"/>
      <c r="AD137" s="198"/>
      <c r="AE137" s="198"/>
      <c r="AF137" s="197">
        <f t="shared" si="28"/>
        <v>2.0000000000000007E-2</v>
      </c>
      <c r="AG137" s="197">
        <f t="shared" si="29"/>
        <v>0.64402500000000051</v>
      </c>
      <c r="AH137" s="198">
        <f>ROW(AC73)*AF137^IF(AG137=100%,0,1)*PRODUCT(INDEX(1-AF$64:AF136,))</f>
        <v>0.36051006072076103</v>
      </c>
      <c r="AI137" s="198">
        <f t="shared" si="30"/>
        <v>22.889270318301605</v>
      </c>
      <c r="AJ137" s="197">
        <f t="shared" si="26"/>
        <v>1.0000000000000004E-2</v>
      </c>
      <c r="AK137" s="197">
        <f t="shared" si="31"/>
        <v>0.32201250000000026</v>
      </c>
      <c r="AL137" s="198">
        <f>ROW(AG73)*AJ137^IF(AK137=100%,0,1)*PRODUCT(INDEX(1-AJ$64:AJ136,))</f>
        <v>0.36399828563251868</v>
      </c>
      <c r="AM137" s="199">
        <f t="shared" si="32"/>
        <v>17.301168244704385</v>
      </c>
      <c r="AN137" s="190"/>
    </row>
    <row r="138" spans="1:40" ht="14.45" hidden="1" customHeight="1">
      <c r="A138" s="190"/>
      <c r="B138" s="686"/>
      <c r="C138" s="196">
        <v>74</v>
      </c>
      <c r="D138" s="200"/>
      <c r="E138" s="200"/>
      <c r="F138" s="198"/>
      <c r="G138" s="198"/>
      <c r="H138" s="197"/>
      <c r="I138" s="197"/>
      <c r="J138" s="198"/>
      <c r="K138" s="198"/>
      <c r="L138" s="197"/>
      <c r="M138" s="197"/>
      <c r="N138" s="198"/>
      <c r="O138" s="198"/>
      <c r="P138" s="197"/>
      <c r="Q138" s="197"/>
      <c r="R138" s="198"/>
      <c r="S138" s="198"/>
      <c r="T138" s="197"/>
      <c r="U138" s="197"/>
      <c r="V138" s="198"/>
      <c r="W138" s="198"/>
      <c r="X138" s="197"/>
      <c r="Y138" s="197"/>
      <c r="Z138" s="198"/>
      <c r="AA138" s="198"/>
      <c r="AB138" s="197"/>
      <c r="AC138" s="197"/>
      <c r="AD138" s="198"/>
      <c r="AE138" s="198"/>
      <c r="AF138" s="197">
        <f t="shared" si="28"/>
        <v>2.0000000000000007E-2</v>
      </c>
      <c r="AG138" s="197">
        <f t="shared" si="29"/>
        <v>0.65332500000000049</v>
      </c>
      <c r="AH138" s="198">
        <f>ROW(AC74)*AF138^IF(AG138=100%,0,1)*PRODUCT(INDEX(1-AF$64:AF137,))</f>
        <v>0.35813958360917247</v>
      </c>
      <c r="AI138" s="198">
        <f t="shared" si="30"/>
        <v>23.247409901910778</v>
      </c>
      <c r="AJ138" s="197">
        <f t="shared" si="26"/>
        <v>1.0000000000000004E-2</v>
      </c>
      <c r="AK138" s="197">
        <f t="shared" si="31"/>
        <v>0.32666250000000024</v>
      </c>
      <c r="AL138" s="198">
        <f>ROW(AG74)*AJ138^IF(AK138=100%,0,1)*PRODUCT(INDEX(1-AJ$64:AJ137,))</f>
        <v>0.36529471788271667</v>
      </c>
      <c r="AM138" s="199">
        <f t="shared" si="32"/>
        <v>17.666462962587101</v>
      </c>
      <c r="AN138" s="190"/>
    </row>
    <row r="139" spans="1:40" ht="14.45" hidden="1" customHeight="1">
      <c r="A139" s="190"/>
      <c r="B139" s="686"/>
      <c r="C139" s="196">
        <v>75</v>
      </c>
      <c r="D139" s="200"/>
      <c r="E139" s="200"/>
      <c r="F139" s="198"/>
      <c r="G139" s="198"/>
      <c r="H139" s="197"/>
      <c r="I139" s="197"/>
      <c r="J139" s="198"/>
      <c r="K139" s="198"/>
      <c r="L139" s="197"/>
      <c r="M139" s="197"/>
      <c r="N139" s="198"/>
      <c r="O139" s="198"/>
      <c r="P139" s="197"/>
      <c r="Q139" s="197"/>
      <c r="R139" s="198"/>
      <c r="S139" s="198"/>
      <c r="T139" s="197"/>
      <c r="U139" s="197"/>
      <c r="V139" s="198"/>
      <c r="W139" s="198"/>
      <c r="X139" s="197"/>
      <c r="Y139" s="197"/>
      <c r="Z139" s="198"/>
      <c r="AA139" s="198"/>
      <c r="AB139" s="197"/>
      <c r="AC139" s="197"/>
      <c r="AD139" s="198"/>
      <c r="AE139" s="198"/>
      <c r="AF139" s="197">
        <f t="shared" si="28"/>
        <v>2.0000000000000007E-2</v>
      </c>
      <c r="AG139" s="197">
        <f t="shared" si="29"/>
        <v>0.66262500000000046</v>
      </c>
      <c r="AH139" s="198">
        <f>ROW(AC75)*AF139^IF(AG139=100%,0,1)*PRODUCT(INDEX(1-AF$64:AF138,))</f>
        <v>0.35571972155775911</v>
      </c>
      <c r="AI139" s="198">
        <f t="shared" si="30"/>
        <v>23.603129623468536</v>
      </c>
      <c r="AJ139" s="197">
        <f t="shared" si="26"/>
        <v>1.0000000000000004E-2</v>
      </c>
      <c r="AK139" s="197">
        <f t="shared" si="31"/>
        <v>0.33131250000000023</v>
      </c>
      <c r="AL139" s="198">
        <f>ROW(AG75)*AJ139^IF(AK139=100%,0,1)*PRODUCT(INDEX(1-AJ$64:AJ138,))</f>
        <v>0.36652882165934741</v>
      </c>
      <c r="AM139" s="199">
        <f t="shared" si="32"/>
        <v>18.032991784246448</v>
      </c>
      <c r="AN139" s="190"/>
    </row>
    <row r="140" spans="1:40" ht="14.45" hidden="1" customHeight="1">
      <c r="A140" s="190"/>
      <c r="B140" s="686"/>
      <c r="C140" s="196">
        <v>76</v>
      </c>
      <c r="D140" s="200"/>
      <c r="E140" s="200"/>
      <c r="F140" s="198"/>
      <c r="G140" s="198"/>
      <c r="H140" s="197"/>
      <c r="I140" s="197"/>
      <c r="J140" s="198"/>
      <c r="K140" s="198"/>
      <c r="L140" s="197"/>
      <c r="M140" s="197"/>
      <c r="N140" s="198"/>
      <c r="O140" s="198"/>
      <c r="P140" s="197"/>
      <c r="Q140" s="197"/>
      <c r="R140" s="198"/>
      <c r="S140" s="198"/>
      <c r="T140" s="197"/>
      <c r="U140" s="197"/>
      <c r="V140" s="198"/>
      <c r="W140" s="198"/>
      <c r="X140" s="197"/>
      <c r="Y140" s="197"/>
      <c r="Z140" s="198"/>
      <c r="AA140" s="198"/>
      <c r="AB140" s="197"/>
      <c r="AC140" s="197"/>
      <c r="AD140" s="198"/>
      <c r="AE140" s="198"/>
      <c r="AF140" s="197">
        <f t="shared" ref="AF140:AF176" si="33">AF139</f>
        <v>2.0000000000000007E-2</v>
      </c>
      <c r="AG140" s="197">
        <f t="shared" si="29"/>
        <v>0.67192500000000044</v>
      </c>
      <c r="AH140" s="198">
        <f>ROW(AC76)*AF140^IF(AG140=100%,0,1)*PRODUCT(INDEX(1-AF$64:AF139,))</f>
        <v>0.3532533981549586</v>
      </c>
      <c r="AI140" s="198">
        <f t="shared" si="30"/>
        <v>23.956383021623495</v>
      </c>
      <c r="AJ140" s="197">
        <f t="shared" ref="AJ140:AJ203" si="34">AJ139</f>
        <v>1.0000000000000004E-2</v>
      </c>
      <c r="AK140" s="197">
        <f t="shared" si="31"/>
        <v>0.33596250000000022</v>
      </c>
      <c r="AL140" s="198">
        <f>ROW(AG76)*AJ140^IF(AK140=100%,0,1)*PRODUCT(INDEX(1-AJ$64:AJ139,))</f>
        <v>0.3677017138886573</v>
      </c>
      <c r="AM140" s="199">
        <f t="shared" si="32"/>
        <v>18.400693498135105</v>
      </c>
      <c r="AN140" s="190"/>
    </row>
    <row r="141" spans="1:40" ht="14.45" hidden="1" customHeight="1">
      <c r="A141" s="190"/>
      <c r="B141" s="686"/>
      <c r="C141" s="196">
        <v>77</v>
      </c>
      <c r="D141" s="200"/>
      <c r="E141" s="200"/>
      <c r="F141" s="198"/>
      <c r="G141" s="198"/>
      <c r="H141" s="197"/>
      <c r="I141" s="197"/>
      <c r="J141" s="198"/>
      <c r="K141" s="198"/>
      <c r="L141" s="197"/>
      <c r="M141" s="197"/>
      <c r="N141" s="198"/>
      <c r="O141" s="198"/>
      <c r="P141" s="197"/>
      <c r="Q141" s="197"/>
      <c r="R141" s="198"/>
      <c r="S141" s="198"/>
      <c r="T141" s="197"/>
      <c r="U141" s="197"/>
      <c r="V141" s="198"/>
      <c r="W141" s="198"/>
      <c r="X141" s="197"/>
      <c r="Y141" s="197"/>
      <c r="Z141" s="198"/>
      <c r="AA141" s="198"/>
      <c r="AB141" s="197"/>
      <c r="AC141" s="197"/>
      <c r="AD141" s="198"/>
      <c r="AE141" s="198"/>
      <c r="AF141" s="197">
        <f t="shared" si="33"/>
        <v>2.0000000000000007E-2</v>
      </c>
      <c r="AG141" s="197">
        <f t="shared" si="29"/>
        <v>0.68122500000000041</v>
      </c>
      <c r="AH141" s="198">
        <f>ROW(AC77)*AF141^IF(AG141=100%,0,1)*PRODUCT(INDEX(1-AF$64:AF140,))</f>
        <v>0.35074343979964706</v>
      </c>
      <c r="AI141" s="198">
        <f t="shared" si="30"/>
        <v>24.307126461423142</v>
      </c>
      <c r="AJ141" s="197">
        <f t="shared" si="34"/>
        <v>1.0000000000000004E-2</v>
      </c>
      <c r="AK141" s="197">
        <f t="shared" si="31"/>
        <v>0.34061250000000021</v>
      </c>
      <c r="AL141" s="198">
        <f>ROW(AG77)*AJ141^IF(AK141=100%,0,1)*PRODUCT(INDEX(1-AJ$64:AJ140,))</f>
        <v>0.36881449539121508</v>
      </c>
      <c r="AM141" s="199">
        <f t="shared" si="32"/>
        <v>18.769507993526322</v>
      </c>
      <c r="AN141" s="190"/>
    </row>
    <row r="142" spans="1:40" ht="14.45" hidden="1" customHeight="1">
      <c r="A142" s="190"/>
      <c r="B142" s="686"/>
      <c r="C142" s="196">
        <v>78</v>
      </c>
      <c r="D142" s="200"/>
      <c r="E142" s="200"/>
      <c r="F142" s="198"/>
      <c r="G142" s="198"/>
      <c r="H142" s="197"/>
      <c r="I142" s="197"/>
      <c r="J142" s="198"/>
      <c r="K142" s="198"/>
      <c r="L142" s="197"/>
      <c r="M142" s="197"/>
      <c r="N142" s="198"/>
      <c r="O142" s="198"/>
      <c r="P142" s="197"/>
      <c r="Q142" s="197"/>
      <c r="R142" s="198"/>
      <c r="S142" s="198"/>
      <c r="T142" s="197"/>
      <c r="U142" s="197"/>
      <c r="V142" s="198"/>
      <c r="W142" s="198"/>
      <c r="X142" s="197"/>
      <c r="Y142" s="197"/>
      <c r="Z142" s="198"/>
      <c r="AA142" s="198"/>
      <c r="AB142" s="197"/>
      <c r="AC142" s="197"/>
      <c r="AD142" s="198"/>
      <c r="AE142" s="198"/>
      <c r="AF142" s="197">
        <f t="shared" si="33"/>
        <v>2.0000000000000007E-2</v>
      </c>
      <c r="AG142" s="197">
        <f t="shared" si="29"/>
        <v>0.69052500000000039</v>
      </c>
      <c r="AH142" s="198">
        <f>ROW(AC78)*AF142^IF(AG142=100%,0,1)*PRODUCT(INDEX(1-AF$64:AF141,))</f>
        <v>0.34819257841928603</v>
      </c>
      <c r="AI142" s="198">
        <f t="shared" si="30"/>
        <v>24.655319039842428</v>
      </c>
      <c r="AJ142" s="197">
        <f t="shared" si="34"/>
        <v>1.0000000000000004E-2</v>
      </c>
      <c r="AK142" s="197">
        <f t="shared" si="31"/>
        <v>0.34526250000000019</v>
      </c>
      <c r="AL142" s="198">
        <f>ROW(AG78)*AJ142^IF(AK142=100%,0,1)*PRODUCT(INDEX(1-AJ$64:AJ141,))</f>
        <v>0.36986825109233284</v>
      </c>
      <c r="AM142" s="199">
        <f t="shared" si="32"/>
        <v>19.139376244618653</v>
      </c>
      <c r="AN142" s="190"/>
    </row>
    <row r="143" spans="1:40" ht="14.45" hidden="1" customHeight="1">
      <c r="A143" s="190"/>
      <c r="B143" s="686"/>
      <c r="C143" s="196">
        <v>79</v>
      </c>
      <c r="D143" s="200"/>
      <c r="E143" s="200"/>
      <c r="F143" s="198"/>
      <c r="G143" s="198"/>
      <c r="H143" s="197"/>
      <c r="I143" s="197"/>
      <c r="J143" s="198"/>
      <c r="K143" s="198"/>
      <c r="L143" s="197"/>
      <c r="M143" s="197"/>
      <c r="N143" s="198"/>
      <c r="O143" s="198"/>
      <c r="P143" s="197"/>
      <c r="Q143" s="197"/>
      <c r="R143" s="198"/>
      <c r="S143" s="198"/>
      <c r="T143" s="197"/>
      <c r="U143" s="197"/>
      <c r="V143" s="198"/>
      <c r="W143" s="198"/>
      <c r="X143" s="197"/>
      <c r="Y143" s="197"/>
      <c r="Z143" s="198"/>
      <c r="AA143" s="198"/>
      <c r="AB143" s="197"/>
      <c r="AC143" s="197"/>
      <c r="AD143" s="198"/>
      <c r="AE143" s="198"/>
      <c r="AF143" s="197">
        <f t="shared" si="33"/>
        <v>2.0000000000000007E-2</v>
      </c>
      <c r="AG143" s="197">
        <f t="shared" si="29"/>
        <v>0.69982500000000036</v>
      </c>
      <c r="AH143" s="198">
        <f>ROW(AC79)*AF143^IF(AG143=100%,0,1)*PRODUCT(INDEX(1-AF$64:AF142,))</f>
        <v>0.34560345411821952</v>
      </c>
      <c r="AI143" s="198">
        <f t="shared" si="30"/>
        <v>25.000922493960648</v>
      </c>
      <c r="AJ143" s="197">
        <f t="shared" si="34"/>
        <v>1.0000000000000004E-2</v>
      </c>
      <c r="AK143" s="197">
        <f t="shared" si="31"/>
        <v>0.34991250000000018</v>
      </c>
      <c r="AL143" s="198">
        <f>ROW(AG79)*AJ143^IF(AK143=100%,0,1)*PRODUCT(INDEX(1-AJ$64:AJ142,))</f>
        <v>0.37086405022988911</v>
      </c>
      <c r="AM143" s="199">
        <f t="shared" si="32"/>
        <v>19.510240294848543</v>
      </c>
      <c r="AN143" s="190"/>
    </row>
    <row r="144" spans="1:40" ht="14.45" hidden="1" customHeight="1">
      <c r="A144" s="190"/>
      <c r="B144" s="686"/>
      <c r="C144" s="196">
        <v>80</v>
      </c>
      <c r="D144" s="200"/>
      <c r="E144" s="200"/>
      <c r="F144" s="198"/>
      <c r="G144" s="198"/>
      <c r="H144" s="197"/>
      <c r="I144" s="197"/>
      <c r="J144" s="198"/>
      <c r="K144" s="198"/>
      <c r="L144" s="197"/>
      <c r="M144" s="197"/>
      <c r="N144" s="198"/>
      <c r="O144" s="198"/>
      <c r="P144" s="197"/>
      <c r="Q144" s="197"/>
      <c r="R144" s="198"/>
      <c r="S144" s="198"/>
      <c r="T144" s="197"/>
      <c r="U144" s="197"/>
      <c r="V144" s="198"/>
      <c r="W144" s="198"/>
      <c r="X144" s="197"/>
      <c r="Y144" s="197"/>
      <c r="Z144" s="198"/>
      <c r="AA144" s="198"/>
      <c r="AB144" s="197"/>
      <c r="AC144" s="197"/>
      <c r="AD144" s="198"/>
      <c r="AE144" s="198"/>
      <c r="AF144" s="197">
        <f t="shared" si="33"/>
        <v>2.0000000000000007E-2</v>
      </c>
      <c r="AG144" s="197">
        <f t="shared" si="29"/>
        <v>0.70912500000000034</v>
      </c>
      <c r="AH144" s="198">
        <f>ROW(AC80)*AF144^IF(AG144=100%,0,1)*PRODUCT(INDEX(1-AF$64:AF143,))</f>
        <v>0.34297861775782795</v>
      </c>
      <c r="AI144" s="198">
        <f t="shared" si="30"/>
        <v>25.343901111718477</v>
      </c>
      <c r="AJ144" s="197">
        <f t="shared" si="34"/>
        <v>1.0000000000000004E-2</v>
      </c>
      <c r="AK144" s="197">
        <f t="shared" si="31"/>
        <v>0.35456250000000017</v>
      </c>
      <c r="AL144" s="198">
        <f>ROW(AG80)*AJ144^IF(AK144=100%,0,1)*PRODUCT(INDEX(1-AJ$64:AJ143,))</f>
        <v>0.37180294655958501</v>
      </c>
      <c r="AM144" s="199">
        <f t="shared" si="32"/>
        <v>19.882043241408127</v>
      </c>
      <c r="AN144" s="190"/>
    </row>
    <row r="145" spans="1:40" ht="14.45" hidden="1" customHeight="1">
      <c r="A145" s="190"/>
      <c r="B145" s="686"/>
      <c r="C145" s="196">
        <v>81</v>
      </c>
      <c r="D145" s="200"/>
      <c r="E145" s="200"/>
      <c r="F145" s="198"/>
      <c r="G145" s="198"/>
      <c r="H145" s="197"/>
      <c r="I145" s="197"/>
      <c r="J145" s="198"/>
      <c r="K145" s="198"/>
      <c r="L145" s="197"/>
      <c r="M145" s="197"/>
      <c r="N145" s="198"/>
      <c r="O145" s="198"/>
      <c r="P145" s="197"/>
      <c r="Q145" s="197"/>
      <c r="R145" s="198"/>
      <c r="S145" s="198"/>
      <c r="T145" s="197"/>
      <c r="U145" s="197"/>
      <c r="V145" s="198"/>
      <c r="W145" s="198"/>
      <c r="X145" s="197"/>
      <c r="Y145" s="197"/>
      <c r="Z145" s="198"/>
      <c r="AA145" s="198"/>
      <c r="AB145" s="197"/>
      <c r="AC145" s="197"/>
      <c r="AD145" s="198"/>
      <c r="AE145" s="198"/>
      <c r="AF145" s="197">
        <f t="shared" si="33"/>
        <v>2.0000000000000007E-2</v>
      </c>
      <c r="AG145" s="197">
        <f t="shared" si="29"/>
        <v>0.71842500000000031</v>
      </c>
      <c r="AH145" s="198">
        <f>ROW(AC81)*AF145^IF(AG145=100%,0,1)*PRODUCT(INDEX(1-AF$64:AF144,))</f>
        <v>0.3403205334702048</v>
      </c>
      <c r="AI145" s="198">
        <f t="shared" si="30"/>
        <v>25.684221645188682</v>
      </c>
      <c r="AJ145" s="197">
        <f t="shared" si="34"/>
        <v>1.0000000000000004E-2</v>
      </c>
      <c r="AK145" s="197">
        <f t="shared" si="31"/>
        <v>0.35921250000000016</v>
      </c>
      <c r="AL145" s="198">
        <f>ROW(AG81)*AJ145^IF(AK145=100%,0,1)*PRODUCT(INDEX(1-AJ$64:AJ144,))</f>
        <v>0.37268597855766405</v>
      </c>
      <c r="AM145" s="199">
        <f t="shared" si="32"/>
        <v>20.254729219965792</v>
      </c>
      <c r="AN145" s="190"/>
    </row>
    <row r="146" spans="1:40" ht="14.45" hidden="1" customHeight="1">
      <c r="A146" s="190"/>
      <c r="B146" s="686"/>
      <c r="C146" s="196">
        <v>82</v>
      </c>
      <c r="D146" s="200"/>
      <c r="E146" s="200"/>
      <c r="F146" s="198"/>
      <c r="G146" s="198"/>
      <c r="H146" s="197"/>
      <c r="I146" s="197"/>
      <c r="J146" s="198"/>
      <c r="K146" s="198"/>
      <c r="L146" s="197"/>
      <c r="M146" s="197"/>
      <c r="N146" s="198"/>
      <c r="O146" s="198"/>
      <c r="P146" s="197"/>
      <c r="Q146" s="197"/>
      <c r="R146" s="198"/>
      <c r="S146" s="198"/>
      <c r="T146" s="197"/>
      <c r="U146" s="197"/>
      <c r="V146" s="198"/>
      <c r="W146" s="198"/>
      <c r="X146" s="197"/>
      <c r="Y146" s="197"/>
      <c r="Z146" s="198"/>
      <c r="AA146" s="198"/>
      <c r="AB146" s="197"/>
      <c r="AC146" s="197"/>
      <c r="AD146" s="198"/>
      <c r="AE146" s="198"/>
      <c r="AF146" s="197">
        <f t="shared" si="33"/>
        <v>2.0000000000000007E-2</v>
      </c>
      <c r="AG146" s="197">
        <f t="shared" si="29"/>
        <v>0.72772500000000029</v>
      </c>
      <c r="AH146" s="198">
        <f>ROW(AC82)*AF146^IF(AG146=100%,0,1)*PRODUCT(INDEX(1-AF$64:AF145,))</f>
        <v>0.33763158110698338</v>
      </c>
      <c r="AI146" s="198">
        <f t="shared" si="30"/>
        <v>26.021853226295665</v>
      </c>
      <c r="AJ146" s="197">
        <f t="shared" si="34"/>
        <v>1.0000000000000004E-2</v>
      </c>
      <c r="AK146" s="197">
        <f t="shared" si="31"/>
        <v>0.36386250000000014</v>
      </c>
      <c r="AL146" s="198">
        <f>ROW(AG82)*AJ146^IF(AK146=100%,0,1)*PRODUCT(INDEX(1-AJ$64:AJ145,))</f>
        <v>0.37351416962112549</v>
      </c>
      <c r="AM146" s="199">
        <f t="shared" si="32"/>
        <v>20.628243389586917</v>
      </c>
      <c r="AN146" s="190"/>
    </row>
    <row r="147" spans="1:40" ht="14.45" hidden="1" customHeight="1">
      <c r="A147" s="190"/>
      <c r="B147" s="686"/>
      <c r="C147" s="196">
        <v>83</v>
      </c>
      <c r="D147" s="200"/>
      <c r="E147" s="200"/>
      <c r="F147" s="198"/>
      <c r="G147" s="198"/>
      <c r="H147" s="197"/>
      <c r="I147" s="197"/>
      <c r="J147" s="198"/>
      <c r="K147" s="198"/>
      <c r="L147" s="197"/>
      <c r="M147" s="197"/>
      <c r="N147" s="198"/>
      <c r="O147" s="198"/>
      <c r="P147" s="197"/>
      <c r="Q147" s="197"/>
      <c r="R147" s="198"/>
      <c r="S147" s="198"/>
      <c r="T147" s="197"/>
      <c r="U147" s="197"/>
      <c r="V147" s="198"/>
      <c r="W147" s="198"/>
      <c r="X147" s="197"/>
      <c r="Y147" s="197"/>
      <c r="Z147" s="198"/>
      <c r="AA147" s="198"/>
      <c r="AB147" s="197"/>
      <c r="AC147" s="197"/>
      <c r="AD147" s="198"/>
      <c r="AE147" s="198"/>
      <c r="AF147" s="197">
        <f t="shared" si="33"/>
        <v>2.0000000000000007E-2</v>
      </c>
      <c r="AG147" s="197">
        <f t="shared" si="29"/>
        <v>0.73702500000000026</v>
      </c>
      <c r="AH147" s="198">
        <f>ROW(AC83)*AF147^IF(AG147=100%,0,1)*PRODUCT(INDEX(1-AF$64:AF146,))</f>
        <v>0.33491405862490281</v>
      </c>
      <c r="AI147" s="198">
        <f t="shared" si="30"/>
        <v>26.356767284920569</v>
      </c>
      <c r="AJ147" s="197">
        <f t="shared" si="34"/>
        <v>1.0000000000000004E-2</v>
      </c>
      <c r="AK147" s="197">
        <f t="shared" si="31"/>
        <v>0.36851250000000013</v>
      </c>
      <c r="AL147" s="198">
        <f>ROW(AG83)*AJ147^IF(AK147=100%,0,1)*PRODUCT(INDEX(1-AJ$64:AJ146,))</f>
        <v>0.37428852826546199</v>
      </c>
      <c r="AM147" s="199">
        <f t="shared" si="32"/>
        <v>21.00253191785238</v>
      </c>
      <c r="AN147" s="190"/>
    </row>
    <row r="148" spans="1:40" ht="14.45" hidden="1" customHeight="1">
      <c r="A148" s="190"/>
      <c r="B148" s="686"/>
      <c r="C148" s="196">
        <v>84</v>
      </c>
      <c r="D148" s="200"/>
      <c r="E148" s="200"/>
      <c r="F148" s="198"/>
      <c r="G148" s="198"/>
      <c r="H148" s="197"/>
      <c r="I148" s="197"/>
      <c r="J148" s="198"/>
      <c r="K148" s="198"/>
      <c r="L148" s="197"/>
      <c r="M148" s="197"/>
      <c r="N148" s="198"/>
      <c r="O148" s="198"/>
      <c r="P148" s="197"/>
      <c r="Q148" s="197"/>
      <c r="R148" s="198"/>
      <c r="S148" s="198"/>
      <c r="T148" s="197"/>
      <c r="U148" s="197"/>
      <c r="V148" s="198"/>
      <c r="W148" s="198"/>
      <c r="X148" s="197"/>
      <c r="Y148" s="197"/>
      <c r="Z148" s="198"/>
      <c r="AA148" s="198"/>
      <c r="AB148" s="197"/>
      <c r="AC148" s="197"/>
      <c r="AD148" s="198"/>
      <c r="AE148" s="198"/>
      <c r="AF148" s="197">
        <f t="shared" si="33"/>
        <v>2.0000000000000007E-2</v>
      </c>
      <c r="AG148" s="197">
        <f t="shared" si="29"/>
        <v>0.74632500000000024</v>
      </c>
      <c r="AH148" s="198">
        <f>ROW(AC84)*AF148^IF(AG148=100%,0,1)*PRODUCT(INDEX(1-AF$64:AF147,))</f>
        <v>0.33217018440966262</v>
      </c>
      <c r="AI148" s="198">
        <f t="shared" si="30"/>
        <v>26.688937469330231</v>
      </c>
      <c r="AJ148" s="197">
        <f t="shared" si="34"/>
        <v>1.0000000000000004E-2</v>
      </c>
      <c r="AK148" s="197">
        <f t="shared" si="31"/>
        <v>0.37316250000000012</v>
      </c>
      <c r="AL148" s="198">
        <f>ROW(AG84)*AJ148^IF(AK148=100%,0,1)*PRODUCT(INDEX(1-AJ$64:AJ147,))</f>
        <v>0.37501004831994961</v>
      </c>
      <c r="AM148" s="199">
        <f t="shared" si="32"/>
        <v>21.37754196617233</v>
      </c>
      <c r="AN148" s="190"/>
    </row>
    <row r="149" spans="1:40" ht="14.45" hidden="1" customHeight="1">
      <c r="A149" s="190"/>
      <c r="B149" s="686"/>
      <c r="C149" s="196">
        <v>85</v>
      </c>
      <c r="D149" s="200"/>
      <c r="E149" s="200"/>
      <c r="F149" s="198"/>
      <c r="G149" s="198"/>
      <c r="H149" s="197"/>
      <c r="I149" s="197"/>
      <c r="J149" s="198"/>
      <c r="K149" s="198"/>
      <c r="L149" s="197"/>
      <c r="M149" s="197"/>
      <c r="N149" s="198"/>
      <c r="O149" s="198"/>
      <c r="P149" s="197"/>
      <c r="Q149" s="197"/>
      <c r="R149" s="198"/>
      <c r="S149" s="198"/>
      <c r="T149" s="197"/>
      <c r="U149" s="197"/>
      <c r="V149" s="198"/>
      <c r="W149" s="198"/>
      <c r="X149" s="197"/>
      <c r="Y149" s="197"/>
      <c r="Z149" s="198"/>
      <c r="AA149" s="198"/>
      <c r="AB149" s="197"/>
      <c r="AC149" s="197"/>
      <c r="AD149" s="198"/>
      <c r="AE149" s="198"/>
      <c r="AF149" s="197">
        <f t="shared" si="33"/>
        <v>2.0000000000000007E-2</v>
      </c>
      <c r="AG149" s="197">
        <f t="shared" si="29"/>
        <v>0.75562500000000021</v>
      </c>
      <c r="AH149" s="198">
        <f>ROW(AC85)*AF149^IF(AG149=100%,0,1)*PRODUCT(INDEX(1-AF$64:AF148,))</f>
        <v>0.3294020995395821</v>
      </c>
      <c r="AI149" s="198">
        <f t="shared" si="30"/>
        <v>27.018339568869813</v>
      </c>
      <c r="AJ149" s="197">
        <f t="shared" si="34"/>
        <v>1.0000000000000004E-2</v>
      </c>
      <c r="AK149" s="197">
        <f t="shared" si="31"/>
        <v>0.37781250000000011</v>
      </c>
      <c r="AL149" s="198">
        <f>ROW(AG85)*AJ149^IF(AK149=100%,0,1)*PRODUCT(INDEX(1-AJ$64:AJ148,))</f>
        <v>0.3756797091205209</v>
      </c>
      <c r="AM149" s="199">
        <f t="shared" si="32"/>
        <v>21.753221675292853</v>
      </c>
      <c r="AN149" s="190"/>
    </row>
    <row r="150" spans="1:40" ht="14.45" hidden="1" customHeight="1">
      <c r="A150" s="190"/>
      <c r="B150" s="686"/>
      <c r="C150" s="196">
        <v>86</v>
      </c>
      <c r="D150" s="200"/>
      <c r="E150" s="200"/>
      <c r="F150" s="198"/>
      <c r="G150" s="198"/>
      <c r="H150" s="197"/>
      <c r="I150" s="197"/>
      <c r="J150" s="198"/>
      <c r="K150" s="198"/>
      <c r="L150" s="197"/>
      <c r="M150" s="197"/>
      <c r="N150" s="198"/>
      <c r="O150" s="198"/>
      <c r="P150" s="197"/>
      <c r="Q150" s="197"/>
      <c r="R150" s="198"/>
      <c r="S150" s="198"/>
      <c r="T150" s="197"/>
      <c r="U150" s="197"/>
      <c r="V150" s="198"/>
      <c r="W150" s="198"/>
      <c r="X150" s="197"/>
      <c r="Y150" s="197"/>
      <c r="Z150" s="198"/>
      <c r="AA150" s="198"/>
      <c r="AB150" s="197"/>
      <c r="AC150" s="197"/>
      <c r="AD150" s="198"/>
      <c r="AE150" s="198"/>
      <c r="AF150" s="197">
        <f t="shared" si="33"/>
        <v>2.0000000000000007E-2</v>
      </c>
      <c r="AG150" s="197">
        <f t="shared" si="29"/>
        <v>0.76492500000000019</v>
      </c>
      <c r="AH150" s="198">
        <f>ROW(AC86)*AF150^IF(AG150=100%,0,1)*PRODUCT(INDEX(1-AF$64:AF149,))</f>
        <v>0.32661186999054093</v>
      </c>
      <c r="AI150" s="198">
        <f t="shared" si="30"/>
        <v>27.344951438860353</v>
      </c>
      <c r="AJ150" s="197">
        <f t="shared" si="34"/>
        <v>1.0000000000000004E-2</v>
      </c>
      <c r="AK150" s="197">
        <f t="shared" si="31"/>
        <v>0.38246250000000009</v>
      </c>
      <c r="AL150" s="198">
        <f>ROW(AG86)*AJ150^IF(AK150=100%,0,1)*PRODUCT(INDEX(1-AJ$64:AJ149,))</f>
        <v>0.37629847570024882</v>
      </c>
      <c r="AM150" s="199">
        <f t="shared" si="32"/>
        <v>22.129520150993102</v>
      </c>
      <c r="AN150" s="190"/>
    </row>
    <row r="151" spans="1:40" ht="14.45" hidden="1" customHeight="1">
      <c r="A151" s="190"/>
      <c r="B151" s="686"/>
      <c r="C151" s="196">
        <v>87</v>
      </c>
      <c r="D151" s="200"/>
      <c r="E151" s="200"/>
      <c r="F151" s="198"/>
      <c r="G151" s="198"/>
      <c r="H151" s="197"/>
      <c r="I151" s="197"/>
      <c r="J151" s="198"/>
      <c r="K151" s="198"/>
      <c r="L151" s="197"/>
      <c r="M151" s="197"/>
      <c r="N151" s="198"/>
      <c r="O151" s="198"/>
      <c r="P151" s="197"/>
      <c r="Q151" s="197"/>
      <c r="R151" s="198"/>
      <c r="S151" s="198"/>
      <c r="T151" s="197"/>
      <c r="U151" s="197"/>
      <c r="V151" s="198"/>
      <c r="W151" s="198"/>
      <c r="X151" s="197"/>
      <c r="Y151" s="197"/>
      <c r="Z151" s="198"/>
      <c r="AA151" s="198"/>
      <c r="AB151" s="197"/>
      <c r="AC151" s="197"/>
      <c r="AD151" s="198"/>
      <c r="AE151" s="198"/>
      <c r="AF151" s="197">
        <f t="shared" si="33"/>
        <v>2.0000000000000007E-2</v>
      </c>
      <c r="AG151" s="197">
        <f t="shared" si="29"/>
        <v>0.77422500000000016</v>
      </c>
      <c r="AH151" s="198">
        <f>ROW(AC87)*AF151^IF(AG151=100%,0,1)*PRODUCT(INDEX(1-AF$64:AF150,))</f>
        <v>0.32380148878364556</v>
      </c>
      <c r="AI151" s="198">
        <f t="shared" si="30"/>
        <v>27.668752927643997</v>
      </c>
      <c r="AJ151" s="197">
        <f t="shared" si="34"/>
        <v>1.0000000000000004E-2</v>
      </c>
      <c r="AK151" s="197">
        <f t="shared" si="31"/>
        <v>0.38711250000000008</v>
      </c>
      <c r="AL151" s="198">
        <f>ROW(AG87)*AJ151^IF(AK151=100%,0,1)*PRODUCT(INDEX(1-AJ$64:AJ150,))</f>
        <v>0.37686729897747012</v>
      </c>
      <c r="AM151" s="199">
        <f t="shared" si="32"/>
        <v>22.506387449970571</v>
      </c>
      <c r="AN151" s="190"/>
    </row>
    <row r="152" spans="1:40" ht="14.45" hidden="1" customHeight="1">
      <c r="A152" s="190"/>
      <c r="B152" s="686"/>
      <c r="C152" s="196">
        <v>88</v>
      </c>
      <c r="D152" s="200"/>
      <c r="E152" s="200"/>
      <c r="F152" s="198"/>
      <c r="G152" s="198"/>
      <c r="H152" s="197"/>
      <c r="I152" s="197"/>
      <c r="J152" s="198"/>
      <c r="K152" s="198"/>
      <c r="L152" s="197"/>
      <c r="M152" s="197"/>
      <c r="N152" s="198"/>
      <c r="O152" s="198"/>
      <c r="P152" s="197"/>
      <c r="Q152" s="197"/>
      <c r="R152" s="198"/>
      <c r="S152" s="198"/>
      <c r="T152" s="197"/>
      <c r="U152" s="197"/>
      <c r="V152" s="198"/>
      <c r="W152" s="198"/>
      <c r="X152" s="197"/>
      <c r="Y152" s="197"/>
      <c r="Z152" s="198"/>
      <c r="AA152" s="198"/>
      <c r="AB152" s="197"/>
      <c r="AC152" s="197"/>
      <c r="AD152" s="198"/>
      <c r="AE152" s="198"/>
      <c r="AF152" s="197">
        <f t="shared" si="33"/>
        <v>2.0000000000000007E-2</v>
      </c>
      <c r="AG152" s="197">
        <f t="shared" si="29"/>
        <v>0.78352500000000014</v>
      </c>
      <c r="AH152" s="198">
        <f>ROW(AC88)*AF152^IF(AG152=100%,0,1)*PRODUCT(INDEX(1-AF$64:AF151,))</f>
        <v>0.32097287807702984</v>
      </c>
      <c r="AI152" s="198">
        <f t="shared" si="30"/>
        <v>27.989725805721026</v>
      </c>
      <c r="AJ152" s="197">
        <f t="shared" si="34"/>
        <v>1.0000000000000004E-2</v>
      </c>
      <c r="AK152" s="197">
        <f t="shared" si="31"/>
        <v>0.39176250000000007</v>
      </c>
      <c r="AL152" s="198">
        <f>ROW(AG88)*AJ152^IF(AK152=100%,0,1)*PRODUCT(INDEX(1-AJ$64:AJ151,))</f>
        <v>0.37738711594157698</v>
      </c>
      <c r="AM152" s="199">
        <f t="shared" si="32"/>
        <v>22.883774565912148</v>
      </c>
      <c r="AN152" s="190"/>
    </row>
    <row r="153" spans="1:40" ht="14.45" hidden="1" customHeight="1">
      <c r="A153" s="190"/>
      <c r="B153" s="686"/>
      <c r="C153" s="196">
        <v>89</v>
      </c>
      <c r="D153" s="200"/>
      <c r="E153" s="200"/>
      <c r="F153" s="198"/>
      <c r="G153" s="198"/>
      <c r="H153" s="197"/>
      <c r="I153" s="197"/>
      <c r="J153" s="198"/>
      <c r="K153" s="198"/>
      <c r="L153" s="197"/>
      <c r="M153" s="197"/>
      <c r="N153" s="198"/>
      <c r="O153" s="198"/>
      <c r="P153" s="197"/>
      <c r="Q153" s="197"/>
      <c r="R153" s="198"/>
      <c r="S153" s="198"/>
      <c r="T153" s="197"/>
      <c r="U153" s="197"/>
      <c r="V153" s="198"/>
      <c r="W153" s="198"/>
      <c r="X153" s="197"/>
      <c r="Y153" s="197"/>
      <c r="Z153" s="198"/>
      <c r="AA153" s="198"/>
      <c r="AB153" s="197"/>
      <c r="AC153" s="197"/>
      <c r="AD153" s="198"/>
      <c r="AE153" s="198"/>
      <c r="AF153" s="197">
        <f t="shared" si="33"/>
        <v>2.0000000000000007E-2</v>
      </c>
      <c r="AG153" s="197">
        <f t="shared" si="29"/>
        <v>0.79282500000000011</v>
      </c>
      <c r="AH153" s="198">
        <f>ROW(AC89)*AF153^IF(AG153=100%,0,1)*PRODUCT(INDEX(1-AF$64:AF152,))</f>
        <v>0.3181278912031652</v>
      </c>
      <c r="AI153" s="198">
        <f t="shared" si="30"/>
        <v>28.307853696924191</v>
      </c>
      <c r="AJ153" s="197">
        <f t="shared" si="34"/>
        <v>1.0000000000000004E-2</v>
      </c>
      <c r="AK153" s="197">
        <f t="shared" si="31"/>
        <v>0.39641250000000006</v>
      </c>
      <c r="AL153" s="198">
        <f>ROW(AG89)*AJ153^IF(AK153=100%,0,1)*PRODUCT(INDEX(1-AJ$64:AJ152,))</f>
        <v>0.37785884983650397</v>
      </c>
      <c r="AM153" s="199">
        <f t="shared" si="32"/>
        <v>23.261633415748651</v>
      </c>
      <c r="AN153" s="190"/>
    </row>
    <row r="154" spans="1:40" ht="14.45" hidden="1" customHeight="1">
      <c r="A154" s="190"/>
      <c r="B154" s="686"/>
      <c r="C154" s="196">
        <v>90</v>
      </c>
      <c r="D154" s="200"/>
      <c r="E154" s="200"/>
      <c r="F154" s="198"/>
      <c r="G154" s="198"/>
      <c r="H154" s="197"/>
      <c r="I154" s="197"/>
      <c r="J154" s="198"/>
      <c r="K154" s="198"/>
      <c r="L154" s="197"/>
      <c r="M154" s="197"/>
      <c r="N154" s="198"/>
      <c r="O154" s="198"/>
      <c r="P154" s="197"/>
      <c r="Q154" s="197"/>
      <c r="R154" s="198"/>
      <c r="S154" s="198"/>
      <c r="T154" s="197"/>
      <c r="U154" s="197"/>
      <c r="V154" s="198"/>
      <c r="W154" s="198"/>
      <c r="X154" s="197"/>
      <c r="Y154" s="197"/>
      <c r="Z154" s="198"/>
      <c r="AA154" s="198"/>
      <c r="AB154" s="197"/>
      <c r="AC154" s="197"/>
      <c r="AD154" s="198"/>
      <c r="AE154" s="198"/>
      <c r="AF154" s="197">
        <f t="shared" si="33"/>
        <v>2.0000000000000007E-2</v>
      </c>
      <c r="AG154" s="197">
        <f t="shared" si="29"/>
        <v>0.80212500000000009</v>
      </c>
      <c r="AH154" s="198">
        <f>ROW(AC90)*AF154^IF(AG154=100%,0,1)*PRODUCT(INDEX(1-AF$64:AF153,))</f>
        <v>0.31526831465302441</v>
      </c>
      <c r="AI154" s="198">
        <f t="shared" si="30"/>
        <v>28.623122011577216</v>
      </c>
      <c r="AJ154" s="197">
        <f t="shared" si="34"/>
        <v>1.0000000000000004E-2</v>
      </c>
      <c r="AK154" s="197">
        <f t="shared" si="31"/>
        <v>0.40106250000000004</v>
      </c>
      <c r="AL154" s="198">
        <f>ROW(AG90)*AJ154^IF(AK154=100%,0,1)*PRODUCT(INDEX(1-AJ$64:AJ153,))</f>
        <v>0.37828341034193824</v>
      </c>
      <c r="AM154" s="199">
        <f t="shared" si="32"/>
        <v>23.639916826090591</v>
      </c>
      <c r="AN154" s="190"/>
    </row>
    <row r="155" spans="1:40" ht="14.45" hidden="1" customHeight="1">
      <c r="A155" s="190"/>
      <c r="B155" s="686"/>
      <c r="C155" s="196">
        <v>91</v>
      </c>
      <c r="D155" s="200"/>
      <c r="E155" s="200"/>
      <c r="F155" s="198"/>
      <c r="G155" s="198"/>
      <c r="H155" s="197"/>
      <c r="I155" s="197"/>
      <c r="J155" s="198"/>
      <c r="K155" s="198"/>
      <c r="L155" s="197"/>
      <c r="M155" s="197"/>
      <c r="N155" s="198"/>
      <c r="O155" s="198"/>
      <c r="P155" s="197"/>
      <c r="Q155" s="197"/>
      <c r="R155" s="198"/>
      <c r="S155" s="198"/>
      <c r="T155" s="197"/>
      <c r="U155" s="197"/>
      <c r="V155" s="198"/>
      <c r="W155" s="198"/>
      <c r="X155" s="197"/>
      <c r="Y155" s="197"/>
      <c r="Z155" s="198"/>
      <c r="AA155" s="198"/>
      <c r="AB155" s="197"/>
      <c r="AC155" s="197"/>
      <c r="AD155" s="198"/>
      <c r="AE155" s="198"/>
      <c r="AF155" s="197">
        <f t="shared" si="33"/>
        <v>2.0000000000000007E-2</v>
      </c>
      <c r="AG155" s="197">
        <f t="shared" si="29"/>
        <v>0.81142500000000006</v>
      </c>
      <c r="AH155" s="198">
        <f>ROW(AC91)*AF155^IF(AG155=100%,0,1)*PRODUCT(INDEX(1-AF$64:AF154,))</f>
        <v>0.31239587000840796</v>
      </c>
      <c r="AI155" s="198">
        <f t="shared" si="30"/>
        <v>28.935517881585625</v>
      </c>
      <c r="AJ155" s="197">
        <f t="shared" si="34"/>
        <v>1.0000000000000004E-2</v>
      </c>
      <c r="AK155" s="197">
        <f t="shared" si="31"/>
        <v>0.40571250000000003</v>
      </c>
      <c r="AL155" s="198">
        <f>ROW(AG91)*AJ155^IF(AK155=100%,0,1)*PRODUCT(INDEX(1-AJ$64:AJ154,))</f>
        <v>0.3786616937522802</v>
      </c>
      <c r="AM155" s="199">
        <f t="shared" si="32"/>
        <v>24.018578519842873</v>
      </c>
      <c r="AN155" s="190"/>
    </row>
    <row r="156" spans="1:40" ht="14.45" hidden="1" customHeight="1">
      <c r="A156" s="190"/>
      <c r="B156" s="686"/>
      <c r="C156" s="196">
        <v>92</v>
      </c>
      <c r="D156" s="200"/>
      <c r="E156" s="200"/>
      <c r="F156" s="198"/>
      <c r="G156" s="198"/>
      <c r="H156" s="197"/>
      <c r="I156" s="197"/>
      <c r="J156" s="198"/>
      <c r="K156" s="198"/>
      <c r="L156" s="197"/>
      <c r="M156" s="197"/>
      <c r="N156" s="198"/>
      <c r="O156" s="198"/>
      <c r="P156" s="197"/>
      <c r="Q156" s="197"/>
      <c r="R156" s="198"/>
      <c r="S156" s="198"/>
      <c r="T156" s="197"/>
      <c r="U156" s="197"/>
      <c r="V156" s="198"/>
      <c r="W156" s="198"/>
      <c r="X156" s="197"/>
      <c r="Y156" s="197"/>
      <c r="Z156" s="198"/>
      <c r="AA156" s="198"/>
      <c r="AB156" s="197"/>
      <c r="AC156" s="197"/>
      <c r="AD156" s="198"/>
      <c r="AE156" s="198"/>
      <c r="AF156" s="197">
        <f t="shared" si="33"/>
        <v>2.0000000000000007E-2</v>
      </c>
      <c r="AG156" s="197">
        <f t="shared" si="29"/>
        <v>0.82072500000000004</v>
      </c>
      <c r="AH156" s="198">
        <f>ROW(AC92)*AF156^IF(AG156=100%,0,1)*PRODUCT(INDEX(1-AF$64:AF155,))</f>
        <v>0.30951221582371496</v>
      </c>
      <c r="AI156" s="198">
        <f t="shared" si="30"/>
        <v>29.245030097409341</v>
      </c>
      <c r="AJ156" s="197">
        <f t="shared" si="34"/>
        <v>1.0000000000000004E-2</v>
      </c>
      <c r="AK156" s="197">
        <f t="shared" si="31"/>
        <v>0.41036250000000002</v>
      </c>
      <c r="AL156" s="198">
        <f>ROW(AG92)*AJ156^IF(AK156=100%,0,1)*PRODUCT(INDEX(1-AJ$64:AJ155,))</f>
        <v>0.37899458315338114</v>
      </c>
      <c r="AM156" s="199">
        <f t="shared" si="32"/>
        <v>24.397573102996255</v>
      </c>
      <c r="AN156" s="190"/>
    </row>
    <row r="157" spans="1:40" ht="14.45" hidden="1" customHeight="1">
      <c r="A157" s="190"/>
      <c r="B157" s="686"/>
      <c r="C157" s="196">
        <v>93</v>
      </c>
      <c r="D157" s="200"/>
      <c r="E157" s="200"/>
      <c r="F157" s="198"/>
      <c r="G157" s="198"/>
      <c r="H157" s="197"/>
      <c r="I157" s="197"/>
      <c r="J157" s="198"/>
      <c r="K157" s="198"/>
      <c r="L157" s="197"/>
      <c r="M157" s="197"/>
      <c r="N157" s="198"/>
      <c r="O157" s="198"/>
      <c r="P157" s="197"/>
      <c r="Q157" s="197"/>
      <c r="R157" s="198"/>
      <c r="S157" s="198"/>
      <c r="T157" s="197"/>
      <c r="U157" s="197"/>
      <c r="V157" s="198"/>
      <c r="W157" s="198"/>
      <c r="X157" s="197"/>
      <c r="Y157" s="197"/>
      <c r="Z157" s="198"/>
      <c r="AA157" s="198"/>
      <c r="AB157" s="197"/>
      <c r="AC157" s="197"/>
      <c r="AD157" s="198"/>
      <c r="AE157" s="198"/>
      <c r="AF157" s="197">
        <f t="shared" si="33"/>
        <v>2.0000000000000007E-2</v>
      </c>
      <c r="AG157" s="197">
        <f t="shared" si="29"/>
        <v>0.83002500000000001</v>
      </c>
      <c r="AH157" s="198">
        <f>ROW(AC93)*AF157^IF(AG157=100%,0,1)*PRODUCT(INDEX(1-AF$64:AF156,))</f>
        <v>0.30661894945840629</v>
      </c>
      <c r="AI157" s="198">
        <f t="shared" si="30"/>
        <v>29.551649046867748</v>
      </c>
      <c r="AJ157" s="197">
        <f t="shared" si="34"/>
        <v>1.0000000000000004E-2</v>
      </c>
      <c r="AK157" s="197">
        <f t="shared" si="31"/>
        <v>0.41501250000000001</v>
      </c>
      <c r="AL157" s="198">
        <f>ROW(AG93)*AJ157^IF(AK157=100%,0,1)*PRODUCT(INDEX(1-AJ$64:AJ156,))</f>
        <v>0.37928294859708478</v>
      </c>
      <c r="AM157" s="199">
        <f t="shared" si="32"/>
        <v>24.776856051593338</v>
      </c>
      <c r="AN157" s="190"/>
    </row>
    <row r="158" spans="1:40" ht="14.45" hidden="1" customHeight="1">
      <c r="A158" s="190"/>
      <c r="B158" s="686"/>
      <c r="C158" s="196">
        <v>94</v>
      </c>
      <c r="D158" s="200"/>
      <c r="E158" s="200"/>
      <c r="F158" s="198"/>
      <c r="G158" s="198"/>
      <c r="H158" s="197"/>
      <c r="I158" s="197"/>
      <c r="J158" s="198"/>
      <c r="K158" s="198"/>
      <c r="L158" s="197"/>
      <c r="M158" s="197"/>
      <c r="N158" s="198"/>
      <c r="O158" s="198"/>
      <c r="P158" s="197"/>
      <c r="Q158" s="197"/>
      <c r="R158" s="198"/>
      <c r="S158" s="198"/>
      <c r="T158" s="197"/>
      <c r="U158" s="197"/>
      <c r="V158" s="198"/>
      <c r="W158" s="198"/>
      <c r="X158" s="197"/>
      <c r="Y158" s="197"/>
      <c r="Z158" s="198"/>
      <c r="AA158" s="198"/>
      <c r="AB158" s="197"/>
      <c r="AC158" s="197"/>
      <c r="AD158" s="198"/>
      <c r="AE158" s="198"/>
      <c r="AF158" s="197">
        <f t="shared" si="33"/>
        <v>2.0000000000000007E-2</v>
      </c>
      <c r="AG158" s="197">
        <f t="shared" si="29"/>
        <v>0.83932499999999999</v>
      </c>
      <c r="AH158" s="198">
        <f>ROW(AC94)*AF158^IF(AG158=100%,0,1)*PRODUCT(INDEX(1-AF$64:AF157,))</f>
        <v>0.30371760886138055</v>
      </c>
      <c r="AI158" s="198">
        <f t="shared" si="30"/>
        <v>29.855366655729128</v>
      </c>
      <c r="AJ158" s="197">
        <f t="shared" si="34"/>
        <v>1.0000000000000004E-2</v>
      </c>
      <c r="AK158" s="197">
        <f t="shared" si="31"/>
        <v>0.41966249999999999</v>
      </c>
      <c r="AL158" s="198">
        <f>ROW(AG94)*AJ158^IF(AK158=100%,0,1)*PRODUCT(INDEX(1-AJ$64:AJ157,))</f>
        <v>0.37952764727359906</v>
      </c>
      <c r="AM158" s="199">
        <f t="shared" si="32"/>
        <v>25.156383698866936</v>
      </c>
      <c r="AN158" s="190"/>
    </row>
    <row r="159" spans="1:40" ht="14.45" hidden="1" customHeight="1">
      <c r="A159" s="190"/>
      <c r="B159" s="686"/>
      <c r="C159" s="196">
        <v>95</v>
      </c>
      <c r="D159" s="200"/>
      <c r="E159" s="200"/>
      <c r="F159" s="198"/>
      <c r="G159" s="198"/>
      <c r="H159" s="197"/>
      <c r="I159" s="197"/>
      <c r="J159" s="198"/>
      <c r="K159" s="198"/>
      <c r="L159" s="197"/>
      <c r="M159" s="197"/>
      <c r="N159" s="198"/>
      <c r="O159" s="198"/>
      <c r="P159" s="197"/>
      <c r="Q159" s="197"/>
      <c r="R159" s="198"/>
      <c r="S159" s="198"/>
      <c r="T159" s="197"/>
      <c r="U159" s="197"/>
      <c r="V159" s="198"/>
      <c r="W159" s="198"/>
      <c r="X159" s="197"/>
      <c r="Y159" s="197"/>
      <c r="Z159" s="198"/>
      <c r="AA159" s="198"/>
      <c r="AB159" s="197"/>
      <c r="AC159" s="197"/>
      <c r="AD159" s="198"/>
      <c r="AE159" s="198"/>
      <c r="AF159" s="197">
        <f t="shared" si="33"/>
        <v>2.0000000000000007E-2</v>
      </c>
      <c r="AG159" s="197">
        <f t="shared" si="29"/>
        <v>0.84862499999999996</v>
      </c>
      <c r="AH159" s="198">
        <f>ROW(AC95)*AF159^IF(AG159=100%,0,1)*PRODUCT(INDEX(1-AF$64:AF158,))</f>
        <v>0.3008096743084524</v>
      </c>
      <c r="AI159" s="198">
        <f t="shared" si="30"/>
        <v>30.156176330037582</v>
      </c>
      <c r="AJ159" s="197">
        <f t="shared" si="34"/>
        <v>1.0000000000000004E-2</v>
      </c>
      <c r="AK159" s="197">
        <f t="shared" si="31"/>
        <v>0.42431249999999998</v>
      </c>
      <c r="AL159" s="198">
        <f>ROW(AG95)*AJ159^IF(AK159=100%,0,1)*PRODUCT(INDEX(1-AJ$64:AJ158,))</f>
        <v>0.3797295236817233</v>
      </c>
      <c r="AM159" s="199">
        <f t="shared" si="32"/>
        <v>25.536113222548661</v>
      </c>
      <c r="AN159" s="190"/>
    </row>
    <row r="160" spans="1:40" ht="14.45" hidden="1" customHeight="1">
      <c r="A160" s="190"/>
      <c r="B160" s="686"/>
      <c r="C160" s="196">
        <v>96</v>
      </c>
      <c r="D160" s="200"/>
      <c r="E160" s="200"/>
      <c r="F160" s="198"/>
      <c r="G160" s="198"/>
      <c r="H160" s="197"/>
      <c r="I160" s="197"/>
      <c r="J160" s="198"/>
      <c r="K160" s="198"/>
      <c r="L160" s="197"/>
      <c r="M160" s="197"/>
      <c r="N160" s="198"/>
      <c r="O160" s="198"/>
      <c r="P160" s="197"/>
      <c r="Q160" s="197"/>
      <c r="R160" s="198"/>
      <c r="S160" s="198"/>
      <c r="T160" s="197"/>
      <c r="U160" s="197"/>
      <c r="V160" s="198"/>
      <c r="W160" s="198"/>
      <c r="X160" s="197"/>
      <c r="Y160" s="197"/>
      <c r="Z160" s="198"/>
      <c r="AA160" s="198"/>
      <c r="AB160" s="197"/>
      <c r="AC160" s="197"/>
      <c r="AD160" s="198"/>
      <c r="AE160" s="198"/>
      <c r="AF160" s="197">
        <f t="shared" si="33"/>
        <v>2.0000000000000007E-2</v>
      </c>
      <c r="AG160" s="197">
        <f t="shared" si="29"/>
        <v>0.85792499999999994</v>
      </c>
      <c r="AH160" s="198">
        <f>ROW(AC96)*AF160^IF(AG160=100%,0,1)*PRODUCT(INDEX(1-AF$64:AF159,))</f>
        <v>0.29789657009409687</v>
      </c>
      <c r="AI160" s="198">
        <f t="shared" si="30"/>
        <v>30.454072900131678</v>
      </c>
      <c r="AJ160" s="197">
        <f t="shared" si="34"/>
        <v>1.0000000000000004E-2</v>
      </c>
      <c r="AK160" s="197">
        <f t="shared" si="31"/>
        <v>0.42896249999999997</v>
      </c>
      <c r="AL160" s="198">
        <f>ROW(AG96)*AJ160^IF(AK160=100%,0,1)*PRODUCT(INDEX(1-AJ$64:AJ159,))</f>
        <v>0.37988940979695773</v>
      </c>
      <c r="AM160" s="199">
        <f t="shared" si="32"/>
        <v>25.91600263234562</v>
      </c>
      <c r="AN160" s="190"/>
    </row>
    <row r="161" spans="1:40" ht="14.45" hidden="1" customHeight="1">
      <c r="A161" s="190"/>
      <c r="B161" s="686"/>
      <c r="C161" s="196">
        <v>97</v>
      </c>
      <c r="D161" s="200"/>
      <c r="E161" s="200"/>
      <c r="F161" s="198"/>
      <c r="G161" s="198"/>
      <c r="H161" s="197"/>
      <c r="I161" s="197"/>
      <c r="J161" s="198"/>
      <c r="K161" s="198"/>
      <c r="L161" s="197"/>
      <c r="M161" s="197"/>
      <c r="N161" s="198"/>
      <c r="O161" s="198"/>
      <c r="P161" s="197"/>
      <c r="Q161" s="197"/>
      <c r="R161" s="198"/>
      <c r="S161" s="198"/>
      <c r="T161" s="197"/>
      <c r="U161" s="197"/>
      <c r="V161" s="198"/>
      <c r="W161" s="198"/>
      <c r="X161" s="197"/>
      <c r="Y161" s="197"/>
      <c r="Z161" s="198"/>
      <c r="AA161" s="198"/>
      <c r="AB161" s="197"/>
      <c r="AC161" s="197"/>
      <c r="AD161" s="198"/>
      <c r="AE161" s="198"/>
      <c r="AF161" s="197">
        <f t="shared" si="33"/>
        <v>2.0000000000000007E-2</v>
      </c>
      <c r="AG161" s="197">
        <f t="shared" si="29"/>
        <v>0.86722499999999991</v>
      </c>
      <c r="AH161" s="198">
        <f>ROW(AC97)*AF161^IF(AG161=100%,0,1)*PRODUCT(INDEX(1-AF$64:AF160,))</f>
        <v>0.29497966617859211</v>
      </c>
      <c r="AI161" s="198">
        <f t="shared" si="30"/>
        <v>30.749052566310269</v>
      </c>
      <c r="AJ161" s="197">
        <f t="shared" si="34"/>
        <v>1.0000000000000004E-2</v>
      </c>
      <c r="AK161" s="197">
        <f t="shared" si="31"/>
        <v>0.43361249999999996</v>
      </c>
      <c r="AL161" s="198">
        <f>ROW(AG97)*AJ161^IF(AK161=100%,0,1)*PRODUCT(INDEX(1-AJ$64:AJ160,))</f>
        <v>0.38000812523751926</v>
      </c>
      <c r="AM161" s="199">
        <f t="shared" si="32"/>
        <v>26.29601075758314</v>
      </c>
      <c r="AN161" s="190"/>
    </row>
    <row r="162" spans="1:40" ht="14.45" hidden="1" customHeight="1">
      <c r="A162" s="190"/>
      <c r="B162" s="686"/>
      <c r="C162" s="196">
        <v>98</v>
      </c>
      <c r="D162" s="200"/>
      <c r="E162" s="200"/>
      <c r="F162" s="198"/>
      <c r="G162" s="198"/>
      <c r="H162" s="197"/>
      <c r="I162" s="197"/>
      <c r="J162" s="198"/>
      <c r="K162" s="198"/>
      <c r="L162" s="197"/>
      <c r="M162" s="197"/>
      <c r="N162" s="198"/>
      <c r="O162" s="198"/>
      <c r="P162" s="197"/>
      <c r="Q162" s="197"/>
      <c r="R162" s="198"/>
      <c r="S162" s="198"/>
      <c r="T162" s="197"/>
      <c r="U162" s="197"/>
      <c r="V162" s="198"/>
      <c r="W162" s="198"/>
      <c r="X162" s="197"/>
      <c r="Y162" s="197"/>
      <c r="Z162" s="198"/>
      <c r="AA162" s="198"/>
      <c r="AB162" s="197"/>
      <c r="AC162" s="197"/>
      <c r="AD162" s="198"/>
      <c r="AE162" s="198"/>
      <c r="AF162" s="197">
        <f t="shared" si="33"/>
        <v>2.0000000000000007E-2</v>
      </c>
      <c r="AG162" s="197">
        <f t="shared" ref="AG162:AG176" si="35">IF(AG161+AF161*0.465&gt;1,1,AG161+AF161*0.465)</f>
        <v>0.87652499999999989</v>
      </c>
      <c r="AH162" s="198">
        <f>ROW(AC98)*AF162^IF(AG162=100%,0,1)*PRODUCT(INDEX(1-AF$64:AF161,))</f>
        <v>0.29206027979166999</v>
      </c>
      <c r="AI162" s="198">
        <f t="shared" si="30"/>
        <v>31.041112846101939</v>
      </c>
      <c r="AJ162" s="197">
        <f t="shared" si="34"/>
        <v>1.0000000000000004E-2</v>
      </c>
      <c r="AK162" s="197">
        <f t="shared" si="31"/>
        <v>0.43826249999999994</v>
      </c>
      <c r="AL162" s="198">
        <f>ROW(AG98)*AJ162^IF(AK162=100%,0,1)*PRODUCT(INDEX(1-AJ$64:AJ161,))</f>
        <v>0.38008647742828983</v>
      </c>
      <c r="AM162" s="199">
        <f t="shared" si="32"/>
        <v>26.676097235011429</v>
      </c>
      <c r="AN162" s="190"/>
    </row>
    <row r="163" spans="1:40" ht="14.45" hidden="1" customHeight="1">
      <c r="A163" s="190"/>
      <c r="B163" s="686"/>
      <c r="C163" s="196">
        <v>99</v>
      </c>
      <c r="D163" s="200"/>
      <c r="E163" s="200"/>
      <c r="F163" s="198"/>
      <c r="G163" s="198"/>
      <c r="H163" s="197"/>
      <c r="I163" s="197"/>
      <c r="J163" s="198"/>
      <c r="K163" s="198"/>
      <c r="L163" s="197"/>
      <c r="M163" s="197"/>
      <c r="N163" s="198"/>
      <c r="O163" s="198"/>
      <c r="P163" s="197"/>
      <c r="Q163" s="197"/>
      <c r="R163" s="198"/>
      <c r="S163" s="198"/>
      <c r="T163" s="197"/>
      <c r="U163" s="197"/>
      <c r="V163" s="198"/>
      <c r="W163" s="198"/>
      <c r="X163" s="197"/>
      <c r="Y163" s="197"/>
      <c r="Z163" s="198"/>
      <c r="AA163" s="198"/>
      <c r="AB163" s="197"/>
      <c r="AC163" s="197"/>
      <c r="AD163" s="198"/>
      <c r="AE163" s="198"/>
      <c r="AF163" s="197">
        <f t="shared" si="33"/>
        <v>2.0000000000000007E-2</v>
      </c>
      <c r="AG163" s="197">
        <f t="shared" si="35"/>
        <v>0.88582499999999986</v>
      </c>
      <c r="AH163" s="198">
        <f>ROW(AC99)*AF163^IF(AG163=100%,0,1)*PRODUCT(INDEX(1-AF$64:AF162,))</f>
        <v>0.28913967699375326</v>
      </c>
      <c r="AI163" s="198">
        <f t="shared" si="30"/>
        <v>31.330252523095691</v>
      </c>
      <c r="AJ163" s="197">
        <f t="shared" si="34"/>
        <v>1.0000000000000004E-2</v>
      </c>
      <c r="AK163" s="197">
        <f t="shared" si="31"/>
        <v>0.44291249999999993</v>
      </c>
      <c r="AL163" s="198">
        <f>ROW(AG99)*AJ163^IF(AK163=100%,0,1)*PRODUCT(INDEX(1-AJ$64:AJ162,))</f>
        <v>0.38012526176272132</v>
      </c>
      <c r="AM163" s="199">
        <f t="shared" si="32"/>
        <v>27.056222496774151</v>
      </c>
      <c r="AN163" s="190"/>
    </row>
    <row r="164" spans="1:40" ht="14.45" hidden="1" customHeight="1">
      <c r="A164" s="190"/>
      <c r="B164" s="686"/>
      <c r="C164" s="196">
        <v>100</v>
      </c>
      <c r="D164" s="200"/>
      <c r="E164" s="200"/>
      <c r="F164" s="198"/>
      <c r="G164" s="198"/>
      <c r="H164" s="197"/>
      <c r="I164" s="197"/>
      <c r="J164" s="198"/>
      <c r="K164" s="198"/>
      <c r="L164" s="197"/>
      <c r="M164" s="197"/>
      <c r="N164" s="198"/>
      <c r="O164" s="198"/>
      <c r="P164" s="197"/>
      <c r="Q164" s="197"/>
      <c r="R164" s="198"/>
      <c r="S164" s="198"/>
      <c r="T164" s="197"/>
      <c r="U164" s="197"/>
      <c r="V164" s="198"/>
      <c r="W164" s="198"/>
      <c r="X164" s="197"/>
      <c r="Y164" s="197"/>
      <c r="Z164" s="198"/>
      <c r="AA164" s="198"/>
      <c r="AB164" s="197"/>
      <c r="AC164" s="197"/>
      <c r="AD164" s="198"/>
      <c r="AE164" s="198"/>
      <c r="AF164" s="197">
        <f t="shared" si="33"/>
        <v>2.0000000000000007E-2</v>
      </c>
      <c r="AG164" s="197">
        <f t="shared" si="35"/>
        <v>0.89512499999999984</v>
      </c>
      <c r="AH164" s="198">
        <f>ROW(AC100)*AF164^IF(AG164=100%,0,1)*PRODUCT(INDEX(1-AF$64:AF163,))</f>
        <v>0.28621907419583659</v>
      </c>
      <c r="AI164" s="198">
        <f t="shared" si="30"/>
        <v>31.616471597291529</v>
      </c>
      <c r="AJ164" s="197">
        <f t="shared" si="34"/>
        <v>1.0000000000000004E-2</v>
      </c>
      <c r="AK164" s="197">
        <f t="shared" si="31"/>
        <v>0.44756249999999992</v>
      </c>
      <c r="AL164" s="198">
        <f>ROW(AG100)*AJ164^IF(AK164=100%,0,1)*PRODUCT(INDEX(1-AJ$64:AJ163,))</f>
        <v>0.38012526176272132</v>
      </c>
      <c r="AM164" s="199">
        <f t="shared" si="32"/>
        <v>27.436347758536872</v>
      </c>
      <c r="AN164" s="190"/>
    </row>
    <row r="165" spans="1:40" ht="14.45" hidden="1" customHeight="1">
      <c r="A165" s="190"/>
      <c r="B165" s="686"/>
      <c r="C165" s="196">
        <v>101</v>
      </c>
      <c r="D165" s="200"/>
      <c r="E165" s="200"/>
      <c r="F165" s="198"/>
      <c r="G165" s="198"/>
      <c r="H165" s="197"/>
      <c r="I165" s="197"/>
      <c r="J165" s="198"/>
      <c r="K165" s="198"/>
      <c r="L165" s="197"/>
      <c r="M165" s="197"/>
      <c r="N165" s="198"/>
      <c r="O165" s="198"/>
      <c r="P165" s="197"/>
      <c r="Q165" s="197"/>
      <c r="R165" s="198"/>
      <c r="S165" s="198"/>
      <c r="T165" s="197"/>
      <c r="U165" s="197"/>
      <c r="V165" s="198"/>
      <c r="W165" s="198"/>
      <c r="X165" s="197"/>
      <c r="Y165" s="197"/>
      <c r="Z165" s="198"/>
      <c r="AA165" s="198"/>
      <c r="AB165" s="197"/>
      <c r="AC165" s="197"/>
      <c r="AD165" s="198"/>
      <c r="AE165" s="198"/>
      <c r="AF165" s="197">
        <f t="shared" si="33"/>
        <v>2.0000000000000007E-2</v>
      </c>
      <c r="AG165" s="197">
        <f t="shared" si="35"/>
        <v>0.90442499999999981</v>
      </c>
      <c r="AH165" s="198">
        <f>ROW(AC101)*AF165^IF(AG165=100%,0,1)*PRODUCT(INDEX(1-AF$64:AF164,))</f>
        <v>0.28329963963903904</v>
      </c>
      <c r="AI165" s="198">
        <f t="shared" si="30"/>
        <v>31.899771236930569</v>
      </c>
      <c r="AJ165" s="197">
        <f t="shared" si="34"/>
        <v>1.0000000000000004E-2</v>
      </c>
      <c r="AK165" s="197">
        <f t="shared" si="31"/>
        <v>0.45221249999999991</v>
      </c>
      <c r="AL165" s="198">
        <f>ROW(AG101)*AJ165^IF(AK165=100%,0,1)*PRODUCT(INDEX(1-AJ$64:AJ164,))</f>
        <v>0.38008724923654508</v>
      </c>
      <c r="AM165" s="199">
        <f t="shared" si="32"/>
        <v>27.816435007773418</v>
      </c>
      <c r="AN165" s="190"/>
    </row>
    <row r="166" spans="1:40" ht="14.45" hidden="1" customHeight="1">
      <c r="A166" s="190"/>
      <c r="B166" s="686"/>
      <c r="C166" s="196">
        <v>102</v>
      </c>
      <c r="D166" s="200"/>
      <c r="E166" s="200"/>
      <c r="F166" s="198"/>
      <c r="G166" s="198"/>
      <c r="H166" s="197"/>
      <c r="I166" s="197"/>
      <c r="J166" s="198"/>
      <c r="K166" s="198"/>
      <c r="L166" s="197"/>
      <c r="M166" s="197"/>
      <c r="N166" s="198"/>
      <c r="O166" s="198"/>
      <c r="P166" s="197"/>
      <c r="Q166" s="197"/>
      <c r="R166" s="198"/>
      <c r="S166" s="198"/>
      <c r="T166" s="197"/>
      <c r="U166" s="197"/>
      <c r="V166" s="198"/>
      <c r="W166" s="198"/>
      <c r="X166" s="197"/>
      <c r="Y166" s="197"/>
      <c r="Z166" s="198"/>
      <c r="AA166" s="198"/>
      <c r="AB166" s="197"/>
      <c r="AC166" s="197"/>
      <c r="AD166" s="198"/>
      <c r="AE166" s="198"/>
      <c r="AF166" s="197">
        <f t="shared" si="33"/>
        <v>2.0000000000000007E-2</v>
      </c>
      <c r="AG166" s="197">
        <f t="shared" si="35"/>
        <v>0.91372499999999979</v>
      </c>
      <c r="AH166" s="198">
        <f>ROW(AC102)*AF166^IF(AG166=100%,0,1)*PRODUCT(INDEX(1-AF$64:AF165,))</f>
        <v>0.28038249483483513</v>
      </c>
      <c r="AI166" s="198">
        <f t="shared" si="30"/>
        <v>32.180153731765401</v>
      </c>
      <c r="AJ166" s="197">
        <f t="shared" si="34"/>
        <v>1.0000000000000004E-2</v>
      </c>
      <c r="AK166" s="197">
        <f t="shared" si="31"/>
        <v>0.45686249999999989</v>
      </c>
      <c r="AL166" s="198">
        <f>ROW(AG102)*AJ166^IF(AK166=100%,0,1)*PRODUCT(INDEX(1-AJ$64:AJ165,))</f>
        <v>0.38001198443471601</v>
      </c>
      <c r="AM166" s="199">
        <f t="shared" si="32"/>
        <v>28.196446992208134</v>
      </c>
      <c r="AN166" s="190"/>
    </row>
    <row r="167" spans="1:40" ht="14.45" hidden="1" customHeight="1">
      <c r="A167" s="190"/>
      <c r="B167" s="686"/>
      <c r="C167" s="196">
        <v>103</v>
      </c>
      <c r="D167" s="200"/>
      <c r="E167" s="200"/>
      <c r="F167" s="198"/>
      <c r="G167" s="198"/>
      <c r="H167" s="197"/>
      <c r="I167" s="197"/>
      <c r="J167" s="198"/>
      <c r="K167" s="198"/>
      <c r="L167" s="197"/>
      <c r="M167" s="197"/>
      <c r="N167" s="198"/>
      <c r="O167" s="198"/>
      <c r="P167" s="197"/>
      <c r="Q167" s="197"/>
      <c r="R167" s="198"/>
      <c r="S167" s="198"/>
      <c r="T167" s="197"/>
      <c r="U167" s="197"/>
      <c r="V167" s="198"/>
      <c r="W167" s="198"/>
      <c r="X167" s="197"/>
      <c r="Y167" s="197"/>
      <c r="Z167" s="198"/>
      <c r="AA167" s="198"/>
      <c r="AB167" s="197"/>
      <c r="AC167" s="197"/>
      <c r="AD167" s="198"/>
      <c r="AE167" s="198"/>
      <c r="AF167" s="197">
        <f t="shared" si="33"/>
        <v>2.0000000000000007E-2</v>
      </c>
      <c r="AG167" s="197">
        <f t="shared" si="35"/>
        <v>0.92302499999999976</v>
      </c>
      <c r="AH167" s="198">
        <f>ROW(AC103)*AF167^IF(AG167=100%,0,1)*PRODUCT(INDEX(1-AF$64:AF166,))</f>
        <v>0.27746871596694372</v>
      </c>
      <c r="AI167" s="198">
        <f t="shared" si="30"/>
        <v>32.457622447732348</v>
      </c>
      <c r="AJ167" s="197">
        <f t="shared" si="34"/>
        <v>1.0000000000000004E-2</v>
      </c>
      <c r="AK167" s="197">
        <f t="shared" si="31"/>
        <v>0.46151249999999988</v>
      </c>
      <c r="AL167" s="198">
        <f>ROW(AG103)*AJ167^IF(AK167=100%,0,1)*PRODUCT(INDEX(1-AJ$64:AJ166,))</f>
        <v>0.37990021620399994</v>
      </c>
      <c r="AM167" s="199">
        <f t="shared" si="32"/>
        <v>28.576347208412134</v>
      </c>
      <c r="AN167" s="190"/>
    </row>
    <row r="168" spans="1:40" ht="14.45" hidden="1" customHeight="1">
      <c r="A168" s="190"/>
      <c r="B168" s="686"/>
      <c r="C168" s="196">
        <v>104</v>
      </c>
      <c r="D168" s="200"/>
      <c r="E168" s="200"/>
      <c r="F168" s="198"/>
      <c r="G168" s="198"/>
      <c r="H168" s="197"/>
      <c r="I168" s="197"/>
      <c r="J168" s="198"/>
      <c r="K168" s="198"/>
      <c r="L168" s="197"/>
      <c r="M168" s="197"/>
      <c r="N168" s="198"/>
      <c r="O168" s="198"/>
      <c r="P168" s="197"/>
      <c r="Q168" s="197"/>
      <c r="R168" s="198"/>
      <c r="S168" s="198"/>
      <c r="T168" s="197"/>
      <c r="U168" s="197"/>
      <c r="V168" s="198"/>
      <c r="W168" s="198"/>
      <c r="X168" s="197"/>
      <c r="Y168" s="197"/>
      <c r="Z168" s="198"/>
      <c r="AA168" s="198"/>
      <c r="AB168" s="197"/>
      <c r="AC168" s="197"/>
      <c r="AD168" s="198"/>
      <c r="AE168" s="198"/>
      <c r="AF168" s="197">
        <f t="shared" si="33"/>
        <v>2.0000000000000007E-2</v>
      </c>
      <c r="AG168" s="197">
        <f t="shared" si="35"/>
        <v>0.93232499999999974</v>
      </c>
      <c r="AH168" s="198">
        <f>ROW(AC104)*AF168^IF(AG168=100%,0,1)*PRODUCT(INDEX(1-AF$64:AF167,))</f>
        <v>0.27455933525583404</v>
      </c>
      <c r="AI168" s="198">
        <f t="shared" si="30"/>
        <v>32.732181782988185</v>
      </c>
      <c r="AJ168" s="197">
        <f t="shared" si="34"/>
        <v>1.0000000000000004E-2</v>
      </c>
      <c r="AK168" s="197">
        <f t="shared" si="31"/>
        <v>0.46616249999999987</v>
      </c>
      <c r="AL168" s="198">
        <f>ROW(AG104)*AJ168^IF(AK168=100%,0,1)*PRODUCT(INDEX(1-AJ$64:AJ167,))</f>
        <v>0.37975268213945468</v>
      </c>
      <c r="AM168" s="199">
        <f t="shared" si="32"/>
        <v>28.956099890551588</v>
      </c>
      <c r="AN168" s="190"/>
    </row>
    <row r="169" spans="1:40" ht="14.45" hidden="1" customHeight="1">
      <c r="A169" s="190"/>
      <c r="B169" s="686"/>
      <c r="C169" s="196">
        <v>105</v>
      </c>
      <c r="D169" s="200"/>
      <c r="E169" s="200"/>
      <c r="F169" s="198"/>
      <c r="G169" s="198"/>
      <c r="H169" s="197"/>
      <c r="I169" s="197"/>
      <c r="J169" s="198"/>
      <c r="K169" s="198"/>
      <c r="L169" s="197"/>
      <c r="M169" s="197"/>
      <c r="N169" s="198"/>
      <c r="O169" s="198"/>
      <c r="P169" s="197"/>
      <c r="Q169" s="197"/>
      <c r="R169" s="198"/>
      <c r="S169" s="198"/>
      <c r="T169" s="197"/>
      <c r="U169" s="197"/>
      <c r="V169" s="198"/>
      <c r="W169" s="198"/>
      <c r="X169" s="197"/>
      <c r="Y169" s="197"/>
      <c r="Z169" s="198"/>
      <c r="AA169" s="198"/>
      <c r="AB169" s="197"/>
      <c r="AC169" s="197"/>
      <c r="AD169" s="198"/>
      <c r="AE169" s="198"/>
      <c r="AF169" s="197">
        <f t="shared" si="33"/>
        <v>2.0000000000000007E-2</v>
      </c>
      <c r="AG169" s="197">
        <f t="shared" si="35"/>
        <v>0.94162499999999971</v>
      </c>
      <c r="AH169" s="198">
        <f>ROW(AC105)*AF169^IF(AG169=100%,0,1)*PRODUCT(INDEX(1-AF$64:AF168,))</f>
        <v>0.27165534228678195</v>
      </c>
      <c r="AI169" s="198">
        <f t="shared" si="30"/>
        <v>33.00383712527497</v>
      </c>
      <c r="AJ169" s="197">
        <f t="shared" si="34"/>
        <v>1.0000000000000004E-2</v>
      </c>
      <c r="AK169" s="197">
        <f t="shared" si="31"/>
        <v>0.47081249999999986</v>
      </c>
      <c r="AL169" s="198">
        <f>ROW(AG105)*AJ169^IF(AK169=100%,0,1)*PRODUCT(INDEX(1-AJ$64:AJ168,))</f>
        <v>0.37957010873457991</v>
      </c>
      <c r="AM169" s="199">
        <f t="shared" si="32"/>
        <v>29.335669999286168</v>
      </c>
      <c r="AN169" s="190"/>
    </row>
    <row r="170" spans="1:40" ht="14.45" hidden="1" customHeight="1">
      <c r="A170" s="190"/>
      <c r="B170" s="686"/>
      <c r="C170" s="196">
        <v>106</v>
      </c>
      <c r="D170" s="200"/>
      <c r="E170" s="200"/>
      <c r="F170" s="198"/>
      <c r="G170" s="198"/>
      <c r="H170" s="197"/>
      <c r="I170" s="197"/>
      <c r="J170" s="198"/>
      <c r="K170" s="198"/>
      <c r="L170" s="197"/>
      <c r="M170" s="197"/>
      <c r="N170" s="198"/>
      <c r="O170" s="198"/>
      <c r="P170" s="197"/>
      <c r="Q170" s="197"/>
      <c r="R170" s="198"/>
      <c r="S170" s="198"/>
      <c r="T170" s="197"/>
      <c r="U170" s="197"/>
      <c r="V170" s="198"/>
      <c r="W170" s="198"/>
      <c r="X170" s="197"/>
      <c r="Y170" s="197"/>
      <c r="Z170" s="198"/>
      <c r="AA170" s="198"/>
      <c r="AB170" s="197"/>
      <c r="AC170" s="197"/>
      <c r="AD170" s="198"/>
      <c r="AE170" s="198"/>
      <c r="AF170" s="197">
        <f t="shared" si="33"/>
        <v>2.0000000000000007E-2</v>
      </c>
      <c r="AG170" s="197">
        <f t="shared" si="35"/>
        <v>0.95092499999999969</v>
      </c>
      <c r="AH170" s="198">
        <f>ROW(AC106)*AF170^IF(AG170=100%,0,1)*PRODUCT(INDEX(1-AF$64:AF169,))</f>
        <v>0.26875768530238958</v>
      </c>
      <c r="AI170" s="198">
        <f t="shared" si="30"/>
        <v>33.27259481057736</v>
      </c>
      <c r="AJ170" s="197">
        <f t="shared" si="34"/>
        <v>1.0000000000000004E-2</v>
      </c>
      <c r="AK170" s="197">
        <f t="shared" si="31"/>
        <v>0.47546249999999984</v>
      </c>
      <c r="AL170" s="198">
        <f>ROW(AG106)*AJ170^IF(AK170=100%,0,1)*PRODUCT(INDEX(1-AJ$64:AJ169,))</f>
        <v>0.37935321152958873</v>
      </c>
      <c r="AM170" s="199">
        <f t="shared" si="32"/>
        <v>29.715023210815758</v>
      </c>
      <c r="AN170" s="190"/>
    </row>
    <row r="171" spans="1:40" ht="14.45" hidden="1" customHeight="1">
      <c r="A171" s="190"/>
      <c r="B171" s="686"/>
      <c r="C171" s="196">
        <v>107</v>
      </c>
      <c r="D171" s="200"/>
      <c r="E171" s="200"/>
      <c r="F171" s="198"/>
      <c r="G171" s="198"/>
      <c r="H171" s="197"/>
      <c r="I171" s="197"/>
      <c r="J171" s="198"/>
      <c r="K171" s="198"/>
      <c r="L171" s="197"/>
      <c r="M171" s="197"/>
      <c r="N171" s="198"/>
      <c r="O171" s="198"/>
      <c r="P171" s="197"/>
      <c r="Q171" s="197"/>
      <c r="R171" s="198"/>
      <c r="S171" s="198"/>
      <c r="T171" s="197"/>
      <c r="U171" s="197"/>
      <c r="V171" s="198"/>
      <c r="W171" s="198"/>
      <c r="X171" s="197"/>
      <c r="Y171" s="197"/>
      <c r="Z171" s="198"/>
      <c r="AA171" s="198"/>
      <c r="AB171" s="197"/>
      <c r="AC171" s="197"/>
      <c r="AD171" s="198"/>
      <c r="AE171" s="198"/>
      <c r="AF171" s="197">
        <f t="shared" si="33"/>
        <v>2.0000000000000007E-2</v>
      </c>
      <c r="AG171" s="197">
        <f t="shared" si="35"/>
        <v>0.96022499999999966</v>
      </c>
      <c r="AH171" s="198">
        <f>ROW(AC107)*AF171^IF(AG171=100%,0,1)*PRODUCT(INDEX(1-AF$64:AF170,))</f>
        <v>0.26586727246045816</v>
      </c>
      <c r="AI171" s="198">
        <f t="shared" si="30"/>
        <v>33.538462083037821</v>
      </c>
      <c r="AJ171" s="197">
        <f t="shared" si="34"/>
        <v>1.0000000000000004E-2</v>
      </c>
      <c r="AK171" s="197">
        <f t="shared" si="31"/>
        <v>0.48011249999999983</v>
      </c>
      <c r="AL171" s="198">
        <f>ROW(AG107)*AJ171^IF(AK171=100%,0,1)*PRODUCT(INDEX(1-AJ$64:AJ170,))</f>
        <v>0.37910269525782386</v>
      </c>
      <c r="AM171" s="199">
        <f t="shared" si="32"/>
        <v>30.094125906073582</v>
      </c>
      <c r="AN171" s="190"/>
    </row>
    <row r="172" spans="1:40" ht="14.45" hidden="1" customHeight="1">
      <c r="A172" s="190"/>
      <c r="B172" s="686"/>
      <c r="C172" s="196">
        <v>108</v>
      </c>
      <c r="D172" s="200"/>
      <c r="E172" s="200"/>
      <c r="F172" s="198"/>
      <c r="G172" s="198"/>
      <c r="H172" s="197"/>
      <c r="I172" s="197"/>
      <c r="J172" s="198"/>
      <c r="K172" s="198"/>
      <c r="L172" s="197"/>
      <c r="M172" s="197"/>
      <c r="N172" s="198"/>
      <c r="O172" s="198"/>
      <c r="P172" s="197"/>
      <c r="Q172" s="197"/>
      <c r="R172" s="198"/>
      <c r="S172" s="198"/>
      <c r="T172" s="197"/>
      <c r="U172" s="197"/>
      <c r="V172" s="198"/>
      <c r="W172" s="198"/>
      <c r="X172" s="197"/>
      <c r="Y172" s="197"/>
      <c r="Z172" s="198"/>
      <c r="AA172" s="198"/>
      <c r="AB172" s="197"/>
      <c r="AC172" s="197"/>
      <c r="AD172" s="198"/>
      <c r="AE172" s="198"/>
      <c r="AF172" s="197">
        <f t="shared" si="33"/>
        <v>2.0000000000000007E-2</v>
      </c>
      <c r="AG172" s="197">
        <f t="shared" si="35"/>
        <v>0.96952499999999964</v>
      </c>
      <c r="AH172" s="198">
        <f>ROW(AC108)*AF172^IF(AG172=100%,0,1)*PRODUCT(INDEX(1-AF$64:AF171,))</f>
        <v>0.2629849730580831</v>
      </c>
      <c r="AI172" s="198">
        <f t="shared" si="30"/>
        <v>33.801447056095903</v>
      </c>
      <c r="AJ172" s="197">
        <f t="shared" si="34"/>
        <v>1.0000000000000004E-2</v>
      </c>
      <c r="AK172" s="197">
        <f t="shared" si="31"/>
        <v>0.48476249999999982</v>
      </c>
      <c r="AL172" s="198">
        <f>ROW(AG108)*AJ172^IF(AK172=100%,0,1)*PRODUCT(INDEX(1-AJ$64:AJ171,))</f>
        <v>0.37881925399034139</v>
      </c>
      <c r="AM172" s="199">
        <f t="shared" si="32"/>
        <v>30.472945160063922</v>
      </c>
      <c r="AN172" s="190"/>
    </row>
    <row r="173" spans="1:40" ht="14.45" hidden="1" customHeight="1">
      <c r="A173" s="190"/>
      <c r="B173" s="686"/>
      <c r="C173" s="196">
        <v>109</v>
      </c>
      <c r="D173" s="200"/>
      <c r="E173" s="200"/>
      <c r="F173" s="198"/>
      <c r="G173" s="198"/>
      <c r="H173" s="197"/>
      <c r="I173" s="197"/>
      <c r="J173" s="198"/>
      <c r="K173" s="198"/>
      <c r="L173" s="197"/>
      <c r="M173" s="197"/>
      <c r="N173" s="198"/>
      <c r="O173" s="198"/>
      <c r="P173" s="197"/>
      <c r="Q173" s="197"/>
      <c r="R173" s="198"/>
      <c r="S173" s="198"/>
      <c r="T173" s="197"/>
      <c r="U173" s="197"/>
      <c r="V173" s="198"/>
      <c r="W173" s="198"/>
      <c r="X173" s="197"/>
      <c r="Y173" s="197"/>
      <c r="Z173" s="198"/>
      <c r="AA173" s="198"/>
      <c r="AB173" s="197"/>
      <c r="AC173" s="197"/>
      <c r="AD173" s="198"/>
      <c r="AE173" s="198"/>
      <c r="AF173" s="197">
        <f t="shared" si="33"/>
        <v>2.0000000000000007E-2</v>
      </c>
      <c r="AG173" s="197">
        <f t="shared" si="35"/>
        <v>0.97882499999999961</v>
      </c>
      <c r="AH173" s="198">
        <f>ROW(AC109)*AF173^IF(AG173=100%,0,1)*PRODUCT(INDEX(1-AF$64:AF172,))</f>
        <v>0.2601116187228189</v>
      </c>
      <c r="AI173" s="198">
        <f t="shared" si="30"/>
        <v>34.06155867481872</v>
      </c>
      <c r="AJ173" s="197">
        <f t="shared" si="34"/>
        <v>1.0000000000000004E-2</v>
      </c>
      <c r="AK173" s="197">
        <f t="shared" si="31"/>
        <v>0.48941249999999981</v>
      </c>
      <c r="AL173" s="198">
        <f>ROW(AG109)*AJ173^IF(AK173=100%,0,1)*PRODUCT(INDEX(1-AJ$64:AJ172,))</f>
        <v>0.37850357127868278</v>
      </c>
      <c r="AM173" s="199">
        <f t="shared" si="32"/>
        <v>30.851448731342604</v>
      </c>
      <c r="AN173" s="190"/>
    </row>
    <row r="174" spans="1:40" ht="14.45" hidden="1" customHeight="1">
      <c r="A174" s="190"/>
      <c r="B174" s="686"/>
      <c r="C174" s="196">
        <v>110</v>
      </c>
      <c r="D174" s="200"/>
      <c r="E174" s="200"/>
      <c r="F174" s="198"/>
      <c r="G174" s="198"/>
      <c r="H174" s="197"/>
      <c r="I174" s="197"/>
      <c r="J174" s="198"/>
      <c r="K174" s="198"/>
      <c r="L174" s="197"/>
      <c r="M174" s="197"/>
      <c r="N174" s="198"/>
      <c r="O174" s="198"/>
      <c r="P174" s="197"/>
      <c r="Q174" s="197"/>
      <c r="R174" s="198"/>
      <c r="S174" s="198"/>
      <c r="T174" s="197"/>
      <c r="U174" s="197"/>
      <c r="V174" s="198"/>
      <c r="W174" s="198"/>
      <c r="X174" s="197"/>
      <c r="Y174" s="197"/>
      <c r="Z174" s="198"/>
      <c r="AA174" s="198"/>
      <c r="AB174" s="197"/>
      <c r="AC174" s="197"/>
      <c r="AD174" s="198"/>
      <c r="AE174" s="198"/>
      <c r="AF174" s="197">
        <f t="shared" si="33"/>
        <v>2.0000000000000007E-2</v>
      </c>
      <c r="AG174" s="197">
        <f t="shared" si="35"/>
        <v>0.98812499999999959</v>
      </c>
      <c r="AH174" s="198">
        <f>ROW(AC110)*AF174^IF(AG174=100%,0,1)*PRODUCT(INDEX(1-AF$64:AF173,))</f>
        <v>0.25724800457174196</v>
      </c>
      <c r="AI174" s="198">
        <f t="shared" si="30"/>
        <v>34.318806679390462</v>
      </c>
      <c r="AJ174" s="197">
        <f t="shared" si="34"/>
        <v>1.0000000000000004E-2</v>
      </c>
      <c r="AK174" s="197">
        <f t="shared" si="31"/>
        <v>0.49406249999999979</v>
      </c>
      <c r="AL174" s="198">
        <f>ROW(AG110)*AJ174^IF(AK174=100%,0,1)*PRODUCT(INDEX(1-AJ$64:AJ173,))</f>
        <v>0.37815632029585827</v>
      </c>
      <c r="AM174" s="199">
        <f t="shared" si="32"/>
        <v>31.229605051638462</v>
      </c>
      <c r="AN174" s="190"/>
    </row>
    <row r="175" spans="1:40" ht="14.45" hidden="1" customHeight="1">
      <c r="A175" s="190"/>
      <c r="B175" s="686"/>
      <c r="C175" s="196">
        <v>111</v>
      </c>
      <c r="D175" s="200"/>
      <c r="E175" s="200"/>
      <c r="F175" s="198"/>
      <c r="G175" s="198"/>
      <c r="H175" s="197"/>
      <c r="I175" s="197"/>
      <c r="J175" s="198"/>
      <c r="K175" s="198"/>
      <c r="L175" s="197"/>
      <c r="M175" s="197"/>
      <c r="N175" s="198"/>
      <c r="O175" s="198"/>
      <c r="P175" s="197"/>
      <c r="Q175" s="197"/>
      <c r="R175" s="198"/>
      <c r="S175" s="198"/>
      <c r="T175" s="197"/>
      <c r="U175" s="197"/>
      <c r="V175" s="198"/>
      <c r="W175" s="198"/>
      <c r="X175" s="197"/>
      <c r="Y175" s="197"/>
      <c r="Z175" s="198"/>
      <c r="AA175" s="198"/>
      <c r="AB175" s="197"/>
      <c r="AC175" s="197"/>
      <c r="AD175" s="198"/>
      <c r="AE175" s="198"/>
      <c r="AF175" s="197">
        <f t="shared" si="33"/>
        <v>2.0000000000000007E-2</v>
      </c>
      <c r="AG175" s="197">
        <f t="shared" si="35"/>
        <v>0.99742499999999956</v>
      </c>
      <c r="AH175" s="198">
        <f>ROW(AC111)*AF175^IF(AG175=100%,0,1)*PRODUCT(INDEX(1-AF$64:AF174,))</f>
        <v>0.25439489033921903</v>
      </c>
      <c r="AI175" s="198">
        <f t="shared" si="30"/>
        <v>34.573201569729683</v>
      </c>
      <c r="AJ175" s="197">
        <f t="shared" si="34"/>
        <v>1.0000000000000004E-2</v>
      </c>
      <c r="AK175" s="197">
        <f t="shared" si="31"/>
        <v>0.49871249999999978</v>
      </c>
      <c r="AL175" s="198">
        <f>ROW(AG111)*AJ175^IF(AK175=100%,0,1)*PRODUCT(INDEX(1-AJ$64:AJ174,))</f>
        <v>0.37777816397556241</v>
      </c>
      <c r="AM175" s="199">
        <f t="shared" si="32"/>
        <v>31.607383215614025</v>
      </c>
      <c r="AN175" s="190"/>
    </row>
    <row r="176" spans="1:40" ht="14.45" customHeight="1">
      <c r="A176" s="190"/>
      <c r="B176" s="686"/>
      <c r="C176" s="196">
        <v>112</v>
      </c>
      <c r="D176" s="200"/>
      <c r="E176" s="200"/>
      <c r="F176" s="198"/>
      <c r="G176" s="198"/>
      <c r="H176" s="197"/>
      <c r="I176" s="197"/>
      <c r="J176" s="198"/>
      <c r="K176" s="198"/>
      <c r="L176" s="197"/>
      <c r="M176" s="197"/>
      <c r="N176" s="198"/>
      <c r="O176" s="198"/>
      <c r="P176" s="197"/>
      <c r="Q176" s="197"/>
      <c r="R176" s="198"/>
      <c r="S176" s="198"/>
      <c r="T176" s="197"/>
      <c r="U176" s="197"/>
      <c r="V176" s="198"/>
      <c r="W176" s="198"/>
      <c r="X176" s="197"/>
      <c r="Y176" s="197"/>
      <c r="Z176" s="198"/>
      <c r="AA176" s="198"/>
      <c r="AB176" s="197"/>
      <c r="AC176" s="197"/>
      <c r="AD176" s="198"/>
      <c r="AE176" s="198"/>
      <c r="AF176" s="197">
        <f t="shared" si="33"/>
        <v>2.0000000000000007E-2</v>
      </c>
      <c r="AG176" s="197">
        <f t="shared" si="35"/>
        <v>1</v>
      </c>
      <c r="AH176" s="198">
        <f>ROW(AC112)*AF176^IF(AG176=100%,0,1)*PRODUCT(INDEX(1-AF$64:AF175,))</f>
        <v>12.577650073708412</v>
      </c>
      <c r="AI176" s="198">
        <f t="shared" si="30"/>
        <v>47.150851643438095</v>
      </c>
      <c r="AJ176" s="197">
        <f t="shared" si="34"/>
        <v>1.0000000000000004E-2</v>
      </c>
      <c r="AK176" s="197">
        <f t="shared" si="31"/>
        <v>0.50336249999999982</v>
      </c>
      <c r="AL176" s="198">
        <f>ROW(AG112)*AJ176^IF(AK176=100%,0,1)*PRODUCT(INDEX(1-AJ$64:AJ175,))</f>
        <v>0.37736975514964288</v>
      </c>
      <c r="AM176" s="199">
        <f t="shared" si="32"/>
        <v>31.984752970763669</v>
      </c>
      <c r="AN176" s="190"/>
    </row>
    <row r="177" spans="1:40" ht="14.45" hidden="1" customHeight="1">
      <c r="A177" s="190"/>
      <c r="B177" s="686"/>
      <c r="C177" s="196">
        <v>113</v>
      </c>
      <c r="D177" s="200"/>
      <c r="E177" s="200"/>
      <c r="F177" s="198"/>
      <c r="G177" s="198"/>
      <c r="H177" s="197"/>
      <c r="I177" s="197"/>
      <c r="J177" s="198"/>
      <c r="K177" s="198"/>
      <c r="L177" s="197"/>
      <c r="M177" s="197"/>
      <c r="N177" s="198"/>
      <c r="O177" s="198"/>
      <c r="P177" s="197"/>
      <c r="Q177" s="197"/>
      <c r="R177" s="198"/>
      <c r="S177" s="198"/>
      <c r="T177" s="197"/>
      <c r="U177" s="197"/>
      <c r="V177" s="198"/>
      <c r="W177" s="198"/>
      <c r="X177" s="197"/>
      <c r="Y177" s="197"/>
      <c r="Z177" s="198"/>
      <c r="AA177" s="198"/>
      <c r="AB177" s="197"/>
      <c r="AC177" s="197"/>
      <c r="AD177" s="198"/>
      <c r="AE177" s="198"/>
      <c r="AF177" s="197"/>
      <c r="AG177" s="197"/>
      <c r="AH177" s="198"/>
      <c r="AI177" s="198"/>
      <c r="AJ177" s="197">
        <f t="shared" si="34"/>
        <v>1.0000000000000004E-2</v>
      </c>
      <c r="AK177" s="197">
        <f t="shared" si="31"/>
        <v>0.50801249999999987</v>
      </c>
      <c r="AL177" s="198">
        <f>ROW(AG113)*AJ177^IF(AK177=100%,0,1)*PRODUCT(INDEX(1-AJ$64:AJ176,))</f>
        <v>0.37693173668384422</v>
      </c>
      <c r="AM177" s="199">
        <f t="shared" si="32"/>
        <v>32.361684707447516</v>
      </c>
      <c r="AN177" s="190"/>
    </row>
    <row r="178" spans="1:40" ht="14.45" hidden="1" customHeight="1">
      <c r="A178" s="190"/>
      <c r="B178" s="686"/>
      <c r="C178" s="196">
        <v>114</v>
      </c>
      <c r="D178" s="200"/>
      <c r="E178" s="200"/>
      <c r="F178" s="198"/>
      <c r="G178" s="198"/>
      <c r="H178" s="197"/>
      <c r="I178" s="197"/>
      <c r="J178" s="198"/>
      <c r="K178" s="198"/>
      <c r="L178" s="197"/>
      <c r="M178" s="197"/>
      <c r="N178" s="198"/>
      <c r="O178" s="198"/>
      <c r="P178" s="197"/>
      <c r="Q178" s="197"/>
      <c r="R178" s="198"/>
      <c r="S178" s="198"/>
      <c r="T178" s="197"/>
      <c r="U178" s="197"/>
      <c r="V178" s="198"/>
      <c r="W178" s="198"/>
      <c r="X178" s="197"/>
      <c r="Y178" s="197"/>
      <c r="Z178" s="198"/>
      <c r="AA178" s="198"/>
      <c r="AB178" s="197"/>
      <c r="AC178" s="197"/>
      <c r="AD178" s="198"/>
      <c r="AE178" s="198"/>
      <c r="AF178" s="197"/>
      <c r="AG178" s="197"/>
      <c r="AH178" s="198"/>
      <c r="AI178" s="198"/>
      <c r="AJ178" s="197">
        <f t="shared" si="34"/>
        <v>1.0000000000000004E-2</v>
      </c>
      <c r="AK178" s="197">
        <f t="shared" si="31"/>
        <v>0.51266249999999991</v>
      </c>
      <c r="AL178" s="198">
        <f>ROW(AG114)*AJ178^IF(AK178=100%,0,1)*PRODUCT(INDEX(1-AJ$64:AJ177,))</f>
        <v>0.37646474161184651</v>
      </c>
      <c r="AM178" s="199">
        <f t="shared" si="32"/>
        <v>32.738149449059364</v>
      </c>
      <c r="AN178" s="190"/>
    </row>
    <row r="179" spans="1:40" ht="14.45" hidden="1" customHeight="1">
      <c r="A179" s="190"/>
      <c r="B179" s="686"/>
      <c r="C179" s="196">
        <v>115</v>
      </c>
      <c r="D179" s="200"/>
      <c r="E179" s="200"/>
      <c r="F179" s="198"/>
      <c r="G179" s="198"/>
      <c r="H179" s="197"/>
      <c r="I179" s="197"/>
      <c r="J179" s="198"/>
      <c r="K179" s="198"/>
      <c r="L179" s="197"/>
      <c r="M179" s="197"/>
      <c r="N179" s="198"/>
      <c r="O179" s="198"/>
      <c r="P179" s="197"/>
      <c r="Q179" s="197"/>
      <c r="R179" s="198"/>
      <c r="S179" s="198"/>
      <c r="T179" s="197"/>
      <c r="U179" s="197"/>
      <c r="V179" s="198"/>
      <c r="W179" s="198"/>
      <c r="X179" s="197"/>
      <c r="Y179" s="197"/>
      <c r="Z179" s="198"/>
      <c r="AA179" s="198"/>
      <c r="AB179" s="197"/>
      <c r="AC179" s="197"/>
      <c r="AD179" s="198"/>
      <c r="AE179" s="198"/>
      <c r="AF179" s="197"/>
      <c r="AG179" s="197"/>
      <c r="AH179" s="198"/>
      <c r="AI179" s="198"/>
      <c r="AJ179" s="197">
        <f t="shared" si="34"/>
        <v>1.0000000000000004E-2</v>
      </c>
      <c r="AK179" s="197">
        <f t="shared" si="31"/>
        <v>0.51731249999999995</v>
      </c>
      <c r="AL179" s="198">
        <f>ROW(AG115)*AJ179^IF(AK179=100%,0,1)*PRODUCT(INDEX(1-AJ$64:AJ178,))</f>
        <v>0.37596939326762036</v>
      </c>
      <c r="AM179" s="199">
        <f t="shared" si="32"/>
        <v>33.114118842326981</v>
      </c>
      <c r="AN179" s="190"/>
    </row>
    <row r="180" spans="1:40" ht="14.45" hidden="1" customHeight="1">
      <c r="A180" s="190"/>
      <c r="B180" s="686"/>
      <c r="C180" s="196">
        <v>116</v>
      </c>
      <c r="D180" s="200"/>
      <c r="E180" s="200"/>
      <c r="F180" s="198"/>
      <c r="G180" s="198"/>
      <c r="H180" s="197"/>
      <c r="I180" s="197"/>
      <c r="J180" s="198"/>
      <c r="K180" s="198"/>
      <c r="L180" s="197"/>
      <c r="M180" s="197"/>
      <c r="N180" s="198"/>
      <c r="O180" s="198"/>
      <c r="P180" s="197"/>
      <c r="Q180" s="197"/>
      <c r="R180" s="198"/>
      <c r="S180" s="198"/>
      <c r="T180" s="197"/>
      <c r="U180" s="197"/>
      <c r="V180" s="198"/>
      <c r="W180" s="198"/>
      <c r="X180" s="197"/>
      <c r="Y180" s="197"/>
      <c r="Z180" s="198"/>
      <c r="AA180" s="198"/>
      <c r="AB180" s="197"/>
      <c r="AC180" s="197"/>
      <c r="AD180" s="198"/>
      <c r="AE180" s="198"/>
      <c r="AF180" s="197"/>
      <c r="AG180" s="197"/>
      <c r="AH180" s="198"/>
      <c r="AI180" s="198"/>
      <c r="AJ180" s="197">
        <f t="shared" si="34"/>
        <v>1.0000000000000004E-2</v>
      </c>
      <c r="AK180" s="197">
        <f t="shared" si="31"/>
        <v>0.5219625</v>
      </c>
      <c r="AL180" s="198">
        <f>ROW(AG116)*AJ180^IF(AK180=100%,0,1)*PRODUCT(INDEX(1-AJ$64:AJ179,))</f>
        <v>0.37544630541611762</v>
      </c>
      <c r="AM180" s="199">
        <f t="shared" si="32"/>
        <v>33.4895651477431</v>
      </c>
      <c r="AN180" s="190"/>
    </row>
    <row r="181" spans="1:40" ht="14.45" hidden="1" customHeight="1">
      <c r="A181" s="190"/>
      <c r="B181" s="686"/>
      <c r="C181" s="196">
        <v>117</v>
      </c>
      <c r="D181" s="200"/>
      <c r="E181" s="200"/>
      <c r="F181" s="198"/>
      <c r="G181" s="198"/>
      <c r="H181" s="197"/>
      <c r="I181" s="197"/>
      <c r="J181" s="198"/>
      <c r="K181" s="198"/>
      <c r="L181" s="197"/>
      <c r="M181" s="197"/>
      <c r="N181" s="198"/>
      <c r="O181" s="198"/>
      <c r="P181" s="197"/>
      <c r="Q181" s="197"/>
      <c r="R181" s="198"/>
      <c r="S181" s="198"/>
      <c r="T181" s="197"/>
      <c r="U181" s="197"/>
      <c r="V181" s="198"/>
      <c r="W181" s="198"/>
      <c r="X181" s="197"/>
      <c r="Y181" s="197"/>
      <c r="Z181" s="198"/>
      <c r="AA181" s="198"/>
      <c r="AB181" s="197"/>
      <c r="AC181" s="197"/>
      <c r="AD181" s="198"/>
      <c r="AE181" s="198"/>
      <c r="AF181" s="197"/>
      <c r="AG181" s="197"/>
      <c r="AH181" s="198"/>
      <c r="AI181" s="198"/>
      <c r="AJ181" s="197">
        <f t="shared" si="34"/>
        <v>1.0000000000000004E-2</v>
      </c>
      <c r="AK181" s="197">
        <f t="shared" si="31"/>
        <v>0.52661250000000004</v>
      </c>
      <c r="AL181" s="198">
        <f>ROW(AG117)*AJ181^IF(AK181=100%,0,1)*PRODUCT(INDEX(1-AJ$64:AJ180,))</f>
        <v>0.37489608238231809</v>
      </c>
      <c r="AM181" s="199">
        <f t="shared" si="32"/>
        <v>33.864461230125421</v>
      </c>
      <c r="AN181" s="190"/>
    </row>
    <row r="182" spans="1:40" ht="14.45" hidden="1" customHeight="1">
      <c r="A182" s="190"/>
      <c r="B182" s="686"/>
      <c r="C182" s="196">
        <v>118</v>
      </c>
      <c r="D182" s="200"/>
      <c r="E182" s="200"/>
      <c r="F182" s="198"/>
      <c r="G182" s="198"/>
      <c r="H182" s="197"/>
      <c r="I182" s="197"/>
      <c r="J182" s="198"/>
      <c r="K182" s="198"/>
      <c r="L182" s="197"/>
      <c r="M182" s="197"/>
      <c r="N182" s="198"/>
      <c r="O182" s="198"/>
      <c r="P182" s="197"/>
      <c r="Q182" s="197"/>
      <c r="R182" s="198"/>
      <c r="S182" s="198"/>
      <c r="T182" s="197"/>
      <c r="U182" s="197"/>
      <c r="V182" s="198"/>
      <c r="W182" s="198"/>
      <c r="X182" s="197"/>
      <c r="Y182" s="197"/>
      <c r="Z182" s="198"/>
      <c r="AA182" s="198"/>
      <c r="AB182" s="197"/>
      <c r="AC182" s="197"/>
      <c r="AD182" s="198"/>
      <c r="AE182" s="198"/>
      <c r="AF182" s="197"/>
      <c r="AG182" s="197"/>
      <c r="AH182" s="198"/>
      <c r="AI182" s="198"/>
      <c r="AJ182" s="197">
        <f t="shared" si="34"/>
        <v>1.0000000000000004E-2</v>
      </c>
      <c r="AK182" s="197">
        <f t="shared" si="31"/>
        <v>0.53126250000000008</v>
      </c>
      <c r="AL182" s="198">
        <f>ROW(AG118)*AJ182^IF(AK182=100%,0,1)*PRODUCT(INDEX(1-AJ$64:AJ181,))</f>
        <v>0.37431931917865302</v>
      </c>
      <c r="AM182" s="199">
        <f t="shared" si="32"/>
        <v>34.238780549304074</v>
      </c>
      <c r="AN182" s="190"/>
    </row>
    <row r="183" spans="1:40" ht="14.45" hidden="1" customHeight="1">
      <c r="A183" s="190"/>
      <c r="B183" s="686"/>
      <c r="C183" s="196">
        <v>119</v>
      </c>
      <c r="D183" s="200"/>
      <c r="E183" s="200"/>
      <c r="F183" s="198"/>
      <c r="G183" s="198"/>
      <c r="H183" s="197"/>
      <c r="I183" s="197"/>
      <c r="J183" s="198"/>
      <c r="K183" s="198"/>
      <c r="L183" s="197"/>
      <c r="M183" s="197"/>
      <c r="N183" s="198"/>
      <c r="O183" s="198"/>
      <c r="P183" s="197"/>
      <c r="Q183" s="197"/>
      <c r="R183" s="198"/>
      <c r="S183" s="198"/>
      <c r="T183" s="197"/>
      <c r="U183" s="197"/>
      <c r="V183" s="198"/>
      <c r="W183" s="198"/>
      <c r="X183" s="197"/>
      <c r="Y183" s="197"/>
      <c r="Z183" s="198"/>
      <c r="AA183" s="198"/>
      <c r="AB183" s="197"/>
      <c r="AC183" s="197"/>
      <c r="AD183" s="198"/>
      <c r="AE183" s="198"/>
      <c r="AF183" s="197"/>
      <c r="AG183" s="197"/>
      <c r="AH183" s="198"/>
      <c r="AI183" s="198"/>
      <c r="AJ183" s="197">
        <f t="shared" si="34"/>
        <v>1.0000000000000004E-2</v>
      </c>
      <c r="AK183" s="197">
        <f t="shared" si="31"/>
        <v>0.53591250000000012</v>
      </c>
      <c r="AL183" s="198">
        <f>ROW(AG119)*AJ183^IF(AK183=100%,0,1)*PRODUCT(INDEX(1-AJ$64:AJ182,))</f>
        <v>0.37371660163082299</v>
      </c>
      <c r="AM183" s="199">
        <f t="shared" si="32"/>
        <v>34.6124971509349</v>
      </c>
      <c r="AN183" s="190"/>
    </row>
    <row r="184" spans="1:40" ht="14.45" hidden="1" customHeight="1">
      <c r="A184" s="190"/>
      <c r="B184" s="686"/>
      <c r="C184" s="196">
        <v>120</v>
      </c>
      <c r="D184" s="200"/>
      <c r="E184" s="200"/>
      <c r="F184" s="198"/>
      <c r="G184" s="198"/>
      <c r="H184" s="197"/>
      <c r="I184" s="197"/>
      <c r="J184" s="198"/>
      <c r="K184" s="198"/>
      <c r="L184" s="197"/>
      <c r="M184" s="197"/>
      <c r="N184" s="198"/>
      <c r="O184" s="198"/>
      <c r="P184" s="197"/>
      <c r="Q184" s="197"/>
      <c r="R184" s="198"/>
      <c r="S184" s="198"/>
      <c r="T184" s="197"/>
      <c r="U184" s="197"/>
      <c r="V184" s="198"/>
      <c r="W184" s="198"/>
      <c r="X184" s="197"/>
      <c r="Y184" s="197"/>
      <c r="Z184" s="198"/>
      <c r="AA184" s="198"/>
      <c r="AB184" s="197"/>
      <c r="AC184" s="197"/>
      <c r="AD184" s="198"/>
      <c r="AE184" s="198"/>
      <c r="AF184" s="197"/>
      <c r="AG184" s="197"/>
      <c r="AH184" s="198"/>
      <c r="AI184" s="198"/>
      <c r="AJ184" s="197">
        <f t="shared" si="34"/>
        <v>1.0000000000000004E-2</v>
      </c>
      <c r="AK184" s="197">
        <f t="shared" si="31"/>
        <v>0.54056250000000017</v>
      </c>
      <c r="AL184" s="198">
        <f>ROW(AG120)*AJ184^IF(AK184=100%,0,1)*PRODUCT(INDEX(1-AJ$64:AJ183,))</f>
        <v>0.37308850650203168</v>
      </c>
      <c r="AM184" s="199">
        <f t="shared" si="32"/>
        <v>34.985585657436928</v>
      </c>
      <c r="AN184" s="190"/>
    </row>
    <row r="185" spans="1:40" ht="14.45" hidden="1" customHeight="1">
      <c r="A185" s="190"/>
      <c r="B185" s="686"/>
      <c r="C185" s="196">
        <v>121</v>
      </c>
      <c r="D185" s="200"/>
      <c r="E185" s="200"/>
      <c r="F185" s="198"/>
      <c r="G185" s="198"/>
      <c r="H185" s="197"/>
      <c r="I185" s="197"/>
      <c r="J185" s="198"/>
      <c r="K185" s="198"/>
      <c r="L185" s="197"/>
      <c r="M185" s="197"/>
      <c r="N185" s="198"/>
      <c r="O185" s="198"/>
      <c r="P185" s="197"/>
      <c r="Q185" s="197"/>
      <c r="R185" s="198"/>
      <c r="S185" s="198"/>
      <c r="T185" s="197"/>
      <c r="U185" s="197"/>
      <c r="V185" s="198"/>
      <c r="W185" s="198"/>
      <c r="X185" s="197"/>
      <c r="Y185" s="197"/>
      <c r="Z185" s="198"/>
      <c r="AA185" s="198"/>
      <c r="AB185" s="197"/>
      <c r="AC185" s="197"/>
      <c r="AD185" s="198"/>
      <c r="AE185" s="198"/>
      <c r="AF185" s="197"/>
      <c r="AG185" s="197"/>
      <c r="AH185" s="198"/>
      <c r="AI185" s="198"/>
      <c r="AJ185" s="197">
        <f t="shared" si="34"/>
        <v>1.0000000000000004E-2</v>
      </c>
      <c r="AK185" s="197">
        <f t="shared" si="31"/>
        <v>0.54521250000000021</v>
      </c>
      <c r="AL185" s="198">
        <f>ROW(AG121)*AJ185^IF(AK185=100%,0,1)*PRODUCT(INDEX(1-AJ$64:AJ184,))</f>
        <v>0.37243560161565314</v>
      </c>
      <c r="AM185" s="199">
        <f t="shared" si="32"/>
        <v>35.358021259052585</v>
      </c>
      <c r="AN185" s="190"/>
    </row>
    <row r="186" spans="1:40" ht="14.45" hidden="1" customHeight="1">
      <c r="A186" s="190"/>
      <c r="B186" s="686"/>
      <c r="C186" s="196">
        <v>122</v>
      </c>
      <c r="D186" s="200"/>
      <c r="E186" s="200"/>
      <c r="F186" s="198"/>
      <c r="G186" s="198"/>
      <c r="H186" s="197"/>
      <c r="I186" s="197"/>
      <c r="J186" s="198"/>
      <c r="K186" s="198"/>
      <c r="L186" s="197"/>
      <c r="M186" s="197"/>
      <c r="N186" s="198"/>
      <c r="O186" s="198"/>
      <c r="P186" s="197"/>
      <c r="Q186" s="197"/>
      <c r="R186" s="198"/>
      <c r="S186" s="198"/>
      <c r="T186" s="197"/>
      <c r="U186" s="197"/>
      <c r="V186" s="198"/>
      <c r="W186" s="198"/>
      <c r="X186" s="197"/>
      <c r="Y186" s="197"/>
      <c r="Z186" s="198"/>
      <c r="AA186" s="198"/>
      <c r="AB186" s="197"/>
      <c r="AC186" s="197"/>
      <c r="AD186" s="198"/>
      <c r="AE186" s="198"/>
      <c r="AF186" s="197"/>
      <c r="AG186" s="197"/>
      <c r="AH186" s="198"/>
      <c r="AI186" s="198"/>
      <c r="AJ186" s="197">
        <f t="shared" si="34"/>
        <v>1.0000000000000004E-2</v>
      </c>
      <c r="AK186" s="197">
        <f t="shared" si="31"/>
        <v>0.54986250000000025</v>
      </c>
      <c r="AL186" s="198">
        <f>ROW(AG122)*AJ186^IF(AK186=100%,0,1)*PRODUCT(INDEX(1-AJ$64:AJ185,))</f>
        <v>0.37175844597635199</v>
      </c>
      <c r="AM186" s="199">
        <f t="shared" si="32"/>
        <v>35.729779705028939</v>
      </c>
      <c r="AN186" s="190"/>
    </row>
    <row r="187" spans="1:40" ht="14.45" hidden="1" customHeight="1">
      <c r="A187" s="190"/>
      <c r="B187" s="686"/>
      <c r="C187" s="196">
        <v>123</v>
      </c>
      <c r="D187" s="200"/>
      <c r="E187" s="200"/>
      <c r="F187" s="198"/>
      <c r="G187" s="198"/>
      <c r="H187" s="197"/>
      <c r="I187" s="197"/>
      <c r="J187" s="198"/>
      <c r="K187" s="198"/>
      <c r="L187" s="197"/>
      <c r="M187" s="197"/>
      <c r="N187" s="198"/>
      <c r="O187" s="198"/>
      <c r="P187" s="197"/>
      <c r="Q187" s="197"/>
      <c r="R187" s="198"/>
      <c r="S187" s="198"/>
      <c r="T187" s="197"/>
      <c r="U187" s="197"/>
      <c r="V187" s="198"/>
      <c r="W187" s="198"/>
      <c r="X187" s="197"/>
      <c r="Y187" s="197"/>
      <c r="Z187" s="198"/>
      <c r="AA187" s="198"/>
      <c r="AB187" s="197"/>
      <c r="AC187" s="197"/>
      <c r="AD187" s="198"/>
      <c r="AE187" s="198"/>
      <c r="AF187" s="197"/>
      <c r="AG187" s="197"/>
      <c r="AH187" s="198"/>
      <c r="AI187" s="198"/>
      <c r="AJ187" s="197">
        <f t="shared" si="34"/>
        <v>1.0000000000000004E-2</v>
      </c>
      <c r="AK187" s="197">
        <f t="shared" si="31"/>
        <v>0.5545125000000003</v>
      </c>
      <c r="AL187" s="198">
        <f>ROW(AG123)*AJ187^IF(AK187=100%,0,1)*PRODUCT(INDEX(1-AJ$64:AJ186,))</f>
        <v>0.37105758988967524</v>
      </c>
      <c r="AM187" s="199">
        <f t="shared" si="32"/>
        <v>36.100837294918612</v>
      </c>
      <c r="AN187" s="190"/>
    </row>
    <row r="188" spans="1:40" ht="14.45" hidden="1" customHeight="1">
      <c r="A188" s="190"/>
      <c r="B188" s="686"/>
      <c r="C188" s="196">
        <v>124</v>
      </c>
      <c r="D188" s="200"/>
      <c r="E188" s="200"/>
      <c r="F188" s="198"/>
      <c r="G188" s="198"/>
      <c r="H188" s="197"/>
      <c r="I188" s="197"/>
      <c r="J188" s="198"/>
      <c r="K188" s="198"/>
      <c r="L188" s="197"/>
      <c r="M188" s="197"/>
      <c r="N188" s="198"/>
      <c r="O188" s="198"/>
      <c r="P188" s="197"/>
      <c r="Q188" s="197"/>
      <c r="R188" s="198"/>
      <c r="S188" s="198"/>
      <c r="T188" s="197"/>
      <c r="U188" s="197"/>
      <c r="V188" s="198"/>
      <c r="W188" s="198"/>
      <c r="X188" s="197"/>
      <c r="Y188" s="197"/>
      <c r="Z188" s="198"/>
      <c r="AA188" s="198"/>
      <c r="AB188" s="197"/>
      <c r="AC188" s="197"/>
      <c r="AD188" s="198"/>
      <c r="AE188" s="198"/>
      <c r="AF188" s="197"/>
      <c r="AG188" s="197"/>
      <c r="AH188" s="198"/>
      <c r="AI188" s="198"/>
      <c r="AJ188" s="197">
        <f t="shared" si="34"/>
        <v>1.0000000000000004E-2</v>
      </c>
      <c r="AK188" s="197">
        <f t="shared" si="31"/>
        <v>0.55916250000000034</v>
      </c>
      <c r="AL188" s="198">
        <f>ROW(AG124)*AJ188^IF(AK188=100%,0,1)*PRODUCT(INDEX(1-AJ$64:AJ187,))</f>
        <v>0.37033357508013437</v>
      </c>
      <c r="AM188" s="199">
        <f t="shared" si="32"/>
        <v>36.471170869998744</v>
      </c>
      <c r="AN188" s="190"/>
    </row>
    <row r="189" spans="1:40" ht="14.45" hidden="1" customHeight="1">
      <c r="A189" s="190"/>
      <c r="B189" s="686"/>
      <c r="C189" s="196">
        <v>125</v>
      </c>
      <c r="D189" s="200"/>
      <c r="E189" s="200"/>
      <c r="F189" s="198"/>
      <c r="G189" s="198"/>
      <c r="H189" s="197"/>
      <c r="I189" s="197"/>
      <c r="J189" s="198"/>
      <c r="K189" s="198"/>
      <c r="L189" s="197"/>
      <c r="M189" s="197"/>
      <c r="N189" s="198"/>
      <c r="O189" s="198"/>
      <c r="P189" s="197"/>
      <c r="Q189" s="197"/>
      <c r="R189" s="198"/>
      <c r="S189" s="198"/>
      <c r="T189" s="197"/>
      <c r="U189" s="197"/>
      <c r="V189" s="198"/>
      <c r="W189" s="198"/>
      <c r="X189" s="197"/>
      <c r="Y189" s="197"/>
      <c r="Z189" s="198"/>
      <c r="AA189" s="198"/>
      <c r="AB189" s="197"/>
      <c r="AC189" s="197"/>
      <c r="AD189" s="198"/>
      <c r="AE189" s="198"/>
      <c r="AF189" s="197"/>
      <c r="AG189" s="197"/>
      <c r="AH189" s="198"/>
      <c r="AI189" s="198"/>
      <c r="AJ189" s="197">
        <f t="shared" si="34"/>
        <v>1.0000000000000004E-2</v>
      </c>
      <c r="AK189" s="197">
        <f t="shared" si="31"/>
        <v>0.56381250000000038</v>
      </c>
      <c r="AL189" s="198">
        <f>ROW(AG125)*AJ189^IF(AK189=100%,0,1)*PRODUCT(INDEX(1-AJ$64:AJ188,))</f>
        <v>0.36958693480779542</v>
      </c>
      <c r="AM189" s="199">
        <f t="shared" si="32"/>
        <v>36.840757804806536</v>
      </c>
      <c r="AN189" s="190"/>
    </row>
    <row r="190" spans="1:40" ht="14.45" hidden="1" customHeight="1">
      <c r="A190" s="190"/>
      <c r="B190" s="686"/>
      <c r="C190" s="196">
        <v>126</v>
      </c>
      <c r="D190" s="200"/>
      <c r="E190" s="200"/>
      <c r="F190" s="198"/>
      <c r="G190" s="198"/>
      <c r="H190" s="197"/>
      <c r="I190" s="197"/>
      <c r="J190" s="198"/>
      <c r="K190" s="198"/>
      <c r="L190" s="197"/>
      <c r="M190" s="197"/>
      <c r="N190" s="198"/>
      <c r="O190" s="198"/>
      <c r="P190" s="197"/>
      <c r="Q190" s="197"/>
      <c r="R190" s="198"/>
      <c r="S190" s="198"/>
      <c r="T190" s="197"/>
      <c r="U190" s="197"/>
      <c r="V190" s="198"/>
      <c r="W190" s="198"/>
      <c r="X190" s="197"/>
      <c r="Y190" s="197"/>
      <c r="Z190" s="198"/>
      <c r="AA190" s="198"/>
      <c r="AB190" s="197"/>
      <c r="AC190" s="197"/>
      <c r="AD190" s="198"/>
      <c r="AE190" s="198"/>
      <c r="AF190" s="197"/>
      <c r="AG190" s="197"/>
      <c r="AH190" s="198"/>
      <c r="AI190" s="198"/>
      <c r="AJ190" s="197">
        <f t="shared" si="34"/>
        <v>1.0000000000000004E-2</v>
      </c>
      <c r="AK190" s="197">
        <f t="shared" si="31"/>
        <v>0.56846250000000043</v>
      </c>
      <c r="AL190" s="198">
        <f>ROW(AG126)*AJ190^IF(AK190=100%,0,1)*PRODUCT(INDEX(1-AJ$64:AJ189,))</f>
        <v>0.36881819398339516</v>
      </c>
      <c r="AM190" s="199">
        <f t="shared" si="32"/>
        <v>37.20957599878993</v>
      </c>
      <c r="AN190" s="190"/>
    </row>
    <row r="191" spans="1:40" ht="14.45" hidden="1" customHeight="1">
      <c r="A191" s="190"/>
      <c r="B191" s="686"/>
      <c r="C191" s="196">
        <v>127</v>
      </c>
      <c r="D191" s="200"/>
      <c r="E191" s="200"/>
      <c r="F191" s="198"/>
      <c r="G191" s="198"/>
      <c r="H191" s="197"/>
      <c r="I191" s="197"/>
      <c r="J191" s="198"/>
      <c r="K191" s="198"/>
      <c r="L191" s="197"/>
      <c r="M191" s="197"/>
      <c r="N191" s="198"/>
      <c r="O191" s="198"/>
      <c r="P191" s="197"/>
      <c r="Q191" s="197"/>
      <c r="R191" s="198"/>
      <c r="S191" s="198"/>
      <c r="T191" s="197"/>
      <c r="U191" s="197"/>
      <c r="V191" s="198"/>
      <c r="W191" s="198"/>
      <c r="X191" s="197"/>
      <c r="Y191" s="197"/>
      <c r="Z191" s="198"/>
      <c r="AA191" s="198"/>
      <c r="AB191" s="197"/>
      <c r="AC191" s="197"/>
      <c r="AD191" s="198"/>
      <c r="AE191" s="198"/>
      <c r="AF191" s="197"/>
      <c r="AG191" s="197"/>
      <c r="AH191" s="198"/>
      <c r="AI191" s="198"/>
      <c r="AJ191" s="197">
        <f t="shared" si="34"/>
        <v>1.0000000000000004E-2</v>
      </c>
      <c r="AK191" s="197">
        <f t="shared" si="31"/>
        <v>0.57311250000000047</v>
      </c>
      <c r="AL191" s="198">
        <f>ROW(AG127)*AJ191^IF(AK191=100%,0,1)*PRODUCT(INDEX(1-AJ$64:AJ190,))</f>
        <v>0.36802786928200221</v>
      </c>
      <c r="AM191" s="199">
        <f t="shared" si="32"/>
        <v>37.577603868071932</v>
      </c>
      <c r="AN191" s="190"/>
    </row>
    <row r="192" spans="1:40" ht="14.45" hidden="1" customHeight="1">
      <c r="A192" s="190"/>
      <c r="B192" s="686"/>
      <c r="C192" s="196">
        <v>128</v>
      </c>
      <c r="D192" s="200"/>
      <c r="E192" s="200"/>
      <c r="F192" s="198"/>
      <c r="G192" s="198"/>
      <c r="H192" s="197"/>
      <c r="I192" s="197"/>
      <c r="J192" s="198"/>
      <c r="K192" s="198"/>
      <c r="L192" s="197"/>
      <c r="M192" s="197"/>
      <c r="N192" s="198"/>
      <c r="O192" s="198"/>
      <c r="P192" s="197"/>
      <c r="Q192" s="197"/>
      <c r="R192" s="198"/>
      <c r="S192" s="198"/>
      <c r="T192" s="197"/>
      <c r="U192" s="197"/>
      <c r="V192" s="198"/>
      <c r="W192" s="198"/>
      <c r="X192" s="197"/>
      <c r="Y192" s="197"/>
      <c r="Z192" s="198"/>
      <c r="AA192" s="198"/>
      <c r="AB192" s="197"/>
      <c r="AC192" s="197"/>
      <c r="AD192" s="198"/>
      <c r="AE192" s="198"/>
      <c r="AF192" s="197"/>
      <c r="AG192" s="197"/>
      <c r="AH192" s="198"/>
      <c r="AI192" s="198"/>
      <c r="AJ192" s="197">
        <f t="shared" si="34"/>
        <v>1.0000000000000004E-2</v>
      </c>
      <c r="AK192" s="197">
        <f t="shared" si="31"/>
        <v>0.57776250000000051</v>
      </c>
      <c r="AL192" s="198">
        <f>ROW(AG128)*AJ192^IF(AK192=100%,0,1)*PRODUCT(INDEX(1-AJ$64:AJ191,))</f>
        <v>0.36721646925523876</v>
      </c>
      <c r="AM192" s="199">
        <f t="shared" si="32"/>
        <v>37.944820337327172</v>
      </c>
      <c r="AN192" s="190"/>
    </row>
    <row r="193" spans="1:40" ht="14.45" hidden="1" customHeight="1">
      <c r="A193" s="190"/>
      <c r="B193" s="686"/>
      <c r="C193" s="196">
        <v>129</v>
      </c>
      <c r="D193" s="200"/>
      <c r="E193" s="200"/>
      <c r="F193" s="198"/>
      <c r="G193" s="198"/>
      <c r="H193" s="197"/>
      <c r="I193" s="197"/>
      <c r="J193" s="198"/>
      <c r="K193" s="198"/>
      <c r="L193" s="197"/>
      <c r="M193" s="197"/>
      <c r="N193" s="198"/>
      <c r="O193" s="198"/>
      <c r="P193" s="197"/>
      <c r="Q193" s="197"/>
      <c r="R193" s="198"/>
      <c r="S193" s="198"/>
      <c r="T193" s="197"/>
      <c r="U193" s="197"/>
      <c r="V193" s="198"/>
      <c r="W193" s="198"/>
      <c r="X193" s="197"/>
      <c r="Y193" s="197"/>
      <c r="Z193" s="198"/>
      <c r="AA193" s="198"/>
      <c r="AB193" s="197"/>
      <c r="AC193" s="197"/>
      <c r="AD193" s="198"/>
      <c r="AE193" s="198"/>
      <c r="AF193" s="197"/>
      <c r="AG193" s="197"/>
      <c r="AH193" s="198"/>
      <c r="AI193" s="198"/>
      <c r="AJ193" s="197">
        <f t="shared" si="34"/>
        <v>1.0000000000000004E-2</v>
      </c>
      <c r="AK193" s="197">
        <f t="shared" si="31"/>
        <v>0.58241250000000055</v>
      </c>
      <c r="AL193" s="198">
        <f>ROW(AG129)*AJ193^IF(AK193=100%,0,1)*PRODUCT(INDEX(1-AJ$64:AJ192,))</f>
        <v>0.36638449444208238</v>
      </c>
      <c r="AM193" s="199">
        <f t="shared" si="32"/>
        <v>38.311204831769253</v>
      </c>
      <c r="AN193" s="190"/>
    </row>
    <row r="194" spans="1:40" ht="14.45" hidden="1" customHeight="1">
      <c r="A194" s="190"/>
      <c r="B194" s="686"/>
      <c r="C194" s="196">
        <v>130</v>
      </c>
      <c r="D194" s="200"/>
      <c r="E194" s="200"/>
      <c r="F194" s="198"/>
      <c r="G194" s="198"/>
      <c r="H194" s="197"/>
      <c r="I194" s="197"/>
      <c r="J194" s="198"/>
      <c r="K194" s="198"/>
      <c r="L194" s="197"/>
      <c r="M194" s="197"/>
      <c r="N194" s="198"/>
      <c r="O194" s="198"/>
      <c r="P194" s="197"/>
      <c r="Q194" s="197"/>
      <c r="R194" s="198"/>
      <c r="S194" s="198"/>
      <c r="T194" s="197"/>
      <c r="U194" s="197"/>
      <c r="V194" s="198"/>
      <c r="W194" s="198"/>
      <c r="X194" s="197"/>
      <c r="Y194" s="197"/>
      <c r="Z194" s="198"/>
      <c r="AA194" s="198"/>
      <c r="AB194" s="197"/>
      <c r="AC194" s="197"/>
      <c r="AD194" s="198"/>
      <c r="AE194" s="198"/>
      <c r="AF194" s="197"/>
      <c r="AG194" s="197"/>
      <c r="AH194" s="198"/>
      <c r="AI194" s="198"/>
      <c r="AJ194" s="197">
        <f t="shared" si="34"/>
        <v>1.0000000000000004E-2</v>
      </c>
      <c r="AK194" s="197">
        <f t="shared" ref="AK194:AK257" si="36">IF(AK193+AJ193*0.465&gt;1,1,AK193+AJ193*0.465)</f>
        <v>0.5870625000000006</v>
      </c>
      <c r="AL194" s="198">
        <f>ROW(AG130)*AJ194^IF(AK194=100%,0,1)*PRODUCT(INDEX(1-AJ$64:AJ193,))</f>
        <v>0.36553243747826353</v>
      </c>
      <c r="AM194" s="199">
        <f t="shared" ref="AM194:AM257" si="37">SUM(AL194+AM193)</f>
        <v>38.676737269247518</v>
      </c>
      <c r="AN194" s="190"/>
    </row>
    <row r="195" spans="1:40" ht="14.45" hidden="1" customHeight="1">
      <c r="A195" s="190"/>
      <c r="B195" s="686"/>
      <c r="C195" s="196">
        <v>131</v>
      </c>
      <c r="D195" s="200"/>
      <c r="E195" s="200"/>
      <c r="F195" s="198"/>
      <c r="G195" s="198"/>
      <c r="H195" s="197"/>
      <c r="I195" s="197"/>
      <c r="J195" s="198"/>
      <c r="K195" s="198"/>
      <c r="L195" s="197"/>
      <c r="M195" s="197"/>
      <c r="N195" s="198"/>
      <c r="O195" s="198"/>
      <c r="P195" s="197"/>
      <c r="Q195" s="197"/>
      <c r="R195" s="198"/>
      <c r="S195" s="198"/>
      <c r="T195" s="197"/>
      <c r="U195" s="197"/>
      <c r="V195" s="198"/>
      <c r="W195" s="198"/>
      <c r="X195" s="197"/>
      <c r="Y195" s="197"/>
      <c r="Z195" s="198"/>
      <c r="AA195" s="198"/>
      <c r="AB195" s="197"/>
      <c r="AC195" s="197"/>
      <c r="AD195" s="198"/>
      <c r="AE195" s="198"/>
      <c r="AF195" s="197"/>
      <c r="AG195" s="197"/>
      <c r="AH195" s="198"/>
      <c r="AI195" s="198"/>
      <c r="AJ195" s="197">
        <f t="shared" si="34"/>
        <v>1.0000000000000004E-2</v>
      </c>
      <c r="AK195" s="197">
        <f t="shared" si="36"/>
        <v>0.59171250000000064</v>
      </c>
      <c r="AL195" s="198">
        <f>ROW(AG131)*AJ195^IF(AK195=100%,0,1)*PRODUCT(INDEX(1-AJ$64:AJ194,))</f>
        <v>0.36466078320427692</v>
      </c>
      <c r="AM195" s="199">
        <f t="shared" si="37"/>
        <v>39.041398052451797</v>
      </c>
      <c r="AN195" s="190"/>
    </row>
    <row r="196" spans="1:40" ht="14.45" hidden="1" customHeight="1">
      <c r="A196" s="190"/>
      <c r="B196" s="686"/>
      <c r="C196" s="196">
        <v>132</v>
      </c>
      <c r="D196" s="200"/>
      <c r="E196" s="200"/>
      <c r="F196" s="198"/>
      <c r="G196" s="198"/>
      <c r="H196" s="197"/>
      <c r="I196" s="197"/>
      <c r="J196" s="198"/>
      <c r="K196" s="198"/>
      <c r="L196" s="197"/>
      <c r="M196" s="197"/>
      <c r="N196" s="198"/>
      <c r="O196" s="198"/>
      <c r="P196" s="197"/>
      <c r="Q196" s="197"/>
      <c r="R196" s="198"/>
      <c r="S196" s="198"/>
      <c r="T196" s="197"/>
      <c r="U196" s="197"/>
      <c r="V196" s="198"/>
      <c r="W196" s="198"/>
      <c r="X196" s="197"/>
      <c r="Y196" s="197"/>
      <c r="Z196" s="198"/>
      <c r="AA196" s="198"/>
      <c r="AB196" s="197"/>
      <c r="AC196" s="197"/>
      <c r="AD196" s="198"/>
      <c r="AE196" s="198"/>
      <c r="AF196" s="197"/>
      <c r="AG196" s="197"/>
      <c r="AH196" s="198"/>
      <c r="AI196" s="198"/>
      <c r="AJ196" s="197">
        <f t="shared" si="34"/>
        <v>1.0000000000000004E-2</v>
      </c>
      <c r="AK196" s="197">
        <f t="shared" si="36"/>
        <v>0.59636250000000068</v>
      </c>
      <c r="AL196" s="198">
        <f>ROW(AG132)*AJ196^IF(AK196=100%,0,1)*PRODUCT(INDEX(1-AJ$64:AJ195,))</f>
        <v>0.3637700087720222</v>
      </c>
      <c r="AM196" s="199">
        <f t="shared" si="37"/>
        <v>39.405168061223819</v>
      </c>
      <c r="AN196" s="190"/>
    </row>
    <row r="197" spans="1:40" ht="14.45" hidden="1" customHeight="1">
      <c r="A197" s="190"/>
      <c r="B197" s="686"/>
      <c r="C197" s="196">
        <v>133</v>
      </c>
      <c r="D197" s="200"/>
      <c r="E197" s="200"/>
      <c r="F197" s="198"/>
      <c r="G197" s="198"/>
      <c r="H197" s="197"/>
      <c r="I197" s="197"/>
      <c r="J197" s="198"/>
      <c r="K197" s="198"/>
      <c r="L197" s="197"/>
      <c r="M197" s="197"/>
      <c r="N197" s="198"/>
      <c r="O197" s="198"/>
      <c r="P197" s="197"/>
      <c r="Q197" s="197"/>
      <c r="R197" s="198"/>
      <c r="S197" s="198"/>
      <c r="T197" s="197"/>
      <c r="U197" s="197"/>
      <c r="V197" s="198"/>
      <c r="W197" s="198"/>
      <c r="X197" s="197"/>
      <c r="Y197" s="197"/>
      <c r="Z197" s="198"/>
      <c r="AA197" s="198"/>
      <c r="AB197" s="197"/>
      <c r="AC197" s="197"/>
      <c r="AD197" s="198"/>
      <c r="AE197" s="198"/>
      <c r="AF197" s="197"/>
      <c r="AG197" s="197"/>
      <c r="AH197" s="198"/>
      <c r="AI197" s="198"/>
      <c r="AJ197" s="197">
        <f t="shared" si="34"/>
        <v>1.0000000000000004E-2</v>
      </c>
      <c r="AK197" s="197">
        <f t="shared" si="36"/>
        <v>0.60101250000000073</v>
      </c>
      <c r="AL197" s="198">
        <f>ROW(AG133)*AJ197^IF(AK197=100%,0,1)*PRODUCT(INDEX(1-AJ$64:AJ196,))</f>
        <v>0.36286058375009217</v>
      </c>
      <c r="AM197" s="199">
        <f t="shared" si="37"/>
        <v>39.76802864497391</v>
      </c>
      <c r="AN197" s="190"/>
    </row>
    <row r="198" spans="1:40" ht="14.45" hidden="1" customHeight="1">
      <c r="A198" s="190"/>
      <c r="B198" s="686"/>
      <c r="C198" s="196">
        <v>134</v>
      </c>
      <c r="D198" s="200"/>
      <c r="E198" s="200"/>
      <c r="F198" s="198"/>
      <c r="G198" s="198"/>
      <c r="H198" s="197"/>
      <c r="I198" s="197"/>
      <c r="J198" s="198"/>
      <c r="K198" s="198"/>
      <c r="L198" s="197"/>
      <c r="M198" s="197"/>
      <c r="N198" s="198"/>
      <c r="O198" s="198"/>
      <c r="P198" s="197"/>
      <c r="Q198" s="197"/>
      <c r="R198" s="198"/>
      <c r="S198" s="198"/>
      <c r="T198" s="197"/>
      <c r="U198" s="197"/>
      <c r="V198" s="198"/>
      <c r="W198" s="198"/>
      <c r="X198" s="197"/>
      <c r="Y198" s="197"/>
      <c r="Z198" s="198"/>
      <c r="AA198" s="198"/>
      <c r="AB198" s="197"/>
      <c r="AC198" s="197"/>
      <c r="AD198" s="198"/>
      <c r="AE198" s="198"/>
      <c r="AF198" s="197"/>
      <c r="AG198" s="197"/>
      <c r="AH198" s="198"/>
      <c r="AI198" s="198"/>
      <c r="AJ198" s="197">
        <f t="shared" si="34"/>
        <v>1.0000000000000004E-2</v>
      </c>
      <c r="AK198" s="197">
        <f t="shared" si="36"/>
        <v>0.60566250000000077</v>
      </c>
      <c r="AL198" s="198">
        <f>ROW(AG134)*AJ198^IF(AK198=100%,0,1)*PRODUCT(INDEX(1-AJ$64:AJ197,))</f>
        <v>0.36193297022772353</v>
      </c>
      <c r="AM198" s="199">
        <f t="shared" si="37"/>
        <v>40.129961615201637</v>
      </c>
      <c r="AN198" s="190"/>
    </row>
    <row r="199" spans="1:40" ht="14.45" hidden="1" customHeight="1">
      <c r="A199" s="190"/>
      <c r="B199" s="686"/>
      <c r="C199" s="196">
        <v>135</v>
      </c>
      <c r="D199" s="200"/>
      <c r="E199" s="200"/>
      <c r="F199" s="198"/>
      <c r="G199" s="198"/>
      <c r="H199" s="197"/>
      <c r="I199" s="197"/>
      <c r="J199" s="198"/>
      <c r="K199" s="198"/>
      <c r="L199" s="197"/>
      <c r="M199" s="197"/>
      <c r="N199" s="198"/>
      <c r="O199" s="198"/>
      <c r="P199" s="197"/>
      <c r="Q199" s="197"/>
      <c r="R199" s="198"/>
      <c r="S199" s="198"/>
      <c r="T199" s="197"/>
      <c r="U199" s="197"/>
      <c r="V199" s="198"/>
      <c r="W199" s="198"/>
      <c r="X199" s="197"/>
      <c r="Y199" s="197"/>
      <c r="Z199" s="198"/>
      <c r="AA199" s="198"/>
      <c r="AB199" s="197"/>
      <c r="AC199" s="197"/>
      <c r="AD199" s="198"/>
      <c r="AE199" s="198"/>
      <c r="AF199" s="197"/>
      <c r="AG199" s="197"/>
      <c r="AH199" s="198"/>
      <c r="AI199" s="198"/>
      <c r="AJ199" s="197">
        <f t="shared" si="34"/>
        <v>1.0000000000000004E-2</v>
      </c>
      <c r="AK199" s="197">
        <f t="shared" si="36"/>
        <v>0.61031250000000081</v>
      </c>
      <c r="AL199" s="198">
        <f>ROW(AG135)*AJ199^IF(AK199=100%,0,1)*PRODUCT(INDEX(1-AJ$64:AJ198,))</f>
        <v>0.3609876229174272</v>
      </c>
      <c r="AM199" s="199">
        <f t="shared" si="37"/>
        <v>40.490949238119065</v>
      </c>
      <c r="AN199" s="190"/>
    </row>
    <row r="200" spans="1:40" ht="14.45" hidden="1" customHeight="1">
      <c r="A200" s="190"/>
      <c r="B200" s="686"/>
      <c r="C200" s="196">
        <v>136</v>
      </c>
      <c r="D200" s="200"/>
      <c r="E200" s="200"/>
      <c r="F200" s="198"/>
      <c r="G200" s="198"/>
      <c r="H200" s="197"/>
      <c r="I200" s="197"/>
      <c r="J200" s="198"/>
      <c r="K200" s="198"/>
      <c r="L200" s="197"/>
      <c r="M200" s="197"/>
      <c r="N200" s="198"/>
      <c r="O200" s="198"/>
      <c r="P200" s="197"/>
      <c r="Q200" s="197"/>
      <c r="R200" s="198"/>
      <c r="S200" s="198"/>
      <c r="T200" s="197"/>
      <c r="U200" s="197"/>
      <c r="V200" s="198"/>
      <c r="W200" s="198"/>
      <c r="X200" s="197"/>
      <c r="Y200" s="197"/>
      <c r="Z200" s="198"/>
      <c r="AA200" s="198"/>
      <c r="AB200" s="197"/>
      <c r="AC200" s="197"/>
      <c r="AD200" s="198"/>
      <c r="AE200" s="198"/>
      <c r="AF200" s="197"/>
      <c r="AG200" s="197"/>
      <c r="AH200" s="198"/>
      <c r="AI200" s="198"/>
      <c r="AJ200" s="197">
        <f t="shared" si="34"/>
        <v>1.0000000000000004E-2</v>
      </c>
      <c r="AK200" s="197">
        <f t="shared" si="36"/>
        <v>0.61496250000000086</v>
      </c>
      <c r="AL200" s="198">
        <f>ROW(AG136)*AJ200^IF(AK200=100%,0,1)*PRODUCT(INDEX(1-AJ$64:AJ199,))</f>
        <v>0.36002498925631404</v>
      </c>
      <c r="AM200" s="199">
        <f t="shared" si="37"/>
        <v>40.850974227375382</v>
      </c>
      <c r="AN200" s="190"/>
    </row>
    <row r="201" spans="1:40" ht="14.45" hidden="1" customHeight="1">
      <c r="A201" s="190"/>
      <c r="B201" s="686"/>
      <c r="C201" s="196">
        <v>137</v>
      </c>
      <c r="D201" s="200"/>
      <c r="E201" s="200"/>
      <c r="F201" s="198"/>
      <c r="G201" s="198"/>
      <c r="H201" s="197"/>
      <c r="I201" s="197"/>
      <c r="J201" s="198"/>
      <c r="K201" s="198"/>
      <c r="L201" s="197"/>
      <c r="M201" s="197"/>
      <c r="N201" s="198"/>
      <c r="O201" s="198"/>
      <c r="P201" s="197"/>
      <c r="Q201" s="197"/>
      <c r="R201" s="198"/>
      <c r="S201" s="198"/>
      <c r="T201" s="197"/>
      <c r="U201" s="197"/>
      <c r="V201" s="198"/>
      <c r="W201" s="198"/>
      <c r="X201" s="197"/>
      <c r="Y201" s="197"/>
      <c r="Z201" s="198"/>
      <c r="AA201" s="198"/>
      <c r="AB201" s="197"/>
      <c r="AC201" s="197"/>
      <c r="AD201" s="198"/>
      <c r="AE201" s="198"/>
      <c r="AF201" s="197"/>
      <c r="AG201" s="197"/>
      <c r="AH201" s="198"/>
      <c r="AI201" s="198"/>
      <c r="AJ201" s="197">
        <f t="shared" si="34"/>
        <v>1.0000000000000004E-2</v>
      </c>
      <c r="AK201" s="197">
        <f t="shared" si="36"/>
        <v>0.6196125000000009</v>
      </c>
      <c r="AL201" s="198">
        <f>ROW(AG137)*AJ201^IF(AK201=100%,0,1)*PRODUCT(INDEX(1-AJ$64:AJ200,))</f>
        <v>0.3590455095061314</v>
      </c>
      <c r="AM201" s="199">
        <f t="shared" si="37"/>
        <v>41.210019736881513</v>
      </c>
      <c r="AN201" s="190"/>
    </row>
    <row r="202" spans="1:40" ht="14.45" hidden="1" customHeight="1">
      <c r="A202" s="190"/>
      <c r="B202" s="686"/>
      <c r="C202" s="196">
        <v>138</v>
      </c>
      <c r="D202" s="200"/>
      <c r="E202" s="200"/>
      <c r="F202" s="198"/>
      <c r="G202" s="198"/>
      <c r="H202" s="197"/>
      <c r="I202" s="197"/>
      <c r="J202" s="198"/>
      <c r="K202" s="198"/>
      <c r="L202" s="197"/>
      <c r="M202" s="197"/>
      <c r="N202" s="198"/>
      <c r="O202" s="198"/>
      <c r="P202" s="197"/>
      <c r="Q202" s="197"/>
      <c r="R202" s="198"/>
      <c r="S202" s="198"/>
      <c r="T202" s="197"/>
      <c r="U202" s="197"/>
      <c r="V202" s="198"/>
      <c r="W202" s="198"/>
      <c r="X202" s="197"/>
      <c r="Y202" s="197"/>
      <c r="Z202" s="198"/>
      <c r="AA202" s="198"/>
      <c r="AB202" s="197"/>
      <c r="AC202" s="197"/>
      <c r="AD202" s="198"/>
      <c r="AE202" s="198"/>
      <c r="AF202" s="197"/>
      <c r="AG202" s="197"/>
      <c r="AH202" s="198"/>
      <c r="AI202" s="198"/>
      <c r="AJ202" s="197">
        <f t="shared" si="34"/>
        <v>1.0000000000000004E-2</v>
      </c>
      <c r="AK202" s="197">
        <f t="shared" si="36"/>
        <v>0.62426250000000094</v>
      </c>
      <c r="AL202" s="198">
        <f>ROW(AG138)*AJ202^IF(AK202=100%,0,1)*PRODUCT(INDEX(1-AJ$64:AJ201,))</f>
        <v>0.3580496168520268</v>
      </c>
      <c r="AM202" s="199">
        <f t="shared" si="37"/>
        <v>41.568069353733542</v>
      </c>
      <c r="AN202" s="190"/>
    </row>
    <row r="203" spans="1:40" ht="14.45" hidden="1" customHeight="1">
      <c r="A203" s="190"/>
      <c r="B203" s="686"/>
      <c r="C203" s="196">
        <v>139</v>
      </c>
      <c r="D203" s="200"/>
      <c r="E203" s="200"/>
      <c r="F203" s="198"/>
      <c r="G203" s="198"/>
      <c r="H203" s="197"/>
      <c r="I203" s="197"/>
      <c r="J203" s="198"/>
      <c r="K203" s="198"/>
      <c r="L203" s="197"/>
      <c r="M203" s="197"/>
      <c r="N203" s="198"/>
      <c r="O203" s="198"/>
      <c r="P203" s="197"/>
      <c r="Q203" s="197"/>
      <c r="R203" s="198"/>
      <c r="S203" s="198"/>
      <c r="T203" s="197"/>
      <c r="U203" s="197"/>
      <c r="V203" s="198"/>
      <c r="W203" s="198"/>
      <c r="X203" s="197"/>
      <c r="Y203" s="197"/>
      <c r="Z203" s="198"/>
      <c r="AA203" s="198"/>
      <c r="AB203" s="197"/>
      <c r="AC203" s="197"/>
      <c r="AD203" s="198"/>
      <c r="AE203" s="198"/>
      <c r="AF203" s="197"/>
      <c r="AG203" s="197"/>
      <c r="AH203" s="198"/>
      <c r="AI203" s="198"/>
      <c r="AJ203" s="197">
        <f t="shared" si="34"/>
        <v>1.0000000000000004E-2</v>
      </c>
      <c r="AK203" s="197">
        <f t="shared" si="36"/>
        <v>0.62891250000000098</v>
      </c>
      <c r="AL203" s="198">
        <f>ROW(AG139)*AJ203^IF(AK203=100%,0,1)*PRODUCT(INDEX(1-AJ$64:AJ202,))</f>
        <v>0.35703773750005363</v>
      </c>
      <c r="AM203" s="199">
        <f t="shared" si="37"/>
        <v>41.925107091233592</v>
      </c>
      <c r="AN203" s="190"/>
    </row>
    <row r="204" spans="1:40" ht="14.45" hidden="1" customHeight="1">
      <c r="A204" s="190"/>
      <c r="B204" s="686"/>
      <c r="C204" s="196">
        <v>140</v>
      </c>
      <c r="D204" s="200"/>
      <c r="E204" s="200"/>
      <c r="F204" s="198"/>
      <c r="G204" s="198"/>
      <c r="H204" s="197"/>
      <c r="I204" s="197"/>
      <c r="J204" s="198"/>
      <c r="K204" s="198"/>
      <c r="L204" s="197"/>
      <c r="M204" s="197"/>
      <c r="N204" s="198"/>
      <c r="O204" s="198"/>
      <c r="P204" s="197"/>
      <c r="Q204" s="197"/>
      <c r="R204" s="198"/>
      <c r="S204" s="198"/>
      <c r="T204" s="197"/>
      <c r="U204" s="197"/>
      <c r="V204" s="198"/>
      <c r="W204" s="198"/>
      <c r="X204" s="197"/>
      <c r="Y204" s="197"/>
      <c r="Z204" s="198"/>
      <c r="AA204" s="198"/>
      <c r="AB204" s="197"/>
      <c r="AC204" s="197"/>
      <c r="AD204" s="198"/>
      <c r="AE204" s="198"/>
      <c r="AF204" s="197"/>
      <c r="AG204" s="197"/>
      <c r="AH204" s="198"/>
      <c r="AI204" s="198"/>
      <c r="AJ204" s="197">
        <f t="shared" ref="AJ204:AJ267" si="38">AJ203</f>
        <v>1.0000000000000004E-2</v>
      </c>
      <c r="AK204" s="197">
        <f t="shared" si="36"/>
        <v>0.63356250000000103</v>
      </c>
      <c r="AL204" s="198">
        <f>ROW(AG140)*AJ204^IF(AK204=100%,0,1)*PRODUCT(INDEX(1-AJ$64:AJ203,))</f>
        <v>0.35601029077343477</v>
      </c>
      <c r="AM204" s="199">
        <f t="shared" si="37"/>
        <v>42.281117382007025</v>
      </c>
      <c r="AN204" s="190"/>
    </row>
    <row r="205" spans="1:40" ht="14.45" hidden="1" customHeight="1">
      <c r="A205" s="190"/>
      <c r="B205" s="686"/>
      <c r="C205" s="196">
        <v>141</v>
      </c>
      <c r="D205" s="200"/>
      <c r="E205" s="200"/>
      <c r="F205" s="198"/>
      <c r="G205" s="198"/>
      <c r="H205" s="197"/>
      <c r="I205" s="197"/>
      <c r="J205" s="198"/>
      <c r="K205" s="198"/>
      <c r="L205" s="197"/>
      <c r="M205" s="197"/>
      <c r="N205" s="198"/>
      <c r="O205" s="198"/>
      <c r="P205" s="197"/>
      <c r="Q205" s="197"/>
      <c r="R205" s="198"/>
      <c r="S205" s="198"/>
      <c r="T205" s="197"/>
      <c r="U205" s="197"/>
      <c r="V205" s="198"/>
      <c r="W205" s="198"/>
      <c r="X205" s="197"/>
      <c r="Y205" s="197"/>
      <c r="Z205" s="198"/>
      <c r="AA205" s="198"/>
      <c r="AB205" s="197"/>
      <c r="AC205" s="197"/>
      <c r="AD205" s="198"/>
      <c r="AE205" s="198"/>
      <c r="AF205" s="197"/>
      <c r="AG205" s="197"/>
      <c r="AH205" s="198"/>
      <c r="AI205" s="198"/>
      <c r="AJ205" s="197">
        <f t="shared" si="38"/>
        <v>1.0000000000000004E-2</v>
      </c>
      <c r="AK205" s="197">
        <f t="shared" si="36"/>
        <v>0.63821250000000107</v>
      </c>
      <c r="AL205" s="198">
        <f>ROW(AG141)*AJ205^IF(AK205=100%,0,1)*PRODUCT(INDEX(1-AJ$64:AJ204,))</f>
        <v>0.3549676892075983</v>
      </c>
      <c r="AM205" s="199">
        <f t="shared" si="37"/>
        <v>42.636085071214623</v>
      </c>
      <c r="AN205" s="190"/>
    </row>
    <row r="206" spans="1:40" ht="14.45" hidden="1" customHeight="1">
      <c r="A206" s="190"/>
      <c r="B206" s="686"/>
      <c r="C206" s="196">
        <v>142</v>
      </c>
      <c r="D206" s="200"/>
      <c r="E206" s="200"/>
      <c r="F206" s="198"/>
      <c r="G206" s="198"/>
      <c r="H206" s="197"/>
      <c r="I206" s="197"/>
      <c r="J206" s="198"/>
      <c r="K206" s="198"/>
      <c r="L206" s="197"/>
      <c r="M206" s="197"/>
      <c r="N206" s="198"/>
      <c r="O206" s="198"/>
      <c r="P206" s="197"/>
      <c r="Q206" s="197"/>
      <c r="R206" s="198"/>
      <c r="S206" s="198"/>
      <c r="T206" s="197"/>
      <c r="U206" s="197"/>
      <c r="V206" s="198"/>
      <c r="W206" s="198"/>
      <c r="X206" s="197"/>
      <c r="Y206" s="197"/>
      <c r="Z206" s="198"/>
      <c r="AA206" s="198"/>
      <c r="AB206" s="197"/>
      <c r="AC206" s="197"/>
      <c r="AD206" s="198"/>
      <c r="AE206" s="198"/>
      <c r="AF206" s="197"/>
      <c r="AG206" s="197"/>
      <c r="AH206" s="198"/>
      <c r="AI206" s="198"/>
      <c r="AJ206" s="197">
        <f t="shared" si="38"/>
        <v>1.0000000000000004E-2</v>
      </c>
      <c r="AK206" s="197">
        <f t="shared" si="36"/>
        <v>0.64286250000000111</v>
      </c>
      <c r="AL206" s="198">
        <f>ROW(AG142)*AJ206^IF(AK206=100%,0,1)*PRODUCT(INDEX(1-AJ$64:AJ205,))</f>
        <v>0.35391033864400123</v>
      </c>
      <c r="AM206" s="199">
        <f t="shared" si="37"/>
        <v>42.989995409858622</v>
      </c>
      <c r="AN206" s="190"/>
    </row>
    <row r="207" spans="1:40" ht="14.45" hidden="1" customHeight="1">
      <c r="A207" s="190"/>
      <c r="B207" s="686"/>
      <c r="C207" s="196">
        <v>143</v>
      </c>
      <c r="D207" s="200"/>
      <c r="E207" s="200"/>
      <c r="F207" s="198"/>
      <c r="G207" s="198"/>
      <c r="H207" s="197"/>
      <c r="I207" s="197"/>
      <c r="J207" s="198"/>
      <c r="K207" s="198"/>
      <c r="L207" s="197"/>
      <c r="M207" s="197"/>
      <c r="N207" s="198"/>
      <c r="O207" s="198"/>
      <c r="P207" s="197"/>
      <c r="Q207" s="197"/>
      <c r="R207" s="198"/>
      <c r="S207" s="198"/>
      <c r="T207" s="197"/>
      <c r="U207" s="197"/>
      <c r="V207" s="198"/>
      <c r="W207" s="198"/>
      <c r="X207" s="197"/>
      <c r="Y207" s="197"/>
      <c r="Z207" s="198"/>
      <c r="AA207" s="198"/>
      <c r="AB207" s="197"/>
      <c r="AC207" s="197"/>
      <c r="AD207" s="198"/>
      <c r="AE207" s="198"/>
      <c r="AF207" s="197"/>
      <c r="AG207" s="197"/>
      <c r="AH207" s="198"/>
      <c r="AI207" s="198"/>
      <c r="AJ207" s="197">
        <f t="shared" si="38"/>
        <v>1.0000000000000004E-2</v>
      </c>
      <c r="AK207" s="197">
        <f t="shared" si="36"/>
        <v>0.64751250000000116</v>
      </c>
      <c r="AL207" s="198">
        <f>ROW(AG143)*AJ207^IF(AK207=100%,0,1)*PRODUCT(INDEX(1-AJ$64:AJ206,))</f>
        <v>0.3528386383227553</v>
      </c>
      <c r="AM207" s="199">
        <f t="shared" si="37"/>
        <v>43.342834048181381</v>
      </c>
      <c r="AN207" s="190"/>
    </row>
    <row r="208" spans="1:40" ht="14.45" hidden="1" customHeight="1">
      <c r="A208" s="190"/>
      <c r="B208" s="686"/>
      <c r="C208" s="196">
        <v>144</v>
      </c>
      <c r="D208" s="200"/>
      <c r="E208" s="200"/>
      <c r="F208" s="198"/>
      <c r="G208" s="198"/>
      <c r="H208" s="197"/>
      <c r="I208" s="197"/>
      <c r="J208" s="198"/>
      <c r="K208" s="198"/>
      <c r="L208" s="197"/>
      <c r="M208" s="197"/>
      <c r="N208" s="198"/>
      <c r="O208" s="198"/>
      <c r="P208" s="197"/>
      <c r="Q208" s="197"/>
      <c r="R208" s="198"/>
      <c r="S208" s="198"/>
      <c r="T208" s="197"/>
      <c r="U208" s="197"/>
      <c r="V208" s="198"/>
      <c r="W208" s="198"/>
      <c r="X208" s="197"/>
      <c r="Y208" s="197"/>
      <c r="Z208" s="198"/>
      <c r="AA208" s="198"/>
      <c r="AB208" s="197"/>
      <c r="AC208" s="197"/>
      <c r="AD208" s="198"/>
      <c r="AE208" s="198"/>
      <c r="AF208" s="197"/>
      <c r="AG208" s="197"/>
      <c r="AH208" s="198"/>
      <c r="AI208" s="198"/>
      <c r="AJ208" s="197">
        <f t="shared" si="38"/>
        <v>1.0000000000000004E-2</v>
      </c>
      <c r="AK208" s="197">
        <f t="shared" si="36"/>
        <v>0.6521625000000012</v>
      </c>
      <c r="AL208" s="198">
        <f>ROW(AG144)*AJ208^IF(AK208=100%,0,1)*PRODUCT(INDEX(1-AJ$64:AJ207,))</f>
        <v>0.35175298097406987</v>
      </c>
      <c r="AM208" s="199">
        <f t="shared" si="37"/>
        <v>43.69458702915545</v>
      </c>
      <c r="AN208" s="190"/>
    </row>
    <row r="209" spans="1:40" ht="14.45" hidden="1" customHeight="1">
      <c r="A209" s="190"/>
      <c r="B209" s="686"/>
      <c r="C209" s="196">
        <v>145</v>
      </c>
      <c r="D209" s="200"/>
      <c r="E209" s="200"/>
      <c r="F209" s="198"/>
      <c r="G209" s="198"/>
      <c r="H209" s="197"/>
      <c r="I209" s="197"/>
      <c r="J209" s="198"/>
      <c r="K209" s="198"/>
      <c r="L209" s="197"/>
      <c r="M209" s="197"/>
      <c r="N209" s="198"/>
      <c r="O209" s="198"/>
      <c r="P209" s="197"/>
      <c r="Q209" s="197"/>
      <c r="R209" s="198"/>
      <c r="S209" s="198"/>
      <c r="T209" s="197"/>
      <c r="U209" s="197"/>
      <c r="V209" s="198"/>
      <c r="W209" s="198"/>
      <c r="X209" s="197"/>
      <c r="Y209" s="197"/>
      <c r="Z209" s="198"/>
      <c r="AA209" s="198"/>
      <c r="AB209" s="197"/>
      <c r="AC209" s="197"/>
      <c r="AD209" s="198"/>
      <c r="AE209" s="198"/>
      <c r="AF209" s="197"/>
      <c r="AG209" s="197"/>
      <c r="AH209" s="198"/>
      <c r="AI209" s="198"/>
      <c r="AJ209" s="197">
        <f t="shared" si="38"/>
        <v>1.0000000000000004E-2</v>
      </c>
      <c r="AK209" s="197">
        <f t="shared" si="36"/>
        <v>0.65681250000000124</v>
      </c>
      <c r="AL209" s="198">
        <f>ROW(AG145)*AJ209^IF(AK209=100%,0,1)*PRODUCT(INDEX(1-AJ$64:AJ208,))</f>
        <v>0.35065375290852591</v>
      </c>
      <c r="AM209" s="199">
        <f t="shared" si="37"/>
        <v>44.045240782063978</v>
      </c>
      <c r="AN209" s="190"/>
    </row>
    <row r="210" spans="1:40" ht="14.45" hidden="1" customHeight="1">
      <c r="A210" s="190"/>
      <c r="B210" s="686"/>
      <c r="C210" s="196">
        <v>146</v>
      </c>
      <c r="D210" s="200"/>
      <c r="E210" s="200"/>
      <c r="F210" s="198"/>
      <c r="G210" s="198"/>
      <c r="H210" s="197"/>
      <c r="I210" s="197"/>
      <c r="J210" s="198"/>
      <c r="K210" s="198"/>
      <c r="L210" s="197"/>
      <c r="M210" s="197"/>
      <c r="N210" s="198"/>
      <c r="O210" s="198"/>
      <c r="P210" s="197"/>
      <c r="Q210" s="197"/>
      <c r="R210" s="198"/>
      <c r="S210" s="198"/>
      <c r="T210" s="197"/>
      <c r="U210" s="197"/>
      <c r="V210" s="198"/>
      <c r="W210" s="198"/>
      <c r="X210" s="197"/>
      <c r="Y210" s="197"/>
      <c r="Z210" s="198"/>
      <c r="AA210" s="198"/>
      <c r="AB210" s="197"/>
      <c r="AC210" s="197"/>
      <c r="AD210" s="198"/>
      <c r="AE210" s="198"/>
      <c r="AF210" s="197"/>
      <c r="AG210" s="197"/>
      <c r="AH210" s="198"/>
      <c r="AI210" s="198"/>
      <c r="AJ210" s="197">
        <f t="shared" si="38"/>
        <v>1.0000000000000004E-2</v>
      </c>
      <c r="AK210" s="197">
        <f t="shared" si="36"/>
        <v>0.66146250000000129</v>
      </c>
      <c r="AL210" s="198">
        <f>ROW(AG146)*AJ210^IF(AK210=100%,0,1)*PRODUCT(INDEX(1-AJ$64:AJ209,))</f>
        <v>0.34954133410619542</v>
      </c>
      <c r="AM210" s="199">
        <f t="shared" si="37"/>
        <v>44.39478211617017</v>
      </c>
      <c r="AN210" s="190"/>
    </row>
    <row r="211" spans="1:40" ht="14.45" hidden="1" customHeight="1">
      <c r="A211" s="190"/>
      <c r="B211" s="686"/>
      <c r="C211" s="196">
        <v>147</v>
      </c>
      <c r="D211" s="200"/>
      <c r="E211" s="200"/>
      <c r="F211" s="198"/>
      <c r="G211" s="198"/>
      <c r="H211" s="197"/>
      <c r="I211" s="197"/>
      <c r="J211" s="198"/>
      <c r="K211" s="198"/>
      <c r="L211" s="197"/>
      <c r="M211" s="197"/>
      <c r="N211" s="198"/>
      <c r="O211" s="198"/>
      <c r="P211" s="197"/>
      <c r="Q211" s="197"/>
      <c r="R211" s="198"/>
      <c r="S211" s="198"/>
      <c r="T211" s="197"/>
      <c r="U211" s="197"/>
      <c r="V211" s="198"/>
      <c r="W211" s="198"/>
      <c r="X211" s="197"/>
      <c r="Y211" s="197"/>
      <c r="Z211" s="198"/>
      <c r="AA211" s="198"/>
      <c r="AB211" s="197"/>
      <c r="AC211" s="197"/>
      <c r="AD211" s="198"/>
      <c r="AE211" s="198"/>
      <c r="AF211" s="197"/>
      <c r="AG211" s="197"/>
      <c r="AH211" s="198"/>
      <c r="AI211" s="198"/>
      <c r="AJ211" s="197">
        <f t="shared" si="38"/>
        <v>1.0000000000000004E-2</v>
      </c>
      <c r="AK211" s="197">
        <f t="shared" si="36"/>
        <v>0.66611250000000133</v>
      </c>
      <c r="AL211" s="198">
        <f>ROW(AG147)*AJ211^IF(AK211=100%,0,1)*PRODUCT(INDEX(1-AJ$64:AJ210,))</f>
        <v>0.34841609830462067</v>
      </c>
      <c r="AM211" s="199">
        <f t="shared" si="37"/>
        <v>44.743198214474788</v>
      </c>
      <c r="AN211" s="190"/>
    </row>
    <row r="212" spans="1:40" ht="14.45" hidden="1" customHeight="1">
      <c r="A212" s="190"/>
      <c r="B212" s="686"/>
      <c r="C212" s="196">
        <v>148</v>
      </c>
      <c r="D212" s="200"/>
      <c r="E212" s="200"/>
      <c r="F212" s="198"/>
      <c r="G212" s="198"/>
      <c r="H212" s="197"/>
      <c r="I212" s="197"/>
      <c r="J212" s="198"/>
      <c r="K212" s="198"/>
      <c r="L212" s="197"/>
      <c r="M212" s="197"/>
      <c r="N212" s="198"/>
      <c r="O212" s="198"/>
      <c r="P212" s="197"/>
      <c r="Q212" s="197"/>
      <c r="R212" s="198"/>
      <c r="S212" s="198"/>
      <c r="T212" s="197"/>
      <c r="U212" s="197"/>
      <c r="V212" s="198"/>
      <c r="W212" s="198"/>
      <c r="X212" s="197"/>
      <c r="Y212" s="197"/>
      <c r="Z212" s="198"/>
      <c r="AA212" s="198"/>
      <c r="AB212" s="197"/>
      <c r="AC212" s="197"/>
      <c r="AD212" s="198"/>
      <c r="AE212" s="198"/>
      <c r="AF212" s="197"/>
      <c r="AG212" s="197"/>
      <c r="AH212" s="198"/>
      <c r="AI212" s="198"/>
      <c r="AJ212" s="197">
        <f t="shared" si="38"/>
        <v>1.0000000000000004E-2</v>
      </c>
      <c r="AK212" s="197">
        <f t="shared" si="36"/>
        <v>0.67076250000000137</v>
      </c>
      <c r="AL212" s="198">
        <f>ROW(AG148)*AJ212^IF(AK212=100%,0,1)*PRODUCT(INDEX(1-AJ$64:AJ211,))</f>
        <v>0.34727841308566681</v>
      </c>
      <c r="AM212" s="199">
        <f t="shared" si="37"/>
        <v>45.090476627560456</v>
      </c>
      <c r="AN212" s="190"/>
    </row>
    <row r="213" spans="1:40" ht="14.45" hidden="1" customHeight="1">
      <c r="A213" s="190"/>
      <c r="B213" s="686"/>
      <c r="C213" s="196">
        <v>149</v>
      </c>
      <c r="D213" s="200"/>
      <c r="E213" s="200"/>
      <c r="F213" s="198"/>
      <c r="G213" s="198"/>
      <c r="H213" s="197"/>
      <c r="I213" s="197"/>
      <c r="J213" s="198"/>
      <c r="K213" s="198"/>
      <c r="L213" s="197"/>
      <c r="M213" s="197"/>
      <c r="N213" s="198"/>
      <c r="O213" s="198"/>
      <c r="P213" s="197"/>
      <c r="Q213" s="197"/>
      <c r="R213" s="198"/>
      <c r="S213" s="198"/>
      <c r="T213" s="197"/>
      <c r="U213" s="197"/>
      <c r="V213" s="198"/>
      <c r="W213" s="198"/>
      <c r="X213" s="197"/>
      <c r="Y213" s="197"/>
      <c r="Z213" s="198"/>
      <c r="AA213" s="198"/>
      <c r="AB213" s="197"/>
      <c r="AC213" s="197"/>
      <c r="AD213" s="198"/>
      <c r="AE213" s="198"/>
      <c r="AF213" s="197"/>
      <c r="AG213" s="197"/>
      <c r="AH213" s="198"/>
      <c r="AI213" s="198"/>
      <c r="AJ213" s="197">
        <f t="shared" si="38"/>
        <v>1.0000000000000004E-2</v>
      </c>
      <c r="AK213" s="197">
        <f t="shared" si="36"/>
        <v>0.67541250000000141</v>
      </c>
      <c r="AL213" s="198">
        <f>ROW(AG149)*AJ213^IF(AK213=100%,0,1)*PRODUCT(INDEX(1-AJ$64:AJ212,))</f>
        <v>0.34612863996126159</v>
      </c>
      <c r="AM213" s="199">
        <f t="shared" si="37"/>
        <v>45.43660526752172</v>
      </c>
      <c r="AN213" s="190"/>
    </row>
    <row r="214" spans="1:40" ht="14.45" hidden="1" customHeight="1">
      <c r="A214" s="190"/>
      <c r="B214" s="686"/>
      <c r="C214" s="196">
        <v>150</v>
      </c>
      <c r="D214" s="200"/>
      <c r="E214" s="200"/>
      <c r="F214" s="198"/>
      <c r="G214" s="198"/>
      <c r="H214" s="197"/>
      <c r="I214" s="197"/>
      <c r="J214" s="198"/>
      <c r="K214" s="198"/>
      <c r="L214" s="197"/>
      <c r="M214" s="197"/>
      <c r="N214" s="198"/>
      <c r="O214" s="198"/>
      <c r="P214" s="197"/>
      <c r="Q214" s="197"/>
      <c r="R214" s="198"/>
      <c r="S214" s="198"/>
      <c r="T214" s="197"/>
      <c r="U214" s="197"/>
      <c r="V214" s="198"/>
      <c r="W214" s="198"/>
      <c r="X214" s="197"/>
      <c r="Y214" s="197"/>
      <c r="Z214" s="198"/>
      <c r="AA214" s="198"/>
      <c r="AB214" s="197"/>
      <c r="AC214" s="197"/>
      <c r="AD214" s="198"/>
      <c r="AE214" s="198"/>
      <c r="AF214" s="197"/>
      <c r="AG214" s="197"/>
      <c r="AH214" s="198"/>
      <c r="AI214" s="198"/>
      <c r="AJ214" s="197">
        <f t="shared" si="38"/>
        <v>1.0000000000000004E-2</v>
      </c>
      <c r="AK214" s="197">
        <f t="shared" si="36"/>
        <v>0.68006250000000146</v>
      </c>
      <c r="AL214" s="198">
        <f>ROW(AG150)*AJ214^IF(AK214=100%,0,1)*PRODUCT(INDEX(1-AJ$64:AJ213,))</f>
        <v>0.34496713445803584</v>
      </c>
      <c r="AM214" s="199">
        <f t="shared" si="37"/>
        <v>45.781572401979759</v>
      </c>
      <c r="AN214" s="190"/>
    </row>
    <row r="215" spans="1:40" ht="14.45" hidden="1" customHeight="1">
      <c r="A215" s="190"/>
      <c r="B215" s="686"/>
      <c r="C215" s="196">
        <v>151</v>
      </c>
      <c r="D215" s="200"/>
      <c r="E215" s="200"/>
      <c r="F215" s="198"/>
      <c r="G215" s="198"/>
      <c r="H215" s="197"/>
      <c r="I215" s="197"/>
      <c r="J215" s="198"/>
      <c r="K215" s="198"/>
      <c r="L215" s="197"/>
      <c r="M215" s="197"/>
      <c r="N215" s="198"/>
      <c r="O215" s="198"/>
      <c r="P215" s="197"/>
      <c r="Q215" s="197"/>
      <c r="R215" s="198"/>
      <c r="S215" s="198"/>
      <c r="T215" s="197"/>
      <c r="U215" s="197"/>
      <c r="V215" s="198"/>
      <c r="W215" s="198"/>
      <c r="X215" s="197"/>
      <c r="Y215" s="197"/>
      <c r="Z215" s="198"/>
      <c r="AA215" s="198"/>
      <c r="AB215" s="197"/>
      <c r="AC215" s="197"/>
      <c r="AD215" s="198"/>
      <c r="AE215" s="198"/>
      <c r="AF215" s="197"/>
      <c r="AG215" s="197"/>
      <c r="AH215" s="198"/>
      <c r="AI215" s="198"/>
      <c r="AJ215" s="197">
        <f t="shared" si="38"/>
        <v>1.0000000000000004E-2</v>
      </c>
      <c r="AK215" s="197">
        <f t="shared" si="36"/>
        <v>0.6847125000000015</v>
      </c>
      <c r="AL215" s="198">
        <f>ROW(AG151)*AJ215^IF(AK215=100%,0,1)*PRODUCT(INDEX(1-AJ$64:AJ214,))</f>
        <v>0.34379424620087851</v>
      </c>
      <c r="AM215" s="199">
        <f t="shared" si="37"/>
        <v>46.125366648180638</v>
      </c>
      <c r="AN215" s="190"/>
    </row>
    <row r="216" spans="1:40" ht="14.45" hidden="1" customHeight="1">
      <c r="A216" s="190"/>
      <c r="B216" s="686"/>
      <c r="C216" s="196">
        <v>152</v>
      </c>
      <c r="D216" s="200"/>
      <c r="E216" s="200"/>
      <c r="F216" s="198"/>
      <c r="G216" s="198"/>
      <c r="H216" s="197"/>
      <c r="I216" s="197"/>
      <c r="J216" s="198"/>
      <c r="K216" s="198"/>
      <c r="L216" s="197"/>
      <c r="M216" s="197"/>
      <c r="N216" s="198"/>
      <c r="O216" s="198"/>
      <c r="P216" s="197"/>
      <c r="Q216" s="197"/>
      <c r="R216" s="198"/>
      <c r="S216" s="198"/>
      <c r="T216" s="197"/>
      <c r="U216" s="197"/>
      <c r="V216" s="198"/>
      <c r="W216" s="198"/>
      <c r="X216" s="197"/>
      <c r="Y216" s="197"/>
      <c r="Z216" s="198"/>
      <c r="AA216" s="198"/>
      <c r="AB216" s="197"/>
      <c r="AC216" s="197"/>
      <c r="AD216" s="198"/>
      <c r="AE216" s="198"/>
      <c r="AF216" s="197"/>
      <c r="AG216" s="197"/>
      <c r="AH216" s="198"/>
      <c r="AI216" s="198"/>
      <c r="AJ216" s="197">
        <f t="shared" si="38"/>
        <v>1.0000000000000004E-2</v>
      </c>
      <c r="AK216" s="197">
        <f t="shared" si="36"/>
        <v>0.68936250000000154</v>
      </c>
      <c r="AL216" s="198">
        <f>ROW(AG152)*AJ216^IF(AK216=100%,0,1)*PRODUCT(INDEX(1-AJ$64:AJ215,))</f>
        <v>0.34261031899541849</v>
      </c>
      <c r="AM216" s="199">
        <f t="shared" si="37"/>
        <v>46.467976967176057</v>
      </c>
      <c r="AN216" s="190"/>
    </row>
    <row r="217" spans="1:40" ht="14.45" hidden="1" customHeight="1">
      <c r="A217" s="190"/>
      <c r="B217" s="686"/>
      <c r="C217" s="196">
        <v>153</v>
      </c>
      <c r="D217" s="200"/>
      <c r="E217" s="200"/>
      <c r="F217" s="198"/>
      <c r="G217" s="198"/>
      <c r="H217" s="197"/>
      <c r="I217" s="197"/>
      <c r="J217" s="198"/>
      <c r="K217" s="198"/>
      <c r="L217" s="197"/>
      <c r="M217" s="197"/>
      <c r="N217" s="198"/>
      <c r="O217" s="198"/>
      <c r="P217" s="197"/>
      <c r="Q217" s="197"/>
      <c r="R217" s="198"/>
      <c r="S217" s="198"/>
      <c r="T217" s="197"/>
      <c r="U217" s="197"/>
      <c r="V217" s="198"/>
      <c r="W217" s="198"/>
      <c r="X217" s="197"/>
      <c r="Y217" s="197"/>
      <c r="Z217" s="198"/>
      <c r="AA217" s="198"/>
      <c r="AB217" s="197"/>
      <c r="AC217" s="197"/>
      <c r="AD217" s="198"/>
      <c r="AE217" s="198"/>
      <c r="AF217" s="197"/>
      <c r="AG217" s="197"/>
      <c r="AH217" s="198"/>
      <c r="AI217" s="198"/>
      <c r="AJ217" s="197">
        <f t="shared" si="38"/>
        <v>1.0000000000000004E-2</v>
      </c>
      <c r="AK217" s="197">
        <f t="shared" si="36"/>
        <v>0.69401250000000159</v>
      </c>
      <c r="AL217" s="198">
        <f>ROW(AG153)*AJ217^IF(AK217=100%,0,1)*PRODUCT(INDEX(1-AJ$64:AJ216,))</f>
        <v>0.34141569090944762</v>
      </c>
      <c r="AM217" s="199">
        <f t="shared" si="37"/>
        <v>46.809392658085507</v>
      </c>
      <c r="AN217" s="190"/>
    </row>
    <row r="218" spans="1:40" ht="14.45" hidden="1" customHeight="1">
      <c r="A218" s="190"/>
      <c r="B218" s="686"/>
      <c r="C218" s="196">
        <v>154</v>
      </c>
      <c r="D218" s="200"/>
      <c r="E218" s="200"/>
      <c r="F218" s="198"/>
      <c r="G218" s="198"/>
      <c r="H218" s="197"/>
      <c r="I218" s="197"/>
      <c r="J218" s="198"/>
      <c r="K218" s="198"/>
      <c r="L218" s="197"/>
      <c r="M218" s="197"/>
      <c r="N218" s="198"/>
      <c r="O218" s="198"/>
      <c r="P218" s="197"/>
      <c r="Q218" s="197"/>
      <c r="R218" s="198"/>
      <c r="S218" s="198"/>
      <c r="T218" s="197"/>
      <c r="U218" s="197"/>
      <c r="V218" s="198"/>
      <c r="W218" s="198"/>
      <c r="X218" s="197"/>
      <c r="Y218" s="197"/>
      <c r="Z218" s="198"/>
      <c r="AA218" s="198"/>
      <c r="AB218" s="197"/>
      <c r="AC218" s="197"/>
      <c r="AD218" s="198"/>
      <c r="AE218" s="198"/>
      <c r="AF218" s="197"/>
      <c r="AG218" s="197"/>
      <c r="AH218" s="198"/>
      <c r="AI218" s="198"/>
      <c r="AJ218" s="197">
        <f t="shared" si="38"/>
        <v>1.0000000000000004E-2</v>
      </c>
      <c r="AK218" s="197">
        <f t="shared" si="36"/>
        <v>0.69866250000000163</v>
      </c>
      <c r="AL218" s="198">
        <f>ROW(AG154)*AJ218^IF(AK218=100%,0,1)*PRODUCT(INDEX(1-AJ$64:AJ217,))</f>
        <v>0.34021069435329665</v>
      </c>
      <c r="AM218" s="199">
        <f t="shared" si="37"/>
        <v>47.149603352438803</v>
      </c>
      <c r="AN218" s="190"/>
    </row>
    <row r="219" spans="1:40" ht="14.45" hidden="1" customHeight="1">
      <c r="A219" s="190"/>
      <c r="B219" s="686"/>
      <c r="C219" s="196">
        <v>155</v>
      </c>
      <c r="D219" s="200"/>
      <c r="E219" s="200"/>
      <c r="F219" s="198"/>
      <c r="G219" s="198"/>
      <c r="H219" s="197"/>
      <c r="I219" s="197"/>
      <c r="J219" s="198"/>
      <c r="K219" s="198"/>
      <c r="L219" s="197"/>
      <c r="M219" s="197"/>
      <c r="N219" s="198"/>
      <c r="O219" s="198"/>
      <c r="P219" s="197"/>
      <c r="Q219" s="197"/>
      <c r="R219" s="198"/>
      <c r="S219" s="198"/>
      <c r="T219" s="197"/>
      <c r="U219" s="197"/>
      <c r="V219" s="198"/>
      <c r="W219" s="198"/>
      <c r="X219" s="197"/>
      <c r="Y219" s="197"/>
      <c r="Z219" s="198"/>
      <c r="AA219" s="198"/>
      <c r="AB219" s="197"/>
      <c r="AC219" s="197"/>
      <c r="AD219" s="198"/>
      <c r="AE219" s="198"/>
      <c r="AF219" s="197"/>
      <c r="AG219" s="197"/>
      <c r="AH219" s="198"/>
      <c r="AI219" s="198"/>
      <c r="AJ219" s="197">
        <f t="shared" si="38"/>
        <v>1.0000000000000004E-2</v>
      </c>
      <c r="AK219" s="197">
        <f t="shared" si="36"/>
        <v>0.70331250000000167</v>
      </c>
      <c r="AL219" s="198">
        <f>ROW(AG155)*AJ219^IF(AK219=100%,0,1)*PRODUCT(INDEX(1-AJ$64:AJ218,))</f>
        <v>0.33899565615917771</v>
      </c>
      <c r="AM219" s="199">
        <f t="shared" si="37"/>
        <v>47.48859900859798</v>
      </c>
      <c r="AN219" s="190"/>
    </row>
    <row r="220" spans="1:40" ht="14.45" hidden="1" customHeight="1">
      <c r="A220" s="190"/>
      <c r="B220" s="686"/>
      <c r="C220" s="196">
        <v>156</v>
      </c>
      <c r="D220" s="200"/>
      <c r="E220" s="200"/>
      <c r="F220" s="198"/>
      <c r="G220" s="198"/>
      <c r="H220" s="197"/>
      <c r="I220" s="197"/>
      <c r="J220" s="198"/>
      <c r="K220" s="198"/>
      <c r="L220" s="197"/>
      <c r="M220" s="197"/>
      <c r="N220" s="198"/>
      <c r="O220" s="198"/>
      <c r="P220" s="197"/>
      <c r="Q220" s="197"/>
      <c r="R220" s="198"/>
      <c r="S220" s="198"/>
      <c r="T220" s="197"/>
      <c r="U220" s="197"/>
      <c r="V220" s="198"/>
      <c r="W220" s="198"/>
      <c r="X220" s="197"/>
      <c r="Y220" s="197"/>
      <c r="Z220" s="198"/>
      <c r="AA220" s="198"/>
      <c r="AB220" s="197"/>
      <c r="AC220" s="197"/>
      <c r="AD220" s="198"/>
      <c r="AE220" s="198"/>
      <c r="AF220" s="197"/>
      <c r="AG220" s="197"/>
      <c r="AH220" s="198"/>
      <c r="AI220" s="198"/>
      <c r="AJ220" s="197">
        <f t="shared" si="38"/>
        <v>1.0000000000000004E-2</v>
      </c>
      <c r="AK220" s="197">
        <f t="shared" si="36"/>
        <v>0.70796250000000172</v>
      </c>
      <c r="AL220" s="198">
        <f>ROW(AG156)*AJ220^IF(AK220=100%,0,1)*PRODUCT(INDEX(1-AJ$64:AJ219,))</f>
        <v>0.33777089765950585</v>
      </c>
      <c r="AM220" s="199">
        <f t="shared" si="37"/>
        <v>47.826369906257483</v>
      </c>
      <c r="AN220" s="190"/>
    </row>
    <row r="221" spans="1:40" ht="14.45" hidden="1" customHeight="1">
      <c r="A221" s="190"/>
      <c r="B221" s="686"/>
      <c r="C221" s="196">
        <v>157</v>
      </c>
      <c r="D221" s="200"/>
      <c r="E221" s="200"/>
      <c r="F221" s="198"/>
      <c r="G221" s="198"/>
      <c r="H221" s="197"/>
      <c r="I221" s="197"/>
      <c r="J221" s="198"/>
      <c r="K221" s="198"/>
      <c r="L221" s="197"/>
      <c r="M221" s="197"/>
      <c r="N221" s="198"/>
      <c r="O221" s="198"/>
      <c r="P221" s="197"/>
      <c r="Q221" s="197"/>
      <c r="R221" s="198"/>
      <c r="S221" s="198"/>
      <c r="T221" s="197"/>
      <c r="U221" s="197"/>
      <c r="V221" s="198"/>
      <c r="W221" s="198"/>
      <c r="X221" s="197"/>
      <c r="Y221" s="197"/>
      <c r="Z221" s="198"/>
      <c r="AA221" s="198"/>
      <c r="AB221" s="197"/>
      <c r="AC221" s="197"/>
      <c r="AD221" s="198"/>
      <c r="AE221" s="198"/>
      <c r="AF221" s="197"/>
      <c r="AG221" s="197"/>
      <c r="AH221" s="198"/>
      <c r="AI221" s="198"/>
      <c r="AJ221" s="197">
        <f t="shared" si="38"/>
        <v>1.0000000000000004E-2</v>
      </c>
      <c r="AK221" s="197">
        <f t="shared" si="36"/>
        <v>0.71261250000000176</v>
      </c>
      <c r="AL221" s="198">
        <f>ROW(AG157)*AJ221^IF(AK221=100%,0,1)*PRODUCT(INDEX(1-AJ$64:AJ220,))</f>
        <v>0.33653673476421148</v>
      </c>
      <c r="AM221" s="199">
        <f t="shared" si="37"/>
        <v>48.162906641021692</v>
      </c>
      <c r="AN221" s="190"/>
    </row>
    <row r="222" spans="1:40" ht="14.45" hidden="1" customHeight="1">
      <c r="A222" s="190"/>
      <c r="B222" s="686"/>
      <c r="C222" s="196">
        <v>158</v>
      </c>
      <c r="D222" s="200"/>
      <c r="E222" s="200"/>
      <c r="F222" s="198"/>
      <c r="G222" s="198"/>
      <c r="H222" s="197"/>
      <c r="I222" s="197"/>
      <c r="J222" s="198"/>
      <c r="K222" s="198"/>
      <c r="L222" s="197"/>
      <c r="M222" s="197"/>
      <c r="N222" s="198"/>
      <c r="O222" s="198"/>
      <c r="P222" s="197"/>
      <c r="Q222" s="197"/>
      <c r="R222" s="198"/>
      <c r="S222" s="198"/>
      <c r="T222" s="197"/>
      <c r="U222" s="197"/>
      <c r="V222" s="198"/>
      <c r="W222" s="198"/>
      <c r="X222" s="197"/>
      <c r="Y222" s="197"/>
      <c r="Z222" s="198"/>
      <c r="AA222" s="198"/>
      <c r="AB222" s="197"/>
      <c r="AC222" s="197"/>
      <c r="AD222" s="198"/>
      <c r="AE222" s="198"/>
      <c r="AF222" s="197"/>
      <c r="AG222" s="197"/>
      <c r="AH222" s="198"/>
      <c r="AI222" s="198"/>
      <c r="AJ222" s="197">
        <f t="shared" si="38"/>
        <v>1.0000000000000004E-2</v>
      </c>
      <c r="AK222" s="197">
        <f t="shared" si="36"/>
        <v>0.7172625000000018</v>
      </c>
      <c r="AL222" s="198">
        <f>ROW(AG158)*AJ222^IF(AK222=100%,0,1)*PRODUCT(INDEX(1-AJ$64:AJ221,))</f>
        <v>0.33529347803705706</v>
      </c>
      <c r="AM222" s="199">
        <f t="shared" si="37"/>
        <v>48.498200119058751</v>
      </c>
      <c r="AN222" s="190"/>
    </row>
    <row r="223" spans="1:40" ht="14.45" hidden="1" customHeight="1">
      <c r="A223" s="190"/>
      <c r="B223" s="686"/>
      <c r="C223" s="196">
        <v>159</v>
      </c>
      <c r="D223" s="200"/>
      <c r="E223" s="200"/>
      <c r="F223" s="198"/>
      <c r="G223" s="198"/>
      <c r="H223" s="197"/>
      <c r="I223" s="197"/>
      <c r="J223" s="198"/>
      <c r="K223" s="198"/>
      <c r="L223" s="197"/>
      <c r="M223" s="197"/>
      <c r="N223" s="198"/>
      <c r="O223" s="198"/>
      <c r="P223" s="197"/>
      <c r="Q223" s="197"/>
      <c r="R223" s="198"/>
      <c r="S223" s="198"/>
      <c r="T223" s="197"/>
      <c r="U223" s="197"/>
      <c r="V223" s="198"/>
      <c r="W223" s="198"/>
      <c r="X223" s="197"/>
      <c r="Y223" s="197"/>
      <c r="Z223" s="198"/>
      <c r="AA223" s="198"/>
      <c r="AB223" s="197"/>
      <c r="AC223" s="197"/>
      <c r="AD223" s="198"/>
      <c r="AE223" s="198"/>
      <c r="AF223" s="197"/>
      <c r="AG223" s="197"/>
      <c r="AH223" s="198"/>
      <c r="AI223" s="198"/>
      <c r="AJ223" s="197">
        <f t="shared" si="38"/>
        <v>1.0000000000000004E-2</v>
      </c>
      <c r="AK223" s="197">
        <f t="shared" si="36"/>
        <v>0.72191250000000184</v>
      </c>
      <c r="AL223" s="198">
        <f>ROW(AG159)*AJ223^IF(AK223=100%,0,1)*PRODUCT(INDEX(1-AJ$64:AJ222,))</f>
        <v>0.33404143277096932</v>
      </c>
      <c r="AM223" s="199">
        <f t="shared" si="37"/>
        <v>48.832241551829718</v>
      </c>
      <c r="AN223" s="190"/>
    </row>
    <row r="224" spans="1:40" ht="14.45" hidden="1" customHeight="1">
      <c r="A224" s="190"/>
      <c r="B224" s="686"/>
      <c r="C224" s="196">
        <v>160</v>
      </c>
      <c r="D224" s="200"/>
      <c r="E224" s="200"/>
      <c r="F224" s="198"/>
      <c r="G224" s="198"/>
      <c r="H224" s="197"/>
      <c r="I224" s="197"/>
      <c r="J224" s="198"/>
      <c r="K224" s="198"/>
      <c r="L224" s="197"/>
      <c r="M224" s="197"/>
      <c r="N224" s="198"/>
      <c r="O224" s="198"/>
      <c r="P224" s="197"/>
      <c r="Q224" s="197"/>
      <c r="R224" s="198"/>
      <c r="S224" s="198"/>
      <c r="T224" s="197"/>
      <c r="U224" s="197"/>
      <c r="V224" s="198"/>
      <c r="W224" s="198"/>
      <c r="X224" s="197"/>
      <c r="Y224" s="197"/>
      <c r="Z224" s="198"/>
      <c r="AA224" s="198"/>
      <c r="AB224" s="197"/>
      <c r="AC224" s="197"/>
      <c r="AD224" s="198"/>
      <c r="AE224" s="198"/>
      <c r="AF224" s="197"/>
      <c r="AG224" s="197"/>
      <c r="AH224" s="198"/>
      <c r="AI224" s="198"/>
      <c r="AJ224" s="197">
        <f t="shared" si="38"/>
        <v>1.0000000000000004E-2</v>
      </c>
      <c r="AK224" s="197">
        <f t="shared" si="36"/>
        <v>0.72656250000000189</v>
      </c>
      <c r="AL224" s="198">
        <f>ROW(AG160)*AJ224^IF(AK224=100%,0,1)*PRODUCT(INDEX(1-AJ$64:AJ223,))</f>
        <v>0.3327808990623996</v>
      </c>
      <c r="AM224" s="199">
        <f t="shared" si="37"/>
        <v>49.165022450892117</v>
      </c>
      <c r="AN224" s="190"/>
    </row>
    <row r="225" spans="1:40" ht="14.45" hidden="1" customHeight="1">
      <c r="A225" s="190"/>
      <c r="B225" s="686"/>
      <c r="C225" s="196">
        <v>161</v>
      </c>
      <c r="D225" s="200"/>
      <c r="E225" s="200"/>
      <c r="F225" s="198"/>
      <c r="G225" s="198"/>
      <c r="H225" s="197"/>
      <c r="I225" s="197"/>
      <c r="J225" s="198"/>
      <c r="K225" s="198"/>
      <c r="L225" s="197"/>
      <c r="M225" s="197"/>
      <c r="N225" s="198"/>
      <c r="O225" s="198"/>
      <c r="P225" s="197"/>
      <c r="Q225" s="197"/>
      <c r="R225" s="198"/>
      <c r="S225" s="198"/>
      <c r="T225" s="197"/>
      <c r="U225" s="197"/>
      <c r="V225" s="198"/>
      <c r="W225" s="198"/>
      <c r="X225" s="197"/>
      <c r="Y225" s="197"/>
      <c r="Z225" s="198"/>
      <c r="AA225" s="198"/>
      <c r="AB225" s="197"/>
      <c r="AC225" s="197"/>
      <c r="AD225" s="198"/>
      <c r="AE225" s="198"/>
      <c r="AF225" s="197"/>
      <c r="AG225" s="197"/>
      <c r="AH225" s="198"/>
      <c r="AI225" s="198"/>
      <c r="AJ225" s="197">
        <f t="shared" si="38"/>
        <v>1.0000000000000004E-2</v>
      </c>
      <c r="AK225" s="197">
        <f t="shared" si="36"/>
        <v>0.73121250000000193</v>
      </c>
      <c r="AL225" s="198">
        <f>ROW(AG161)*AJ225^IF(AK225=100%,0,1)*PRODUCT(INDEX(1-AJ$64:AJ224,))</f>
        <v>0.3315121718847242</v>
      </c>
      <c r="AM225" s="199">
        <f t="shared" si="37"/>
        <v>49.496534622776842</v>
      </c>
      <c r="AN225" s="190"/>
    </row>
    <row r="226" spans="1:40" ht="14.45" hidden="1" customHeight="1">
      <c r="A226" s="190"/>
      <c r="B226" s="686"/>
      <c r="C226" s="196">
        <v>162</v>
      </c>
      <c r="D226" s="200"/>
      <c r="E226" s="200"/>
      <c r="F226" s="198"/>
      <c r="G226" s="198"/>
      <c r="H226" s="197"/>
      <c r="I226" s="197"/>
      <c r="J226" s="198"/>
      <c r="K226" s="198"/>
      <c r="L226" s="197"/>
      <c r="M226" s="197"/>
      <c r="N226" s="198"/>
      <c r="O226" s="198"/>
      <c r="P226" s="197"/>
      <c r="Q226" s="197"/>
      <c r="R226" s="198"/>
      <c r="S226" s="198"/>
      <c r="T226" s="197"/>
      <c r="U226" s="197"/>
      <c r="V226" s="198"/>
      <c r="W226" s="198"/>
      <c r="X226" s="197"/>
      <c r="Y226" s="197"/>
      <c r="Z226" s="198"/>
      <c r="AA226" s="198"/>
      <c r="AB226" s="197"/>
      <c r="AC226" s="197"/>
      <c r="AD226" s="198"/>
      <c r="AE226" s="198"/>
      <c r="AF226" s="197"/>
      <c r="AG226" s="197"/>
      <c r="AH226" s="198"/>
      <c r="AI226" s="198"/>
      <c r="AJ226" s="197">
        <f t="shared" si="38"/>
        <v>1.0000000000000004E-2</v>
      </c>
      <c r="AK226" s="197">
        <f t="shared" si="36"/>
        <v>0.73586250000000197</v>
      </c>
      <c r="AL226" s="198">
        <f>ROW(AG162)*AJ226^IF(AK226=100%,0,1)*PRODUCT(INDEX(1-AJ$64:AJ225,))</f>
        <v>0.33023554116069609</v>
      </c>
      <c r="AM226" s="199">
        <f t="shared" si="37"/>
        <v>49.826770163937539</v>
      </c>
      <c r="AN226" s="190"/>
    </row>
    <row r="227" spans="1:40" ht="14.45" hidden="1" customHeight="1">
      <c r="A227" s="190"/>
      <c r="B227" s="686"/>
      <c r="C227" s="196">
        <v>163</v>
      </c>
      <c r="D227" s="200"/>
      <c r="E227" s="200"/>
      <c r="F227" s="198"/>
      <c r="G227" s="198"/>
      <c r="H227" s="197"/>
      <c r="I227" s="197"/>
      <c r="J227" s="198"/>
      <c r="K227" s="198"/>
      <c r="L227" s="197"/>
      <c r="M227" s="197"/>
      <c r="N227" s="198"/>
      <c r="O227" s="198"/>
      <c r="P227" s="197"/>
      <c r="Q227" s="197"/>
      <c r="R227" s="198"/>
      <c r="S227" s="198"/>
      <c r="T227" s="197"/>
      <c r="U227" s="197"/>
      <c r="V227" s="198"/>
      <c r="W227" s="198"/>
      <c r="X227" s="197"/>
      <c r="Y227" s="197"/>
      <c r="Z227" s="198"/>
      <c r="AA227" s="198"/>
      <c r="AB227" s="197"/>
      <c r="AC227" s="197"/>
      <c r="AD227" s="198"/>
      <c r="AE227" s="198"/>
      <c r="AF227" s="197"/>
      <c r="AG227" s="197"/>
      <c r="AH227" s="198"/>
      <c r="AI227" s="198"/>
      <c r="AJ227" s="197">
        <f t="shared" si="38"/>
        <v>1.0000000000000004E-2</v>
      </c>
      <c r="AK227" s="197">
        <f t="shared" si="36"/>
        <v>0.74051250000000202</v>
      </c>
      <c r="AL227" s="198">
        <f>ROW(AG163)*AJ227^IF(AK227=100%,0,1)*PRODUCT(INDEX(1-AJ$64:AJ226,))</f>
        <v>0.32895129183396005</v>
      </c>
      <c r="AM227" s="199">
        <f t="shared" si="37"/>
        <v>50.155721455771499</v>
      </c>
      <c r="AN227" s="190"/>
    </row>
    <row r="228" spans="1:40" ht="14.45" hidden="1" customHeight="1">
      <c r="A228" s="190"/>
      <c r="B228" s="686"/>
      <c r="C228" s="196">
        <v>164</v>
      </c>
      <c r="D228" s="200"/>
      <c r="E228" s="200"/>
      <c r="F228" s="198"/>
      <c r="G228" s="198"/>
      <c r="H228" s="197"/>
      <c r="I228" s="197"/>
      <c r="J228" s="198"/>
      <c r="K228" s="198"/>
      <c r="L228" s="197"/>
      <c r="M228" s="197"/>
      <c r="N228" s="198"/>
      <c r="O228" s="198"/>
      <c r="P228" s="197"/>
      <c r="Q228" s="197"/>
      <c r="R228" s="198"/>
      <c r="S228" s="198"/>
      <c r="T228" s="197"/>
      <c r="U228" s="197"/>
      <c r="V228" s="198"/>
      <c r="W228" s="198"/>
      <c r="X228" s="197"/>
      <c r="Y228" s="197"/>
      <c r="Z228" s="198"/>
      <c r="AA228" s="198"/>
      <c r="AB228" s="197"/>
      <c r="AC228" s="197"/>
      <c r="AD228" s="198"/>
      <c r="AE228" s="198"/>
      <c r="AF228" s="197"/>
      <c r="AG228" s="197"/>
      <c r="AH228" s="198"/>
      <c r="AI228" s="198"/>
      <c r="AJ228" s="197">
        <f t="shared" si="38"/>
        <v>1.0000000000000004E-2</v>
      </c>
      <c r="AK228" s="197">
        <f t="shared" si="36"/>
        <v>0.74516250000000206</v>
      </c>
      <c r="AL228" s="198">
        <f>ROW(AG164)*AJ228^IF(AK228=100%,0,1)*PRODUCT(INDEX(1-AJ$64:AJ227,))</f>
        <v>0.32765970393964261</v>
      </c>
      <c r="AM228" s="199">
        <f t="shared" si="37"/>
        <v>50.483381159711143</v>
      </c>
      <c r="AN228" s="190"/>
    </row>
    <row r="229" spans="1:40" ht="14.45" hidden="1" customHeight="1">
      <c r="A229" s="190"/>
      <c r="B229" s="686"/>
      <c r="C229" s="196">
        <v>165</v>
      </c>
      <c r="D229" s="200"/>
      <c r="E229" s="200"/>
      <c r="F229" s="198"/>
      <c r="G229" s="198"/>
      <c r="H229" s="197"/>
      <c r="I229" s="197"/>
      <c r="J229" s="198"/>
      <c r="K229" s="198"/>
      <c r="L229" s="197"/>
      <c r="M229" s="197"/>
      <c r="N229" s="198"/>
      <c r="O229" s="198"/>
      <c r="P229" s="197"/>
      <c r="Q229" s="197"/>
      <c r="R229" s="198"/>
      <c r="S229" s="198"/>
      <c r="T229" s="197"/>
      <c r="U229" s="197"/>
      <c r="V229" s="198"/>
      <c r="W229" s="198"/>
      <c r="X229" s="197"/>
      <c r="Y229" s="197"/>
      <c r="Z229" s="198"/>
      <c r="AA229" s="198"/>
      <c r="AB229" s="197"/>
      <c r="AC229" s="197"/>
      <c r="AD229" s="198"/>
      <c r="AE229" s="198"/>
      <c r="AF229" s="197"/>
      <c r="AG229" s="197"/>
      <c r="AH229" s="198"/>
      <c r="AI229" s="198"/>
      <c r="AJ229" s="197">
        <f t="shared" si="38"/>
        <v>1.0000000000000004E-2</v>
      </c>
      <c r="AK229" s="197">
        <f t="shared" si="36"/>
        <v>0.7498125000000021</v>
      </c>
      <c r="AL229" s="198">
        <f>ROW(AG165)*AJ229^IF(AK229=100%,0,1)*PRODUCT(INDEX(1-AJ$64:AJ228,))</f>
        <v>0.32636105267402821</v>
      </c>
      <c r="AM229" s="199">
        <f t="shared" si="37"/>
        <v>50.809742212385174</v>
      </c>
      <c r="AN229" s="190"/>
    </row>
    <row r="230" spans="1:40" ht="14.45" hidden="1" customHeight="1">
      <c r="A230" s="190"/>
      <c r="B230" s="686"/>
      <c r="C230" s="196">
        <v>166</v>
      </c>
      <c r="D230" s="200"/>
      <c r="E230" s="200"/>
      <c r="F230" s="198"/>
      <c r="G230" s="198"/>
      <c r="H230" s="197"/>
      <c r="I230" s="197"/>
      <c r="J230" s="198"/>
      <c r="K230" s="198"/>
      <c r="L230" s="197"/>
      <c r="M230" s="197"/>
      <c r="N230" s="198"/>
      <c r="O230" s="198"/>
      <c r="P230" s="197"/>
      <c r="Q230" s="197"/>
      <c r="R230" s="198"/>
      <c r="S230" s="198"/>
      <c r="T230" s="197"/>
      <c r="U230" s="197"/>
      <c r="V230" s="198"/>
      <c r="W230" s="198"/>
      <c r="X230" s="197"/>
      <c r="Y230" s="197"/>
      <c r="Z230" s="198"/>
      <c r="AA230" s="198"/>
      <c r="AB230" s="197"/>
      <c r="AC230" s="197"/>
      <c r="AD230" s="198"/>
      <c r="AE230" s="198"/>
      <c r="AF230" s="197"/>
      <c r="AG230" s="197"/>
      <c r="AH230" s="198"/>
      <c r="AI230" s="198"/>
      <c r="AJ230" s="197">
        <f t="shared" si="38"/>
        <v>1.0000000000000004E-2</v>
      </c>
      <c r="AK230" s="197">
        <f t="shared" si="36"/>
        <v>0.75446250000000215</v>
      </c>
      <c r="AL230" s="198">
        <f>ROW(AG166)*AJ230^IF(AK230=100%,0,1)*PRODUCT(INDEX(1-AJ$64:AJ229,))</f>
        <v>0.32505560846333209</v>
      </c>
      <c r="AM230" s="199">
        <f t="shared" si="37"/>
        <v>51.134797820848505</v>
      </c>
      <c r="AN230" s="190"/>
    </row>
    <row r="231" spans="1:40" ht="14.45" hidden="1" customHeight="1">
      <c r="A231" s="190"/>
      <c r="B231" s="686"/>
      <c r="C231" s="196">
        <v>167</v>
      </c>
      <c r="D231" s="200"/>
      <c r="E231" s="200"/>
      <c r="F231" s="198"/>
      <c r="G231" s="198"/>
      <c r="H231" s="197"/>
      <c r="I231" s="197"/>
      <c r="J231" s="198"/>
      <c r="K231" s="198"/>
      <c r="L231" s="197"/>
      <c r="M231" s="197"/>
      <c r="N231" s="198"/>
      <c r="O231" s="198"/>
      <c r="P231" s="197"/>
      <c r="Q231" s="197"/>
      <c r="R231" s="198"/>
      <c r="S231" s="198"/>
      <c r="T231" s="197"/>
      <c r="U231" s="197"/>
      <c r="V231" s="198"/>
      <c r="W231" s="198"/>
      <c r="X231" s="197"/>
      <c r="Y231" s="197"/>
      <c r="Z231" s="198"/>
      <c r="AA231" s="198"/>
      <c r="AB231" s="197"/>
      <c r="AC231" s="197"/>
      <c r="AD231" s="198"/>
      <c r="AE231" s="198"/>
      <c r="AF231" s="197"/>
      <c r="AG231" s="197"/>
      <c r="AH231" s="198"/>
      <c r="AI231" s="198"/>
      <c r="AJ231" s="197">
        <f t="shared" si="38"/>
        <v>1.0000000000000004E-2</v>
      </c>
      <c r="AK231" s="197">
        <f t="shared" si="36"/>
        <v>0.75911250000000219</v>
      </c>
      <c r="AL231" s="198">
        <f>ROW(AG167)*AJ231^IF(AK231=100%,0,1)*PRODUCT(INDEX(1-AJ$64:AJ230,))</f>
        <v>0.32374363703158249</v>
      </c>
      <c r="AM231" s="199">
        <f t="shared" si="37"/>
        <v>51.458541457880088</v>
      </c>
      <c r="AN231" s="190"/>
    </row>
    <row r="232" spans="1:40" ht="14.45" hidden="1" customHeight="1">
      <c r="A232" s="190"/>
      <c r="B232" s="686"/>
      <c r="C232" s="196">
        <v>168</v>
      </c>
      <c r="D232" s="200"/>
      <c r="E232" s="200"/>
      <c r="F232" s="198"/>
      <c r="G232" s="198"/>
      <c r="H232" s="197"/>
      <c r="I232" s="197"/>
      <c r="J232" s="198"/>
      <c r="K232" s="198"/>
      <c r="L232" s="197"/>
      <c r="M232" s="197"/>
      <c r="N232" s="198"/>
      <c r="O232" s="198"/>
      <c r="P232" s="197"/>
      <c r="Q232" s="197"/>
      <c r="R232" s="198"/>
      <c r="S232" s="198"/>
      <c r="T232" s="197"/>
      <c r="U232" s="197"/>
      <c r="V232" s="198"/>
      <c r="W232" s="198"/>
      <c r="X232" s="197"/>
      <c r="Y232" s="197"/>
      <c r="Z232" s="198"/>
      <c r="AA232" s="198"/>
      <c r="AB232" s="197"/>
      <c r="AC232" s="197"/>
      <c r="AD232" s="198"/>
      <c r="AE232" s="198"/>
      <c r="AF232" s="197"/>
      <c r="AG232" s="197"/>
      <c r="AH232" s="198"/>
      <c r="AI232" s="198"/>
      <c r="AJ232" s="197">
        <f t="shared" si="38"/>
        <v>1.0000000000000004E-2</v>
      </c>
      <c r="AK232" s="197">
        <f t="shared" si="36"/>
        <v>0.76376250000000223</v>
      </c>
      <c r="AL232" s="198">
        <f>ROW(AG168)*AJ232^IF(AK232=100%,0,1)*PRODUCT(INDEX(1-AJ$64:AJ231,))</f>
        <v>0.3224253994676215</v>
      </c>
      <c r="AM232" s="199">
        <f t="shared" si="37"/>
        <v>51.780966857347707</v>
      </c>
      <c r="AN232" s="190"/>
    </row>
    <row r="233" spans="1:40" ht="14.45" hidden="1" customHeight="1">
      <c r="A233" s="190"/>
      <c r="B233" s="686"/>
      <c r="C233" s="196">
        <v>169</v>
      </c>
      <c r="D233" s="200"/>
      <c r="E233" s="200"/>
      <c r="F233" s="198"/>
      <c r="G233" s="198"/>
      <c r="H233" s="197"/>
      <c r="I233" s="197"/>
      <c r="J233" s="198"/>
      <c r="K233" s="198"/>
      <c r="L233" s="197"/>
      <c r="M233" s="197"/>
      <c r="N233" s="198"/>
      <c r="O233" s="198"/>
      <c r="P233" s="197"/>
      <c r="Q233" s="197"/>
      <c r="R233" s="198"/>
      <c r="S233" s="198"/>
      <c r="T233" s="197"/>
      <c r="U233" s="197"/>
      <c r="V233" s="198"/>
      <c r="W233" s="198"/>
      <c r="X233" s="197"/>
      <c r="Y233" s="197"/>
      <c r="Z233" s="198"/>
      <c r="AA233" s="198"/>
      <c r="AB233" s="197"/>
      <c r="AC233" s="197"/>
      <c r="AD233" s="198"/>
      <c r="AE233" s="198"/>
      <c r="AF233" s="197"/>
      <c r="AG233" s="197"/>
      <c r="AH233" s="198"/>
      <c r="AI233" s="198"/>
      <c r="AJ233" s="197">
        <f t="shared" si="38"/>
        <v>1.0000000000000004E-2</v>
      </c>
      <c r="AK233" s="197">
        <f t="shared" si="36"/>
        <v>0.76841250000000227</v>
      </c>
      <c r="AL233" s="198">
        <f>ROW(AG169)*AJ233^IF(AK233=100%,0,1)*PRODUCT(INDEX(1-AJ$64:AJ232,))</f>
        <v>0.32110115229123665</v>
      </c>
      <c r="AM233" s="199">
        <f t="shared" si="37"/>
        <v>52.102068009638941</v>
      </c>
      <c r="AN233" s="190"/>
    </row>
    <row r="234" spans="1:40" ht="14.45" hidden="1" customHeight="1">
      <c r="A234" s="190"/>
      <c r="B234" s="686"/>
      <c r="C234" s="196">
        <v>170</v>
      </c>
      <c r="D234" s="200"/>
      <c r="E234" s="200"/>
      <c r="F234" s="198"/>
      <c r="G234" s="198"/>
      <c r="H234" s="197"/>
      <c r="I234" s="197"/>
      <c r="J234" s="198"/>
      <c r="K234" s="198"/>
      <c r="L234" s="197"/>
      <c r="M234" s="197"/>
      <c r="N234" s="198"/>
      <c r="O234" s="198"/>
      <c r="P234" s="197"/>
      <c r="Q234" s="197"/>
      <c r="R234" s="198"/>
      <c r="S234" s="198"/>
      <c r="T234" s="197"/>
      <c r="U234" s="197"/>
      <c r="V234" s="198"/>
      <c r="W234" s="198"/>
      <c r="X234" s="197"/>
      <c r="Y234" s="197"/>
      <c r="Z234" s="198"/>
      <c r="AA234" s="198"/>
      <c r="AB234" s="197"/>
      <c r="AC234" s="197"/>
      <c r="AD234" s="198"/>
      <c r="AE234" s="198"/>
      <c r="AF234" s="197"/>
      <c r="AG234" s="197"/>
      <c r="AH234" s="198"/>
      <c r="AI234" s="198"/>
      <c r="AJ234" s="197">
        <f t="shared" si="38"/>
        <v>1.0000000000000004E-2</v>
      </c>
      <c r="AK234" s="197">
        <f t="shared" si="36"/>
        <v>0.77306250000000232</v>
      </c>
      <c r="AL234" s="198">
        <f>ROW(AG170)*AJ234^IF(AK234=100%,0,1)*PRODUCT(INDEX(1-AJ$64:AJ233,))</f>
        <v>0.31977114751843272</v>
      </c>
      <c r="AM234" s="199">
        <f t="shared" si="37"/>
        <v>52.421839157157372</v>
      </c>
      <c r="AN234" s="190"/>
    </row>
    <row r="235" spans="1:40" ht="14.45" hidden="1" customHeight="1">
      <c r="A235" s="190"/>
      <c r="B235" s="686"/>
      <c r="C235" s="196">
        <v>171</v>
      </c>
      <c r="D235" s="200"/>
      <c r="E235" s="200"/>
      <c r="F235" s="198"/>
      <c r="G235" s="198"/>
      <c r="H235" s="197"/>
      <c r="I235" s="197"/>
      <c r="J235" s="198"/>
      <c r="K235" s="198"/>
      <c r="L235" s="197"/>
      <c r="M235" s="197"/>
      <c r="N235" s="198"/>
      <c r="O235" s="198"/>
      <c r="P235" s="197"/>
      <c r="Q235" s="197"/>
      <c r="R235" s="198"/>
      <c r="S235" s="198"/>
      <c r="T235" s="197"/>
      <c r="U235" s="197"/>
      <c r="V235" s="198"/>
      <c r="W235" s="198"/>
      <c r="X235" s="197"/>
      <c r="Y235" s="197"/>
      <c r="Z235" s="198"/>
      <c r="AA235" s="198"/>
      <c r="AB235" s="197"/>
      <c r="AC235" s="197"/>
      <c r="AD235" s="198"/>
      <c r="AE235" s="198"/>
      <c r="AF235" s="197"/>
      <c r="AG235" s="197"/>
      <c r="AH235" s="198"/>
      <c r="AI235" s="198"/>
      <c r="AJ235" s="197">
        <f t="shared" si="38"/>
        <v>1.0000000000000004E-2</v>
      </c>
      <c r="AK235" s="197">
        <f t="shared" si="36"/>
        <v>0.77771250000000236</v>
      </c>
      <c r="AL235" s="198">
        <f>ROW(AG171)*AJ235^IF(AK235=100%,0,1)*PRODUCT(INDEX(1-AJ$64:AJ234,))</f>
        <v>0.31843563272585573</v>
      </c>
      <c r="AM235" s="199">
        <f t="shared" si="37"/>
        <v>52.74027478988323</v>
      </c>
      <c r="AN235" s="190"/>
    </row>
    <row r="236" spans="1:40" ht="14.45" hidden="1" customHeight="1">
      <c r="A236" s="190"/>
      <c r="B236" s="686"/>
      <c r="C236" s="196">
        <v>172</v>
      </c>
      <c r="D236" s="200"/>
      <c r="E236" s="200"/>
      <c r="F236" s="198"/>
      <c r="G236" s="198"/>
      <c r="H236" s="197"/>
      <c r="I236" s="197"/>
      <c r="J236" s="198"/>
      <c r="K236" s="198"/>
      <c r="L236" s="197"/>
      <c r="M236" s="197"/>
      <c r="N236" s="198"/>
      <c r="O236" s="198"/>
      <c r="P236" s="197"/>
      <c r="Q236" s="197"/>
      <c r="R236" s="198"/>
      <c r="S236" s="198"/>
      <c r="T236" s="197"/>
      <c r="U236" s="197"/>
      <c r="V236" s="198"/>
      <c r="W236" s="198"/>
      <c r="X236" s="197"/>
      <c r="Y236" s="197"/>
      <c r="Z236" s="198"/>
      <c r="AA236" s="198"/>
      <c r="AB236" s="197"/>
      <c r="AC236" s="197"/>
      <c r="AD236" s="198"/>
      <c r="AE236" s="198"/>
      <c r="AF236" s="197"/>
      <c r="AG236" s="197"/>
      <c r="AH236" s="198"/>
      <c r="AI236" s="198"/>
      <c r="AJ236" s="197">
        <f t="shared" si="38"/>
        <v>1.0000000000000004E-2</v>
      </c>
      <c r="AK236" s="197">
        <f t="shared" si="36"/>
        <v>0.7823625000000024</v>
      </c>
      <c r="AL236" s="198">
        <f>ROW(AG172)*AJ236^IF(AK236=100%,0,1)*PRODUCT(INDEX(1-AJ$64:AJ235,))</f>
        <v>0.31709485111437846</v>
      </c>
      <c r="AM236" s="199">
        <f t="shared" si="37"/>
        <v>53.057369640997607</v>
      </c>
      <c r="AN236" s="190"/>
    </row>
    <row r="237" spans="1:40" ht="14.45" hidden="1" customHeight="1">
      <c r="A237" s="190"/>
      <c r="B237" s="686"/>
      <c r="C237" s="196">
        <v>173</v>
      </c>
      <c r="D237" s="200"/>
      <c r="E237" s="200"/>
      <c r="F237" s="198"/>
      <c r="G237" s="198"/>
      <c r="H237" s="197"/>
      <c r="I237" s="197"/>
      <c r="J237" s="198"/>
      <c r="K237" s="198"/>
      <c r="L237" s="197"/>
      <c r="M237" s="197"/>
      <c r="N237" s="198"/>
      <c r="O237" s="198"/>
      <c r="P237" s="197"/>
      <c r="Q237" s="197"/>
      <c r="R237" s="198"/>
      <c r="S237" s="198"/>
      <c r="T237" s="197"/>
      <c r="U237" s="197"/>
      <c r="V237" s="198"/>
      <c r="W237" s="198"/>
      <c r="X237" s="197"/>
      <c r="Y237" s="197"/>
      <c r="Z237" s="198"/>
      <c r="AA237" s="198"/>
      <c r="AB237" s="197"/>
      <c r="AC237" s="197"/>
      <c r="AD237" s="198"/>
      <c r="AE237" s="198"/>
      <c r="AF237" s="197"/>
      <c r="AG237" s="197"/>
      <c r="AH237" s="198"/>
      <c r="AI237" s="198"/>
      <c r="AJ237" s="197">
        <f t="shared" si="38"/>
        <v>1.0000000000000004E-2</v>
      </c>
      <c r="AK237" s="197">
        <f t="shared" si="36"/>
        <v>0.78701250000000245</v>
      </c>
      <c r="AL237" s="198">
        <f>ROW(AG173)*AJ237^IF(AK237=100%,0,1)*PRODUCT(INDEX(1-AJ$64:AJ236,))</f>
        <v>0.31574904157185807</v>
      </c>
      <c r="AM237" s="199">
        <f t="shared" si="37"/>
        <v>53.373118682569462</v>
      </c>
      <c r="AN237" s="190"/>
    </row>
    <row r="238" spans="1:40" ht="14.45" hidden="1" customHeight="1">
      <c r="A238" s="190"/>
      <c r="B238" s="686"/>
      <c r="C238" s="196">
        <v>174</v>
      </c>
      <c r="D238" s="200"/>
      <c r="E238" s="200"/>
      <c r="F238" s="198"/>
      <c r="G238" s="198"/>
      <c r="H238" s="197"/>
      <c r="I238" s="197"/>
      <c r="J238" s="198"/>
      <c r="K238" s="198"/>
      <c r="L238" s="197"/>
      <c r="M238" s="197"/>
      <c r="N238" s="198"/>
      <c r="O238" s="198"/>
      <c r="P238" s="197"/>
      <c r="Q238" s="197"/>
      <c r="R238" s="198"/>
      <c r="S238" s="198"/>
      <c r="T238" s="197"/>
      <c r="U238" s="197"/>
      <c r="V238" s="198"/>
      <c r="W238" s="198"/>
      <c r="X238" s="197"/>
      <c r="Y238" s="197"/>
      <c r="Z238" s="198"/>
      <c r="AA238" s="198"/>
      <c r="AB238" s="197"/>
      <c r="AC238" s="197"/>
      <c r="AD238" s="198"/>
      <c r="AE238" s="198"/>
      <c r="AF238" s="197"/>
      <c r="AG238" s="197"/>
      <c r="AH238" s="198"/>
      <c r="AI238" s="198"/>
      <c r="AJ238" s="197">
        <f t="shared" si="38"/>
        <v>1.0000000000000004E-2</v>
      </c>
      <c r="AK238" s="197">
        <f t="shared" si="36"/>
        <v>0.79166250000000249</v>
      </c>
      <c r="AL238" s="198">
        <f>ROW(AG174)*AJ238^IF(AK238=100%,0,1)*PRODUCT(INDEX(1-AJ$64:AJ237,))</f>
        <v>0.31439843873507672</v>
      </c>
      <c r="AM238" s="199">
        <f t="shared" si="37"/>
        <v>53.687517121304538</v>
      </c>
      <c r="AN238" s="190"/>
    </row>
    <row r="239" spans="1:40" ht="14.45" hidden="1" customHeight="1">
      <c r="A239" s="190"/>
      <c r="B239" s="686"/>
      <c r="C239" s="196">
        <v>175</v>
      </c>
      <c r="D239" s="200"/>
      <c r="E239" s="200"/>
      <c r="F239" s="198"/>
      <c r="G239" s="198"/>
      <c r="H239" s="197"/>
      <c r="I239" s="197"/>
      <c r="J239" s="198"/>
      <c r="K239" s="198"/>
      <c r="L239" s="197"/>
      <c r="M239" s="197"/>
      <c r="N239" s="198"/>
      <c r="O239" s="198"/>
      <c r="P239" s="197"/>
      <c r="Q239" s="197"/>
      <c r="R239" s="198"/>
      <c r="S239" s="198"/>
      <c r="T239" s="197"/>
      <c r="U239" s="197"/>
      <c r="V239" s="198"/>
      <c r="W239" s="198"/>
      <c r="X239" s="197"/>
      <c r="Y239" s="197"/>
      <c r="Z239" s="198"/>
      <c r="AA239" s="198"/>
      <c r="AB239" s="197"/>
      <c r="AC239" s="197"/>
      <c r="AD239" s="198"/>
      <c r="AE239" s="198"/>
      <c r="AF239" s="197"/>
      <c r="AG239" s="197"/>
      <c r="AH239" s="198"/>
      <c r="AI239" s="198"/>
      <c r="AJ239" s="197">
        <f t="shared" si="38"/>
        <v>1.0000000000000004E-2</v>
      </c>
      <c r="AK239" s="197">
        <f t="shared" si="36"/>
        <v>0.79631250000000253</v>
      </c>
      <c r="AL239" s="198">
        <f>ROW(AG175)*AJ239^IF(AK239=100%,0,1)*PRODUCT(INDEX(1-AJ$64:AJ238,))</f>
        <v>0.31304327305087382</v>
      </c>
      <c r="AM239" s="199">
        <f t="shared" si="37"/>
        <v>54.000560394355411</v>
      </c>
      <c r="AN239" s="190"/>
    </row>
    <row r="240" spans="1:40" ht="14.45" hidden="1" customHeight="1">
      <c r="A240" s="190"/>
      <c r="B240" s="686"/>
      <c r="C240" s="196">
        <v>176</v>
      </c>
      <c r="D240" s="200"/>
      <c r="E240" s="200"/>
      <c r="F240" s="198"/>
      <c r="G240" s="198"/>
      <c r="H240" s="197"/>
      <c r="I240" s="197"/>
      <c r="J240" s="198"/>
      <c r="K240" s="198"/>
      <c r="L240" s="197"/>
      <c r="M240" s="197"/>
      <c r="N240" s="198"/>
      <c r="O240" s="198"/>
      <c r="P240" s="197"/>
      <c r="Q240" s="197"/>
      <c r="R240" s="198"/>
      <c r="S240" s="198"/>
      <c r="T240" s="197"/>
      <c r="U240" s="197"/>
      <c r="V240" s="198"/>
      <c r="W240" s="198"/>
      <c r="X240" s="197"/>
      <c r="Y240" s="197"/>
      <c r="Z240" s="198"/>
      <c r="AA240" s="198"/>
      <c r="AB240" s="197"/>
      <c r="AC240" s="197"/>
      <c r="AD240" s="198"/>
      <c r="AE240" s="198"/>
      <c r="AF240" s="197"/>
      <c r="AG240" s="197"/>
      <c r="AH240" s="198"/>
      <c r="AI240" s="198"/>
      <c r="AJ240" s="197">
        <f t="shared" si="38"/>
        <v>1.0000000000000004E-2</v>
      </c>
      <c r="AK240" s="197">
        <f t="shared" si="36"/>
        <v>0.80096250000000258</v>
      </c>
      <c r="AL240" s="198">
        <f>ROW(AG176)*AJ240^IF(AK240=100%,0,1)*PRODUCT(INDEX(1-AJ$64:AJ239,))</f>
        <v>0.31168377083648147</v>
      </c>
      <c r="AM240" s="199">
        <f t="shared" si="37"/>
        <v>54.312244165191892</v>
      </c>
      <c r="AN240" s="190"/>
    </row>
    <row r="241" spans="1:40" ht="14.45" hidden="1" customHeight="1">
      <c r="A241" s="190"/>
      <c r="B241" s="686"/>
      <c r="C241" s="196">
        <v>177</v>
      </c>
      <c r="D241" s="200"/>
      <c r="E241" s="200"/>
      <c r="F241" s="198"/>
      <c r="G241" s="198"/>
      <c r="H241" s="197"/>
      <c r="I241" s="197"/>
      <c r="J241" s="198"/>
      <c r="K241" s="198"/>
      <c r="L241" s="197"/>
      <c r="M241" s="197"/>
      <c r="N241" s="198"/>
      <c r="O241" s="198"/>
      <c r="P241" s="197"/>
      <c r="Q241" s="197"/>
      <c r="R241" s="198"/>
      <c r="S241" s="198"/>
      <c r="T241" s="197"/>
      <c r="U241" s="197"/>
      <c r="V241" s="198"/>
      <c r="W241" s="198"/>
      <c r="X241" s="197"/>
      <c r="Y241" s="197"/>
      <c r="Z241" s="198"/>
      <c r="AA241" s="198"/>
      <c r="AB241" s="197"/>
      <c r="AC241" s="197"/>
      <c r="AD241" s="198"/>
      <c r="AE241" s="198"/>
      <c r="AF241" s="197"/>
      <c r="AG241" s="197"/>
      <c r="AH241" s="198"/>
      <c r="AI241" s="198"/>
      <c r="AJ241" s="197">
        <f t="shared" si="38"/>
        <v>1.0000000000000004E-2</v>
      </c>
      <c r="AK241" s="197">
        <f t="shared" si="36"/>
        <v>0.80561250000000262</v>
      </c>
      <c r="AL241" s="198">
        <f>ROW(AG177)*AJ241^IF(AK241=100%,0,1)*PRODUCT(INDEX(1-AJ$64:AJ240,))</f>
        <v>0.31032015433907184</v>
      </c>
      <c r="AM241" s="199">
        <f t="shared" si="37"/>
        <v>54.622564319530966</v>
      </c>
      <c r="AN241" s="190"/>
    </row>
    <row r="242" spans="1:40" ht="14.45" hidden="1" customHeight="1">
      <c r="A242" s="190"/>
      <c r="B242" s="686"/>
      <c r="C242" s="196">
        <v>178</v>
      </c>
      <c r="D242" s="200"/>
      <c r="E242" s="200"/>
      <c r="F242" s="198"/>
      <c r="G242" s="198"/>
      <c r="H242" s="197"/>
      <c r="I242" s="197"/>
      <c r="J242" s="198"/>
      <c r="K242" s="198"/>
      <c r="L242" s="197"/>
      <c r="M242" s="197"/>
      <c r="N242" s="198"/>
      <c r="O242" s="198"/>
      <c r="P242" s="197"/>
      <c r="Q242" s="197"/>
      <c r="R242" s="198"/>
      <c r="S242" s="198"/>
      <c r="T242" s="197"/>
      <c r="U242" s="197"/>
      <c r="V242" s="198"/>
      <c r="W242" s="198"/>
      <c r="X242" s="197"/>
      <c r="Y242" s="197"/>
      <c r="Z242" s="198"/>
      <c r="AA242" s="198"/>
      <c r="AB242" s="197"/>
      <c r="AC242" s="197"/>
      <c r="AD242" s="198"/>
      <c r="AE242" s="198"/>
      <c r="AF242" s="197"/>
      <c r="AG242" s="197"/>
      <c r="AH242" s="198"/>
      <c r="AI242" s="198"/>
      <c r="AJ242" s="197">
        <f t="shared" si="38"/>
        <v>1.0000000000000004E-2</v>
      </c>
      <c r="AK242" s="197">
        <f t="shared" si="36"/>
        <v>0.81026250000000266</v>
      </c>
      <c r="AL242" s="198">
        <f>ROW(AG178)*AJ242^IF(AK242=100%,0,1)*PRODUCT(INDEX(1-AJ$64:AJ241,))</f>
        <v>0.30895264179452681</v>
      </c>
      <c r="AM242" s="199">
        <f t="shared" si="37"/>
        <v>54.931516961325492</v>
      </c>
      <c r="AN242" s="190"/>
    </row>
    <row r="243" spans="1:40" ht="14.45" hidden="1" customHeight="1">
      <c r="A243" s="190"/>
      <c r="B243" s="686"/>
      <c r="C243" s="196">
        <v>179</v>
      </c>
      <c r="D243" s="200"/>
      <c r="E243" s="200"/>
      <c r="F243" s="198"/>
      <c r="G243" s="198"/>
      <c r="H243" s="197"/>
      <c r="I243" s="197"/>
      <c r="J243" s="198"/>
      <c r="K243" s="198"/>
      <c r="L243" s="197"/>
      <c r="M243" s="197"/>
      <c r="N243" s="198"/>
      <c r="O243" s="198"/>
      <c r="P243" s="197"/>
      <c r="Q243" s="197"/>
      <c r="R243" s="198"/>
      <c r="S243" s="198"/>
      <c r="T243" s="197"/>
      <c r="U243" s="197"/>
      <c r="V243" s="198"/>
      <c r="W243" s="198"/>
      <c r="X243" s="197"/>
      <c r="Y243" s="197"/>
      <c r="Z243" s="198"/>
      <c r="AA243" s="198"/>
      <c r="AB243" s="197"/>
      <c r="AC243" s="197"/>
      <c r="AD243" s="198"/>
      <c r="AE243" s="198"/>
      <c r="AF243" s="197"/>
      <c r="AG243" s="197"/>
      <c r="AH243" s="198"/>
      <c r="AI243" s="198"/>
      <c r="AJ243" s="197">
        <f t="shared" si="38"/>
        <v>1.0000000000000004E-2</v>
      </c>
      <c r="AK243" s="197">
        <f t="shared" si="36"/>
        <v>0.8149125000000027</v>
      </c>
      <c r="AL243" s="198">
        <f>ROW(AG179)*AJ243^IF(AK243=100%,0,1)*PRODUCT(INDEX(1-AJ$64:AJ242,))</f>
        <v>0.30758144748543875</v>
      </c>
      <c r="AM243" s="199">
        <f t="shared" si="37"/>
        <v>55.239098408810932</v>
      </c>
      <c r="AN243" s="190"/>
    </row>
    <row r="244" spans="1:40" ht="14.45" hidden="1" customHeight="1">
      <c r="A244" s="190"/>
      <c r="B244" s="686"/>
      <c r="C244" s="196">
        <v>180</v>
      </c>
      <c r="D244" s="200"/>
      <c r="E244" s="200"/>
      <c r="F244" s="198"/>
      <c r="G244" s="198"/>
      <c r="H244" s="197"/>
      <c r="I244" s="197"/>
      <c r="J244" s="198"/>
      <c r="K244" s="198"/>
      <c r="L244" s="197"/>
      <c r="M244" s="197"/>
      <c r="N244" s="198"/>
      <c r="O244" s="198"/>
      <c r="P244" s="197"/>
      <c r="Q244" s="197"/>
      <c r="R244" s="198"/>
      <c r="S244" s="198"/>
      <c r="T244" s="197"/>
      <c r="U244" s="197"/>
      <c r="V244" s="198"/>
      <c r="W244" s="198"/>
      <c r="X244" s="197"/>
      <c r="Y244" s="197"/>
      <c r="Z244" s="198"/>
      <c r="AA244" s="198"/>
      <c r="AB244" s="197"/>
      <c r="AC244" s="197"/>
      <c r="AD244" s="198"/>
      <c r="AE244" s="198"/>
      <c r="AF244" s="197"/>
      <c r="AG244" s="197"/>
      <c r="AH244" s="198"/>
      <c r="AI244" s="198"/>
      <c r="AJ244" s="197">
        <f t="shared" si="38"/>
        <v>1.0000000000000004E-2</v>
      </c>
      <c r="AK244" s="197">
        <f t="shared" si="36"/>
        <v>0.81956250000000275</v>
      </c>
      <c r="AL244" s="198">
        <f>ROW(AG180)*AJ244^IF(AK244=100%,0,1)*PRODUCT(INDEX(1-AJ$64:AJ243,))</f>
        <v>0.30620678179835298</v>
      </c>
      <c r="AM244" s="199">
        <f t="shared" si="37"/>
        <v>55.545305190609284</v>
      </c>
      <c r="AN244" s="190"/>
    </row>
    <row r="245" spans="1:40" ht="14.45" hidden="1" customHeight="1">
      <c r="A245" s="190"/>
      <c r="B245" s="686"/>
      <c r="C245" s="196">
        <v>181</v>
      </c>
      <c r="D245" s="200"/>
      <c r="E245" s="200"/>
      <c r="F245" s="198"/>
      <c r="G245" s="198"/>
      <c r="H245" s="197"/>
      <c r="I245" s="197"/>
      <c r="J245" s="198"/>
      <c r="K245" s="198"/>
      <c r="L245" s="197"/>
      <c r="M245" s="197"/>
      <c r="N245" s="198"/>
      <c r="O245" s="198"/>
      <c r="P245" s="197"/>
      <c r="Q245" s="197"/>
      <c r="R245" s="198"/>
      <c r="S245" s="198"/>
      <c r="T245" s="197"/>
      <c r="U245" s="197"/>
      <c r="V245" s="198"/>
      <c r="W245" s="198"/>
      <c r="X245" s="197"/>
      <c r="Y245" s="197"/>
      <c r="Z245" s="198"/>
      <c r="AA245" s="198"/>
      <c r="AB245" s="197"/>
      <c r="AC245" s="197"/>
      <c r="AD245" s="198"/>
      <c r="AE245" s="198"/>
      <c r="AF245" s="197"/>
      <c r="AG245" s="197"/>
      <c r="AH245" s="198"/>
      <c r="AI245" s="198"/>
      <c r="AJ245" s="197">
        <f t="shared" si="38"/>
        <v>1.0000000000000004E-2</v>
      </c>
      <c r="AK245" s="197">
        <f t="shared" si="36"/>
        <v>0.82421250000000279</v>
      </c>
      <c r="AL245" s="198">
        <f>ROW(AG181)*AJ245^IF(AK245=100%,0,1)*PRODUCT(INDEX(1-AJ$64:AJ244,))</f>
        <v>0.30482885128026038</v>
      </c>
      <c r="AM245" s="199">
        <f t="shared" si="37"/>
        <v>55.850134041889547</v>
      </c>
      <c r="AN245" s="190"/>
    </row>
    <row r="246" spans="1:40" ht="14.45" hidden="1" customHeight="1">
      <c r="A246" s="190"/>
      <c r="B246" s="686"/>
      <c r="C246" s="196">
        <v>182</v>
      </c>
      <c r="D246" s="200"/>
      <c r="E246" s="200"/>
      <c r="F246" s="198"/>
      <c r="G246" s="198"/>
      <c r="H246" s="197"/>
      <c r="I246" s="197"/>
      <c r="J246" s="198"/>
      <c r="K246" s="198"/>
      <c r="L246" s="197"/>
      <c r="M246" s="197"/>
      <c r="N246" s="198"/>
      <c r="O246" s="198"/>
      <c r="P246" s="197"/>
      <c r="Q246" s="197"/>
      <c r="R246" s="198"/>
      <c r="S246" s="198"/>
      <c r="T246" s="197"/>
      <c r="U246" s="197"/>
      <c r="V246" s="198"/>
      <c r="W246" s="198"/>
      <c r="X246" s="197"/>
      <c r="Y246" s="197"/>
      <c r="Z246" s="198"/>
      <c r="AA246" s="198"/>
      <c r="AB246" s="197"/>
      <c r="AC246" s="197"/>
      <c r="AD246" s="198"/>
      <c r="AE246" s="198"/>
      <c r="AF246" s="197"/>
      <c r="AG246" s="197"/>
      <c r="AH246" s="198"/>
      <c r="AI246" s="198"/>
      <c r="AJ246" s="197">
        <f t="shared" si="38"/>
        <v>1.0000000000000004E-2</v>
      </c>
      <c r="AK246" s="197">
        <f t="shared" si="36"/>
        <v>0.82886250000000283</v>
      </c>
      <c r="AL246" s="198">
        <f>ROW(AG182)*AJ246^IF(AK246=100%,0,1)*PRODUCT(INDEX(1-AJ$64:AJ245,))</f>
        <v>0.30344785869434981</v>
      </c>
      <c r="AM246" s="199">
        <f t="shared" si="37"/>
        <v>56.153581900583895</v>
      </c>
      <c r="AN246" s="190"/>
    </row>
    <row r="247" spans="1:40" ht="14.45" hidden="1" customHeight="1">
      <c r="A247" s="190"/>
      <c r="B247" s="686"/>
      <c r="C247" s="196">
        <v>183</v>
      </c>
      <c r="D247" s="200"/>
      <c r="E247" s="200"/>
      <c r="F247" s="198"/>
      <c r="G247" s="198"/>
      <c r="H247" s="197"/>
      <c r="I247" s="197"/>
      <c r="J247" s="198"/>
      <c r="K247" s="198"/>
      <c r="L247" s="197"/>
      <c r="M247" s="197"/>
      <c r="N247" s="198"/>
      <c r="O247" s="198"/>
      <c r="P247" s="197"/>
      <c r="Q247" s="197"/>
      <c r="R247" s="198"/>
      <c r="S247" s="198"/>
      <c r="T247" s="197"/>
      <c r="U247" s="197"/>
      <c r="V247" s="198"/>
      <c r="W247" s="198"/>
      <c r="X247" s="197"/>
      <c r="Y247" s="197"/>
      <c r="Z247" s="198"/>
      <c r="AA247" s="198"/>
      <c r="AB247" s="197"/>
      <c r="AC247" s="197"/>
      <c r="AD247" s="198"/>
      <c r="AE247" s="198"/>
      <c r="AF247" s="197"/>
      <c r="AG247" s="197"/>
      <c r="AH247" s="198"/>
      <c r="AI247" s="198"/>
      <c r="AJ247" s="197">
        <f t="shared" si="38"/>
        <v>1.0000000000000004E-2</v>
      </c>
      <c r="AK247" s="197">
        <f t="shared" si="36"/>
        <v>0.83351250000000288</v>
      </c>
      <c r="AL247" s="198">
        <f>ROW(AG183)*AJ247^IF(AK247=100%,0,1)*PRODUCT(INDEX(1-AJ$64:AJ246,))</f>
        <v>0.30206400307502945</v>
      </c>
      <c r="AM247" s="199">
        <f t="shared" si="37"/>
        <v>56.455645903658926</v>
      </c>
      <c r="AN247" s="190"/>
    </row>
    <row r="248" spans="1:40" ht="14.45" hidden="1" customHeight="1">
      <c r="A248" s="190"/>
      <c r="B248" s="686"/>
      <c r="C248" s="196">
        <v>184</v>
      </c>
      <c r="D248" s="200"/>
      <c r="E248" s="200"/>
      <c r="F248" s="198"/>
      <c r="G248" s="198"/>
      <c r="H248" s="197"/>
      <c r="I248" s="197"/>
      <c r="J248" s="198"/>
      <c r="K248" s="198"/>
      <c r="L248" s="197"/>
      <c r="M248" s="197"/>
      <c r="N248" s="198"/>
      <c r="O248" s="198"/>
      <c r="P248" s="197"/>
      <c r="Q248" s="197"/>
      <c r="R248" s="198"/>
      <c r="S248" s="198"/>
      <c r="T248" s="197"/>
      <c r="U248" s="197"/>
      <c r="V248" s="198"/>
      <c r="W248" s="198"/>
      <c r="X248" s="197"/>
      <c r="Y248" s="197"/>
      <c r="Z248" s="198"/>
      <c r="AA248" s="198"/>
      <c r="AB248" s="197"/>
      <c r="AC248" s="197"/>
      <c r="AD248" s="198"/>
      <c r="AE248" s="198"/>
      <c r="AF248" s="197"/>
      <c r="AG248" s="197"/>
      <c r="AH248" s="198"/>
      <c r="AI248" s="198"/>
      <c r="AJ248" s="197">
        <f t="shared" si="38"/>
        <v>1.0000000000000004E-2</v>
      </c>
      <c r="AK248" s="197">
        <f t="shared" si="36"/>
        <v>0.83816250000000292</v>
      </c>
      <c r="AL248" s="198">
        <f>ROW(AG184)*AJ248^IF(AK248=100%,0,1)*PRODUCT(INDEX(1-AJ$64:AJ247,))</f>
        <v>0.30067747978222603</v>
      </c>
      <c r="AM248" s="199">
        <f t="shared" si="37"/>
        <v>56.756323383441149</v>
      </c>
      <c r="AN248" s="190"/>
    </row>
    <row r="249" spans="1:40" ht="14.45" hidden="1" customHeight="1">
      <c r="A249" s="190"/>
      <c r="B249" s="686"/>
      <c r="C249" s="196">
        <v>185</v>
      </c>
      <c r="D249" s="200"/>
      <c r="E249" s="200"/>
      <c r="F249" s="198"/>
      <c r="G249" s="198"/>
      <c r="H249" s="197"/>
      <c r="I249" s="197"/>
      <c r="J249" s="198"/>
      <c r="K249" s="198"/>
      <c r="L249" s="197"/>
      <c r="M249" s="197"/>
      <c r="N249" s="198"/>
      <c r="O249" s="198"/>
      <c r="P249" s="197"/>
      <c r="Q249" s="197"/>
      <c r="R249" s="198"/>
      <c r="S249" s="198"/>
      <c r="T249" s="197"/>
      <c r="U249" s="197"/>
      <c r="V249" s="198"/>
      <c r="W249" s="198"/>
      <c r="X249" s="197"/>
      <c r="Y249" s="197"/>
      <c r="Z249" s="198"/>
      <c r="AA249" s="198"/>
      <c r="AB249" s="197"/>
      <c r="AC249" s="197"/>
      <c r="AD249" s="198"/>
      <c r="AE249" s="198"/>
      <c r="AF249" s="197"/>
      <c r="AG249" s="197"/>
      <c r="AH249" s="198"/>
      <c r="AI249" s="198"/>
      <c r="AJ249" s="197">
        <f t="shared" si="38"/>
        <v>1.0000000000000004E-2</v>
      </c>
      <c r="AK249" s="197">
        <f t="shared" si="36"/>
        <v>0.84281250000000296</v>
      </c>
      <c r="AL249" s="198">
        <f>ROW(AG185)*AJ249^IF(AK249=100%,0,1)*PRODUCT(INDEX(1-AJ$64:AJ248,))</f>
        <v>0.29928848055497115</v>
      </c>
      <c r="AM249" s="199">
        <f t="shared" si="37"/>
        <v>57.05561186399612</v>
      </c>
      <c r="AN249" s="190"/>
    </row>
    <row r="250" spans="1:40" ht="14.45" hidden="1" customHeight="1">
      <c r="A250" s="190"/>
      <c r="B250" s="686"/>
      <c r="C250" s="196">
        <v>186</v>
      </c>
      <c r="D250" s="200"/>
      <c r="E250" s="200"/>
      <c r="F250" s="198"/>
      <c r="G250" s="198"/>
      <c r="H250" s="197"/>
      <c r="I250" s="197"/>
      <c r="J250" s="198"/>
      <c r="K250" s="198"/>
      <c r="L250" s="197"/>
      <c r="M250" s="197"/>
      <c r="N250" s="198"/>
      <c r="O250" s="198"/>
      <c r="P250" s="197"/>
      <c r="Q250" s="197"/>
      <c r="R250" s="198"/>
      <c r="S250" s="198"/>
      <c r="T250" s="197"/>
      <c r="U250" s="197"/>
      <c r="V250" s="198"/>
      <c r="W250" s="198"/>
      <c r="X250" s="197"/>
      <c r="Y250" s="197"/>
      <c r="Z250" s="198"/>
      <c r="AA250" s="198"/>
      <c r="AB250" s="197"/>
      <c r="AC250" s="197"/>
      <c r="AD250" s="198"/>
      <c r="AE250" s="198"/>
      <c r="AF250" s="197"/>
      <c r="AG250" s="197"/>
      <c r="AH250" s="198"/>
      <c r="AI250" s="198"/>
      <c r="AJ250" s="197">
        <f t="shared" si="38"/>
        <v>1.0000000000000004E-2</v>
      </c>
      <c r="AK250" s="197">
        <f t="shared" si="36"/>
        <v>0.84746250000000301</v>
      </c>
      <c r="AL250" s="198">
        <f>ROW(AG186)*AJ250^IF(AK250=100%,0,1)*PRODUCT(INDEX(1-AJ$64:AJ249,))</f>
        <v>0.29789719356428318</v>
      </c>
      <c r="AM250" s="199">
        <f t="shared" si="37"/>
        <v>57.353509057560402</v>
      </c>
      <c r="AN250" s="190"/>
    </row>
    <row r="251" spans="1:40" ht="14.45" hidden="1" customHeight="1">
      <c r="A251" s="190"/>
      <c r="B251" s="686"/>
      <c r="C251" s="196">
        <v>187</v>
      </c>
      <c r="D251" s="200"/>
      <c r="E251" s="200"/>
      <c r="F251" s="198"/>
      <c r="G251" s="198"/>
      <c r="H251" s="197"/>
      <c r="I251" s="197"/>
      <c r="J251" s="198"/>
      <c r="K251" s="198"/>
      <c r="L251" s="197"/>
      <c r="M251" s="197"/>
      <c r="N251" s="198"/>
      <c r="O251" s="198"/>
      <c r="P251" s="197"/>
      <c r="Q251" s="197"/>
      <c r="R251" s="198"/>
      <c r="S251" s="198"/>
      <c r="T251" s="197"/>
      <c r="U251" s="197"/>
      <c r="V251" s="198"/>
      <c r="W251" s="198"/>
      <c r="X251" s="197"/>
      <c r="Y251" s="197"/>
      <c r="Z251" s="198"/>
      <c r="AA251" s="198"/>
      <c r="AB251" s="197"/>
      <c r="AC251" s="197"/>
      <c r="AD251" s="198"/>
      <c r="AE251" s="198"/>
      <c r="AF251" s="197"/>
      <c r="AG251" s="197"/>
      <c r="AH251" s="198"/>
      <c r="AI251" s="198"/>
      <c r="AJ251" s="197">
        <f t="shared" si="38"/>
        <v>1.0000000000000004E-2</v>
      </c>
      <c r="AK251" s="197">
        <f t="shared" si="36"/>
        <v>0.85211250000000305</v>
      </c>
      <c r="AL251" s="198">
        <f>ROW(AG187)*AJ251^IF(AK251=100%,0,1)*PRODUCT(INDEX(1-AJ$64:AJ250,))</f>
        <v>0.29650380346535343</v>
      </c>
      <c r="AM251" s="199">
        <f t="shared" si="37"/>
        <v>57.650012861025758</v>
      </c>
      <c r="AN251" s="190"/>
    </row>
    <row r="252" spans="1:40" ht="14.45" hidden="1" customHeight="1">
      <c r="A252" s="190"/>
      <c r="B252" s="686"/>
      <c r="C252" s="196">
        <v>188</v>
      </c>
      <c r="D252" s="200"/>
      <c r="E252" s="200"/>
      <c r="F252" s="198"/>
      <c r="G252" s="198"/>
      <c r="H252" s="197"/>
      <c r="I252" s="197"/>
      <c r="J252" s="198"/>
      <c r="K252" s="198"/>
      <c r="L252" s="197"/>
      <c r="M252" s="197"/>
      <c r="N252" s="198"/>
      <c r="O252" s="198"/>
      <c r="P252" s="197"/>
      <c r="Q252" s="197"/>
      <c r="R252" s="198"/>
      <c r="S252" s="198"/>
      <c r="T252" s="197"/>
      <c r="U252" s="197"/>
      <c r="V252" s="198"/>
      <c r="W252" s="198"/>
      <c r="X252" s="197"/>
      <c r="Y252" s="197"/>
      <c r="Z252" s="198"/>
      <c r="AA252" s="198"/>
      <c r="AB252" s="197"/>
      <c r="AC252" s="197"/>
      <c r="AD252" s="198"/>
      <c r="AE252" s="198"/>
      <c r="AF252" s="197"/>
      <c r="AG252" s="197"/>
      <c r="AH252" s="198"/>
      <c r="AI252" s="198"/>
      <c r="AJ252" s="197">
        <f t="shared" si="38"/>
        <v>1.0000000000000004E-2</v>
      </c>
      <c r="AK252" s="197">
        <f t="shared" si="36"/>
        <v>0.85676250000000309</v>
      </c>
      <c r="AL252" s="198">
        <f>ROW(AG188)*AJ252^IF(AK252=100%,0,1)*PRODUCT(INDEX(1-AJ$64:AJ251,))</f>
        <v>0.29510849144904588</v>
      </c>
      <c r="AM252" s="199">
        <f t="shared" si="37"/>
        <v>57.945121352474807</v>
      </c>
      <c r="AN252" s="190"/>
    </row>
    <row r="253" spans="1:40" ht="14.45" hidden="1" customHeight="1">
      <c r="A253" s="190"/>
      <c r="B253" s="686"/>
      <c r="C253" s="196">
        <v>189</v>
      </c>
      <c r="D253" s="200"/>
      <c r="E253" s="200"/>
      <c r="F253" s="198"/>
      <c r="G253" s="198"/>
      <c r="H253" s="197"/>
      <c r="I253" s="197"/>
      <c r="J253" s="198"/>
      <c r="K253" s="198"/>
      <c r="L253" s="197"/>
      <c r="M253" s="197"/>
      <c r="N253" s="198"/>
      <c r="O253" s="198"/>
      <c r="P253" s="197"/>
      <c r="Q253" s="197"/>
      <c r="R253" s="198"/>
      <c r="S253" s="198"/>
      <c r="T253" s="197"/>
      <c r="U253" s="197"/>
      <c r="V253" s="198"/>
      <c r="W253" s="198"/>
      <c r="X253" s="197"/>
      <c r="Y253" s="197"/>
      <c r="Z253" s="198"/>
      <c r="AA253" s="198"/>
      <c r="AB253" s="197"/>
      <c r="AC253" s="197"/>
      <c r="AD253" s="198"/>
      <c r="AE253" s="198"/>
      <c r="AF253" s="197"/>
      <c r="AG253" s="197"/>
      <c r="AH253" s="198"/>
      <c r="AI253" s="198"/>
      <c r="AJ253" s="197">
        <f t="shared" si="38"/>
        <v>1.0000000000000004E-2</v>
      </c>
      <c r="AK253" s="197">
        <f t="shared" si="36"/>
        <v>0.86141250000000313</v>
      </c>
      <c r="AL253" s="198">
        <f>ROW(AG189)*AJ253^IF(AK253=100%,0,1)*PRODUCT(INDEX(1-AJ$64:AJ252,))</f>
        <v>0.29371143529271798</v>
      </c>
      <c r="AM253" s="199">
        <f t="shared" si="37"/>
        <v>58.238832787767528</v>
      </c>
      <c r="AN253" s="190"/>
    </row>
    <row r="254" spans="1:40" ht="14.45" hidden="1" customHeight="1">
      <c r="A254" s="190"/>
      <c r="B254" s="686"/>
      <c r="C254" s="196">
        <v>190</v>
      </c>
      <c r="D254" s="200"/>
      <c r="E254" s="200"/>
      <c r="F254" s="198"/>
      <c r="G254" s="198"/>
      <c r="H254" s="197"/>
      <c r="I254" s="197"/>
      <c r="J254" s="198"/>
      <c r="K254" s="198"/>
      <c r="L254" s="197"/>
      <c r="M254" s="197"/>
      <c r="N254" s="198"/>
      <c r="O254" s="198"/>
      <c r="P254" s="197"/>
      <c r="Q254" s="197"/>
      <c r="R254" s="198"/>
      <c r="S254" s="198"/>
      <c r="T254" s="197"/>
      <c r="U254" s="197"/>
      <c r="V254" s="198"/>
      <c r="W254" s="198"/>
      <c r="X254" s="197"/>
      <c r="Y254" s="197"/>
      <c r="Z254" s="198"/>
      <c r="AA254" s="198"/>
      <c r="AB254" s="197"/>
      <c r="AC254" s="197"/>
      <c r="AD254" s="198"/>
      <c r="AE254" s="198"/>
      <c r="AF254" s="197"/>
      <c r="AG254" s="197"/>
      <c r="AH254" s="198"/>
      <c r="AI254" s="198"/>
      <c r="AJ254" s="197">
        <f t="shared" si="38"/>
        <v>1.0000000000000004E-2</v>
      </c>
      <c r="AK254" s="197">
        <f t="shared" si="36"/>
        <v>0.86606250000000318</v>
      </c>
      <c r="AL254" s="198">
        <f>ROW(AG190)*AJ254^IF(AK254=100%,0,1)*PRODUCT(INDEX(1-AJ$64:AJ253,))</f>
        <v>0.29231280941037174</v>
      </c>
      <c r="AM254" s="199">
        <f t="shared" si="37"/>
        <v>58.531145597177897</v>
      </c>
      <c r="AN254" s="190"/>
    </row>
    <row r="255" spans="1:40" ht="14.45" hidden="1" customHeight="1">
      <c r="A255" s="190"/>
      <c r="B255" s="686"/>
      <c r="C255" s="196">
        <v>191</v>
      </c>
      <c r="D255" s="200"/>
      <c r="E255" s="200"/>
      <c r="F255" s="198"/>
      <c r="G255" s="198"/>
      <c r="H255" s="197"/>
      <c r="I255" s="197"/>
      <c r="J255" s="198"/>
      <c r="K255" s="198"/>
      <c r="L255" s="197"/>
      <c r="M255" s="197"/>
      <c r="N255" s="198"/>
      <c r="O255" s="198"/>
      <c r="P255" s="197"/>
      <c r="Q255" s="197"/>
      <c r="R255" s="198"/>
      <c r="S255" s="198"/>
      <c r="T255" s="197"/>
      <c r="U255" s="197"/>
      <c r="V255" s="198"/>
      <c r="W255" s="198"/>
      <c r="X255" s="197"/>
      <c r="Y255" s="197"/>
      <c r="Z255" s="198"/>
      <c r="AA255" s="198"/>
      <c r="AB255" s="197"/>
      <c r="AC255" s="197"/>
      <c r="AD255" s="198"/>
      <c r="AE255" s="198"/>
      <c r="AF255" s="197"/>
      <c r="AG255" s="197"/>
      <c r="AH255" s="198"/>
      <c r="AI255" s="198"/>
      <c r="AJ255" s="197">
        <f t="shared" si="38"/>
        <v>1.0000000000000004E-2</v>
      </c>
      <c r="AK255" s="197">
        <f t="shared" si="36"/>
        <v>0.87071250000000322</v>
      </c>
      <c r="AL255" s="198">
        <f>ROW(AG191)*AJ255^IF(AK255=100%,0,1)*PRODUCT(INDEX(1-AJ$64:AJ254,))</f>
        <v>0.29091278490214312</v>
      </c>
      <c r="AM255" s="199">
        <f t="shared" si="37"/>
        <v>58.822058382080037</v>
      </c>
      <c r="AN255" s="190"/>
    </row>
    <row r="256" spans="1:40" ht="14.45" hidden="1" customHeight="1">
      <c r="A256" s="190"/>
      <c r="B256" s="686"/>
      <c r="C256" s="196">
        <v>192</v>
      </c>
      <c r="D256" s="200"/>
      <c r="E256" s="200"/>
      <c r="F256" s="198"/>
      <c r="G256" s="198"/>
      <c r="H256" s="197"/>
      <c r="I256" s="197"/>
      <c r="J256" s="198"/>
      <c r="K256" s="198"/>
      <c r="L256" s="197"/>
      <c r="M256" s="197"/>
      <c r="N256" s="198"/>
      <c r="O256" s="198"/>
      <c r="P256" s="197"/>
      <c r="Q256" s="197"/>
      <c r="R256" s="198"/>
      <c r="S256" s="198"/>
      <c r="T256" s="197"/>
      <c r="U256" s="197"/>
      <c r="V256" s="198"/>
      <c r="W256" s="198"/>
      <c r="X256" s="197"/>
      <c r="Y256" s="197"/>
      <c r="Z256" s="198"/>
      <c r="AA256" s="198"/>
      <c r="AB256" s="197"/>
      <c r="AC256" s="197"/>
      <c r="AD256" s="198"/>
      <c r="AE256" s="198"/>
      <c r="AF256" s="197"/>
      <c r="AG256" s="197"/>
      <c r="AH256" s="198"/>
      <c r="AI256" s="198"/>
      <c r="AJ256" s="197">
        <f t="shared" si="38"/>
        <v>1.0000000000000004E-2</v>
      </c>
      <c r="AK256" s="197">
        <f t="shared" si="36"/>
        <v>0.87536250000000326</v>
      </c>
      <c r="AL256" s="198">
        <f>ROW(AG192)*AJ256^IF(AK256=100%,0,1)*PRODUCT(INDEX(1-AJ$64:AJ255,))</f>
        <v>0.28951152960313803</v>
      </c>
      <c r="AM256" s="199">
        <f t="shared" si="37"/>
        <v>59.111569911683176</v>
      </c>
      <c r="AN256" s="190"/>
    </row>
    <row r="257" spans="1:40" ht="14.45" hidden="1" customHeight="1">
      <c r="A257" s="190"/>
      <c r="B257" s="686"/>
      <c r="C257" s="196">
        <v>193</v>
      </c>
      <c r="D257" s="200"/>
      <c r="E257" s="200"/>
      <c r="F257" s="198"/>
      <c r="G257" s="198"/>
      <c r="H257" s="197"/>
      <c r="I257" s="197"/>
      <c r="J257" s="198"/>
      <c r="K257" s="198"/>
      <c r="L257" s="197"/>
      <c r="M257" s="197"/>
      <c r="N257" s="198"/>
      <c r="O257" s="198"/>
      <c r="P257" s="197"/>
      <c r="Q257" s="197"/>
      <c r="R257" s="198"/>
      <c r="S257" s="198"/>
      <c r="T257" s="197"/>
      <c r="U257" s="197"/>
      <c r="V257" s="198"/>
      <c r="W257" s="198"/>
      <c r="X257" s="197"/>
      <c r="Y257" s="197"/>
      <c r="Z257" s="198"/>
      <c r="AA257" s="198"/>
      <c r="AB257" s="197"/>
      <c r="AC257" s="197"/>
      <c r="AD257" s="198"/>
      <c r="AE257" s="198"/>
      <c r="AF257" s="197"/>
      <c r="AG257" s="197"/>
      <c r="AH257" s="198"/>
      <c r="AI257" s="198"/>
      <c r="AJ257" s="197">
        <f t="shared" si="38"/>
        <v>1.0000000000000004E-2</v>
      </c>
      <c r="AK257" s="197">
        <f t="shared" si="36"/>
        <v>0.88001250000000331</v>
      </c>
      <c r="AL257" s="198">
        <f>ROW(AG193)*AJ257^IF(AK257=100%,0,1)*PRODUCT(INDEX(1-AJ$64:AJ256,))</f>
        <v>0.28810920813162277</v>
      </c>
      <c r="AM257" s="199">
        <f t="shared" si="37"/>
        <v>59.399679119814799</v>
      </c>
      <c r="AN257" s="190"/>
    </row>
    <row r="258" spans="1:40" ht="14.45" hidden="1" customHeight="1">
      <c r="A258" s="190"/>
      <c r="B258" s="686"/>
      <c r="C258" s="196">
        <v>194</v>
      </c>
      <c r="D258" s="200"/>
      <c r="E258" s="200"/>
      <c r="F258" s="198"/>
      <c r="G258" s="198"/>
      <c r="H258" s="197"/>
      <c r="I258" s="197"/>
      <c r="J258" s="198"/>
      <c r="K258" s="198"/>
      <c r="L258" s="197"/>
      <c r="M258" s="197"/>
      <c r="N258" s="198"/>
      <c r="O258" s="198"/>
      <c r="P258" s="197"/>
      <c r="Q258" s="197"/>
      <c r="R258" s="198"/>
      <c r="S258" s="198"/>
      <c r="T258" s="197"/>
      <c r="U258" s="197"/>
      <c r="V258" s="198"/>
      <c r="W258" s="198"/>
      <c r="X258" s="197"/>
      <c r="Y258" s="197"/>
      <c r="Z258" s="198"/>
      <c r="AA258" s="198"/>
      <c r="AB258" s="197"/>
      <c r="AC258" s="197"/>
      <c r="AD258" s="198"/>
      <c r="AE258" s="198"/>
      <c r="AF258" s="197"/>
      <c r="AG258" s="197"/>
      <c r="AH258" s="198"/>
      <c r="AI258" s="198"/>
      <c r="AJ258" s="197">
        <f t="shared" si="38"/>
        <v>1.0000000000000004E-2</v>
      </c>
      <c r="AK258" s="197">
        <f t="shared" ref="AK258:AK283" si="39">IF(AK257+AJ257*0.465&gt;1,1,AK257+AJ257*0.465)</f>
        <v>0.88466250000000335</v>
      </c>
      <c r="AL258" s="198">
        <f>ROW(AG194)*AJ258^IF(AK258=100%,0,1)*PRODUCT(INDEX(1-AJ$64:AJ257,))</f>
        <v>0.28670598193657759</v>
      </c>
      <c r="AM258" s="199">
        <f t="shared" ref="AM258:AM283" si="40">SUM(AL258+AM257)</f>
        <v>59.686385101751377</v>
      </c>
      <c r="AN258" s="190"/>
    </row>
    <row r="259" spans="1:40" ht="14.45" hidden="1" customHeight="1">
      <c r="A259" s="190"/>
      <c r="B259" s="686"/>
      <c r="C259" s="196">
        <v>195</v>
      </c>
      <c r="D259" s="200"/>
      <c r="E259" s="200"/>
      <c r="F259" s="198"/>
      <c r="G259" s="198"/>
      <c r="H259" s="197"/>
      <c r="I259" s="197"/>
      <c r="J259" s="198"/>
      <c r="K259" s="198"/>
      <c r="L259" s="197"/>
      <c r="M259" s="197"/>
      <c r="N259" s="198"/>
      <c r="O259" s="198"/>
      <c r="P259" s="197"/>
      <c r="Q259" s="197"/>
      <c r="R259" s="198"/>
      <c r="S259" s="198"/>
      <c r="T259" s="197"/>
      <c r="U259" s="197"/>
      <c r="V259" s="198"/>
      <c r="W259" s="198"/>
      <c r="X259" s="197"/>
      <c r="Y259" s="197"/>
      <c r="Z259" s="198"/>
      <c r="AA259" s="198"/>
      <c r="AB259" s="197"/>
      <c r="AC259" s="197"/>
      <c r="AD259" s="198"/>
      <c r="AE259" s="198"/>
      <c r="AF259" s="197"/>
      <c r="AG259" s="197"/>
      <c r="AH259" s="198"/>
      <c r="AI259" s="198"/>
      <c r="AJ259" s="197">
        <f t="shared" si="38"/>
        <v>1.0000000000000004E-2</v>
      </c>
      <c r="AK259" s="197">
        <f t="shared" si="39"/>
        <v>0.88931250000000339</v>
      </c>
      <c r="AL259" s="198">
        <f>ROW(AG195)*AJ259^IF(AK259=100%,0,1)*PRODUCT(INDEX(1-AJ$64:AJ258,))</f>
        <v>0.28530200934462013</v>
      </c>
      <c r="AM259" s="199">
        <f t="shared" si="40"/>
        <v>59.971687111095996</v>
      </c>
      <c r="AN259" s="190"/>
    </row>
    <row r="260" spans="1:40" ht="14.45" hidden="1" customHeight="1">
      <c r="A260" s="190"/>
      <c r="B260" s="686"/>
      <c r="C260" s="196">
        <v>196</v>
      </c>
      <c r="D260" s="200"/>
      <c r="E260" s="200"/>
      <c r="F260" s="198"/>
      <c r="G260" s="198"/>
      <c r="H260" s="197"/>
      <c r="I260" s="197"/>
      <c r="J260" s="198"/>
      <c r="K260" s="198"/>
      <c r="L260" s="197"/>
      <c r="M260" s="197"/>
      <c r="N260" s="198"/>
      <c r="O260" s="198"/>
      <c r="P260" s="197"/>
      <c r="Q260" s="197"/>
      <c r="R260" s="198"/>
      <c r="S260" s="198"/>
      <c r="T260" s="197"/>
      <c r="U260" s="197"/>
      <c r="V260" s="198"/>
      <c r="W260" s="198"/>
      <c r="X260" s="197"/>
      <c r="Y260" s="197"/>
      <c r="Z260" s="198"/>
      <c r="AA260" s="198"/>
      <c r="AB260" s="197"/>
      <c r="AC260" s="197"/>
      <c r="AD260" s="198"/>
      <c r="AE260" s="198"/>
      <c r="AF260" s="197"/>
      <c r="AG260" s="197"/>
      <c r="AH260" s="198"/>
      <c r="AI260" s="198"/>
      <c r="AJ260" s="197">
        <f t="shared" si="38"/>
        <v>1.0000000000000004E-2</v>
      </c>
      <c r="AK260" s="197">
        <f t="shared" si="39"/>
        <v>0.89396250000000343</v>
      </c>
      <c r="AL260" s="198">
        <f>ROW(AG196)*AJ260^IF(AK260=100%,0,1)*PRODUCT(INDEX(1-AJ$64:AJ259,))</f>
        <v>0.28389744560630814</v>
      </c>
      <c r="AM260" s="199">
        <f t="shared" si="40"/>
        <v>60.255584556702303</v>
      </c>
      <c r="AN260" s="190"/>
    </row>
    <row r="261" spans="1:40" ht="14.45" hidden="1" customHeight="1">
      <c r="A261" s="190"/>
      <c r="B261" s="686"/>
      <c r="C261" s="196">
        <v>197</v>
      </c>
      <c r="D261" s="200"/>
      <c r="E261" s="200"/>
      <c r="F261" s="198"/>
      <c r="G261" s="198"/>
      <c r="H261" s="197"/>
      <c r="I261" s="197"/>
      <c r="J261" s="198"/>
      <c r="K261" s="198"/>
      <c r="L261" s="197"/>
      <c r="M261" s="197"/>
      <c r="N261" s="198"/>
      <c r="O261" s="198"/>
      <c r="P261" s="197"/>
      <c r="Q261" s="197"/>
      <c r="R261" s="198"/>
      <c r="S261" s="198"/>
      <c r="T261" s="197"/>
      <c r="U261" s="197"/>
      <c r="V261" s="198"/>
      <c r="W261" s="198"/>
      <c r="X261" s="197"/>
      <c r="Y261" s="197"/>
      <c r="Z261" s="198"/>
      <c r="AA261" s="198"/>
      <c r="AB261" s="197"/>
      <c r="AC261" s="197"/>
      <c r="AD261" s="198"/>
      <c r="AE261" s="198"/>
      <c r="AF261" s="197"/>
      <c r="AG261" s="197"/>
      <c r="AH261" s="198"/>
      <c r="AI261" s="198"/>
      <c r="AJ261" s="197">
        <f t="shared" si="38"/>
        <v>1.0000000000000004E-2</v>
      </c>
      <c r="AK261" s="197">
        <f t="shared" si="39"/>
        <v>0.89861250000000348</v>
      </c>
      <c r="AL261" s="198">
        <f>ROW(AG197)*AJ261^IF(AK261=100%,0,1)*PRODUCT(INDEX(1-AJ$64:AJ260,))</f>
        <v>0.28249244294182796</v>
      </c>
      <c r="AM261" s="199">
        <f t="shared" si="40"/>
        <v>60.538076999644133</v>
      </c>
      <c r="AN261" s="190"/>
    </row>
    <row r="262" spans="1:40" ht="14.45" hidden="1" customHeight="1">
      <c r="A262" s="190"/>
      <c r="B262" s="686"/>
      <c r="C262" s="196">
        <v>198</v>
      </c>
      <c r="D262" s="200"/>
      <c r="E262" s="200"/>
      <c r="F262" s="198"/>
      <c r="G262" s="198"/>
      <c r="H262" s="197"/>
      <c r="I262" s="197"/>
      <c r="J262" s="198"/>
      <c r="K262" s="198"/>
      <c r="L262" s="197"/>
      <c r="M262" s="197"/>
      <c r="N262" s="198"/>
      <c r="O262" s="198"/>
      <c r="P262" s="197"/>
      <c r="Q262" s="197"/>
      <c r="R262" s="198"/>
      <c r="S262" s="198"/>
      <c r="T262" s="197"/>
      <c r="U262" s="197"/>
      <c r="V262" s="198"/>
      <c r="W262" s="198"/>
      <c r="X262" s="197"/>
      <c r="Y262" s="197"/>
      <c r="Z262" s="198"/>
      <c r="AA262" s="198"/>
      <c r="AB262" s="197"/>
      <c r="AC262" s="197"/>
      <c r="AD262" s="198"/>
      <c r="AE262" s="198"/>
      <c r="AF262" s="197"/>
      <c r="AG262" s="197"/>
      <c r="AH262" s="198"/>
      <c r="AI262" s="198"/>
      <c r="AJ262" s="197">
        <f t="shared" si="38"/>
        <v>1.0000000000000004E-2</v>
      </c>
      <c r="AK262" s="197">
        <f t="shared" si="39"/>
        <v>0.90326250000000352</v>
      </c>
      <c r="AL262" s="198">
        <f>ROW(AG198)*AJ262^IF(AK262=100%,0,1)*PRODUCT(INDEX(1-AJ$64:AJ261,))</f>
        <v>0.2810871505860767</v>
      </c>
      <c r="AM262" s="199">
        <f t="shared" si="40"/>
        <v>60.819164150230208</v>
      </c>
      <c r="AN262" s="190"/>
    </row>
    <row r="263" spans="1:40" ht="14.45" hidden="1" customHeight="1">
      <c r="A263" s="190"/>
      <c r="B263" s="686"/>
      <c r="C263" s="196">
        <v>199</v>
      </c>
      <c r="D263" s="200"/>
      <c r="E263" s="200"/>
      <c r="F263" s="198"/>
      <c r="G263" s="198"/>
      <c r="H263" s="197"/>
      <c r="I263" s="197"/>
      <c r="J263" s="198"/>
      <c r="K263" s="198"/>
      <c r="L263" s="197"/>
      <c r="M263" s="197"/>
      <c r="N263" s="198"/>
      <c r="O263" s="198"/>
      <c r="P263" s="197"/>
      <c r="Q263" s="197"/>
      <c r="R263" s="198"/>
      <c r="S263" s="198"/>
      <c r="T263" s="197"/>
      <c r="U263" s="197"/>
      <c r="V263" s="198"/>
      <c r="W263" s="198"/>
      <c r="X263" s="197"/>
      <c r="Y263" s="197"/>
      <c r="Z263" s="198"/>
      <c r="AA263" s="198"/>
      <c r="AB263" s="197"/>
      <c r="AC263" s="197"/>
      <c r="AD263" s="198"/>
      <c r="AE263" s="198"/>
      <c r="AF263" s="197"/>
      <c r="AG263" s="197"/>
      <c r="AH263" s="198"/>
      <c r="AI263" s="198"/>
      <c r="AJ263" s="197">
        <f t="shared" si="38"/>
        <v>1.0000000000000004E-2</v>
      </c>
      <c r="AK263" s="197">
        <f t="shared" si="39"/>
        <v>0.90791250000000356</v>
      </c>
      <c r="AL263" s="198">
        <f>ROW(AG199)*AJ263^IF(AK263=100%,0,1)*PRODUCT(INDEX(1-AJ$64:AJ262,))</f>
        <v>0.27968171483314636</v>
      </c>
      <c r="AM263" s="199">
        <f t="shared" si="40"/>
        <v>61.098845865063353</v>
      </c>
      <c r="AN263" s="190"/>
    </row>
    <row r="264" spans="1:40" ht="14.45" hidden="1" customHeight="1">
      <c r="A264" s="190"/>
      <c r="B264" s="686"/>
      <c r="C264" s="196">
        <v>200</v>
      </c>
      <c r="D264" s="200"/>
      <c r="E264" s="200"/>
      <c r="F264" s="198"/>
      <c r="G264" s="198"/>
      <c r="H264" s="197"/>
      <c r="I264" s="197"/>
      <c r="J264" s="198"/>
      <c r="K264" s="198"/>
      <c r="L264" s="197"/>
      <c r="M264" s="197"/>
      <c r="N264" s="198"/>
      <c r="O264" s="198"/>
      <c r="P264" s="197"/>
      <c r="Q264" s="197"/>
      <c r="R264" s="198"/>
      <c r="S264" s="198"/>
      <c r="T264" s="197"/>
      <c r="U264" s="197"/>
      <c r="V264" s="198"/>
      <c r="W264" s="198"/>
      <c r="X264" s="197"/>
      <c r="Y264" s="197"/>
      <c r="Z264" s="198"/>
      <c r="AA264" s="198"/>
      <c r="AB264" s="197"/>
      <c r="AC264" s="197"/>
      <c r="AD264" s="198"/>
      <c r="AE264" s="198"/>
      <c r="AF264" s="197"/>
      <c r="AG264" s="197"/>
      <c r="AH264" s="198"/>
      <c r="AI264" s="198"/>
      <c r="AJ264" s="197">
        <f t="shared" si="38"/>
        <v>1.0000000000000004E-2</v>
      </c>
      <c r="AK264" s="197">
        <f t="shared" si="39"/>
        <v>0.91256250000000361</v>
      </c>
      <c r="AL264" s="198">
        <f>ROW(AG200)*AJ264^IF(AK264=100%,0,1)*PRODUCT(INDEX(1-AJ$64:AJ263,))</f>
        <v>0.27827627908021596</v>
      </c>
      <c r="AM264" s="199">
        <f t="shared" si="40"/>
        <v>61.37712214414357</v>
      </c>
      <c r="AN264" s="190"/>
    </row>
    <row r="265" spans="1:40" ht="14.45" hidden="1" customHeight="1">
      <c r="A265" s="190"/>
      <c r="B265" s="686"/>
      <c r="C265" s="196">
        <v>201</v>
      </c>
      <c r="D265" s="200"/>
      <c r="E265" s="200"/>
      <c r="F265" s="198"/>
      <c r="G265" s="198"/>
      <c r="H265" s="197"/>
      <c r="I265" s="197"/>
      <c r="J265" s="198"/>
      <c r="K265" s="198"/>
      <c r="L265" s="197"/>
      <c r="M265" s="197"/>
      <c r="N265" s="198"/>
      <c r="O265" s="198"/>
      <c r="P265" s="197"/>
      <c r="Q265" s="197"/>
      <c r="R265" s="198"/>
      <c r="S265" s="198"/>
      <c r="T265" s="197"/>
      <c r="U265" s="197"/>
      <c r="V265" s="198"/>
      <c r="W265" s="198"/>
      <c r="X265" s="197"/>
      <c r="Y265" s="197"/>
      <c r="Z265" s="198"/>
      <c r="AA265" s="198"/>
      <c r="AB265" s="197"/>
      <c r="AC265" s="197"/>
      <c r="AD265" s="198"/>
      <c r="AE265" s="198"/>
      <c r="AF265" s="197"/>
      <c r="AG265" s="197"/>
      <c r="AH265" s="198"/>
      <c r="AI265" s="198"/>
      <c r="AJ265" s="197">
        <f t="shared" si="38"/>
        <v>1.0000000000000004E-2</v>
      </c>
      <c r="AK265" s="197">
        <f t="shared" si="39"/>
        <v>0.91721250000000365</v>
      </c>
      <c r="AL265" s="198">
        <f>ROW(AG201)*AJ265^IF(AK265=100%,0,1)*PRODUCT(INDEX(1-AJ$64:AJ264,))</f>
        <v>0.27687098387086084</v>
      </c>
      <c r="AM265" s="199">
        <f t="shared" si="40"/>
        <v>61.653993128014427</v>
      </c>
      <c r="AN265" s="190"/>
    </row>
    <row r="266" spans="1:40" ht="14.45" hidden="1" customHeight="1">
      <c r="A266" s="190"/>
      <c r="B266" s="686"/>
      <c r="C266" s="196">
        <v>202</v>
      </c>
      <c r="D266" s="200"/>
      <c r="E266" s="200"/>
      <c r="F266" s="198"/>
      <c r="G266" s="198"/>
      <c r="H266" s="197"/>
      <c r="I266" s="197"/>
      <c r="J266" s="198"/>
      <c r="K266" s="198"/>
      <c r="L266" s="197"/>
      <c r="M266" s="197"/>
      <c r="N266" s="198"/>
      <c r="O266" s="198"/>
      <c r="P266" s="197"/>
      <c r="Q266" s="197"/>
      <c r="R266" s="198"/>
      <c r="S266" s="198"/>
      <c r="T266" s="197"/>
      <c r="U266" s="197"/>
      <c r="V266" s="198"/>
      <c r="W266" s="198"/>
      <c r="X266" s="197"/>
      <c r="Y266" s="197"/>
      <c r="Z266" s="198"/>
      <c r="AA266" s="198"/>
      <c r="AB266" s="197"/>
      <c r="AC266" s="197"/>
      <c r="AD266" s="198"/>
      <c r="AE266" s="198"/>
      <c r="AF266" s="197"/>
      <c r="AG266" s="197"/>
      <c r="AH266" s="198"/>
      <c r="AI266" s="198"/>
      <c r="AJ266" s="197">
        <f t="shared" si="38"/>
        <v>1.0000000000000004E-2</v>
      </c>
      <c r="AK266" s="197">
        <f t="shared" si="39"/>
        <v>0.92186250000000369</v>
      </c>
      <c r="AL266" s="198">
        <f>ROW(AG202)*AJ266^IF(AK266=100%,0,1)*PRODUCT(INDEX(1-AJ$64:AJ265,))</f>
        <v>0.27546596693778486</v>
      </c>
      <c r="AM266" s="199">
        <f t="shared" si="40"/>
        <v>61.929459094952215</v>
      </c>
      <c r="AN266" s="190"/>
    </row>
    <row r="267" spans="1:40" ht="14.45" hidden="1" customHeight="1">
      <c r="A267" s="190"/>
      <c r="B267" s="686"/>
      <c r="C267" s="196">
        <v>203</v>
      </c>
      <c r="D267" s="200"/>
      <c r="E267" s="200"/>
      <c r="F267" s="198"/>
      <c r="G267" s="198"/>
      <c r="H267" s="197"/>
      <c r="I267" s="197"/>
      <c r="J267" s="198"/>
      <c r="K267" s="198"/>
      <c r="L267" s="197"/>
      <c r="M267" s="197"/>
      <c r="N267" s="198"/>
      <c r="O267" s="198"/>
      <c r="P267" s="197"/>
      <c r="Q267" s="197"/>
      <c r="R267" s="198"/>
      <c r="S267" s="198"/>
      <c r="T267" s="197"/>
      <c r="U267" s="197"/>
      <c r="V267" s="198"/>
      <c r="W267" s="198"/>
      <c r="X267" s="197"/>
      <c r="Y267" s="197"/>
      <c r="Z267" s="198"/>
      <c r="AA267" s="198"/>
      <c r="AB267" s="197"/>
      <c r="AC267" s="197"/>
      <c r="AD267" s="198"/>
      <c r="AE267" s="198"/>
      <c r="AF267" s="197"/>
      <c r="AG267" s="197"/>
      <c r="AH267" s="198"/>
      <c r="AI267" s="198"/>
      <c r="AJ267" s="197">
        <f t="shared" si="38"/>
        <v>1.0000000000000004E-2</v>
      </c>
      <c r="AK267" s="197">
        <f t="shared" si="39"/>
        <v>0.92651250000000374</v>
      </c>
      <c r="AL267" s="198">
        <f>ROW(AG203)*AJ267^IF(AK267=100%,0,1)*PRODUCT(INDEX(1-AJ$64:AJ266,))</f>
        <v>0.27406136324498326</v>
      </c>
      <c r="AM267" s="199">
        <f t="shared" si="40"/>
        <v>62.203520458197197</v>
      </c>
      <c r="AN267" s="190"/>
    </row>
    <row r="268" spans="1:40" ht="14.45" hidden="1" customHeight="1">
      <c r="A268" s="190"/>
      <c r="B268" s="686"/>
      <c r="C268" s="196">
        <v>204</v>
      </c>
      <c r="D268" s="200"/>
      <c r="E268" s="200"/>
      <c r="F268" s="198"/>
      <c r="G268" s="198"/>
      <c r="H268" s="197"/>
      <c r="I268" s="197"/>
      <c r="J268" s="198"/>
      <c r="K268" s="198"/>
      <c r="L268" s="197"/>
      <c r="M268" s="197"/>
      <c r="N268" s="198"/>
      <c r="O268" s="198"/>
      <c r="P268" s="197"/>
      <c r="Q268" s="197"/>
      <c r="R268" s="198"/>
      <c r="S268" s="198"/>
      <c r="T268" s="197"/>
      <c r="U268" s="197"/>
      <c r="V268" s="198"/>
      <c r="W268" s="198"/>
      <c r="X268" s="197"/>
      <c r="Y268" s="197"/>
      <c r="Z268" s="198"/>
      <c r="AA268" s="198"/>
      <c r="AB268" s="197"/>
      <c r="AC268" s="197"/>
      <c r="AD268" s="198"/>
      <c r="AE268" s="198"/>
      <c r="AF268" s="197"/>
      <c r="AG268" s="197"/>
      <c r="AH268" s="198"/>
      <c r="AI268" s="198"/>
      <c r="AJ268" s="197">
        <f t="shared" ref="AJ268:AJ283" si="41">AJ267</f>
        <v>1.0000000000000004E-2</v>
      </c>
      <c r="AK268" s="197">
        <f t="shared" si="39"/>
        <v>0.93116250000000378</v>
      </c>
      <c r="AL268" s="198">
        <f>ROW(AG204)*AJ268^IF(AK268=100%,0,1)*PRODUCT(INDEX(1-AJ$64:AJ267,))</f>
        <v>0.27265730502934393</v>
      </c>
      <c r="AM268" s="199">
        <f t="shared" si="40"/>
        <v>62.476177763226538</v>
      </c>
      <c r="AN268" s="190"/>
    </row>
    <row r="269" spans="1:40" ht="14.45" hidden="1" customHeight="1">
      <c r="A269" s="190"/>
      <c r="B269" s="686"/>
      <c r="C269" s="196">
        <v>205</v>
      </c>
      <c r="D269" s="200"/>
      <c r="E269" s="200"/>
      <c r="F269" s="198"/>
      <c r="G269" s="198"/>
      <c r="H269" s="197"/>
      <c r="I269" s="197"/>
      <c r="J269" s="198"/>
      <c r="K269" s="198"/>
      <c r="L269" s="197"/>
      <c r="M269" s="197"/>
      <c r="N269" s="198"/>
      <c r="O269" s="198"/>
      <c r="P269" s="197"/>
      <c r="Q269" s="197"/>
      <c r="R269" s="198"/>
      <c r="S269" s="198"/>
      <c r="T269" s="197"/>
      <c r="U269" s="197"/>
      <c r="V269" s="198"/>
      <c r="W269" s="198"/>
      <c r="X269" s="197"/>
      <c r="Y269" s="197"/>
      <c r="Z269" s="198"/>
      <c r="AA269" s="198"/>
      <c r="AB269" s="197"/>
      <c r="AC269" s="197"/>
      <c r="AD269" s="198"/>
      <c r="AE269" s="198"/>
      <c r="AF269" s="197"/>
      <c r="AG269" s="197"/>
      <c r="AH269" s="198"/>
      <c r="AI269" s="198"/>
      <c r="AJ269" s="197">
        <f t="shared" si="41"/>
        <v>1.0000000000000004E-2</v>
      </c>
      <c r="AK269" s="197">
        <f t="shared" si="39"/>
        <v>0.93581250000000382</v>
      </c>
      <c r="AL269" s="198">
        <f>ROW(AG205)*AJ269^IF(AK269=100%,0,1)*PRODUCT(INDEX(1-AJ$64:AJ268,))</f>
        <v>0.27125392184169289</v>
      </c>
      <c r="AM269" s="199">
        <f t="shared" si="40"/>
        <v>62.747431685068229</v>
      </c>
      <c r="AN269" s="190"/>
    </row>
    <row r="270" spans="1:40" ht="14.45" hidden="1" customHeight="1">
      <c r="A270" s="190"/>
      <c r="B270" s="686"/>
      <c r="C270" s="196">
        <v>206</v>
      </c>
      <c r="D270" s="200"/>
      <c r="E270" s="200"/>
      <c r="F270" s="198"/>
      <c r="G270" s="198"/>
      <c r="H270" s="197"/>
      <c r="I270" s="197"/>
      <c r="J270" s="198"/>
      <c r="K270" s="198"/>
      <c r="L270" s="197"/>
      <c r="M270" s="197"/>
      <c r="N270" s="198"/>
      <c r="O270" s="198"/>
      <c r="P270" s="197"/>
      <c r="Q270" s="197"/>
      <c r="R270" s="198"/>
      <c r="S270" s="198"/>
      <c r="T270" s="197"/>
      <c r="U270" s="197"/>
      <c r="V270" s="198"/>
      <c r="W270" s="198"/>
      <c r="X270" s="197"/>
      <c r="Y270" s="197"/>
      <c r="Z270" s="198"/>
      <c r="AA270" s="198"/>
      <c r="AB270" s="197"/>
      <c r="AC270" s="197"/>
      <c r="AD270" s="198"/>
      <c r="AE270" s="198"/>
      <c r="AF270" s="197"/>
      <c r="AG270" s="197"/>
      <c r="AH270" s="198"/>
      <c r="AI270" s="198"/>
      <c r="AJ270" s="197">
        <f t="shared" si="41"/>
        <v>1.0000000000000004E-2</v>
      </c>
      <c r="AK270" s="197">
        <f t="shared" si="39"/>
        <v>0.94046250000000386</v>
      </c>
      <c r="AL270" s="198">
        <f>ROW(AG206)*AJ270^IF(AK270=100%,0,1)*PRODUCT(INDEX(1-AJ$64:AJ269,))</f>
        <v>0.26985134058729193</v>
      </c>
      <c r="AM270" s="199">
        <f t="shared" si="40"/>
        <v>63.017283025655523</v>
      </c>
      <c r="AN270" s="190"/>
    </row>
    <row r="271" spans="1:40" ht="14.45" hidden="1" customHeight="1">
      <c r="A271" s="190"/>
      <c r="B271" s="686"/>
      <c r="C271" s="196">
        <v>207</v>
      </c>
      <c r="D271" s="200"/>
      <c r="E271" s="200"/>
      <c r="F271" s="198"/>
      <c r="G271" s="198"/>
      <c r="H271" s="197"/>
      <c r="I271" s="197"/>
      <c r="J271" s="198"/>
      <c r="K271" s="198"/>
      <c r="L271" s="197"/>
      <c r="M271" s="197"/>
      <c r="N271" s="198"/>
      <c r="O271" s="198"/>
      <c r="P271" s="197"/>
      <c r="Q271" s="197"/>
      <c r="R271" s="198"/>
      <c r="S271" s="198"/>
      <c r="T271" s="197"/>
      <c r="U271" s="197"/>
      <c r="V271" s="198"/>
      <c r="W271" s="198"/>
      <c r="X271" s="197"/>
      <c r="Y271" s="197"/>
      <c r="Z271" s="198"/>
      <c r="AA271" s="198"/>
      <c r="AB271" s="197"/>
      <c r="AC271" s="197"/>
      <c r="AD271" s="198"/>
      <c r="AE271" s="198"/>
      <c r="AF271" s="197"/>
      <c r="AG271" s="197"/>
      <c r="AH271" s="198"/>
      <c r="AI271" s="198"/>
      <c r="AJ271" s="197">
        <f t="shared" si="41"/>
        <v>1.0000000000000004E-2</v>
      </c>
      <c r="AK271" s="197">
        <f t="shared" si="39"/>
        <v>0.94511250000000391</v>
      </c>
      <c r="AL271" s="198">
        <f>ROW(AG207)*AJ271^IF(AK271=100%,0,1)*PRODUCT(INDEX(1-AJ$64:AJ270,))</f>
        <v>0.26844968556579485</v>
      </c>
      <c r="AM271" s="199">
        <f t="shared" si="40"/>
        <v>63.285732711221321</v>
      </c>
      <c r="AN271" s="190"/>
    </row>
    <row r="272" spans="1:40" ht="14.45" hidden="1" customHeight="1">
      <c r="A272" s="190"/>
      <c r="B272" s="686"/>
      <c r="C272" s="196">
        <v>208</v>
      </c>
      <c r="D272" s="200"/>
      <c r="E272" s="200"/>
      <c r="F272" s="198"/>
      <c r="G272" s="198"/>
      <c r="H272" s="197"/>
      <c r="I272" s="197"/>
      <c r="J272" s="198"/>
      <c r="K272" s="198"/>
      <c r="L272" s="197"/>
      <c r="M272" s="197"/>
      <c r="N272" s="198"/>
      <c r="O272" s="198"/>
      <c r="P272" s="197"/>
      <c r="Q272" s="197"/>
      <c r="R272" s="198"/>
      <c r="S272" s="198"/>
      <c r="T272" s="197"/>
      <c r="U272" s="197"/>
      <c r="V272" s="198"/>
      <c r="W272" s="198"/>
      <c r="X272" s="197"/>
      <c r="Y272" s="197"/>
      <c r="Z272" s="198"/>
      <c r="AA272" s="198"/>
      <c r="AB272" s="197"/>
      <c r="AC272" s="197"/>
      <c r="AD272" s="198"/>
      <c r="AE272" s="198"/>
      <c r="AF272" s="197"/>
      <c r="AG272" s="197"/>
      <c r="AH272" s="198"/>
      <c r="AI272" s="198"/>
      <c r="AJ272" s="197">
        <f t="shared" si="41"/>
        <v>1.0000000000000004E-2</v>
      </c>
      <c r="AK272" s="197">
        <f t="shared" si="39"/>
        <v>0.94976250000000395</v>
      </c>
      <c r="AL272" s="198">
        <f>ROW(AG208)*AJ272^IF(AK272=100%,0,1)*PRODUCT(INDEX(1-AJ$64:AJ271,))</f>
        <v>0.26704907851066895</v>
      </c>
      <c r="AM272" s="199">
        <f t="shared" si="40"/>
        <v>63.552781789731988</v>
      </c>
      <c r="AN272" s="190"/>
    </row>
    <row r="273" spans="1:40" ht="14.45" hidden="1" customHeight="1">
      <c r="A273" s="190"/>
      <c r="B273" s="686"/>
      <c r="C273" s="196">
        <v>209</v>
      </c>
      <c r="D273" s="200"/>
      <c r="E273" s="200"/>
      <c r="F273" s="198"/>
      <c r="G273" s="198"/>
      <c r="H273" s="197"/>
      <c r="I273" s="197"/>
      <c r="J273" s="198"/>
      <c r="K273" s="198"/>
      <c r="L273" s="197"/>
      <c r="M273" s="197"/>
      <c r="N273" s="198"/>
      <c r="O273" s="198"/>
      <c r="P273" s="197"/>
      <c r="Q273" s="197"/>
      <c r="R273" s="198"/>
      <c r="S273" s="198"/>
      <c r="T273" s="197"/>
      <c r="U273" s="197"/>
      <c r="V273" s="198"/>
      <c r="W273" s="198"/>
      <c r="X273" s="197"/>
      <c r="Y273" s="197"/>
      <c r="Z273" s="198"/>
      <c r="AA273" s="198"/>
      <c r="AB273" s="197"/>
      <c r="AC273" s="197"/>
      <c r="AD273" s="198"/>
      <c r="AE273" s="198"/>
      <c r="AF273" s="197"/>
      <c r="AG273" s="197"/>
      <c r="AH273" s="198"/>
      <c r="AI273" s="198"/>
      <c r="AJ273" s="197">
        <f t="shared" si="41"/>
        <v>1.0000000000000004E-2</v>
      </c>
      <c r="AK273" s="197">
        <f t="shared" si="39"/>
        <v>0.95441250000000399</v>
      </c>
      <c r="AL273" s="198">
        <f>ROW(AG209)*AJ273^IF(AK273=100%,0,1)*PRODUCT(INDEX(1-AJ$64:AJ272,))</f>
        <v>0.26564963862808899</v>
      </c>
      <c r="AM273" s="199">
        <f t="shared" si="40"/>
        <v>63.818431428360078</v>
      </c>
      <c r="AN273" s="190"/>
    </row>
    <row r="274" spans="1:40" ht="14.45" hidden="1" customHeight="1">
      <c r="A274" s="190"/>
      <c r="B274" s="686"/>
      <c r="C274" s="196">
        <v>210</v>
      </c>
      <c r="D274" s="200"/>
      <c r="E274" s="200"/>
      <c r="F274" s="198"/>
      <c r="G274" s="198"/>
      <c r="H274" s="197"/>
      <c r="I274" s="197"/>
      <c r="J274" s="198"/>
      <c r="K274" s="198"/>
      <c r="L274" s="197"/>
      <c r="M274" s="197"/>
      <c r="N274" s="198"/>
      <c r="O274" s="198"/>
      <c r="P274" s="197"/>
      <c r="Q274" s="197"/>
      <c r="R274" s="198"/>
      <c r="S274" s="198"/>
      <c r="T274" s="197"/>
      <c r="U274" s="197"/>
      <c r="V274" s="198"/>
      <c r="W274" s="198"/>
      <c r="X274" s="197"/>
      <c r="Y274" s="197"/>
      <c r="Z274" s="198"/>
      <c r="AA274" s="198"/>
      <c r="AB274" s="197"/>
      <c r="AC274" s="197"/>
      <c r="AD274" s="198"/>
      <c r="AE274" s="198"/>
      <c r="AF274" s="197"/>
      <c r="AG274" s="197"/>
      <c r="AH274" s="198"/>
      <c r="AI274" s="198"/>
      <c r="AJ274" s="197">
        <f t="shared" si="41"/>
        <v>1.0000000000000004E-2</v>
      </c>
      <c r="AK274" s="197">
        <f t="shared" si="39"/>
        <v>0.95906250000000404</v>
      </c>
      <c r="AL274" s="198">
        <f>ROW(AG210)*AJ274^IF(AK274=100%,0,1)*PRODUCT(INDEX(1-AJ$64:AJ273,))</f>
        <v>0.26425148263530956</v>
      </c>
      <c r="AM274" s="199">
        <f t="shared" si="40"/>
        <v>64.082682910995388</v>
      </c>
      <c r="AN274" s="190"/>
    </row>
    <row r="275" spans="1:40" ht="14.45" hidden="1" customHeight="1">
      <c r="A275" s="190"/>
      <c r="B275" s="686"/>
      <c r="C275" s="196">
        <v>211</v>
      </c>
      <c r="D275" s="200"/>
      <c r="E275" s="200"/>
      <c r="F275" s="198"/>
      <c r="G275" s="198"/>
      <c r="H275" s="197"/>
      <c r="I275" s="197"/>
      <c r="J275" s="198"/>
      <c r="K275" s="198"/>
      <c r="L275" s="197"/>
      <c r="M275" s="197"/>
      <c r="N275" s="198"/>
      <c r="O275" s="198"/>
      <c r="P275" s="197"/>
      <c r="Q275" s="197"/>
      <c r="R275" s="198"/>
      <c r="S275" s="198"/>
      <c r="T275" s="197"/>
      <c r="U275" s="197"/>
      <c r="V275" s="198"/>
      <c r="W275" s="198"/>
      <c r="X275" s="197"/>
      <c r="Y275" s="197"/>
      <c r="Z275" s="198"/>
      <c r="AA275" s="198"/>
      <c r="AB275" s="197"/>
      <c r="AC275" s="197"/>
      <c r="AD275" s="198"/>
      <c r="AE275" s="198"/>
      <c r="AF275" s="197"/>
      <c r="AG275" s="197"/>
      <c r="AH275" s="198"/>
      <c r="AI275" s="198"/>
      <c r="AJ275" s="197">
        <f t="shared" si="41"/>
        <v>1.0000000000000004E-2</v>
      </c>
      <c r="AK275" s="197">
        <f t="shared" si="39"/>
        <v>0.96371250000000408</v>
      </c>
      <c r="AL275" s="198">
        <f>ROW(AG211)*AJ275^IF(AK275=100%,0,1)*PRODUCT(INDEX(1-AJ$64:AJ274,))</f>
        <v>0.2628547247985229</v>
      </c>
      <c r="AM275" s="199">
        <f t="shared" si="40"/>
        <v>64.345537635793917</v>
      </c>
      <c r="AN275" s="190"/>
    </row>
    <row r="276" spans="1:40" ht="14.45" hidden="1" customHeight="1">
      <c r="A276" s="190"/>
      <c r="B276" s="686"/>
      <c r="C276" s="196">
        <v>212</v>
      </c>
      <c r="D276" s="200"/>
      <c r="E276" s="200"/>
      <c r="F276" s="198"/>
      <c r="G276" s="198"/>
      <c r="H276" s="197"/>
      <c r="I276" s="197"/>
      <c r="J276" s="198"/>
      <c r="K276" s="198"/>
      <c r="L276" s="197"/>
      <c r="M276" s="197"/>
      <c r="N276" s="198"/>
      <c r="O276" s="198"/>
      <c r="P276" s="197"/>
      <c r="Q276" s="197"/>
      <c r="R276" s="198"/>
      <c r="S276" s="198"/>
      <c r="T276" s="197"/>
      <c r="U276" s="197"/>
      <c r="V276" s="198"/>
      <c r="W276" s="198"/>
      <c r="X276" s="197"/>
      <c r="Y276" s="197"/>
      <c r="Z276" s="198"/>
      <c r="AA276" s="198"/>
      <c r="AB276" s="197"/>
      <c r="AC276" s="197"/>
      <c r="AD276" s="198"/>
      <c r="AE276" s="198"/>
      <c r="AF276" s="197"/>
      <c r="AG276" s="197"/>
      <c r="AH276" s="198"/>
      <c r="AI276" s="198"/>
      <c r="AJ276" s="197">
        <f t="shared" si="41"/>
        <v>1.0000000000000004E-2</v>
      </c>
      <c r="AK276" s="197">
        <f t="shared" si="39"/>
        <v>0.96836250000000412</v>
      </c>
      <c r="AL276" s="198">
        <f>ROW(AG212)*AJ276^IF(AK276=100%,0,1)*PRODUCT(INDEX(1-AJ$64:AJ275,))</f>
        <v>0.26145947697020849</v>
      </c>
      <c r="AM276" s="199">
        <f t="shared" si="40"/>
        <v>64.60699711276412</v>
      </c>
      <c r="AN276" s="190"/>
    </row>
    <row r="277" spans="1:40" ht="14.45" hidden="1" customHeight="1">
      <c r="A277" s="190"/>
      <c r="B277" s="686"/>
      <c r="C277" s="196">
        <v>213</v>
      </c>
      <c r="D277" s="200"/>
      <c r="E277" s="200"/>
      <c r="F277" s="198"/>
      <c r="G277" s="198"/>
      <c r="H277" s="197"/>
      <c r="I277" s="197"/>
      <c r="J277" s="198"/>
      <c r="K277" s="198"/>
      <c r="L277" s="197"/>
      <c r="M277" s="197"/>
      <c r="N277" s="198"/>
      <c r="O277" s="198"/>
      <c r="P277" s="197"/>
      <c r="Q277" s="197"/>
      <c r="R277" s="198"/>
      <c r="S277" s="198"/>
      <c r="T277" s="197"/>
      <c r="U277" s="197"/>
      <c r="V277" s="198"/>
      <c r="W277" s="198"/>
      <c r="X277" s="197"/>
      <c r="Y277" s="197"/>
      <c r="Z277" s="198"/>
      <c r="AA277" s="198"/>
      <c r="AB277" s="197"/>
      <c r="AC277" s="197"/>
      <c r="AD277" s="198"/>
      <c r="AE277" s="198"/>
      <c r="AF277" s="197"/>
      <c r="AG277" s="197"/>
      <c r="AH277" s="198"/>
      <c r="AI277" s="198"/>
      <c r="AJ277" s="197">
        <f t="shared" si="41"/>
        <v>1.0000000000000004E-2</v>
      </c>
      <c r="AK277" s="197">
        <f t="shared" si="39"/>
        <v>0.97301250000000417</v>
      </c>
      <c r="AL277" s="198">
        <f>ROW(AG213)*AJ277^IF(AK277=100%,0,1)*PRODUCT(INDEX(1-AJ$64:AJ276,))</f>
        <v>0.26006584862598048</v>
      </c>
      <c r="AM277" s="199">
        <f t="shared" si="40"/>
        <v>64.867062961390104</v>
      </c>
      <c r="AN277" s="190"/>
    </row>
    <row r="278" spans="1:40" ht="14.45" hidden="1" customHeight="1">
      <c r="A278" s="190"/>
      <c r="B278" s="686"/>
      <c r="C278" s="196">
        <v>214</v>
      </c>
      <c r="D278" s="200"/>
      <c r="E278" s="200"/>
      <c r="F278" s="198"/>
      <c r="G278" s="198"/>
      <c r="H278" s="197"/>
      <c r="I278" s="197"/>
      <c r="J278" s="198"/>
      <c r="K278" s="198"/>
      <c r="L278" s="197"/>
      <c r="M278" s="197"/>
      <c r="N278" s="198"/>
      <c r="O278" s="198"/>
      <c r="P278" s="197"/>
      <c r="Q278" s="197"/>
      <c r="R278" s="198"/>
      <c r="S278" s="198"/>
      <c r="T278" s="197"/>
      <c r="U278" s="197"/>
      <c r="V278" s="198"/>
      <c r="W278" s="198"/>
      <c r="X278" s="197"/>
      <c r="Y278" s="197"/>
      <c r="Z278" s="198"/>
      <c r="AA278" s="198"/>
      <c r="AB278" s="197"/>
      <c r="AC278" s="197"/>
      <c r="AD278" s="198"/>
      <c r="AE278" s="198"/>
      <c r="AF278" s="197"/>
      <c r="AG278" s="197"/>
      <c r="AH278" s="198"/>
      <c r="AI278" s="198"/>
      <c r="AJ278" s="197">
        <f t="shared" si="41"/>
        <v>1.0000000000000004E-2</v>
      </c>
      <c r="AK278" s="197">
        <f t="shared" si="39"/>
        <v>0.97766250000000421</v>
      </c>
      <c r="AL278" s="198">
        <f>ROW(AG214)*AJ278^IF(AK278=100%,0,1)*PRODUCT(INDEX(1-AJ$64:AJ277,))</f>
        <v>0.25867394690093998</v>
      </c>
      <c r="AM278" s="199">
        <f t="shared" si="40"/>
        <v>65.125736908291046</v>
      </c>
      <c r="AN278" s="190"/>
    </row>
    <row r="279" spans="1:40" ht="14.45" hidden="1" customHeight="1">
      <c r="A279" s="190"/>
      <c r="B279" s="686"/>
      <c r="C279" s="196">
        <v>215</v>
      </c>
      <c r="D279" s="200"/>
      <c r="E279" s="200"/>
      <c r="F279" s="198"/>
      <c r="G279" s="198"/>
      <c r="H279" s="197"/>
      <c r="I279" s="197"/>
      <c r="J279" s="198"/>
      <c r="K279" s="198"/>
      <c r="L279" s="197"/>
      <c r="M279" s="197"/>
      <c r="N279" s="198"/>
      <c r="O279" s="198"/>
      <c r="P279" s="197"/>
      <c r="Q279" s="197"/>
      <c r="R279" s="198"/>
      <c r="S279" s="198"/>
      <c r="T279" s="197"/>
      <c r="U279" s="197"/>
      <c r="V279" s="198"/>
      <c r="W279" s="198"/>
      <c r="X279" s="197"/>
      <c r="Y279" s="197"/>
      <c r="Z279" s="198"/>
      <c r="AA279" s="198"/>
      <c r="AB279" s="197"/>
      <c r="AC279" s="197"/>
      <c r="AD279" s="198"/>
      <c r="AE279" s="198"/>
      <c r="AF279" s="197"/>
      <c r="AG279" s="197"/>
      <c r="AH279" s="198"/>
      <c r="AI279" s="198"/>
      <c r="AJ279" s="197">
        <f t="shared" si="41"/>
        <v>1.0000000000000004E-2</v>
      </c>
      <c r="AK279" s="197">
        <f t="shared" si="39"/>
        <v>0.98231250000000425</v>
      </c>
      <c r="AL279" s="198">
        <f>ROW(AG215)*AJ279^IF(AK279=100%,0,1)*PRODUCT(INDEX(1-AJ$64:AJ278,))</f>
        <v>0.25728387662553781</v>
      </c>
      <c r="AM279" s="199">
        <f t="shared" si="40"/>
        <v>65.383020784916582</v>
      </c>
      <c r="AN279" s="190"/>
    </row>
    <row r="280" spans="1:40" ht="14.45" hidden="1" customHeight="1">
      <c r="A280" s="190"/>
      <c r="B280" s="686"/>
      <c r="C280" s="196">
        <v>216</v>
      </c>
      <c r="D280" s="200"/>
      <c r="E280" s="200"/>
      <c r="F280" s="198"/>
      <c r="G280" s="198"/>
      <c r="H280" s="197"/>
      <c r="I280" s="197"/>
      <c r="J280" s="198"/>
      <c r="K280" s="198"/>
      <c r="L280" s="197"/>
      <c r="M280" s="197"/>
      <c r="N280" s="198"/>
      <c r="O280" s="198"/>
      <c r="P280" s="197"/>
      <c r="Q280" s="197"/>
      <c r="R280" s="198"/>
      <c r="S280" s="198"/>
      <c r="T280" s="197"/>
      <c r="U280" s="197"/>
      <c r="V280" s="198"/>
      <c r="W280" s="198"/>
      <c r="X280" s="197"/>
      <c r="Y280" s="197"/>
      <c r="Z280" s="198"/>
      <c r="AA280" s="198"/>
      <c r="AB280" s="197"/>
      <c r="AC280" s="197"/>
      <c r="AD280" s="198"/>
      <c r="AE280" s="198"/>
      <c r="AF280" s="197"/>
      <c r="AG280" s="197"/>
      <c r="AH280" s="198"/>
      <c r="AI280" s="198"/>
      <c r="AJ280" s="197">
        <f t="shared" si="41"/>
        <v>1.0000000000000004E-2</v>
      </c>
      <c r="AK280" s="197">
        <f t="shared" si="39"/>
        <v>0.98696250000000429</v>
      </c>
      <c r="AL280" s="198">
        <f>ROW(AG216)*AJ280^IF(AK280=100%,0,1)*PRODUCT(INDEX(1-AJ$64:AJ279,))</f>
        <v>0.25589574036095347</v>
      </c>
      <c r="AM280" s="199">
        <f t="shared" si="40"/>
        <v>65.638916525277537</v>
      </c>
      <c r="AN280" s="190"/>
    </row>
    <row r="281" spans="1:40" ht="14.45" hidden="1" customHeight="1">
      <c r="A281" s="190"/>
      <c r="B281" s="686"/>
      <c r="C281" s="196">
        <v>217</v>
      </c>
      <c r="D281" s="200"/>
      <c r="E281" s="200"/>
      <c r="F281" s="198"/>
      <c r="G281" s="198"/>
      <c r="H281" s="197"/>
      <c r="I281" s="197"/>
      <c r="J281" s="198"/>
      <c r="K281" s="198"/>
      <c r="L281" s="197"/>
      <c r="M281" s="197"/>
      <c r="N281" s="198"/>
      <c r="O281" s="198"/>
      <c r="P281" s="197"/>
      <c r="Q281" s="197"/>
      <c r="R281" s="198"/>
      <c r="S281" s="198"/>
      <c r="T281" s="197"/>
      <c r="U281" s="197"/>
      <c r="V281" s="198"/>
      <c r="W281" s="198"/>
      <c r="X281" s="197"/>
      <c r="Y281" s="197"/>
      <c r="Z281" s="198"/>
      <c r="AA281" s="198"/>
      <c r="AB281" s="197"/>
      <c r="AC281" s="197"/>
      <c r="AD281" s="198"/>
      <c r="AE281" s="198"/>
      <c r="AF281" s="197"/>
      <c r="AG281" s="197"/>
      <c r="AH281" s="198"/>
      <c r="AI281" s="198"/>
      <c r="AJ281" s="197">
        <f t="shared" si="41"/>
        <v>1.0000000000000004E-2</v>
      </c>
      <c r="AK281" s="197">
        <f t="shared" si="39"/>
        <v>0.99161250000000434</v>
      </c>
      <c r="AL281" s="198">
        <f>ROW(AG217)*AJ281^IF(AK281=100%,0,1)*PRODUCT(INDEX(1-AJ$64:AJ280,))</f>
        <v>0.25450963843399832</v>
      </c>
      <c r="AM281" s="199">
        <f t="shared" si="40"/>
        <v>65.893426163711538</v>
      </c>
      <c r="AN281" s="190"/>
    </row>
    <row r="282" spans="1:40" ht="14.45" hidden="1" customHeight="1">
      <c r="A282" s="190"/>
      <c r="B282" s="686"/>
      <c r="C282" s="196">
        <v>218</v>
      </c>
      <c r="D282" s="200"/>
      <c r="E282" s="200"/>
      <c r="F282" s="198"/>
      <c r="G282" s="198"/>
      <c r="H282" s="197"/>
      <c r="I282" s="197"/>
      <c r="J282" s="198"/>
      <c r="K282" s="198"/>
      <c r="L282" s="197"/>
      <c r="M282" s="197"/>
      <c r="N282" s="198"/>
      <c r="O282" s="198"/>
      <c r="P282" s="197"/>
      <c r="Q282" s="197"/>
      <c r="R282" s="198"/>
      <c r="S282" s="198"/>
      <c r="T282" s="197"/>
      <c r="U282" s="197"/>
      <c r="V282" s="198"/>
      <c r="W282" s="198"/>
      <c r="X282" s="197"/>
      <c r="Y282" s="197"/>
      <c r="Z282" s="198"/>
      <c r="AA282" s="198"/>
      <c r="AB282" s="197"/>
      <c r="AC282" s="197"/>
      <c r="AD282" s="198"/>
      <c r="AE282" s="198"/>
      <c r="AF282" s="197"/>
      <c r="AG282" s="197"/>
      <c r="AH282" s="198"/>
      <c r="AI282" s="198"/>
      <c r="AJ282" s="197">
        <f t="shared" si="41"/>
        <v>1.0000000000000004E-2</v>
      </c>
      <c r="AK282" s="197">
        <f t="shared" si="39"/>
        <v>0.99626250000000438</v>
      </c>
      <c r="AL282" s="198">
        <f>ROW(AG218)*AJ282^IF(AK282=100%,0,1)*PRODUCT(INDEX(1-AJ$64:AJ281,))</f>
        <v>0.25312566897154615</v>
      </c>
      <c r="AM282" s="199">
        <f t="shared" si="40"/>
        <v>66.146551832683087</v>
      </c>
      <c r="AN282" s="190"/>
    </row>
    <row r="283" spans="1:40" ht="14.45" customHeight="1" thickBot="1">
      <c r="A283" s="190"/>
      <c r="B283" s="687"/>
      <c r="C283" s="202">
        <v>219</v>
      </c>
      <c r="D283" s="203"/>
      <c r="E283" s="203"/>
      <c r="F283" s="204"/>
      <c r="G283" s="204"/>
      <c r="H283" s="205"/>
      <c r="I283" s="205"/>
      <c r="J283" s="204"/>
      <c r="K283" s="204"/>
      <c r="L283" s="205"/>
      <c r="M283" s="205"/>
      <c r="N283" s="204"/>
      <c r="O283" s="204"/>
      <c r="P283" s="205"/>
      <c r="Q283" s="205"/>
      <c r="R283" s="204"/>
      <c r="S283" s="204"/>
      <c r="T283" s="205"/>
      <c r="U283" s="205"/>
      <c r="V283" s="204"/>
      <c r="W283" s="204"/>
      <c r="X283" s="205"/>
      <c r="Y283" s="205"/>
      <c r="Z283" s="204"/>
      <c r="AA283" s="204"/>
      <c r="AB283" s="205"/>
      <c r="AC283" s="205"/>
      <c r="AD283" s="204"/>
      <c r="AE283" s="204"/>
      <c r="AF283" s="205"/>
      <c r="AG283" s="205"/>
      <c r="AH283" s="204"/>
      <c r="AI283" s="204"/>
      <c r="AJ283" s="205">
        <f t="shared" si="41"/>
        <v>1.0000000000000004E-2</v>
      </c>
      <c r="AK283" s="205">
        <f t="shared" si="39"/>
        <v>1</v>
      </c>
      <c r="AL283" s="204">
        <f>ROW(AG219)*AJ283^IF(AK283=100%,0,1)*PRODUCT(INDEX(1-AJ$64:AJ282,))</f>
        <v>25.174392793449957</v>
      </c>
      <c r="AM283" s="206">
        <f t="shared" si="40"/>
        <v>91.320944626133041</v>
      </c>
      <c r="AN283" s="190"/>
    </row>
    <row r="284" spans="1:40" ht="14.45" customHeight="1" thickBot="1">
      <c r="A284" s="190"/>
      <c r="B284" s="190"/>
      <c r="C284" s="190"/>
      <c r="D284" s="191"/>
      <c r="E284" s="191"/>
      <c r="F284" s="192"/>
      <c r="G284" s="192"/>
      <c r="H284" s="190"/>
      <c r="I284" s="190"/>
      <c r="J284" s="192"/>
      <c r="K284" s="192"/>
      <c r="L284" s="190"/>
      <c r="M284" s="190"/>
      <c r="N284" s="192"/>
      <c r="O284" s="192"/>
      <c r="P284" s="190"/>
      <c r="Q284" s="190"/>
      <c r="R284" s="192"/>
      <c r="S284" s="192"/>
      <c r="T284" s="190"/>
      <c r="U284" s="190"/>
      <c r="V284" s="192"/>
      <c r="W284" s="192"/>
      <c r="X284" s="190"/>
      <c r="Y284" s="190"/>
      <c r="Z284" s="192"/>
      <c r="AA284" s="192"/>
      <c r="AB284" s="190"/>
      <c r="AC284" s="190"/>
      <c r="AD284" s="192"/>
      <c r="AE284" s="192"/>
      <c r="AF284" s="190"/>
      <c r="AG284" s="190"/>
      <c r="AH284" s="192"/>
      <c r="AI284" s="192"/>
      <c r="AJ284" s="186"/>
      <c r="AK284" s="186"/>
      <c r="AL284" s="192"/>
      <c r="AM284" s="193"/>
      <c r="AN284" s="190"/>
    </row>
    <row r="285" spans="1:40" ht="14.45" customHeight="1">
      <c r="A285" s="190"/>
      <c r="B285" s="685" t="s">
        <v>1001</v>
      </c>
      <c r="C285" s="176" t="s">
        <v>1540</v>
      </c>
      <c r="D285" s="683">
        <v>7</v>
      </c>
      <c r="E285" s="683"/>
      <c r="F285" s="683"/>
      <c r="G285" s="683"/>
      <c r="H285" s="683">
        <v>8</v>
      </c>
      <c r="I285" s="683"/>
      <c r="J285" s="683"/>
      <c r="K285" s="683"/>
      <c r="L285" s="683" t="s">
        <v>1007</v>
      </c>
      <c r="M285" s="683"/>
      <c r="N285" s="683"/>
      <c r="O285" s="683"/>
      <c r="P285" s="683" t="s">
        <v>1008</v>
      </c>
      <c r="Q285" s="683"/>
      <c r="R285" s="683"/>
      <c r="S285" s="683"/>
      <c r="T285" s="683" t="s">
        <v>1009</v>
      </c>
      <c r="U285" s="683"/>
      <c r="V285" s="683"/>
      <c r="W285" s="683"/>
      <c r="X285" s="683" t="s">
        <v>1010</v>
      </c>
      <c r="Y285" s="683"/>
      <c r="Z285" s="683"/>
      <c r="AA285" s="683"/>
      <c r="AB285" s="683" t="s">
        <v>1011</v>
      </c>
      <c r="AC285" s="683"/>
      <c r="AD285" s="688"/>
      <c r="AE285" s="688"/>
      <c r="AF285" s="683" t="s">
        <v>1012</v>
      </c>
      <c r="AG285" s="683"/>
      <c r="AH285" s="688"/>
      <c r="AI285" s="688"/>
      <c r="AJ285" s="683" t="s">
        <v>981</v>
      </c>
      <c r="AK285" s="683"/>
      <c r="AL285" s="683"/>
      <c r="AM285" s="684"/>
      <c r="AN285" s="190"/>
    </row>
    <row r="286" spans="1:40" ht="14.45" customHeight="1">
      <c r="A286" s="190"/>
      <c r="B286" s="686"/>
      <c r="C286" s="163" t="s">
        <v>1549</v>
      </c>
      <c r="D286" s="163" t="s">
        <v>1004</v>
      </c>
      <c r="E286" s="163" t="s">
        <v>1005</v>
      </c>
      <c r="F286" s="163" t="s">
        <v>175</v>
      </c>
      <c r="G286" s="163" t="s">
        <v>1006</v>
      </c>
      <c r="H286" s="163" t="s">
        <v>1004</v>
      </c>
      <c r="I286" s="163" t="s">
        <v>1005</v>
      </c>
      <c r="J286" s="163" t="s">
        <v>175</v>
      </c>
      <c r="K286" s="163" t="s">
        <v>1006</v>
      </c>
      <c r="L286" s="163" t="s">
        <v>1004</v>
      </c>
      <c r="M286" s="163" t="s">
        <v>1005</v>
      </c>
      <c r="N286" s="163" t="s">
        <v>175</v>
      </c>
      <c r="O286" s="163" t="s">
        <v>1006</v>
      </c>
      <c r="P286" s="163" t="s">
        <v>1004</v>
      </c>
      <c r="Q286" s="163" t="s">
        <v>1005</v>
      </c>
      <c r="R286" s="163" t="s">
        <v>175</v>
      </c>
      <c r="S286" s="163" t="s">
        <v>1006</v>
      </c>
      <c r="T286" s="163" t="s">
        <v>1004</v>
      </c>
      <c r="U286" s="163" t="s">
        <v>1005</v>
      </c>
      <c r="V286" s="163" t="s">
        <v>175</v>
      </c>
      <c r="W286" s="163" t="s">
        <v>1006</v>
      </c>
      <c r="X286" s="163" t="s">
        <v>1004</v>
      </c>
      <c r="Y286" s="163" t="s">
        <v>1005</v>
      </c>
      <c r="Z286" s="163" t="s">
        <v>175</v>
      </c>
      <c r="AA286" s="163" t="s">
        <v>1006</v>
      </c>
      <c r="AB286" s="163" t="s">
        <v>1004</v>
      </c>
      <c r="AC286" s="163" t="s">
        <v>1005</v>
      </c>
      <c r="AD286" s="163" t="s">
        <v>175</v>
      </c>
      <c r="AE286" s="163" t="s">
        <v>1006</v>
      </c>
      <c r="AF286" s="163" t="s">
        <v>1004</v>
      </c>
      <c r="AG286" s="163" t="s">
        <v>1005</v>
      </c>
      <c r="AH286" s="163" t="s">
        <v>175</v>
      </c>
      <c r="AI286" s="163" t="s">
        <v>1006</v>
      </c>
      <c r="AJ286" s="163" t="s">
        <v>1004</v>
      </c>
      <c r="AK286" s="163" t="s">
        <v>1005</v>
      </c>
      <c r="AL286" s="163" t="s">
        <v>175</v>
      </c>
      <c r="AM286" s="185" t="s">
        <v>1006</v>
      </c>
      <c r="AN286" s="190"/>
    </row>
    <row r="287" spans="1:40" ht="14.45" hidden="1" customHeight="1">
      <c r="A287" s="190"/>
      <c r="B287" s="686"/>
      <c r="C287" s="168"/>
      <c r="D287" s="174">
        <f>$F$5</f>
        <v>1.67E-2</v>
      </c>
      <c r="E287" s="174">
        <f>$F$7</f>
        <v>3.3300000000000003E-2</v>
      </c>
      <c r="F287" s="174">
        <f>$F$9</f>
        <v>0.1</v>
      </c>
      <c r="G287" s="170">
        <f>$D$9</f>
        <v>0.4</v>
      </c>
      <c r="H287" s="174">
        <f>$F$15</f>
        <v>1.2500000000000001E-2</v>
      </c>
      <c r="I287" s="174">
        <f>$F$17</f>
        <v>2.5000000000000001E-2</v>
      </c>
      <c r="J287" s="174">
        <f>$F$19</f>
        <v>7.4999999999999997E-2</v>
      </c>
      <c r="K287" s="170">
        <f>$D$19</f>
        <v>0.45</v>
      </c>
      <c r="L287" s="174">
        <f>$F$25</f>
        <v>8.3999999999999995E-3</v>
      </c>
      <c r="M287" s="174">
        <f>$F$27</f>
        <v>1.67E-2</v>
      </c>
      <c r="N287" s="174">
        <f>$F$29</f>
        <v>0.05</v>
      </c>
      <c r="O287" s="170">
        <f>$D$29</f>
        <v>0.3</v>
      </c>
      <c r="P287" s="174">
        <f>$F$55</f>
        <v>2.0999999999999999E-3</v>
      </c>
      <c r="Q287" s="174">
        <f>$F$57</f>
        <v>4.1999999999999997E-3</v>
      </c>
      <c r="R287" s="174">
        <f>$F$59</f>
        <v>1.2500000000000001E-2</v>
      </c>
      <c r="S287" s="170">
        <f>$D$59</f>
        <v>0.15</v>
      </c>
      <c r="T287" s="174">
        <f>$O$25</f>
        <v>1.4E-3</v>
      </c>
      <c r="U287" s="174">
        <f>$O$27</f>
        <v>2.8E-3</v>
      </c>
      <c r="V287" s="174">
        <f>$O$29</f>
        <v>8.3000000000000001E-3</v>
      </c>
      <c r="W287" s="170">
        <f>$M$29</f>
        <v>0.1</v>
      </c>
      <c r="X287" s="174">
        <f>$O$55</f>
        <v>5.0000000000000001E-4</v>
      </c>
      <c r="Y287" s="174">
        <f>$O$57</f>
        <v>8.9999999999999998E-4</v>
      </c>
      <c r="Z287" s="174">
        <f>$O$59</f>
        <v>2.8E-3</v>
      </c>
      <c r="AA287" s="170">
        <f>$M$59</f>
        <v>0.05</v>
      </c>
      <c r="AB287" s="174">
        <f>$X$25</f>
        <v>2.9999999999999997E-4</v>
      </c>
      <c r="AC287" s="174">
        <f>$X$27</f>
        <v>5.9999999999999995E-4</v>
      </c>
      <c r="AD287" s="174">
        <f>$X$29</f>
        <v>1.6999999999999999E-3</v>
      </c>
      <c r="AE287" s="170">
        <f>$V$29</f>
        <v>0.03</v>
      </c>
      <c r="AF287" s="174">
        <f>$X$35</f>
        <v>1E-4</v>
      </c>
      <c r="AG287" s="174">
        <f>$X$37</f>
        <v>2.0000000000000001E-4</v>
      </c>
      <c r="AH287" s="174">
        <f>$X$39</f>
        <v>4.0000000000000002E-4</v>
      </c>
      <c r="AI287" s="170">
        <f>$V$39</f>
        <v>0.01</v>
      </c>
      <c r="AJ287" s="174">
        <f>$X$55</f>
        <v>1E-4</v>
      </c>
      <c r="AK287" s="174">
        <f>$X$57</f>
        <v>2.0000000000000001E-4</v>
      </c>
      <c r="AL287" s="174">
        <f>$X$59</f>
        <v>4.0000000000000002E-4</v>
      </c>
      <c r="AM287" s="189">
        <f>$V$59</f>
        <v>0.01</v>
      </c>
      <c r="AN287" s="190"/>
    </row>
    <row r="288" spans="1:40" ht="14.45" hidden="1" customHeight="1">
      <c r="A288" s="190"/>
      <c r="B288" s="686"/>
      <c r="C288" s="168"/>
      <c r="D288" s="168">
        <f>$G$5</f>
        <v>12</v>
      </c>
      <c r="E288" s="168">
        <f>$G$7</f>
        <v>6</v>
      </c>
      <c r="F288" s="168">
        <f>$G$9</f>
        <v>2</v>
      </c>
      <c r="G288" s="168"/>
      <c r="H288" s="168">
        <f>$G$15</f>
        <v>12</v>
      </c>
      <c r="I288" s="168">
        <f>$G$17</f>
        <v>6</v>
      </c>
      <c r="J288" s="168">
        <f>$G$19</f>
        <v>2</v>
      </c>
      <c r="K288" s="168"/>
      <c r="L288" s="168">
        <f>$G$25</f>
        <v>12</v>
      </c>
      <c r="M288" s="168">
        <f>$G$27</f>
        <v>6</v>
      </c>
      <c r="N288" s="168">
        <f>$G$29</f>
        <v>2</v>
      </c>
      <c r="O288" s="168"/>
      <c r="P288" s="168">
        <f>$G$55</f>
        <v>24</v>
      </c>
      <c r="Q288" s="168">
        <f>$G$57</f>
        <v>12</v>
      </c>
      <c r="R288" s="168">
        <f>$G$59</f>
        <v>4</v>
      </c>
      <c r="S288" s="168"/>
      <c r="T288" s="168">
        <f>$P$25</f>
        <v>24</v>
      </c>
      <c r="U288" s="168">
        <f>$P$27</f>
        <v>12</v>
      </c>
      <c r="V288" s="168">
        <f>$P$29</f>
        <v>4</v>
      </c>
      <c r="W288" s="168"/>
      <c r="X288" s="168">
        <f>$P$55</f>
        <v>36</v>
      </c>
      <c r="Y288" s="168">
        <f>$P$57</f>
        <v>18</v>
      </c>
      <c r="Z288" s="168">
        <f>$P$59</f>
        <v>6</v>
      </c>
      <c r="AA288" s="168"/>
      <c r="AB288" s="168">
        <f>$Y$25</f>
        <v>36</v>
      </c>
      <c r="AC288" s="168">
        <f>$Y$27</f>
        <v>18</v>
      </c>
      <c r="AD288" s="168">
        <f>$Y$29</f>
        <v>6</v>
      </c>
      <c r="AE288" s="168"/>
      <c r="AF288" s="168">
        <f>$Y$35</f>
        <v>48</v>
      </c>
      <c r="AG288" s="168">
        <f>$Y$37</f>
        <v>24</v>
      </c>
      <c r="AH288" s="168">
        <f>$Y$39</f>
        <v>8</v>
      </c>
      <c r="AI288" s="168"/>
      <c r="AJ288" s="168">
        <f>$Y$55</f>
        <v>48</v>
      </c>
      <c r="AK288" s="168">
        <f>$Y$57</f>
        <v>24</v>
      </c>
      <c r="AL288" s="168">
        <f>$Y$59</f>
        <v>8</v>
      </c>
      <c r="AM288" s="169"/>
      <c r="AN288" s="190"/>
    </row>
    <row r="289" spans="1:40" ht="14.45" hidden="1" customHeight="1">
      <c r="A289" s="190"/>
      <c r="B289" s="686"/>
      <c r="C289" s="168"/>
      <c r="D289" s="170"/>
      <c r="E289" s="170"/>
      <c r="F289" s="171"/>
      <c r="G289" s="171"/>
      <c r="H289" s="170"/>
      <c r="I289" s="170"/>
      <c r="J289" s="171"/>
      <c r="K289" s="171"/>
      <c r="L289" s="170"/>
      <c r="M289" s="170"/>
      <c r="N289" s="171"/>
      <c r="O289" s="171"/>
      <c r="P289" s="170"/>
      <c r="Q289" s="170"/>
      <c r="R289" s="171"/>
      <c r="S289" s="171"/>
      <c r="T289" s="170"/>
      <c r="U289" s="170"/>
      <c r="V289" s="171"/>
      <c r="W289" s="171"/>
      <c r="X289" s="170"/>
      <c r="Y289" s="170"/>
      <c r="Z289" s="171"/>
      <c r="AA289" s="171"/>
      <c r="AB289" s="170"/>
      <c r="AC289" s="170"/>
      <c r="AD289" s="171"/>
      <c r="AE289" s="171"/>
      <c r="AF289" s="170"/>
      <c r="AG289" s="170"/>
      <c r="AH289" s="171"/>
      <c r="AI289" s="171"/>
      <c r="AJ289" s="172"/>
      <c r="AK289" s="170"/>
      <c r="AL289" s="171"/>
      <c r="AM289" s="173"/>
      <c r="AN289" s="190"/>
    </row>
    <row r="290" spans="1:40" ht="14.45" customHeight="1">
      <c r="A290" s="190"/>
      <c r="B290" s="686"/>
      <c r="C290" s="196">
        <v>0</v>
      </c>
      <c r="D290" s="197">
        <f>D$65+D287*D288</f>
        <v>0.8004</v>
      </c>
      <c r="E290" s="197">
        <v>0</v>
      </c>
      <c r="F290" s="198">
        <f>ROW(A1)*D290^IF(E290=100%,0,1)*PRODUCT(INDEX(1-D$289:D289,))</f>
        <v>0.8004</v>
      </c>
      <c r="G290" s="198">
        <f>SUM(F290+G289)</f>
        <v>0.8004</v>
      </c>
      <c r="H290" s="197">
        <f>H$65+H287*H288</f>
        <v>0.60000000000000009</v>
      </c>
      <c r="I290" s="197">
        <v>0</v>
      </c>
      <c r="J290" s="198">
        <f>ROW(E1)*H290^IF(I290=100%,0,1)*PRODUCT(INDEX(1-H$289:H289,))</f>
        <v>0.60000000000000009</v>
      </c>
      <c r="K290" s="198">
        <f>SUM(J290+K289)</f>
        <v>0.60000000000000009</v>
      </c>
      <c r="L290" s="197">
        <f>L$65+L287*L288</f>
        <v>0.40079999999999999</v>
      </c>
      <c r="M290" s="197">
        <v>0</v>
      </c>
      <c r="N290" s="198">
        <f>ROW(I1)*L290^IF(M290=100%,0,1)*PRODUCT(INDEX(1-L$289:L289,))</f>
        <v>0.40079999999999999</v>
      </c>
      <c r="O290" s="198">
        <f>SUM(N290+O289)</f>
        <v>0.40079999999999999</v>
      </c>
      <c r="P290" s="197">
        <f>P$65+P287*P288</f>
        <v>0.20039999999999999</v>
      </c>
      <c r="Q290" s="197">
        <v>0</v>
      </c>
      <c r="R290" s="198">
        <f>ROW(M1)*P290^IF(Q290=100%,0,1)*PRODUCT(INDEX(1-P$289:P289,))</f>
        <v>0.20039999999999999</v>
      </c>
      <c r="S290" s="198">
        <f>SUM(R290+S289)</f>
        <v>0.20039999999999999</v>
      </c>
      <c r="T290" s="197">
        <f>T$65+T287*T288</f>
        <v>0.1336</v>
      </c>
      <c r="U290" s="197">
        <v>0</v>
      </c>
      <c r="V290" s="198">
        <f>ROW(Q1)*T290^IF(U290=100%,0,1)*PRODUCT(INDEX(1-T$289:T289,))</f>
        <v>0.1336</v>
      </c>
      <c r="W290" s="198">
        <f>SUM(V290+W289)</f>
        <v>0.1336</v>
      </c>
      <c r="X290" s="197">
        <f>X$65+X287*X288</f>
        <v>6.8000000000000005E-2</v>
      </c>
      <c r="Y290" s="197">
        <v>0</v>
      </c>
      <c r="Z290" s="198">
        <f>ROW(U1)*X290^IF(Y290=100%,0,1)*PRODUCT(INDEX(1-X$289:X289,))</f>
        <v>6.8000000000000005E-2</v>
      </c>
      <c r="AA290" s="198">
        <f>SUM(Z290+AA289)</f>
        <v>6.8000000000000005E-2</v>
      </c>
      <c r="AB290" s="197">
        <f>AB$65+AB287*AB288</f>
        <v>4.0799999999999996E-2</v>
      </c>
      <c r="AC290" s="197">
        <v>0</v>
      </c>
      <c r="AD290" s="198">
        <f>ROW(Y1)*AB290^IF(AC290=100%,0,1)*PRODUCT(INDEX(1-AB$289:AB289,))</f>
        <v>4.0799999999999996E-2</v>
      </c>
      <c r="AE290" s="198">
        <f>SUM(AD290+AE289)</f>
        <v>4.0799999999999996E-2</v>
      </c>
      <c r="AF290" s="197">
        <f>AF$65+AF287*AF288</f>
        <v>1.4800000000000001E-2</v>
      </c>
      <c r="AG290" s="197">
        <v>0</v>
      </c>
      <c r="AH290" s="198">
        <f>ROW(AC1)*AF290^IF(AG290=100%,0,1)*PRODUCT(INDEX(1-AF$289:AF289,))</f>
        <v>1.4800000000000001E-2</v>
      </c>
      <c r="AI290" s="198">
        <f>SUM(AH290+AI289)</f>
        <v>1.4800000000000001E-2</v>
      </c>
      <c r="AJ290" s="197">
        <f>AJ$65+AJ287*AJ288</f>
        <v>9.7999999999999997E-3</v>
      </c>
      <c r="AK290" s="197">
        <v>0</v>
      </c>
      <c r="AL290" s="198">
        <f>ROW(AG1)*AJ290^IF(AK290=100%,0,1)*PRODUCT(INDEX(1-AJ$289:AJ289,))</f>
        <v>9.7999999999999997E-3</v>
      </c>
      <c r="AM290" s="199">
        <f>SUM(AL290+AM289)</f>
        <v>9.7999999999999997E-3</v>
      </c>
      <c r="AN290" s="190"/>
    </row>
    <row r="291" spans="1:40" ht="14.45" hidden="1" customHeight="1">
      <c r="A291" s="190"/>
      <c r="B291" s="686"/>
      <c r="C291" s="196">
        <v>1</v>
      </c>
      <c r="D291" s="197">
        <f>D290+ROUNDDOWN(D$65/10,3)</f>
        <v>0.86040000000000005</v>
      </c>
      <c r="E291" s="197">
        <f>IF(E290+D290*0.465&gt;1,1,E290+D290*0.465)</f>
        <v>0.37218600000000002</v>
      </c>
      <c r="F291" s="198">
        <f>ROW(A2)*D291^IF(E291=100%,0,1)*PRODUCT(INDEX(1-D$289:D290,))</f>
        <v>0.34347168</v>
      </c>
      <c r="G291" s="198">
        <f t="shared" ref="G291:G293" si="42">SUM(F291+G290)</f>
        <v>1.1438716799999999</v>
      </c>
      <c r="H291" s="197">
        <f>H290+ROUNDDOWN(H$65/10,3)</f>
        <v>0.64500000000000013</v>
      </c>
      <c r="I291" s="197">
        <f>IF(I290+H290*0.465&gt;1,1,I290+H290*0.465)</f>
        <v>0.27900000000000008</v>
      </c>
      <c r="J291" s="198">
        <f>ROW(E2)*H291^IF(I291=100%,0,1)*PRODUCT(INDEX(1-H$289:H290,))</f>
        <v>0.51600000000000001</v>
      </c>
      <c r="K291" s="198">
        <f t="shared" ref="K291:K294" si="43">SUM(J291+K290)</f>
        <v>1.1160000000000001</v>
      </c>
      <c r="L291" s="197">
        <f>L290+ROUNDDOWN(L$65/10,3)</f>
        <v>0.43079999999999996</v>
      </c>
      <c r="M291" s="197">
        <f>IF(M290+L290*0.465&gt;1,1,M290+L290*0.465)</f>
        <v>0.18637200000000001</v>
      </c>
      <c r="N291" s="198">
        <f>ROW(I2)*L291^IF(M291=100%,0,1)*PRODUCT(INDEX(1-L$289:L290,))</f>
        <v>0.51627071999999996</v>
      </c>
      <c r="O291" s="198">
        <f t="shared" ref="O291:O295" si="44">SUM(N291+O290)</f>
        <v>0.91707071999999989</v>
      </c>
      <c r="P291" s="197">
        <f t="shared" ref="P291:P299" si="45">P290+ROUNDDOWN(P$65/10,3)</f>
        <v>0.21539999999999998</v>
      </c>
      <c r="Q291" s="197">
        <f t="shared" ref="Q291:Q299" si="46">IF(Q290+P290*0.465&gt;1,1,Q290+P290*0.465)</f>
        <v>9.3186000000000005E-2</v>
      </c>
      <c r="R291" s="198">
        <f>ROW(M2)*P291^IF(Q291=100%,0,1)*PRODUCT(INDEX(1-P$289:P290,))</f>
        <v>0.34446767999999994</v>
      </c>
      <c r="S291" s="198">
        <f t="shared" ref="S291:S299" si="47">SUM(R291+S290)</f>
        <v>0.54486767999999997</v>
      </c>
      <c r="T291" s="197">
        <f t="shared" ref="T291:T300" si="48">T290+ROUNDDOWN(T$65/10,3)</f>
        <v>0.14360000000000001</v>
      </c>
      <c r="U291" s="197">
        <f t="shared" ref="U291:U302" si="49">IF(U290+T290*0.465&gt;1,1,U290+T290*0.465)</f>
        <v>6.2123999999999999E-2</v>
      </c>
      <c r="V291" s="198">
        <f>ROW(Q2)*T291^IF(U291=100%,0,1)*PRODUCT(INDEX(1-T$289:T290,))</f>
        <v>0.24883008000000004</v>
      </c>
      <c r="W291" s="198">
        <f t="shared" ref="W291:W302" si="50">SUM(V291+W290)</f>
        <v>0.38243008000000001</v>
      </c>
      <c r="X291" s="197">
        <f t="shared" ref="X291:X300" si="51">X290+ROUNDDOWN(X$65/10,3)</f>
        <v>7.3000000000000009E-2</v>
      </c>
      <c r="Y291" s="197">
        <f t="shared" ref="Y291:Y311" si="52">IF(Y290+X290*0.465&gt;1,1,Y290+X290*0.465)</f>
        <v>3.1620000000000002E-2</v>
      </c>
      <c r="Z291" s="198">
        <f>ROW(U2)*X291^IF(Y291=100%,0,1)*PRODUCT(INDEX(1-X$289:X290,))</f>
        <v>0.136072</v>
      </c>
      <c r="AA291" s="198">
        <f t="shared" ref="AA291:AA311" si="53">SUM(Z291+AA290)</f>
        <v>0.204072</v>
      </c>
      <c r="AB291" s="197">
        <f t="shared" ref="AB291:AB300" si="54">AB290+ROUNDDOWN(AB$65/10,3)</f>
        <v>4.3799999999999999E-2</v>
      </c>
      <c r="AC291" s="197">
        <f t="shared" ref="AC291:AC323" si="55">IF(AC290+AB290*0.465&gt;1,1,AC290+AB290*0.465)</f>
        <v>1.8971999999999999E-2</v>
      </c>
      <c r="AD291" s="198">
        <f>ROW(Y2)*AB291^IF(AC291=100%,0,1)*PRODUCT(INDEX(1-AB$289:AB290,))</f>
        <v>8.4025920000000004E-2</v>
      </c>
      <c r="AE291" s="198">
        <f t="shared" ref="AE291:AE323" si="56">SUM(AD291+AE290)</f>
        <v>0.12482592000000001</v>
      </c>
      <c r="AF291" s="197">
        <f t="shared" ref="AF291:AF300" si="57">AF290+ROUNDDOWN(AF$65/10,3)</f>
        <v>1.5800000000000002E-2</v>
      </c>
      <c r="AG291" s="197">
        <f t="shared" ref="AG291:AG322" si="58">IF(AG290+AF290*0.465&gt;1,1,AG290+AF290*0.465)</f>
        <v>6.882000000000001E-3</v>
      </c>
      <c r="AH291" s="198">
        <f>ROW(AC2)*AF291^IF(AG291=100%,0,1)*PRODUCT(INDEX(1-AF$289:AF290,))</f>
        <v>3.1132320000000002E-2</v>
      </c>
      <c r="AI291" s="198">
        <f t="shared" ref="AI291:AI354" si="59">SUM(AH291+AI290)</f>
        <v>4.5932319999999999E-2</v>
      </c>
      <c r="AJ291" s="197">
        <f t="shared" ref="AJ291:AJ300" si="60">AJ290+ROUNDDOWN(AJ$65/10,4)</f>
        <v>1.03E-2</v>
      </c>
      <c r="AK291" s="197">
        <f t="shared" ref="AK291:AK322" si="61">IF(AK290+AJ290*0.465&gt;1,1,AK290+AJ290*0.465)</f>
        <v>4.5570000000000003E-3</v>
      </c>
      <c r="AL291" s="198">
        <f>ROW(AG2)*AJ291^IF(AK291=100%,0,1)*PRODUCT(INDEX(1-AJ$289:AJ290,))</f>
        <v>2.0398119999999999E-2</v>
      </c>
      <c r="AM291" s="199">
        <f t="shared" ref="AM291:AM354" si="62">SUM(AL291+AM290)</f>
        <v>3.0198119999999998E-2</v>
      </c>
      <c r="AN291" s="190"/>
    </row>
    <row r="292" spans="1:40" ht="14.45" hidden="1" customHeight="1">
      <c r="A292" s="190"/>
      <c r="B292" s="686"/>
      <c r="C292" s="196">
        <v>2</v>
      </c>
      <c r="D292" s="197">
        <f>D291+ROUNDDOWN(D$65/10,3)</f>
        <v>0.92040000000000011</v>
      </c>
      <c r="E292" s="197">
        <f>IF(E291+D291*0.465&gt;1,1,E291+D291*0.465)</f>
        <v>0.77227200000000007</v>
      </c>
      <c r="F292" s="198">
        <f>ROW(A3)*D292^IF(E292=100%,0,1)*PRODUCT(INDEX(1-D$289:D291,))</f>
        <v>7.6938518591999988E-2</v>
      </c>
      <c r="G292" s="198">
        <f t="shared" si="42"/>
        <v>1.2208101985919999</v>
      </c>
      <c r="H292" s="197">
        <f>H291+ROUNDDOWN(H$65/10,3)</f>
        <v>0.69000000000000017</v>
      </c>
      <c r="I292" s="197">
        <f>IF(I291+H291*0.465&gt;1,1,I291+H291*0.465)</f>
        <v>0.57892500000000013</v>
      </c>
      <c r="J292" s="198">
        <f>ROW(E3)*H292^IF(I292=100%,0,1)*PRODUCT(INDEX(1-H$289:H291,))</f>
        <v>0.29393999999999987</v>
      </c>
      <c r="K292" s="198">
        <f t="shared" si="43"/>
        <v>1.40994</v>
      </c>
      <c r="L292" s="197">
        <f>L291+ROUNDDOWN(L$65/10,3)</f>
        <v>0.46079999999999999</v>
      </c>
      <c r="M292" s="197">
        <f>IF(M291+L291*0.465&gt;1,1,M291+L291*0.465)</f>
        <v>0.38669399999999998</v>
      </c>
      <c r="N292" s="198">
        <f>ROW(I3)*L292^IF(M292=100%,0,1)*PRODUCT(INDEX(1-L$289:L291,))</f>
        <v>0.47148775833599998</v>
      </c>
      <c r="O292" s="198">
        <f t="shared" si="44"/>
        <v>1.3885584783359999</v>
      </c>
      <c r="P292" s="197">
        <f t="shared" si="45"/>
        <v>0.23039999999999999</v>
      </c>
      <c r="Q292" s="197">
        <f t="shared" si="46"/>
        <v>0.19334699999999999</v>
      </c>
      <c r="R292" s="198">
        <f>ROW(M3)*P292^IF(Q292=100%,0,1)*PRODUCT(INDEX(1-P$289:P291,))</f>
        <v>0.43363548979200001</v>
      </c>
      <c r="S292" s="198">
        <f t="shared" si="47"/>
        <v>0.97850316979199992</v>
      </c>
      <c r="T292" s="197">
        <f t="shared" si="48"/>
        <v>0.15360000000000001</v>
      </c>
      <c r="U292" s="197">
        <f t="shared" si="49"/>
        <v>0.12889800000000001</v>
      </c>
      <c r="V292" s="198">
        <f>ROW(Q3)*T292^IF(U292=100%,0,1)*PRODUCT(INDEX(1-T$289:T291,))</f>
        <v>0.34190666956800009</v>
      </c>
      <c r="W292" s="198">
        <f t="shared" si="50"/>
        <v>0.72433674956800009</v>
      </c>
      <c r="X292" s="197">
        <f t="shared" si="51"/>
        <v>7.8000000000000014E-2</v>
      </c>
      <c r="Y292" s="197">
        <f t="shared" si="52"/>
        <v>6.5565000000000012E-2</v>
      </c>
      <c r="Z292" s="198">
        <f>ROW(U3)*X292^IF(Y292=100%,0,1)*PRODUCT(INDEX(1-X$289:X291,))</f>
        <v>0.20216757600000002</v>
      </c>
      <c r="AA292" s="198">
        <f t="shared" si="53"/>
        <v>0.40623957600000005</v>
      </c>
      <c r="AB292" s="197">
        <f t="shared" si="54"/>
        <v>4.6800000000000001E-2</v>
      </c>
      <c r="AC292" s="197">
        <f t="shared" si="55"/>
        <v>3.9338999999999999E-2</v>
      </c>
      <c r="AD292" s="198">
        <f>ROW(Y3)*AB292^IF(AC292=100%,0,1)*PRODUCT(INDEX(1-AB$289:AB291,))</f>
        <v>0.12877306041600001</v>
      </c>
      <c r="AE292" s="198">
        <f t="shared" si="56"/>
        <v>0.25359898041600004</v>
      </c>
      <c r="AF292" s="197">
        <f t="shared" si="57"/>
        <v>1.6800000000000002E-2</v>
      </c>
      <c r="AG292" s="197">
        <f t="shared" si="58"/>
        <v>1.4229000000000002E-2</v>
      </c>
      <c r="AH292" s="198">
        <f>ROW(AC3)*AF292^IF(AG292=100%,0,1)*PRODUCT(INDEX(1-AF$289:AF291,))</f>
        <v>4.8869545536000009E-2</v>
      </c>
      <c r="AI292" s="198">
        <f t="shared" si="59"/>
        <v>9.4801865536000007E-2</v>
      </c>
      <c r="AJ292" s="197">
        <f t="shared" si="60"/>
        <v>1.0800000000000001E-2</v>
      </c>
      <c r="AK292" s="197">
        <f t="shared" si="61"/>
        <v>9.3465000000000006E-3</v>
      </c>
      <c r="AL292" s="198">
        <f>ROW(AG3)*AJ292^IF(AK292=100%,0,1)*PRODUCT(INDEX(1-AJ$289:AJ291,))</f>
        <v>3.1752030456000002E-2</v>
      </c>
      <c r="AM292" s="199">
        <f t="shared" si="62"/>
        <v>6.1950150455999997E-2</v>
      </c>
      <c r="AN292" s="190"/>
    </row>
    <row r="293" spans="1:40" ht="14.45" customHeight="1">
      <c r="A293" s="190"/>
      <c r="B293" s="686"/>
      <c r="C293" s="196">
        <v>3</v>
      </c>
      <c r="D293" s="197">
        <f>D292+ROUNDDOWN(D$65/10,3)</f>
        <v>0.98040000000000016</v>
      </c>
      <c r="E293" s="197">
        <f>IF(E292+D292*0.465&gt;1,1,E292+D292*0.465)</f>
        <v>1</v>
      </c>
      <c r="F293" s="198">
        <f>ROW(A4)*D293^IF(E293=100%,0,1)*PRODUCT(INDEX(1-D$289:D292,))</f>
        <v>8.871948543999985E-3</v>
      </c>
      <c r="G293" s="198">
        <f t="shared" si="42"/>
        <v>1.229682147136</v>
      </c>
      <c r="H293" s="197">
        <f>H292+ROUNDDOWN(H$65/10,3)</f>
        <v>0.73500000000000021</v>
      </c>
      <c r="I293" s="197">
        <f>IF(I292+H292*0.465&gt;1,1,I292+H292*0.465)</f>
        <v>0.89977500000000021</v>
      </c>
      <c r="J293" s="198">
        <f>ROW(E4)*H293^IF(I293=100%,0,1)*PRODUCT(INDEX(1-H$289:H292,))</f>
        <v>0.12941879999999989</v>
      </c>
      <c r="K293" s="198">
        <f t="shared" si="43"/>
        <v>1.5393587999999998</v>
      </c>
      <c r="L293" s="197">
        <f>L292+ROUNDDOWN(L$65/10,3)</f>
        <v>0.49080000000000001</v>
      </c>
      <c r="M293" s="197">
        <f>IF(M292+L292*0.465&gt;1,1,M292+L292*0.465)</f>
        <v>0.600966</v>
      </c>
      <c r="N293" s="198">
        <f>ROW(I4)*L293^IF(M293=100%,0,1)*PRODUCT(INDEX(1-L$289:L292,))</f>
        <v>0.3610365121929216</v>
      </c>
      <c r="O293" s="198">
        <f t="shared" si="44"/>
        <v>1.7495949905289214</v>
      </c>
      <c r="P293" s="197">
        <f t="shared" si="45"/>
        <v>0.24540000000000001</v>
      </c>
      <c r="Q293" s="197">
        <f t="shared" si="46"/>
        <v>0.300483</v>
      </c>
      <c r="R293" s="198">
        <f>ROW(M4)*P293^IF(Q293=100%,0,1)*PRODUCT(INDEX(1-P$289:P292,))</f>
        <v>0.47393709039605764</v>
      </c>
      <c r="S293" s="198">
        <f t="shared" si="47"/>
        <v>1.4524402601880575</v>
      </c>
      <c r="T293" s="197">
        <f t="shared" si="48"/>
        <v>0.16360000000000002</v>
      </c>
      <c r="U293" s="197">
        <f t="shared" si="49"/>
        <v>0.20032200000000003</v>
      </c>
      <c r="V293" s="198">
        <f>ROW(Q4)*T293^IF(U293=100%,0,1)*PRODUCT(INDEX(1-T$289:T292,))</f>
        <v>0.41097371630223378</v>
      </c>
      <c r="W293" s="198">
        <f t="shared" si="50"/>
        <v>1.135310465870234</v>
      </c>
      <c r="X293" s="197">
        <f t="shared" si="51"/>
        <v>8.3000000000000018E-2</v>
      </c>
      <c r="Y293" s="197">
        <f t="shared" si="52"/>
        <v>0.10183500000000002</v>
      </c>
      <c r="Z293" s="198">
        <f>ROW(U4)*X293^IF(Y293=100%,0,1)*PRODUCT(INDEX(1-X$289:X292,))</f>
        <v>0.26446283625600003</v>
      </c>
      <c r="AA293" s="198">
        <f t="shared" si="53"/>
        <v>0.67070241225600014</v>
      </c>
      <c r="AB293" s="197">
        <f t="shared" si="54"/>
        <v>4.9800000000000004E-2</v>
      </c>
      <c r="AC293" s="197">
        <f t="shared" si="55"/>
        <v>6.1101000000000003E-2</v>
      </c>
      <c r="AD293" s="198">
        <f>ROW(Y4)*AB293^IF(AC293=100%,0,1)*PRODUCT(INDEX(1-AB$289:AB292,))</f>
        <v>0.17415312715637762</v>
      </c>
      <c r="AE293" s="198">
        <f t="shared" si="56"/>
        <v>0.42775210757237769</v>
      </c>
      <c r="AF293" s="197">
        <f t="shared" si="57"/>
        <v>1.7800000000000003E-2</v>
      </c>
      <c r="AG293" s="197">
        <f t="shared" si="58"/>
        <v>2.2041000000000005E-2</v>
      </c>
      <c r="AH293" s="198">
        <f>ROW(AC4)*AF293^IF(AG293=100%,0,1)*PRODUCT(INDEX(1-AF$289:AF292,))</f>
        <v>6.7878092193945611E-2</v>
      </c>
      <c r="AI293" s="198">
        <f t="shared" si="59"/>
        <v>0.16267995772994562</v>
      </c>
      <c r="AJ293" s="197">
        <f t="shared" si="60"/>
        <v>1.1300000000000001E-2</v>
      </c>
      <c r="AK293" s="197">
        <f t="shared" si="61"/>
        <v>1.4368500000000001E-2</v>
      </c>
      <c r="AL293" s="198">
        <f>ROW(AG4)*AJ293^IF(AK293=100%,0,1)*PRODUCT(INDEX(1-AJ$289:AJ292,))</f>
        <v>4.3817645229129606E-2</v>
      </c>
      <c r="AM293" s="199">
        <f t="shared" si="62"/>
        <v>0.1057677956851296</v>
      </c>
      <c r="AN293" s="190"/>
    </row>
    <row r="294" spans="1:40" ht="14.45" customHeight="1">
      <c r="A294" s="190"/>
      <c r="B294" s="686"/>
      <c r="C294" s="196">
        <v>4</v>
      </c>
      <c r="D294" s="197"/>
      <c r="E294" s="197"/>
      <c r="F294" s="198"/>
      <c r="G294" s="198"/>
      <c r="H294" s="197">
        <f>H293+ROUNDDOWN(H$65/10,3)</f>
        <v>0.78000000000000025</v>
      </c>
      <c r="I294" s="197">
        <f>IF(I293+H293*0.465&gt;1,1,I293+H293*0.465)</f>
        <v>1</v>
      </c>
      <c r="J294" s="198">
        <f>ROW(E5)*H294^IF(I294=100%,0,1)*PRODUCT(INDEX(1-H$289:H293,))</f>
        <v>5.8326499999999885E-2</v>
      </c>
      <c r="K294" s="198">
        <f t="shared" si="43"/>
        <v>1.5976852999999998</v>
      </c>
      <c r="L294" s="197">
        <f>L293+ROUNDDOWN(L$65/10,3)</f>
        <v>0.52080000000000004</v>
      </c>
      <c r="M294" s="197">
        <f>IF(M293+L293*0.465&gt;1,1,M293+L293*0.465)</f>
        <v>0.82918800000000004</v>
      </c>
      <c r="N294" s="198">
        <f>ROW(I5)*L294^IF(M294=100%,0,1)*PRODUCT(INDEX(1-L$289:L293,))</f>
        <v>0.24384617888676002</v>
      </c>
      <c r="O294" s="198">
        <f t="shared" si="44"/>
        <v>1.9934411694156815</v>
      </c>
      <c r="P294" s="197">
        <f t="shared" si="45"/>
        <v>0.26040000000000002</v>
      </c>
      <c r="Q294" s="197">
        <f t="shared" si="46"/>
        <v>0.41459400000000002</v>
      </c>
      <c r="R294" s="198">
        <f>ROW(M5)*P294^IF(Q294=100%,0,1)*PRODUCT(INDEX(1-P$289:P293,))</f>
        <v>0.47436641482635528</v>
      </c>
      <c r="S294" s="198">
        <f t="shared" si="47"/>
        <v>1.9268066750144128</v>
      </c>
      <c r="T294" s="197">
        <f t="shared" si="48"/>
        <v>0.17360000000000003</v>
      </c>
      <c r="U294" s="197">
        <f t="shared" si="49"/>
        <v>0.27639600000000003</v>
      </c>
      <c r="V294" s="198">
        <f>ROW(Q5)*T294^IF(U294=100%,0,1)*PRODUCT(INDEX(1-T$289:T293,))</f>
        <v>0.4559366524474075</v>
      </c>
      <c r="W294" s="198">
        <f t="shared" si="50"/>
        <v>1.5912471183176415</v>
      </c>
      <c r="X294" s="197">
        <f t="shared" si="51"/>
        <v>8.8000000000000023E-2</v>
      </c>
      <c r="Y294" s="197">
        <f t="shared" si="52"/>
        <v>0.14043000000000003</v>
      </c>
      <c r="Z294" s="198">
        <f>ROW(U5)*X294^IF(Y294=100%,0,1)*PRODUCT(INDEX(1-X$289:X293,))</f>
        <v>0.32140200353184006</v>
      </c>
      <c r="AA294" s="198">
        <f t="shared" si="53"/>
        <v>0.99210441578784025</v>
      </c>
      <c r="AB294" s="197">
        <f t="shared" si="54"/>
        <v>5.2800000000000007E-2</v>
      </c>
      <c r="AC294" s="197">
        <f t="shared" si="55"/>
        <v>8.4258E-2</v>
      </c>
      <c r="AD294" s="198">
        <f>ROW(Y5)*AB294^IF(AC294=100%,0,1)*PRODUCT(INDEX(1-AB$289:AB293,))</f>
        <v>0.21931124285107112</v>
      </c>
      <c r="AE294" s="198">
        <f t="shared" si="56"/>
        <v>0.64706335042344887</v>
      </c>
      <c r="AF294" s="197">
        <f t="shared" si="57"/>
        <v>1.8800000000000004E-2</v>
      </c>
      <c r="AG294" s="197">
        <f t="shared" si="58"/>
        <v>3.0318000000000005E-2</v>
      </c>
      <c r="AH294" s="198">
        <f>ROW(AC5)*AF294^IF(AG294=100%,0,1)*PRODUCT(INDEX(1-AF$289:AF293,))</f>
        <v>8.8019200033314302E-2</v>
      </c>
      <c r="AI294" s="198">
        <f t="shared" si="59"/>
        <v>0.25069915776325991</v>
      </c>
      <c r="AJ294" s="197">
        <f t="shared" si="60"/>
        <v>1.1800000000000001E-2</v>
      </c>
      <c r="AK294" s="197">
        <f t="shared" si="61"/>
        <v>1.9623000000000002E-2</v>
      </c>
      <c r="AL294" s="198">
        <f>ROW(AG5)*AJ294^IF(AK294=100%,0,1)*PRODUCT(INDEX(1-AJ$289:AJ293,))</f>
        <v>5.6549288593902347E-2</v>
      </c>
      <c r="AM294" s="199">
        <f t="shared" si="62"/>
        <v>0.16231708427903196</v>
      </c>
      <c r="AN294" s="190"/>
    </row>
    <row r="295" spans="1:40" ht="14.45" customHeight="1">
      <c r="A295" s="190"/>
      <c r="B295" s="686"/>
      <c r="C295" s="196">
        <v>5</v>
      </c>
      <c r="D295" s="200"/>
      <c r="E295" s="200"/>
      <c r="F295" s="198"/>
      <c r="G295" s="198"/>
      <c r="H295" s="197"/>
      <c r="I295" s="197"/>
      <c r="J295" s="198"/>
      <c r="K295" s="198"/>
      <c r="L295" s="197">
        <f>L294+ROUNDDOWN(L$65/10,3)</f>
        <v>0.55080000000000007</v>
      </c>
      <c r="M295" s="197">
        <f>IF(M294+L294*0.465&gt;1,1,M294+L294*0.465)</f>
        <v>1</v>
      </c>
      <c r="N295" s="198">
        <f>ROW(I6)*L295^IF(M295=100%,0,1)*PRODUCT(INDEX(1-L$289:L294,))</f>
        <v>0.2692421403745055</v>
      </c>
      <c r="O295" s="198">
        <f t="shared" si="44"/>
        <v>2.2626833097901868</v>
      </c>
      <c r="P295" s="197">
        <f t="shared" si="45"/>
        <v>0.27540000000000003</v>
      </c>
      <c r="Q295" s="197">
        <f t="shared" si="46"/>
        <v>0.53568000000000005</v>
      </c>
      <c r="R295" s="198">
        <f>ROW(M6)*P295^IF(Q295=100%,0,1)*PRODUCT(INDEX(1-P$289:P294,))</f>
        <v>0.44526139019214117</v>
      </c>
      <c r="S295" s="198">
        <f t="shared" si="47"/>
        <v>2.372068065206554</v>
      </c>
      <c r="T295" s="197">
        <f t="shared" si="48"/>
        <v>0.18360000000000004</v>
      </c>
      <c r="U295" s="197">
        <f t="shared" si="49"/>
        <v>0.35712000000000005</v>
      </c>
      <c r="V295" s="198">
        <f>ROW(Q6)*T295^IF(U295=100%,0,1)*PRODUCT(INDEX(1-T$289:T294,))</f>
        <v>0.47818837813378279</v>
      </c>
      <c r="W295" s="198">
        <f t="shared" si="50"/>
        <v>2.0694354964514243</v>
      </c>
      <c r="X295" s="197">
        <f t="shared" si="51"/>
        <v>9.3000000000000027E-2</v>
      </c>
      <c r="Y295" s="197">
        <f t="shared" si="52"/>
        <v>0.18135000000000004</v>
      </c>
      <c r="Z295" s="198">
        <f>ROW(U6)*X295^IF(Y295=100%,0,1)*PRODUCT(INDEX(1-X$289:X294,))</f>
        <v>0.37172771361213469</v>
      </c>
      <c r="AA295" s="198">
        <f t="shared" si="53"/>
        <v>1.3638321293999749</v>
      </c>
      <c r="AB295" s="197">
        <f t="shared" si="54"/>
        <v>5.5800000000000009E-2</v>
      </c>
      <c r="AC295" s="197">
        <f t="shared" si="55"/>
        <v>0.10881</v>
      </c>
      <c r="AD295" s="198">
        <f>ROW(Y6)*AB295^IF(AC295=100%,0,1)*PRODUCT(INDEX(1-AB$289:AB294,))</f>
        <v>0.26344144988527796</v>
      </c>
      <c r="AE295" s="198">
        <f t="shared" si="56"/>
        <v>0.91050480030872682</v>
      </c>
      <c r="AF295" s="197">
        <f t="shared" si="57"/>
        <v>1.9800000000000005E-2</v>
      </c>
      <c r="AG295" s="197">
        <f t="shared" si="58"/>
        <v>3.9060000000000011E-2</v>
      </c>
      <c r="AH295" s="198">
        <f>ROW(AC6)*AF295^IF(AG295=100%,0,1)*PRODUCT(INDEX(1-AF$289:AF294,))</f>
        <v>0.10914995065782268</v>
      </c>
      <c r="AI295" s="198">
        <f t="shared" si="59"/>
        <v>0.35984910842108259</v>
      </c>
      <c r="AJ295" s="197">
        <f t="shared" si="60"/>
        <v>1.2300000000000002E-2</v>
      </c>
      <c r="AK295" s="197">
        <f t="shared" si="61"/>
        <v>2.511E-2</v>
      </c>
      <c r="AL295" s="198">
        <f>ROW(AG6)*AJ295^IF(AK295=100%,0,1)*PRODUCT(INDEX(1-AJ$289:AJ294,))</f>
        <v>6.9899866368658969E-2</v>
      </c>
      <c r="AM295" s="199">
        <f t="shared" si="62"/>
        <v>0.23221695064769093</v>
      </c>
      <c r="AN295" s="190"/>
    </row>
    <row r="296" spans="1:40" ht="14.45" hidden="1" customHeight="1">
      <c r="A296" s="190"/>
      <c r="B296" s="686"/>
      <c r="C296" s="196">
        <v>6</v>
      </c>
      <c r="D296" s="200"/>
      <c r="E296" s="200"/>
      <c r="F296" s="198"/>
      <c r="G296" s="198"/>
      <c r="H296" s="197"/>
      <c r="I296" s="197"/>
      <c r="J296" s="198"/>
      <c r="K296" s="198"/>
      <c r="L296" s="197"/>
      <c r="M296" s="197"/>
      <c r="N296" s="198"/>
      <c r="O296" s="198"/>
      <c r="P296" s="197">
        <f t="shared" si="45"/>
        <v>0.29040000000000005</v>
      </c>
      <c r="Q296" s="197">
        <f t="shared" si="46"/>
        <v>0.66374100000000014</v>
      </c>
      <c r="R296" s="198">
        <f>ROW(M7)*P296^IF(Q296=100%,0,1)*PRODUCT(INDEX(1-P$289:P295,))</f>
        <v>0.39691072421676399</v>
      </c>
      <c r="S296" s="198">
        <f t="shared" si="47"/>
        <v>2.768978789423318</v>
      </c>
      <c r="T296" s="197">
        <f t="shared" si="48"/>
        <v>0.19360000000000005</v>
      </c>
      <c r="U296" s="197">
        <f t="shared" si="49"/>
        <v>0.44249400000000005</v>
      </c>
      <c r="V296" s="198">
        <f>ROW(Q7)*T296^IF(U296=100%,0,1)*PRODUCT(INDEX(1-T$289:T295,))</f>
        <v>0.48026559788879009</v>
      </c>
      <c r="W296" s="198">
        <f t="shared" si="50"/>
        <v>2.5497010943402145</v>
      </c>
      <c r="X296" s="197">
        <f t="shared" si="51"/>
        <v>9.8000000000000032E-2</v>
      </c>
      <c r="Y296" s="197">
        <f t="shared" si="52"/>
        <v>0.22459500000000004</v>
      </c>
      <c r="Z296" s="198">
        <f>ROW(U7)*X296^IF(Y296=100%,0,1)*PRODUCT(INDEX(1-X$289:X295,))</f>
        <v>0.41449771839587352</v>
      </c>
      <c r="AA296" s="198">
        <f t="shared" si="53"/>
        <v>1.7783298477958485</v>
      </c>
      <c r="AB296" s="197">
        <f t="shared" si="54"/>
        <v>5.8800000000000012E-2</v>
      </c>
      <c r="AC296" s="197">
        <f t="shared" si="55"/>
        <v>0.13475700000000002</v>
      </c>
      <c r="AD296" s="198">
        <f>ROW(Y7)*AB296^IF(AC296=100%,0,1)*PRODUCT(INDEX(1-AB$289:AB295,))</f>
        <v>0.30580038001690346</v>
      </c>
      <c r="AE296" s="198">
        <f t="shared" si="56"/>
        <v>1.2163051803256302</v>
      </c>
      <c r="AF296" s="197">
        <f t="shared" si="57"/>
        <v>2.0800000000000006E-2</v>
      </c>
      <c r="AG296" s="197">
        <f t="shared" si="58"/>
        <v>4.8267000000000018E-2</v>
      </c>
      <c r="AH296" s="198">
        <f>ROW(AC7)*AF296^IF(AG296=100%,0,1)*PRODUCT(INDEX(1-AF$289:AF295,))</f>
        <v>0.13112429803052658</v>
      </c>
      <c r="AI296" s="198">
        <f t="shared" si="59"/>
        <v>0.49097340645160914</v>
      </c>
      <c r="AJ296" s="197">
        <f t="shared" si="60"/>
        <v>1.2800000000000002E-2</v>
      </c>
      <c r="AK296" s="197">
        <f t="shared" si="61"/>
        <v>3.0829500000000003E-2</v>
      </c>
      <c r="AL296" s="198">
        <f>ROW(AG7)*AJ296^IF(AK296=100%,0,1)*PRODUCT(INDEX(1-AJ$289:AJ295,))</f>
        <v>8.3821040405206937E-2</v>
      </c>
      <c r="AM296" s="199">
        <f t="shared" si="62"/>
        <v>0.31603799105289787</v>
      </c>
      <c r="AN296" s="190"/>
    </row>
    <row r="297" spans="1:40" ht="14.45" hidden="1" customHeight="1">
      <c r="A297" s="190"/>
      <c r="B297" s="686"/>
      <c r="C297" s="196">
        <v>7</v>
      </c>
      <c r="D297" s="200"/>
      <c r="E297" s="200"/>
      <c r="F297" s="198"/>
      <c r="G297" s="198"/>
      <c r="H297" s="197"/>
      <c r="I297" s="197"/>
      <c r="J297" s="198"/>
      <c r="K297" s="198"/>
      <c r="L297" s="197"/>
      <c r="M297" s="197"/>
      <c r="N297" s="198"/>
      <c r="O297" s="198"/>
      <c r="P297" s="197">
        <f t="shared" si="45"/>
        <v>0.30540000000000006</v>
      </c>
      <c r="Q297" s="197">
        <f t="shared" si="46"/>
        <v>0.79877700000000018</v>
      </c>
      <c r="R297" s="198">
        <f>ROW(M8)*P297^IF(Q297=100%,0,1)*PRODUCT(INDEX(1-P$289:P296,))</f>
        <v>0.33850945832643636</v>
      </c>
      <c r="S297" s="198">
        <f t="shared" si="47"/>
        <v>3.1074882477497545</v>
      </c>
      <c r="T297" s="197">
        <f t="shared" si="48"/>
        <v>0.20360000000000006</v>
      </c>
      <c r="U297" s="197">
        <f t="shared" si="49"/>
        <v>0.53251800000000005</v>
      </c>
      <c r="V297" s="198">
        <f>ROW(Q8)*T297^IF(U297=100%,0,1)*PRODUCT(INDEX(1-T$289:T296,))</f>
        <v>0.46547500512868445</v>
      </c>
      <c r="W297" s="198">
        <f t="shared" si="50"/>
        <v>3.0151760994688992</v>
      </c>
      <c r="X297" s="197">
        <f t="shared" si="51"/>
        <v>0.10300000000000004</v>
      </c>
      <c r="Y297" s="197">
        <f t="shared" si="52"/>
        <v>0.27016500000000004</v>
      </c>
      <c r="Z297" s="198">
        <f>ROW(U8)*X297^IF(Y297=100%,0,1)*PRODUCT(INDEX(1-X$289:X296,))</f>
        <v>0.44908833848731228</v>
      </c>
      <c r="AA297" s="198">
        <f t="shared" si="53"/>
        <v>2.2274181862831606</v>
      </c>
      <c r="AB297" s="197">
        <f t="shared" si="54"/>
        <v>6.1800000000000015E-2</v>
      </c>
      <c r="AC297" s="197">
        <f t="shared" si="55"/>
        <v>0.16209900000000002</v>
      </c>
      <c r="AD297" s="198">
        <f>ROW(Y8)*AB297^IF(AC297=100%,0,1)*PRODUCT(INDEX(1-AB$289:AB296,))</f>
        <v>0.34571883055634617</v>
      </c>
      <c r="AE297" s="198">
        <f t="shared" si="56"/>
        <v>1.5620240108819763</v>
      </c>
      <c r="AF297" s="197">
        <f t="shared" si="57"/>
        <v>2.1800000000000007E-2</v>
      </c>
      <c r="AG297" s="197">
        <f t="shared" si="58"/>
        <v>5.7939000000000018E-2</v>
      </c>
      <c r="AH297" s="198">
        <f>ROW(AC8)*AF297^IF(AG297=100%,0,1)*PRODUCT(INDEX(1-AF$289:AF296,))</f>
        <v>0.15379410414101746</v>
      </c>
      <c r="AI297" s="198">
        <f t="shared" si="59"/>
        <v>0.6447675105926266</v>
      </c>
      <c r="AJ297" s="197">
        <f t="shared" si="60"/>
        <v>1.3300000000000003E-2</v>
      </c>
      <c r="AK297" s="197">
        <f t="shared" si="61"/>
        <v>3.6781500000000002E-2</v>
      </c>
      <c r="AL297" s="198">
        <f>ROW(AG8)*AJ297^IF(AK297=100%,0,1)*PRODUCT(INDEX(1-AJ$289:AJ296,))</f>
        <v>9.8263405667024101E-2</v>
      </c>
      <c r="AM297" s="199">
        <f t="shared" si="62"/>
        <v>0.41430139671992194</v>
      </c>
      <c r="AN297" s="190"/>
    </row>
    <row r="298" spans="1:40" ht="14.45" hidden="1" customHeight="1">
      <c r="A298" s="190"/>
      <c r="B298" s="686"/>
      <c r="C298" s="196">
        <v>8</v>
      </c>
      <c r="D298" s="200"/>
      <c r="E298" s="200"/>
      <c r="F298" s="198"/>
      <c r="G298" s="198"/>
      <c r="H298" s="197"/>
      <c r="I298" s="197"/>
      <c r="J298" s="198"/>
      <c r="K298" s="198"/>
      <c r="L298" s="197"/>
      <c r="M298" s="197"/>
      <c r="N298" s="198"/>
      <c r="O298" s="198"/>
      <c r="P298" s="197">
        <f t="shared" si="45"/>
        <v>0.32040000000000007</v>
      </c>
      <c r="Q298" s="197">
        <f t="shared" si="46"/>
        <v>0.94078800000000018</v>
      </c>
      <c r="R298" s="198">
        <f>ROW(M9)*P298^IF(Q298=100%,0,1)*PRODUCT(INDEX(1-P$289:P297,))</f>
        <v>0.2775118828181547</v>
      </c>
      <c r="S298" s="198">
        <f t="shared" si="47"/>
        <v>3.3850001305679092</v>
      </c>
      <c r="T298" s="197">
        <f t="shared" si="48"/>
        <v>0.21360000000000007</v>
      </c>
      <c r="U298" s="197">
        <f t="shared" si="49"/>
        <v>0.62719200000000008</v>
      </c>
      <c r="V298" s="198">
        <f>ROW(Q9)*T298^IF(U298=100%,0,1)*PRODUCT(INDEX(1-T$289:T297,))</f>
        <v>0.43752574591601956</v>
      </c>
      <c r="W298" s="198">
        <f t="shared" si="50"/>
        <v>3.4527018453849188</v>
      </c>
      <c r="X298" s="197">
        <f t="shared" si="51"/>
        <v>0.10800000000000004</v>
      </c>
      <c r="Y298" s="197">
        <f t="shared" si="52"/>
        <v>0.31806000000000006</v>
      </c>
      <c r="Z298" s="198">
        <f>ROW(U9)*X298^IF(Y298=100%,0,1)*PRODUCT(INDEX(1-X$289:X297,))</f>
        <v>0.47518560305057256</v>
      </c>
      <c r="AA298" s="198">
        <f t="shared" si="53"/>
        <v>2.7026037893337334</v>
      </c>
      <c r="AB298" s="197">
        <f t="shared" si="54"/>
        <v>6.480000000000001E-2</v>
      </c>
      <c r="AC298" s="197">
        <f t="shared" si="55"/>
        <v>0.19083600000000003</v>
      </c>
      <c r="AD298" s="198">
        <f>ROW(Y9)*AB298^IF(AC298=100%,0,1)*PRODUCT(INDEX(1-AB$289:AB297,))</f>
        <v>0.3826110575689089</v>
      </c>
      <c r="AE298" s="198">
        <f t="shared" si="56"/>
        <v>1.9446350684508853</v>
      </c>
      <c r="AF298" s="197">
        <f t="shared" si="57"/>
        <v>2.2800000000000008E-2</v>
      </c>
      <c r="AG298" s="197">
        <f t="shared" si="58"/>
        <v>6.8076000000000025E-2</v>
      </c>
      <c r="AH298" s="198">
        <f>ROW(AC9)*AF298^IF(AG298=100%,0,1)*PRODUCT(INDEX(1-AF$289:AF297,))</f>
        <v>0.17701017073415434</v>
      </c>
      <c r="AI298" s="198">
        <f t="shared" si="59"/>
        <v>0.82177768132678097</v>
      </c>
      <c r="AJ298" s="197">
        <f t="shared" si="60"/>
        <v>1.3800000000000003E-2</v>
      </c>
      <c r="AK298" s="197">
        <f t="shared" si="61"/>
        <v>4.2966000000000004E-2</v>
      </c>
      <c r="AL298" s="198">
        <f>ROW(AG9)*AJ298^IF(AK298=100%,0,1)*PRODUCT(INDEX(1-AJ$289:AJ297,))</f>
        <v>0.11317666912179759</v>
      </c>
      <c r="AM298" s="199">
        <f t="shared" si="62"/>
        <v>0.52747806584171952</v>
      </c>
      <c r="AN298" s="190"/>
    </row>
    <row r="299" spans="1:40" ht="14.45" customHeight="1">
      <c r="A299" s="190"/>
      <c r="B299" s="686"/>
      <c r="C299" s="196">
        <v>9</v>
      </c>
      <c r="D299" s="200"/>
      <c r="E299" s="200"/>
      <c r="F299" s="198"/>
      <c r="G299" s="198"/>
      <c r="H299" s="197"/>
      <c r="I299" s="197"/>
      <c r="J299" s="198"/>
      <c r="K299" s="198"/>
      <c r="L299" s="197"/>
      <c r="M299" s="197"/>
      <c r="N299" s="198"/>
      <c r="O299" s="198"/>
      <c r="P299" s="197">
        <f t="shared" si="45"/>
        <v>0.33540000000000009</v>
      </c>
      <c r="Q299" s="197">
        <f t="shared" si="46"/>
        <v>1</v>
      </c>
      <c r="R299" s="198">
        <f>ROW(M10)*P299^IF(Q299=100%,0,1)*PRODUCT(INDEX(1-P$289:P298,))</f>
        <v>0.6540334150479189</v>
      </c>
      <c r="S299" s="198">
        <f t="shared" si="47"/>
        <v>4.0390335456158279</v>
      </c>
      <c r="T299" s="197">
        <f t="shared" si="48"/>
        <v>0.22360000000000008</v>
      </c>
      <c r="U299" s="197">
        <f t="shared" si="49"/>
        <v>0.72651600000000016</v>
      </c>
      <c r="V299" s="198">
        <f>ROW(Q10)*T299^IF(U299=100%,0,1)*PRODUCT(INDEX(1-T$289:T298,))</f>
        <v>0.40019822688908024</v>
      </c>
      <c r="W299" s="198">
        <f t="shared" si="50"/>
        <v>3.8529000722739992</v>
      </c>
      <c r="X299" s="197">
        <f t="shared" si="51"/>
        <v>0.11300000000000004</v>
      </c>
      <c r="Y299" s="197">
        <f t="shared" si="52"/>
        <v>0.36828000000000011</v>
      </c>
      <c r="Z299" s="198">
        <f>ROW(U10)*X299^IF(Y299=100%,0,1)*PRODUCT(INDEX(1-X$289:X298,))</f>
        <v>0.49276551486713477</v>
      </c>
      <c r="AA299" s="198">
        <f t="shared" si="53"/>
        <v>3.195369304200868</v>
      </c>
      <c r="AB299" s="197">
        <f t="shared" si="54"/>
        <v>6.7800000000000013E-2</v>
      </c>
      <c r="AC299" s="197">
        <f t="shared" si="55"/>
        <v>0.22096800000000005</v>
      </c>
      <c r="AD299" s="198">
        <f>ROW(Y10)*AB299^IF(AC299=100%,0,1)*PRODUCT(INDEX(1-AB$289:AB298,))</f>
        <v>0.41598166972576273</v>
      </c>
      <c r="AE299" s="198">
        <f t="shared" si="56"/>
        <v>2.3606167381766481</v>
      </c>
      <c r="AF299" s="197">
        <f t="shared" si="57"/>
        <v>2.3800000000000009E-2</v>
      </c>
      <c r="AG299" s="197">
        <f t="shared" si="58"/>
        <v>7.8678000000000026E-2</v>
      </c>
      <c r="AH299" s="198">
        <f>ROW(AC10)*AF299^IF(AG299=100%,0,1)*PRODUCT(INDEX(1-AF$289:AF298,))</f>
        <v>0.2006232585002774</v>
      </c>
      <c r="AI299" s="198">
        <f t="shared" si="59"/>
        <v>1.0224009398270584</v>
      </c>
      <c r="AJ299" s="197">
        <f t="shared" si="60"/>
        <v>1.4300000000000004E-2</v>
      </c>
      <c r="AK299" s="197">
        <f t="shared" si="61"/>
        <v>4.9383000000000003E-2</v>
      </c>
      <c r="AL299" s="198">
        <f>ROW(AG10)*AJ299^IF(AK299=100%,0,1)*PRODUCT(INDEX(1-AJ$289:AJ298,))</f>
        <v>0.12850982967449356</v>
      </c>
      <c r="AM299" s="199">
        <f t="shared" si="62"/>
        <v>0.65598789551621306</v>
      </c>
      <c r="AN299" s="190"/>
    </row>
    <row r="300" spans="1:40" ht="14.45" hidden="1" customHeight="1">
      <c r="A300" s="190"/>
      <c r="B300" s="686"/>
      <c r="C300" s="196">
        <v>10</v>
      </c>
      <c r="D300" s="200"/>
      <c r="E300" s="200"/>
      <c r="F300" s="198"/>
      <c r="G300" s="198"/>
      <c r="H300" s="197"/>
      <c r="I300" s="197"/>
      <c r="J300" s="198"/>
      <c r="K300" s="198"/>
      <c r="L300" s="197"/>
      <c r="M300" s="197"/>
      <c r="N300" s="198"/>
      <c r="O300" s="198"/>
      <c r="P300" s="197"/>
      <c r="Q300" s="197"/>
      <c r="R300" s="198"/>
      <c r="S300" s="198"/>
      <c r="T300" s="197">
        <f t="shared" si="48"/>
        <v>0.23360000000000009</v>
      </c>
      <c r="U300" s="197">
        <f t="shared" si="49"/>
        <v>0.83049000000000017</v>
      </c>
      <c r="V300" s="198">
        <f>ROW(Q11)*T300^IF(U300=100%,0,1)*PRODUCT(INDEX(1-T$289:T299,))</f>
        <v>0.35707086138878791</v>
      </c>
      <c r="W300" s="198">
        <f t="shared" si="50"/>
        <v>4.2099709336627873</v>
      </c>
      <c r="X300" s="197">
        <f t="shared" si="51"/>
        <v>0.11800000000000005</v>
      </c>
      <c r="Y300" s="197">
        <f t="shared" si="52"/>
        <v>0.42082500000000012</v>
      </c>
      <c r="Z300" s="198">
        <f>ROW(U11)*X300^IF(Y300=100%,0,1)*PRODUCT(INDEX(1-X$289:X299,))</f>
        <v>0.50206526475214064</v>
      </c>
      <c r="AA300" s="198">
        <f t="shared" si="53"/>
        <v>3.6974345689530086</v>
      </c>
      <c r="AB300" s="197">
        <f t="shared" si="54"/>
        <v>7.0800000000000016E-2</v>
      </c>
      <c r="AC300" s="197">
        <f t="shared" si="55"/>
        <v>0.25249500000000008</v>
      </c>
      <c r="AD300" s="198">
        <f>ROW(Y11)*AB300^IF(AC300=100%,0,1)*PRODUCT(INDEX(1-AB$289:AB299,))</f>
        <v>0.4454300796892266</v>
      </c>
      <c r="AE300" s="198">
        <f t="shared" si="56"/>
        <v>2.8060468178658748</v>
      </c>
      <c r="AF300" s="197">
        <f t="shared" si="57"/>
        <v>2.480000000000001E-2</v>
      </c>
      <c r="AG300" s="197">
        <f t="shared" si="58"/>
        <v>8.9745000000000033E-2</v>
      </c>
      <c r="AH300" s="198">
        <f>ROW(AC11)*AF300^IF(AG300=100%,0,1)*PRODUCT(INDEX(1-AF$289:AF299,))</f>
        <v>0.22448508540254802</v>
      </c>
      <c r="AI300" s="198">
        <f t="shared" si="59"/>
        <v>1.2468860252296063</v>
      </c>
      <c r="AJ300" s="197">
        <f t="shared" si="60"/>
        <v>1.4800000000000004E-2</v>
      </c>
      <c r="AK300" s="197">
        <f t="shared" si="61"/>
        <v>5.6032500000000006E-2</v>
      </c>
      <c r="AL300" s="198">
        <f>ROW(AG11)*AJ300^IF(AK300=100%,0,1)*PRODUCT(INDEX(1-AJ$289:AJ299,))</f>
        <v>0.14421135837155347</v>
      </c>
      <c r="AM300" s="199">
        <f t="shared" si="62"/>
        <v>0.80019925388776647</v>
      </c>
      <c r="AN300" s="190"/>
    </row>
    <row r="301" spans="1:40" ht="14.45" hidden="1" customHeight="1">
      <c r="A301" s="190"/>
      <c r="B301" s="686"/>
      <c r="C301" s="196">
        <v>11</v>
      </c>
      <c r="D301" s="200"/>
      <c r="E301" s="200"/>
      <c r="F301" s="198"/>
      <c r="G301" s="198"/>
      <c r="H301" s="197"/>
      <c r="I301" s="197"/>
      <c r="J301" s="198"/>
      <c r="K301" s="198"/>
      <c r="L301" s="197"/>
      <c r="M301" s="197"/>
      <c r="N301" s="198"/>
      <c r="O301" s="198"/>
      <c r="P301" s="197"/>
      <c r="Q301" s="197"/>
      <c r="R301" s="198"/>
      <c r="S301" s="198"/>
      <c r="T301" s="197">
        <f>T300</f>
        <v>0.23360000000000009</v>
      </c>
      <c r="U301" s="197">
        <f t="shared" si="49"/>
        <v>0.93911400000000023</v>
      </c>
      <c r="V301" s="198">
        <f>ROW(Q12)*T301^IF(U301=100%,0,1)*PRODUCT(INDEX(1-T$289:T300,))</f>
        <v>0.29853720891094593</v>
      </c>
      <c r="W301" s="198">
        <f t="shared" si="50"/>
        <v>4.5085081425737332</v>
      </c>
      <c r="X301" s="197">
        <f t="shared" ref="X301:X311" si="63">X300</f>
        <v>0.11800000000000005</v>
      </c>
      <c r="Y301" s="197">
        <f t="shared" si="52"/>
        <v>0.47569500000000015</v>
      </c>
      <c r="Z301" s="198">
        <f>ROW(U12)*X301^IF(Y301=100%,0,1)*PRODUCT(INDEX(1-X$289:X300,))</f>
        <v>0.48307806928515051</v>
      </c>
      <c r="AA301" s="198">
        <f t="shared" si="53"/>
        <v>4.1805126382381594</v>
      </c>
      <c r="AB301" s="197">
        <f t="shared" ref="AB301:AB323" si="64">AB300</f>
        <v>7.0800000000000016E-2</v>
      </c>
      <c r="AC301" s="197">
        <f t="shared" si="55"/>
        <v>0.28541700000000009</v>
      </c>
      <c r="AD301" s="198">
        <f>ROW(Y12)*AB301^IF(AC301=100%,0,1)*PRODUCT(INDEX(1-AB$289:AB300,))</f>
        <v>0.45152032368788658</v>
      </c>
      <c r="AE301" s="198">
        <f t="shared" si="56"/>
        <v>3.2575671415537615</v>
      </c>
      <c r="AF301" s="197">
        <f t="shared" ref="AF301:AF332" si="65">AF300</f>
        <v>2.480000000000001E-2</v>
      </c>
      <c r="AG301" s="197">
        <f t="shared" si="58"/>
        <v>0.10127700000000003</v>
      </c>
      <c r="AH301" s="198">
        <f>ROW(AC12)*AF301^IF(AG301=100%,0,1)*PRODUCT(INDEX(1-AF$289:AF300,))</f>
        <v>0.23881947849225252</v>
      </c>
      <c r="AI301" s="198">
        <f t="shared" si="59"/>
        <v>1.4857055037218589</v>
      </c>
      <c r="AJ301" s="197">
        <f t="shared" ref="AJ301:AJ332" si="66">AJ300</f>
        <v>1.4800000000000004E-2</v>
      </c>
      <c r="AK301" s="197">
        <f t="shared" si="61"/>
        <v>6.2914500000000012E-2</v>
      </c>
      <c r="AL301" s="198">
        <f>ROW(AG12)*AJ301^IF(AK301=100%,0,1)*PRODUCT(INDEX(1-AJ$289:AJ300,))</f>
        <v>0.1549931239283503</v>
      </c>
      <c r="AM301" s="199">
        <f t="shared" si="62"/>
        <v>0.95519237781611677</v>
      </c>
      <c r="AN301" s="190"/>
    </row>
    <row r="302" spans="1:40" ht="14.45" customHeight="1">
      <c r="A302" s="190"/>
      <c r="B302" s="686"/>
      <c r="C302" s="196">
        <v>12</v>
      </c>
      <c r="D302" s="200"/>
      <c r="E302" s="200"/>
      <c r="F302" s="198"/>
      <c r="G302" s="198"/>
      <c r="H302" s="197"/>
      <c r="I302" s="197"/>
      <c r="J302" s="198"/>
      <c r="K302" s="198"/>
      <c r="L302" s="197"/>
      <c r="M302" s="197"/>
      <c r="N302" s="198"/>
      <c r="O302" s="198"/>
      <c r="P302" s="197"/>
      <c r="Q302" s="197"/>
      <c r="R302" s="198"/>
      <c r="S302" s="198"/>
      <c r="T302" s="197">
        <f>T301</f>
        <v>0.23360000000000009</v>
      </c>
      <c r="U302" s="197">
        <f t="shared" si="49"/>
        <v>1</v>
      </c>
      <c r="V302" s="198">
        <f>ROW(Q13)*T302^IF(U302=100%,0,1)*PRODUCT(INDEX(1-T$289:T301,))</f>
        <v>1.0610680364660154</v>
      </c>
      <c r="W302" s="198">
        <f t="shared" si="50"/>
        <v>5.5695761790397489</v>
      </c>
      <c r="X302" s="197">
        <f t="shared" si="63"/>
        <v>0.11800000000000005</v>
      </c>
      <c r="Y302" s="197">
        <f t="shared" si="52"/>
        <v>0.53056500000000018</v>
      </c>
      <c r="Z302" s="198">
        <f>ROW(U13)*X302^IF(Y302=100%,0,1)*PRODUCT(INDEX(1-X$289:X301,))</f>
        <v>0.46158109520196128</v>
      </c>
      <c r="AA302" s="198">
        <f t="shared" si="53"/>
        <v>4.6420937334401211</v>
      </c>
      <c r="AB302" s="197">
        <f t="shared" si="64"/>
        <v>7.0800000000000016E-2</v>
      </c>
      <c r="AC302" s="197">
        <f t="shared" si="55"/>
        <v>0.31833900000000009</v>
      </c>
      <c r="AD302" s="198">
        <f>ROW(Y13)*AB302^IF(AC302=100%,0,1)*PRODUCT(INDEX(1-AB$289:AB301,))</f>
        <v>0.45451540850168298</v>
      </c>
      <c r="AE302" s="198">
        <f t="shared" si="56"/>
        <v>3.7120825500554444</v>
      </c>
      <c r="AF302" s="197">
        <f t="shared" si="65"/>
        <v>2.480000000000001E-2</v>
      </c>
      <c r="AG302" s="197">
        <f t="shared" si="58"/>
        <v>0.11280900000000003</v>
      </c>
      <c r="AH302" s="198">
        <f>ROW(AC13)*AF302^IF(AG302=100%,0,1)*PRODUCT(INDEX(1-AF$289:AF301,))</f>
        <v>0.25230481837778174</v>
      </c>
      <c r="AI302" s="198">
        <f t="shared" si="59"/>
        <v>1.7380103220996408</v>
      </c>
      <c r="AJ302" s="197">
        <f t="shared" si="66"/>
        <v>1.4800000000000004E-2</v>
      </c>
      <c r="AK302" s="197">
        <f t="shared" si="61"/>
        <v>6.9796500000000011E-2</v>
      </c>
      <c r="AL302" s="198">
        <f>ROW(AG13)*AJ302^IF(AK302=100%,0,1)*PRODUCT(INDEX(1-AJ$289:AJ301,))</f>
        <v>0.16542416116872827</v>
      </c>
      <c r="AM302" s="199">
        <f t="shared" si="62"/>
        <v>1.120616538984845</v>
      </c>
      <c r="AN302" s="190"/>
    </row>
    <row r="303" spans="1:40" ht="14.45" hidden="1" customHeight="1">
      <c r="A303" s="190"/>
      <c r="B303" s="686"/>
      <c r="C303" s="196">
        <v>13</v>
      </c>
      <c r="D303" s="200"/>
      <c r="E303" s="200"/>
      <c r="F303" s="198"/>
      <c r="G303" s="198"/>
      <c r="H303" s="197"/>
      <c r="I303" s="197"/>
      <c r="J303" s="198"/>
      <c r="K303" s="198"/>
      <c r="L303" s="197"/>
      <c r="M303" s="197"/>
      <c r="N303" s="198"/>
      <c r="O303" s="198"/>
      <c r="P303" s="197"/>
      <c r="Q303" s="197"/>
      <c r="R303" s="198"/>
      <c r="S303" s="198"/>
      <c r="T303" s="197"/>
      <c r="U303" s="197"/>
      <c r="V303" s="198"/>
      <c r="W303" s="198"/>
      <c r="X303" s="197">
        <f t="shared" si="63"/>
        <v>0.11800000000000005</v>
      </c>
      <c r="Y303" s="197">
        <f t="shared" si="52"/>
        <v>0.58543500000000015</v>
      </c>
      <c r="Z303" s="198">
        <f>ROW(U14)*X303^IF(Y303=100%,0,1)*PRODUCT(INDEX(1-X$289:X302,))</f>
        <v>0.43843102796567818</v>
      </c>
      <c r="AA303" s="198">
        <f t="shared" si="53"/>
        <v>5.0805247614057993</v>
      </c>
      <c r="AB303" s="197">
        <f t="shared" si="64"/>
        <v>7.0800000000000016E-2</v>
      </c>
      <c r="AC303" s="197">
        <f t="shared" si="55"/>
        <v>0.3512610000000001</v>
      </c>
      <c r="AD303" s="198">
        <f>ROW(Y14)*AB303^IF(AC303=100%,0,1)*PRODUCT(INDEX(1-AB$289:AB302,))</f>
        <v>0.4548230804705149</v>
      </c>
      <c r="AE303" s="198">
        <f t="shared" si="56"/>
        <v>4.1669056305259593</v>
      </c>
      <c r="AF303" s="197">
        <f t="shared" si="65"/>
        <v>2.480000000000001E-2</v>
      </c>
      <c r="AG303" s="197">
        <f t="shared" si="58"/>
        <v>0.12434100000000003</v>
      </c>
      <c r="AH303" s="198">
        <f>ROW(AC14)*AF303^IF(AG303=100%,0,1)*PRODUCT(INDEX(1-AF$289:AF302,))</f>
        <v>0.2649744018729368</v>
      </c>
      <c r="AI303" s="198">
        <f t="shared" si="59"/>
        <v>2.0029847239725775</v>
      </c>
      <c r="AJ303" s="197">
        <f t="shared" si="66"/>
        <v>1.4800000000000004E-2</v>
      </c>
      <c r="AK303" s="197">
        <f t="shared" si="61"/>
        <v>7.6678500000000011E-2</v>
      </c>
      <c r="AL303" s="198">
        <f>ROW(AG14)*AJ303^IF(AK303=100%,0,1)*PRODUCT(INDEX(1-AJ$289:AJ302,))</f>
        <v>0.17551249001292579</v>
      </c>
      <c r="AM303" s="199">
        <f t="shared" si="62"/>
        <v>1.2961290289977709</v>
      </c>
      <c r="AN303" s="190"/>
    </row>
    <row r="304" spans="1:40" ht="14.45" hidden="1" customHeight="1">
      <c r="A304" s="190"/>
      <c r="B304" s="686"/>
      <c r="C304" s="196">
        <v>14</v>
      </c>
      <c r="D304" s="200"/>
      <c r="E304" s="200"/>
      <c r="F304" s="198"/>
      <c r="G304" s="198"/>
      <c r="H304" s="197"/>
      <c r="I304" s="197"/>
      <c r="J304" s="198"/>
      <c r="K304" s="198"/>
      <c r="L304" s="197"/>
      <c r="M304" s="197"/>
      <c r="N304" s="198"/>
      <c r="O304" s="198"/>
      <c r="P304" s="197"/>
      <c r="Q304" s="197"/>
      <c r="R304" s="198"/>
      <c r="S304" s="198"/>
      <c r="T304" s="197"/>
      <c r="U304" s="197"/>
      <c r="V304" s="198"/>
      <c r="W304" s="198"/>
      <c r="X304" s="197">
        <f t="shared" si="63"/>
        <v>0.11800000000000005</v>
      </c>
      <c r="Y304" s="197">
        <f t="shared" si="52"/>
        <v>0.64030500000000012</v>
      </c>
      <c r="Z304" s="198">
        <f>ROW(U15)*X304^IF(Y304=100%,0,1)*PRODUCT(INDEX(1-X$289:X303,))</f>
        <v>0.41431732142756589</v>
      </c>
      <c r="AA304" s="198">
        <f t="shared" si="53"/>
        <v>5.4948420828333653</v>
      </c>
      <c r="AB304" s="197">
        <f t="shared" si="64"/>
        <v>7.0800000000000016E-2</v>
      </c>
      <c r="AC304" s="197">
        <f t="shared" si="55"/>
        <v>0.38418300000000011</v>
      </c>
      <c r="AD304" s="198">
        <f>ROW(Y15)*AB304^IF(AC304=100%,0,1)*PRODUCT(INDEX(1-AB$289:AB303,))</f>
        <v>0.45280886397128839</v>
      </c>
      <c r="AE304" s="198">
        <f t="shared" si="56"/>
        <v>4.6197144944972477</v>
      </c>
      <c r="AF304" s="197">
        <f t="shared" si="65"/>
        <v>2.480000000000001E-2</v>
      </c>
      <c r="AG304" s="197">
        <f t="shared" si="58"/>
        <v>0.13587300000000005</v>
      </c>
      <c r="AH304" s="198">
        <f>ROW(AC15)*AF304^IF(AG304=100%,0,1)*PRODUCT(INDEX(1-AF$289:AF303,))</f>
        <v>0.27686039647123706</v>
      </c>
      <c r="AI304" s="198">
        <f t="shared" si="59"/>
        <v>2.2798451204438148</v>
      </c>
      <c r="AJ304" s="197">
        <f t="shared" si="66"/>
        <v>1.4800000000000004E-2</v>
      </c>
      <c r="AK304" s="197">
        <f t="shared" si="61"/>
        <v>8.356050000000001E-2</v>
      </c>
      <c r="AL304" s="198">
        <f>ROW(AG15)*AJ304^IF(AK304=100%,0,1)*PRODUCT(INDEX(1-AJ$289:AJ303,))</f>
        <v>0.18526596981507268</v>
      </c>
      <c r="AM304" s="199">
        <f t="shared" si="62"/>
        <v>1.4813949988128436</v>
      </c>
      <c r="AN304" s="190"/>
    </row>
    <row r="305" spans="1:40" ht="14.45" hidden="1" customHeight="1">
      <c r="A305" s="190"/>
      <c r="B305" s="686"/>
      <c r="C305" s="196">
        <v>15</v>
      </c>
      <c r="D305" s="200"/>
      <c r="E305" s="200"/>
      <c r="F305" s="198"/>
      <c r="G305" s="198"/>
      <c r="H305" s="197"/>
      <c r="I305" s="197"/>
      <c r="J305" s="198"/>
      <c r="K305" s="198"/>
      <c r="L305" s="197"/>
      <c r="M305" s="197"/>
      <c r="N305" s="198"/>
      <c r="O305" s="198"/>
      <c r="P305" s="197"/>
      <c r="Q305" s="197"/>
      <c r="R305" s="198"/>
      <c r="S305" s="198"/>
      <c r="T305" s="197"/>
      <c r="U305" s="197"/>
      <c r="V305" s="198"/>
      <c r="W305" s="198"/>
      <c r="X305" s="197">
        <f t="shared" si="63"/>
        <v>0.11800000000000005</v>
      </c>
      <c r="Y305" s="197">
        <f t="shared" si="52"/>
        <v>0.6951750000000001</v>
      </c>
      <c r="Z305" s="198">
        <f>ROW(U16)*X305^IF(Y305=100%,0,1)*PRODUCT(INDEX(1-X$289:X304,))</f>
        <v>0.38978973599905392</v>
      </c>
      <c r="AA305" s="198">
        <f t="shared" si="53"/>
        <v>5.8846318188324194</v>
      </c>
      <c r="AB305" s="197">
        <f t="shared" si="64"/>
        <v>7.0800000000000016E-2</v>
      </c>
      <c r="AC305" s="197">
        <f t="shared" si="55"/>
        <v>0.41710500000000011</v>
      </c>
      <c r="AD305" s="198">
        <f>ROW(Y16)*AB305^IF(AC305=100%,0,1)*PRODUCT(INDEX(1-AB$289:AB304,))</f>
        <v>0.44879999616226257</v>
      </c>
      <c r="AE305" s="198">
        <f t="shared" si="56"/>
        <v>5.0685144906595099</v>
      </c>
      <c r="AF305" s="197">
        <f t="shared" si="65"/>
        <v>2.480000000000001E-2</v>
      </c>
      <c r="AG305" s="197">
        <f t="shared" si="58"/>
        <v>0.14740500000000006</v>
      </c>
      <c r="AH305" s="198">
        <f>ROW(AC16)*AF305^IF(AG305=100%,0,1)*PRODUCT(INDEX(1-AF$289:AF304,))</f>
        <v>0.28799387588133374</v>
      </c>
      <c r="AI305" s="198">
        <f t="shared" si="59"/>
        <v>2.5678389963251487</v>
      </c>
      <c r="AJ305" s="197">
        <f t="shared" si="66"/>
        <v>1.4800000000000004E-2</v>
      </c>
      <c r="AK305" s="197">
        <f t="shared" si="61"/>
        <v>9.0442500000000009E-2</v>
      </c>
      <c r="AL305" s="198">
        <f>ROW(AG16)*AJ305^IF(AK305=100%,0,1)*PRODUCT(INDEX(1-AJ$289:AJ304,))</f>
        <v>0.19469230235926355</v>
      </c>
      <c r="AM305" s="199">
        <f t="shared" si="62"/>
        <v>1.6760873011721071</v>
      </c>
      <c r="AN305" s="190"/>
    </row>
    <row r="306" spans="1:40" ht="14.45" hidden="1" customHeight="1">
      <c r="A306" s="190"/>
      <c r="B306" s="686"/>
      <c r="C306" s="196">
        <v>16</v>
      </c>
      <c r="D306" s="200"/>
      <c r="E306" s="200"/>
      <c r="F306" s="198"/>
      <c r="G306" s="198"/>
      <c r="H306" s="197"/>
      <c r="I306" s="197"/>
      <c r="J306" s="198"/>
      <c r="K306" s="198"/>
      <c r="L306" s="197"/>
      <c r="M306" s="197"/>
      <c r="N306" s="198"/>
      <c r="O306" s="198"/>
      <c r="P306" s="197"/>
      <c r="Q306" s="197"/>
      <c r="R306" s="198"/>
      <c r="S306" s="198"/>
      <c r="T306" s="197"/>
      <c r="U306" s="197"/>
      <c r="V306" s="198"/>
      <c r="W306" s="198"/>
      <c r="X306" s="197">
        <f t="shared" si="63"/>
        <v>0.11800000000000005</v>
      </c>
      <c r="Y306" s="197">
        <f t="shared" si="52"/>
        <v>0.75004500000000007</v>
      </c>
      <c r="Z306" s="198">
        <f>ROW(U17)*X306^IF(Y306=100%,0,1)*PRODUCT(INDEX(1-X$289:X305,))</f>
        <v>0.36528170634811336</v>
      </c>
      <c r="AA306" s="198">
        <f t="shared" si="53"/>
        <v>6.2499135251805331</v>
      </c>
      <c r="AB306" s="197">
        <f t="shared" si="64"/>
        <v>7.0800000000000016E-2</v>
      </c>
      <c r="AC306" s="197">
        <f t="shared" si="55"/>
        <v>0.45002700000000012</v>
      </c>
      <c r="AD306" s="198">
        <f>ROW(Y17)*AB306^IF(AC306=100%,0,1)*PRODUCT(INDEX(1-AB$289:AB305,))</f>
        <v>0.44308901621109775</v>
      </c>
      <c r="AE306" s="198">
        <f t="shared" si="56"/>
        <v>5.5116035068706077</v>
      </c>
      <c r="AF306" s="197">
        <f t="shared" si="65"/>
        <v>2.480000000000001E-2</v>
      </c>
      <c r="AG306" s="197">
        <f t="shared" si="58"/>
        <v>0.15893700000000008</v>
      </c>
      <c r="AH306" s="198">
        <f>ROW(AC17)*AF306^IF(AG306=100%,0,1)*PRODUCT(INDEX(1-AF$289:AF305,))</f>
        <v>0.29840485449444393</v>
      </c>
      <c r="AI306" s="198">
        <f t="shared" si="59"/>
        <v>2.8662438508195924</v>
      </c>
      <c r="AJ306" s="197">
        <f t="shared" si="66"/>
        <v>1.4800000000000004E-2</v>
      </c>
      <c r="AK306" s="197">
        <f t="shared" si="61"/>
        <v>9.7324500000000008E-2</v>
      </c>
      <c r="AL306" s="198">
        <f>ROW(AG17)*AJ306^IF(AK306=100%,0,1)*PRODUCT(INDEX(1-AJ$289:AJ305,))</f>
        <v>0.20379903480211808</v>
      </c>
      <c r="AM306" s="199">
        <f t="shared" si="62"/>
        <v>1.8798863359742253</v>
      </c>
      <c r="AN306" s="190"/>
    </row>
    <row r="307" spans="1:40" ht="14.45" hidden="1" customHeight="1">
      <c r="A307" s="190"/>
      <c r="B307" s="686"/>
      <c r="C307" s="196">
        <v>17</v>
      </c>
      <c r="D307" s="200"/>
      <c r="E307" s="200"/>
      <c r="F307" s="198"/>
      <c r="G307" s="198"/>
      <c r="H307" s="197"/>
      <c r="I307" s="197"/>
      <c r="J307" s="198"/>
      <c r="K307" s="198"/>
      <c r="L307" s="197"/>
      <c r="M307" s="197"/>
      <c r="N307" s="198"/>
      <c r="O307" s="198"/>
      <c r="P307" s="197"/>
      <c r="Q307" s="197"/>
      <c r="R307" s="198"/>
      <c r="S307" s="198"/>
      <c r="T307" s="197"/>
      <c r="U307" s="197"/>
      <c r="V307" s="198"/>
      <c r="W307" s="198"/>
      <c r="X307" s="197">
        <f t="shared" si="63"/>
        <v>0.11800000000000005</v>
      </c>
      <c r="Y307" s="197">
        <f t="shared" si="52"/>
        <v>0.80491500000000005</v>
      </c>
      <c r="Z307" s="198">
        <f>ROW(U18)*X307^IF(Y307=100%,0,1)*PRODUCT(INDEX(1-X$289:X306,))</f>
        <v>0.34113013941074399</v>
      </c>
      <c r="AA307" s="198">
        <f t="shared" si="53"/>
        <v>6.5910436645912771</v>
      </c>
      <c r="AB307" s="197">
        <f t="shared" si="64"/>
        <v>7.0800000000000016E-2</v>
      </c>
      <c r="AC307" s="197">
        <f t="shared" si="55"/>
        <v>0.48294900000000013</v>
      </c>
      <c r="AD307" s="198">
        <f>ROW(Y18)*AB307^IF(AC307=100%,0,1)*PRODUCT(INDEX(1-AB$289:AB306,))</f>
        <v>0.43593703820825508</v>
      </c>
      <c r="AE307" s="198">
        <f t="shared" si="56"/>
        <v>5.947540545078863</v>
      </c>
      <c r="AF307" s="197">
        <f t="shared" si="65"/>
        <v>2.480000000000001E-2</v>
      </c>
      <c r="AG307" s="197">
        <f t="shared" si="58"/>
        <v>0.17046900000000009</v>
      </c>
      <c r="AH307" s="198">
        <f>ROW(AC18)*AF307^IF(AG307=100%,0,1)*PRODUCT(INDEX(1-AF$289:AF306,))</f>
        <v>0.30812232081492186</v>
      </c>
      <c r="AI307" s="198">
        <f t="shared" si="59"/>
        <v>3.1743661716345142</v>
      </c>
      <c r="AJ307" s="197">
        <f t="shared" si="66"/>
        <v>1.4800000000000004E-2</v>
      </c>
      <c r="AK307" s="197">
        <f t="shared" si="61"/>
        <v>0.10420650000000001</v>
      </c>
      <c r="AL307" s="198">
        <f>ROW(AG18)*AJ307^IF(AK307=100%,0,1)*PRODUCT(INDEX(1-AJ$289:AJ306,))</f>
        <v>0.21259356256275538</v>
      </c>
      <c r="AM307" s="199">
        <f t="shared" si="62"/>
        <v>2.0924798985369808</v>
      </c>
      <c r="AN307" s="190"/>
    </row>
    <row r="308" spans="1:40" ht="14.45" hidden="1" customHeight="1">
      <c r="A308" s="190"/>
      <c r="B308" s="686"/>
      <c r="C308" s="196">
        <v>18</v>
      </c>
      <c r="D308" s="200"/>
      <c r="E308" s="200"/>
      <c r="F308" s="198"/>
      <c r="G308" s="198"/>
      <c r="H308" s="197"/>
      <c r="I308" s="197"/>
      <c r="J308" s="198"/>
      <c r="K308" s="198"/>
      <c r="L308" s="197"/>
      <c r="M308" s="197"/>
      <c r="N308" s="198"/>
      <c r="O308" s="198"/>
      <c r="P308" s="197"/>
      <c r="Q308" s="197"/>
      <c r="R308" s="198"/>
      <c r="S308" s="198"/>
      <c r="T308" s="197"/>
      <c r="U308" s="197"/>
      <c r="V308" s="198"/>
      <c r="W308" s="198"/>
      <c r="X308" s="197">
        <f t="shared" si="63"/>
        <v>0.11800000000000005</v>
      </c>
      <c r="Y308" s="197">
        <f t="shared" si="52"/>
        <v>0.85978500000000002</v>
      </c>
      <c r="Z308" s="198">
        <f>ROW(U19)*X308^IF(Y308=100%,0,1)*PRODUCT(INDEX(1-X$289:X307,))</f>
        <v>0.3175921597914026</v>
      </c>
      <c r="AA308" s="198">
        <f t="shared" si="53"/>
        <v>6.9086358243826798</v>
      </c>
      <c r="AB308" s="197">
        <f t="shared" si="64"/>
        <v>7.0800000000000016E-2</v>
      </c>
      <c r="AC308" s="197">
        <f t="shared" si="55"/>
        <v>0.51587100000000019</v>
      </c>
      <c r="AD308" s="198">
        <f>ROW(Y19)*AB308^IF(AC308=100%,0,1)*PRODUCT(INDEX(1-AB$289:AB307,))</f>
        <v>0.42757673456439466</v>
      </c>
      <c r="AE308" s="198">
        <f t="shared" si="56"/>
        <v>6.3751172796432574</v>
      </c>
      <c r="AF308" s="197">
        <f t="shared" si="65"/>
        <v>2.480000000000001E-2</v>
      </c>
      <c r="AG308" s="197">
        <f t="shared" si="58"/>
        <v>0.18200100000000011</v>
      </c>
      <c r="AH308" s="198">
        <f>ROW(AC19)*AF308^IF(AG308=100%,0,1)*PRODUCT(INDEX(1-AF$289:AF307,))</f>
        <v>0.31717426988419573</v>
      </c>
      <c r="AI308" s="198">
        <f t="shared" si="59"/>
        <v>3.4915404415187101</v>
      </c>
      <c r="AJ308" s="197">
        <f t="shared" si="66"/>
        <v>1.4800000000000004E-2</v>
      </c>
      <c r="AK308" s="197">
        <f t="shared" si="61"/>
        <v>0.11108850000000001</v>
      </c>
      <c r="AL308" s="198">
        <f>ROW(AG19)*AJ308^IF(AK308=100%,0,1)*PRODUCT(INDEX(1-AJ$289:AJ307,))</f>
        <v>0.22108313216109471</v>
      </c>
      <c r="AM308" s="199">
        <f t="shared" si="62"/>
        <v>2.3135630306980755</v>
      </c>
      <c r="AN308" s="190"/>
    </row>
    <row r="309" spans="1:40" ht="14.45" hidden="1" customHeight="1">
      <c r="A309" s="190"/>
      <c r="B309" s="686"/>
      <c r="C309" s="196">
        <v>19</v>
      </c>
      <c r="D309" s="200"/>
      <c r="E309" s="200"/>
      <c r="F309" s="198"/>
      <c r="G309" s="198"/>
      <c r="H309" s="197"/>
      <c r="I309" s="197"/>
      <c r="J309" s="198"/>
      <c r="K309" s="198"/>
      <c r="L309" s="197"/>
      <c r="M309" s="197"/>
      <c r="N309" s="198"/>
      <c r="O309" s="198"/>
      <c r="P309" s="197"/>
      <c r="Q309" s="197"/>
      <c r="R309" s="198"/>
      <c r="S309" s="198"/>
      <c r="T309" s="197"/>
      <c r="U309" s="197"/>
      <c r="V309" s="198"/>
      <c r="W309" s="198"/>
      <c r="X309" s="197">
        <f t="shared" si="63"/>
        <v>0.11800000000000005</v>
      </c>
      <c r="Y309" s="197">
        <f t="shared" si="52"/>
        <v>0.914655</v>
      </c>
      <c r="Z309" s="198">
        <f>ROW(U20)*X309^IF(Y309=100%,0,1)*PRODUCT(INDEX(1-X$289:X308,))</f>
        <v>0.2948592473010706</v>
      </c>
      <c r="AA309" s="198">
        <f t="shared" si="53"/>
        <v>7.2034950716837507</v>
      </c>
      <c r="AB309" s="197">
        <f t="shared" si="64"/>
        <v>7.0800000000000016E-2</v>
      </c>
      <c r="AC309" s="197">
        <f t="shared" si="55"/>
        <v>0.5487930000000002</v>
      </c>
      <c r="AD309" s="198">
        <f>ROW(Y20)*AB309^IF(AC309=100%,0,1)*PRODUCT(INDEX(1-AB$289:AB308,))</f>
        <v>0.41821505448130053</v>
      </c>
      <c r="AE309" s="198">
        <f t="shared" si="56"/>
        <v>6.7933323341245577</v>
      </c>
      <c r="AF309" s="197">
        <f t="shared" si="65"/>
        <v>2.480000000000001E-2</v>
      </c>
      <c r="AG309" s="197">
        <f t="shared" si="58"/>
        <v>0.19353300000000012</v>
      </c>
      <c r="AH309" s="198">
        <f>ROW(AC20)*AF309^IF(AG309=100%,0,1)*PRODUCT(INDEX(1-AF$289:AF308,))</f>
        <v>0.32558773472743968</v>
      </c>
      <c r="AI309" s="198">
        <f t="shared" si="59"/>
        <v>3.81712817624615</v>
      </c>
      <c r="AJ309" s="197">
        <f t="shared" si="66"/>
        <v>1.4800000000000004E-2</v>
      </c>
      <c r="AK309" s="197">
        <f t="shared" si="61"/>
        <v>0.11797050000000001</v>
      </c>
      <c r="AL309" s="198">
        <f>ROW(AG20)*AJ309^IF(AK309=100%,0,1)*PRODUCT(INDEX(1-AJ$289:AJ308,))</f>
        <v>0.22927484400537951</v>
      </c>
      <c r="AM309" s="199">
        <f t="shared" si="62"/>
        <v>2.542837874703455</v>
      </c>
      <c r="AN309" s="190"/>
    </row>
    <row r="310" spans="1:40" ht="14.45" hidden="1" customHeight="1">
      <c r="A310" s="190"/>
      <c r="B310" s="686"/>
      <c r="C310" s="196">
        <v>20</v>
      </c>
      <c r="D310" s="200"/>
      <c r="E310" s="200"/>
      <c r="F310" s="198"/>
      <c r="G310" s="198"/>
      <c r="H310" s="197"/>
      <c r="I310" s="197"/>
      <c r="J310" s="198"/>
      <c r="K310" s="198"/>
      <c r="L310" s="197"/>
      <c r="M310" s="197"/>
      <c r="N310" s="198"/>
      <c r="O310" s="198"/>
      <c r="P310" s="197"/>
      <c r="Q310" s="197"/>
      <c r="R310" s="198"/>
      <c r="S310" s="198"/>
      <c r="T310" s="197"/>
      <c r="U310" s="197"/>
      <c r="V310" s="198"/>
      <c r="W310" s="198"/>
      <c r="X310" s="197">
        <f t="shared" si="63"/>
        <v>0.11800000000000005</v>
      </c>
      <c r="Y310" s="197">
        <f t="shared" si="52"/>
        <v>0.96952499999999997</v>
      </c>
      <c r="Z310" s="198">
        <f>ROW(U21)*X310^IF(Y310=100%,0,1)*PRODUCT(INDEX(1-X$289:X309,))</f>
        <v>0.27306914892552142</v>
      </c>
      <c r="AA310" s="198">
        <f t="shared" si="53"/>
        <v>7.4765642206092719</v>
      </c>
      <c r="AB310" s="197">
        <f t="shared" si="64"/>
        <v>7.0800000000000016E-2</v>
      </c>
      <c r="AC310" s="197">
        <f t="shared" si="55"/>
        <v>0.5817150000000002</v>
      </c>
      <c r="AD310" s="198">
        <f>ROW(Y21)*AB310^IF(AC310=100%,0,1)*PRODUCT(INDEX(1-AB$289:AB309,))</f>
        <v>0.40803570005522566</v>
      </c>
      <c r="AE310" s="198">
        <f t="shared" si="56"/>
        <v>7.201368034179783</v>
      </c>
      <c r="AF310" s="197">
        <f t="shared" si="65"/>
        <v>2.480000000000001E-2</v>
      </c>
      <c r="AG310" s="197">
        <f t="shared" si="58"/>
        <v>0.20506500000000014</v>
      </c>
      <c r="AH310" s="198">
        <f>ROW(AC21)*AF310^IF(AG310=100%,0,1)*PRODUCT(INDEX(1-AF$289:AF309,))</f>
        <v>0.33338881685150906</v>
      </c>
      <c r="AI310" s="198">
        <f t="shared" si="59"/>
        <v>4.1505169930976589</v>
      </c>
      <c r="AJ310" s="197">
        <f t="shared" si="66"/>
        <v>1.4800000000000004E-2</v>
      </c>
      <c r="AK310" s="197">
        <f t="shared" si="61"/>
        <v>0.12485250000000001</v>
      </c>
      <c r="AL310" s="198">
        <f>ROW(AG21)*AJ310^IF(AK310=100%,0,1)*PRODUCT(INDEX(1-AJ$289:AJ309,))</f>
        <v>0.23717565512980485</v>
      </c>
      <c r="AM310" s="199">
        <f t="shared" si="62"/>
        <v>2.7800135298332598</v>
      </c>
      <c r="AN310" s="190"/>
    </row>
    <row r="311" spans="1:40" ht="14.45" customHeight="1">
      <c r="A311" s="190"/>
      <c r="B311" s="686"/>
      <c r="C311" s="196">
        <v>21</v>
      </c>
      <c r="D311" s="200"/>
      <c r="E311" s="200"/>
      <c r="F311" s="198"/>
      <c r="G311" s="198"/>
      <c r="H311" s="197"/>
      <c r="I311" s="197"/>
      <c r="J311" s="198"/>
      <c r="K311" s="198"/>
      <c r="L311" s="197"/>
      <c r="M311" s="197"/>
      <c r="N311" s="198"/>
      <c r="O311" s="198"/>
      <c r="P311" s="197"/>
      <c r="Q311" s="197"/>
      <c r="R311" s="198"/>
      <c r="S311" s="198"/>
      <c r="T311" s="197"/>
      <c r="U311" s="197"/>
      <c r="V311" s="198"/>
      <c r="W311" s="198"/>
      <c r="X311" s="197">
        <f t="shared" si="63"/>
        <v>0.11800000000000005</v>
      </c>
      <c r="Y311" s="197">
        <f t="shared" si="52"/>
        <v>1</v>
      </c>
      <c r="Z311" s="198">
        <f>ROW(U22)*X311^IF(Y311=100%,0,1)*PRODUCT(INDEX(1-X$289:X310,))</f>
        <v>2.1382702848066244</v>
      </c>
      <c r="AA311" s="198">
        <f t="shared" si="53"/>
        <v>9.6148345054158959</v>
      </c>
      <c r="AB311" s="197">
        <f t="shared" si="64"/>
        <v>7.0800000000000016E-2</v>
      </c>
      <c r="AC311" s="197">
        <f t="shared" si="55"/>
        <v>0.61463700000000021</v>
      </c>
      <c r="AD311" s="198">
        <f>ROW(Y22)*AB311^IF(AC311=100%,0,1)*PRODUCT(INDEX(1-AB$289:AB310,))</f>
        <v>0.3972013807051879</v>
      </c>
      <c r="AE311" s="198">
        <f t="shared" si="56"/>
        <v>7.5985694148849712</v>
      </c>
      <c r="AF311" s="197">
        <f t="shared" si="65"/>
        <v>2.480000000000001E-2</v>
      </c>
      <c r="AG311" s="197">
        <f t="shared" si="58"/>
        <v>0.21659700000000015</v>
      </c>
      <c r="AH311" s="198">
        <f>ROW(AC22)*AF311^IF(AG311=100%,0,1)*PRODUCT(INDEX(1-AF$289:AF310,))</f>
        <v>0.34060271582185792</v>
      </c>
      <c r="AI311" s="198">
        <f t="shared" si="59"/>
        <v>4.4911197089195172</v>
      </c>
      <c r="AJ311" s="197">
        <f t="shared" si="66"/>
        <v>1.4800000000000004E-2</v>
      </c>
      <c r="AK311" s="197">
        <f t="shared" si="61"/>
        <v>0.1317345</v>
      </c>
      <c r="AL311" s="198">
        <f>ROW(AG22)*AJ311^IF(AK311=100%,0,1)*PRODUCT(INDEX(1-AJ$289:AJ310,))</f>
        <v>0.24479238188311633</v>
      </c>
      <c r="AM311" s="199">
        <f t="shared" si="62"/>
        <v>3.0248059117163759</v>
      </c>
      <c r="AN311" s="190"/>
    </row>
    <row r="312" spans="1:40" ht="14.45" hidden="1" customHeight="1">
      <c r="A312" s="190"/>
      <c r="B312" s="686"/>
      <c r="C312" s="196">
        <v>22</v>
      </c>
      <c r="D312" s="200"/>
      <c r="E312" s="200"/>
      <c r="F312" s="198"/>
      <c r="G312" s="198"/>
      <c r="H312" s="197"/>
      <c r="I312" s="197"/>
      <c r="J312" s="198"/>
      <c r="K312" s="198"/>
      <c r="L312" s="197"/>
      <c r="M312" s="197"/>
      <c r="N312" s="198"/>
      <c r="O312" s="198"/>
      <c r="P312" s="197"/>
      <c r="Q312" s="197"/>
      <c r="R312" s="198"/>
      <c r="S312" s="198"/>
      <c r="T312" s="197"/>
      <c r="U312" s="197"/>
      <c r="V312" s="198"/>
      <c r="W312" s="198"/>
      <c r="X312" s="197"/>
      <c r="Y312" s="197"/>
      <c r="Z312" s="198"/>
      <c r="AA312" s="198"/>
      <c r="AB312" s="197">
        <f t="shared" si="64"/>
        <v>7.0800000000000016E-2</v>
      </c>
      <c r="AC312" s="197">
        <f t="shared" si="55"/>
        <v>0.64755900000000022</v>
      </c>
      <c r="AD312" s="198">
        <f>ROW(Y23)*AB312^IF(AC312=100%,0,1)*PRODUCT(INDEX(1-AB$289:AB311,))</f>
        <v>0.38585586490359064</v>
      </c>
      <c r="AE312" s="198">
        <f t="shared" si="56"/>
        <v>7.984425279788562</v>
      </c>
      <c r="AF312" s="197">
        <f t="shared" si="65"/>
        <v>2.480000000000001E-2</v>
      </c>
      <c r="AG312" s="197">
        <f t="shared" si="58"/>
        <v>0.22812900000000016</v>
      </c>
      <c r="AH312" s="198">
        <f>ROW(AC23)*AF312^IF(AG312=100%,0,1)*PRODUCT(INDEX(1-AF$289:AF311,))</f>
        <v>0.34725375794536112</v>
      </c>
      <c r="AI312" s="198">
        <f t="shared" si="59"/>
        <v>4.8383734668648781</v>
      </c>
      <c r="AJ312" s="197">
        <f t="shared" si="66"/>
        <v>1.4800000000000004E-2</v>
      </c>
      <c r="AK312" s="197">
        <f t="shared" si="61"/>
        <v>0.1386165</v>
      </c>
      <c r="AL312" s="198">
        <f>ROW(AG23)*AJ312^IF(AK312=100%,0,1)*PRODUCT(INDEX(1-AJ$289:AJ311,))</f>
        <v>0.25213170256903006</v>
      </c>
      <c r="AM312" s="199">
        <f t="shared" si="62"/>
        <v>3.2769376142854059</v>
      </c>
      <c r="AN312" s="190"/>
    </row>
    <row r="313" spans="1:40" ht="14.45" hidden="1" customHeight="1">
      <c r="A313" s="190"/>
      <c r="B313" s="686"/>
      <c r="C313" s="196">
        <v>23</v>
      </c>
      <c r="D313" s="200"/>
      <c r="E313" s="200"/>
      <c r="F313" s="198"/>
      <c r="G313" s="198"/>
      <c r="H313" s="197"/>
      <c r="I313" s="197"/>
      <c r="J313" s="198"/>
      <c r="K313" s="198"/>
      <c r="L313" s="197"/>
      <c r="M313" s="197"/>
      <c r="N313" s="198"/>
      <c r="O313" s="198"/>
      <c r="P313" s="197"/>
      <c r="Q313" s="197"/>
      <c r="R313" s="198"/>
      <c r="S313" s="198"/>
      <c r="T313" s="197"/>
      <c r="U313" s="197"/>
      <c r="V313" s="198"/>
      <c r="W313" s="198"/>
      <c r="X313" s="197"/>
      <c r="Y313" s="197"/>
      <c r="Z313" s="198"/>
      <c r="AA313" s="198"/>
      <c r="AB313" s="197">
        <f t="shared" si="64"/>
        <v>7.0800000000000016E-2</v>
      </c>
      <c r="AC313" s="197">
        <f t="shared" si="55"/>
        <v>0.68048100000000022</v>
      </c>
      <c r="AD313" s="198">
        <f>ROW(Y24)*AB313^IF(AC313=100%,0,1)*PRODUCT(INDEX(1-AB$289:AB312,))</f>
        <v>0.37412584661052151</v>
      </c>
      <c r="AE313" s="198">
        <f t="shared" si="56"/>
        <v>8.3585511263990835</v>
      </c>
      <c r="AF313" s="197">
        <f t="shared" si="65"/>
        <v>2.480000000000001E-2</v>
      </c>
      <c r="AG313" s="197">
        <f t="shared" si="58"/>
        <v>0.23966100000000018</v>
      </c>
      <c r="AH313" s="198">
        <f>ROW(AC24)*AF313^IF(AG313=100%,0,1)*PRODUCT(INDEX(1-AF$289:AF312,))</f>
        <v>0.35336542408519939</v>
      </c>
      <c r="AI313" s="198">
        <f t="shared" si="59"/>
        <v>5.1917388909500772</v>
      </c>
      <c r="AJ313" s="197">
        <f t="shared" si="66"/>
        <v>1.4800000000000004E-2</v>
      </c>
      <c r="AK313" s="197">
        <f t="shared" si="61"/>
        <v>0.1454985</v>
      </c>
      <c r="AL313" s="198">
        <f>ROW(AG24)*AJ313^IF(AK313=100%,0,1)*PRODUCT(INDEX(1-AJ$289:AJ312,))</f>
        <v>0.25920016003931312</v>
      </c>
      <c r="AM313" s="199">
        <f t="shared" si="62"/>
        <v>3.5361377743247191</v>
      </c>
      <c r="AN313" s="190"/>
    </row>
    <row r="314" spans="1:40" ht="14.45" hidden="1" customHeight="1">
      <c r="A314" s="190"/>
      <c r="B314" s="686"/>
      <c r="C314" s="196">
        <v>24</v>
      </c>
      <c r="D314" s="200"/>
      <c r="E314" s="200"/>
      <c r="F314" s="198"/>
      <c r="G314" s="198"/>
      <c r="H314" s="197"/>
      <c r="I314" s="197"/>
      <c r="J314" s="198"/>
      <c r="K314" s="198"/>
      <c r="L314" s="197"/>
      <c r="M314" s="197"/>
      <c r="N314" s="198"/>
      <c r="O314" s="198"/>
      <c r="P314" s="197"/>
      <c r="Q314" s="197"/>
      <c r="R314" s="198"/>
      <c r="S314" s="198"/>
      <c r="T314" s="197"/>
      <c r="U314" s="197"/>
      <c r="V314" s="198"/>
      <c r="W314" s="198"/>
      <c r="X314" s="197"/>
      <c r="Y314" s="197"/>
      <c r="Z314" s="198"/>
      <c r="AA314" s="198"/>
      <c r="AB314" s="197">
        <f t="shared" si="64"/>
        <v>7.0800000000000016E-2</v>
      </c>
      <c r="AC314" s="197">
        <f t="shared" si="55"/>
        <v>0.71340300000000023</v>
      </c>
      <c r="AD314" s="198">
        <f>ROW(Y25)*AB314^IF(AC314=100%,0,1)*PRODUCT(INDEX(1-AB$289:AB313,))</f>
        <v>0.36212264236510067</v>
      </c>
      <c r="AE314" s="198">
        <f t="shared" si="56"/>
        <v>8.7206737687641844</v>
      </c>
      <c r="AF314" s="197">
        <f t="shared" si="65"/>
        <v>2.480000000000001E-2</v>
      </c>
      <c r="AG314" s="197">
        <f t="shared" si="58"/>
        <v>0.25119300000000017</v>
      </c>
      <c r="AH314" s="198">
        <f>ROW(AC25)*AF314^IF(AG314=100%,0,1)*PRODUCT(INDEX(1-AF$289:AF313,))</f>
        <v>0.35896037663321512</v>
      </c>
      <c r="AI314" s="198">
        <f t="shared" si="59"/>
        <v>5.5506992675832922</v>
      </c>
      <c r="AJ314" s="197">
        <f t="shared" si="66"/>
        <v>1.4800000000000004E-2</v>
      </c>
      <c r="AK314" s="197">
        <f t="shared" si="61"/>
        <v>0.1523805</v>
      </c>
      <c r="AL314" s="198">
        <f>ROW(AG25)*AJ314^IF(AK314=100%,0,1)*PRODUCT(INDEX(1-AJ$289:AJ313,))</f>
        <v>0.26600416424034512</v>
      </c>
      <c r="AM314" s="199">
        <f t="shared" si="62"/>
        <v>3.8021419385650641</v>
      </c>
      <c r="AN314" s="190"/>
    </row>
    <row r="315" spans="1:40" ht="14.45" hidden="1" customHeight="1">
      <c r="A315" s="190"/>
      <c r="B315" s="686"/>
      <c r="C315" s="196">
        <v>25</v>
      </c>
      <c r="D315" s="200"/>
      <c r="E315" s="200"/>
      <c r="F315" s="198"/>
      <c r="G315" s="198"/>
      <c r="H315" s="197"/>
      <c r="I315" s="197"/>
      <c r="J315" s="198"/>
      <c r="K315" s="198"/>
      <c r="L315" s="197"/>
      <c r="M315" s="197"/>
      <c r="N315" s="198"/>
      <c r="O315" s="198"/>
      <c r="P315" s="197"/>
      <c r="Q315" s="197"/>
      <c r="R315" s="198"/>
      <c r="S315" s="198"/>
      <c r="T315" s="197"/>
      <c r="U315" s="197"/>
      <c r="V315" s="198"/>
      <c r="W315" s="198"/>
      <c r="X315" s="197"/>
      <c r="Y315" s="197"/>
      <c r="Z315" s="198"/>
      <c r="AA315" s="198"/>
      <c r="AB315" s="197">
        <f t="shared" si="64"/>
        <v>7.0800000000000016E-2</v>
      </c>
      <c r="AC315" s="197">
        <f t="shared" si="55"/>
        <v>0.74632500000000024</v>
      </c>
      <c r="AD315" s="198">
        <f>ROW(Y26)*AB315^IF(AC315=100%,0,1)*PRODUCT(INDEX(1-AB$289:AB314,))</f>
        <v>0.34994373365707759</v>
      </c>
      <c r="AE315" s="198">
        <f t="shared" si="56"/>
        <v>9.0706175024212623</v>
      </c>
      <c r="AF315" s="197">
        <f t="shared" si="65"/>
        <v>2.480000000000001E-2</v>
      </c>
      <c r="AG315" s="197">
        <f t="shared" si="58"/>
        <v>0.26272500000000015</v>
      </c>
      <c r="AH315" s="198">
        <f>ROW(AC26)*AF315^IF(AG315=100%,0,1)*PRODUCT(INDEX(1-AF$289:AF314,))</f>
        <v>0.36406048566441979</v>
      </c>
      <c r="AI315" s="198">
        <f t="shared" si="59"/>
        <v>5.9147597532477123</v>
      </c>
      <c r="AJ315" s="197">
        <f t="shared" si="66"/>
        <v>1.4800000000000004E-2</v>
      </c>
      <c r="AK315" s="197">
        <f t="shared" si="61"/>
        <v>0.1592625</v>
      </c>
      <c r="AL315" s="198">
        <f>ROW(AG26)*AJ315^IF(AK315=100%,0,1)*PRODUCT(INDEX(1-AJ$289:AJ314,))</f>
        <v>0.27254999471397151</v>
      </c>
      <c r="AM315" s="199">
        <f t="shared" si="62"/>
        <v>4.0746919332790359</v>
      </c>
      <c r="AN315" s="190"/>
    </row>
    <row r="316" spans="1:40" ht="14.45" hidden="1" customHeight="1">
      <c r="A316" s="190"/>
      <c r="B316" s="686"/>
      <c r="C316" s="196">
        <v>26</v>
      </c>
      <c r="D316" s="200"/>
      <c r="E316" s="200"/>
      <c r="F316" s="198"/>
      <c r="G316" s="198"/>
      <c r="H316" s="197"/>
      <c r="I316" s="197"/>
      <c r="J316" s="198"/>
      <c r="K316" s="198"/>
      <c r="L316" s="197"/>
      <c r="M316" s="197"/>
      <c r="N316" s="198"/>
      <c r="O316" s="198"/>
      <c r="P316" s="197"/>
      <c r="Q316" s="197"/>
      <c r="R316" s="198"/>
      <c r="S316" s="198"/>
      <c r="T316" s="197"/>
      <c r="U316" s="197"/>
      <c r="V316" s="198"/>
      <c r="W316" s="198"/>
      <c r="X316" s="197"/>
      <c r="Y316" s="197"/>
      <c r="Z316" s="198"/>
      <c r="AA316" s="198"/>
      <c r="AB316" s="197">
        <f t="shared" si="64"/>
        <v>7.0800000000000016E-2</v>
      </c>
      <c r="AC316" s="197">
        <f t="shared" si="55"/>
        <v>0.77924700000000025</v>
      </c>
      <c r="AD316" s="198">
        <f>ROW(Y27)*AB316^IF(AC316=100%,0,1)*PRODUCT(INDEX(1-AB$289:AB315,))</f>
        <v>0.33767416798008559</v>
      </c>
      <c r="AE316" s="198">
        <f t="shared" si="56"/>
        <v>9.4082916704013471</v>
      </c>
      <c r="AF316" s="197">
        <f t="shared" si="65"/>
        <v>2.480000000000001E-2</v>
      </c>
      <c r="AG316" s="197">
        <f t="shared" si="58"/>
        <v>0.27425700000000014</v>
      </c>
      <c r="AH316" s="198">
        <f>ROW(AC27)*AF316^IF(AG316=100%,0,1)*PRODUCT(INDEX(1-AF$289:AF315,))</f>
        <v>0.36868685429763226</v>
      </c>
      <c r="AI316" s="198">
        <f t="shared" si="59"/>
        <v>6.2834466075453443</v>
      </c>
      <c r="AJ316" s="197">
        <f t="shared" si="66"/>
        <v>1.4800000000000004E-2</v>
      </c>
      <c r="AK316" s="197">
        <f t="shared" si="61"/>
        <v>0.1661445</v>
      </c>
      <c r="AL316" s="198">
        <f>ROW(AG27)*AJ316^IF(AK316=100%,0,1)*PRODUCT(INDEX(1-AJ$289:AJ315,))</f>
        <v>0.27884380305344336</v>
      </c>
      <c r="AM316" s="199">
        <f t="shared" si="62"/>
        <v>4.3535357363324794</v>
      </c>
      <c r="AN316" s="190"/>
    </row>
    <row r="317" spans="1:40" ht="14.45" hidden="1" customHeight="1">
      <c r="A317" s="190"/>
      <c r="B317" s="686"/>
      <c r="C317" s="196">
        <v>27</v>
      </c>
      <c r="D317" s="200"/>
      <c r="E317" s="200"/>
      <c r="F317" s="198"/>
      <c r="G317" s="198"/>
      <c r="H317" s="197"/>
      <c r="I317" s="197"/>
      <c r="J317" s="198"/>
      <c r="K317" s="198"/>
      <c r="L317" s="197"/>
      <c r="M317" s="197"/>
      <c r="N317" s="198"/>
      <c r="O317" s="198"/>
      <c r="P317" s="197"/>
      <c r="Q317" s="197"/>
      <c r="R317" s="198"/>
      <c r="S317" s="198"/>
      <c r="T317" s="197"/>
      <c r="U317" s="197"/>
      <c r="V317" s="198"/>
      <c r="W317" s="198"/>
      <c r="X317" s="197"/>
      <c r="Y317" s="197"/>
      <c r="Z317" s="198"/>
      <c r="AA317" s="198"/>
      <c r="AB317" s="197">
        <f t="shared" si="64"/>
        <v>7.0800000000000016E-2</v>
      </c>
      <c r="AC317" s="197">
        <f t="shared" si="55"/>
        <v>0.81216900000000025</v>
      </c>
      <c r="AD317" s="198">
        <f>ROW(Y28)*AB317^IF(AC317=100%,0,1)*PRODUCT(INDEX(1-AB$289:AB316,))</f>
        <v>0.32538783084587686</v>
      </c>
      <c r="AE317" s="198">
        <f t="shared" si="56"/>
        <v>9.7336795012472237</v>
      </c>
      <c r="AF317" s="197">
        <f t="shared" si="65"/>
        <v>2.480000000000001E-2</v>
      </c>
      <c r="AG317" s="197">
        <f t="shared" si="58"/>
        <v>0.28578900000000013</v>
      </c>
      <c r="AH317" s="198">
        <f>ROW(AC28)*AF317^IF(AG317=100%,0,1)*PRODUCT(INDEX(1-AF$289:AF316,))</f>
        <v>0.37285984328553434</v>
      </c>
      <c r="AI317" s="198">
        <f t="shared" si="59"/>
        <v>6.6563064508308791</v>
      </c>
      <c r="AJ317" s="197">
        <f t="shared" si="66"/>
        <v>1.4800000000000004E-2</v>
      </c>
      <c r="AK317" s="197">
        <f t="shared" si="61"/>
        <v>0.1730265</v>
      </c>
      <c r="AL317" s="198">
        <f>ROW(AG28)*AJ317^IF(AK317=100%,0,1)*PRODUCT(INDEX(1-AJ$289:AJ316,))</f>
        <v>0.28489161531522467</v>
      </c>
      <c r="AM317" s="199">
        <f t="shared" si="62"/>
        <v>4.6384273516477039</v>
      </c>
      <c r="AN317" s="190"/>
    </row>
    <row r="318" spans="1:40" ht="14.45" hidden="1" customHeight="1">
      <c r="A318" s="190"/>
      <c r="B318" s="686"/>
      <c r="C318" s="196">
        <v>28</v>
      </c>
      <c r="D318" s="200"/>
      <c r="E318" s="200"/>
      <c r="F318" s="198"/>
      <c r="G318" s="198"/>
      <c r="H318" s="197"/>
      <c r="I318" s="197"/>
      <c r="J318" s="198"/>
      <c r="K318" s="198"/>
      <c r="L318" s="197"/>
      <c r="M318" s="197"/>
      <c r="N318" s="198"/>
      <c r="O318" s="198"/>
      <c r="P318" s="197"/>
      <c r="Q318" s="197"/>
      <c r="R318" s="198"/>
      <c r="S318" s="198"/>
      <c r="T318" s="197"/>
      <c r="U318" s="197"/>
      <c r="V318" s="198"/>
      <c r="W318" s="198"/>
      <c r="X318" s="197"/>
      <c r="Y318" s="197"/>
      <c r="Z318" s="198"/>
      <c r="AA318" s="198"/>
      <c r="AB318" s="197">
        <f t="shared" si="64"/>
        <v>7.0800000000000016E-2</v>
      </c>
      <c r="AC318" s="197">
        <f t="shared" si="55"/>
        <v>0.84509100000000026</v>
      </c>
      <c r="AD318" s="198">
        <f>ROW(Y29)*AB318^IF(AC318=100%,0,1)*PRODUCT(INDEX(1-AB$289:AB317,))</f>
        <v>0.31314860000848838</v>
      </c>
      <c r="AE318" s="198">
        <f t="shared" si="56"/>
        <v>10.046828101255713</v>
      </c>
      <c r="AF318" s="197">
        <f t="shared" si="65"/>
        <v>2.480000000000001E-2</v>
      </c>
      <c r="AG318" s="197">
        <f t="shared" si="58"/>
        <v>0.29732100000000011</v>
      </c>
      <c r="AH318" s="198">
        <f>ROW(AC29)*AF318^IF(AG318=100%,0,1)*PRODUCT(INDEX(1-AF$289:AF317,))</f>
        <v>0.37659909485676923</v>
      </c>
      <c r="AI318" s="198">
        <f t="shared" si="59"/>
        <v>7.0329055456876484</v>
      </c>
      <c r="AJ318" s="197">
        <f t="shared" si="66"/>
        <v>1.4800000000000004E-2</v>
      </c>
      <c r="AK318" s="197">
        <f t="shared" si="61"/>
        <v>0.1799085</v>
      </c>
      <c r="AL318" s="198">
        <f>ROW(AG29)*AJ318^IF(AK318=100%,0,1)*PRODUCT(INDEX(1-AJ$289:AJ317,))</f>
        <v>0.29069933438743645</v>
      </c>
      <c r="AM318" s="199">
        <f t="shared" si="62"/>
        <v>4.9291266860351399</v>
      </c>
      <c r="AN318" s="190"/>
    </row>
    <row r="319" spans="1:40" ht="14.45" hidden="1" customHeight="1">
      <c r="A319" s="190"/>
      <c r="B319" s="686"/>
      <c r="C319" s="196">
        <v>29</v>
      </c>
      <c r="D319" s="200"/>
      <c r="E319" s="200"/>
      <c r="F319" s="198"/>
      <c r="G319" s="198"/>
      <c r="H319" s="197"/>
      <c r="I319" s="197"/>
      <c r="J319" s="198"/>
      <c r="K319" s="198"/>
      <c r="L319" s="197"/>
      <c r="M319" s="197"/>
      <c r="N319" s="198"/>
      <c r="O319" s="198"/>
      <c r="P319" s="197"/>
      <c r="Q319" s="197"/>
      <c r="R319" s="198"/>
      <c r="S319" s="198"/>
      <c r="T319" s="197"/>
      <c r="U319" s="197"/>
      <c r="V319" s="198"/>
      <c r="W319" s="198"/>
      <c r="X319" s="197"/>
      <c r="Y319" s="197"/>
      <c r="Z319" s="198"/>
      <c r="AA319" s="198"/>
      <c r="AB319" s="197">
        <f t="shared" si="64"/>
        <v>7.0800000000000016E-2</v>
      </c>
      <c r="AC319" s="197">
        <f t="shared" si="55"/>
        <v>0.87801300000000027</v>
      </c>
      <c r="AD319" s="198">
        <f>ROW(Y30)*AB319^IF(AC319=100%,0,1)*PRODUCT(INDEX(1-AB$289:AB318,))</f>
        <v>0.30101139220126288</v>
      </c>
      <c r="AE319" s="198">
        <f t="shared" si="56"/>
        <v>10.347839493456975</v>
      </c>
      <c r="AF319" s="197">
        <f t="shared" si="65"/>
        <v>2.480000000000001E-2</v>
      </c>
      <c r="AG319" s="197">
        <f t="shared" si="58"/>
        <v>0.3088530000000001</v>
      </c>
      <c r="AH319" s="198">
        <f>ROW(AC30)*AF319^IF(AG319=100%,0,1)*PRODUCT(INDEX(1-AF$289:AF318,))</f>
        <v>0.37992355583205656</v>
      </c>
      <c r="AI319" s="198">
        <f t="shared" si="59"/>
        <v>7.412829101519705</v>
      </c>
      <c r="AJ319" s="197">
        <f t="shared" si="66"/>
        <v>1.4800000000000004E-2</v>
      </c>
      <c r="AK319" s="197">
        <f t="shared" si="61"/>
        <v>0.1867905</v>
      </c>
      <c r="AL319" s="198">
        <f>ROW(AG30)*AJ319^IF(AK319=100%,0,1)*PRODUCT(INDEX(1-AJ$289:AJ318,))</f>
        <v>0.29627274231569212</v>
      </c>
      <c r="AM319" s="199">
        <f t="shared" si="62"/>
        <v>5.2253994283508316</v>
      </c>
      <c r="AN319" s="190"/>
    </row>
    <row r="320" spans="1:40" ht="14.45" hidden="1" customHeight="1">
      <c r="A320" s="190"/>
      <c r="B320" s="686"/>
      <c r="C320" s="196">
        <v>30</v>
      </c>
      <c r="D320" s="200"/>
      <c r="E320" s="200"/>
      <c r="F320" s="198"/>
      <c r="G320" s="198"/>
      <c r="H320" s="197"/>
      <c r="I320" s="197"/>
      <c r="J320" s="198"/>
      <c r="K320" s="198"/>
      <c r="L320" s="197"/>
      <c r="M320" s="197"/>
      <c r="N320" s="198"/>
      <c r="O320" s="198"/>
      <c r="P320" s="197"/>
      <c r="Q320" s="197"/>
      <c r="R320" s="198"/>
      <c r="S320" s="198"/>
      <c r="T320" s="197"/>
      <c r="U320" s="197"/>
      <c r="V320" s="198"/>
      <c r="W320" s="198"/>
      <c r="X320" s="197"/>
      <c r="Y320" s="197"/>
      <c r="Z320" s="198"/>
      <c r="AA320" s="198"/>
      <c r="AB320" s="197">
        <f t="shared" si="64"/>
        <v>7.0800000000000016E-2</v>
      </c>
      <c r="AC320" s="197">
        <f t="shared" si="55"/>
        <v>0.91093500000000027</v>
      </c>
      <c r="AD320" s="198">
        <f>ROW(Y31)*AB320^IF(AC320=100%,0,1)*PRODUCT(INDEX(1-AB$289:AB319,))</f>
        <v>0.28902311182119389</v>
      </c>
      <c r="AE320" s="198">
        <f t="shared" si="56"/>
        <v>10.63686260527817</v>
      </c>
      <c r="AF320" s="197">
        <f t="shared" si="65"/>
        <v>2.480000000000001E-2</v>
      </c>
      <c r="AG320" s="197">
        <f t="shared" si="58"/>
        <v>0.32038500000000009</v>
      </c>
      <c r="AH320" s="198">
        <f>ROW(AC31)*AF320^IF(AG320=100%,0,1)*PRODUCT(INDEX(1-AF$289:AF319,))</f>
        <v>0.38285150003566892</v>
      </c>
      <c r="AI320" s="198">
        <f t="shared" si="59"/>
        <v>7.7956806015553735</v>
      </c>
      <c r="AJ320" s="197">
        <f t="shared" si="66"/>
        <v>1.4800000000000004E-2</v>
      </c>
      <c r="AK320" s="197">
        <f t="shared" si="61"/>
        <v>0.1936725</v>
      </c>
      <c r="AL320" s="198">
        <f>ROW(AG31)*AJ320^IF(AK320=100%,0,1)*PRODUCT(INDEX(1-AJ$289:AJ319,))</f>
        <v>0.30161750258706721</v>
      </c>
      <c r="AM320" s="199">
        <f t="shared" si="62"/>
        <v>5.5270169309378989</v>
      </c>
      <c r="AN320" s="190"/>
    </row>
    <row r="321" spans="1:40" ht="14.45" hidden="1" customHeight="1">
      <c r="A321" s="190"/>
      <c r="B321" s="686"/>
      <c r="C321" s="196">
        <v>31</v>
      </c>
      <c r="D321" s="200"/>
      <c r="E321" s="200"/>
      <c r="F321" s="198"/>
      <c r="G321" s="198"/>
      <c r="H321" s="197"/>
      <c r="I321" s="197"/>
      <c r="J321" s="198"/>
      <c r="K321" s="198"/>
      <c r="L321" s="197"/>
      <c r="M321" s="197"/>
      <c r="N321" s="198"/>
      <c r="O321" s="198"/>
      <c r="P321" s="197"/>
      <c r="Q321" s="197"/>
      <c r="R321" s="198"/>
      <c r="S321" s="198"/>
      <c r="T321" s="197"/>
      <c r="U321" s="197"/>
      <c r="V321" s="198"/>
      <c r="W321" s="198"/>
      <c r="X321" s="197"/>
      <c r="Y321" s="197"/>
      <c r="Z321" s="198"/>
      <c r="AA321" s="198"/>
      <c r="AB321" s="197">
        <f t="shared" si="64"/>
        <v>7.0800000000000016E-2</v>
      </c>
      <c r="AC321" s="197">
        <f t="shared" si="55"/>
        <v>0.94385700000000028</v>
      </c>
      <c r="AD321" s="198">
        <f>ROW(Y32)*AB321^IF(AC321=100%,0,1)*PRODUCT(INDEX(1-AB$289:AB320,))</f>
        <v>0.277223510197939</v>
      </c>
      <c r="AE321" s="198">
        <f t="shared" si="56"/>
        <v>10.914086115476108</v>
      </c>
      <c r="AF321" s="197">
        <f t="shared" si="65"/>
        <v>2.480000000000001E-2</v>
      </c>
      <c r="AG321" s="197">
        <f t="shared" si="58"/>
        <v>0.33191700000000007</v>
      </c>
      <c r="AH321" s="198">
        <f>ROW(AC32)*AF321^IF(AG321=100%,0,1)*PRODUCT(INDEX(1-AF$289:AF320,))</f>
        <v>0.38540055002300316</v>
      </c>
      <c r="AI321" s="198">
        <f t="shared" si="59"/>
        <v>8.1810811515783772</v>
      </c>
      <c r="AJ321" s="197">
        <f t="shared" si="66"/>
        <v>1.4800000000000004E-2</v>
      </c>
      <c r="AK321" s="197">
        <f t="shared" si="61"/>
        <v>0.2005545</v>
      </c>
      <c r="AL321" s="198">
        <f>ROW(AG32)*AJ321^IF(AK321=100%,0,1)*PRODUCT(INDEX(1-AJ$289:AJ320,))</f>
        <v>0.30673916237293269</v>
      </c>
      <c r="AM321" s="199">
        <f t="shared" si="62"/>
        <v>5.8337560933108312</v>
      </c>
      <c r="AN321" s="190"/>
    </row>
    <row r="322" spans="1:40" ht="14.45" hidden="1" customHeight="1">
      <c r="A322" s="190"/>
      <c r="B322" s="686"/>
      <c r="C322" s="196">
        <v>32</v>
      </c>
      <c r="D322" s="200"/>
      <c r="E322" s="200"/>
      <c r="F322" s="198"/>
      <c r="G322" s="198"/>
      <c r="H322" s="197"/>
      <c r="I322" s="197"/>
      <c r="J322" s="198"/>
      <c r="K322" s="198"/>
      <c r="L322" s="197"/>
      <c r="M322" s="197"/>
      <c r="N322" s="198"/>
      <c r="O322" s="198"/>
      <c r="P322" s="197"/>
      <c r="Q322" s="197"/>
      <c r="R322" s="198"/>
      <c r="S322" s="198"/>
      <c r="T322" s="197"/>
      <c r="U322" s="197"/>
      <c r="V322" s="198"/>
      <c r="W322" s="198"/>
      <c r="X322" s="197"/>
      <c r="Y322" s="197"/>
      <c r="Z322" s="198"/>
      <c r="AA322" s="198"/>
      <c r="AB322" s="197">
        <f t="shared" si="64"/>
        <v>7.0800000000000016E-2</v>
      </c>
      <c r="AC322" s="197">
        <f t="shared" si="55"/>
        <v>0.97677900000000029</v>
      </c>
      <c r="AD322" s="198">
        <f>ROW(Y33)*AB322^IF(AC322=100%,0,1)*PRODUCT(INDEX(1-AB$289:AB321,))</f>
        <v>0.2656459633532976</v>
      </c>
      <c r="AE322" s="198">
        <f t="shared" si="56"/>
        <v>11.179732078829405</v>
      </c>
      <c r="AF322" s="197">
        <f t="shared" si="65"/>
        <v>2.480000000000001E-2</v>
      </c>
      <c r="AG322" s="197">
        <f t="shared" si="58"/>
        <v>0.34344900000000006</v>
      </c>
      <c r="AH322" s="198">
        <f>ROW(AC33)*AF322^IF(AG322=100%,0,1)*PRODUCT(INDEX(1-AF$289:AF321,))</f>
        <v>0.38758769814438371</v>
      </c>
      <c r="AI322" s="198">
        <f t="shared" si="59"/>
        <v>8.5686688497227603</v>
      </c>
      <c r="AJ322" s="197">
        <f t="shared" si="66"/>
        <v>1.4800000000000004E-2</v>
      </c>
      <c r="AK322" s="197">
        <f t="shared" si="61"/>
        <v>0.2074365</v>
      </c>
      <c r="AL322" s="198">
        <f>ROW(AG33)*AJ322^IF(AK322=100%,0,1)*PRODUCT(INDEX(1-AJ$289:AJ321,))</f>
        <v>0.31164315473136994</v>
      </c>
      <c r="AM322" s="199">
        <f t="shared" si="62"/>
        <v>6.1453992480422013</v>
      </c>
      <c r="AN322" s="190"/>
    </row>
    <row r="323" spans="1:40" ht="14.45" customHeight="1">
      <c r="A323" s="190"/>
      <c r="B323" s="686"/>
      <c r="C323" s="196">
        <v>33</v>
      </c>
      <c r="D323" s="200"/>
      <c r="E323" s="200"/>
      <c r="F323" s="198"/>
      <c r="G323" s="198"/>
      <c r="H323" s="197"/>
      <c r="I323" s="197"/>
      <c r="J323" s="198"/>
      <c r="K323" s="198"/>
      <c r="L323" s="197"/>
      <c r="M323" s="197"/>
      <c r="N323" s="198"/>
      <c r="O323" s="198"/>
      <c r="P323" s="197"/>
      <c r="Q323" s="197"/>
      <c r="R323" s="198"/>
      <c r="S323" s="198"/>
      <c r="T323" s="197"/>
      <c r="U323" s="197"/>
      <c r="V323" s="198"/>
      <c r="W323" s="198"/>
      <c r="X323" s="197"/>
      <c r="Y323" s="197"/>
      <c r="Z323" s="198"/>
      <c r="AA323" s="198"/>
      <c r="AB323" s="197">
        <f t="shared" si="64"/>
        <v>7.0800000000000016E-2</v>
      </c>
      <c r="AC323" s="197">
        <f t="shared" si="55"/>
        <v>1</v>
      </c>
      <c r="AD323" s="198">
        <f>ROW(Y34)*AB323^IF(AC323=100%,0,1)*PRODUCT(INDEX(1-AB$289:AB322,))</f>
        <v>3.5920646255042188</v>
      </c>
      <c r="AE323" s="198">
        <f t="shared" si="56"/>
        <v>14.771796704333624</v>
      </c>
      <c r="AF323" s="197">
        <f t="shared" si="65"/>
        <v>2.480000000000001E-2</v>
      </c>
      <c r="AG323" s="197">
        <f t="shared" ref="AG323:AG354" si="67">IF(AG322+AF322*0.465&gt;1,1,AG322+AF322*0.465)</f>
        <v>0.35498100000000005</v>
      </c>
      <c r="AH323" s="198">
        <f>ROW(AC34)*AF323^IF(AG323=100%,0,1)*PRODUCT(INDEX(1-AF$289:AF322,))</f>
        <v>0.3894293269646576</v>
      </c>
      <c r="AI323" s="198">
        <f t="shared" si="59"/>
        <v>8.9580981766874181</v>
      </c>
      <c r="AJ323" s="197">
        <f t="shared" si="66"/>
        <v>1.4800000000000004E-2</v>
      </c>
      <c r="AK323" s="197">
        <f t="shared" ref="AK323:AK354" si="68">IF(AK322+AJ322*0.465&gt;1,1,AK322+AJ322*0.465)</f>
        <v>0.2143185</v>
      </c>
      <c r="AL323" s="198">
        <f>ROW(AG34)*AJ323^IF(AK323=100%,0,1)*PRODUCT(INDEX(1-AJ$289:AJ322,))</f>
        <v>0.31633480076987125</v>
      </c>
      <c r="AM323" s="199">
        <f t="shared" si="62"/>
        <v>6.4617340488120725</v>
      </c>
      <c r="AN323" s="190"/>
    </row>
    <row r="324" spans="1:40" ht="14.45" hidden="1" customHeight="1">
      <c r="A324" s="190"/>
      <c r="B324" s="686"/>
      <c r="C324" s="196">
        <v>34</v>
      </c>
      <c r="D324" s="200"/>
      <c r="E324" s="200"/>
      <c r="F324" s="198"/>
      <c r="G324" s="198"/>
      <c r="H324" s="197"/>
      <c r="I324" s="197"/>
      <c r="J324" s="198"/>
      <c r="K324" s="198"/>
      <c r="L324" s="197"/>
      <c r="M324" s="197"/>
      <c r="N324" s="198"/>
      <c r="O324" s="198"/>
      <c r="P324" s="197"/>
      <c r="Q324" s="197"/>
      <c r="R324" s="198"/>
      <c r="S324" s="198"/>
      <c r="T324" s="197"/>
      <c r="U324" s="197"/>
      <c r="V324" s="198"/>
      <c r="W324" s="198"/>
      <c r="X324" s="197"/>
      <c r="Y324" s="197"/>
      <c r="Z324" s="198"/>
      <c r="AA324" s="198"/>
      <c r="AB324" s="197"/>
      <c r="AC324" s="197"/>
      <c r="AD324" s="198"/>
      <c r="AE324" s="198"/>
      <c r="AF324" s="197">
        <f t="shared" si="65"/>
        <v>2.480000000000001E-2</v>
      </c>
      <c r="AG324" s="197">
        <f t="shared" si="67"/>
        <v>0.36651300000000003</v>
      </c>
      <c r="AH324" s="198">
        <f>ROW(AC35)*AF324^IF(AG324=100%,0,1)*PRODUCT(INDEX(1-AF$289:AF323,))</f>
        <v>0.39094122905757922</v>
      </c>
      <c r="AI324" s="198">
        <f t="shared" si="59"/>
        <v>9.3490394057449979</v>
      </c>
      <c r="AJ324" s="197">
        <f t="shared" si="66"/>
        <v>1.4800000000000004E-2</v>
      </c>
      <c r="AK324" s="197">
        <f t="shared" si="68"/>
        <v>0.22120049999999999</v>
      </c>
      <c r="AL324" s="198">
        <f>ROW(AG35)*AJ324^IF(AK324=100%,0,1)*PRODUCT(INDEX(1-AJ$289:AJ323,))</f>
        <v>0.32081931176902062</v>
      </c>
      <c r="AM324" s="199">
        <f t="shared" si="62"/>
        <v>6.782553360581093</v>
      </c>
      <c r="AN324" s="190"/>
    </row>
    <row r="325" spans="1:40" ht="14.45" hidden="1" customHeight="1">
      <c r="A325" s="190"/>
      <c r="B325" s="686"/>
      <c r="C325" s="196">
        <v>35</v>
      </c>
      <c r="D325" s="200"/>
      <c r="E325" s="200"/>
      <c r="F325" s="198"/>
      <c r="G325" s="198"/>
      <c r="H325" s="197"/>
      <c r="I325" s="197"/>
      <c r="J325" s="198"/>
      <c r="K325" s="198"/>
      <c r="L325" s="197"/>
      <c r="M325" s="197"/>
      <c r="N325" s="198"/>
      <c r="O325" s="198"/>
      <c r="P325" s="197"/>
      <c r="Q325" s="197"/>
      <c r="R325" s="198"/>
      <c r="S325" s="198"/>
      <c r="T325" s="197"/>
      <c r="U325" s="197"/>
      <c r="V325" s="198"/>
      <c r="W325" s="198"/>
      <c r="X325" s="197"/>
      <c r="Y325" s="197"/>
      <c r="Z325" s="198"/>
      <c r="AA325" s="198"/>
      <c r="AB325" s="197"/>
      <c r="AC325" s="197"/>
      <c r="AD325" s="198"/>
      <c r="AE325" s="198"/>
      <c r="AF325" s="197">
        <f t="shared" si="65"/>
        <v>2.480000000000001E-2</v>
      </c>
      <c r="AG325" s="197">
        <f t="shared" si="67"/>
        <v>0.37804500000000002</v>
      </c>
      <c r="AH325" s="198">
        <f>ROW(AC36)*AF325^IF(AG325=100%,0,1)*PRODUCT(INDEX(1-AF$289:AF324,))</f>
        <v>0.39213862619343559</v>
      </c>
      <c r="AI325" s="198">
        <f t="shared" si="59"/>
        <v>9.7411780319384338</v>
      </c>
      <c r="AJ325" s="197">
        <f t="shared" si="66"/>
        <v>1.4800000000000004E-2</v>
      </c>
      <c r="AK325" s="197">
        <f t="shared" si="68"/>
        <v>0.22808249999999999</v>
      </c>
      <c r="AL325" s="198">
        <f>ROW(AG36)*AJ325^IF(AK325=100%,0,1)*PRODUCT(INDEX(1-AJ$289:AJ324,))</f>
        <v>0.32510179126783451</v>
      </c>
      <c r="AM325" s="199">
        <f t="shared" si="62"/>
        <v>7.1076551518489275</v>
      </c>
      <c r="AN325" s="190"/>
    </row>
    <row r="326" spans="1:40" ht="14.45" hidden="1" customHeight="1">
      <c r="A326" s="190"/>
      <c r="B326" s="686"/>
      <c r="C326" s="196">
        <v>36</v>
      </c>
      <c r="D326" s="200"/>
      <c r="E326" s="200"/>
      <c r="F326" s="198"/>
      <c r="G326" s="198"/>
      <c r="H326" s="197"/>
      <c r="I326" s="197"/>
      <c r="J326" s="198"/>
      <c r="K326" s="198"/>
      <c r="L326" s="197"/>
      <c r="M326" s="197"/>
      <c r="N326" s="198"/>
      <c r="O326" s="198"/>
      <c r="P326" s="197"/>
      <c r="Q326" s="197"/>
      <c r="R326" s="198"/>
      <c r="S326" s="198"/>
      <c r="T326" s="197"/>
      <c r="U326" s="197"/>
      <c r="V326" s="198"/>
      <c r="W326" s="198"/>
      <c r="X326" s="197"/>
      <c r="Y326" s="197"/>
      <c r="Z326" s="198"/>
      <c r="AA326" s="198"/>
      <c r="AB326" s="197"/>
      <c r="AC326" s="197"/>
      <c r="AD326" s="198"/>
      <c r="AE326" s="198"/>
      <c r="AF326" s="197">
        <f t="shared" si="65"/>
        <v>2.480000000000001E-2</v>
      </c>
      <c r="AG326" s="197">
        <f t="shared" si="67"/>
        <v>0.38957700000000001</v>
      </c>
      <c r="AH326" s="198">
        <f>ROW(AC37)*AF326^IF(AG326=100%,0,1)*PRODUCT(INDEX(1-AF$289:AF325,))</f>
        <v>0.39303618793783385</v>
      </c>
      <c r="AI326" s="198">
        <f t="shared" si="59"/>
        <v>10.134214219876268</v>
      </c>
      <c r="AJ326" s="197">
        <f t="shared" si="66"/>
        <v>1.4800000000000004E-2</v>
      </c>
      <c r="AK326" s="197">
        <f t="shared" si="68"/>
        <v>0.23496449999999999</v>
      </c>
      <c r="AL326" s="198">
        <f>ROW(AG37)*AJ326^IF(AK326=100%,0,1)*PRODUCT(INDEX(1-AJ$289:AJ325,))</f>
        <v>0.32918723711143366</v>
      </c>
      <c r="AM326" s="199">
        <f t="shared" si="62"/>
        <v>7.4368423889603612</v>
      </c>
      <c r="AN326" s="190"/>
    </row>
    <row r="327" spans="1:40" ht="14.45" hidden="1" customHeight="1">
      <c r="A327" s="190"/>
      <c r="B327" s="686"/>
      <c r="C327" s="196">
        <v>37</v>
      </c>
      <c r="D327" s="200"/>
      <c r="E327" s="200"/>
      <c r="F327" s="198"/>
      <c r="G327" s="198"/>
      <c r="H327" s="197"/>
      <c r="I327" s="197"/>
      <c r="J327" s="198"/>
      <c r="K327" s="198"/>
      <c r="L327" s="197"/>
      <c r="M327" s="197"/>
      <c r="N327" s="198"/>
      <c r="O327" s="198"/>
      <c r="P327" s="197"/>
      <c r="Q327" s="197"/>
      <c r="R327" s="198"/>
      <c r="S327" s="198"/>
      <c r="T327" s="197"/>
      <c r="U327" s="197"/>
      <c r="V327" s="198"/>
      <c r="W327" s="198"/>
      <c r="X327" s="197"/>
      <c r="Y327" s="197"/>
      <c r="Z327" s="198"/>
      <c r="AA327" s="198"/>
      <c r="AB327" s="197"/>
      <c r="AC327" s="197"/>
      <c r="AD327" s="198"/>
      <c r="AE327" s="198"/>
      <c r="AF327" s="197">
        <f t="shared" si="65"/>
        <v>2.480000000000001E-2</v>
      </c>
      <c r="AG327" s="197">
        <f t="shared" si="67"/>
        <v>0.40110899999999999</v>
      </c>
      <c r="AH327" s="198">
        <f>ROW(AC38)*AF327^IF(AG327=100%,0,1)*PRODUCT(INDEX(1-AF$289:AF326,))</f>
        <v>0.39364804967905592</v>
      </c>
      <c r="AI327" s="198">
        <f t="shared" si="59"/>
        <v>10.527862269555325</v>
      </c>
      <c r="AJ327" s="197">
        <f t="shared" si="66"/>
        <v>1.4800000000000004E-2</v>
      </c>
      <c r="AK327" s="197">
        <f t="shared" si="68"/>
        <v>0.24184649999999999</v>
      </c>
      <c r="AL327" s="198">
        <f>ROW(AG38)*AJ327^IF(AK327=100%,0,1)*PRODUCT(INDEX(1-AJ$289:AJ326,))</f>
        <v>0.3330805434617029</v>
      </c>
      <c r="AM327" s="199">
        <f t="shared" si="62"/>
        <v>7.7699229324220642</v>
      </c>
      <c r="AN327" s="190"/>
    </row>
    <row r="328" spans="1:40" ht="14.45" hidden="1" customHeight="1">
      <c r="A328" s="190"/>
      <c r="B328" s="686"/>
      <c r="C328" s="196">
        <v>38</v>
      </c>
      <c r="D328" s="200"/>
      <c r="E328" s="200"/>
      <c r="F328" s="198"/>
      <c r="G328" s="198"/>
      <c r="H328" s="197"/>
      <c r="I328" s="197"/>
      <c r="J328" s="198"/>
      <c r="K328" s="198"/>
      <c r="L328" s="197"/>
      <c r="M328" s="197"/>
      <c r="N328" s="198"/>
      <c r="O328" s="198"/>
      <c r="P328" s="197"/>
      <c r="Q328" s="197"/>
      <c r="R328" s="198"/>
      <c r="S328" s="198"/>
      <c r="T328" s="197"/>
      <c r="U328" s="197"/>
      <c r="V328" s="198"/>
      <c r="W328" s="198"/>
      <c r="X328" s="197"/>
      <c r="Y328" s="197"/>
      <c r="Z328" s="198"/>
      <c r="AA328" s="198"/>
      <c r="AB328" s="197"/>
      <c r="AC328" s="197"/>
      <c r="AD328" s="198"/>
      <c r="AE328" s="198"/>
      <c r="AF328" s="197">
        <f t="shared" si="65"/>
        <v>2.480000000000001E-2</v>
      </c>
      <c r="AG328" s="197">
        <f t="shared" si="67"/>
        <v>0.41264099999999998</v>
      </c>
      <c r="AH328" s="198">
        <f>ROW(AC39)*AF328^IF(AG328=100%,0,1)*PRODUCT(INDEX(1-AF$289:AF327,))</f>
        <v>0.39398783010088417</v>
      </c>
      <c r="AI328" s="198">
        <f t="shared" si="59"/>
        <v>10.92185009965621</v>
      </c>
      <c r="AJ328" s="197">
        <f t="shared" si="66"/>
        <v>1.4800000000000004E-2</v>
      </c>
      <c r="AK328" s="197">
        <f t="shared" si="68"/>
        <v>0.24872849999999999</v>
      </c>
      <c r="AL328" s="198">
        <f>ROW(AG39)*AJ328^IF(AK328=100%,0,1)*PRODUCT(INDEX(1-AJ$289:AJ327,))</f>
        <v>0.33678650277158734</v>
      </c>
      <c r="AM328" s="199">
        <f t="shared" si="62"/>
        <v>8.1067094351936522</v>
      </c>
      <c r="AN328" s="190"/>
    </row>
    <row r="329" spans="1:40" ht="14.45" hidden="1" customHeight="1">
      <c r="A329" s="190"/>
      <c r="B329" s="686"/>
      <c r="C329" s="196">
        <v>39</v>
      </c>
      <c r="D329" s="200"/>
      <c r="E329" s="200"/>
      <c r="F329" s="198"/>
      <c r="G329" s="198"/>
      <c r="H329" s="197"/>
      <c r="I329" s="197"/>
      <c r="J329" s="198"/>
      <c r="K329" s="198"/>
      <c r="L329" s="197"/>
      <c r="M329" s="197"/>
      <c r="N329" s="198"/>
      <c r="O329" s="198"/>
      <c r="P329" s="197"/>
      <c r="Q329" s="197"/>
      <c r="R329" s="198"/>
      <c r="S329" s="198"/>
      <c r="T329" s="197"/>
      <c r="U329" s="197"/>
      <c r="V329" s="198"/>
      <c r="W329" s="198"/>
      <c r="X329" s="197"/>
      <c r="Y329" s="197"/>
      <c r="Z329" s="198"/>
      <c r="AA329" s="198"/>
      <c r="AB329" s="197"/>
      <c r="AC329" s="197"/>
      <c r="AD329" s="198"/>
      <c r="AE329" s="198"/>
      <c r="AF329" s="197">
        <f t="shared" si="65"/>
        <v>2.480000000000001E-2</v>
      </c>
      <c r="AG329" s="197">
        <f t="shared" si="67"/>
        <v>0.42417299999999997</v>
      </c>
      <c r="AH329" s="198">
        <f>ROW(AC40)*AF329^IF(AG329=100%,0,1)*PRODUCT(INDEX(1-AF$289:AF328,))</f>
        <v>0.39406864811731518</v>
      </c>
      <c r="AI329" s="198">
        <f t="shared" si="59"/>
        <v>11.315918747773525</v>
      </c>
      <c r="AJ329" s="197">
        <f t="shared" si="66"/>
        <v>1.4800000000000004E-2</v>
      </c>
      <c r="AK329" s="197">
        <f t="shared" si="68"/>
        <v>0.25561050000000002</v>
      </c>
      <c r="AL329" s="198">
        <f>ROW(AG40)*AJ329^IF(AK329=100%,0,1)*PRODUCT(INDEX(1-AJ$289:AJ328,))</f>
        <v>0.34030980772365932</v>
      </c>
      <c r="AM329" s="199">
        <f t="shared" si="62"/>
        <v>8.4470192429173121</v>
      </c>
      <c r="AN329" s="190"/>
    </row>
    <row r="330" spans="1:40" ht="14.45" hidden="1" customHeight="1">
      <c r="A330" s="190"/>
      <c r="B330" s="686"/>
      <c r="C330" s="196">
        <v>40</v>
      </c>
      <c r="D330" s="200"/>
      <c r="E330" s="200"/>
      <c r="F330" s="198"/>
      <c r="G330" s="198"/>
      <c r="H330" s="197"/>
      <c r="I330" s="197"/>
      <c r="J330" s="198"/>
      <c r="K330" s="198"/>
      <c r="L330" s="197"/>
      <c r="M330" s="197"/>
      <c r="N330" s="198"/>
      <c r="O330" s="198"/>
      <c r="P330" s="197"/>
      <c r="Q330" s="197"/>
      <c r="R330" s="198"/>
      <c r="S330" s="198"/>
      <c r="T330" s="197"/>
      <c r="U330" s="197"/>
      <c r="V330" s="198"/>
      <c r="W330" s="198"/>
      <c r="X330" s="197"/>
      <c r="Y330" s="197"/>
      <c r="Z330" s="198"/>
      <c r="AA330" s="198"/>
      <c r="AB330" s="197"/>
      <c r="AC330" s="197"/>
      <c r="AD330" s="198"/>
      <c r="AE330" s="198"/>
      <c r="AF330" s="197">
        <f t="shared" si="65"/>
        <v>2.480000000000001E-2</v>
      </c>
      <c r="AG330" s="197">
        <f t="shared" si="67"/>
        <v>0.43570499999999995</v>
      </c>
      <c r="AH330" s="198">
        <f>ROW(AC41)*AF330^IF(AG330=100%,0,1)*PRODUCT(INDEX(1-AF$289:AF329,))</f>
        <v>0.39390313928510584</v>
      </c>
      <c r="AI330" s="198">
        <f t="shared" si="59"/>
        <v>11.709821887058631</v>
      </c>
      <c r="AJ330" s="197">
        <f t="shared" si="66"/>
        <v>1.4800000000000004E-2</v>
      </c>
      <c r="AK330" s="197">
        <f t="shared" si="68"/>
        <v>0.26249250000000002</v>
      </c>
      <c r="AL330" s="198">
        <f>ROW(AG41)*AJ330^IF(AK330=100%,0,1)*PRODUCT(INDEX(1-AJ$289:AJ329,))</f>
        <v>0.3436550531335828</v>
      </c>
      <c r="AM330" s="199">
        <f t="shared" si="62"/>
        <v>8.790674296050895</v>
      </c>
      <c r="AN330" s="190"/>
    </row>
    <row r="331" spans="1:40" ht="14.45" hidden="1" customHeight="1">
      <c r="A331" s="190"/>
      <c r="B331" s="686"/>
      <c r="C331" s="196">
        <v>41</v>
      </c>
      <c r="D331" s="200"/>
      <c r="E331" s="200"/>
      <c r="F331" s="198"/>
      <c r="G331" s="198"/>
      <c r="H331" s="197"/>
      <c r="I331" s="197"/>
      <c r="J331" s="198"/>
      <c r="K331" s="198"/>
      <c r="L331" s="197"/>
      <c r="M331" s="197"/>
      <c r="N331" s="198"/>
      <c r="O331" s="198"/>
      <c r="P331" s="197"/>
      <c r="Q331" s="197"/>
      <c r="R331" s="198"/>
      <c r="S331" s="198"/>
      <c r="T331" s="197"/>
      <c r="U331" s="197"/>
      <c r="V331" s="198"/>
      <c r="W331" s="198"/>
      <c r="X331" s="197"/>
      <c r="Y331" s="197"/>
      <c r="Z331" s="198"/>
      <c r="AA331" s="198"/>
      <c r="AB331" s="197"/>
      <c r="AC331" s="197"/>
      <c r="AD331" s="198"/>
      <c r="AE331" s="198"/>
      <c r="AF331" s="197">
        <f t="shared" si="65"/>
        <v>2.480000000000001E-2</v>
      </c>
      <c r="AG331" s="197">
        <f t="shared" si="67"/>
        <v>0.44723699999999994</v>
      </c>
      <c r="AH331" s="198">
        <f>ROW(AC42)*AF331^IF(AG331=100%,0,1)*PRODUCT(INDEX(1-AF$289:AF330,))</f>
        <v>0.39350347170963601</v>
      </c>
      <c r="AI331" s="198">
        <f t="shared" si="59"/>
        <v>12.103325358768267</v>
      </c>
      <c r="AJ331" s="197">
        <f t="shared" si="66"/>
        <v>1.4800000000000004E-2</v>
      </c>
      <c r="AK331" s="197">
        <f t="shared" si="68"/>
        <v>0.26937450000000002</v>
      </c>
      <c r="AL331" s="198">
        <f>ROW(AG42)*AJ331^IF(AK331=100%,0,1)*PRODUCT(INDEX(1-AJ$289:AJ330,))</f>
        <v>0.3468267378190889</v>
      </c>
      <c r="AM331" s="199">
        <f t="shared" si="62"/>
        <v>9.1375010338699845</v>
      </c>
      <c r="AN331" s="190"/>
    </row>
    <row r="332" spans="1:40" ht="14.45" hidden="1" customHeight="1">
      <c r="A332" s="190"/>
      <c r="B332" s="686"/>
      <c r="C332" s="196">
        <v>42</v>
      </c>
      <c r="D332" s="200"/>
      <c r="E332" s="200"/>
      <c r="F332" s="198"/>
      <c r="G332" s="198"/>
      <c r="H332" s="197"/>
      <c r="I332" s="197"/>
      <c r="J332" s="198"/>
      <c r="K332" s="198"/>
      <c r="L332" s="197"/>
      <c r="M332" s="197"/>
      <c r="N332" s="198"/>
      <c r="O332" s="198"/>
      <c r="P332" s="197"/>
      <c r="Q332" s="197"/>
      <c r="R332" s="198"/>
      <c r="S332" s="198"/>
      <c r="T332" s="197"/>
      <c r="U332" s="197"/>
      <c r="V332" s="198"/>
      <c r="W332" s="198"/>
      <c r="X332" s="197"/>
      <c r="Y332" s="197"/>
      <c r="Z332" s="198"/>
      <c r="AA332" s="198"/>
      <c r="AB332" s="197"/>
      <c r="AC332" s="197"/>
      <c r="AD332" s="198"/>
      <c r="AE332" s="198"/>
      <c r="AF332" s="197">
        <f t="shared" si="65"/>
        <v>2.480000000000001E-2</v>
      </c>
      <c r="AG332" s="197">
        <f t="shared" si="67"/>
        <v>0.45876899999999993</v>
      </c>
      <c r="AH332" s="198">
        <f>ROW(AC43)*AF332^IF(AG332=100%,0,1)*PRODUCT(INDEX(1-AF$289:AF331,))</f>
        <v>0.39288136145912367</v>
      </c>
      <c r="AI332" s="198">
        <f t="shared" si="59"/>
        <v>12.49620672022739</v>
      </c>
      <c r="AJ332" s="197">
        <f t="shared" si="66"/>
        <v>1.4800000000000004E-2</v>
      </c>
      <c r="AK332" s="197">
        <f t="shared" si="68"/>
        <v>0.27625650000000002</v>
      </c>
      <c r="AL332" s="198">
        <f>ROW(AG43)*AJ332^IF(AK332=100%,0,1)*PRODUCT(INDEX(1-AJ$289:AJ331,))</f>
        <v>0.34982926643506557</v>
      </c>
      <c r="AM332" s="199">
        <f t="shared" si="62"/>
        <v>9.4873303003050502</v>
      </c>
      <c r="AN332" s="190"/>
    </row>
    <row r="333" spans="1:40" ht="14.45" hidden="1" customHeight="1">
      <c r="A333" s="190"/>
      <c r="B333" s="686"/>
      <c r="C333" s="196">
        <v>43</v>
      </c>
      <c r="D333" s="200"/>
      <c r="E333" s="200"/>
      <c r="F333" s="198"/>
      <c r="G333" s="198"/>
      <c r="H333" s="197"/>
      <c r="I333" s="197"/>
      <c r="J333" s="198"/>
      <c r="K333" s="198"/>
      <c r="L333" s="197"/>
      <c r="M333" s="197"/>
      <c r="N333" s="198"/>
      <c r="O333" s="198"/>
      <c r="P333" s="197"/>
      <c r="Q333" s="197"/>
      <c r="R333" s="198"/>
      <c r="S333" s="198"/>
      <c r="T333" s="197"/>
      <c r="U333" s="197"/>
      <c r="V333" s="198"/>
      <c r="W333" s="198"/>
      <c r="X333" s="197"/>
      <c r="Y333" s="197"/>
      <c r="Z333" s="198"/>
      <c r="AA333" s="198"/>
      <c r="AB333" s="197"/>
      <c r="AC333" s="197"/>
      <c r="AD333" s="198"/>
      <c r="AE333" s="198"/>
      <c r="AF333" s="197">
        <f t="shared" ref="AF333:AF364" si="69">AF332</f>
        <v>2.480000000000001E-2</v>
      </c>
      <c r="AG333" s="197">
        <f t="shared" si="67"/>
        <v>0.47030099999999991</v>
      </c>
      <c r="AH333" s="198">
        <f>ROW(AC44)*AF333^IF(AG333=100%,0,1)*PRODUCT(INDEX(1-AF$289:AF332,))</f>
        <v>0.39204808750179637</v>
      </c>
      <c r="AI333" s="198">
        <f t="shared" si="59"/>
        <v>12.888254807729187</v>
      </c>
      <c r="AJ333" s="197">
        <f t="shared" ref="AJ333:AJ364" si="70">AJ332</f>
        <v>1.4800000000000004E-2</v>
      </c>
      <c r="AK333" s="197">
        <f t="shared" si="68"/>
        <v>0.28313850000000002</v>
      </c>
      <c r="AL333" s="198">
        <f>ROW(AG44)*AJ333^IF(AK333=100%,0,1)*PRODUCT(INDEX(1-AJ$289:AJ332,))</f>
        <v>0.35266695127535747</v>
      </c>
      <c r="AM333" s="199">
        <f t="shared" si="62"/>
        <v>9.8399972515804084</v>
      </c>
      <c r="AN333" s="190"/>
    </row>
    <row r="334" spans="1:40" ht="14.45" hidden="1" customHeight="1">
      <c r="A334" s="190"/>
      <c r="B334" s="686"/>
      <c r="C334" s="196">
        <v>44</v>
      </c>
      <c r="D334" s="200"/>
      <c r="E334" s="200"/>
      <c r="F334" s="198"/>
      <c r="G334" s="198"/>
      <c r="H334" s="197"/>
      <c r="I334" s="197"/>
      <c r="J334" s="198"/>
      <c r="K334" s="198"/>
      <c r="L334" s="197"/>
      <c r="M334" s="197"/>
      <c r="N334" s="198"/>
      <c r="O334" s="198"/>
      <c r="P334" s="197"/>
      <c r="Q334" s="197"/>
      <c r="R334" s="198"/>
      <c r="S334" s="198"/>
      <c r="T334" s="197"/>
      <c r="U334" s="197"/>
      <c r="V334" s="198"/>
      <c r="W334" s="198"/>
      <c r="X334" s="197"/>
      <c r="Y334" s="197"/>
      <c r="Z334" s="198"/>
      <c r="AA334" s="198"/>
      <c r="AB334" s="197"/>
      <c r="AC334" s="197"/>
      <c r="AD334" s="198"/>
      <c r="AE334" s="198"/>
      <c r="AF334" s="197">
        <f t="shared" si="69"/>
        <v>2.480000000000001E-2</v>
      </c>
      <c r="AG334" s="197">
        <f t="shared" si="67"/>
        <v>0.4818329999999999</v>
      </c>
      <c r="AH334" s="198">
        <f>ROW(AC45)*AF334^IF(AG334=100%,0,1)*PRODUCT(INDEX(1-AF$289:AF333,))</f>
        <v>0.39101450618020067</v>
      </c>
      <c r="AI334" s="198">
        <f t="shared" si="59"/>
        <v>13.279269313909387</v>
      </c>
      <c r="AJ334" s="197">
        <f t="shared" si="70"/>
        <v>1.4800000000000004E-2</v>
      </c>
      <c r="AK334" s="197">
        <f t="shared" si="68"/>
        <v>0.29002050000000001</v>
      </c>
      <c r="AL334" s="198">
        <f>ROW(AG45)*AJ334^IF(AK334=100%,0,1)*PRODUCT(INDEX(1-AJ$289:AJ333,))</f>
        <v>0.35534401404185667</v>
      </c>
      <c r="AM334" s="199">
        <f t="shared" si="62"/>
        <v>10.195341265622265</v>
      </c>
      <c r="AN334" s="190"/>
    </row>
    <row r="335" spans="1:40" ht="14.45" hidden="1" customHeight="1">
      <c r="A335" s="190"/>
      <c r="B335" s="686"/>
      <c r="C335" s="196">
        <v>45</v>
      </c>
      <c r="D335" s="200"/>
      <c r="E335" s="200"/>
      <c r="F335" s="198"/>
      <c r="G335" s="198"/>
      <c r="H335" s="197"/>
      <c r="I335" s="197"/>
      <c r="J335" s="198"/>
      <c r="K335" s="198"/>
      <c r="L335" s="197"/>
      <c r="M335" s="197"/>
      <c r="N335" s="198"/>
      <c r="O335" s="198"/>
      <c r="P335" s="197"/>
      <c r="Q335" s="197"/>
      <c r="R335" s="198"/>
      <c r="S335" s="198"/>
      <c r="T335" s="197"/>
      <c r="U335" s="197"/>
      <c r="V335" s="198"/>
      <c r="W335" s="198"/>
      <c r="X335" s="197"/>
      <c r="Y335" s="197"/>
      <c r="Z335" s="198"/>
      <c r="AA335" s="198"/>
      <c r="AB335" s="197"/>
      <c r="AC335" s="197"/>
      <c r="AD335" s="198"/>
      <c r="AE335" s="198"/>
      <c r="AF335" s="197">
        <f t="shared" si="69"/>
        <v>2.480000000000001E-2</v>
      </c>
      <c r="AG335" s="197">
        <f t="shared" si="67"/>
        <v>0.49336499999999989</v>
      </c>
      <c r="AH335" s="198">
        <f>ROW(AC46)*AF335^IF(AG335=100%,0,1)*PRODUCT(INDEX(1-AF$289:AF334,))</f>
        <v>0.3897910652364191</v>
      </c>
      <c r="AI335" s="198">
        <f t="shared" si="59"/>
        <v>13.669060379145806</v>
      </c>
      <c r="AJ335" s="197">
        <f t="shared" si="70"/>
        <v>1.4800000000000004E-2</v>
      </c>
      <c r="AK335" s="197">
        <f t="shared" si="68"/>
        <v>0.29690250000000001</v>
      </c>
      <c r="AL335" s="198">
        <f>ROW(AG46)*AJ335^IF(AK335=100%,0,1)*PRODUCT(INDEX(1-AJ$289:AJ334,))</f>
        <v>0.35786458758146028</v>
      </c>
      <c r="AM335" s="199">
        <f t="shared" si="62"/>
        <v>10.553205853203725</v>
      </c>
      <c r="AN335" s="190"/>
    </row>
    <row r="336" spans="1:40" ht="14.45" hidden="1" customHeight="1">
      <c r="A336" s="190"/>
      <c r="B336" s="686"/>
      <c r="C336" s="196">
        <v>46</v>
      </c>
      <c r="D336" s="200"/>
      <c r="E336" s="200"/>
      <c r="F336" s="198"/>
      <c r="G336" s="198"/>
      <c r="H336" s="197"/>
      <c r="I336" s="197"/>
      <c r="J336" s="198"/>
      <c r="K336" s="198"/>
      <c r="L336" s="197"/>
      <c r="M336" s="197"/>
      <c r="N336" s="198"/>
      <c r="O336" s="198"/>
      <c r="P336" s="197"/>
      <c r="Q336" s="197"/>
      <c r="R336" s="198"/>
      <c r="S336" s="198"/>
      <c r="T336" s="197"/>
      <c r="U336" s="197"/>
      <c r="V336" s="198"/>
      <c r="W336" s="198"/>
      <c r="X336" s="197"/>
      <c r="Y336" s="197"/>
      <c r="Z336" s="198"/>
      <c r="AA336" s="198"/>
      <c r="AB336" s="197"/>
      <c r="AC336" s="197"/>
      <c r="AD336" s="198"/>
      <c r="AE336" s="198"/>
      <c r="AF336" s="197">
        <f t="shared" si="69"/>
        <v>2.480000000000001E-2</v>
      </c>
      <c r="AG336" s="197">
        <f t="shared" si="67"/>
        <v>0.50489699999999993</v>
      </c>
      <c r="AH336" s="198">
        <f>ROW(AC47)*AF336^IF(AG336=100%,0,1)*PRODUCT(INDEX(1-AF$289:AF335,))</f>
        <v>0.38838781740156791</v>
      </c>
      <c r="AI336" s="198">
        <f t="shared" si="59"/>
        <v>14.057448196547375</v>
      </c>
      <c r="AJ336" s="197">
        <f t="shared" si="70"/>
        <v>1.4800000000000004E-2</v>
      </c>
      <c r="AK336" s="197">
        <f t="shared" si="68"/>
        <v>0.30378450000000001</v>
      </c>
      <c r="AL336" s="198">
        <f>ROW(AG47)*AJ336^IF(AK336=100%,0,1)*PRODUCT(INDEX(1-AJ$289:AJ335,))</f>
        <v>0.36023271759145586</v>
      </c>
      <c r="AM336" s="199">
        <f t="shared" si="62"/>
        <v>10.913438570795181</v>
      </c>
      <c r="AN336" s="190"/>
    </row>
    <row r="337" spans="1:40" ht="14.45" hidden="1" customHeight="1">
      <c r="A337" s="190"/>
      <c r="B337" s="686"/>
      <c r="C337" s="196">
        <v>47</v>
      </c>
      <c r="D337" s="200"/>
      <c r="E337" s="200"/>
      <c r="F337" s="198"/>
      <c r="G337" s="198"/>
      <c r="H337" s="197"/>
      <c r="I337" s="197"/>
      <c r="J337" s="198"/>
      <c r="K337" s="198"/>
      <c r="L337" s="197"/>
      <c r="M337" s="197"/>
      <c r="N337" s="198"/>
      <c r="O337" s="198"/>
      <c r="P337" s="197"/>
      <c r="Q337" s="197"/>
      <c r="R337" s="198"/>
      <c r="S337" s="198"/>
      <c r="T337" s="197"/>
      <c r="U337" s="197"/>
      <c r="V337" s="198"/>
      <c r="W337" s="198"/>
      <c r="X337" s="197"/>
      <c r="Y337" s="197"/>
      <c r="Z337" s="198"/>
      <c r="AA337" s="198"/>
      <c r="AB337" s="197"/>
      <c r="AC337" s="197"/>
      <c r="AD337" s="198"/>
      <c r="AE337" s="198"/>
      <c r="AF337" s="197">
        <f t="shared" si="69"/>
        <v>2.480000000000001E-2</v>
      </c>
      <c r="AG337" s="197">
        <f t="shared" si="67"/>
        <v>0.51642899999999992</v>
      </c>
      <c r="AH337" s="198">
        <f>ROW(AC48)*AF337^IF(AG337=100%,0,1)*PRODUCT(INDEX(1-AF$289:AF336,))</f>
        <v>0.3868144335625624</v>
      </c>
      <c r="AI337" s="198">
        <f t="shared" si="59"/>
        <v>14.444262630109938</v>
      </c>
      <c r="AJ337" s="197">
        <f t="shared" si="70"/>
        <v>1.4800000000000004E-2</v>
      </c>
      <c r="AK337" s="197">
        <f t="shared" si="68"/>
        <v>0.31066650000000001</v>
      </c>
      <c r="AL337" s="198">
        <f>ROW(AG48)*AJ337^IF(AK337=100%,0,1)*PRODUCT(INDEX(1-AJ$289:AJ336,))</f>
        <v>0.3624523642938916</v>
      </c>
      <c r="AM337" s="199">
        <f t="shared" si="62"/>
        <v>11.275890935089073</v>
      </c>
      <c r="AN337" s="190"/>
    </row>
    <row r="338" spans="1:40" ht="14.45" hidden="1" customHeight="1">
      <c r="A338" s="190"/>
      <c r="B338" s="686"/>
      <c r="C338" s="196">
        <v>48</v>
      </c>
      <c r="D338" s="200"/>
      <c r="E338" s="200"/>
      <c r="F338" s="198"/>
      <c r="G338" s="198"/>
      <c r="H338" s="197"/>
      <c r="I338" s="197"/>
      <c r="J338" s="198"/>
      <c r="K338" s="198"/>
      <c r="L338" s="197"/>
      <c r="M338" s="197"/>
      <c r="N338" s="198"/>
      <c r="O338" s="198"/>
      <c r="P338" s="197"/>
      <c r="Q338" s="197"/>
      <c r="R338" s="198"/>
      <c r="S338" s="198"/>
      <c r="T338" s="197"/>
      <c r="U338" s="197"/>
      <c r="V338" s="198"/>
      <c r="W338" s="198"/>
      <c r="X338" s="197"/>
      <c r="Y338" s="197"/>
      <c r="Z338" s="198"/>
      <c r="AA338" s="198"/>
      <c r="AB338" s="197"/>
      <c r="AC338" s="197"/>
      <c r="AD338" s="198"/>
      <c r="AE338" s="198"/>
      <c r="AF338" s="197">
        <f t="shared" si="69"/>
        <v>2.480000000000001E-2</v>
      </c>
      <c r="AG338" s="197">
        <f t="shared" si="67"/>
        <v>0.5279609999999999</v>
      </c>
      <c r="AH338" s="198">
        <f>ROW(AC49)*AF338^IF(AG338=100%,0,1)*PRODUCT(INDEX(1-AF$289:AF337,))</f>
        <v>0.38508021551875693</v>
      </c>
      <c r="AI338" s="198">
        <f t="shared" si="59"/>
        <v>14.829342845628695</v>
      </c>
      <c r="AJ338" s="197">
        <f t="shared" si="70"/>
        <v>1.4800000000000004E-2</v>
      </c>
      <c r="AK338" s="197">
        <f t="shared" si="68"/>
        <v>0.31754850000000001</v>
      </c>
      <c r="AL338" s="198">
        <f>ROW(AG49)*AJ338^IF(AK338=100%,0,1)*PRODUCT(INDEX(1-AJ$289:AJ337,))</f>
        <v>0.3645274040794742</v>
      </c>
      <c r="AM338" s="199">
        <f t="shared" si="62"/>
        <v>11.640418339168548</v>
      </c>
      <c r="AN338" s="190"/>
    </row>
    <row r="339" spans="1:40" ht="14.45" hidden="1" customHeight="1">
      <c r="A339" s="190"/>
      <c r="B339" s="686"/>
      <c r="C339" s="196">
        <v>49</v>
      </c>
      <c r="D339" s="200"/>
      <c r="E339" s="200"/>
      <c r="F339" s="198"/>
      <c r="G339" s="198"/>
      <c r="H339" s="197"/>
      <c r="I339" s="197"/>
      <c r="J339" s="198"/>
      <c r="K339" s="198"/>
      <c r="L339" s="197"/>
      <c r="M339" s="197"/>
      <c r="N339" s="198"/>
      <c r="O339" s="198"/>
      <c r="P339" s="197"/>
      <c r="Q339" s="197"/>
      <c r="R339" s="198"/>
      <c r="S339" s="198"/>
      <c r="T339" s="197"/>
      <c r="U339" s="197"/>
      <c r="V339" s="198"/>
      <c r="W339" s="198"/>
      <c r="X339" s="197"/>
      <c r="Y339" s="197"/>
      <c r="Z339" s="198"/>
      <c r="AA339" s="198"/>
      <c r="AB339" s="197"/>
      <c r="AC339" s="197"/>
      <c r="AD339" s="198"/>
      <c r="AE339" s="198"/>
      <c r="AF339" s="197">
        <f t="shared" si="69"/>
        <v>2.480000000000001E-2</v>
      </c>
      <c r="AG339" s="197">
        <f t="shared" si="67"/>
        <v>0.53949299999999989</v>
      </c>
      <c r="AH339" s="198">
        <f>ROW(AC50)*AF339^IF(AG339=100%,0,1)*PRODUCT(INDEX(1-AF$289:AF338,))</f>
        <v>0.38319410834070583</v>
      </c>
      <c r="AI339" s="198">
        <f t="shared" si="59"/>
        <v>15.212536953969401</v>
      </c>
      <c r="AJ339" s="197">
        <f t="shared" si="70"/>
        <v>1.4800000000000004E-2</v>
      </c>
      <c r="AK339" s="197">
        <f t="shared" si="68"/>
        <v>0.32443050000000001</v>
      </c>
      <c r="AL339" s="198">
        <f>ROW(AG50)*AJ339^IF(AK339=100%,0,1)*PRODUCT(INDEX(1-AJ$289:AJ338,))</f>
        <v>0.36646163112152852</v>
      </c>
      <c r="AM339" s="199">
        <f t="shared" si="62"/>
        <v>12.006879970290075</v>
      </c>
      <c r="AN339" s="190"/>
    </row>
    <row r="340" spans="1:40" ht="14.45" hidden="1" customHeight="1">
      <c r="A340" s="190"/>
      <c r="B340" s="686"/>
      <c r="C340" s="196">
        <v>50</v>
      </c>
      <c r="D340" s="200"/>
      <c r="E340" s="200"/>
      <c r="F340" s="198"/>
      <c r="G340" s="198"/>
      <c r="H340" s="197"/>
      <c r="I340" s="197"/>
      <c r="J340" s="198"/>
      <c r="K340" s="198"/>
      <c r="L340" s="197"/>
      <c r="M340" s="197"/>
      <c r="N340" s="198"/>
      <c r="O340" s="198"/>
      <c r="P340" s="197"/>
      <c r="Q340" s="197"/>
      <c r="R340" s="198"/>
      <c r="S340" s="198"/>
      <c r="T340" s="197"/>
      <c r="U340" s="197"/>
      <c r="V340" s="198"/>
      <c r="W340" s="198"/>
      <c r="X340" s="197"/>
      <c r="Y340" s="197"/>
      <c r="Z340" s="198"/>
      <c r="AA340" s="198"/>
      <c r="AB340" s="197"/>
      <c r="AC340" s="197"/>
      <c r="AD340" s="198"/>
      <c r="AE340" s="198"/>
      <c r="AF340" s="197">
        <f t="shared" si="69"/>
        <v>2.480000000000001E-2</v>
      </c>
      <c r="AG340" s="197">
        <f t="shared" si="67"/>
        <v>0.55102499999999988</v>
      </c>
      <c r="AH340" s="198">
        <f>ROW(AC51)*AF340^IF(AG340=100%,0,1)*PRODUCT(INDEX(1-AF$289:AF339,))</f>
        <v>0.38116471234293348</v>
      </c>
      <c r="AI340" s="198">
        <f t="shared" si="59"/>
        <v>15.593701666312334</v>
      </c>
      <c r="AJ340" s="197">
        <f t="shared" si="70"/>
        <v>1.4800000000000004E-2</v>
      </c>
      <c r="AK340" s="197">
        <f t="shared" si="68"/>
        <v>0.33131250000000001</v>
      </c>
      <c r="AL340" s="198">
        <f>ROW(AG51)*AJ340^IF(AK340=100%,0,1)*PRODUCT(INDEX(1-AJ$289:AJ339,))</f>
        <v>0.36825875896054855</v>
      </c>
      <c r="AM340" s="199">
        <f t="shared" si="62"/>
        <v>12.375138729250624</v>
      </c>
      <c r="AN340" s="190"/>
    </row>
    <row r="341" spans="1:40" ht="14.45" hidden="1" customHeight="1">
      <c r="A341" s="190"/>
      <c r="B341" s="686"/>
      <c r="C341" s="196">
        <v>51</v>
      </c>
      <c r="D341" s="200"/>
      <c r="E341" s="200"/>
      <c r="F341" s="198"/>
      <c r="G341" s="198"/>
      <c r="H341" s="197"/>
      <c r="I341" s="197"/>
      <c r="J341" s="198"/>
      <c r="K341" s="198"/>
      <c r="L341" s="197"/>
      <c r="M341" s="197"/>
      <c r="N341" s="198"/>
      <c r="O341" s="198"/>
      <c r="P341" s="197"/>
      <c r="Q341" s="197"/>
      <c r="R341" s="198"/>
      <c r="S341" s="198"/>
      <c r="T341" s="197"/>
      <c r="U341" s="197"/>
      <c r="V341" s="198"/>
      <c r="W341" s="198"/>
      <c r="X341" s="197"/>
      <c r="Y341" s="197"/>
      <c r="Z341" s="198"/>
      <c r="AA341" s="198"/>
      <c r="AB341" s="197"/>
      <c r="AC341" s="197"/>
      <c r="AD341" s="198"/>
      <c r="AE341" s="198"/>
      <c r="AF341" s="197">
        <f t="shared" si="69"/>
        <v>2.480000000000001E-2</v>
      </c>
      <c r="AG341" s="197">
        <f t="shared" si="67"/>
        <v>0.56255699999999986</v>
      </c>
      <c r="AH341" s="198">
        <f>ROW(AC52)*AF341^IF(AG341=100%,0,1)*PRODUCT(INDEX(1-AF$289:AF340,))</f>
        <v>0.37900029468225671</v>
      </c>
      <c r="AI341" s="198">
        <f t="shared" si="59"/>
        <v>15.972701960994591</v>
      </c>
      <c r="AJ341" s="197">
        <f t="shared" si="70"/>
        <v>1.4800000000000004E-2</v>
      </c>
      <c r="AK341" s="197">
        <f t="shared" si="68"/>
        <v>0.33819450000000001</v>
      </c>
      <c r="AL341" s="198">
        <f>ROW(AG52)*AJ341^IF(AK341=100%,0,1)*PRODUCT(INDEX(1-AJ$289:AJ340,))</f>
        <v>0.3699224220598526</v>
      </c>
      <c r="AM341" s="199">
        <f t="shared" si="62"/>
        <v>12.745061151310477</v>
      </c>
      <c r="AN341" s="190"/>
    </row>
    <row r="342" spans="1:40" ht="14.45" hidden="1" customHeight="1">
      <c r="A342" s="190"/>
      <c r="B342" s="686"/>
      <c r="C342" s="196">
        <v>52</v>
      </c>
      <c r="D342" s="200"/>
      <c r="E342" s="200"/>
      <c r="F342" s="198"/>
      <c r="G342" s="198"/>
      <c r="H342" s="197"/>
      <c r="I342" s="197"/>
      <c r="J342" s="198"/>
      <c r="K342" s="198"/>
      <c r="L342" s="197"/>
      <c r="M342" s="197"/>
      <c r="N342" s="198"/>
      <c r="O342" s="198"/>
      <c r="P342" s="197"/>
      <c r="Q342" s="197"/>
      <c r="R342" s="198"/>
      <c r="S342" s="198"/>
      <c r="T342" s="197"/>
      <c r="U342" s="197"/>
      <c r="V342" s="198"/>
      <c r="W342" s="198"/>
      <c r="X342" s="197"/>
      <c r="Y342" s="197"/>
      <c r="Z342" s="198"/>
      <c r="AA342" s="198"/>
      <c r="AB342" s="197"/>
      <c r="AC342" s="197"/>
      <c r="AD342" s="198"/>
      <c r="AE342" s="198"/>
      <c r="AF342" s="197">
        <f t="shared" si="69"/>
        <v>2.480000000000001E-2</v>
      </c>
      <c r="AG342" s="197">
        <f t="shared" si="67"/>
        <v>0.57408899999999985</v>
      </c>
      <c r="AH342" s="198">
        <f>ROW(AC53)*AF342^IF(AG342=100%,0,1)*PRODUCT(INDEX(1-AF$289:AF341,))</f>
        <v>0.3767088005928701</v>
      </c>
      <c r="AI342" s="198">
        <f t="shared" si="59"/>
        <v>16.34941076158746</v>
      </c>
      <c r="AJ342" s="197">
        <f t="shared" si="70"/>
        <v>1.4800000000000004E-2</v>
      </c>
      <c r="AK342" s="197">
        <f t="shared" si="68"/>
        <v>0.34507650000000001</v>
      </c>
      <c r="AL342" s="198">
        <f>ROW(AG53)*AJ342^IF(AK342=100%,0,1)*PRODUCT(INDEX(1-AJ$289:AJ341,))</f>
        <v>0.37145617733285458</v>
      </c>
      <c r="AM342" s="199">
        <f t="shared" si="62"/>
        <v>13.116517328643331</v>
      </c>
      <c r="AN342" s="190"/>
    </row>
    <row r="343" spans="1:40" ht="14.45" hidden="1" customHeight="1">
      <c r="A343" s="190"/>
      <c r="B343" s="686"/>
      <c r="C343" s="196">
        <v>53</v>
      </c>
      <c r="D343" s="200"/>
      <c r="E343" s="200"/>
      <c r="F343" s="198"/>
      <c r="G343" s="198"/>
      <c r="H343" s="197"/>
      <c r="I343" s="197"/>
      <c r="J343" s="198"/>
      <c r="K343" s="198"/>
      <c r="L343" s="197"/>
      <c r="M343" s="197"/>
      <c r="N343" s="198"/>
      <c r="O343" s="198"/>
      <c r="P343" s="197"/>
      <c r="Q343" s="197"/>
      <c r="R343" s="198"/>
      <c r="S343" s="198"/>
      <c r="T343" s="197"/>
      <c r="U343" s="197"/>
      <c r="V343" s="198"/>
      <c r="W343" s="198"/>
      <c r="X343" s="197"/>
      <c r="Y343" s="197"/>
      <c r="Z343" s="198"/>
      <c r="AA343" s="198"/>
      <c r="AB343" s="197"/>
      <c r="AC343" s="197"/>
      <c r="AD343" s="198"/>
      <c r="AE343" s="198"/>
      <c r="AF343" s="197">
        <f t="shared" si="69"/>
        <v>2.480000000000001E-2</v>
      </c>
      <c r="AG343" s="197">
        <f t="shared" si="67"/>
        <v>0.58562099999999984</v>
      </c>
      <c r="AH343" s="198">
        <f>ROW(AC54)*AF343^IF(AG343=100%,0,1)*PRODUCT(INDEX(1-AF$289:AF342,))</f>
        <v>0.37429786426907574</v>
      </c>
      <c r="AI343" s="198">
        <f t="shared" si="59"/>
        <v>16.723708625856535</v>
      </c>
      <c r="AJ343" s="197">
        <f t="shared" si="70"/>
        <v>1.4800000000000004E-2</v>
      </c>
      <c r="AK343" s="197">
        <f t="shared" si="68"/>
        <v>0.35195850000000001</v>
      </c>
      <c r="AL343" s="198">
        <f>ROW(AG54)*AJ343^IF(AK343=100%,0,1)*PRODUCT(INDEX(1-AJ$289:AJ342,))</f>
        <v>0.37286350564244775</v>
      </c>
      <c r="AM343" s="199">
        <f t="shared" si="62"/>
        <v>13.489380834285779</v>
      </c>
      <c r="AN343" s="190"/>
    </row>
    <row r="344" spans="1:40" ht="14.45" hidden="1" customHeight="1">
      <c r="A344" s="190"/>
      <c r="B344" s="686"/>
      <c r="C344" s="196">
        <v>54</v>
      </c>
      <c r="D344" s="200"/>
      <c r="E344" s="200"/>
      <c r="F344" s="198"/>
      <c r="G344" s="198"/>
      <c r="H344" s="197"/>
      <c r="I344" s="197"/>
      <c r="J344" s="198"/>
      <c r="K344" s="198"/>
      <c r="L344" s="197"/>
      <c r="M344" s="197"/>
      <c r="N344" s="198"/>
      <c r="O344" s="198"/>
      <c r="P344" s="197"/>
      <c r="Q344" s="197"/>
      <c r="R344" s="198"/>
      <c r="S344" s="198"/>
      <c r="T344" s="197"/>
      <c r="U344" s="197"/>
      <c r="V344" s="198"/>
      <c r="W344" s="198"/>
      <c r="X344" s="197"/>
      <c r="Y344" s="197"/>
      <c r="Z344" s="198"/>
      <c r="AA344" s="198"/>
      <c r="AB344" s="197"/>
      <c r="AC344" s="197"/>
      <c r="AD344" s="198"/>
      <c r="AE344" s="198"/>
      <c r="AF344" s="197">
        <f t="shared" si="69"/>
        <v>2.480000000000001E-2</v>
      </c>
      <c r="AG344" s="197">
        <f t="shared" si="67"/>
        <v>0.59715299999999982</v>
      </c>
      <c r="AH344" s="198">
        <f>ROW(AC55)*AF344^IF(AG344=100%,0,1)*PRODUCT(INDEX(1-AF$289:AF343,))</f>
        <v>0.37177481940622487</v>
      </c>
      <c r="AI344" s="198">
        <f t="shared" si="59"/>
        <v>17.095483445262758</v>
      </c>
      <c r="AJ344" s="197">
        <f t="shared" si="70"/>
        <v>1.4800000000000004E-2</v>
      </c>
      <c r="AK344" s="197">
        <f t="shared" si="68"/>
        <v>0.35884050000000001</v>
      </c>
      <c r="AL344" s="198">
        <f>ROW(AG55)*AJ344^IF(AK344=100%,0,1)*PRODUCT(INDEX(1-AJ$289:AJ343,))</f>
        <v>0.37414781327299396</v>
      </c>
      <c r="AM344" s="199">
        <f t="shared" si="62"/>
        <v>13.863528647558773</v>
      </c>
      <c r="AN344" s="190"/>
    </row>
    <row r="345" spans="1:40" ht="14.45" hidden="1" customHeight="1">
      <c r="A345" s="190"/>
      <c r="B345" s="686"/>
      <c r="C345" s="196">
        <v>55</v>
      </c>
      <c r="D345" s="200"/>
      <c r="E345" s="200"/>
      <c r="F345" s="198"/>
      <c r="G345" s="198"/>
      <c r="H345" s="197"/>
      <c r="I345" s="197"/>
      <c r="J345" s="198"/>
      <c r="K345" s="198"/>
      <c r="L345" s="197"/>
      <c r="M345" s="197"/>
      <c r="N345" s="198"/>
      <c r="O345" s="198"/>
      <c r="P345" s="197"/>
      <c r="Q345" s="197"/>
      <c r="R345" s="198"/>
      <c r="S345" s="198"/>
      <c r="T345" s="197"/>
      <c r="U345" s="197"/>
      <c r="V345" s="198"/>
      <c r="W345" s="198"/>
      <c r="X345" s="197"/>
      <c r="Y345" s="197"/>
      <c r="Z345" s="198"/>
      <c r="AA345" s="198"/>
      <c r="AB345" s="197"/>
      <c r="AC345" s="197"/>
      <c r="AD345" s="198"/>
      <c r="AE345" s="198"/>
      <c r="AF345" s="197">
        <f t="shared" si="69"/>
        <v>2.480000000000001E-2</v>
      </c>
      <c r="AG345" s="197">
        <f t="shared" si="67"/>
        <v>0.60868499999999981</v>
      </c>
      <c r="AH345" s="198">
        <f>ROW(AC56)*AF345^IF(AG345=100%,0,1)*PRODUCT(INDEX(1-AF$289:AF344,))</f>
        <v>0.36914670941013139</v>
      </c>
      <c r="AI345" s="198">
        <f t="shared" si="59"/>
        <v>17.464630154672889</v>
      </c>
      <c r="AJ345" s="197">
        <f t="shared" si="70"/>
        <v>1.4800000000000004E-2</v>
      </c>
      <c r="AK345" s="197">
        <f t="shared" si="68"/>
        <v>0.36572250000000001</v>
      </c>
      <c r="AL345" s="198">
        <f>ROW(AG56)*AJ345^IF(AK345=100%,0,1)*PRODUCT(INDEX(1-AJ$289:AJ344,))</f>
        <v>0.37531243337540005</v>
      </c>
      <c r="AM345" s="199">
        <f t="shared" si="62"/>
        <v>14.238841080934174</v>
      </c>
      <c r="AN345" s="190"/>
    </row>
    <row r="346" spans="1:40" ht="14.45" hidden="1" customHeight="1">
      <c r="A346" s="190"/>
      <c r="B346" s="686"/>
      <c r="C346" s="196">
        <v>56</v>
      </c>
      <c r="D346" s="200"/>
      <c r="E346" s="200"/>
      <c r="F346" s="198"/>
      <c r="G346" s="198"/>
      <c r="H346" s="197"/>
      <c r="I346" s="197"/>
      <c r="J346" s="198"/>
      <c r="K346" s="198"/>
      <c r="L346" s="197"/>
      <c r="M346" s="197"/>
      <c r="N346" s="198"/>
      <c r="O346" s="198"/>
      <c r="P346" s="197"/>
      <c r="Q346" s="197"/>
      <c r="R346" s="198"/>
      <c r="S346" s="198"/>
      <c r="T346" s="197"/>
      <c r="U346" s="197"/>
      <c r="V346" s="198"/>
      <c r="W346" s="198"/>
      <c r="X346" s="197"/>
      <c r="Y346" s="197"/>
      <c r="Z346" s="198"/>
      <c r="AA346" s="198"/>
      <c r="AB346" s="197"/>
      <c r="AC346" s="197"/>
      <c r="AD346" s="198"/>
      <c r="AE346" s="198"/>
      <c r="AF346" s="197">
        <f t="shared" si="69"/>
        <v>2.480000000000001E-2</v>
      </c>
      <c r="AG346" s="197">
        <f t="shared" si="67"/>
        <v>0.6202169999999998</v>
      </c>
      <c r="AH346" s="198">
        <f>ROW(AC57)*AF346^IF(AG346=100%,0,1)*PRODUCT(INDEX(1-AF$289:AF345,))</f>
        <v>0.3664202972849166</v>
      </c>
      <c r="AI346" s="198">
        <f t="shared" si="59"/>
        <v>17.831050451957807</v>
      </c>
      <c r="AJ346" s="197">
        <f t="shared" si="70"/>
        <v>1.4800000000000004E-2</v>
      </c>
      <c r="AK346" s="197">
        <f t="shared" si="68"/>
        <v>0.37260450000000001</v>
      </c>
      <c r="AL346" s="198">
        <f>ROW(AG57)*AJ346^IF(AK346=100%,0,1)*PRODUCT(INDEX(1-AJ$289:AJ345,))</f>
        <v>0.3763606273857556</v>
      </c>
      <c r="AM346" s="199">
        <f t="shared" si="62"/>
        <v>14.61520170831993</v>
      </c>
      <c r="AN346" s="190"/>
    </row>
    <row r="347" spans="1:40" ht="14.45" hidden="1" customHeight="1">
      <c r="A347" s="190"/>
      <c r="B347" s="686"/>
      <c r="C347" s="196">
        <v>57</v>
      </c>
      <c r="D347" s="200"/>
      <c r="E347" s="200"/>
      <c r="F347" s="198"/>
      <c r="G347" s="198"/>
      <c r="H347" s="197"/>
      <c r="I347" s="197"/>
      <c r="J347" s="198"/>
      <c r="K347" s="198"/>
      <c r="L347" s="197"/>
      <c r="M347" s="197"/>
      <c r="N347" s="198"/>
      <c r="O347" s="198"/>
      <c r="P347" s="197"/>
      <c r="Q347" s="197"/>
      <c r="R347" s="198"/>
      <c r="S347" s="198"/>
      <c r="T347" s="197"/>
      <c r="U347" s="197"/>
      <c r="V347" s="198"/>
      <c r="W347" s="198"/>
      <c r="X347" s="197"/>
      <c r="Y347" s="197"/>
      <c r="Z347" s="198"/>
      <c r="AA347" s="198"/>
      <c r="AB347" s="197"/>
      <c r="AC347" s="197"/>
      <c r="AD347" s="198"/>
      <c r="AE347" s="198"/>
      <c r="AF347" s="197">
        <f t="shared" si="69"/>
        <v>2.480000000000001E-2</v>
      </c>
      <c r="AG347" s="197">
        <f t="shared" si="67"/>
        <v>0.63174899999999978</v>
      </c>
      <c r="AH347" s="198">
        <f>ROW(AC58)*AF347^IF(AG347=100%,0,1)*PRODUCT(INDEX(1-AF$289:AF346,))</f>
        <v>0.36360207520895682</v>
      </c>
      <c r="AI347" s="198">
        <f t="shared" si="59"/>
        <v>18.194652527166763</v>
      </c>
      <c r="AJ347" s="197">
        <f t="shared" si="70"/>
        <v>1.4800000000000004E-2</v>
      </c>
      <c r="AK347" s="197">
        <f t="shared" si="68"/>
        <v>0.3794865</v>
      </c>
      <c r="AL347" s="198">
        <f>ROW(AG58)*AJ347^IF(AK347=100%,0,1)*PRODUCT(INDEX(1-AJ$289:AJ346,))</f>
        <v>0.3772955864179981</v>
      </c>
      <c r="AM347" s="199">
        <f t="shared" si="62"/>
        <v>14.992497294737928</v>
      </c>
      <c r="AN347" s="190"/>
    </row>
    <row r="348" spans="1:40" ht="14.45" hidden="1" customHeight="1">
      <c r="A348" s="190"/>
      <c r="B348" s="686"/>
      <c r="C348" s="196">
        <v>58</v>
      </c>
      <c r="D348" s="200"/>
      <c r="E348" s="200"/>
      <c r="F348" s="198"/>
      <c r="G348" s="198"/>
      <c r="H348" s="197"/>
      <c r="I348" s="197"/>
      <c r="J348" s="198"/>
      <c r="K348" s="198"/>
      <c r="L348" s="197"/>
      <c r="M348" s="197"/>
      <c r="N348" s="198"/>
      <c r="O348" s="198"/>
      <c r="P348" s="197"/>
      <c r="Q348" s="197"/>
      <c r="R348" s="198"/>
      <c r="S348" s="198"/>
      <c r="T348" s="197"/>
      <c r="U348" s="197"/>
      <c r="V348" s="198"/>
      <c r="W348" s="198"/>
      <c r="X348" s="197"/>
      <c r="Y348" s="197"/>
      <c r="Z348" s="198"/>
      <c r="AA348" s="198"/>
      <c r="AB348" s="197"/>
      <c r="AC348" s="197"/>
      <c r="AD348" s="198"/>
      <c r="AE348" s="198"/>
      <c r="AF348" s="197">
        <f t="shared" si="69"/>
        <v>2.480000000000001E-2</v>
      </c>
      <c r="AG348" s="197">
        <f t="shared" si="67"/>
        <v>0.64328099999999977</v>
      </c>
      <c r="AH348" s="198">
        <f>ROW(AC59)*AF348^IF(AG348=100%,0,1)*PRODUCT(INDEX(1-AF$289:AF347,))</f>
        <v>0.36069827380832248</v>
      </c>
      <c r="AI348" s="198">
        <f t="shared" si="59"/>
        <v>18.555350800975084</v>
      </c>
      <c r="AJ348" s="197">
        <f t="shared" si="70"/>
        <v>1.4800000000000004E-2</v>
      </c>
      <c r="AK348" s="197">
        <f t="shared" si="68"/>
        <v>0.3863685</v>
      </c>
      <c r="AL348" s="198">
        <f>ROW(AG59)*AJ348^IF(AK348=100%,0,1)*PRODUCT(INDEX(1-AJ$289:AJ347,))</f>
        <v>0.37812043263106365</v>
      </c>
      <c r="AM348" s="199">
        <f t="shared" si="62"/>
        <v>15.370617727368993</v>
      </c>
      <c r="AN348" s="190"/>
    </row>
    <row r="349" spans="1:40" ht="14.45" hidden="1" customHeight="1">
      <c r="A349" s="190"/>
      <c r="B349" s="686"/>
      <c r="C349" s="196">
        <v>59</v>
      </c>
      <c r="D349" s="200"/>
      <c r="E349" s="200"/>
      <c r="F349" s="198"/>
      <c r="G349" s="198"/>
      <c r="H349" s="197"/>
      <c r="I349" s="197"/>
      <c r="J349" s="198"/>
      <c r="K349" s="198"/>
      <c r="L349" s="197"/>
      <c r="M349" s="197"/>
      <c r="N349" s="198"/>
      <c r="O349" s="198"/>
      <c r="P349" s="197"/>
      <c r="Q349" s="197"/>
      <c r="R349" s="198"/>
      <c r="S349" s="198"/>
      <c r="T349" s="197"/>
      <c r="U349" s="197"/>
      <c r="V349" s="198"/>
      <c r="W349" s="198"/>
      <c r="X349" s="197"/>
      <c r="Y349" s="197"/>
      <c r="Z349" s="198"/>
      <c r="AA349" s="198"/>
      <c r="AB349" s="197"/>
      <c r="AC349" s="197"/>
      <c r="AD349" s="198"/>
      <c r="AE349" s="198"/>
      <c r="AF349" s="197">
        <f t="shared" si="69"/>
        <v>2.480000000000001E-2</v>
      </c>
      <c r="AG349" s="197">
        <f t="shared" si="67"/>
        <v>0.65481299999999976</v>
      </c>
      <c r="AH349" s="198">
        <f>ROW(AC60)*AF349^IF(AG349=100%,0,1)*PRODUCT(INDEX(1-AF$289:AF348,))</f>
        <v>0.35771487113682315</v>
      </c>
      <c r="AI349" s="198">
        <f t="shared" si="59"/>
        <v>18.913065672111909</v>
      </c>
      <c r="AJ349" s="197">
        <f t="shared" si="70"/>
        <v>1.4800000000000004E-2</v>
      </c>
      <c r="AK349" s="197">
        <f t="shared" si="68"/>
        <v>0.3932505</v>
      </c>
      <c r="AL349" s="198">
        <f>ROW(AG60)*AJ349^IF(AK349=100%,0,1)*PRODUCT(INDEX(1-AJ$289:AJ348,))</f>
        <v>0.37883822057097349</v>
      </c>
      <c r="AM349" s="199">
        <f t="shared" si="62"/>
        <v>15.749455947939966</v>
      </c>
      <c r="AN349" s="190"/>
    </row>
    <row r="350" spans="1:40" ht="14.45" hidden="1" customHeight="1">
      <c r="A350" s="190"/>
      <c r="B350" s="686"/>
      <c r="C350" s="196">
        <v>60</v>
      </c>
      <c r="D350" s="200"/>
      <c r="E350" s="200"/>
      <c r="F350" s="198"/>
      <c r="G350" s="198"/>
      <c r="H350" s="197"/>
      <c r="I350" s="197"/>
      <c r="J350" s="198"/>
      <c r="K350" s="198"/>
      <c r="L350" s="197"/>
      <c r="M350" s="197"/>
      <c r="N350" s="198"/>
      <c r="O350" s="198"/>
      <c r="P350" s="197"/>
      <c r="Q350" s="197"/>
      <c r="R350" s="198"/>
      <c r="S350" s="198"/>
      <c r="T350" s="197"/>
      <c r="U350" s="197"/>
      <c r="V350" s="198"/>
      <c r="W350" s="198"/>
      <c r="X350" s="197"/>
      <c r="Y350" s="197"/>
      <c r="Z350" s="198"/>
      <c r="AA350" s="198"/>
      <c r="AB350" s="197"/>
      <c r="AC350" s="197"/>
      <c r="AD350" s="198"/>
      <c r="AE350" s="198"/>
      <c r="AF350" s="197">
        <f t="shared" si="69"/>
        <v>2.480000000000001E-2</v>
      </c>
      <c r="AG350" s="197">
        <f t="shared" si="67"/>
        <v>0.66634499999999974</v>
      </c>
      <c r="AH350" s="198">
        <f>ROW(AC61)*AF350^IF(AG350=100%,0,1)*PRODUCT(INDEX(1-AF$289:AF349,))</f>
        <v>0.35465760137150709</v>
      </c>
      <c r="AI350" s="198">
        <f t="shared" si="59"/>
        <v>19.267723273483416</v>
      </c>
      <c r="AJ350" s="197">
        <f t="shared" si="70"/>
        <v>1.4800000000000004E-2</v>
      </c>
      <c r="AK350" s="197">
        <f t="shared" si="68"/>
        <v>0.4001325</v>
      </c>
      <c r="AL350" s="198">
        <f>ROW(AG61)*AJ350^IF(AK350=100%,0,1)*PRODUCT(INDEX(1-AJ$289:AJ349,))</f>
        <v>0.37945193848829845</v>
      </c>
      <c r="AM350" s="199">
        <f t="shared" si="62"/>
        <v>16.128907886428266</v>
      </c>
      <c r="AN350" s="190"/>
    </row>
    <row r="351" spans="1:40" ht="14.45" hidden="1" customHeight="1">
      <c r="A351" s="190"/>
      <c r="B351" s="686"/>
      <c r="C351" s="196">
        <v>61</v>
      </c>
      <c r="D351" s="200"/>
      <c r="E351" s="200"/>
      <c r="F351" s="198"/>
      <c r="G351" s="198"/>
      <c r="H351" s="197"/>
      <c r="I351" s="197"/>
      <c r="J351" s="198"/>
      <c r="K351" s="198"/>
      <c r="L351" s="197"/>
      <c r="M351" s="197"/>
      <c r="N351" s="198"/>
      <c r="O351" s="198"/>
      <c r="P351" s="197"/>
      <c r="Q351" s="197"/>
      <c r="R351" s="198"/>
      <c r="S351" s="198"/>
      <c r="T351" s="197"/>
      <c r="U351" s="197"/>
      <c r="V351" s="198"/>
      <c r="W351" s="198"/>
      <c r="X351" s="197"/>
      <c r="Y351" s="197"/>
      <c r="Z351" s="198"/>
      <c r="AA351" s="198"/>
      <c r="AB351" s="197"/>
      <c r="AC351" s="197"/>
      <c r="AD351" s="198"/>
      <c r="AE351" s="198"/>
      <c r="AF351" s="197">
        <f t="shared" si="69"/>
        <v>2.480000000000001E-2</v>
      </c>
      <c r="AG351" s="197">
        <f t="shared" si="67"/>
        <v>0.67787699999999973</v>
      </c>
      <c r="AH351" s="198">
        <f>ROW(AC62)*AF351^IF(AG351=100%,0,1)*PRODUCT(INDEX(1-AF$289:AF350,))</f>
        <v>0.3515319632322067</v>
      </c>
      <c r="AI351" s="198">
        <f t="shared" si="59"/>
        <v>19.619255236715624</v>
      </c>
      <c r="AJ351" s="197">
        <f t="shared" si="70"/>
        <v>1.4800000000000004E-2</v>
      </c>
      <c r="AK351" s="197">
        <f t="shared" si="68"/>
        <v>0.4070145</v>
      </c>
      <c r="AL351" s="198">
        <f>ROW(AG62)*AJ351^IF(AK351=100%,0,1)*PRODUCT(INDEX(1-AJ$289:AJ350,))</f>
        <v>0.37996450963143674</v>
      </c>
      <c r="AM351" s="199">
        <f t="shared" si="62"/>
        <v>16.508872396059701</v>
      </c>
      <c r="AN351" s="190"/>
    </row>
    <row r="352" spans="1:40" ht="14.45" hidden="1" customHeight="1">
      <c r="A352" s="190"/>
      <c r="B352" s="686"/>
      <c r="C352" s="196">
        <v>62</v>
      </c>
      <c r="D352" s="200"/>
      <c r="E352" s="200"/>
      <c r="F352" s="198"/>
      <c r="G352" s="198"/>
      <c r="H352" s="197"/>
      <c r="I352" s="197"/>
      <c r="J352" s="198"/>
      <c r="K352" s="198"/>
      <c r="L352" s="197"/>
      <c r="M352" s="197"/>
      <c r="N352" s="198"/>
      <c r="O352" s="198"/>
      <c r="P352" s="197"/>
      <c r="Q352" s="197"/>
      <c r="R352" s="198"/>
      <c r="S352" s="198"/>
      <c r="T352" s="197"/>
      <c r="U352" s="197"/>
      <c r="V352" s="198"/>
      <c r="W352" s="198"/>
      <c r="X352" s="197"/>
      <c r="Y352" s="197"/>
      <c r="Z352" s="198"/>
      <c r="AA352" s="198"/>
      <c r="AB352" s="197"/>
      <c r="AC352" s="197"/>
      <c r="AD352" s="198"/>
      <c r="AE352" s="198"/>
      <c r="AF352" s="197">
        <f t="shared" si="69"/>
        <v>2.480000000000001E-2</v>
      </c>
      <c r="AG352" s="197">
        <f t="shared" si="67"/>
        <v>0.68940899999999972</v>
      </c>
      <c r="AH352" s="198">
        <f>ROW(AC63)*AF352^IF(AG352=100%,0,1)*PRODUCT(INDEX(1-AF$289:AF351,))</f>
        <v>0.34834322813346813</v>
      </c>
      <c r="AI352" s="198">
        <f t="shared" si="59"/>
        <v>19.967598464849093</v>
      </c>
      <c r="AJ352" s="197">
        <f t="shared" si="70"/>
        <v>1.4800000000000004E-2</v>
      </c>
      <c r="AK352" s="197">
        <f t="shared" si="68"/>
        <v>0.4138965</v>
      </c>
      <c r="AL352" s="198">
        <f>ROW(AG63)*AJ352^IF(AK352=100%,0,1)*PRODUCT(INDEX(1-AJ$289:AJ351,))</f>
        <v>0.38037879351613163</v>
      </c>
      <c r="AM352" s="199">
        <f t="shared" si="62"/>
        <v>16.889251189575834</v>
      </c>
      <c r="AN352" s="190"/>
    </row>
    <row r="353" spans="1:40" ht="14.45" hidden="1" customHeight="1">
      <c r="A353" s="190"/>
      <c r="B353" s="686"/>
      <c r="C353" s="196">
        <v>63</v>
      </c>
      <c r="D353" s="200"/>
      <c r="E353" s="200"/>
      <c r="F353" s="198"/>
      <c r="G353" s="198"/>
      <c r="H353" s="197"/>
      <c r="I353" s="197"/>
      <c r="J353" s="198"/>
      <c r="K353" s="198"/>
      <c r="L353" s="197"/>
      <c r="M353" s="197"/>
      <c r="N353" s="198"/>
      <c r="O353" s="198"/>
      <c r="P353" s="197"/>
      <c r="Q353" s="197"/>
      <c r="R353" s="198"/>
      <c r="S353" s="198"/>
      <c r="T353" s="197"/>
      <c r="U353" s="197"/>
      <c r="V353" s="198"/>
      <c r="W353" s="198"/>
      <c r="X353" s="197"/>
      <c r="Y353" s="197"/>
      <c r="Z353" s="198"/>
      <c r="AA353" s="198"/>
      <c r="AB353" s="197"/>
      <c r="AC353" s="197"/>
      <c r="AD353" s="198"/>
      <c r="AE353" s="198"/>
      <c r="AF353" s="197">
        <f t="shared" si="69"/>
        <v>2.480000000000001E-2</v>
      </c>
      <c r="AG353" s="197">
        <f t="shared" si="67"/>
        <v>0.7009409999999997</v>
      </c>
      <c r="AH353" s="198">
        <f>ROW(AC64)*AF353^IF(AG353=100%,0,1)*PRODUCT(INDEX(1-AF$289:AF352,))</f>
        <v>0.3450964480769606</v>
      </c>
      <c r="AI353" s="198">
        <f t="shared" si="59"/>
        <v>20.312694912926055</v>
      </c>
      <c r="AJ353" s="197">
        <f t="shared" si="70"/>
        <v>1.4800000000000004E-2</v>
      </c>
      <c r="AK353" s="197">
        <f t="shared" si="68"/>
        <v>0.4207785</v>
      </c>
      <c r="AL353" s="198">
        <f>ROW(AG64)*AJ353^IF(AK353=100%,0,1)*PRODUCT(INDEX(1-AJ$289:AJ352,))</f>
        <v>0.38069758717164992</v>
      </c>
      <c r="AM353" s="199">
        <f t="shared" si="62"/>
        <v>17.269948776747484</v>
      </c>
      <c r="AN353" s="190"/>
    </row>
    <row r="354" spans="1:40" ht="14.45" hidden="1" customHeight="1">
      <c r="A354" s="190"/>
      <c r="B354" s="686"/>
      <c r="C354" s="196">
        <v>64</v>
      </c>
      <c r="D354" s="200"/>
      <c r="E354" s="200"/>
      <c r="F354" s="198"/>
      <c r="G354" s="198"/>
      <c r="H354" s="197"/>
      <c r="I354" s="197"/>
      <c r="J354" s="198"/>
      <c r="K354" s="198"/>
      <c r="L354" s="197"/>
      <c r="M354" s="197"/>
      <c r="N354" s="198"/>
      <c r="O354" s="198"/>
      <c r="P354" s="197"/>
      <c r="Q354" s="197"/>
      <c r="R354" s="198"/>
      <c r="S354" s="198"/>
      <c r="T354" s="197"/>
      <c r="U354" s="197"/>
      <c r="V354" s="198"/>
      <c r="W354" s="198"/>
      <c r="X354" s="197"/>
      <c r="Y354" s="197"/>
      <c r="Z354" s="198"/>
      <c r="AA354" s="198"/>
      <c r="AB354" s="197"/>
      <c r="AC354" s="197"/>
      <c r="AD354" s="198"/>
      <c r="AE354" s="198"/>
      <c r="AF354" s="197">
        <f t="shared" si="69"/>
        <v>2.480000000000001E-2</v>
      </c>
      <c r="AG354" s="197">
        <f t="shared" si="67"/>
        <v>0.71247299999999969</v>
      </c>
      <c r="AH354" s="198">
        <f>ROW(AC65)*AF354^IF(AG354=100%,0,1)*PRODUCT(INDEX(1-AF$289:AF353,))</f>
        <v>0.34179646329222463</v>
      </c>
      <c r="AI354" s="198">
        <f t="shared" si="59"/>
        <v>20.654491376218282</v>
      </c>
      <c r="AJ354" s="197">
        <f t="shared" si="70"/>
        <v>1.4800000000000004E-2</v>
      </c>
      <c r="AK354" s="197">
        <f t="shared" si="68"/>
        <v>0.4276605</v>
      </c>
      <c r="AL354" s="198">
        <f>ROW(AG65)*AJ354^IF(AK354=100%,0,1)*PRODUCT(INDEX(1-AJ$289:AJ353,))</f>
        <v>0.3809236263640331</v>
      </c>
      <c r="AM354" s="199">
        <f t="shared" si="62"/>
        <v>17.650872403111517</v>
      </c>
      <c r="AN354" s="190"/>
    </row>
    <row r="355" spans="1:40" ht="14.45" hidden="1" customHeight="1">
      <c r="A355" s="190"/>
      <c r="B355" s="686"/>
      <c r="C355" s="196">
        <v>65</v>
      </c>
      <c r="D355" s="200"/>
      <c r="E355" s="200"/>
      <c r="F355" s="198"/>
      <c r="G355" s="198"/>
      <c r="H355" s="197"/>
      <c r="I355" s="197"/>
      <c r="J355" s="198"/>
      <c r="K355" s="198"/>
      <c r="L355" s="197"/>
      <c r="M355" s="197"/>
      <c r="N355" s="198"/>
      <c r="O355" s="198"/>
      <c r="P355" s="197"/>
      <c r="Q355" s="197"/>
      <c r="R355" s="198"/>
      <c r="S355" s="198"/>
      <c r="T355" s="197"/>
      <c r="U355" s="197"/>
      <c r="V355" s="198"/>
      <c r="W355" s="198"/>
      <c r="X355" s="197"/>
      <c r="Y355" s="197"/>
      <c r="Z355" s="198"/>
      <c r="AA355" s="198"/>
      <c r="AB355" s="197"/>
      <c r="AC355" s="197"/>
      <c r="AD355" s="198"/>
      <c r="AE355" s="198"/>
      <c r="AF355" s="197">
        <f t="shared" si="69"/>
        <v>2.480000000000001E-2</v>
      </c>
      <c r="AG355" s="197">
        <f t="shared" ref="AG355:AG379" si="71">IF(AG354+AF354*0.465&gt;1,1,AG354+AF354*0.465)</f>
        <v>0.72400499999999968</v>
      </c>
      <c r="AH355" s="198">
        <f>ROW(AC66)*AF355^IF(AG355=100%,0,1)*PRODUCT(INDEX(1-AF$289:AF354,))</f>
        <v>0.33844790963338633</v>
      </c>
      <c r="AI355" s="198">
        <f t="shared" ref="AI355:AI379" si="72">SUM(AH355+AI354)</f>
        <v>20.992939285851669</v>
      </c>
      <c r="AJ355" s="197">
        <f t="shared" si="70"/>
        <v>1.4800000000000004E-2</v>
      </c>
      <c r="AK355" s="197">
        <f t="shared" ref="AK355:AK386" si="73">IF(AK354+AJ354*0.465&gt;1,1,AK354+AJ354*0.465)</f>
        <v>0.4345425</v>
      </c>
      <c r="AL355" s="198">
        <f>ROW(AG66)*AJ355^IF(AK355=100%,0,1)*PRODUCT(INDEX(1-AJ$289:AJ354,))</f>
        <v>0.38105958679682755</v>
      </c>
      <c r="AM355" s="199">
        <f t="shared" ref="AM355:AM418" si="74">SUM(AL355+AM354)</f>
        <v>18.031931989908344</v>
      </c>
      <c r="AN355" s="190"/>
    </row>
    <row r="356" spans="1:40" ht="14.45" hidden="1" customHeight="1">
      <c r="A356" s="190"/>
      <c r="B356" s="686"/>
      <c r="C356" s="196">
        <v>66</v>
      </c>
      <c r="D356" s="200"/>
      <c r="E356" s="200"/>
      <c r="F356" s="198"/>
      <c r="G356" s="198"/>
      <c r="H356" s="197"/>
      <c r="I356" s="197"/>
      <c r="J356" s="198"/>
      <c r="K356" s="198"/>
      <c r="L356" s="197"/>
      <c r="M356" s="197"/>
      <c r="N356" s="198"/>
      <c r="O356" s="198"/>
      <c r="P356" s="197"/>
      <c r="Q356" s="197"/>
      <c r="R356" s="198"/>
      <c r="S356" s="198"/>
      <c r="T356" s="197"/>
      <c r="U356" s="197"/>
      <c r="V356" s="198"/>
      <c r="W356" s="198"/>
      <c r="X356" s="197"/>
      <c r="Y356" s="197"/>
      <c r="Z356" s="198"/>
      <c r="AA356" s="198"/>
      <c r="AB356" s="197"/>
      <c r="AC356" s="197"/>
      <c r="AD356" s="198"/>
      <c r="AE356" s="198"/>
      <c r="AF356" s="197">
        <f t="shared" si="69"/>
        <v>2.480000000000001E-2</v>
      </c>
      <c r="AG356" s="197">
        <f t="shared" si="71"/>
        <v>0.73553699999999966</v>
      </c>
      <c r="AH356" s="198">
        <f>ROW(AC67)*AF356^IF(AG356=100%,0,1)*PRODUCT(INDEX(1-AF$289:AF355,))</f>
        <v>0.33505522573924318</v>
      </c>
      <c r="AI356" s="198">
        <f t="shared" si="72"/>
        <v>21.327994511590912</v>
      </c>
      <c r="AJ356" s="197">
        <f t="shared" si="70"/>
        <v>1.4800000000000004E-2</v>
      </c>
      <c r="AK356" s="197">
        <f t="shared" si="73"/>
        <v>0.4414245</v>
      </c>
      <c r="AL356" s="198">
        <f>ROW(AG67)*AJ356^IF(AK356=100%,0,1)*PRODUCT(INDEX(1-AJ$289:AJ355,))</f>
        <v>0.38110808528969259</v>
      </c>
      <c r="AM356" s="199">
        <f t="shared" si="74"/>
        <v>18.413040075198037</v>
      </c>
      <c r="AN356" s="190"/>
    </row>
    <row r="357" spans="1:40" ht="14.45" hidden="1" customHeight="1">
      <c r="A357" s="190"/>
      <c r="B357" s="686"/>
      <c r="C357" s="196">
        <v>67</v>
      </c>
      <c r="D357" s="200"/>
      <c r="E357" s="200"/>
      <c r="F357" s="198"/>
      <c r="G357" s="198"/>
      <c r="H357" s="197"/>
      <c r="I357" s="197"/>
      <c r="J357" s="198"/>
      <c r="K357" s="198"/>
      <c r="L357" s="197"/>
      <c r="M357" s="197"/>
      <c r="N357" s="198"/>
      <c r="O357" s="198"/>
      <c r="P357" s="197"/>
      <c r="Q357" s="197"/>
      <c r="R357" s="198"/>
      <c r="S357" s="198"/>
      <c r="T357" s="197"/>
      <c r="U357" s="197"/>
      <c r="V357" s="198"/>
      <c r="W357" s="198"/>
      <c r="X357" s="197"/>
      <c r="Y357" s="197"/>
      <c r="Z357" s="198"/>
      <c r="AA357" s="198"/>
      <c r="AB357" s="197"/>
      <c r="AC357" s="197"/>
      <c r="AD357" s="198"/>
      <c r="AE357" s="198"/>
      <c r="AF357" s="197">
        <f t="shared" si="69"/>
        <v>2.480000000000001E-2</v>
      </c>
      <c r="AG357" s="197">
        <f t="shared" si="71"/>
        <v>0.74706899999999965</v>
      </c>
      <c r="AH357" s="198">
        <f>ROW(AC68)*AF357^IF(AG357=100%,0,1)*PRODUCT(INDEX(1-AF$289:AF356,))</f>
        <v>0.33162265996390855</v>
      </c>
      <c r="AI357" s="198">
        <f t="shared" si="72"/>
        <v>21.659617171554821</v>
      </c>
      <c r="AJ357" s="197">
        <f t="shared" si="70"/>
        <v>1.4800000000000004E-2</v>
      </c>
      <c r="AK357" s="197">
        <f t="shared" si="73"/>
        <v>0.4483065</v>
      </c>
      <c r="AL357" s="198">
        <f>ROW(AG68)*AJ357^IF(AK357=100%,0,1)*PRODUCT(INDEX(1-AJ$289:AJ356,))</f>
        <v>0.38107168093527682</v>
      </c>
      <c r="AM357" s="199">
        <f t="shared" si="74"/>
        <v>18.794111756133315</v>
      </c>
      <c r="AN357" s="190"/>
    </row>
    <row r="358" spans="1:40" ht="14.45" hidden="1" customHeight="1">
      <c r="A358" s="190"/>
      <c r="B358" s="686"/>
      <c r="C358" s="196">
        <v>68</v>
      </c>
      <c r="D358" s="200"/>
      <c r="E358" s="200"/>
      <c r="F358" s="198"/>
      <c r="G358" s="198"/>
      <c r="H358" s="197"/>
      <c r="I358" s="197"/>
      <c r="J358" s="198"/>
      <c r="K358" s="198"/>
      <c r="L358" s="197"/>
      <c r="M358" s="197"/>
      <c r="N358" s="198"/>
      <c r="O358" s="198"/>
      <c r="P358" s="197"/>
      <c r="Q358" s="197"/>
      <c r="R358" s="198"/>
      <c r="S358" s="198"/>
      <c r="T358" s="197"/>
      <c r="U358" s="197"/>
      <c r="V358" s="198"/>
      <c r="W358" s="198"/>
      <c r="X358" s="197"/>
      <c r="Y358" s="197"/>
      <c r="Z358" s="198"/>
      <c r="AA358" s="198"/>
      <c r="AB358" s="197"/>
      <c r="AC358" s="197"/>
      <c r="AD358" s="198"/>
      <c r="AE358" s="198"/>
      <c r="AF358" s="197">
        <f t="shared" si="69"/>
        <v>2.480000000000001E-2</v>
      </c>
      <c r="AG358" s="197">
        <f t="shared" si="71"/>
        <v>0.75860099999999964</v>
      </c>
      <c r="AH358" s="198">
        <f>ROW(AC69)*AF358^IF(AG358=100%,0,1)*PRODUCT(INDEX(1-AF$289:AF357,))</f>
        <v>0.32815427708499195</v>
      </c>
      <c r="AI358" s="198">
        <f t="shared" si="72"/>
        <v>21.987771448639812</v>
      </c>
      <c r="AJ358" s="197">
        <f t="shared" si="70"/>
        <v>1.4800000000000004E-2</v>
      </c>
      <c r="AK358" s="197">
        <f t="shared" si="73"/>
        <v>0.4551885</v>
      </c>
      <c r="AL358" s="198">
        <f>ROW(AG69)*AJ358^IF(AK358=100%,0,1)*PRODUCT(INDEX(1-AJ$289:AJ357,))</f>
        <v>0.38095287623474999</v>
      </c>
      <c r="AM358" s="199">
        <f t="shared" si="74"/>
        <v>19.175064632368066</v>
      </c>
      <c r="AN358" s="190"/>
    </row>
    <row r="359" spans="1:40" ht="14.45" hidden="1" customHeight="1">
      <c r="A359" s="190"/>
      <c r="B359" s="686"/>
      <c r="C359" s="196">
        <v>69</v>
      </c>
      <c r="D359" s="200"/>
      <c r="E359" s="200"/>
      <c r="F359" s="198"/>
      <c r="G359" s="198"/>
      <c r="H359" s="197"/>
      <c r="I359" s="197"/>
      <c r="J359" s="198"/>
      <c r="K359" s="198"/>
      <c r="L359" s="197"/>
      <c r="M359" s="197"/>
      <c r="N359" s="198"/>
      <c r="O359" s="198"/>
      <c r="P359" s="197"/>
      <c r="Q359" s="197"/>
      <c r="R359" s="198"/>
      <c r="S359" s="198"/>
      <c r="T359" s="197"/>
      <c r="U359" s="197"/>
      <c r="V359" s="198"/>
      <c r="W359" s="198"/>
      <c r="X359" s="197"/>
      <c r="Y359" s="197"/>
      <c r="Z359" s="198"/>
      <c r="AA359" s="198"/>
      <c r="AB359" s="197"/>
      <c r="AC359" s="197"/>
      <c r="AD359" s="198"/>
      <c r="AE359" s="198"/>
      <c r="AF359" s="197">
        <f t="shared" si="69"/>
        <v>2.480000000000001E-2</v>
      </c>
      <c r="AG359" s="197">
        <f t="shared" si="71"/>
        <v>0.77013299999999962</v>
      </c>
      <c r="AH359" s="198">
        <f>ROW(AC70)*AF359^IF(AG359=100%,0,1)*PRODUCT(INDEX(1-AF$289:AF358,))</f>
        <v>0.32465396479608533</v>
      </c>
      <c r="AI359" s="198">
        <f t="shared" si="72"/>
        <v>22.312425413435896</v>
      </c>
      <c r="AJ359" s="197">
        <f t="shared" si="70"/>
        <v>1.4800000000000004E-2</v>
      </c>
      <c r="AK359" s="197">
        <f t="shared" si="73"/>
        <v>0.4620705</v>
      </c>
      <c r="AL359" s="198">
        <f>ROW(AG70)*AJ359^IF(AK359=100%,0,1)*PRODUCT(INDEX(1-AJ$289:AJ358,))</f>
        <v>0.38075411821236654</v>
      </c>
      <c r="AM359" s="199">
        <f t="shared" si="74"/>
        <v>19.555818750580432</v>
      </c>
      <c r="AN359" s="190"/>
    </row>
    <row r="360" spans="1:40" ht="14.45" hidden="1" customHeight="1">
      <c r="A360" s="190"/>
      <c r="B360" s="686"/>
      <c r="C360" s="196">
        <v>70</v>
      </c>
      <c r="D360" s="200"/>
      <c r="E360" s="200"/>
      <c r="F360" s="198"/>
      <c r="G360" s="198"/>
      <c r="H360" s="197"/>
      <c r="I360" s="197"/>
      <c r="J360" s="198"/>
      <c r="K360" s="198"/>
      <c r="L360" s="197"/>
      <c r="M360" s="197"/>
      <c r="N360" s="198"/>
      <c r="O360" s="198"/>
      <c r="P360" s="197"/>
      <c r="Q360" s="197"/>
      <c r="R360" s="198"/>
      <c r="S360" s="198"/>
      <c r="T360" s="197"/>
      <c r="U360" s="197"/>
      <c r="V360" s="198"/>
      <c r="W360" s="198"/>
      <c r="X360" s="197"/>
      <c r="Y360" s="197"/>
      <c r="Z360" s="198"/>
      <c r="AA360" s="198"/>
      <c r="AB360" s="197"/>
      <c r="AC360" s="197"/>
      <c r="AD360" s="198"/>
      <c r="AE360" s="198"/>
      <c r="AF360" s="197">
        <f t="shared" si="69"/>
        <v>2.480000000000001E-2</v>
      </c>
      <c r="AG360" s="197">
        <f t="shared" si="71"/>
        <v>0.78166499999999961</v>
      </c>
      <c r="AH360" s="198">
        <f>ROW(AC71)*AF360^IF(AG360=100%,0,1)*PRODUCT(INDEX(1-AF$289:AF359,))</f>
        <v>0.3211254399901301</v>
      </c>
      <c r="AI360" s="198">
        <f t="shared" si="72"/>
        <v>22.633550853426026</v>
      </c>
      <c r="AJ360" s="197">
        <f t="shared" si="70"/>
        <v>1.4800000000000004E-2</v>
      </c>
      <c r="AK360" s="197">
        <f t="shared" si="73"/>
        <v>0.46895249999999999</v>
      </c>
      <c r="AL360" s="198">
        <f>ROW(AG71)*AJ360^IF(AK360=100%,0,1)*PRODUCT(INDEX(1-AJ$289:AJ359,))</f>
        <v>0.38047779950943533</v>
      </c>
      <c r="AM360" s="199">
        <f t="shared" si="74"/>
        <v>19.936296550089867</v>
      </c>
      <c r="AN360" s="190"/>
    </row>
    <row r="361" spans="1:40" ht="14.45" hidden="1" customHeight="1">
      <c r="A361" s="190"/>
      <c r="B361" s="686"/>
      <c r="C361" s="196">
        <v>71</v>
      </c>
      <c r="D361" s="200"/>
      <c r="E361" s="200"/>
      <c r="F361" s="198"/>
      <c r="G361" s="198"/>
      <c r="H361" s="197"/>
      <c r="I361" s="197"/>
      <c r="J361" s="198"/>
      <c r="K361" s="198"/>
      <c r="L361" s="197"/>
      <c r="M361" s="197"/>
      <c r="N361" s="198"/>
      <c r="O361" s="198"/>
      <c r="P361" s="197"/>
      <c r="Q361" s="197"/>
      <c r="R361" s="198"/>
      <c r="S361" s="198"/>
      <c r="T361" s="197"/>
      <c r="U361" s="197"/>
      <c r="V361" s="198"/>
      <c r="W361" s="198"/>
      <c r="X361" s="197"/>
      <c r="Y361" s="197"/>
      <c r="Z361" s="198"/>
      <c r="AA361" s="198"/>
      <c r="AB361" s="197"/>
      <c r="AC361" s="197"/>
      <c r="AD361" s="198"/>
      <c r="AE361" s="198"/>
      <c r="AF361" s="197">
        <f t="shared" si="69"/>
        <v>2.480000000000001E-2</v>
      </c>
      <c r="AG361" s="197">
        <f t="shared" si="71"/>
        <v>0.7931969999999996</v>
      </c>
      <c r="AH361" s="198">
        <f>ROW(AC72)*AF361^IF(AG361=100%,0,1)*PRODUCT(INDEX(1-AF$289:AF360,))</f>
        <v>0.31757225484004215</v>
      </c>
      <c r="AI361" s="198">
        <f t="shared" si="72"/>
        <v>22.951123108266067</v>
      </c>
      <c r="AJ361" s="197">
        <f t="shared" si="70"/>
        <v>1.4800000000000004E-2</v>
      </c>
      <c r="AK361" s="197">
        <f t="shared" si="73"/>
        <v>0.47583449999999999</v>
      </c>
      <c r="AL361" s="198">
        <f>ROW(AG72)*AJ361^IF(AK361=100%,0,1)*PRODUCT(INDEX(1-AJ$289:AJ360,))</f>
        <v>0.38012625945805761</v>
      </c>
      <c r="AM361" s="199">
        <f t="shared" si="74"/>
        <v>20.316422809547927</v>
      </c>
      <c r="AN361" s="190"/>
    </row>
    <row r="362" spans="1:40" ht="14.45" hidden="1" customHeight="1">
      <c r="A362" s="190"/>
      <c r="B362" s="686"/>
      <c r="C362" s="196">
        <v>72</v>
      </c>
      <c r="D362" s="200"/>
      <c r="E362" s="200"/>
      <c r="F362" s="198"/>
      <c r="G362" s="198"/>
      <c r="H362" s="197"/>
      <c r="I362" s="197"/>
      <c r="J362" s="198"/>
      <c r="K362" s="198"/>
      <c r="L362" s="197"/>
      <c r="M362" s="197"/>
      <c r="N362" s="198"/>
      <c r="O362" s="198"/>
      <c r="P362" s="197"/>
      <c r="Q362" s="197"/>
      <c r="R362" s="198"/>
      <c r="S362" s="198"/>
      <c r="T362" s="197"/>
      <c r="U362" s="197"/>
      <c r="V362" s="198"/>
      <c r="W362" s="198"/>
      <c r="X362" s="197"/>
      <c r="Y362" s="197"/>
      <c r="Z362" s="198"/>
      <c r="AA362" s="198"/>
      <c r="AB362" s="197"/>
      <c r="AC362" s="197"/>
      <c r="AD362" s="198"/>
      <c r="AE362" s="198"/>
      <c r="AF362" s="197">
        <f t="shared" si="69"/>
        <v>2.480000000000001E-2</v>
      </c>
      <c r="AG362" s="197">
        <f t="shared" si="71"/>
        <v>0.80472899999999958</v>
      </c>
      <c r="AH362" s="198">
        <f>ROW(AC73)*AF362^IF(AG362=100%,0,1)*PRODUCT(INDEX(1-AF$289:AF361,))</f>
        <v>0.31399780268278699</v>
      </c>
      <c r="AI362" s="198">
        <f t="shared" si="72"/>
        <v>23.265120910948855</v>
      </c>
      <c r="AJ362" s="197">
        <f t="shared" si="70"/>
        <v>1.4800000000000004E-2</v>
      </c>
      <c r="AK362" s="197">
        <f t="shared" si="73"/>
        <v>0.48271649999999999</v>
      </c>
      <c r="AL362" s="198">
        <f>ROW(AG73)*AJ362^IF(AK362=100%,0,1)*PRODUCT(INDEX(1-AJ$289:AJ361,))</f>
        <v>0.37970178513499603</v>
      </c>
      <c r="AM362" s="199">
        <f t="shared" si="74"/>
        <v>20.696124594682924</v>
      </c>
      <c r="AN362" s="190"/>
    </row>
    <row r="363" spans="1:40" ht="14.45" hidden="1" customHeight="1">
      <c r="A363" s="190"/>
      <c r="B363" s="686"/>
      <c r="C363" s="196">
        <v>73</v>
      </c>
      <c r="D363" s="200"/>
      <c r="E363" s="200"/>
      <c r="F363" s="198"/>
      <c r="G363" s="198"/>
      <c r="H363" s="197"/>
      <c r="I363" s="197"/>
      <c r="J363" s="198"/>
      <c r="K363" s="198"/>
      <c r="L363" s="197"/>
      <c r="M363" s="197"/>
      <c r="N363" s="198"/>
      <c r="O363" s="198"/>
      <c r="P363" s="197"/>
      <c r="Q363" s="197"/>
      <c r="R363" s="198"/>
      <c r="S363" s="198"/>
      <c r="T363" s="197"/>
      <c r="U363" s="197"/>
      <c r="V363" s="198"/>
      <c r="W363" s="198"/>
      <c r="X363" s="197"/>
      <c r="Y363" s="197"/>
      <c r="Z363" s="198"/>
      <c r="AA363" s="198"/>
      <c r="AB363" s="197"/>
      <c r="AC363" s="197"/>
      <c r="AD363" s="198"/>
      <c r="AE363" s="198"/>
      <c r="AF363" s="197">
        <f t="shared" si="69"/>
        <v>2.480000000000001E-2</v>
      </c>
      <c r="AG363" s="197">
        <f t="shared" si="71"/>
        <v>0.81626099999999957</v>
      </c>
      <c r="AH363" s="198">
        <f>ROW(AC74)*AF363^IF(AG363=100%,0,1)*PRODUCT(INDEX(1-AF$289:AF362,))</f>
        <v>0.31040532371291485</v>
      </c>
      <c r="AI363" s="198">
        <f t="shared" si="72"/>
        <v>23.575526234661769</v>
      </c>
      <c r="AJ363" s="197">
        <f t="shared" si="70"/>
        <v>1.4800000000000004E-2</v>
      </c>
      <c r="AK363" s="197">
        <f t="shared" si="73"/>
        <v>0.48959849999999999</v>
      </c>
      <c r="AL363" s="198">
        <f>ROW(AG74)*AJ363^IF(AK363=100%,0,1)*PRODUCT(INDEX(1-AJ$289:AJ362,))</f>
        <v>0.37920661239602549</v>
      </c>
      <c r="AM363" s="199">
        <f t="shared" si="74"/>
        <v>21.07533120707895</v>
      </c>
      <c r="AN363" s="190"/>
    </row>
    <row r="364" spans="1:40" ht="14.45" hidden="1" customHeight="1">
      <c r="A364" s="190"/>
      <c r="B364" s="686"/>
      <c r="C364" s="196">
        <v>74</v>
      </c>
      <c r="D364" s="200"/>
      <c r="E364" s="200"/>
      <c r="F364" s="198"/>
      <c r="G364" s="198"/>
      <c r="H364" s="197"/>
      <c r="I364" s="197"/>
      <c r="J364" s="198"/>
      <c r="K364" s="198"/>
      <c r="L364" s="197"/>
      <c r="M364" s="197"/>
      <c r="N364" s="198"/>
      <c r="O364" s="198"/>
      <c r="P364" s="197"/>
      <c r="Q364" s="197"/>
      <c r="R364" s="198"/>
      <c r="S364" s="198"/>
      <c r="T364" s="197"/>
      <c r="U364" s="197"/>
      <c r="V364" s="198"/>
      <c r="W364" s="198"/>
      <c r="X364" s="197"/>
      <c r="Y364" s="197"/>
      <c r="Z364" s="198"/>
      <c r="AA364" s="198"/>
      <c r="AB364" s="197"/>
      <c r="AC364" s="197"/>
      <c r="AD364" s="198"/>
      <c r="AE364" s="198"/>
      <c r="AF364" s="197">
        <f t="shared" si="69"/>
        <v>2.480000000000001E-2</v>
      </c>
      <c r="AG364" s="197">
        <f t="shared" si="71"/>
        <v>0.82779299999999956</v>
      </c>
      <c r="AH364" s="198">
        <f>ROW(AC75)*AF364^IF(AG364=100%,0,1)*PRODUCT(INDEX(1-AF$289:AF363,))</f>
        <v>0.30679791049138638</v>
      </c>
      <c r="AI364" s="198">
        <f t="shared" si="72"/>
        <v>23.882324145153156</v>
      </c>
      <c r="AJ364" s="197">
        <f t="shared" si="70"/>
        <v>1.4800000000000004E-2</v>
      </c>
      <c r="AK364" s="197">
        <f t="shared" si="73"/>
        <v>0.49648049999999999</v>
      </c>
      <c r="AL364" s="198">
        <f>ROW(AG75)*AJ364^IF(AK364=100%,0,1)*PRODUCT(INDEX(1-AJ$289:AJ363,))</f>
        <v>0.37864292689111245</v>
      </c>
      <c r="AM364" s="199">
        <f t="shared" si="74"/>
        <v>21.453974133970064</v>
      </c>
      <c r="AN364" s="190"/>
    </row>
    <row r="365" spans="1:40" ht="14.45" hidden="1" customHeight="1">
      <c r="A365" s="190"/>
      <c r="B365" s="686"/>
      <c r="C365" s="196">
        <v>75</v>
      </c>
      <c r="D365" s="200"/>
      <c r="E365" s="200"/>
      <c r="F365" s="198"/>
      <c r="G365" s="198"/>
      <c r="H365" s="197"/>
      <c r="I365" s="197"/>
      <c r="J365" s="198"/>
      <c r="K365" s="198"/>
      <c r="L365" s="197"/>
      <c r="M365" s="197"/>
      <c r="N365" s="198"/>
      <c r="O365" s="198"/>
      <c r="P365" s="197"/>
      <c r="Q365" s="197"/>
      <c r="R365" s="198"/>
      <c r="S365" s="198"/>
      <c r="T365" s="197"/>
      <c r="U365" s="197"/>
      <c r="V365" s="198"/>
      <c r="W365" s="198"/>
      <c r="X365" s="197"/>
      <c r="Y365" s="197"/>
      <c r="Z365" s="198"/>
      <c r="AA365" s="198"/>
      <c r="AB365" s="197"/>
      <c r="AC365" s="197"/>
      <c r="AD365" s="198"/>
      <c r="AE365" s="198"/>
      <c r="AF365" s="197">
        <f t="shared" ref="AF365:AF379" si="75">AF364</f>
        <v>2.480000000000001E-2</v>
      </c>
      <c r="AG365" s="197">
        <f t="shared" si="71"/>
        <v>0.83932499999999954</v>
      </c>
      <c r="AH365" s="198">
        <f>ROW(AC76)*AF365^IF(AG365=100%,0,1)*PRODUCT(INDEX(1-AF$289:AF364,))</f>
        <v>0.30317851327534934</v>
      </c>
      <c r="AI365" s="198">
        <f t="shared" si="72"/>
        <v>24.185502658428504</v>
      </c>
      <c r="AJ365" s="197">
        <f t="shared" ref="AJ365:AJ396" si="76">AJ364</f>
        <v>1.4800000000000004E-2</v>
      </c>
      <c r="AK365" s="197">
        <f t="shared" si="73"/>
        <v>0.50336250000000005</v>
      </c>
      <c r="AL365" s="198">
        <f>ROW(AG76)*AJ365^IF(AK365=100%,0,1)*PRODUCT(INDEX(1-AJ$289:AJ364,))</f>
        <v>0.37801286506076559</v>
      </c>
      <c r="AM365" s="199">
        <f t="shared" si="74"/>
        <v>21.831986999030828</v>
      </c>
      <c r="AN365" s="190"/>
    </row>
    <row r="366" spans="1:40" ht="14.45" hidden="1" customHeight="1">
      <c r="A366" s="190"/>
      <c r="B366" s="686"/>
      <c r="C366" s="196">
        <v>76</v>
      </c>
      <c r="D366" s="200"/>
      <c r="E366" s="200"/>
      <c r="F366" s="198"/>
      <c r="G366" s="198"/>
      <c r="H366" s="197"/>
      <c r="I366" s="197"/>
      <c r="J366" s="198"/>
      <c r="K366" s="198"/>
      <c r="L366" s="197"/>
      <c r="M366" s="197"/>
      <c r="N366" s="198"/>
      <c r="O366" s="198"/>
      <c r="P366" s="197"/>
      <c r="Q366" s="197"/>
      <c r="R366" s="198"/>
      <c r="S366" s="198"/>
      <c r="T366" s="197"/>
      <c r="U366" s="197"/>
      <c r="V366" s="198"/>
      <c r="W366" s="198"/>
      <c r="X366" s="197"/>
      <c r="Y366" s="197"/>
      <c r="Z366" s="198"/>
      <c r="AA366" s="198"/>
      <c r="AB366" s="197"/>
      <c r="AC366" s="197"/>
      <c r="AD366" s="198"/>
      <c r="AE366" s="198"/>
      <c r="AF366" s="197">
        <f t="shared" si="75"/>
        <v>2.480000000000001E-2</v>
      </c>
      <c r="AG366" s="197">
        <f t="shared" si="71"/>
        <v>0.85085699999999953</v>
      </c>
      <c r="AH366" s="198">
        <f>ROW(AC77)*AF366^IF(AG366=100%,0,1)*PRODUCT(INDEX(1-AF$289:AF365,))</f>
        <v>0.29954994517435901</v>
      </c>
      <c r="AI366" s="198">
        <f t="shared" si="72"/>
        <v>24.485052603602863</v>
      </c>
      <c r="AJ366" s="197">
        <f t="shared" si="76"/>
        <v>1.4800000000000004E-2</v>
      </c>
      <c r="AK366" s="197">
        <f t="shared" si="73"/>
        <v>0.5102445000000001</v>
      </c>
      <c r="AL366" s="198">
        <f>ROW(AG77)*AJ366^IF(AK366=100%,0,1)*PRODUCT(INDEX(1-AJ$289:AJ365,))</f>
        <v>0.37731851511389086</v>
      </c>
      <c r="AM366" s="199">
        <f t="shared" si="74"/>
        <v>22.20930551414472</v>
      </c>
      <c r="AN366" s="190"/>
    </row>
    <row r="367" spans="1:40" ht="14.45" hidden="1" customHeight="1">
      <c r="A367" s="190"/>
      <c r="B367" s="686"/>
      <c r="C367" s="196">
        <v>77</v>
      </c>
      <c r="D367" s="200"/>
      <c r="E367" s="200"/>
      <c r="F367" s="198"/>
      <c r="G367" s="198"/>
      <c r="H367" s="197"/>
      <c r="I367" s="197"/>
      <c r="J367" s="198"/>
      <c r="K367" s="198"/>
      <c r="L367" s="197"/>
      <c r="M367" s="197"/>
      <c r="N367" s="198"/>
      <c r="O367" s="198"/>
      <c r="P367" s="197"/>
      <c r="Q367" s="197"/>
      <c r="R367" s="198"/>
      <c r="S367" s="198"/>
      <c r="T367" s="197"/>
      <c r="U367" s="197"/>
      <c r="V367" s="198"/>
      <c r="W367" s="198"/>
      <c r="X367" s="197"/>
      <c r="Y367" s="197"/>
      <c r="Z367" s="198"/>
      <c r="AA367" s="198"/>
      <c r="AB367" s="197"/>
      <c r="AC367" s="197"/>
      <c r="AD367" s="198"/>
      <c r="AE367" s="198"/>
      <c r="AF367" s="197">
        <f t="shared" si="75"/>
        <v>2.480000000000001E-2</v>
      </c>
      <c r="AG367" s="197">
        <f t="shared" si="71"/>
        <v>0.86238899999999952</v>
      </c>
      <c r="AH367" s="198">
        <f>ROW(AC78)*AF367^IF(AG367=100%,0,1)*PRODUCT(INDEX(1-AF$289:AF366,))</f>
        <v>0.29591488713837305</v>
      </c>
      <c r="AI367" s="198">
        <f t="shared" si="72"/>
        <v>24.780967490741237</v>
      </c>
      <c r="AJ367" s="197">
        <f t="shared" si="76"/>
        <v>1.4800000000000004E-2</v>
      </c>
      <c r="AK367" s="197">
        <f t="shared" si="73"/>
        <v>0.51712650000000016</v>
      </c>
      <c r="AL367" s="198">
        <f>ROW(AG78)*AJ367^IF(AK367=100%,0,1)*PRODUCT(INDEX(1-AJ$289:AJ366,))</f>
        <v>0.37656191798748062</v>
      </c>
      <c r="AM367" s="199">
        <f t="shared" si="74"/>
        <v>22.585867432132201</v>
      </c>
      <c r="AN367" s="190"/>
    </row>
    <row r="368" spans="1:40" ht="14.45" hidden="1" customHeight="1">
      <c r="A368" s="190"/>
      <c r="B368" s="686"/>
      <c r="C368" s="196">
        <v>78</v>
      </c>
      <c r="D368" s="200"/>
      <c r="E368" s="200"/>
      <c r="F368" s="198"/>
      <c r="G368" s="198"/>
      <c r="H368" s="197"/>
      <c r="I368" s="197"/>
      <c r="J368" s="198"/>
      <c r="K368" s="198"/>
      <c r="L368" s="197"/>
      <c r="M368" s="197"/>
      <c r="N368" s="198"/>
      <c r="O368" s="198"/>
      <c r="P368" s="197"/>
      <c r="Q368" s="197"/>
      <c r="R368" s="198"/>
      <c r="S368" s="198"/>
      <c r="T368" s="197"/>
      <c r="U368" s="197"/>
      <c r="V368" s="198"/>
      <c r="W368" s="198"/>
      <c r="X368" s="197"/>
      <c r="Y368" s="197"/>
      <c r="Z368" s="198"/>
      <c r="AA368" s="198"/>
      <c r="AB368" s="197"/>
      <c r="AC368" s="197"/>
      <c r="AD368" s="198"/>
      <c r="AE368" s="198"/>
      <c r="AF368" s="197">
        <f t="shared" si="75"/>
        <v>2.480000000000001E-2</v>
      </c>
      <c r="AG368" s="197">
        <f t="shared" si="71"/>
        <v>0.8739209999999995</v>
      </c>
      <c r="AH368" s="198">
        <f>ROW(AC79)*AF368^IF(AG368=100%,0,1)*PRODUCT(INDEX(1-AF$289:AF367,))</f>
        <v>0.29227589278269189</v>
      </c>
      <c r="AI368" s="198">
        <f t="shared" si="72"/>
        <v>25.073243383523927</v>
      </c>
      <c r="AJ368" s="197">
        <f t="shared" si="76"/>
        <v>1.4800000000000004E-2</v>
      </c>
      <c r="AK368" s="197">
        <f t="shared" si="73"/>
        <v>0.52400850000000021</v>
      </c>
      <c r="AL368" s="198">
        <f>ROW(AG79)*AJ368^IF(AK368=100%,0,1)*PRODUCT(INDEX(1-AJ$289:AJ367,))</f>
        <v>0.3757450682884616</v>
      </c>
      <c r="AM368" s="199">
        <f t="shared" si="74"/>
        <v>22.961612500420664</v>
      </c>
      <c r="AN368" s="190"/>
    </row>
    <row r="369" spans="1:40" ht="14.45" hidden="1" customHeight="1">
      <c r="A369" s="190"/>
      <c r="B369" s="686"/>
      <c r="C369" s="196">
        <v>79</v>
      </c>
      <c r="D369" s="200"/>
      <c r="E369" s="200"/>
      <c r="F369" s="198"/>
      <c r="G369" s="198"/>
      <c r="H369" s="197"/>
      <c r="I369" s="197"/>
      <c r="J369" s="198"/>
      <c r="K369" s="198"/>
      <c r="L369" s="197"/>
      <c r="M369" s="197"/>
      <c r="N369" s="198"/>
      <c r="O369" s="198"/>
      <c r="P369" s="197"/>
      <c r="Q369" s="197"/>
      <c r="R369" s="198"/>
      <c r="S369" s="198"/>
      <c r="T369" s="197"/>
      <c r="U369" s="197"/>
      <c r="V369" s="198"/>
      <c r="W369" s="198"/>
      <c r="X369" s="197"/>
      <c r="Y369" s="197"/>
      <c r="Z369" s="198"/>
      <c r="AA369" s="198"/>
      <c r="AB369" s="197"/>
      <c r="AC369" s="197"/>
      <c r="AD369" s="198"/>
      <c r="AE369" s="198"/>
      <c r="AF369" s="197">
        <f t="shared" si="75"/>
        <v>2.480000000000001E-2</v>
      </c>
      <c r="AG369" s="197">
        <f t="shared" si="71"/>
        <v>0.88545299999999949</v>
      </c>
      <c r="AH369" s="198">
        <f>ROW(AC80)*AF369^IF(AG369=100%,0,1)*PRODUCT(INDEX(1-AF$289:AF368,))</f>
        <v>0.28863539305486696</v>
      </c>
      <c r="AI369" s="198">
        <f t="shared" si="72"/>
        <v>25.361878776578795</v>
      </c>
      <c r="AJ369" s="197">
        <f t="shared" si="76"/>
        <v>1.4800000000000004E-2</v>
      </c>
      <c r="AK369" s="197">
        <f t="shared" si="73"/>
        <v>0.53089050000000026</v>
      </c>
      <c r="AL369" s="198">
        <f>ROW(AG80)*AJ369^IF(AK369=100%,0,1)*PRODUCT(INDEX(1-AJ$289:AJ368,))</f>
        <v>0.3748699152180176</v>
      </c>
      <c r="AM369" s="199">
        <f t="shared" si="74"/>
        <v>23.336482415638681</v>
      </c>
      <c r="AN369" s="190"/>
    </row>
    <row r="370" spans="1:40" ht="14.45" hidden="1" customHeight="1">
      <c r="A370" s="190"/>
      <c r="B370" s="686"/>
      <c r="C370" s="196">
        <v>80</v>
      </c>
      <c r="D370" s="200"/>
      <c r="E370" s="200"/>
      <c r="F370" s="198"/>
      <c r="G370" s="198"/>
      <c r="H370" s="197"/>
      <c r="I370" s="197"/>
      <c r="J370" s="198"/>
      <c r="K370" s="198"/>
      <c r="L370" s="197"/>
      <c r="M370" s="197"/>
      <c r="N370" s="198"/>
      <c r="O370" s="198"/>
      <c r="P370" s="197"/>
      <c r="Q370" s="197"/>
      <c r="R370" s="198"/>
      <c r="S370" s="198"/>
      <c r="T370" s="197"/>
      <c r="U370" s="197"/>
      <c r="V370" s="198"/>
      <c r="W370" s="198"/>
      <c r="X370" s="197"/>
      <c r="Y370" s="197"/>
      <c r="Z370" s="198"/>
      <c r="AA370" s="198"/>
      <c r="AB370" s="197"/>
      <c r="AC370" s="197"/>
      <c r="AD370" s="198"/>
      <c r="AE370" s="198"/>
      <c r="AF370" s="197">
        <f t="shared" si="75"/>
        <v>2.480000000000001E-2</v>
      </c>
      <c r="AG370" s="197">
        <f t="shared" si="71"/>
        <v>0.89698499999999948</v>
      </c>
      <c r="AH370" s="198">
        <f>ROW(AC81)*AF370^IF(AG370=100%,0,1)*PRODUCT(INDEX(1-AF$289:AF369,))</f>
        <v>0.28499570074844505</v>
      </c>
      <c r="AI370" s="198">
        <f t="shared" si="72"/>
        <v>25.646874477327241</v>
      </c>
      <c r="AJ370" s="197">
        <f t="shared" si="76"/>
        <v>1.4800000000000004E-2</v>
      </c>
      <c r="AK370" s="197">
        <f t="shared" si="73"/>
        <v>0.53777250000000032</v>
      </c>
      <c r="AL370" s="198">
        <f>ROW(AG81)*AJ370^IF(AK370=100%,0,1)*PRODUCT(INDEX(1-AJ$289:AJ369,))</f>
        <v>0.37393836347870074</v>
      </c>
      <c r="AM370" s="199">
        <f t="shared" si="74"/>
        <v>23.710420779117381</v>
      </c>
      <c r="AN370" s="190"/>
    </row>
    <row r="371" spans="1:40" ht="14.45" hidden="1" customHeight="1">
      <c r="A371" s="190"/>
      <c r="B371" s="686"/>
      <c r="C371" s="196">
        <v>81</v>
      </c>
      <c r="D371" s="200"/>
      <c r="E371" s="200"/>
      <c r="F371" s="198"/>
      <c r="G371" s="198"/>
      <c r="H371" s="197"/>
      <c r="I371" s="197"/>
      <c r="J371" s="198"/>
      <c r="K371" s="198"/>
      <c r="L371" s="197"/>
      <c r="M371" s="197"/>
      <c r="N371" s="198"/>
      <c r="O371" s="198"/>
      <c r="P371" s="197"/>
      <c r="Q371" s="197"/>
      <c r="R371" s="198"/>
      <c r="S371" s="198"/>
      <c r="T371" s="197"/>
      <c r="U371" s="197"/>
      <c r="V371" s="198"/>
      <c r="W371" s="198"/>
      <c r="X371" s="197"/>
      <c r="Y371" s="197"/>
      <c r="Z371" s="198"/>
      <c r="AA371" s="198"/>
      <c r="AB371" s="197"/>
      <c r="AC371" s="197"/>
      <c r="AD371" s="198"/>
      <c r="AE371" s="198"/>
      <c r="AF371" s="197">
        <f t="shared" si="75"/>
        <v>2.480000000000001E-2</v>
      </c>
      <c r="AG371" s="197">
        <f t="shared" si="71"/>
        <v>0.90851699999999946</v>
      </c>
      <c r="AH371" s="198">
        <f>ROW(AC82)*AF371^IF(AG371=100%,0,1)*PRODUCT(INDEX(1-AF$289:AF370,))</f>
        <v>0.28135901486827719</v>
      </c>
      <c r="AI371" s="198">
        <f t="shared" si="72"/>
        <v>25.928233492195517</v>
      </c>
      <c r="AJ371" s="197">
        <f t="shared" si="76"/>
        <v>1.4800000000000004E-2</v>
      </c>
      <c r="AK371" s="197">
        <f t="shared" si="73"/>
        <v>0.54465450000000037</v>
      </c>
      <c r="AL371" s="198">
        <f>ROW(AG82)*AJ371^IF(AK371=100%,0,1)*PRODUCT(INDEX(1-AJ$289:AJ370,))</f>
        <v>0.37295227416463833</v>
      </c>
      <c r="AM371" s="199">
        <f t="shared" si="74"/>
        <v>24.08337305328202</v>
      </c>
      <c r="AN371" s="190"/>
    </row>
    <row r="372" spans="1:40" ht="14.45" hidden="1" customHeight="1">
      <c r="A372" s="190"/>
      <c r="B372" s="686"/>
      <c r="C372" s="196">
        <v>82</v>
      </c>
      <c r="D372" s="200"/>
      <c r="E372" s="200"/>
      <c r="F372" s="198"/>
      <c r="G372" s="198"/>
      <c r="H372" s="197"/>
      <c r="I372" s="197"/>
      <c r="J372" s="198"/>
      <c r="K372" s="198"/>
      <c r="L372" s="197"/>
      <c r="M372" s="197"/>
      <c r="N372" s="198"/>
      <c r="O372" s="198"/>
      <c r="P372" s="197"/>
      <c r="Q372" s="197"/>
      <c r="R372" s="198"/>
      <c r="S372" s="198"/>
      <c r="T372" s="197"/>
      <c r="U372" s="197"/>
      <c r="V372" s="198"/>
      <c r="W372" s="198"/>
      <c r="X372" s="197"/>
      <c r="Y372" s="197"/>
      <c r="Z372" s="198"/>
      <c r="AA372" s="198"/>
      <c r="AB372" s="197"/>
      <c r="AC372" s="197"/>
      <c r="AD372" s="198"/>
      <c r="AE372" s="198"/>
      <c r="AF372" s="197">
        <f t="shared" si="75"/>
        <v>2.480000000000001E-2</v>
      </c>
      <c r="AG372" s="197">
        <f t="shared" si="71"/>
        <v>0.92004899999999945</v>
      </c>
      <c r="AH372" s="198">
        <f>ROW(AC83)*AF372^IF(AG372=100%,0,1)*PRODUCT(INDEX(1-AF$289:AF371,))</f>
        <v>0.27772742485197738</v>
      </c>
      <c r="AI372" s="198">
        <f t="shared" si="72"/>
        <v>26.205960917047495</v>
      </c>
      <c r="AJ372" s="197">
        <f t="shared" si="76"/>
        <v>1.4800000000000004E-2</v>
      </c>
      <c r="AK372" s="197">
        <f t="shared" si="73"/>
        <v>0.55153650000000043</v>
      </c>
      <c r="AL372" s="198">
        <f>ROW(AG83)*AJ372^IF(AK372=100%,0,1)*PRODUCT(INDEX(1-AJ$289:AJ371,))</f>
        <v>0.37191346563513589</v>
      </c>
      <c r="AM372" s="199">
        <f t="shared" si="74"/>
        <v>24.455286518917156</v>
      </c>
      <c r="AN372" s="190"/>
    </row>
    <row r="373" spans="1:40" ht="14.45" hidden="1" customHeight="1">
      <c r="A373" s="190"/>
      <c r="B373" s="686"/>
      <c r="C373" s="196">
        <v>83</v>
      </c>
      <c r="D373" s="200"/>
      <c r="E373" s="200"/>
      <c r="F373" s="198"/>
      <c r="G373" s="198"/>
      <c r="H373" s="197"/>
      <c r="I373" s="197"/>
      <c r="J373" s="198"/>
      <c r="K373" s="198"/>
      <c r="L373" s="197"/>
      <c r="M373" s="197"/>
      <c r="N373" s="198"/>
      <c r="O373" s="198"/>
      <c r="P373" s="197"/>
      <c r="Q373" s="197"/>
      <c r="R373" s="198"/>
      <c r="S373" s="198"/>
      <c r="T373" s="197"/>
      <c r="U373" s="197"/>
      <c r="V373" s="198"/>
      <c r="W373" s="198"/>
      <c r="X373" s="197"/>
      <c r="Y373" s="197"/>
      <c r="Z373" s="198"/>
      <c r="AA373" s="198"/>
      <c r="AB373" s="197"/>
      <c r="AC373" s="197"/>
      <c r="AD373" s="198"/>
      <c r="AE373" s="198"/>
      <c r="AF373" s="197">
        <f t="shared" si="75"/>
        <v>2.480000000000001E-2</v>
      </c>
      <c r="AG373" s="197">
        <f t="shared" si="71"/>
        <v>0.93158099999999944</v>
      </c>
      <c r="AH373" s="198">
        <f>ROW(AC84)*AF373^IF(AG373=100%,0,1)*PRODUCT(INDEX(1-AF$289:AF372,))</f>
        <v>0.27410291465198144</v>
      </c>
      <c r="AI373" s="198">
        <f t="shared" si="72"/>
        <v>26.480063831699475</v>
      </c>
      <c r="AJ373" s="197">
        <f t="shared" si="76"/>
        <v>1.4800000000000004E-2</v>
      </c>
      <c r="AK373" s="197">
        <f t="shared" si="73"/>
        <v>0.55841850000000048</v>
      </c>
      <c r="AL373" s="198">
        <f>ROW(AG84)*AJ373^IF(AK373=100%,0,1)*PRODUCT(INDEX(1-AJ$289:AJ372,))</f>
        <v>0.37082371437197365</v>
      </c>
      <c r="AM373" s="199">
        <f t="shared" si="74"/>
        <v>24.826110233289128</v>
      </c>
      <c r="AN373" s="190"/>
    </row>
    <row r="374" spans="1:40" ht="14.45" hidden="1" customHeight="1">
      <c r="A374" s="190"/>
      <c r="B374" s="686"/>
      <c r="C374" s="196">
        <v>84</v>
      </c>
      <c r="D374" s="200"/>
      <c r="E374" s="200"/>
      <c r="F374" s="198"/>
      <c r="G374" s="198"/>
      <c r="H374" s="197"/>
      <c r="I374" s="197"/>
      <c r="J374" s="198"/>
      <c r="K374" s="198"/>
      <c r="L374" s="197"/>
      <c r="M374" s="197"/>
      <c r="N374" s="198"/>
      <c r="O374" s="198"/>
      <c r="P374" s="197"/>
      <c r="Q374" s="197"/>
      <c r="R374" s="198"/>
      <c r="S374" s="198"/>
      <c r="T374" s="197"/>
      <c r="U374" s="197"/>
      <c r="V374" s="198"/>
      <c r="W374" s="198"/>
      <c r="X374" s="197"/>
      <c r="Y374" s="197"/>
      <c r="Z374" s="198"/>
      <c r="AA374" s="198"/>
      <c r="AB374" s="197"/>
      <c r="AC374" s="197"/>
      <c r="AD374" s="198"/>
      <c r="AE374" s="198"/>
      <c r="AF374" s="197">
        <f t="shared" si="75"/>
        <v>2.480000000000001E-2</v>
      </c>
      <c r="AG374" s="197">
        <f t="shared" si="71"/>
        <v>0.94311299999999942</v>
      </c>
      <c r="AH374" s="198">
        <f>ROW(AC85)*AF374^IF(AG374=100%,0,1)*PRODUCT(INDEX(1-AF$289:AF373,))</f>
        <v>0.27048736668252438</v>
      </c>
      <c r="AI374" s="198">
        <f t="shared" si="72"/>
        <v>26.750551198381999</v>
      </c>
      <c r="AJ374" s="197">
        <f t="shared" si="76"/>
        <v>1.4800000000000004E-2</v>
      </c>
      <c r="AK374" s="197">
        <f t="shared" si="73"/>
        <v>0.56530050000000054</v>
      </c>
      <c r="AL374" s="198">
        <f>ROW(AG85)*AJ374^IF(AK374=100%,0,1)*PRODUCT(INDEX(1-AJ$289:AJ373,))</f>
        <v>0.36968475582068833</v>
      </c>
      <c r="AM374" s="199">
        <f t="shared" si="74"/>
        <v>25.195794989109817</v>
      </c>
      <c r="AN374" s="190"/>
    </row>
    <row r="375" spans="1:40" ht="14.45" hidden="1" customHeight="1">
      <c r="A375" s="190"/>
      <c r="B375" s="686"/>
      <c r="C375" s="196">
        <v>85</v>
      </c>
      <c r="D375" s="200"/>
      <c r="E375" s="200"/>
      <c r="F375" s="198"/>
      <c r="G375" s="198"/>
      <c r="H375" s="197"/>
      <c r="I375" s="197"/>
      <c r="J375" s="198"/>
      <c r="K375" s="198"/>
      <c r="L375" s="197"/>
      <c r="M375" s="197"/>
      <c r="N375" s="198"/>
      <c r="O375" s="198"/>
      <c r="P375" s="197"/>
      <c r="Q375" s="197"/>
      <c r="R375" s="198"/>
      <c r="S375" s="198"/>
      <c r="T375" s="197"/>
      <c r="U375" s="197"/>
      <c r="V375" s="198"/>
      <c r="W375" s="198"/>
      <c r="X375" s="197"/>
      <c r="Y375" s="197"/>
      <c r="Z375" s="198"/>
      <c r="AA375" s="198"/>
      <c r="AB375" s="197"/>
      <c r="AC375" s="197"/>
      <c r="AD375" s="198"/>
      <c r="AE375" s="198"/>
      <c r="AF375" s="197">
        <f t="shared" si="75"/>
        <v>2.480000000000001E-2</v>
      </c>
      <c r="AG375" s="197">
        <f t="shared" si="71"/>
        <v>0.95464499999999941</v>
      </c>
      <c r="AH375" s="198">
        <f>ROW(AC86)*AF375^IF(AG375=100%,0,1)*PRODUCT(INDEX(1-AF$289:AF374,))</f>
        <v>0.26688256563572477</v>
      </c>
      <c r="AI375" s="198">
        <f t="shared" si="72"/>
        <v>27.017433764017724</v>
      </c>
      <c r="AJ375" s="197">
        <f t="shared" si="76"/>
        <v>1.4800000000000004E-2</v>
      </c>
      <c r="AK375" s="197">
        <f t="shared" si="73"/>
        <v>0.57218250000000059</v>
      </c>
      <c r="AL375" s="198">
        <f>ROW(AG86)*AJ375^IF(AK375=100%,0,1)*PRODUCT(INDEX(1-AJ$289:AJ374,))</f>
        <v>0.36849828521612493</v>
      </c>
      <c r="AM375" s="199">
        <f t="shared" si="74"/>
        <v>25.564293274325941</v>
      </c>
      <c r="AN375" s="190"/>
    </row>
    <row r="376" spans="1:40" ht="14.45" hidden="1" customHeight="1">
      <c r="A376" s="190"/>
      <c r="B376" s="686"/>
      <c r="C376" s="196">
        <v>86</v>
      </c>
      <c r="D376" s="200"/>
      <c r="E376" s="200"/>
      <c r="F376" s="198"/>
      <c r="G376" s="198"/>
      <c r="H376" s="197"/>
      <c r="I376" s="197"/>
      <c r="J376" s="198"/>
      <c r="K376" s="198"/>
      <c r="L376" s="197"/>
      <c r="M376" s="197"/>
      <c r="N376" s="198"/>
      <c r="O376" s="198"/>
      <c r="P376" s="197"/>
      <c r="Q376" s="197"/>
      <c r="R376" s="198"/>
      <c r="S376" s="198"/>
      <c r="T376" s="197"/>
      <c r="U376" s="197"/>
      <c r="V376" s="198"/>
      <c r="W376" s="198"/>
      <c r="X376" s="197"/>
      <c r="Y376" s="197"/>
      <c r="Z376" s="198"/>
      <c r="AA376" s="198"/>
      <c r="AB376" s="197"/>
      <c r="AC376" s="197"/>
      <c r="AD376" s="198"/>
      <c r="AE376" s="198"/>
      <c r="AF376" s="197">
        <f t="shared" si="75"/>
        <v>2.480000000000001E-2</v>
      </c>
      <c r="AG376" s="197">
        <f t="shared" si="71"/>
        <v>0.9661769999999994</v>
      </c>
      <c r="AH376" s="198">
        <f>ROW(AC87)*AF376^IF(AG376=100%,0,1)*PRODUCT(INDEX(1-AF$289:AF375,))</f>
        <v>0.26329020217084198</v>
      </c>
      <c r="AI376" s="198">
        <f t="shared" si="72"/>
        <v>27.280723966188567</v>
      </c>
      <c r="AJ376" s="197">
        <f t="shared" si="76"/>
        <v>1.4800000000000004E-2</v>
      </c>
      <c r="AK376" s="197">
        <f t="shared" si="73"/>
        <v>0.57906450000000065</v>
      </c>
      <c r="AL376" s="198">
        <f>ROW(AG87)*AJ376^IF(AK376=100%,0,1)*PRODUCT(INDEX(1-AJ$289:AJ375,))</f>
        <v>0.36726595839254161</v>
      </c>
      <c r="AM376" s="199">
        <f t="shared" si="74"/>
        <v>25.931559232718481</v>
      </c>
      <c r="AN376" s="190"/>
    </row>
    <row r="377" spans="1:40" ht="14.45" hidden="1" customHeight="1">
      <c r="A377" s="190"/>
      <c r="B377" s="686"/>
      <c r="C377" s="196">
        <v>87</v>
      </c>
      <c r="D377" s="200"/>
      <c r="E377" s="200"/>
      <c r="F377" s="198"/>
      <c r="G377" s="198"/>
      <c r="H377" s="197"/>
      <c r="I377" s="197"/>
      <c r="J377" s="198"/>
      <c r="K377" s="198"/>
      <c r="L377" s="197"/>
      <c r="M377" s="197"/>
      <c r="N377" s="198"/>
      <c r="O377" s="198"/>
      <c r="P377" s="197"/>
      <c r="Q377" s="197"/>
      <c r="R377" s="198"/>
      <c r="S377" s="198"/>
      <c r="T377" s="197"/>
      <c r="U377" s="197"/>
      <c r="V377" s="198"/>
      <c r="W377" s="198"/>
      <c r="X377" s="197"/>
      <c r="Y377" s="197"/>
      <c r="Z377" s="198"/>
      <c r="AA377" s="198"/>
      <c r="AB377" s="197"/>
      <c r="AC377" s="197"/>
      <c r="AD377" s="198"/>
      <c r="AE377" s="198"/>
      <c r="AF377" s="197">
        <f t="shared" si="75"/>
        <v>2.480000000000001E-2</v>
      </c>
      <c r="AG377" s="197">
        <f t="shared" si="71"/>
        <v>0.97770899999999938</v>
      </c>
      <c r="AH377" s="198">
        <f>ROW(AC88)*AF377^IF(AG377=100%,0,1)*PRODUCT(INDEX(1-AF$289:AF376,))</f>
        <v>0.25971187648064886</v>
      </c>
      <c r="AI377" s="198">
        <f t="shared" si="72"/>
        <v>27.540435842669215</v>
      </c>
      <c r="AJ377" s="197">
        <f t="shared" si="76"/>
        <v>1.4800000000000004E-2</v>
      </c>
      <c r="AK377" s="197">
        <f t="shared" si="73"/>
        <v>0.5859465000000007</v>
      </c>
      <c r="AL377" s="198">
        <f>ROW(AG88)*AJ377^IF(AK377=100%,0,1)*PRODUCT(INDEX(1-AJ$289:AJ376,))</f>
        <v>0.36598939257854279</v>
      </c>
      <c r="AM377" s="199">
        <f t="shared" si="74"/>
        <v>26.297548625297022</v>
      </c>
      <c r="AN377" s="190"/>
    </row>
    <row r="378" spans="1:40" ht="14.45" hidden="1" customHeight="1">
      <c r="A378" s="190"/>
      <c r="B378" s="686"/>
      <c r="C378" s="196">
        <v>88</v>
      </c>
      <c r="D378" s="200"/>
      <c r="E378" s="200"/>
      <c r="F378" s="198"/>
      <c r="G378" s="198"/>
      <c r="H378" s="197"/>
      <c r="I378" s="197"/>
      <c r="J378" s="198"/>
      <c r="K378" s="198"/>
      <c r="L378" s="197"/>
      <c r="M378" s="197"/>
      <c r="N378" s="198"/>
      <c r="O378" s="198"/>
      <c r="P378" s="197"/>
      <c r="Q378" s="197"/>
      <c r="R378" s="198"/>
      <c r="S378" s="198"/>
      <c r="T378" s="197"/>
      <c r="U378" s="197"/>
      <c r="V378" s="198"/>
      <c r="W378" s="198"/>
      <c r="X378" s="197"/>
      <c r="Y378" s="197"/>
      <c r="Z378" s="198"/>
      <c r="AA378" s="198"/>
      <c r="AB378" s="197"/>
      <c r="AC378" s="197"/>
      <c r="AD378" s="198"/>
      <c r="AE378" s="198"/>
      <c r="AF378" s="197">
        <f t="shared" si="75"/>
        <v>2.480000000000001E-2</v>
      </c>
      <c r="AG378" s="197">
        <f t="shared" si="71"/>
        <v>0.98924099999999937</v>
      </c>
      <c r="AH378" s="198">
        <f>ROW(AC89)*AF378^IF(AG378=100%,0,1)*PRODUCT(INDEX(1-AF$289:AF377,))</f>
        <v>0.25614910173874611</v>
      </c>
      <c r="AI378" s="198">
        <f t="shared" si="72"/>
        <v>27.796584944407961</v>
      </c>
      <c r="AJ378" s="197">
        <f t="shared" si="76"/>
        <v>1.4800000000000004E-2</v>
      </c>
      <c r="AK378" s="197">
        <f t="shared" si="73"/>
        <v>0.59282850000000076</v>
      </c>
      <c r="AL378" s="198">
        <f>ROW(AG89)*AJ378^IF(AK378=100%,0,1)*PRODUCT(INDEX(1-AJ$289:AJ377,))</f>
        <v>0.36467016717711187</v>
      </c>
      <c r="AM378" s="199">
        <f t="shared" si="74"/>
        <v>26.662218792474135</v>
      </c>
      <c r="AN378" s="190"/>
    </row>
    <row r="379" spans="1:40" ht="14.45" customHeight="1">
      <c r="A379" s="190"/>
      <c r="B379" s="686"/>
      <c r="C379" s="196">
        <v>89</v>
      </c>
      <c r="D379" s="200"/>
      <c r="E379" s="200"/>
      <c r="F379" s="198"/>
      <c r="G379" s="198"/>
      <c r="H379" s="197"/>
      <c r="I379" s="197"/>
      <c r="J379" s="198"/>
      <c r="K379" s="198"/>
      <c r="L379" s="197"/>
      <c r="M379" s="197"/>
      <c r="N379" s="198"/>
      <c r="O379" s="198"/>
      <c r="P379" s="197"/>
      <c r="Q379" s="197"/>
      <c r="R379" s="198"/>
      <c r="S379" s="198"/>
      <c r="T379" s="197"/>
      <c r="U379" s="197"/>
      <c r="V379" s="198"/>
      <c r="W379" s="198"/>
      <c r="X379" s="197"/>
      <c r="Y379" s="197"/>
      <c r="Z379" s="198"/>
      <c r="AA379" s="198"/>
      <c r="AB379" s="197"/>
      <c r="AC379" s="197"/>
      <c r="AD379" s="198"/>
      <c r="AE379" s="198"/>
      <c r="AF379" s="197">
        <f t="shared" si="75"/>
        <v>2.480000000000001E-2</v>
      </c>
      <c r="AG379" s="197">
        <f t="shared" si="71"/>
        <v>1</v>
      </c>
      <c r="AH379" s="198">
        <f>ROW(AC90)*AF379^IF(AG379=100%,0,1)*PRODUCT(INDEX(1-AF$289:AF378,))</f>
        <v>10.185617235142379</v>
      </c>
      <c r="AI379" s="198">
        <f t="shared" si="72"/>
        <v>37.982202179550342</v>
      </c>
      <c r="AJ379" s="197">
        <f t="shared" si="76"/>
        <v>1.4800000000000004E-2</v>
      </c>
      <c r="AK379" s="197">
        <f t="shared" si="73"/>
        <v>0.59971050000000081</v>
      </c>
      <c r="AL379" s="198">
        <f>ROW(AG90)*AJ379^IF(AK379=100%,0,1)*PRODUCT(INDEX(1-AJ$289:AJ378,))</f>
        <v>0.36330982453101296</v>
      </c>
      <c r="AM379" s="199">
        <f t="shared" si="74"/>
        <v>27.025528617005147</v>
      </c>
      <c r="AN379" s="190"/>
    </row>
    <row r="380" spans="1:40" ht="14.45" hidden="1" customHeight="1">
      <c r="A380" s="190"/>
      <c r="B380" s="686"/>
      <c r="C380" s="196">
        <v>90</v>
      </c>
      <c r="D380" s="200"/>
      <c r="E380" s="200"/>
      <c r="F380" s="198"/>
      <c r="G380" s="198"/>
      <c r="H380" s="197"/>
      <c r="I380" s="197"/>
      <c r="J380" s="198"/>
      <c r="K380" s="198"/>
      <c r="L380" s="197"/>
      <c r="M380" s="197"/>
      <c r="N380" s="198"/>
      <c r="O380" s="198"/>
      <c r="P380" s="197"/>
      <c r="Q380" s="197"/>
      <c r="R380" s="198"/>
      <c r="S380" s="198"/>
      <c r="T380" s="197"/>
      <c r="U380" s="197"/>
      <c r="V380" s="198"/>
      <c r="W380" s="198"/>
      <c r="X380" s="197"/>
      <c r="Y380" s="197"/>
      <c r="Z380" s="198"/>
      <c r="AA380" s="198"/>
      <c r="AB380" s="197"/>
      <c r="AC380" s="197"/>
      <c r="AD380" s="198"/>
      <c r="AE380" s="198"/>
      <c r="AF380" s="197"/>
      <c r="AG380" s="197"/>
      <c r="AH380" s="198"/>
      <c r="AI380" s="198"/>
      <c r="AJ380" s="197">
        <f t="shared" si="76"/>
        <v>1.4800000000000004E-2</v>
      </c>
      <c r="AK380" s="197">
        <f t="shared" si="73"/>
        <v>0.60659250000000087</v>
      </c>
      <c r="AL380" s="198">
        <f>ROW(AG91)*AJ380^IF(AK380=100%,0,1)*PRODUCT(INDEX(1-AJ$289:AJ379,))</f>
        <v>0.36190987067382013</v>
      </c>
      <c r="AM380" s="199">
        <f t="shared" si="74"/>
        <v>27.387438487678967</v>
      </c>
      <c r="AN380" s="190"/>
    </row>
    <row r="381" spans="1:40" ht="14.45" hidden="1" customHeight="1">
      <c r="A381" s="190"/>
      <c r="B381" s="686"/>
      <c r="C381" s="196">
        <v>91</v>
      </c>
      <c r="D381" s="200"/>
      <c r="E381" s="200"/>
      <c r="F381" s="198"/>
      <c r="G381" s="198"/>
      <c r="H381" s="197"/>
      <c r="I381" s="197"/>
      <c r="J381" s="198"/>
      <c r="K381" s="198"/>
      <c r="L381" s="197"/>
      <c r="M381" s="197"/>
      <c r="N381" s="198"/>
      <c r="O381" s="198"/>
      <c r="P381" s="197"/>
      <c r="Q381" s="197"/>
      <c r="R381" s="198"/>
      <c r="S381" s="198"/>
      <c r="T381" s="197"/>
      <c r="U381" s="197"/>
      <c r="V381" s="198"/>
      <c r="W381" s="198"/>
      <c r="X381" s="197"/>
      <c r="Y381" s="197"/>
      <c r="Z381" s="198"/>
      <c r="AA381" s="198"/>
      <c r="AB381" s="197"/>
      <c r="AC381" s="197"/>
      <c r="AD381" s="198"/>
      <c r="AE381" s="198"/>
      <c r="AF381" s="197"/>
      <c r="AG381" s="197"/>
      <c r="AH381" s="198"/>
      <c r="AI381" s="198"/>
      <c r="AJ381" s="197">
        <f t="shared" si="76"/>
        <v>1.4800000000000004E-2</v>
      </c>
      <c r="AK381" s="197">
        <f t="shared" si="73"/>
        <v>0.61347450000000092</v>
      </c>
      <c r="AL381" s="198">
        <f>ROW(AG92)*AJ381^IF(AK381=100%,0,1)*PRODUCT(INDEX(1-AJ$289:AJ380,))</f>
        <v>0.36047177606683489</v>
      </c>
      <c r="AM381" s="199">
        <f t="shared" si="74"/>
        <v>27.747910263745801</v>
      </c>
      <c r="AN381" s="190"/>
    </row>
    <row r="382" spans="1:40" ht="14.45" hidden="1" customHeight="1">
      <c r="A382" s="190"/>
      <c r="B382" s="686"/>
      <c r="C382" s="196">
        <v>92</v>
      </c>
      <c r="D382" s="200"/>
      <c r="E382" s="200"/>
      <c r="F382" s="198"/>
      <c r="G382" s="198"/>
      <c r="H382" s="197"/>
      <c r="I382" s="197"/>
      <c r="J382" s="198"/>
      <c r="K382" s="198"/>
      <c r="L382" s="197"/>
      <c r="M382" s="197"/>
      <c r="N382" s="198"/>
      <c r="O382" s="198"/>
      <c r="P382" s="197"/>
      <c r="Q382" s="197"/>
      <c r="R382" s="198"/>
      <c r="S382" s="198"/>
      <c r="T382" s="197"/>
      <c r="U382" s="197"/>
      <c r="V382" s="198"/>
      <c r="W382" s="198"/>
      <c r="X382" s="197"/>
      <c r="Y382" s="197"/>
      <c r="Z382" s="198"/>
      <c r="AA382" s="198"/>
      <c r="AB382" s="197"/>
      <c r="AC382" s="197"/>
      <c r="AD382" s="198"/>
      <c r="AE382" s="198"/>
      <c r="AF382" s="197"/>
      <c r="AG382" s="197"/>
      <c r="AH382" s="198"/>
      <c r="AI382" s="198"/>
      <c r="AJ382" s="197">
        <f t="shared" si="76"/>
        <v>1.4800000000000004E-2</v>
      </c>
      <c r="AK382" s="197">
        <f t="shared" si="73"/>
        <v>0.62035650000000098</v>
      </c>
      <c r="AL382" s="198">
        <f>ROW(AG93)*AJ382^IF(AK382=100%,0,1)*PRODUCT(INDEX(1-AJ$289:AJ381,))</f>
        <v>0.35899697632214406</v>
      </c>
      <c r="AM382" s="199">
        <f t="shared" si="74"/>
        <v>28.106907240067944</v>
      </c>
      <c r="AN382" s="190"/>
    </row>
    <row r="383" spans="1:40" ht="14.45" hidden="1" customHeight="1">
      <c r="A383" s="190"/>
      <c r="B383" s="686"/>
      <c r="C383" s="196">
        <v>93</v>
      </c>
      <c r="D383" s="200"/>
      <c r="E383" s="200"/>
      <c r="F383" s="198"/>
      <c r="G383" s="198"/>
      <c r="H383" s="197"/>
      <c r="I383" s="197"/>
      <c r="J383" s="198"/>
      <c r="K383" s="198"/>
      <c r="L383" s="197"/>
      <c r="M383" s="197"/>
      <c r="N383" s="198"/>
      <c r="O383" s="198"/>
      <c r="P383" s="197"/>
      <c r="Q383" s="197"/>
      <c r="R383" s="198"/>
      <c r="S383" s="198"/>
      <c r="T383" s="197"/>
      <c r="U383" s="197"/>
      <c r="V383" s="198"/>
      <c r="W383" s="198"/>
      <c r="X383" s="197"/>
      <c r="Y383" s="197"/>
      <c r="Z383" s="198"/>
      <c r="AA383" s="198"/>
      <c r="AB383" s="197"/>
      <c r="AC383" s="197"/>
      <c r="AD383" s="198"/>
      <c r="AE383" s="198"/>
      <c r="AF383" s="197"/>
      <c r="AG383" s="197"/>
      <c r="AH383" s="198"/>
      <c r="AI383" s="198"/>
      <c r="AJ383" s="197">
        <f t="shared" si="76"/>
        <v>1.4800000000000004E-2</v>
      </c>
      <c r="AK383" s="197">
        <f t="shared" si="73"/>
        <v>0.62723850000000103</v>
      </c>
      <c r="AL383" s="198">
        <f>ROW(AG94)*AJ383^IF(AK383=100%,0,1)*PRODUCT(INDEX(1-AJ$289:AJ382,))</f>
        <v>0.35748687291206643</v>
      </c>
      <c r="AM383" s="199">
        <f t="shared" si="74"/>
        <v>28.46439411298001</v>
      </c>
      <c r="AN383" s="190"/>
    </row>
    <row r="384" spans="1:40" ht="14.45" hidden="1" customHeight="1">
      <c r="A384" s="190"/>
      <c r="B384" s="686"/>
      <c r="C384" s="196">
        <v>94</v>
      </c>
      <c r="D384" s="200"/>
      <c r="E384" s="200"/>
      <c r="F384" s="198"/>
      <c r="G384" s="198"/>
      <c r="H384" s="197"/>
      <c r="I384" s="197"/>
      <c r="J384" s="198"/>
      <c r="K384" s="198"/>
      <c r="L384" s="197"/>
      <c r="M384" s="197"/>
      <c r="N384" s="198"/>
      <c r="O384" s="198"/>
      <c r="P384" s="197"/>
      <c r="Q384" s="197"/>
      <c r="R384" s="198"/>
      <c r="S384" s="198"/>
      <c r="T384" s="197"/>
      <c r="U384" s="197"/>
      <c r="V384" s="198"/>
      <c r="W384" s="198"/>
      <c r="X384" s="197"/>
      <c r="Y384" s="197"/>
      <c r="Z384" s="198"/>
      <c r="AA384" s="198"/>
      <c r="AB384" s="197"/>
      <c r="AC384" s="197"/>
      <c r="AD384" s="198"/>
      <c r="AE384" s="198"/>
      <c r="AF384" s="197"/>
      <c r="AG384" s="197"/>
      <c r="AH384" s="198"/>
      <c r="AI384" s="198"/>
      <c r="AJ384" s="197">
        <f t="shared" si="76"/>
        <v>1.4800000000000004E-2</v>
      </c>
      <c r="AK384" s="197">
        <f t="shared" si="73"/>
        <v>0.63412050000000109</v>
      </c>
      <c r="AL384" s="198">
        <f>ROW(AG95)*AJ384^IF(AK384=100%,0,1)*PRODUCT(INDEX(1-AJ$289:AJ383,))</f>
        <v>0.3559428338652334</v>
      </c>
      <c r="AM384" s="199">
        <f t="shared" si="74"/>
        <v>28.820336946845241</v>
      </c>
      <c r="AN384" s="190"/>
    </row>
    <row r="385" spans="1:40" ht="14.45" hidden="1" customHeight="1">
      <c r="A385" s="190"/>
      <c r="B385" s="686"/>
      <c r="C385" s="196">
        <v>95</v>
      </c>
      <c r="D385" s="200"/>
      <c r="E385" s="200"/>
      <c r="F385" s="198"/>
      <c r="G385" s="198"/>
      <c r="H385" s="197"/>
      <c r="I385" s="197"/>
      <c r="J385" s="198"/>
      <c r="K385" s="198"/>
      <c r="L385" s="197"/>
      <c r="M385" s="197"/>
      <c r="N385" s="198"/>
      <c r="O385" s="198"/>
      <c r="P385" s="197"/>
      <c r="Q385" s="197"/>
      <c r="R385" s="198"/>
      <c r="S385" s="198"/>
      <c r="T385" s="197"/>
      <c r="U385" s="197"/>
      <c r="V385" s="198"/>
      <c r="W385" s="198"/>
      <c r="X385" s="197"/>
      <c r="Y385" s="197"/>
      <c r="Z385" s="198"/>
      <c r="AA385" s="198"/>
      <c r="AB385" s="197"/>
      <c r="AC385" s="197"/>
      <c r="AD385" s="198"/>
      <c r="AE385" s="198"/>
      <c r="AF385" s="197"/>
      <c r="AG385" s="197"/>
      <c r="AH385" s="198"/>
      <c r="AI385" s="198"/>
      <c r="AJ385" s="197">
        <f t="shared" si="76"/>
        <v>1.4800000000000004E-2</v>
      </c>
      <c r="AK385" s="197">
        <f t="shared" si="73"/>
        <v>0.64100250000000114</v>
      </c>
      <c r="AL385" s="198">
        <f>ROW(AG96)*AJ385^IF(AK385=100%,0,1)*PRODUCT(INDEX(1-AJ$289:AJ384,))</f>
        <v>0.35436619444954404</v>
      </c>
      <c r="AM385" s="199">
        <f t="shared" si="74"/>
        <v>29.174703141294785</v>
      </c>
      <c r="AN385" s="190"/>
    </row>
    <row r="386" spans="1:40" ht="14.45" hidden="1" customHeight="1">
      <c r="A386" s="190"/>
      <c r="B386" s="686"/>
      <c r="C386" s="196">
        <v>96</v>
      </c>
      <c r="D386" s="200"/>
      <c r="E386" s="200"/>
      <c r="F386" s="198"/>
      <c r="G386" s="198"/>
      <c r="H386" s="197"/>
      <c r="I386" s="197"/>
      <c r="J386" s="198"/>
      <c r="K386" s="198"/>
      <c r="L386" s="197"/>
      <c r="M386" s="197"/>
      <c r="N386" s="198"/>
      <c r="O386" s="198"/>
      <c r="P386" s="197"/>
      <c r="Q386" s="197"/>
      <c r="R386" s="198"/>
      <c r="S386" s="198"/>
      <c r="T386" s="197"/>
      <c r="U386" s="197"/>
      <c r="V386" s="198"/>
      <c r="W386" s="198"/>
      <c r="X386" s="197"/>
      <c r="Y386" s="197"/>
      <c r="Z386" s="198"/>
      <c r="AA386" s="198"/>
      <c r="AB386" s="197"/>
      <c r="AC386" s="197"/>
      <c r="AD386" s="198"/>
      <c r="AE386" s="198"/>
      <c r="AF386" s="197"/>
      <c r="AG386" s="197"/>
      <c r="AH386" s="198"/>
      <c r="AI386" s="198"/>
      <c r="AJ386" s="197">
        <f t="shared" si="76"/>
        <v>1.4800000000000004E-2</v>
      </c>
      <c r="AK386" s="197">
        <f t="shared" si="73"/>
        <v>0.6478845000000012</v>
      </c>
      <c r="AL386" s="198">
        <f>ROW(AG97)*AJ386^IF(AK386=100%,0,1)*PRODUCT(INDEX(1-AJ$289:AJ385,))</f>
        <v>0.35275825784222925</v>
      </c>
      <c r="AM386" s="199">
        <f t="shared" si="74"/>
        <v>29.527461399137014</v>
      </c>
      <c r="AN386" s="190"/>
    </row>
    <row r="387" spans="1:40" ht="14.45" hidden="1" customHeight="1">
      <c r="A387" s="190"/>
      <c r="B387" s="686"/>
      <c r="C387" s="196">
        <v>97</v>
      </c>
      <c r="D387" s="200"/>
      <c r="E387" s="200"/>
      <c r="F387" s="198"/>
      <c r="G387" s="198"/>
      <c r="H387" s="197"/>
      <c r="I387" s="197"/>
      <c r="J387" s="198"/>
      <c r="K387" s="198"/>
      <c r="L387" s="197"/>
      <c r="M387" s="197"/>
      <c r="N387" s="198"/>
      <c r="O387" s="198"/>
      <c r="P387" s="197"/>
      <c r="Q387" s="197"/>
      <c r="R387" s="198"/>
      <c r="S387" s="198"/>
      <c r="T387" s="197"/>
      <c r="U387" s="197"/>
      <c r="V387" s="198"/>
      <c r="W387" s="198"/>
      <c r="X387" s="197"/>
      <c r="Y387" s="197"/>
      <c r="Z387" s="198"/>
      <c r="AA387" s="198"/>
      <c r="AB387" s="197"/>
      <c r="AC387" s="197"/>
      <c r="AD387" s="198"/>
      <c r="AE387" s="198"/>
      <c r="AF387" s="197"/>
      <c r="AG387" s="197"/>
      <c r="AH387" s="198"/>
      <c r="AI387" s="198"/>
      <c r="AJ387" s="197">
        <f t="shared" si="76"/>
        <v>1.4800000000000004E-2</v>
      </c>
      <c r="AK387" s="197">
        <f t="shared" ref="AK387:AK418" si="77">IF(AK386+AJ386*0.465&gt;1,1,AK386+AJ386*0.465)</f>
        <v>0.65476650000000125</v>
      </c>
      <c r="AL387" s="198">
        <f>ROW(AG98)*AJ387^IF(AK387=100%,0,1)*PRODUCT(INDEX(1-AJ$289:AJ386,))</f>
        <v>0.35112029578725867</v>
      </c>
      <c r="AM387" s="199">
        <f t="shared" si="74"/>
        <v>29.878581694924272</v>
      </c>
      <c r="AN387" s="190"/>
    </row>
    <row r="388" spans="1:40" ht="14.45" hidden="1" customHeight="1">
      <c r="A388" s="190"/>
      <c r="B388" s="686"/>
      <c r="C388" s="196">
        <v>98</v>
      </c>
      <c r="D388" s="200"/>
      <c r="E388" s="200"/>
      <c r="F388" s="198"/>
      <c r="G388" s="198"/>
      <c r="H388" s="197"/>
      <c r="I388" s="197"/>
      <c r="J388" s="198"/>
      <c r="K388" s="198"/>
      <c r="L388" s="197"/>
      <c r="M388" s="197"/>
      <c r="N388" s="198"/>
      <c r="O388" s="198"/>
      <c r="P388" s="197"/>
      <c r="Q388" s="197"/>
      <c r="R388" s="198"/>
      <c r="S388" s="198"/>
      <c r="T388" s="197"/>
      <c r="U388" s="197"/>
      <c r="V388" s="198"/>
      <c r="W388" s="198"/>
      <c r="X388" s="197"/>
      <c r="Y388" s="197"/>
      <c r="Z388" s="198"/>
      <c r="AA388" s="198"/>
      <c r="AB388" s="197"/>
      <c r="AC388" s="197"/>
      <c r="AD388" s="198"/>
      <c r="AE388" s="198"/>
      <c r="AF388" s="197"/>
      <c r="AG388" s="197"/>
      <c r="AH388" s="198"/>
      <c r="AI388" s="198"/>
      <c r="AJ388" s="197">
        <f t="shared" si="76"/>
        <v>1.4800000000000004E-2</v>
      </c>
      <c r="AK388" s="197">
        <f t="shared" si="77"/>
        <v>0.66164850000000131</v>
      </c>
      <c r="AL388" s="198">
        <f>ROW(AG99)*AJ388^IF(AK388=100%,0,1)*PRODUCT(INDEX(1-AJ$289:AJ387,))</f>
        <v>0.34945354924031752</v>
      </c>
      <c r="AM388" s="199">
        <f t="shared" si="74"/>
        <v>30.228035244164587</v>
      </c>
      <c r="AN388" s="190"/>
    </row>
    <row r="389" spans="1:40" ht="14.45" hidden="1" customHeight="1">
      <c r="A389" s="190"/>
      <c r="B389" s="686"/>
      <c r="C389" s="196">
        <v>99</v>
      </c>
      <c r="D389" s="200"/>
      <c r="E389" s="200"/>
      <c r="F389" s="198"/>
      <c r="G389" s="198"/>
      <c r="H389" s="197"/>
      <c r="I389" s="197"/>
      <c r="J389" s="198"/>
      <c r="K389" s="198"/>
      <c r="L389" s="197"/>
      <c r="M389" s="197"/>
      <c r="N389" s="198"/>
      <c r="O389" s="198"/>
      <c r="P389" s="197"/>
      <c r="Q389" s="197"/>
      <c r="R389" s="198"/>
      <c r="S389" s="198"/>
      <c r="T389" s="197"/>
      <c r="U389" s="197"/>
      <c r="V389" s="198"/>
      <c r="W389" s="198"/>
      <c r="X389" s="197"/>
      <c r="Y389" s="197"/>
      <c r="Z389" s="198"/>
      <c r="AA389" s="198"/>
      <c r="AB389" s="197"/>
      <c r="AC389" s="197"/>
      <c r="AD389" s="198"/>
      <c r="AE389" s="198"/>
      <c r="AF389" s="197"/>
      <c r="AG389" s="197"/>
      <c r="AH389" s="198"/>
      <c r="AI389" s="198"/>
      <c r="AJ389" s="197">
        <f t="shared" si="76"/>
        <v>1.4800000000000004E-2</v>
      </c>
      <c r="AK389" s="197">
        <f t="shared" si="77"/>
        <v>0.66853050000000136</v>
      </c>
      <c r="AL389" s="198">
        <f>ROW(AG100)*AJ389^IF(AK389=100%,0,1)*PRODUCT(INDEX(1-AJ$289:AJ388,))</f>
        <v>0.34775922900157652</v>
      </c>
      <c r="AM389" s="199">
        <f t="shared" si="74"/>
        <v>30.575794473166162</v>
      </c>
      <c r="AN389" s="190"/>
    </row>
    <row r="390" spans="1:40" ht="14.45" hidden="1" customHeight="1">
      <c r="A390" s="190"/>
      <c r="B390" s="686"/>
      <c r="C390" s="196">
        <v>100</v>
      </c>
      <c r="D390" s="200"/>
      <c r="E390" s="200"/>
      <c r="F390" s="198"/>
      <c r="G390" s="198"/>
      <c r="H390" s="197"/>
      <c r="I390" s="197"/>
      <c r="J390" s="198"/>
      <c r="K390" s="198"/>
      <c r="L390" s="197"/>
      <c r="M390" s="197"/>
      <c r="N390" s="198"/>
      <c r="O390" s="198"/>
      <c r="P390" s="197"/>
      <c r="Q390" s="197"/>
      <c r="R390" s="198"/>
      <c r="S390" s="198"/>
      <c r="T390" s="197"/>
      <c r="U390" s="197"/>
      <c r="V390" s="198"/>
      <c r="W390" s="198"/>
      <c r="X390" s="197"/>
      <c r="Y390" s="197"/>
      <c r="Z390" s="198"/>
      <c r="AA390" s="198"/>
      <c r="AB390" s="197"/>
      <c r="AC390" s="197"/>
      <c r="AD390" s="198"/>
      <c r="AE390" s="198"/>
      <c r="AF390" s="197"/>
      <c r="AG390" s="197"/>
      <c r="AH390" s="198"/>
      <c r="AI390" s="198"/>
      <c r="AJ390" s="197">
        <f t="shared" si="76"/>
        <v>1.4800000000000004E-2</v>
      </c>
      <c r="AK390" s="197">
        <f t="shared" si="77"/>
        <v>0.67541250000000141</v>
      </c>
      <c r="AL390" s="198">
        <f>ROW(AG101)*AJ390^IF(AK390=100%,0,1)*PRODUCT(INDEX(1-AJ$289:AJ389,))</f>
        <v>0.34603851633647675</v>
      </c>
      <c r="AM390" s="199">
        <f t="shared" si="74"/>
        <v>30.92183298950264</v>
      </c>
      <c r="AN390" s="190"/>
    </row>
    <row r="391" spans="1:40" ht="14.45" hidden="1" customHeight="1">
      <c r="A391" s="190"/>
      <c r="B391" s="686"/>
      <c r="C391" s="196">
        <v>101</v>
      </c>
      <c r="D391" s="200"/>
      <c r="E391" s="200"/>
      <c r="F391" s="198"/>
      <c r="G391" s="198"/>
      <c r="H391" s="197"/>
      <c r="I391" s="197"/>
      <c r="J391" s="198"/>
      <c r="K391" s="198"/>
      <c r="L391" s="197"/>
      <c r="M391" s="197"/>
      <c r="N391" s="198"/>
      <c r="O391" s="198"/>
      <c r="P391" s="197"/>
      <c r="Q391" s="197"/>
      <c r="R391" s="198"/>
      <c r="S391" s="198"/>
      <c r="T391" s="197"/>
      <c r="U391" s="197"/>
      <c r="V391" s="198"/>
      <c r="W391" s="198"/>
      <c r="X391" s="197"/>
      <c r="Y391" s="197"/>
      <c r="Z391" s="198"/>
      <c r="AA391" s="198"/>
      <c r="AB391" s="197"/>
      <c r="AC391" s="197"/>
      <c r="AD391" s="198"/>
      <c r="AE391" s="198"/>
      <c r="AF391" s="197"/>
      <c r="AG391" s="197"/>
      <c r="AH391" s="198"/>
      <c r="AI391" s="198"/>
      <c r="AJ391" s="197">
        <f t="shared" si="76"/>
        <v>1.4800000000000004E-2</v>
      </c>
      <c r="AK391" s="197">
        <f t="shared" si="77"/>
        <v>0.68229450000000147</v>
      </c>
      <c r="AL391" s="198">
        <f>ROW(AG102)*AJ391^IF(AK391=100%,0,1)*PRODUCT(INDEX(1-AJ$289:AJ390,))</f>
        <v>0.34429256358474342</v>
      </c>
      <c r="AM391" s="199">
        <f t="shared" si="74"/>
        <v>31.266125553087385</v>
      </c>
      <c r="AN391" s="190"/>
    </row>
    <row r="392" spans="1:40" ht="14.45" hidden="1" customHeight="1">
      <c r="A392" s="190"/>
      <c r="B392" s="686"/>
      <c r="C392" s="196">
        <v>102</v>
      </c>
      <c r="D392" s="200"/>
      <c r="E392" s="200"/>
      <c r="F392" s="198"/>
      <c r="G392" s="198"/>
      <c r="H392" s="197"/>
      <c r="I392" s="197"/>
      <c r="J392" s="198"/>
      <c r="K392" s="198"/>
      <c r="L392" s="197"/>
      <c r="M392" s="197"/>
      <c r="N392" s="198"/>
      <c r="O392" s="198"/>
      <c r="P392" s="197"/>
      <c r="Q392" s="197"/>
      <c r="R392" s="198"/>
      <c r="S392" s="198"/>
      <c r="T392" s="197"/>
      <c r="U392" s="197"/>
      <c r="V392" s="198"/>
      <c r="W392" s="198"/>
      <c r="X392" s="197"/>
      <c r="Y392" s="197"/>
      <c r="Z392" s="198"/>
      <c r="AA392" s="198"/>
      <c r="AB392" s="197"/>
      <c r="AC392" s="197"/>
      <c r="AD392" s="198"/>
      <c r="AE392" s="198"/>
      <c r="AF392" s="197"/>
      <c r="AG392" s="197"/>
      <c r="AH392" s="198"/>
      <c r="AI392" s="198"/>
      <c r="AJ392" s="197">
        <f t="shared" si="76"/>
        <v>1.4800000000000004E-2</v>
      </c>
      <c r="AK392" s="197">
        <f t="shared" si="77"/>
        <v>0.68917650000000152</v>
      </c>
      <c r="AL392" s="198">
        <f>ROW(AG103)*AJ392^IF(AK392=100%,0,1)*PRODUCT(INDEX(1-AJ$289:AJ391,))</f>
        <v>0.34252249475784302</v>
      </c>
      <c r="AM392" s="199">
        <f t="shared" si="74"/>
        <v>31.608648047845229</v>
      </c>
      <c r="AN392" s="190"/>
    </row>
    <row r="393" spans="1:40" ht="14.45" hidden="1" customHeight="1">
      <c r="A393" s="190"/>
      <c r="B393" s="686"/>
      <c r="C393" s="196">
        <v>103</v>
      </c>
      <c r="D393" s="200"/>
      <c r="E393" s="200"/>
      <c r="F393" s="198"/>
      <c r="G393" s="198"/>
      <c r="H393" s="197"/>
      <c r="I393" s="197"/>
      <c r="J393" s="198"/>
      <c r="K393" s="198"/>
      <c r="L393" s="197"/>
      <c r="M393" s="197"/>
      <c r="N393" s="198"/>
      <c r="O393" s="198"/>
      <c r="P393" s="197"/>
      <c r="Q393" s="197"/>
      <c r="R393" s="198"/>
      <c r="S393" s="198"/>
      <c r="T393" s="197"/>
      <c r="U393" s="197"/>
      <c r="V393" s="198"/>
      <c r="W393" s="198"/>
      <c r="X393" s="197"/>
      <c r="Y393" s="197"/>
      <c r="Z393" s="198"/>
      <c r="AA393" s="198"/>
      <c r="AB393" s="197"/>
      <c r="AC393" s="197"/>
      <c r="AD393" s="198"/>
      <c r="AE393" s="198"/>
      <c r="AF393" s="197"/>
      <c r="AG393" s="197"/>
      <c r="AH393" s="198"/>
      <c r="AI393" s="198"/>
      <c r="AJ393" s="197">
        <f t="shared" si="76"/>
        <v>1.4800000000000004E-2</v>
      </c>
      <c r="AK393" s="197">
        <f t="shared" si="77"/>
        <v>0.69605850000000158</v>
      </c>
      <c r="AL393" s="198">
        <f>ROW(AG104)*AJ393^IF(AK393=100%,0,1)*PRODUCT(INDEX(1-AJ$289:AJ392,))</f>
        <v>0.34072940612509123</v>
      </c>
      <c r="AM393" s="199">
        <f t="shared" si="74"/>
        <v>31.949377453970321</v>
      </c>
      <c r="AN393" s="190"/>
    </row>
    <row r="394" spans="1:40" ht="14.45" hidden="1" customHeight="1">
      <c r="A394" s="190"/>
      <c r="B394" s="686"/>
      <c r="C394" s="196">
        <v>104</v>
      </c>
      <c r="D394" s="200"/>
      <c r="E394" s="200"/>
      <c r="F394" s="198"/>
      <c r="G394" s="198"/>
      <c r="H394" s="197"/>
      <c r="I394" s="197"/>
      <c r="J394" s="198"/>
      <c r="K394" s="198"/>
      <c r="L394" s="197"/>
      <c r="M394" s="197"/>
      <c r="N394" s="198"/>
      <c r="O394" s="198"/>
      <c r="P394" s="197"/>
      <c r="Q394" s="197"/>
      <c r="R394" s="198"/>
      <c r="S394" s="198"/>
      <c r="T394" s="197"/>
      <c r="U394" s="197"/>
      <c r="V394" s="198"/>
      <c r="W394" s="198"/>
      <c r="X394" s="197"/>
      <c r="Y394" s="197"/>
      <c r="Z394" s="198"/>
      <c r="AA394" s="198"/>
      <c r="AB394" s="197"/>
      <c r="AC394" s="197"/>
      <c r="AD394" s="198"/>
      <c r="AE394" s="198"/>
      <c r="AF394" s="197"/>
      <c r="AG394" s="197"/>
      <c r="AH394" s="198"/>
      <c r="AI394" s="198"/>
      <c r="AJ394" s="197">
        <f t="shared" si="76"/>
        <v>1.4800000000000004E-2</v>
      </c>
      <c r="AK394" s="197">
        <f t="shared" si="77"/>
        <v>0.70294050000000163</v>
      </c>
      <c r="AL394" s="198">
        <f>ROW(AG105)*AJ394^IF(AK394=100%,0,1)*PRODUCT(INDEX(1-AJ$289:AJ393,))</f>
        <v>0.33891436678861719</v>
      </c>
      <c r="AM394" s="199">
        <f t="shared" si="74"/>
        <v>32.288291820758936</v>
      </c>
      <c r="AN394" s="190"/>
    </row>
    <row r="395" spans="1:40" ht="14.45" hidden="1" customHeight="1">
      <c r="A395" s="190"/>
      <c r="B395" s="686"/>
      <c r="C395" s="196">
        <v>105</v>
      </c>
      <c r="D395" s="200"/>
      <c r="E395" s="200"/>
      <c r="F395" s="198"/>
      <c r="G395" s="198"/>
      <c r="H395" s="197"/>
      <c r="I395" s="197"/>
      <c r="J395" s="198"/>
      <c r="K395" s="198"/>
      <c r="L395" s="197"/>
      <c r="M395" s="197"/>
      <c r="N395" s="198"/>
      <c r="O395" s="198"/>
      <c r="P395" s="197"/>
      <c r="Q395" s="197"/>
      <c r="R395" s="198"/>
      <c r="S395" s="198"/>
      <c r="T395" s="197"/>
      <c r="U395" s="197"/>
      <c r="V395" s="198"/>
      <c r="W395" s="198"/>
      <c r="X395" s="197"/>
      <c r="Y395" s="197"/>
      <c r="Z395" s="198"/>
      <c r="AA395" s="198"/>
      <c r="AB395" s="197"/>
      <c r="AC395" s="197"/>
      <c r="AD395" s="198"/>
      <c r="AE395" s="198"/>
      <c r="AF395" s="197"/>
      <c r="AG395" s="197"/>
      <c r="AH395" s="198"/>
      <c r="AI395" s="198"/>
      <c r="AJ395" s="197">
        <f t="shared" si="76"/>
        <v>1.4800000000000004E-2</v>
      </c>
      <c r="AK395" s="197">
        <f t="shared" si="77"/>
        <v>0.70982250000000169</v>
      </c>
      <c r="AL395" s="198">
        <f>ROW(AG106)*AJ395^IF(AK395=100%,0,1)*PRODUCT(INDEX(1-AJ$289:AJ394,))</f>
        <v>0.33707841924738507</v>
      </c>
      <c r="AM395" s="199">
        <f t="shared" si="74"/>
        <v>32.625370240006319</v>
      </c>
      <c r="AN395" s="190"/>
    </row>
    <row r="396" spans="1:40" ht="14.45" hidden="1" customHeight="1">
      <c r="A396" s="190"/>
      <c r="B396" s="686"/>
      <c r="C396" s="196">
        <v>106</v>
      </c>
      <c r="D396" s="200"/>
      <c r="E396" s="200"/>
      <c r="F396" s="198"/>
      <c r="G396" s="198"/>
      <c r="H396" s="197"/>
      <c r="I396" s="197"/>
      <c r="J396" s="198"/>
      <c r="K396" s="198"/>
      <c r="L396" s="197"/>
      <c r="M396" s="197"/>
      <c r="N396" s="198"/>
      <c r="O396" s="198"/>
      <c r="P396" s="197"/>
      <c r="Q396" s="197"/>
      <c r="R396" s="198"/>
      <c r="S396" s="198"/>
      <c r="T396" s="197"/>
      <c r="U396" s="197"/>
      <c r="V396" s="198"/>
      <c r="W396" s="198"/>
      <c r="X396" s="197"/>
      <c r="Y396" s="197"/>
      <c r="Z396" s="198"/>
      <c r="AA396" s="198"/>
      <c r="AB396" s="197"/>
      <c r="AC396" s="197"/>
      <c r="AD396" s="198"/>
      <c r="AE396" s="198"/>
      <c r="AF396" s="197"/>
      <c r="AG396" s="197"/>
      <c r="AH396" s="198"/>
      <c r="AI396" s="198"/>
      <c r="AJ396" s="197">
        <f t="shared" si="76"/>
        <v>1.4800000000000004E-2</v>
      </c>
      <c r="AK396" s="197">
        <f t="shared" si="77"/>
        <v>0.71670450000000174</v>
      </c>
      <c r="AL396" s="198">
        <f>ROW(AG107)*AJ396^IF(AK396=100%,0,1)*PRODUCT(INDEX(1-AJ$289:AJ395,))</f>
        <v>0.33522257995047211</v>
      </c>
      <c r="AM396" s="199">
        <f t="shared" si="74"/>
        <v>32.960592819956794</v>
      </c>
      <c r="AN396" s="190"/>
    </row>
    <row r="397" spans="1:40" ht="14.45" hidden="1" customHeight="1">
      <c r="A397" s="190"/>
      <c r="B397" s="686"/>
      <c r="C397" s="196">
        <v>107</v>
      </c>
      <c r="D397" s="200"/>
      <c r="E397" s="200"/>
      <c r="F397" s="198"/>
      <c r="G397" s="198"/>
      <c r="H397" s="197"/>
      <c r="I397" s="197"/>
      <c r="J397" s="198"/>
      <c r="K397" s="198"/>
      <c r="L397" s="197"/>
      <c r="M397" s="197"/>
      <c r="N397" s="198"/>
      <c r="O397" s="198"/>
      <c r="P397" s="197"/>
      <c r="Q397" s="197"/>
      <c r="R397" s="198"/>
      <c r="S397" s="198"/>
      <c r="T397" s="197"/>
      <c r="U397" s="197"/>
      <c r="V397" s="198"/>
      <c r="W397" s="198"/>
      <c r="X397" s="197"/>
      <c r="Y397" s="197"/>
      <c r="Z397" s="198"/>
      <c r="AA397" s="198"/>
      <c r="AB397" s="197"/>
      <c r="AC397" s="197"/>
      <c r="AD397" s="198"/>
      <c r="AE397" s="198"/>
      <c r="AF397" s="197"/>
      <c r="AG397" s="197"/>
      <c r="AH397" s="198"/>
      <c r="AI397" s="198"/>
      <c r="AJ397" s="197">
        <f t="shared" ref="AJ397:AJ428" si="78">AJ396</f>
        <v>1.4800000000000004E-2</v>
      </c>
      <c r="AK397" s="197">
        <f t="shared" si="77"/>
        <v>0.7235865000000018</v>
      </c>
      <c r="AL397" s="198">
        <f>ROW(AG108)*AJ397^IF(AK397=100%,0,1)*PRODUCT(INDEX(1-AJ$289:AJ396,))</f>
        <v>0.33334783983979582</v>
      </c>
      <c r="AM397" s="199">
        <f t="shared" si="74"/>
        <v>33.29394065979659</v>
      </c>
      <c r="AN397" s="190"/>
    </row>
    <row r="398" spans="1:40" ht="14.45" hidden="1" customHeight="1">
      <c r="A398" s="190"/>
      <c r="B398" s="686"/>
      <c r="C398" s="196">
        <v>108</v>
      </c>
      <c r="D398" s="200"/>
      <c r="E398" s="200"/>
      <c r="F398" s="198"/>
      <c r="G398" s="198"/>
      <c r="H398" s="197"/>
      <c r="I398" s="197"/>
      <c r="J398" s="198"/>
      <c r="K398" s="198"/>
      <c r="L398" s="197"/>
      <c r="M398" s="197"/>
      <c r="N398" s="198"/>
      <c r="O398" s="198"/>
      <c r="P398" s="197"/>
      <c r="Q398" s="197"/>
      <c r="R398" s="198"/>
      <c r="S398" s="198"/>
      <c r="T398" s="197"/>
      <c r="U398" s="197"/>
      <c r="V398" s="198"/>
      <c r="W398" s="198"/>
      <c r="X398" s="197"/>
      <c r="Y398" s="197"/>
      <c r="Z398" s="198"/>
      <c r="AA398" s="198"/>
      <c r="AB398" s="197"/>
      <c r="AC398" s="197"/>
      <c r="AD398" s="198"/>
      <c r="AE398" s="198"/>
      <c r="AF398" s="197"/>
      <c r="AG398" s="197"/>
      <c r="AH398" s="198"/>
      <c r="AI398" s="198"/>
      <c r="AJ398" s="197">
        <f t="shared" si="78"/>
        <v>1.4800000000000004E-2</v>
      </c>
      <c r="AK398" s="197">
        <f t="shared" si="77"/>
        <v>0.73046850000000185</v>
      </c>
      <c r="AL398" s="198">
        <f>ROW(AG109)*AJ398^IF(AK398=100%,0,1)*PRODUCT(INDEX(1-AJ$289:AJ397,))</f>
        <v>0.33145516488248322</v>
      </c>
      <c r="AM398" s="199">
        <f t="shared" si="74"/>
        <v>33.625395824679075</v>
      </c>
      <c r="AN398" s="190"/>
    </row>
    <row r="399" spans="1:40" ht="14.45" hidden="1" customHeight="1">
      <c r="A399" s="190"/>
      <c r="B399" s="686"/>
      <c r="C399" s="196">
        <v>109</v>
      </c>
      <c r="D399" s="200"/>
      <c r="E399" s="200"/>
      <c r="F399" s="198"/>
      <c r="G399" s="198"/>
      <c r="H399" s="197"/>
      <c r="I399" s="197"/>
      <c r="J399" s="198"/>
      <c r="K399" s="198"/>
      <c r="L399" s="197"/>
      <c r="M399" s="197"/>
      <c r="N399" s="198"/>
      <c r="O399" s="198"/>
      <c r="P399" s="197"/>
      <c r="Q399" s="197"/>
      <c r="R399" s="198"/>
      <c r="S399" s="198"/>
      <c r="T399" s="197"/>
      <c r="U399" s="197"/>
      <c r="V399" s="198"/>
      <c r="W399" s="198"/>
      <c r="X399" s="197"/>
      <c r="Y399" s="197"/>
      <c r="Z399" s="198"/>
      <c r="AA399" s="198"/>
      <c r="AB399" s="197"/>
      <c r="AC399" s="197"/>
      <c r="AD399" s="198"/>
      <c r="AE399" s="198"/>
      <c r="AF399" s="197"/>
      <c r="AG399" s="197"/>
      <c r="AH399" s="198"/>
      <c r="AI399" s="198"/>
      <c r="AJ399" s="197">
        <f t="shared" si="78"/>
        <v>1.4800000000000004E-2</v>
      </c>
      <c r="AK399" s="197">
        <f t="shared" si="77"/>
        <v>0.73735050000000191</v>
      </c>
      <c r="AL399" s="198">
        <f>ROW(AG110)*AJ399^IF(AK399=100%,0,1)*PRODUCT(INDEX(1-AJ$289:AJ398,))</f>
        <v>0.32954549659306853</v>
      </c>
      <c r="AM399" s="199">
        <f t="shared" si="74"/>
        <v>33.954941321272145</v>
      </c>
      <c r="AN399" s="190"/>
    </row>
    <row r="400" spans="1:40" ht="14.45" hidden="1" customHeight="1">
      <c r="A400" s="190"/>
      <c r="B400" s="686"/>
      <c r="C400" s="196">
        <v>110</v>
      </c>
      <c r="D400" s="200"/>
      <c r="E400" s="200"/>
      <c r="F400" s="198"/>
      <c r="G400" s="198"/>
      <c r="H400" s="197"/>
      <c r="I400" s="197"/>
      <c r="J400" s="198"/>
      <c r="K400" s="198"/>
      <c r="L400" s="197"/>
      <c r="M400" s="197"/>
      <c r="N400" s="198"/>
      <c r="O400" s="198"/>
      <c r="P400" s="197"/>
      <c r="Q400" s="197"/>
      <c r="R400" s="198"/>
      <c r="S400" s="198"/>
      <c r="T400" s="197"/>
      <c r="U400" s="197"/>
      <c r="V400" s="198"/>
      <c r="W400" s="198"/>
      <c r="X400" s="197"/>
      <c r="Y400" s="197"/>
      <c r="Z400" s="198"/>
      <c r="AA400" s="198"/>
      <c r="AB400" s="197"/>
      <c r="AC400" s="197"/>
      <c r="AD400" s="198"/>
      <c r="AE400" s="198"/>
      <c r="AF400" s="197"/>
      <c r="AG400" s="197"/>
      <c r="AH400" s="198"/>
      <c r="AI400" s="198"/>
      <c r="AJ400" s="197">
        <f t="shared" si="78"/>
        <v>1.4800000000000004E-2</v>
      </c>
      <c r="AK400" s="197">
        <f t="shared" si="77"/>
        <v>0.74423250000000196</v>
      </c>
      <c r="AL400" s="198">
        <f>ROW(AG111)*AJ400^IF(AK400=100%,0,1)*PRODUCT(INDEX(1-AJ$289:AJ399,))</f>
        <v>0.32761975254570469</v>
      </c>
      <c r="AM400" s="199">
        <f t="shared" si="74"/>
        <v>34.282561073817853</v>
      </c>
      <c r="AN400" s="190"/>
    </row>
    <row r="401" spans="1:40" ht="14.45" hidden="1" customHeight="1">
      <c r="A401" s="190"/>
      <c r="B401" s="686"/>
      <c r="C401" s="196">
        <v>111</v>
      </c>
      <c r="D401" s="200"/>
      <c r="E401" s="200"/>
      <c r="F401" s="198"/>
      <c r="G401" s="198"/>
      <c r="H401" s="197"/>
      <c r="I401" s="197"/>
      <c r="J401" s="198"/>
      <c r="K401" s="198"/>
      <c r="L401" s="197"/>
      <c r="M401" s="197"/>
      <c r="N401" s="198"/>
      <c r="O401" s="198"/>
      <c r="P401" s="197"/>
      <c r="Q401" s="197"/>
      <c r="R401" s="198"/>
      <c r="S401" s="198"/>
      <c r="T401" s="197"/>
      <c r="U401" s="197"/>
      <c r="V401" s="198"/>
      <c r="W401" s="198"/>
      <c r="X401" s="197"/>
      <c r="Y401" s="197"/>
      <c r="Z401" s="198"/>
      <c r="AA401" s="198"/>
      <c r="AB401" s="197"/>
      <c r="AC401" s="197"/>
      <c r="AD401" s="198"/>
      <c r="AE401" s="198"/>
      <c r="AF401" s="197"/>
      <c r="AG401" s="197"/>
      <c r="AH401" s="198"/>
      <c r="AI401" s="198"/>
      <c r="AJ401" s="197">
        <f t="shared" si="78"/>
        <v>1.4800000000000004E-2</v>
      </c>
      <c r="AK401" s="197">
        <f t="shared" si="77"/>
        <v>0.75111450000000202</v>
      </c>
      <c r="AL401" s="198">
        <f>ROW(AG112)*AJ401^IF(AK401=100%,0,1)*PRODUCT(INDEX(1-AJ$289:AJ400,))</f>
        <v>0.32567882687656902</v>
      </c>
      <c r="AM401" s="199">
        <f t="shared" si="74"/>
        <v>34.608239900694421</v>
      </c>
      <c r="AN401" s="190"/>
    </row>
    <row r="402" spans="1:40" ht="14.45" hidden="1" customHeight="1">
      <c r="A402" s="190"/>
      <c r="B402" s="686"/>
      <c r="C402" s="196">
        <v>112</v>
      </c>
      <c r="D402" s="200"/>
      <c r="E402" s="200"/>
      <c r="F402" s="198"/>
      <c r="G402" s="198"/>
      <c r="H402" s="197"/>
      <c r="I402" s="197"/>
      <c r="J402" s="198"/>
      <c r="K402" s="198"/>
      <c r="L402" s="197"/>
      <c r="M402" s="197"/>
      <c r="N402" s="198"/>
      <c r="O402" s="198"/>
      <c r="P402" s="197"/>
      <c r="Q402" s="197"/>
      <c r="R402" s="198"/>
      <c r="S402" s="198"/>
      <c r="T402" s="197"/>
      <c r="U402" s="197"/>
      <c r="V402" s="198"/>
      <c r="W402" s="198"/>
      <c r="X402" s="197"/>
      <c r="Y402" s="197"/>
      <c r="Z402" s="198"/>
      <c r="AA402" s="198"/>
      <c r="AB402" s="197"/>
      <c r="AC402" s="197"/>
      <c r="AD402" s="198"/>
      <c r="AE402" s="198"/>
      <c r="AF402" s="197"/>
      <c r="AG402" s="197"/>
      <c r="AH402" s="198"/>
      <c r="AI402" s="198"/>
      <c r="AJ402" s="197">
        <f t="shared" si="78"/>
        <v>1.4800000000000004E-2</v>
      </c>
      <c r="AK402" s="197">
        <f t="shared" si="77"/>
        <v>0.75799650000000207</v>
      </c>
      <c r="AL402" s="198">
        <f>ROW(AG113)*AJ402^IF(AK402=100%,0,1)*PRODUCT(INDEX(1-AJ$289:AJ401,))</f>
        <v>0.3237235907766422</v>
      </c>
      <c r="AM402" s="199">
        <f t="shared" si="74"/>
        <v>34.931963491471066</v>
      </c>
      <c r="AN402" s="190"/>
    </row>
    <row r="403" spans="1:40" ht="14.45" hidden="1" customHeight="1">
      <c r="A403" s="190"/>
      <c r="B403" s="686"/>
      <c r="C403" s="196">
        <v>113</v>
      </c>
      <c r="D403" s="200"/>
      <c r="E403" s="200"/>
      <c r="F403" s="198"/>
      <c r="G403" s="198"/>
      <c r="H403" s="197"/>
      <c r="I403" s="197"/>
      <c r="J403" s="198"/>
      <c r="K403" s="198"/>
      <c r="L403" s="197"/>
      <c r="M403" s="197"/>
      <c r="N403" s="198"/>
      <c r="O403" s="198"/>
      <c r="P403" s="197"/>
      <c r="Q403" s="197"/>
      <c r="R403" s="198"/>
      <c r="S403" s="198"/>
      <c r="T403" s="197"/>
      <c r="U403" s="197"/>
      <c r="V403" s="198"/>
      <c r="W403" s="198"/>
      <c r="X403" s="197"/>
      <c r="Y403" s="197"/>
      <c r="Z403" s="198"/>
      <c r="AA403" s="198"/>
      <c r="AB403" s="197"/>
      <c r="AC403" s="197"/>
      <c r="AD403" s="198"/>
      <c r="AE403" s="198"/>
      <c r="AF403" s="197"/>
      <c r="AG403" s="197"/>
      <c r="AH403" s="198"/>
      <c r="AI403" s="198"/>
      <c r="AJ403" s="197">
        <f t="shared" si="78"/>
        <v>1.4800000000000004E-2</v>
      </c>
      <c r="AK403" s="197">
        <f t="shared" si="77"/>
        <v>0.76487850000000213</v>
      </c>
      <c r="AL403" s="198">
        <f>ROW(AG114)*AJ403^IF(AK403=100%,0,1)*PRODUCT(INDEX(1-AJ$289:AJ402,))</f>
        <v>0.32175489297503412</v>
      </c>
      <c r="AM403" s="199">
        <f t="shared" si="74"/>
        <v>35.253718384446103</v>
      </c>
      <c r="AN403" s="190"/>
    </row>
    <row r="404" spans="1:40" ht="14.45" hidden="1" customHeight="1">
      <c r="A404" s="190"/>
      <c r="B404" s="686"/>
      <c r="C404" s="196">
        <v>114</v>
      </c>
      <c r="D404" s="200"/>
      <c r="E404" s="200"/>
      <c r="F404" s="198"/>
      <c r="G404" s="198"/>
      <c r="H404" s="197"/>
      <c r="I404" s="197"/>
      <c r="J404" s="198"/>
      <c r="K404" s="198"/>
      <c r="L404" s="197"/>
      <c r="M404" s="197"/>
      <c r="N404" s="198"/>
      <c r="O404" s="198"/>
      <c r="P404" s="197"/>
      <c r="Q404" s="197"/>
      <c r="R404" s="198"/>
      <c r="S404" s="198"/>
      <c r="T404" s="197"/>
      <c r="U404" s="197"/>
      <c r="V404" s="198"/>
      <c r="W404" s="198"/>
      <c r="X404" s="197"/>
      <c r="Y404" s="197"/>
      <c r="Z404" s="198"/>
      <c r="AA404" s="198"/>
      <c r="AB404" s="197"/>
      <c r="AC404" s="197"/>
      <c r="AD404" s="198"/>
      <c r="AE404" s="198"/>
      <c r="AF404" s="197"/>
      <c r="AG404" s="197"/>
      <c r="AH404" s="198"/>
      <c r="AI404" s="198"/>
      <c r="AJ404" s="197">
        <f t="shared" si="78"/>
        <v>1.4800000000000004E-2</v>
      </c>
      <c r="AK404" s="197">
        <f t="shared" si="77"/>
        <v>0.77176050000000218</v>
      </c>
      <c r="AL404" s="198">
        <f>ROW(AG115)*AJ404^IF(AK404=100%,0,1)*PRODUCT(INDEX(1-AJ$289:AJ403,))</f>
        <v>0.31977356021302994</v>
      </c>
      <c r="AM404" s="199">
        <f t="shared" si="74"/>
        <v>35.573491944659132</v>
      </c>
      <c r="AN404" s="190"/>
    </row>
    <row r="405" spans="1:40" ht="14.45" hidden="1" customHeight="1">
      <c r="A405" s="190"/>
      <c r="B405" s="686"/>
      <c r="C405" s="196">
        <v>115</v>
      </c>
      <c r="D405" s="200"/>
      <c r="E405" s="200"/>
      <c r="F405" s="198"/>
      <c r="G405" s="198"/>
      <c r="H405" s="197"/>
      <c r="I405" s="197"/>
      <c r="J405" s="198"/>
      <c r="K405" s="198"/>
      <c r="L405" s="197"/>
      <c r="M405" s="197"/>
      <c r="N405" s="198"/>
      <c r="O405" s="198"/>
      <c r="P405" s="197"/>
      <c r="Q405" s="197"/>
      <c r="R405" s="198"/>
      <c r="S405" s="198"/>
      <c r="T405" s="197"/>
      <c r="U405" s="197"/>
      <c r="V405" s="198"/>
      <c r="W405" s="198"/>
      <c r="X405" s="197"/>
      <c r="Y405" s="197"/>
      <c r="Z405" s="198"/>
      <c r="AA405" s="198"/>
      <c r="AB405" s="197"/>
      <c r="AC405" s="197"/>
      <c r="AD405" s="198"/>
      <c r="AE405" s="198"/>
      <c r="AF405" s="197"/>
      <c r="AG405" s="197"/>
      <c r="AH405" s="198"/>
      <c r="AI405" s="198"/>
      <c r="AJ405" s="197">
        <f t="shared" si="78"/>
        <v>1.4800000000000004E-2</v>
      </c>
      <c r="AK405" s="197">
        <f t="shared" si="77"/>
        <v>0.77864250000000224</v>
      </c>
      <c r="AL405" s="198">
        <f>ROW(AG116)*AJ405^IF(AK405=100%,0,1)*PRODUCT(INDEX(1-AJ$289:AJ404,))</f>
        <v>0.31778039770902383</v>
      </c>
      <c r="AM405" s="199">
        <f t="shared" si="74"/>
        <v>35.891272342368154</v>
      </c>
      <c r="AN405" s="190"/>
    </row>
    <row r="406" spans="1:40" ht="14.45" hidden="1" customHeight="1">
      <c r="A406" s="190"/>
      <c r="B406" s="686"/>
      <c r="C406" s="196">
        <v>116</v>
      </c>
      <c r="D406" s="200"/>
      <c r="E406" s="200"/>
      <c r="F406" s="198"/>
      <c r="G406" s="198"/>
      <c r="H406" s="197"/>
      <c r="I406" s="197"/>
      <c r="J406" s="198"/>
      <c r="K406" s="198"/>
      <c r="L406" s="197"/>
      <c r="M406" s="197"/>
      <c r="N406" s="198"/>
      <c r="O406" s="198"/>
      <c r="P406" s="197"/>
      <c r="Q406" s="197"/>
      <c r="R406" s="198"/>
      <c r="S406" s="198"/>
      <c r="T406" s="197"/>
      <c r="U406" s="197"/>
      <c r="V406" s="198"/>
      <c r="W406" s="198"/>
      <c r="X406" s="197"/>
      <c r="Y406" s="197"/>
      <c r="Z406" s="198"/>
      <c r="AA406" s="198"/>
      <c r="AB406" s="197"/>
      <c r="AC406" s="197"/>
      <c r="AD406" s="198"/>
      <c r="AE406" s="198"/>
      <c r="AF406" s="197"/>
      <c r="AG406" s="197"/>
      <c r="AH406" s="198"/>
      <c r="AI406" s="198"/>
      <c r="AJ406" s="197">
        <f t="shared" si="78"/>
        <v>1.4800000000000004E-2</v>
      </c>
      <c r="AK406" s="197">
        <f t="shared" si="77"/>
        <v>0.78552450000000229</v>
      </c>
      <c r="AL406" s="198">
        <f>ROW(AG117)*AJ406^IF(AK406=100%,0,1)*PRODUCT(INDEX(1-AJ$289:AJ405,))</f>
        <v>0.31577618961450726</v>
      </c>
      <c r="AM406" s="199">
        <f t="shared" si="74"/>
        <v>36.207048531982664</v>
      </c>
      <c r="AN406" s="190"/>
    </row>
    <row r="407" spans="1:40" ht="14.45" hidden="1" customHeight="1">
      <c r="A407" s="190"/>
      <c r="B407" s="686"/>
      <c r="C407" s="196">
        <v>117</v>
      </c>
      <c r="D407" s="200"/>
      <c r="E407" s="200"/>
      <c r="F407" s="198"/>
      <c r="G407" s="198"/>
      <c r="H407" s="197"/>
      <c r="I407" s="197"/>
      <c r="J407" s="198"/>
      <c r="K407" s="198"/>
      <c r="L407" s="197"/>
      <c r="M407" s="197"/>
      <c r="N407" s="198"/>
      <c r="O407" s="198"/>
      <c r="P407" s="197"/>
      <c r="Q407" s="197"/>
      <c r="R407" s="198"/>
      <c r="S407" s="198"/>
      <c r="T407" s="197"/>
      <c r="U407" s="197"/>
      <c r="V407" s="198"/>
      <c r="W407" s="198"/>
      <c r="X407" s="197"/>
      <c r="Y407" s="197"/>
      <c r="Z407" s="198"/>
      <c r="AA407" s="198"/>
      <c r="AB407" s="197"/>
      <c r="AC407" s="197"/>
      <c r="AD407" s="198"/>
      <c r="AE407" s="198"/>
      <c r="AF407" s="197"/>
      <c r="AG407" s="197"/>
      <c r="AH407" s="198"/>
      <c r="AI407" s="198"/>
      <c r="AJ407" s="197">
        <f t="shared" si="78"/>
        <v>1.4800000000000004E-2</v>
      </c>
      <c r="AK407" s="197">
        <f t="shared" si="77"/>
        <v>0.79240650000000235</v>
      </c>
      <c r="AL407" s="198">
        <f>ROW(AG118)*AJ407^IF(AK407=100%,0,1)*PRODUCT(INDEX(1-AJ$289:AJ406,))</f>
        <v>0.31376169946127419</v>
      </c>
      <c r="AM407" s="199">
        <f t="shared" si="74"/>
        <v>36.520810231443939</v>
      </c>
      <c r="AN407" s="190"/>
    </row>
    <row r="408" spans="1:40" ht="14.45" hidden="1" customHeight="1">
      <c r="A408" s="190"/>
      <c r="B408" s="686"/>
      <c r="C408" s="196">
        <v>118</v>
      </c>
      <c r="D408" s="200"/>
      <c r="E408" s="200"/>
      <c r="F408" s="198"/>
      <c r="G408" s="198"/>
      <c r="H408" s="197"/>
      <c r="I408" s="197"/>
      <c r="J408" s="198"/>
      <c r="K408" s="198"/>
      <c r="L408" s="197"/>
      <c r="M408" s="197"/>
      <c r="N408" s="198"/>
      <c r="O408" s="198"/>
      <c r="P408" s="197"/>
      <c r="Q408" s="197"/>
      <c r="R408" s="198"/>
      <c r="S408" s="198"/>
      <c r="T408" s="197"/>
      <c r="U408" s="197"/>
      <c r="V408" s="198"/>
      <c r="W408" s="198"/>
      <c r="X408" s="197"/>
      <c r="Y408" s="197"/>
      <c r="Z408" s="198"/>
      <c r="AA408" s="198"/>
      <c r="AB408" s="197"/>
      <c r="AC408" s="197"/>
      <c r="AD408" s="198"/>
      <c r="AE408" s="198"/>
      <c r="AF408" s="197"/>
      <c r="AG408" s="197"/>
      <c r="AH408" s="198"/>
      <c r="AI408" s="198"/>
      <c r="AJ408" s="197">
        <f t="shared" si="78"/>
        <v>1.4800000000000004E-2</v>
      </c>
      <c r="AK408" s="197">
        <f t="shared" si="77"/>
        <v>0.7992885000000024</v>
      </c>
      <c r="AL408" s="198">
        <f>ROW(AG119)*AJ408^IF(AK408=100%,0,1)*PRODUCT(INDEX(1-AJ$289:AJ407,))</f>
        <v>0.31173767060000368</v>
      </c>
      <c r="AM408" s="199">
        <f t="shared" si="74"/>
        <v>36.832547902043942</v>
      </c>
      <c r="AN408" s="190"/>
    </row>
    <row r="409" spans="1:40" ht="14.45" hidden="1" customHeight="1">
      <c r="A409" s="190"/>
      <c r="B409" s="686"/>
      <c r="C409" s="196">
        <v>119</v>
      </c>
      <c r="D409" s="200"/>
      <c r="E409" s="200"/>
      <c r="F409" s="198"/>
      <c r="G409" s="198"/>
      <c r="H409" s="197"/>
      <c r="I409" s="197"/>
      <c r="J409" s="198"/>
      <c r="K409" s="198"/>
      <c r="L409" s="197"/>
      <c r="M409" s="197"/>
      <c r="N409" s="198"/>
      <c r="O409" s="198"/>
      <c r="P409" s="197"/>
      <c r="Q409" s="197"/>
      <c r="R409" s="198"/>
      <c r="S409" s="198"/>
      <c r="T409" s="197"/>
      <c r="U409" s="197"/>
      <c r="V409" s="198"/>
      <c r="W409" s="198"/>
      <c r="X409" s="197"/>
      <c r="Y409" s="197"/>
      <c r="Z409" s="198"/>
      <c r="AA409" s="198"/>
      <c r="AB409" s="197"/>
      <c r="AC409" s="197"/>
      <c r="AD409" s="198"/>
      <c r="AE409" s="198"/>
      <c r="AF409" s="197"/>
      <c r="AG409" s="197"/>
      <c r="AH409" s="198"/>
      <c r="AI409" s="198"/>
      <c r="AJ409" s="197">
        <f t="shared" si="78"/>
        <v>1.4800000000000004E-2</v>
      </c>
      <c r="AK409" s="197">
        <f t="shared" si="77"/>
        <v>0.80617050000000245</v>
      </c>
      <c r="AL409" s="198">
        <f>ROW(AG120)*AJ409^IF(AK409=100%,0,1)*PRODUCT(INDEX(1-AJ$289:AJ408,))</f>
        <v>0.30970482663037674</v>
      </c>
      <c r="AM409" s="199">
        <f t="shared" si="74"/>
        <v>37.142252728674322</v>
      </c>
      <c r="AN409" s="190"/>
    </row>
    <row r="410" spans="1:40" ht="14.45" hidden="1" customHeight="1">
      <c r="A410" s="190"/>
      <c r="B410" s="686"/>
      <c r="C410" s="196">
        <v>120</v>
      </c>
      <c r="D410" s="200"/>
      <c r="E410" s="200"/>
      <c r="F410" s="198"/>
      <c r="G410" s="198"/>
      <c r="H410" s="197"/>
      <c r="I410" s="197"/>
      <c r="J410" s="198"/>
      <c r="K410" s="198"/>
      <c r="L410" s="197"/>
      <c r="M410" s="197"/>
      <c r="N410" s="198"/>
      <c r="O410" s="198"/>
      <c r="P410" s="197"/>
      <c r="Q410" s="197"/>
      <c r="R410" s="198"/>
      <c r="S410" s="198"/>
      <c r="T410" s="197"/>
      <c r="U410" s="197"/>
      <c r="V410" s="198"/>
      <c r="W410" s="198"/>
      <c r="X410" s="197"/>
      <c r="Y410" s="197"/>
      <c r="Z410" s="198"/>
      <c r="AA410" s="198"/>
      <c r="AB410" s="197"/>
      <c r="AC410" s="197"/>
      <c r="AD410" s="198"/>
      <c r="AE410" s="198"/>
      <c r="AF410" s="197"/>
      <c r="AG410" s="197"/>
      <c r="AH410" s="198"/>
      <c r="AI410" s="198"/>
      <c r="AJ410" s="197">
        <f t="shared" si="78"/>
        <v>1.4800000000000004E-2</v>
      </c>
      <c r="AK410" s="197">
        <f t="shared" si="77"/>
        <v>0.81305250000000251</v>
      </c>
      <c r="AL410" s="198">
        <f>ROW(AG121)*AJ410^IF(AK410=100%,0,1)*PRODUCT(INDEX(1-AJ$289:AJ409,))</f>
        <v>0.30766387182288257</v>
      </c>
      <c r="AM410" s="199">
        <f t="shared" si="74"/>
        <v>37.449916600497204</v>
      </c>
      <c r="AN410" s="190"/>
    </row>
    <row r="411" spans="1:40" ht="14.45" hidden="1" customHeight="1">
      <c r="A411" s="190"/>
      <c r="B411" s="686"/>
      <c r="C411" s="196">
        <v>121</v>
      </c>
      <c r="D411" s="200"/>
      <c r="E411" s="200"/>
      <c r="F411" s="198"/>
      <c r="G411" s="198"/>
      <c r="H411" s="197"/>
      <c r="I411" s="197"/>
      <c r="J411" s="198"/>
      <c r="K411" s="198"/>
      <c r="L411" s="197"/>
      <c r="M411" s="197"/>
      <c r="N411" s="198"/>
      <c r="O411" s="198"/>
      <c r="P411" s="197"/>
      <c r="Q411" s="197"/>
      <c r="R411" s="198"/>
      <c r="S411" s="198"/>
      <c r="T411" s="197"/>
      <c r="U411" s="197"/>
      <c r="V411" s="198"/>
      <c r="W411" s="198"/>
      <c r="X411" s="197"/>
      <c r="Y411" s="197"/>
      <c r="Z411" s="198"/>
      <c r="AA411" s="198"/>
      <c r="AB411" s="197"/>
      <c r="AC411" s="197"/>
      <c r="AD411" s="198"/>
      <c r="AE411" s="198"/>
      <c r="AF411" s="197"/>
      <c r="AG411" s="197"/>
      <c r="AH411" s="198"/>
      <c r="AI411" s="198"/>
      <c r="AJ411" s="197">
        <f t="shared" si="78"/>
        <v>1.4800000000000004E-2</v>
      </c>
      <c r="AK411" s="197">
        <f t="shared" si="77"/>
        <v>0.81993450000000256</v>
      </c>
      <c r="AL411" s="198">
        <f>ROW(AG122)*AJ411^IF(AK411=100%,0,1)*PRODUCT(INDEX(1-AJ$289:AJ410,))</f>
        <v>0.30561549153246509</v>
      </c>
      <c r="AM411" s="199">
        <f t="shared" si="74"/>
        <v>37.755532092029668</v>
      </c>
      <c r="AN411" s="190"/>
    </row>
    <row r="412" spans="1:40" ht="14.45" hidden="1" customHeight="1">
      <c r="A412" s="190"/>
      <c r="B412" s="686"/>
      <c r="C412" s="196">
        <v>122</v>
      </c>
      <c r="D412" s="200"/>
      <c r="E412" s="200"/>
      <c r="F412" s="198"/>
      <c r="G412" s="198"/>
      <c r="H412" s="197"/>
      <c r="I412" s="197"/>
      <c r="J412" s="198"/>
      <c r="K412" s="198"/>
      <c r="L412" s="197"/>
      <c r="M412" s="197"/>
      <c r="N412" s="198"/>
      <c r="O412" s="198"/>
      <c r="P412" s="197"/>
      <c r="Q412" s="197"/>
      <c r="R412" s="198"/>
      <c r="S412" s="198"/>
      <c r="T412" s="197"/>
      <c r="U412" s="197"/>
      <c r="V412" s="198"/>
      <c r="W412" s="198"/>
      <c r="X412" s="197"/>
      <c r="Y412" s="197"/>
      <c r="Z412" s="198"/>
      <c r="AA412" s="198"/>
      <c r="AB412" s="197"/>
      <c r="AC412" s="197"/>
      <c r="AD412" s="198"/>
      <c r="AE412" s="198"/>
      <c r="AF412" s="197"/>
      <c r="AG412" s="197"/>
      <c r="AH412" s="198"/>
      <c r="AI412" s="198"/>
      <c r="AJ412" s="197">
        <f t="shared" si="78"/>
        <v>1.4800000000000004E-2</v>
      </c>
      <c r="AK412" s="197">
        <f t="shared" si="77"/>
        <v>0.82681650000000262</v>
      </c>
      <c r="AL412" s="198">
        <f>ROW(AG123)*AJ412^IF(AK412=100%,0,1)*PRODUCT(INDEX(1-AJ$289:AJ411,))</f>
        <v>0.30356035260415992</v>
      </c>
      <c r="AM412" s="199">
        <f t="shared" si="74"/>
        <v>38.059092444633826</v>
      </c>
      <c r="AN412" s="190"/>
    </row>
    <row r="413" spans="1:40" ht="14.45" hidden="1" customHeight="1">
      <c r="A413" s="190"/>
      <c r="B413" s="686"/>
      <c r="C413" s="196">
        <v>123</v>
      </c>
      <c r="D413" s="200"/>
      <c r="E413" s="200"/>
      <c r="F413" s="198"/>
      <c r="G413" s="198"/>
      <c r="H413" s="197"/>
      <c r="I413" s="197"/>
      <c r="J413" s="198"/>
      <c r="K413" s="198"/>
      <c r="L413" s="197"/>
      <c r="M413" s="197"/>
      <c r="N413" s="198"/>
      <c r="O413" s="198"/>
      <c r="P413" s="197"/>
      <c r="Q413" s="197"/>
      <c r="R413" s="198"/>
      <c r="S413" s="198"/>
      <c r="T413" s="197"/>
      <c r="U413" s="197"/>
      <c r="V413" s="198"/>
      <c r="W413" s="198"/>
      <c r="X413" s="197"/>
      <c r="Y413" s="197"/>
      <c r="Z413" s="198"/>
      <c r="AA413" s="198"/>
      <c r="AB413" s="197"/>
      <c r="AC413" s="197"/>
      <c r="AD413" s="198"/>
      <c r="AE413" s="198"/>
      <c r="AF413" s="197"/>
      <c r="AG413" s="197"/>
      <c r="AH413" s="198"/>
      <c r="AI413" s="198"/>
      <c r="AJ413" s="197">
        <f t="shared" si="78"/>
        <v>1.4800000000000004E-2</v>
      </c>
      <c r="AK413" s="197">
        <f t="shared" si="77"/>
        <v>0.83369850000000267</v>
      </c>
      <c r="AL413" s="198">
        <f>ROW(AG124)*AJ413^IF(AK413=100%,0,1)*PRODUCT(INDEX(1-AJ$289:AJ412,))</f>
        <v>0.3014991037708673</v>
      </c>
      <c r="AM413" s="199">
        <f t="shared" si="74"/>
        <v>38.360591548404692</v>
      </c>
      <c r="AN413" s="190"/>
    </row>
    <row r="414" spans="1:40" ht="14.45" hidden="1" customHeight="1">
      <c r="A414" s="190"/>
      <c r="B414" s="686"/>
      <c r="C414" s="196">
        <v>124</v>
      </c>
      <c r="D414" s="200"/>
      <c r="E414" s="200"/>
      <c r="F414" s="198"/>
      <c r="G414" s="198"/>
      <c r="H414" s="197"/>
      <c r="I414" s="197"/>
      <c r="J414" s="198"/>
      <c r="K414" s="198"/>
      <c r="L414" s="197"/>
      <c r="M414" s="197"/>
      <c r="N414" s="198"/>
      <c r="O414" s="198"/>
      <c r="P414" s="197"/>
      <c r="Q414" s="197"/>
      <c r="R414" s="198"/>
      <c r="S414" s="198"/>
      <c r="T414" s="197"/>
      <c r="U414" s="197"/>
      <c r="V414" s="198"/>
      <c r="W414" s="198"/>
      <c r="X414" s="197"/>
      <c r="Y414" s="197"/>
      <c r="Z414" s="198"/>
      <c r="AA414" s="198"/>
      <c r="AB414" s="197"/>
      <c r="AC414" s="197"/>
      <c r="AD414" s="198"/>
      <c r="AE414" s="198"/>
      <c r="AF414" s="197"/>
      <c r="AG414" s="197"/>
      <c r="AH414" s="198"/>
      <c r="AI414" s="198"/>
      <c r="AJ414" s="197">
        <f t="shared" si="78"/>
        <v>1.4800000000000004E-2</v>
      </c>
      <c r="AK414" s="197">
        <f t="shared" si="77"/>
        <v>0.84058050000000273</v>
      </c>
      <c r="AL414" s="198">
        <f>ROW(AG125)*AJ414^IF(AK414=100%,0,1)*PRODUCT(INDEX(1-AJ$289:AJ413,))</f>
        <v>0.29943237604340567</v>
      </c>
      <c r="AM414" s="199">
        <f t="shared" si="74"/>
        <v>38.660023924448097</v>
      </c>
      <c r="AN414" s="190"/>
    </row>
    <row r="415" spans="1:40" ht="14.45" hidden="1" customHeight="1">
      <c r="A415" s="190"/>
      <c r="B415" s="686"/>
      <c r="C415" s="196">
        <v>125</v>
      </c>
      <c r="D415" s="200"/>
      <c r="E415" s="200"/>
      <c r="F415" s="198"/>
      <c r="G415" s="198"/>
      <c r="H415" s="197"/>
      <c r="I415" s="197"/>
      <c r="J415" s="198"/>
      <c r="K415" s="198"/>
      <c r="L415" s="197"/>
      <c r="M415" s="197"/>
      <c r="N415" s="198"/>
      <c r="O415" s="198"/>
      <c r="P415" s="197"/>
      <c r="Q415" s="197"/>
      <c r="R415" s="198"/>
      <c r="S415" s="198"/>
      <c r="T415" s="197"/>
      <c r="U415" s="197"/>
      <c r="V415" s="198"/>
      <c r="W415" s="198"/>
      <c r="X415" s="197"/>
      <c r="Y415" s="197"/>
      <c r="Z415" s="198"/>
      <c r="AA415" s="198"/>
      <c r="AB415" s="197"/>
      <c r="AC415" s="197"/>
      <c r="AD415" s="198"/>
      <c r="AE415" s="198"/>
      <c r="AF415" s="197"/>
      <c r="AG415" s="197"/>
      <c r="AH415" s="198"/>
      <c r="AI415" s="198"/>
      <c r="AJ415" s="197">
        <f t="shared" si="78"/>
        <v>1.4800000000000004E-2</v>
      </c>
      <c r="AK415" s="197">
        <f t="shared" si="77"/>
        <v>0.84746250000000278</v>
      </c>
      <c r="AL415" s="198">
        <f>ROW(AG126)*AJ415^IF(AK415=100%,0,1)*PRODUCT(INDEX(1-AJ$289:AJ414,))</f>
        <v>0.29736078309298691</v>
      </c>
      <c r="AM415" s="199">
        <f t="shared" si="74"/>
        <v>38.957384707541081</v>
      </c>
      <c r="AN415" s="190"/>
    </row>
    <row r="416" spans="1:40" ht="14.45" hidden="1" customHeight="1">
      <c r="A416" s="190"/>
      <c r="B416" s="686"/>
      <c r="C416" s="196">
        <v>126</v>
      </c>
      <c r="D416" s="200"/>
      <c r="E416" s="200"/>
      <c r="F416" s="198"/>
      <c r="G416" s="198"/>
      <c r="H416" s="197"/>
      <c r="I416" s="197"/>
      <c r="J416" s="198"/>
      <c r="K416" s="198"/>
      <c r="L416" s="197"/>
      <c r="M416" s="197"/>
      <c r="N416" s="198"/>
      <c r="O416" s="198"/>
      <c r="P416" s="197"/>
      <c r="Q416" s="197"/>
      <c r="R416" s="198"/>
      <c r="S416" s="198"/>
      <c r="T416" s="197"/>
      <c r="U416" s="197"/>
      <c r="V416" s="198"/>
      <c r="W416" s="198"/>
      <c r="X416" s="197"/>
      <c r="Y416" s="197"/>
      <c r="Z416" s="198"/>
      <c r="AA416" s="198"/>
      <c r="AB416" s="197"/>
      <c r="AC416" s="197"/>
      <c r="AD416" s="198"/>
      <c r="AE416" s="198"/>
      <c r="AF416" s="197"/>
      <c r="AG416" s="197"/>
      <c r="AH416" s="198"/>
      <c r="AI416" s="198"/>
      <c r="AJ416" s="197">
        <f t="shared" si="78"/>
        <v>1.4800000000000004E-2</v>
      </c>
      <c r="AK416" s="197">
        <f t="shared" si="77"/>
        <v>0.85434450000000284</v>
      </c>
      <c r="AL416" s="198">
        <f>ROW(AG127)*AJ416^IF(AK416=100%,0,1)*PRODUCT(INDEX(1-AJ$289:AJ415,))</f>
        <v>0.29528492162625208</v>
      </c>
      <c r="AM416" s="199">
        <f t="shared" si="74"/>
        <v>39.252669629167336</v>
      </c>
      <c r="AN416" s="190"/>
    </row>
    <row r="417" spans="1:40" ht="14.45" hidden="1" customHeight="1">
      <c r="A417" s="190"/>
      <c r="B417" s="686"/>
      <c r="C417" s="196">
        <v>127</v>
      </c>
      <c r="D417" s="200"/>
      <c r="E417" s="200"/>
      <c r="F417" s="198"/>
      <c r="G417" s="198"/>
      <c r="H417" s="197"/>
      <c r="I417" s="197"/>
      <c r="J417" s="198"/>
      <c r="K417" s="198"/>
      <c r="L417" s="197"/>
      <c r="M417" s="197"/>
      <c r="N417" s="198"/>
      <c r="O417" s="198"/>
      <c r="P417" s="197"/>
      <c r="Q417" s="197"/>
      <c r="R417" s="198"/>
      <c r="S417" s="198"/>
      <c r="T417" s="197"/>
      <c r="U417" s="197"/>
      <c r="V417" s="198"/>
      <c r="W417" s="198"/>
      <c r="X417" s="197"/>
      <c r="Y417" s="197"/>
      <c r="Z417" s="198"/>
      <c r="AA417" s="198"/>
      <c r="AB417" s="197"/>
      <c r="AC417" s="197"/>
      <c r="AD417" s="198"/>
      <c r="AE417" s="198"/>
      <c r="AF417" s="197"/>
      <c r="AG417" s="197"/>
      <c r="AH417" s="198"/>
      <c r="AI417" s="198"/>
      <c r="AJ417" s="197">
        <f t="shared" si="78"/>
        <v>1.4800000000000004E-2</v>
      </c>
      <c r="AK417" s="197">
        <f t="shared" si="77"/>
        <v>0.86122650000000289</v>
      </c>
      <c r="AL417" s="198">
        <f>ROW(AG128)*AJ417^IF(AK417=100%,0,1)*PRODUCT(INDEX(1-AJ$289:AJ416,))</f>
        <v>0.29320537175300387</v>
      </c>
      <c r="AM417" s="199">
        <f t="shared" si="74"/>
        <v>39.54587500092034</v>
      </c>
      <c r="AN417" s="190"/>
    </row>
    <row r="418" spans="1:40" ht="14.45" hidden="1" customHeight="1">
      <c r="A418" s="190"/>
      <c r="B418" s="686"/>
      <c r="C418" s="196">
        <v>128</v>
      </c>
      <c r="D418" s="200"/>
      <c r="E418" s="200"/>
      <c r="F418" s="198"/>
      <c r="G418" s="198"/>
      <c r="H418" s="197"/>
      <c r="I418" s="197"/>
      <c r="J418" s="198"/>
      <c r="K418" s="198"/>
      <c r="L418" s="197"/>
      <c r="M418" s="197"/>
      <c r="N418" s="198"/>
      <c r="O418" s="198"/>
      <c r="P418" s="197"/>
      <c r="Q418" s="197"/>
      <c r="R418" s="198"/>
      <c r="S418" s="198"/>
      <c r="T418" s="197"/>
      <c r="U418" s="197"/>
      <c r="V418" s="198"/>
      <c r="W418" s="198"/>
      <c r="X418" s="197"/>
      <c r="Y418" s="197"/>
      <c r="Z418" s="198"/>
      <c r="AA418" s="198"/>
      <c r="AB418" s="197"/>
      <c r="AC418" s="197"/>
      <c r="AD418" s="198"/>
      <c r="AE418" s="198"/>
      <c r="AF418" s="197"/>
      <c r="AG418" s="197"/>
      <c r="AH418" s="198"/>
      <c r="AI418" s="198"/>
      <c r="AJ418" s="197">
        <f t="shared" si="78"/>
        <v>1.4800000000000004E-2</v>
      </c>
      <c r="AK418" s="197">
        <f t="shared" si="77"/>
        <v>0.86810850000000295</v>
      </c>
      <c r="AL418" s="198">
        <f>ROW(AG129)*AJ418^IF(AK418=100%,0,1)*PRODUCT(INDEX(1-AJ$289:AJ417,))</f>
        <v>0.29112269734677082</v>
      </c>
      <c r="AM418" s="199">
        <f t="shared" si="74"/>
        <v>39.836997698267112</v>
      </c>
      <c r="AN418" s="190"/>
    </row>
    <row r="419" spans="1:40" ht="14.45" hidden="1" customHeight="1">
      <c r="A419" s="190"/>
      <c r="B419" s="686"/>
      <c r="C419" s="196">
        <v>129</v>
      </c>
      <c r="D419" s="200"/>
      <c r="E419" s="200"/>
      <c r="F419" s="198"/>
      <c r="G419" s="198"/>
      <c r="H419" s="197"/>
      <c r="I419" s="197"/>
      <c r="J419" s="198"/>
      <c r="K419" s="198"/>
      <c r="L419" s="197"/>
      <c r="M419" s="197"/>
      <c r="N419" s="198"/>
      <c r="O419" s="198"/>
      <c r="P419" s="197"/>
      <c r="Q419" s="197"/>
      <c r="R419" s="198"/>
      <c r="S419" s="198"/>
      <c r="T419" s="197"/>
      <c r="U419" s="197"/>
      <c r="V419" s="198"/>
      <c r="W419" s="198"/>
      <c r="X419" s="197"/>
      <c r="Y419" s="197"/>
      <c r="Z419" s="198"/>
      <c r="AA419" s="198"/>
      <c r="AB419" s="197"/>
      <c r="AC419" s="197"/>
      <c r="AD419" s="198"/>
      <c r="AE419" s="198"/>
      <c r="AF419" s="197"/>
      <c r="AG419" s="197"/>
      <c r="AH419" s="198"/>
      <c r="AI419" s="198"/>
      <c r="AJ419" s="197">
        <f t="shared" si="78"/>
        <v>1.4800000000000004E-2</v>
      </c>
      <c r="AK419" s="197">
        <f t="shared" ref="AK419:AK438" si="79">IF(AK418+AJ418*0.465&gt;1,1,AK418+AJ418*0.465)</f>
        <v>0.874990500000003</v>
      </c>
      <c r="AL419" s="198">
        <f>ROW(AG130)*AJ419^IF(AK419=100%,0,1)*PRODUCT(INDEX(1-AJ$289:AJ418,))</f>
        <v>0.28903744639833345</v>
      </c>
      <c r="AM419" s="199">
        <f t="shared" ref="AM419:AM438" si="80">SUM(AL419+AM418)</f>
        <v>40.126035144665444</v>
      </c>
      <c r="AN419" s="190"/>
    </row>
    <row r="420" spans="1:40" ht="14.45" hidden="1" customHeight="1">
      <c r="A420" s="190"/>
      <c r="B420" s="686"/>
      <c r="C420" s="196">
        <v>130</v>
      </c>
      <c r="D420" s="200"/>
      <c r="E420" s="200"/>
      <c r="F420" s="198"/>
      <c r="G420" s="198"/>
      <c r="H420" s="197"/>
      <c r="I420" s="197"/>
      <c r="J420" s="198"/>
      <c r="K420" s="198"/>
      <c r="L420" s="197"/>
      <c r="M420" s="197"/>
      <c r="N420" s="198"/>
      <c r="O420" s="198"/>
      <c r="P420" s="197"/>
      <c r="Q420" s="197"/>
      <c r="R420" s="198"/>
      <c r="S420" s="198"/>
      <c r="T420" s="197"/>
      <c r="U420" s="197"/>
      <c r="V420" s="198"/>
      <c r="W420" s="198"/>
      <c r="X420" s="197"/>
      <c r="Y420" s="197"/>
      <c r="Z420" s="198"/>
      <c r="AA420" s="198"/>
      <c r="AB420" s="197"/>
      <c r="AC420" s="197"/>
      <c r="AD420" s="198"/>
      <c r="AE420" s="198"/>
      <c r="AF420" s="197"/>
      <c r="AG420" s="197"/>
      <c r="AH420" s="198"/>
      <c r="AI420" s="198"/>
      <c r="AJ420" s="197">
        <f t="shared" si="78"/>
        <v>1.4800000000000004E-2</v>
      </c>
      <c r="AK420" s="197">
        <f t="shared" si="79"/>
        <v>0.88187250000000306</v>
      </c>
      <c r="AL420" s="198">
        <f>ROW(AG131)*AJ420^IF(AK420=100%,0,1)*PRODUCT(INDEX(1-AJ$289:AJ419,))</f>
        <v>0.28695015136234298</v>
      </c>
      <c r="AM420" s="199">
        <f t="shared" si="80"/>
        <v>40.412985296027784</v>
      </c>
      <c r="AN420" s="190"/>
    </row>
    <row r="421" spans="1:40" ht="14.45" hidden="1" customHeight="1">
      <c r="A421" s="190"/>
      <c r="B421" s="686"/>
      <c r="C421" s="196">
        <v>131</v>
      </c>
      <c r="D421" s="200"/>
      <c r="E421" s="200"/>
      <c r="F421" s="198"/>
      <c r="G421" s="198"/>
      <c r="H421" s="197"/>
      <c r="I421" s="197"/>
      <c r="J421" s="198"/>
      <c r="K421" s="198"/>
      <c r="L421" s="197"/>
      <c r="M421" s="197"/>
      <c r="N421" s="198"/>
      <c r="O421" s="198"/>
      <c r="P421" s="197"/>
      <c r="Q421" s="197"/>
      <c r="R421" s="198"/>
      <c r="S421" s="198"/>
      <c r="T421" s="197"/>
      <c r="U421" s="197"/>
      <c r="V421" s="198"/>
      <c r="W421" s="198"/>
      <c r="X421" s="197"/>
      <c r="Y421" s="197"/>
      <c r="Z421" s="198"/>
      <c r="AA421" s="198"/>
      <c r="AB421" s="197"/>
      <c r="AC421" s="197"/>
      <c r="AD421" s="198"/>
      <c r="AE421" s="198"/>
      <c r="AF421" s="197"/>
      <c r="AG421" s="197"/>
      <c r="AH421" s="198"/>
      <c r="AI421" s="198"/>
      <c r="AJ421" s="197">
        <f t="shared" si="78"/>
        <v>1.4800000000000004E-2</v>
      </c>
      <c r="AK421" s="197">
        <f t="shared" si="79"/>
        <v>0.88875450000000311</v>
      </c>
      <c r="AL421" s="198">
        <f>ROW(AG132)*AJ421^IF(AK421=100%,0,1)*PRODUCT(INDEX(1-AJ$289:AJ420,))</f>
        <v>0.28486132949715881</v>
      </c>
      <c r="AM421" s="199">
        <f t="shared" si="80"/>
        <v>40.697846625524946</v>
      </c>
      <c r="AN421" s="190"/>
    </row>
    <row r="422" spans="1:40" ht="14.45" hidden="1" customHeight="1">
      <c r="A422" s="190"/>
      <c r="B422" s="686"/>
      <c r="C422" s="196">
        <v>132</v>
      </c>
      <c r="D422" s="200"/>
      <c r="E422" s="200"/>
      <c r="F422" s="198"/>
      <c r="G422" s="198"/>
      <c r="H422" s="197"/>
      <c r="I422" s="197"/>
      <c r="J422" s="198"/>
      <c r="K422" s="198"/>
      <c r="L422" s="197"/>
      <c r="M422" s="197"/>
      <c r="N422" s="198"/>
      <c r="O422" s="198"/>
      <c r="P422" s="197"/>
      <c r="Q422" s="197"/>
      <c r="R422" s="198"/>
      <c r="S422" s="198"/>
      <c r="T422" s="197"/>
      <c r="U422" s="197"/>
      <c r="V422" s="198"/>
      <c r="W422" s="198"/>
      <c r="X422" s="197"/>
      <c r="Y422" s="197"/>
      <c r="Z422" s="198"/>
      <c r="AA422" s="198"/>
      <c r="AB422" s="197"/>
      <c r="AC422" s="197"/>
      <c r="AD422" s="198"/>
      <c r="AE422" s="198"/>
      <c r="AF422" s="197"/>
      <c r="AG422" s="197"/>
      <c r="AH422" s="198"/>
      <c r="AI422" s="198"/>
      <c r="AJ422" s="197">
        <f t="shared" si="78"/>
        <v>1.4800000000000004E-2</v>
      </c>
      <c r="AK422" s="197">
        <f t="shared" si="79"/>
        <v>0.89563650000000317</v>
      </c>
      <c r="AL422" s="198">
        <f>ROW(AG133)*AJ422^IF(AK422=100%,0,1)*PRODUCT(INDEX(1-AJ$289:AJ421,))</f>
        <v>0.28277148319802964</v>
      </c>
      <c r="AM422" s="199">
        <f t="shared" si="80"/>
        <v>40.980618108722979</v>
      </c>
      <c r="AN422" s="190"/>
    </row>
    <row r="423" spans="1:40" ht="14.45" hidden="1" customHeight="1">
      <c r="A423" s="190"/>
      <c r="B423" s="686"/>
      <c r="C423" s="196">
        <v>133</v>
      </c>
      <c r="D423" s="200"/>
      <c r="E423" s="200"/>
      <c r="F423" s="198"/>
      <c r="G423" s="198"/>
      <c r="H423" s="197"/>
      <c r="I423" s="197"/>
      <c r="J423" s="198"/>
      <c r="K423" s="198"/>
      <c r="L423" s="197"/>
      <c r="M423" s="197"/>
      <c r="N423" s="198"/>
      <c r="O423" s="198"/>
      <c r="P423" s="197"/>
      <c r="Q423" s="197"/>
      <c r="R423" s="198"/>
      <c r="S423" s="198"/>
      <c r="T423" s="197"/>
      <c r="U423" s="197"/>
      <c r="V423" s="198"/>
      <c r="W423" s="198"/>
      <c r="X423" s="197"/>
      <c r="Y423" s="197"/>
      <c r="Z423" s="198"/>
      <c r="AA423" s="198"/>
      <c r="AB423" s="197"/>
      <c r="AC423" s="197"/>
      <c r="AD423" s="198"/>
      <c r="AE423" s="198"/>
      <c r="AF423" s="197"/>
      <c r="AG423" s="197"/>
      <c r="AH423" s="198"/>
      <c r="AI423" s="198"/>
      <c r="AJ423" s="197">
        <f t="shared" si="78"/>
        <v>1.4800000000000004E-2</v>
      </c>
      <c r="AK423" s="197">
        <f t="shared" si="79"/>
        <v>0.90251850000000322</v>
      </c>
      <c r="AL423" s="198">
        <f>ROW(AG134)*AJ423^IF(AK423=100%,0,1)*PRODUCT(INDEX(1-AJ$289:AJ422,))</f>
        <v>0.28068110032374161</v>
      </c>
      <c r="AM423" s="199">
        <f t="shared" si="80"/>
        <v>41.261299209046719</v>
      </c>
      <c r="AN423" s="190"/>
    </row>
    <row r="424" spans="1:40" ht="14.45" hidden="1" customHeight="1">
      <c r="A424" s="190"/>
      <c r="B424" s="686"/>
      <c r="C424" s="196">
        <v>134</v>
      </c>
      <c r="D424" s="200"/>
      <c r="E424" s="200"/>
      <c r="F424" s="198"/>
      <c r="G424" s="198"/>
      <c r="H424" s="197"/>
      <c r="I424" s="197"/>
      <c r="J424" s="198"/>
      <c r="K424" s="198"/>
      <c r="L424" s="197"/>
      <c r="M424" s="197"/>
      <c r="N424" s="198"/>
      <c r="O424" s="198"/>
      <c r="P424" s="197"/>
      <c r="Q424" s="197"/>
      <c r="R424" s="198"/>
      <c r="S424" s="198"/>
      <c r="T424" s="197"/>
      <c r="U424" s="197"/>
      <c r="V424" s="198"/>
      <c r="W424" s="198"/>
      <c r="X424" s="197"/>
      <c r="Y424" s="197"/>
      <c r="Z424" s="198"/>
      <c r="AA424" s="198"/>
      <c r="AB424" s="197"/>
      <c r="AC424" s="197"/>
      <c r="AD424" s="198"/>
      <c r="AE424" s="198"/>
      <c r="AF424" s="197"/>
      <c r="AG424" s="197"/>
      <c r="AH424" s="198"/>
      <c r="AI424" s="198"/>
      <c r="AJ424" s="197">
        <f t="shared" si="78"/>
        <v>1.4800000000000004E-2</v>
      </c>
      <c r="AK424" s="197">
        <f t="shared" si="79"/>
        <v>0.90940050000000328</v>
      </c>
      <c r="AL424" s="198">
        <f>ROW(AG135)*AJ424^IF(AK424=100%,0,1)*PRODUCT(INDEX(1-AJ$289:AJ423,))</f>
        <v>0.27859065451685283</v>
      </c>
      <c r="AM424" s="199">
        <f t="shared" si="80"/>
        <v>41.539889863563573</v>
      </c>
      <c r="AN424" s="190"/>
    </row>
    <row r="425" spans="1:40" ht="14.45" hidden="1" customHeight="1">
      <c r="A425" s="190"/>
      <c r="B425" s="686"/>
      <c r="C425" s="196">
        <v>135</v>
      </c>
      <c r="D425" s="200"/>
      <c r="E425" s="200"/>
      <c r="F425" s="198"/>
      <c r="G425" s="198"/>
      <c r="H425" s="197"/>
      <c r="I425" s="197"/>
      <c r="J425" s="198"/>
      <c r="K425" s="198"/>
      <c r="L425" s="197"/>
      <c r="M425" s="197"/>
      <c r="N425" s="198"/>
      <c r="O425" s="198"/>
      <c r="P425" s="197"/>
      <c r="Q425" s="197"/>
      <c r="R425" s="198"/>
      <c r="S425" s="198"/>
      <c r="T425" s="197"/>
      <c r="U425" s="197"/>
      <c r="V425" s="198"/>
      <c r="W425" s="198"/>
      <c r="X425" s="197"/>
      <c r="Y425" s="197"/>
      <c r="Z425" s="198"/>
      <c r="AA425" s="198"/>
      <c r="AB425" s="197"/>
      <c r="AC425" s="197"/>
      <c r="AD425" s="198"/>
      <c r="AE425" s="198"/>
      <c r="AF425" s="197"/>
      <c r="AG425" s="197"/>
      <c r="AH425" s="198"/>
      <c r="AI425" s="198"/>
      <c r="AJ425" s="197">
        <f t="shared" si="78"/>
        <v>1.4800000000000004E-2</v>
      </c>
      <c r="AK425" s="197">
        <f t="shared" si="79"/>
        <v>0.91628250000000333</v>
      </c>
      <c r="AL425" s="198">
        <f>ROW(AG136)*AJ425^IF(AK425=100%,0,1)*PRODUCT(INDEX(1-AJ$289:AJ424,))</f>
        <v>0.27650060551763306</v>
      </c>
      <c r="AM425" s="199">
        <f t="shared" si="80"/>
        <v>41.816390469081206</v>
      </c>
      <c r="AN425" s="190"/>
    </row>
    <row r="426" spans="1:40" ht="14.45" hidden="1" customHeight="1">
      <c r="A426" s="190"/>
      <c r="B426" s="686"/>
      <c r="C426" s="196">
        <v>136</v>
      </c>
      <c r="D426" s="200"/>
      <c r="E426" s="200"/>
      <c r="F426" s="198"/>
      <c r="G426" s="198"/>
      <c r="H426" s="197"/>
      <c r="I426" s="197"/>
      <c r="J426" s="198"/>
      <c r="K426" s="198"/>
      <c r="L426" s="197"/>
      <c r="M426" s="197"/>
      <c r="N426" s="198"/>
      <c r="O426" s="198"/>
      <c r="P426" s="197"/>
      <c r="Q426" s="197"/>
      <c r="R426" s="198"/>
      <c r="S426" s="198"/>
      <c r="T426" s="197"/>
      <c r="U426" s="197"/>
      <c r="V426" s="198"/>
      <c r="W426" s="198"/>
      <c r="X426" s="197"/>
      <c r="Y426" s="197"/>
      <c r="Z426" s="198"/>
      <c r="AA426" s="198"/>
      <c r="AB426" s="197"/>
      <c r="AC426" s="197"/>
      <c r="AD426" s="198"/>
      <c r="AE426" s="198"/>
      <c r="AF426" s="197"/>
      <c r="AG426" s="197"/>
      <c r="AH426" s="198"/>
      <c r="AI426" s="198"/>
      <c r="AJ426" s="197">
        <f t="shared" si="78"/>
        <v>1.4800000000000004E-2</v>
      </c>
      <c r="AK426" s="197">
        <f t="shared" si="79"/>
        <v>0.92316450000000339</v>
      </c>
      <c r="AL426" s="198">
        <f>ROW(AG137)*AJ426^IF(AK426=100%,0,1)*PRODUCT(INDEX(1-AJ$289:AJ425,))</f>
        <v>0.2744113994718248</v>
      </c>
      <c r="AM426" s="199">
        <f t="shared" si="80"/>
        <v>42.090801868553029</v>
      </c>
      <c r="AN426" s="190"/>
    </row>
    <row r="427" spans="1:40" ht="14.45" hidden="1" customHeight="1">
      <c r="A427" s="190"/>
      <c r="B427" s="686"/>
      <c r="C427" s="196">
        <v>137</v>
      </c>
      <c r="D427" s="200"/>
      <c r="E427" s="200"/>
      <c r="F427" s="198"/>
      <c r="G427" s="198"/>
      <c r="H427" s="197"/>
      <c r="I427" s="197"/>
      <c r="J427" s="198"/>
      <c r="K427" s="198"/>
      <c r="L427" s="197"/>
      <c r="M427" s="197"/>
      <c r="N427" s="198"/>
      <c r="O427" s="198"/>
      <c r="P427" s="197"/>
      <c r="Q427" s="197"/>
      <c r="R427" s="198"/>
      <c r="S427" s="198"/>
      <c r="T427" s="197"/>
      <c r="U427" s="197"/>
      <c r="V427" s="198"/>
      <c r="W427" s="198"/>
      <c r="X427" s="197"/>
      <c r="Y427" s="197"/>
      <c r="Z427" s="198"/>
      <c r="AA427" s="198"/>
      <c r="AB427" s="197"/>
      <c r="AC427" s="197"/>
      <c r="AD427" s="198"/>
      <c r="AE427" s="198"/>
      <c r="AF427" s="197"/>
      <c r="AG427" s="197"/>
      <c r="AH427" s="198"/>
      <c r="AI427" s="198"/>
      <c r="AJ427" s="197">
        <f t="shared" si="78"/>
        <v>1.4800000000000004E-2</v>
      </c>
      <c r="AK427" s="197">
        <f t="shared" si="79"/>
        <v>0.93004650000000344</v>
      </c>
      <c r="AL427" s="198">
        <f>ROW(AG138)*AJ427^IF(AK427=100%,0,1)*PRODUCT(INDEX(1-AJ$289:AJ426,))</f>
        <v>0.27232346923233997</v>
      </c>
      <c r="AM427" s="199">
        <f t="shared" si="80"/>
        <v>42.36312533778537</v>
      </c>
      <c r="AN427" s="190"/>
    </row>
    <row r="428" spans="1:40" ht="14.45" hidden="1" customHeight="1">
      <c r="A428" s="190"/>
      <c r="B428" s="686"/>
      <c r="C428" s="196">
        <v>138</v>
      </c>
      <c r="D428" s="200"/>
      <c r="E428" s="200"/>
      <c r="F428" s="198"/>
      <c r="G428" s="198"/>
      <c r="H428" s="197"/>
      <c r="I428" s="197"/>
      <c r="J428" s="198"/>
      <c r="K428" s="198"/>
      <c r="L428" s="197"/>
      <c r="M428" s="197"/>
      <c r="N428" s="198"/>
      <c r="O428" s="198"/>
      <c r="P428" s="197"/>
      <c r="Q428" s="197"/>
      <c r="R428" s="198"/>
      <c r="S428" s="198"/>
      <c r="T428" s="197"/>
      <c r="U428" s="197"/>
      <c r="V428" s="198"/>
      <c r="W428" s="198"/>
      <c r="X428" s="197"/>
      <c r="Y428" s="197"/>
      <c r="Z428" s="198"/>
      <c r="AA428" s="198"/>
      <c r="AB428" s="197"/>
      <c r="AC428" s="197"/>
      <c r="AD428" s="198"/>
      <c r="AE428" s="198"/>
      <c r="AF428" s="197"/>
      <c r="AG428" s="197"/>
      <c r="AH428" s="198"/>
      <c r="AI428" s="198"/>
      <c r="AJ428" s="197">
        <f t="shared" si="78"/>
        <v>1.4800000000000004E-2</v>
      </c>
      <c r="AK428" s="197">
        <f t="shared" si="79"/>
        <v>0.93692850000000349</v>
      </c>
      <c r="AL428" s="198">
        <f>ROW(AG139)*AJ428^IF(AK428=100%,0,1)*PRODUCT(INDEX(1-AJ$289:AJ427,))</f>
        <v>0.27023723465500349</v>
      </c>
      <c r="AM428" s="199">
        <f t="shared" si="80"/>
        <v>42.633362572440376</v>
      </c>
      <c r="AN428" s="190"/>
    </row>
    <row r="429" spans="1:40" ht="14.45" hidden="1" customHeight="1">
      <c r="A429" s="190"/>
      <c r="B429" s="686"/>
      <c r="C429" s="196">
        <v>139</v>
      </c>
      <c r="D429" s="200"/>
      <c r="E429" s="200"/>
      <c r="F429" s="198"/>
      <c r="G429" s="198"/>
      <c r="H429" s="197"/>
      <c r="I429" s="197"/>
      <c r="J429" s="198"/>
      <c r="K429" s="198"/>
      <c r="L429" s="197"/>
      <c r="M429" s="197"/>
      <c r="N429" s="198"/>
      <c r="O429" s="198"/>
      <c r="P429" s="197"/>
      <c r="Q429" s="197"/>
      <c r="R429" s="198"/>
      <c r="S429" s="198"/>
      <c r="T429" s="197"/>
      <c r="U429" s="197"/>
      <c r="V429" s="198"/>
      <c r="W429" s="198"/>
      <c r="X429" s="197"/>
      <c r="Y429" s="197"/>
      <c r="Z429" s="198"/>
      <c r="AA429" s="198"/>
      <c r="AB429" s="197"/>
      <c r="AC429" s="197"/>
      <c r="AD429" s="198"/>
      <c r="AE429" s="198"/>
      <c r="AF429" s="197"/>
      <c r="AG429" s="197"/>
      <c r="AH429" s="198"/>
      <c r="AI429" s="198"/>
      <c r="AJ429" s="197">
        <f t="shared" ref="AJ429:AJ438" si="81">AJ428</f>
        <v>1.4800000000000004E-2</v>
      </c>
      <c r="AK429" s="197">
        <f t="shared" si="79"/>
        <v>0.94381050000000355</v>
      </c>
      <c r="AL429" s="198">
        <f>ROW(AG140)*AJ429^IF(AK429=100%,0,1)*PRODUCT(INDEX(1-AJ$289:AJ428,))</f>
        <v>0.26815310288845551</v>
      </c>
      <c r="AM429" s="199">
        <f t="shared" si="80"/>
        <v>42.901515675328831</v>
      </c>
      <c r="AN429" s="190"/>
    </row>
    <row r="430" spans="1:40" ht="14.45" hidden="1" customHeight="1">
      <c r="A430" s="190"/>
      <c r="B430" s="686"/>
      <c r="C430" s="196">
        <v>140</v>
      </c>
      <c r="D430" s="200"/>
      <c r="E430" s="200"/>
      <c r="F430" s="198"/>
      <c r="G430" s="198"/>
      <c r="H430" s="197"/>
      <c r="I430" s="197"/>
      <c r="J430" s="198"/>
      <c r="K430" s="198"/>
      <c r="L430" s="197"/>
      <c r="M430" s="197"/>
      <c r="N430" s="198"/>
      <c r="O430" s="198"/>
      <c r="P430" s="197"/>
      <c r="Q430" s="197"/>
      <c r="R430" s="198"/>
      <c r="S430" s="198"/>
      <c r="T430" s="197"/>
      <c r="U430" s="197"/>
      <c r="V430" s="198"/>
      <c r="W430" s="198"/>
      <c r="X430" s="197"/>
      <c r="Y430" s="197"/>
      <c r="Z430" s="198"/>
      <c r="AA430" s="198"/>
      <c r="AB430" s="197"/>
      <c r="AC430" s="197"/>
      <c r="AD430" s="198"/>
      <c r="AE430" s="198"/>
      <c r="AF430" s="197"/>
      <c r="AG430" s="197"/>
      <c r="AH430" s="198"/>
      <c r="AI430" s="198"/>
      <c r="AJ430" s="197">
        <f t="shared" si="81"/>
        <v>1.4800000000000004E-2</v>
      </c>
      <c r="AK430" s="197">
        <f t="shared" si="79"/>
        <v>0.9506925000000036</v>
      </c>
      <c r="AL430" s="198">
        <f>ROW(AG141)*AJ430^IF(AK430=100%,0,1)*PRODUCT(INDEX(1-AJ$289:AJ429,))</f>
        <v>0.2660714686583186</v>
      </c>
      <c r="AM430" s="199">
        <f t="shared" si="80"/>
        <v>43.167587143987149</v>
      </c>
      <c r="AN430" s="190"/>
    </row>
    <row r="431" spans="1:40" ht="14.45" hidden="1" customHeight="1">
      <c r="A431" s="190"/>
      <c r="B431" s="686"/>
      <c r="C431" s="196">
        <v>141</v>
      </c>
      <c r="D431" s="200"/>
      <c r="E431" s="200"/>
      <c r="F431" s="198"/>
      <c r="G431" s="198"/>
      <c r="H431" s="197"/>
      <c r="I431" s="197"/>
      <c r="J431" s="198"/>
      <c r="K431" s="198"/>
      <c r="L431" s="197"/>
      <c r="M431" s="197"/>
      <c r="N431" s="198"/>
      <c r="O431" s="198"/>
      <c r="P431" s="197"/>
      <c r="Q431" s="197"/>
      <c r="R431" s="198"/>
      <c r="S431" s="198"/>
      <c r="T431" s="197"/>
      <c r="U431" s="197"/>
      <c r="V431" s="198"/>
      <c r="W431" s="198"/>
      <c r="X431" s="197"/>
      <c r="Y431" s="197"/>
      <c r="Z431" s="198"/>
      <c r="AA431" s="198"/>
      <c r="AB431" s="197"/>
      <c r="AC431" s="197"/>
      <c r="AD431" s="198"/>
      <c r="AE431" s="198"/>
      <c r="AF431" s="197"/>
      <c r="AG431" s="197"/>
      <c r="AH431" s="198"/>
      <c r="AI431" s="198"/>
      <c r="AJ431" s="197">
        <f t="shared" si="81"/>
        <v>1.4800000000000004E-2</v>
      </c>
      <c r="AK431" s="197">
        <f t="shared" si="79"/>
        <v>0.95757450000000366</v>
      </c>
      <c r="AL431" s="198">
        <f>ROW(AG142)*AJ431^IF(AK431=100%,0,1)*PRODUCT(INDEX(1-AJ$289:AJ430,))</f>
        <v>0.26399271454573697</v>
      </c>
      <c r="AM431" s="199">
        <f t="shared" si="80"/>
        <v>43.431579858532885</v>
      </c>
      <c r="AN431" s="190"/>
    </row>
    <row r="432" spans="1:40" ht="14.45" hidden="1" customHeight="1">
      <c r="A432" s="190"/>
      <c r="B432" s="686"/>
      <c r="C432" s="196">
        <v>142</v>
      </c>
      <c r="D432" s="200"/>
      <c r="E432" s="200"/>
      <c r="F432" s="198"/>
      <c r="G432" s="198"/>
      <c r="H432" s="197"/>
      <c r="I432" s="197"/>
      <c r="J432" s="198"/>
      <c r="K432" s="198"/>
      <c r="L432" s="197"/>
      <c r="M432" s="197"/>
      <c r="N432" s="198"/>
      <c r="O432" s="198"/>
      <c r="P432" s="197"/>
      <c r="Q432" s="197"/>
      <c r="R432" s="198"/>
      <c r="S432" s="198"/>
      <c r="T432" s="197"/>
      <c r="U432" s="197"/>
      <c r="V432" s="198"/>
      <c r="W432" s="198"/>
      <c r="X432" s="197"/>
      <c r="Y432" s="197"/>
      <c r="Z432" s="198"/>
      <c r="AA432" s="198"/>
      <c r="AB432" s="197"/>
      <c r="AC432" s="197"/>
      <c r="AD432" s="198"/>
      <c r="AE432" s="198"/>
      <c r="AF432" s="197"/>
      <c r="AG432" s="197"/>
      <c r="AH432" s="198"/>
      <c r="AI432" s="198"/>
      <c r="AJ432" s="197">
        <f t="shared" si="81"/>
        <v>1.4800000000000004E-2</v>
      </c>
      <c r="AK432" s="197">
        <f t="shared" si="79"/>
        <v>0.96445650000000371</v>
      </c>
      <c r="AL432" s="198">
        <f>ROW(AG143)*AJ432^IF(AK432=100%,0,1)*PRODUCT(INDEX(1-AJ$289:AJ431,))</f>
        <v>0.26191721126039286</v>
      </c>
      <c r="AM432" s="199">
        <f t="shared" si="80"/>
        <v>43.693497069793281</v>
      </c>
      <c r="AN432" s="190"/>
    </row>
    <row r="433" spans="1:40" ht="14.45" hidden="1" customHeight="1">
      <c r="A433" s="190"/>
      <c r="B433" s="686"/>
      <c r="C433" s="196">
        <v>143</v>
      </c>
      <c r="D433" s="200"/>
      <c r="E433" s="200"/>
      <c r="F433" s="198"/>
      <c r="G433" s="198"/>
      <c r="H433" s="197"/>
      <c r="I433" s="197"/>
      <c r="J433" s="198"/>
      <c r="K433" s="198"/>
      <c r="L433" s="197"/>
      <c r="M433" s="197"/>
      <c r="N433" s="198"/>
      <c r="O433" s="198"/>
      <c r="P433" s="197"/>
      <c r="Q433" s="197"/>
      <c r="R433" s="198"/>
      <c r="S433" s="198"/>
      <c r="T433" s="197"/>
      <c r="U433" s="197"/>
      <c r="V433" s="198"/>
      <c r="W433" s="198"/>
      <c r="X433" s="197"/>
      <c r="Y433" s="197"/>
      <c r="Z433" s="198"/>
      <c r="AA433" s="198"/>
      <c r="AB433" s="197"/>
      <c r="AC433" s="197"/>
      <c r="AD433" s="198"/>
      <c r="AE433" s="198"/>
      <c r="AF433" s="197"/>
      <c r="AG433" s="197"/>
      <c r="AH433" s="198"/>
      <c r="AI433" s="198"/>
      <c r="AJ433" s="197">
        <f t="shared" si="81"/>
        <v>1.4800000000000004E-2</v>
      </c>
      <c r="AK433" s="197">
        <f t="shared" si="79"/>
        <v>0.97133850000000377</v>
      </c>
      <c r="AL433" s="198">
        <f>ROW(AG144)*AJ433^IF(AK433=100%,0,1)*PRODUCT(INDEX(1-AJ$289:AJ432,))</f>
        <v>0.25984531790810084</v>
      </c>
      <c r="AM433" s="199">
        <f t="shared" si="80"/>
        <v>43.953342387701383</v>
      </c>
      <c r="AN433" s="190"/>
    </row>
    <row r="434" spans="1:40" ht="14.45" hidden="1" customHeight="1">
      <c r="A434" s="190"/>
      <c r="B434" s="686"/>
      <c r="C434" s="196">
        <v>144</v>
      </c>
      <c r="D434" s="200"/>
      <c r="E434" s="200"/>
      <c r="F434" s="198"/>
      <c r="G434" s="198"/>
      <c r="H434" s="197"/>
      <c r="I434" s="197"/>
      <c r="J434" s="198"/>
      <c r="K434" s="198"/>
      <c r="L434" s="197"/>
      <c r="M434" s="197"/>
      <c r="N434" s="198"/>
      <c r="O434" s="198"/>
      <c r="P434" s="197"/>
      <c r="Q434" s="197"/>
      <c r="R434" s="198"/>
      <c r="S434" s="198"/>
      <c r="T434" s="197"/>
      <c r="U434" s="197"/>
      <c r="V434" s="198"/>
      <c r="W434" s="198"/>
      <c r="X434" s="197"/>
      <c r="Y434" s="197"/>
      <c r="Z434" s="198"/>
      <c r="AA434" s="198"/>
      <c r="AB434" s="197"/>
      <c r="AC434" s="197"/>
      <c r="AD434" s="198"/>
      <c r="AE434" s="198"/>
      <c r="AF434" s="197"/>
      <c r="AG434" s="197"/>
      <c r="AH434" s="198"/>
      <c r="AI434" s="198"/>
      <c r="AJ434" s="197">
        <f t="shared" si="81"/>
        <v>1.4800000000000004E-2</v>
      </c>
      <c r="AK434" s="197">
        <f t="shared" si="79"/>
        <v>0.97822050000000382</v>
      </c>
      <c r="AL434" s="198">
        <f>ROW(AG145)*AJ434^IF(AK434=100%,0,1)*PRODUCT(INDEX(1-AJ$289:AJ433,))</f>
        <v>0.25777738225308222</v>
      </c>
      <c r="AM434" s="199">
        <f t="shared" si="80"/>
        <v>44.211119769954465</v>
      </c>
      <c r="AN434" s="190"/>
    </row>
    <row r="435" spans="1:40" ht="14.45" hidden="1" customHeight="1">
      <c r="A435" s="190"/>
      <c r="B435" s="686"/>
      <c r="C435" s="196">
        <v>145</v>
      </c>
      <c r="D435" s="200"/>
      <c r="E435" s="200"/>
      <c r="F435" s="198"/>
      <c r="G435" s="198"/>
      <c r="H435" s="197"/>
      <c r="I435" s="197"/>
      <c r="J435" s="198"/>
      <c r="K435" s="198"/>
      <c r="L435" s="197"/>
      <c r="M435" s="197"/>
      <c r="N435" s="198"/>
      <c r="O435" s="198"/>
      <c r="P435" s="197"/>
      <c r="Q435" s="197"/>
      <c r="R435" s="198"/>
      <c r="S435" s="198"/>
      <c r="T435" s="197"/>
      <c r="U435" s="197"/>
      <c r="V435" s="198"/>
      <c r="W435" s="198"/>
      <c r="X435" s="197"/>
      <c r="Y435" s="197"/>
      <c r="Z435" s="198"/>
      <c r="AA435" s="198"/>
      <c r="AB435" s="197"/>
      <c r="AC435" s="197"/>
      <c r="AD435" s="198"/>
      <c r="AE435" s="198"/>
      <c r="AF435" s="197"/>
      <c r="AG435" s="197"/>
      <c r="AH435" s="198"/>
      <c r="AI435" s="198"/>
      <c r="AJ435" s="197">
        <f t="shared" si="81"/>
        <v>1.4800000000000004E-2</v>
      </c>
      <c r="AK435" s="197">
        <f t="shared" si="79"/>
        <v>0.98510250000000388</v>
      </c>
      <c r="AL435" s="198">
        <f>ROW(AG146)*AJ435^IF(AK435=100%,0,1)*PRODUCT(INDEX(1-AJ$289:AJ434,))</f>
        <v>0.25571374097501748</v>
      </c>
      <c r="AM435" s="199">
        <f t="shared" si="80"/>
        <v>44.466833510929483</v>
      </c>
      <c r="AN435" s="190"/>
    </row>
    <row r="436" spans="1:40" ht="14.45" hidden="1" customHeight="1">
      <c r="A436" s="190"/>
      <c r="B436" s="686"/>
      <c r="C436" s="196">
        <v>146</v>
      </c>
      <c r="D436" s="200"/>
      <c r="E436" s="200"/>
      <c r="F436" s="198"/>
      <c r="G436" s="198"/>
      <c r="H436" s="197"/>
      <c r="I436" s="197"/>
      <c r="J436" s="198"/>
      <c r="K436" s="198"/>
      <c r="L436" s="197"/>
      <c r="M436" s="197"/>
      <c r="N436" s="198"/>
      <c r="O436" s="198"/>
      <c r="P436" s="197"/>
      <c r="Q436" s="197"/>
      <c r="R436" s="198"/>
      <c r="S436" s="198"/>
      <c r="T436" s="197"/>
      <c r="U436" s="197"/>
      <c r="V436" s="198"/>
      <c r="W436" s="198"/>
      <c r="X436" s="197"/>
      <c r="Y436" s="197"/>
      <c r="Z436" s="198"/>
      <c r="AA436" s="198"/>
      <c r="AB436" s="197"/>
      <c r="AC436" s="197"/>
      <c r="AD436" s="198"/>
      <c r="AE436" s="198"/>
      <c r="AF436" s="197"/>
      <c r="AG436" s="197"/>
      <c r="AH436" s="198"/>
      <c r="AI436" s="198"/>
      <c r="AJ436" s="197">
        <f t="shared" si="81"/>
        <v>1.4800000000000004E-2</v>
      </c>
      <c r="AK436" s="197">
        <f t="shared" si="79"/>
        <v>0.99198450000000393</v>
      </c>
      <c r="AL436" s="198">
        <f>ROW(AG147)*AJ436^IF(AK436=100%,0,1)*PRODUCT(INDEX(1-AJ$289:AJ435,))</f>
        <v>0.25365471992097482</v>
      </c>
      <c r="AM436" s="199">
        <f t="shared" si="80"/>
        <v>44.720488230850457</v>
      </c>
      <c r="AN436" s="190"/>
    </row>
    <row r="437" spans="1:40" ht="14.45" hidden="1" customHeight="1">
      <c r="A437" s="190"/>
      <c r="B437" s="686"/>
      <c r="C437" s="196">
        <v>147</v>
      </c>
      <c r="D437" s="200"/>
      <c r="E437" s="200"/>
      <c r="F437" s="198"/>
      <c r="G437" s="198"/>
      <c r="H437" s="197"/>
      <c r="I437" s="197"/>
      <c r="J437" s="198"/>
      <c r="K437" s="198"/>
      <c r="L437" s="197"/>
      <c r="M437" s="197"/>
      <c r="N437" s="198"/>
      <c r="O437" s="198"/>
      <c r="P437" s="197"/>
      <c r="Q437" s="197"/>
      <c r="R437" s="198"/>
      <c r="S437" s="198"/>
      <c r="T437" s="197"/>
      <c r="U437" s="197"/>
      <c r="V437" s="198"/>
      <c r="W437" s="198"/>
      <c r="X437" s="197"/>
      <c r="Y437" s="197"/>
      <c r="Z437" s="198"/>
      <c r="AA437" s="198"/>
      <c r="AB437" s="197"/>
      <c r="AC437" s="197"/>
      <c r="AD437" s="198"/>
      <c r="AE437" s="198"/>
      <c r="AF437" s="197"/>
      <c r="AG437" s="197"/>
      <c r="AH437" s="198"/>
      <c r="AI437" s="198"/>
      <c r="AJ437" s="197">
        <f t="shared" si="81"/>
        <v>1.4800000000000004E-2</v>
      </c>
      <c r="AK437" s="197">
        <f t="shared" si="79"/>
        <v>0.99886650000000399</v>
      </c>
      <c r="AL437" s="198">
        <f>ROW(AG148)*AJ437^IF(AK437=100%,0,1)*PRODUCT(INDEX(1-AJ$289:AJ436,))</f>
        <v>0.25160063435230867</v>
      </c>
      <c r="AM437" s="199">
        <f t="shared" si="80"/>
        <v>44.972088865202764</v>
      </c>
      <c r="AN437" s="190"/>
    </row>
    <row r="438" spans="1:40" ht="14.45" customHeight="1" thickBot="1">
      <c r="A438" s="190"/>
      <c r="B438" s="687"/>
      <c r="C438" s="202">
        <v>148</v>
      </c>
      <c r="D438" s="203"/>
      <c r="E438" s="203"/>
      <c r="F438" s="204"/>
      <c r="G438" s="204"/>
      <c r="H438" s="205"/>
      <c r="I438" s="205"/>
      <c r="J438" s="204"/>
      <c r="K438" s="204"/>
      <c r="L438" s="205"/>
      <c r="M438" s="205"/>
      <c r="N438" s="204"/>
      <c r="O438" s="204"/>
      <c r="P438" s="205"/>
      <c r="Q438" s="205"/>
      <c r="R438" s="204"/>
      <c r="S438" s="204"/>
      <c r="T438" s="205"/>
      <c r="U438" s="205"/>
      <c r="V438" s="204"/>
      <c r="W438" s="204"/>
      <c r="X438" s="205"/>
      <c r="Y438" s="205"/>
      <c r="Z438" s="204"/>
      <c r="AA438" s="204"/>
      <c r="AB438" s="205"/>
      <c r="AC438" s="205"/>
      <c r="AD438" s="204"/>
      <c r="AE438" s="204"/>
      <c r="AF438" s="205"/>
      <c r="AG438" s="205"/>
      <c r="AH438" s="204"/>
      <c r="AI438" s="204"/>
      <c r="AJ438" s="205">
        <f t="shared" si="81"/>
        <v>1.4800000000000004E-2</v>
      </c>
      <c r="AK438" s="205">
        <f t="shared" si="79"/>
        <v>1</v>
      </c>
      <c r="AL438" s="204">
        <f>ROW(AG149)*AJ438^IF(AK438=100%,0,1)*PRODUCT(INDEX(1-AJ$289:AJ437,))</f>
        <v>16.861607377474556</v>
      </c>
      <c r="AM438" s="206">
        <f t="shared" si="80"/>
        <v>61.83369624267732</v>
      </c>
      <c r="AN438" s="190"/>
    </row>
    <row r="439" spans="1:40" ht="14.45" customHeight="1" thickBot="1">
      <c r="A439" s="190"/>
      <c r="B439" s="190"/>
      <c r="C439" s="190"/>
      <c r="D439" s="191"/>
      <c r="E439" s="191"/>
      <c r="F439" s="192"/>
      <c r="G439" s="192"/>
      <c r="H439" s="190"/>
      <c r="I439" s="190"/>
      <c r="J439" s="192"/>
      <c r="K439" s="192"/>
      <c r="L439" s="190"/>
      <c r="M439" s="190"/>
      <c r="N439" s="192"/>
      <c r="O439" s="192"/>
      <c r="P439" s="190"/>
      <c r="Q439" s="190"/>
      <c r="R439" s="192"/>
      <c r="S439" s="192"/>
      <c r="T439" s="190"/>
      <c r="U439" s="190"/>
      <c r="V439" s="192"/>
      <c r="W439" s="192"/>
      <c r="X439" s="190"/>
      <c r="Y439" s="190"/>
      <c r="Z439" s="192"/>
      <c r="AA439" s="192"/>
      <c r="AB439" s="190"/>
      <c r="AC439" s="190"/>
      <c r="AD439" s="192"/>
      <c r="AE439" s="192"/>
      <c r="AF439" s="190"/>
      <c r="AG439" s="190"/>
      <c r="AH439" s="192"/>
      <c r="AI439" s="192"/>
      <c r="AJ439" s="186"/>
      <c r="AK439" s="186"/>
      <c r="AL439" s="192"/>
      <c r="AM439" s="193"/>
      <c r="AN439" s="190"/>
    </row>
    <row r="440" spans="1:40" ht="14.45" customHeight="1">
      <c r="A440" s="190"/>
      <c r="B440" s="685" t="s">
        <v>1033</v>
      </c>
      <c r="C440" s="176" t="s">
        <v>1540</v>
      </c>
      <c r="D440" s="683">
        <v>7</v>
      </c>
      <c r="E440" s="683"/>
      <c r="F440" s="683"/>
      <c r="G440" s="683"/>
      <c r="H440" s="683">
        <v>8</v>
      </c>
      <c r="I440" s="683"/>
      <c r="J440" s="683"/>
      <c r="K440" s="683"/>
      <c r="L440" s="683" t="s">
        <v>1007</v>
      </c>
      <c r="M440" s="683"/>
      <c r="N440" s="683"/>
      <c r="O440" s="683"/>
      <c r="P440" s="683" t="s">
        <v>1008</v>
      </c>
      <c r="Q440" s="683"/>
      <c r="R440" s="683"/>
      <c r="S440" s="683"/>
      <c r="T440" s="683" t="s">
        <v>1009</v>
      </c>
      <c r="U440" s="683"/>
      <c r="V440" s="683"/>
      <c r="W440" s="683"/>
      <c r="X440" s="683" t="s">
        <v>1010</v>
      </c>
      <c r="Y440" s="683"/>
      <c r="Z440" s="683"/>
      <c r="AA440" s="683"/>
      <c r="AB440" s="683" t="s">
        <v>1011</v>
      </c>
      <c r="AC440" s="683"/>
      <c r="AD440" s="688"/>
      <c r="AE440" s="688"/>
      <c r="AF440" s="683" t="s">
        <v>1012</v>
      </c>
      <c r="AG440" s="683"/>
      <c r="AH440" s="688"/>
      <c r="AI440" s="688"/>
      <c r="AJ440" s="683" t="s">
        <v>981</v>
      </c>
      <c r="AK440" s="683"/>
      <c r="AL440" s="683"/>
      <c r="AM440" s="684"/>
      <c r="AN440" s="190"/>
    </row>
    <row r="441" spans="1:40" ht="14.45" customHeight="1">
      <c r="A441" s="190"/>
      <c r="B441" s="686"/>
      <c r="C441" s="163" t="s">
        <v>1549</v>
      </c>
      <c r="D441" s="163" t="s">
        <v>1004</v>
      </c>
      <c r="E441" s="163" t="s">
        <v>1005</v>
      </c>
      <c r="F441" s="163" t="s">
        <v>175</v>
      </c>
      <c r="G441" s="163" t="s">
        <v>1006</v>
      </c>
      <c r="H441" s="163" t="s">
        <v>1004</v>
      </c>
      <c r="I441" s="163" t="s">
        <v>1005</v>
      </c>
      <c r="J441" s="163" t="s">
        <v>175</v>
      </c>
      <c r="K441" s="163" t="s">
        <v>1006</v>
      </c>
      <c r="L441" s="163" t="s">
        <v>1004</v>
      </c>
      <c r="M441" s="163" t="s">
        <v>1005</v>
      </c>
      <c r="N441" s="163" t="s">
        <v>175</v>
      </c>
      <c r="O441" s="163" t="s">
        <v>1006</v>
      </c>
      <c r="P441" s="163" t="s">
        <v>1004</v>
      </c>
      <c r="Q441" s="163" t="s">
        <v>1005</v>
      </c>
      <c r="R441" s="163" t="s">
        <v>175</v>
      </c>
      <c r="S441" s="163" t="s">
        <v>1006</v>
      </c>
      <c r="T441" s="163" t="s">
        <v>1004</v>
      </c>
      <c r="U441" s="163" t="s">
        <v>1005</v>
      </c>
      <c r="V441" s="163" t="s">
        <v>175</v>
      </c>
      <c r="W441" s="163" t="s">
        <v>1006</v>
      </c>
      <c r="X441" s="163" t="s">
        <v>1004</v>
      </c>
      <c r="Y441" s="163" t="s">
        <v>1005</v>
      </c>
      <c r="Z441" s="163" t="s">
        <v>175</v>
      </c>
      <c r="AA441" s="163" t="s">
        <v>1006</v>
      </c>
      <c r="AB441" s="163" t="s">
        <v>1004</v>
      </c>
      <c r="AC441" s="163" t="s">
        <v>1005</v>
      </c>
      <c r="AD441" s="163" t="s">
        <v>175</v>
      </c>
      <c r="AE441" s="163" t="s">
        <v>1006</v>
      </c>
      <c r="AF441" s="163" t="s">
        <v>1004</v>
      </c>
      <c r="AG441" s="163" t="s">
        <v>1005</v>
      </c>
      <c r="AH441" s="163" t="s">
        <v>175</v>
      </c>
      <c r="AI441" s="163" t="s">
        <v>1006</v>
      </c>
      <c r="AJ441" s="163" t="s">
        <v>1004</v>
      </c>
      <c r="AK441" s="163" t="s">
        <v>1005</v>
      </c>
      <c r="AL441" s="163" t="s">
        <v>175</v>
      </c>
      <c r="AM441" s="185" t="s">
        <v>1006</v>
      </c>
      <c r="AN441" s="190"/>
    </row>
    <row r="442" spans="1:40" ht="14.45" hidden="1" customHeight="1">
      <c r="A442" s="190"/>
      <c r="B442" s="686"/>
      <c r="C442" s="168"/>
      <c r="D442" s="174">
        <f>$F$5</f>
        <v>1.67E-2</v>
      </c>
      <c r="E442" s="174">
        <f>$F$7</f>
        <v>3.3300000000000003E-2</v>
      </c>
      <c r="F442" s="174">
        <f>$F$9</f>
        <v>0.1</v>
      </c>
      <c r="G442" s="170">
        <f>$D$9</f>
        <v>0.4</v>
      </c>
      <c r="H442" s="174">
        <f>$F$15</f>
        <v>1.2500000000000001E-2</v>
      </c>
      <c r="I442" s="174">
        <f>$F$17</f>
        <v>2.5000000000000001E-2</v>
      </c>
      <c r="J442" s="174">
        <f>$F$19</f>
        <v>7.4999999999999997E-2</v>
      </c>
      <c r="K442" s="170">
        <f>$D$19</f>
        <v>0.45</v>
      </c>
      <c r="L442" s="174">
        <f>$F$25</f>
        <v>8.3999999999999995E-3</v>
      </c>
      <c r="M442" s="174">
        <f>$F$27</f>
        <v>1.67E-2</v>
      </c>
      <c r="N442" s="174">
        <f>$F$29</f>
        <v>0.05</v>
      </c>
      <c r="O442" s="170">
        <f>$D$29</f>
        <v>0.3</v>
      </c>
      <c r="P442" s="174">
        <f>$F$55</f>
        <v>2.0999999999999999E-3</v>
      </c>
      <c r="Q442" s="174">
        <f>$F$57</f>
        <v>4.1999999999999997E-3</v>
      </c>
      <c r="R442" s="174">
        <f>$F$59</f>
        <v>1.2500000000000001E-2</v>
      </c>
      <c r="S442" s="170">
        <f>$D$59</f>
        <v>0.15</v>
      </c>
      <c r="T442" s="174">
        <f>$O$25</f>
        <v>1.4E-3</v>
      </c>
      <c r="U442" s="174">
        <f>$O$27</f>
        <v>2.8E-3</v>
      </c>
      <c r="V442" s="174">
        <f>$O$29</f>
        <v>8.3000000000000001E-3</v>
      </c>
      <c r="W442" s="170">
        <f>$M$29</f>
        <v>0.1</v>
      </c>
      <c r="X442" s="174">
        <f>$O$55</f>
        <v>5.0000000000000001E-4</v>
      </c>
      <c r="Y442" s="174">
        <f>$O$57</f>
        <v>8.9999999999999998E-4</v>
      </c>
      <c r="Z442" s="174">
        <f>$O$59</f>
        <v>2.8E-3</v>
      </c>
      <c r="AA442" s="170">
        <f>$M$59</f>
        <v>0.05</v>
      </c>
      <c r="AB442" s="174">
        <f>$X$25</f>
        <v>2.9999999999999997E-4</v>
      </c>
      <c r="AC442" s="174">
        <f>$X$27</f>
        <v>5.9999999999999995E-4</v>
      </c>
      <c r="AD442" s="174">
        <f>$X$29</f>
        <v>1.6999999999999999E-3</v>
      </c>
      <c r="AE442" s="170">
        <f>$V$29</f>
        <v>0.03</v>
      </c>
      <c r="AF442" s="174">
        <f>$X$35</f>
        <v>1E-4</v>
      </c>
      <c r="AG442" s="174">
        <f>$X$37</f>
        <v>2.0000000000000001E-4</v>
      </c>
      <c r="AH442" s="174">
        <f>$X$39</f>
        <v>4.0000000000000002E-4</v>
      </c>
      <c r="AI442" s="170">
        <f>$V$39</f>
        <v>0.01</v>
      </c>
      <c r="AJ442" s="174">
        <f>$X$55</f>
        <v>1E-4</v>
      </c>
      <c r="AK442" s="174">
        <f>$X$57</f>
        <v>2.0000000000000001E-4</v>
      </c>
      <c r="AL442" s="174">
        <f>$X$59</f>
        <v>4.0000000000000002E-4</v>
      </c>
      <c r="AM442" s="189">
        <f>$V$59</f>
        <v>0.01</v>
      </c>
      <c r="AN442" s="190"/>
    </row>
    <row r="443" spans="1:40" ht="14.45" hidden="1" customHeight="1">
      <c r="A443" s="190"/>
      <c r="B443" s="686"/>
      <c r="C443" s="168"/>
      <c r="D443" s="168">
        <f>$G$5</f>
        <v>12</v>
      </c>
      <c r="E443" s="168">
        <f>$G$7</f>
        <v>6</v>
      </c>
      <c r="F443" s="168">
        <f>$G$9</f>
        <v>2</v>
      </c>
      <c r="G443" s="168"/>
      <c r="H443" s="168">
        <f>$G$15</f>
        <v>12</v>
      </c>
      <c r="I443" s="168">
        <f>$G$17</f>
        <v>6</v>
      </c>
      <c r="J443" s="168">
        <f>$G$19</f>
        <v>2</v>
      </c>
      <c r="K443" s="168"/>
      <c r="L443" s="168">
        <f>$G$25</f>
        <v>12</v>
      </c>
      <c r="M443" s="168">
        <f>$G$27</f>
        <v>6</v>
      </c>
      <c r="N443" s="168">
        <f>$G$29</f>
        <v>2</v>
      </c>
      <c r="O443" s="168"/>
      <c r="P443" s="168">
        <f>$G$55</f>
        <v>24</v>
      </c>
      <c r="Q443" s="168">
        <f>$G$57</f>
        <v>12</v>
      </c>
      <c r="R443" s="168">
        <f>$G$59</f>
        <v>4</v>
      </c>
      <c r="S443" s="168"/>
      <c r="T443" s="168">
        <f>$P$25</f>
        <v>24</v>
      </c>
      <c r="U443" s="168">
        <f>$P$27</f>
        <v>12</v>
      </c>
      <c r="V443" s="168">
        <f>$P$29</f>
        <v>4</v>
      </c>
      <c r="W443" s="168"/>
      <c r="X443" s="168">
        <f>$P$55</f>
        <v>36</v>
      </c>
      <c r="Y443" s="168">
        <f>$P$57</f>
        <v>18</v>
      </c>
      <c r="Z443" s="168">
        <f>$P$59</f>
        <v>6</v>
      </c>
      <c r="AA443" s="168"/>
      <c r="AB443" s="168">
        <f>$Y$25</f>
        <v>36</v>
      </c>
      <c r="AC443" s="168">
        <f>$Y$27</f>
        <v>18</v>
      </c>
      <c r="AD443" s="168">
        <f>$Y$29</f>
        <v>6</v>
      </c>
      <c r="AE443" s="168"/>
      <c r="AF443" s="168">
        <f>$Y$35</f>
        <v>48</v>
      </c>
      <c r="AG443" s="168">
        <f>$Y$37</f>
        <v>24</v>
      </c>
      <c r="AH443" s="168">
        <f>$Y$39</f>
        <v>8</v>
      </c>
      <c r="AI443" s="168"/>
      <c r="AJ443" s="168">
        <f>$Y$55</f>
        <v>48</v>
      </c>
      <c r="AK443" s="168">
        <f>$Y$57</f>
        <v>24</v>
      </c>
      <c r="AL443" s="168">
        <f>$Y$59</f>
        <v>8</v>
      </c>
      <c r="AM443" s="169"/>
      <c r="AN443" s="190"/>
    </row>
    <row r="444" spans="1:40" ht="14.45" hidden="1" customHeight="1">
      <c r="A444" s="190"/>
      <c r="B444" s="686"/>
      <c r="C444" s="168"/>
      <c r="D444" s="170"/>
      <c r="E444" s="170"/>
      <c r="F444" s="171"/>
      <c r="G444" s="171"/>
      <c r="H444" s="170"/>
      <c r="I444" s="170"/>
      <c r="J444" s="171"/>
      <c r="K444" s="171"/>
      <c r="L444" s="170"/>
      <c r="M444" s="170"/>
      <c r="N444" s="171"/>
      <c r="O444" s="171"/>
      <c r="P444" s="170"/>
      <c r="Q444" s="170"/>
      <c r="R444" s="171"/>
      <c r="S444" s="171"/>
      <c r="T444" s="170"/>
      <c r="U444" s="170"/>
      <c r="V444" s="171"/>
      <c r="W444" s="171"/>
      <c r="X444" s="170"/>
      <c r="Y444" s="170"/>
      <c r="Z444" s="171"/>
      <c r="AA444" s="171"/>
      <c r="AB444" s="170"/>
      <c r="AC444" s="170"/>
      <c r="AD444" s="171"/>
      <c r="AE444" s="171"/>
      <c r="AF444" s="170"/>
      <c r="AG444" s="170"/>
      <c r="AH444" s="171"/>
      <c r="AI444" s="171"/>
      <c r="AJ444" s="172"/>
      <c r="AK444" s="170"/>
      <c r="AL444" s="171"/>
      <c r="AM444" s="173"/>
      <c r="AN444" s="190"/>
    </row>
    <row r="445" spans="1:40" ht="14.45" customHeight="1">
      <c r="A445" s="190"/>
      <c r="B445" s="686"/>
      <c r="C445" s="196">
        <v>0</v>
      </c>
      <c r="D445" s="197">
        <f>D$65+E442*E443</f>
        <v>0.79980000000000007</v>
      </c>
      <c r="E445" s="197">
        <v>0</v>
      </c>
      <c r="F445" s="198">
        <f>ROW(A1)*D445^IF(E445=100%,0,1)*PRODUCT(INDEX(1-D$444:D444,))</f>
        <v>0.79980000000000007</v>
      </c>
      <c r="G445" s="198">
        <f>SUM(F445+G444)</f>
        <v>0.79980000000000007</v>
      </c>
      <c r="H445" s="197">
        <f>H$65+I442*I443</f>
        <v>0.60000000000000009</v>
      </c>
      <c r="I445" s="197">
        <v>0</v>
      </c>
      <c r="J445" s="198">
        <f>ROW(E1)*H445^IF(I445=100%,0,1)*PRODUCT(INDEX(1-H$444:H444,))</f>
        <v>0.60000000000000009</v>
      </c>
      <c r="K445" s="198">
        <f>SUM(J445+K444)</f>
        <v>0.60000000000000009</v>
      </c>
      <c r="L445" s="197">
        <f>L$65+M442*M443</f>
        <v>0.4002</v>
      </c>
      <c r="M445" s="197">
        <v>0</v>
      </c>
      <c r="N445" s="198">
        <f>ROW(I1)*L445^IF(M445=100%,0,1)*PRODUCT(INDEX(1-L$444:L444,))</f>
        <v>0.4002</v>
      </c>
      <c r="O445" s="198">
        <f>SUM(N445+O444)</f>
        <v>0.4002</v>
      </c>
      <c r="P445" s="197">
        <f>P$65+Q442*Q443</f>
        <v>0.20039999999999999</v>
      </c>
      <c r="Q445" s="197">
        <v>0</v>
      </c>
      <c r="R445" s="198">
        <f>ROW(M1)*P445^IF(Q445=100%,0,1)*PRODUCT(INDEX(1-P$444:P444,))</f>
        <v>0.20039999999999999</v>
      </c>
      <c r="S445" s="198">
        <f>SUM(R445+S444)</f>
        <v>0.20039999999999999</v>
      </c>
      <c r="T445" s="197">
        <f>T$65+U442*U443</f>
        <v>0.1336</v>
      </c>
      <c r="U445" s="197">
        <v>0</v>
      </c>
      <c r="V445" s="198">
        <f>ROW(Q1)*T445^IF(U445=100%,0,1)*PRODUCT(INDEX(1-T$444:T444,))</f>
        <v>0.1336</v>
      </c>
      <c r="W445" s="198">
        <f>SUM(V445+W444)</f>
        <v>0.1336</v>
      </c>
      <c r="X445" s="197">
        <f>X$65+Y442*Y443</f>
        <v>6.6200000000000009E-2</v>
      </c>
      <c r="Y445" s="197">
        <v>0</v>
      </c>
      <c r="Z445" s="198">
        <f>ROW(U1)*X445^IF(Y445=100%,0,1)*PRODUCT(INDEX(1-X$444:X444,))</f>
        <v>6.6200000000000009E-2</v>
      </c>
      <c r="AA445" s="198">
        <f>SUM(Z445+AA444)</f>
        <v>6.6200000000000009E-2</v>
      </c>
      <c r="AB445" s="197">
        <f>AB$65+AC442*AC443</f>
        <v>4.0799999999999996E-2</v>
      </c>
      <c r="AC445" s="197">
        <v>0</v>
      </c>
      <c r="AD445" s="198">
        <f>ROW(Y1)*AB445^IF(AC445=100%,0,1)*PRODUCT(INDEX(1-AB$444:AB444,))</f>
        <v>4.0799999999999996E-2</v>
      </c>
      <c r="AE445" s="198">
        <f>SUM(AD445+AE444)</f>
        <v>4.0799999999999996E-2</v>
      </c>
      <c r="AF445" s="197">
        <f>AF$65+AG442*AG443</f>
        <v>1.4800000000000001E-2</v>
      </c>
      <c r="AG445" s="197">
        <v>0</v>
      </c>
      <c r="AH445" s="198">
        <f>ROW(AC1)*AF445^IF(AG445=100%,0,1)*PRODUCT(INDEX(1-AF$444:AF444,))</f>
        <v>1.4800000000000001E-2</v>
      </c>
      <c r="AI445" s="198">
        <f>SUM(AH445+AI444)</f>
        <v>1.4800000000000001E-2</v>
      </c>
      <c r="AJ445" s="197">
        <f>AJ$65+AK442*AK443</f>
        <v>9.7999999999999997E-3</v>
      </c>
      <c r="AK445" s="197">
        <v>0</v>
      </c>
      <c r="AL445" s="198">
        <f>ROW(AG1)*AJ445^IF(AK445=100%,0,1)*PRODUCT(INDEX(1-AJ$444:AJ444,))</f>
        <v>9.7999999999999997E-3</v>
      </c>
      <c r="AM445" s="199">
        <f>SUM(AL445+AM444)</f>
        <v>9.7999999999999997E-3</v>
      </c>
      <c r="AN445" s="190"/>
    </row>
    <row r="446" spans="1:40" ht="14.45" hidden="1" customHeight="1">
      <c r="A446" s="190"/>
      <c r="B446" s="686"/>
      <c r="C446" s="196">
        <v>1</v>
      </c>
      <c r="D446" s="197">
        <f>D445+ROUNDDOWN(D$65/10,3)</f>
        <v>0.85980000000000012</v>
      </c>
      <c r="E446" s="197">
        <f>IF(E445+D445*0.465&gt;1,1,E445+D445*0.465)</f>
        <v>0.37190700000000004</v>
      </c>
      <c r="F446" s="198">
        <f>ROW(A2)*D446^IF(E446=100%,0,1)*PRODUCT(INDEX(1-D$444:D445,))</f>
        <v>0.34426391999999995</v>
      </c>
      <c r="G446" s="198">
        <f t="shared" ref="G446:G448" si="82">SUM(F446+G445)</f>
        <v>1.14406392</v>
      </c>
      <c r="H446" s="197">
        <f>H445+ROUNDDOWN(H$65/10,3)</f>
        <v>0.64500000000000013</v>
      </c>
      <c r="I446" s="197">
        <f>IF(I445+H445*0.465&gt;1,1,I445+H445*0.465)</f>
        <v>0.27900000000000008</v>
      </c>
      <c r="J446" s="198">
        <f>ROW(E2)*H446^IF(I446=100%,0,1)*PRODUCT(INDEX(1-H$444:H445,))</f>
        <v>0.51600000000000001</v>
      </c>
      <c r="K446" s="198">
        <f t="shared" ref="K446:K449" si="83">SUM(J446+K445)</f>
        <v>1.1160000000000001</v>
      </c>
      <c r="L446" s="197">
        <f>L445+ROUNDDOWN(L$65/10,3)</f>
        <v>0.43020000000000003</v>
      </c>
      <c r="M446" s="197">
        <f>IF(M445+L445*0.465&gt;1,1,M445+L445*0.465)</f>
        <v>0.18609300000000001</v>
      </c>
      <c r="N446" s="198">
        <f>ROW(I2)*L446^IF(M446=100%,0,1)*PRODUCT(INDEX(1-L$444:L445,))</f>
        <v>0.51606792000000001</v>
      </c>
      <c r="O446" s="198">
        <f t="shared" ref="O446:O453" si="84">SUM(N446+O445)</f>
        <v>0.91626792000000001</v>
      </c>
      <c r="P446" s="197">
        <f t="shared" ref="P446:P454" si="85">P445+ROUNDDOWN(P$65/10,3)</f>
        <v>0.21539999999999998</v>
      </c>
      <c r="Q446" s="197">
        <f t="shared" ref="Q446:Q454" si="86">IF(Q445+P445*0.465&gt;1,1,Q445+P445*0.465)</f>
        <v>9.3186000000000005E-2</v>
      </c>
      <c r="R446" s="198">
        <f>ROW(M2)*P446^IF(Q446=100%,0,1)*PRODUCT(INDEX(1-P$444:P445,))</f>
        <v>0.34446767999999994</v>
      </c>
      <c r="S446" s="198">
        <f t="shared" ref="S446:S454" si="87">SUM(R446+S445)</f>
        <v>0.54486767999999997</v>
      </c>
      <c r="T446" s="197">
        <f t="shared" ref="T446:T455" si="88">T445+ROUNDDOWN(T$65/10,3)</f>
        <v>0.14360000000000001</v>
      </c>
      <c r="U446" s="197">
        <f t="shared" ref="U446:U457" si="89">IF(U445+T445*0.465&gt;1,1,U445+T445*0.465)</f>
        <v>6.2123999999999999E-2</v>
      </c>
      <c r="V446" s="198">
        <f>ROW(Q2)*T446^IF(U446=100%,0,1)*PRODUCT(INDEX(1-T$444:T445,))</f>
        <v>0.24883008000000004</v>
      </c>
      <c r="W446" s="198">
        <f t="shared" ref="W446:W464" si="90">SUM(V446+W445)</f>
        <v>0.38243008000000001</v>
      </c>
      <c r="X446" s="197">
        <f t="shared" ref="X446:X455" si="91">X445+ROUNDDOWN(X$65/10,3)</f>
        <v>7.1200000000000013E-2</v>
      </c>
      <c r="Y446" s="197">
        <f t="shared" ref="Y446:Y466" si="92">IF(Y445+X445*0.465&gt;1,1,Y445+X445*0.465)</f>
        <v>3.0783000000000005E-2</v>
      </c>
      <c r="Z446" s="198">
        <f>ROW(U2)*X446^IF(Y446=100%,0,1)*PRODUCT(INDEX(1-X$444:X445,))</f>
        <v>0.13297312000000003</v>
      </c>
      <c r="AA446" s="198">
        <f t="shared" ref="AA446:AA466" si="93">SUM(Z446+AA445)</f>
        <v>0.19917312000000004</v>
      </c>
      <c r="AB446" s="197">
        <f t="shared" ref="AB446:AB455" si="94">AB445+ROUNDDOWN(AB$65/10,3)</f>
        <v>4.3799999999999999E-2</v>
      </c>
      <c r="AC446" s="197">
        <f t="shared" ref="AC446:AC478" si="95">IF(AC445+AB445*0.465&gt;1,1,AC445+AB445*0.465)</f>
        <v>1.8971999999999999E-2</v>
      </c>
      <c r="AD446" s="198">
        <f>ROW(Y2)*AB446^IF(AC446=100%,0,1)*PRODUCT(INDEX(1-AB$444:AB445,))</f>
        <v>8.4025920000000004E-2</v>
      </c>
      <c r="AE446" s="198">
        <f t="shared" ref="AE446:AE478" si="96">SUM(AD446+AE445)</f>
        <v>0.12482592000000001</v>
      </c>
      <c r="AF446" s="197">
        <f t="shared" ref="AF446:AF455" si="97">AF445+ROUNDDOWN(AF$65/10,3)</f>
        <v>1.5800000000000002E-2</v>
      </c>
      <c r="AG446" s="197">
        <f t="shared" ref="AG446:AG509" si="98">IF(AG445+AF445*0.465&gt;1,1,AG445+AF445*0.465)</f>
        <v>6.882000000000001E-3</v>
      </c>
      <c r="AH446" s="198">
        <f>ROW(AC2)*AF446^IF(AG446=100%,0,1)*PRODUCT(INDEX(1-AF$444:AF445,))</f>
        <v>3.1132320000000002E-2</v>
      </c>
      <c r="AI446" s="198">
        <f t="shared" ref="AI446:AI509" si="99">SUM(AH446+AI445)</f>
        <v>4.5932319999999999E-2</v>
      </c>
      <c r="AJ446" s="197">
        <f t="shared" ref="AJ446:AJ455" si="100">AJ445+ROUNDDOWN(AJ$65/10,4)</f>
        <v>1.03E-2</v>
      </c>
      <c r="AK446" s="197">
        <f t="shared" ref="AK446:AK509" si="101">IF(AK445+AJ445*0.465&gt;1,1,AK445+AJ445*0.465)</f>
        <v>4.5570000000000003E-3</v>
      </c>
      <c r="AL446" s="198">
        <f>ROW(AG2)*AJ446^IF(AK446=100%,0,1)*PRODUCT(INDEX(1-AJ$444:AJ445,))</f>
        <v>2.0398119999999999E-2</v>
      </c>
      <c r="AM446" s="199">
        <f t="shared" ref="AM446:AM509" si="102">SUM(AL446+AM445)</f>
        <v>3.0198119999999998E-2</v>
      </c>
      <c r="AN446" s="190"/>
    </row>
    <row r="447" spans="1:40" ht="14.45" hidden="1" customHeight="1">
      <c r="A447" s="190"/>
      <c r="B447" s="686"/>
      <c r="C447" s="196">
        <v>2</v>
      </c>
      <c r="D447" s="197">
        <f>D446+ROUNDDOWN(D$65/10,3)</f>
        <v>0.91980000000000017</v>
      </c>
      <c r="E447" s="197">
        <f>IF(E446+D446*0.465&gt;1,1,E446+D446*0.465)</f>
        <v>0.77171400000000012</v>
      </c>
      <c r="F447" s="198">
        <f>ROW(A3)*D447^IF(E447=100%,0,1)*PRODUCT(INDEX(1-D$444:D446,))</f>
        <v>7.7450949575999919E-2</v>
      </c>
      <c r="G447" s="198">
        <f t="shared" si="82"/>
        <v>1.2215148695759999</v>
      </c>
      <c r="H447" s="197">
        <f t="shared" ref="H447:H449" si="103">H446+ROUNDDOWN(H$65/10,3)</f>
        <v>0.69000000000000017</v>
      </c>
      <c r="I447" s="197">
        <f t="shared" ref="I447:I449" si="104">IF(I446+H446*0.465&gt;1,1,I446+H446*0.465)</f>
        <v>0.57892500000000013</v>
      </c>
      <c r="J447" s="198">
        <f>ROW(E3)*H447^IF(I447=100%,0,1)*PRODUCT(INDEX(1-H$444:H446,))</f>
        <v>0.29393999999999987</v>
      </c>
      <c r="K447" s="198">
        <f t="shared" si="83"/>
        <v>1.40994</v>
      </c>
      <c r="L447" s="197">
        <f>L446+ROUNDDOWN(L$65/10,3)</f>
        <v>0.46020000000000005</v>
      </c>
      <c r="M447" s="197">
        <f>IF(M446+L446*0.465&gt;1,1,M446+L446*0.465)</f>
        <v>0.38613600000000003</v>
      </c>
      <c r="N447" s="198">
        <f>ROW(I3)*L447^IF(M447=100%,0,1)*PRODUCT(INDEX(1-L$444:L446,))</f>
        <v>0.47184219482400008</v>
      </c>
      <c r="O447" s="198">
        <f t="shared" si="84"/>
        <v>1.388110114824</v>
      </c>
      <c r="P447" s="197">
        <f t="shared" si="85"/>
        <v>0.23039999999999999</v>
      </c>
      <c r="Q447" s="197">
        <f t="shared" si="86"/>
        <v>0.19334699999999999</v>
      </c>
      <c r="R447" s="198">
        <f>ROW(M3)*P447^IF(Q447=100%,0,1)*PRODUCT(INDEX(1-P$444:P446,))</f>
        <v>0.43363548979200001</v>
      </c>
      <c r="S447" s="198">
        <f t="shared" si="87"/>
        <v>0.97850316979199992</v>
      </c>
      <c r="T447" s="197">
        <f t="shared" si="88"/>
        <v>0.15360000000000001</v>
      </c>
      <c r="U447" s="197">
        <f t="shared" si="89"/>
        <v>0.12889800000000001</v>
      </c>
      <c r="V447" s="198">
        <f>ROW(Q3)*T447^IF(U447=100%,0,1)*PRODUCT(INDEX(1-T$444:T446,))</f>
        <v>0.34190666956800009</v>
      </c>
      <c r="W447" s="198">
        <f t="shared" si="90"/>
        <v>0.72433674956800009</v>
      </c>
      <c r="X447" s="197">
        <f t="shared" si="91"/>
        <v>7.6200000000000018E-2</v>
      </c>
      <c r="Y447" s="197">
        <f t="shared" si="92"/>
        <v>6.3891000000000003E-2</v>
      </c>
      <c r="Z447" s="198">
        <f>ROW(U3)*X447^IF(Y447=100%,0,1)*PRODUCT(INDEX(1-X$444:X446,))</f>
        <v>0.19826785238400002</v>
      </c>
      <c r="AA447" s="198">
        <f t="shared" si="93"/>
        <v>0.39744097238400006</v>
      </c>
      <c r="AB447" s="197">
        <f t="shared" si="94"/>
        <v>4.6800000000000001E-2</v>
      </c>
      <c r="AC447" s="197">
        <f t="shared" si="95"/>
        <v>3.9338999999999999E-2</v>
      </c>
      <c r="AD447" s="198">
        <f>ROW(Y3)*AB447^IF(AC447=100%,0,1)*PRODUCT(INDEX(1-AB$444:AB446,))</f>
        <v>0.12877306041600001</v>
      </c>
      <c r="AE447" s="198">
        <f t="shared" si="96"/>
        <v>0.25359898041600004</v>
      </c>
      <c r="AF447" s="197">
        <f t="shared" si="97"/>
        <v>1.6800000000000002E-2</v>
      </c>
      <c r="AG447" s="197">
        <f t="shared" si="98"/>
        <v>1.4229000000000002E-2</v>
      </c>
      <c r="AH447" s="198">
        <f>ROW(AC3)*AF447^IF(AG447=100%,0,1)*PRODUCT(INDEX(1-AF$444:AF446,))</f>
        <v>4.8869545536000009E-2</v>
      </c>
      <c r="AI447" s="198">
        <f t="shared" si="99"/>
        <v>9.4801865536000007E-2</v>
      </c>
      <c r="AJ447" s="197">
        <f t="shared" si="100"/>
        <v>1.0800000000000001E-2</v>
      </c>
      <c r="AK447" s="197">
        <f t="shared" si="101"/>
        <v>9.3465000000000006E-3</v>
      </c>
      <c r="AL447" s="198">
        <f>ROW(AG3)*AJ447^IF(AK447=100%,0,1)*PRODUCT(INDEX(1-AJ$444:AJ446,))</f>
        <v>3.1752030456000002E-2</v>
      </c>
      <c r="AM447" s="199">
        <f t="shared" si="102"/>
        <v>6.1950150455999997E-2</v>
      </c>
      <c r="AN447" s="190"/>
    </row>
    <row r="448" spans="1:40" ht="14.45" customHeight="1">
      <c r="A448" s="190"/>
      <c r="B448" s="686"/>
      <c r="C448" s="196">
        <v>3</v>
      </c>
      <c r="D448" s="197">
        <f>D447+ROUNDDOWN(D$65/10,3)</f>
        <v>0.97980000000000023</v>
      </c>
      <c r="E448" s="197">
        <f>IF(E447+D447*0.465&gt;1,1,E447+D447*0.465)</f>
        <v>1</v>
      </c>
      <c r="F448" s="198">
        <f>ROW(A4)*D448^IF(E448=100%,0,1)*PRODUCT(INDEX(1-D$444:D447,))</f>
        <v>9.0042272319999696E-3</v>
      </c>
      <c r="G448" s="198">
        <f t="shared" si="82"/>
        <v>1.2305190968079998</v>
      </c>
      <c r="H448" s="197">
        <f t="shared" si="103"/>
        <v>0.73500000000000021</v>
      </c>
      <c r="I448" s="197">
        <f t="shared" si="104"/>
        <v>0.89977500000000021</v>
      </c>
      <c r="J448" s="198">
        <f>ROW(E4)*H448^IF(I448=100%,0,1)*PRODUCT(INDEX(1-H$444:H447,))</f>
        <v>0.12941879999999989</v>
      </c>
      <c r="K448" s="198">
        <f t="shared" si="83"/>
        <v>1.5393587999999998</v>
      </c>
      <c r="L448" s="197">
        <f>L447+ROUNDDOWN(L$65/10,3)</f>
        <v>0.49020000000000008</v>
      </c>
      <c r="M448" s="197">
        <f>IF(M447+L447*0.465&gt;1,1,M447+L447*0.465)</f>
        <v>0.60012900000000013</v>
      </c>
      <c r="N448" s="198">
        <f>ROW(I4)*L448^IF(M448=100%,0,1)*PRODUCT(INDEX(1-L$444:L447,))</f>
        <v>0.36173879269503362</v>
      </c>
      <c r="O448" s="198">
        <f t="shared" si="84"/>
        <v>1.7498489075190338</v>
      </c>
      <c r="P448" s="197">
        <f t="shared" si="85"/>
        <v>0.24540000000000001</v>
      </c>
      <c r="Q448" s="197">
        <f t="shared" si="86"/>
        <v>0.300483</v>
      </c>
      <c r="R448" s="198">
        <f>ROW(M4)*P448^IF(Q448=100%,0,1)*PRODUCT(INDEX(1-P$444:P447,))</f>
        <v>0.47393709039605764</v>
      </c>
      <c r="S448" s="198">
        <f t="shared" si="87"/>
        <v>1.4524402601880575</v>
      </c>
      <c r="T448" s="197">
        <f t="shared" si="88"/>
        <v>0.16360000000000002</v>
      </c>
      <c r="U448" s="197">
        <f t="shared" si="89"/>
        <v>0.20032200000000003</v>
      </c>
      <c r="V448" s="198">
        <f>ROW(Q4)*T448^IF(U448=100%,0,1)*PRODUCT(INDEX(1-T$444:T447,))</f>
        <v>0.41097371630223378</v>
      </c>
      <c r="W448" s="198">
        <f t="shared" si="90"/>
        <v>1.135310465870234</v>
      </c>
      <c r="X448" s="197">
        <f t="shared" si="91"/>
        <v>8.1200000000000022E-2</v>
      </c>
      <c r="Y448" s="197">
        <f t="shared" si="92"/>
        <v>9.9324000000000023E-2</v>
      </c>
      <c r="Z448" s="198">
        <f>ROW(U4)*X448^IF(Y448=100%,0,1)*PRODUCT(INDEX(1-X$444:X447,))</f>
        <v>0.2602376058272256</v>
      </c>
      <c r="AA448" s="198">
        <f t="shared" si="93"/>
        <v>0.65767857821122566</v>
      </c>
      <c r="AB448" s="197">
        <f t="shared" si="94"/>
        <v>4.9800000000000004E-2</v>
      </c>
      <c r="AC448" s="197">
        <f t="shared" si="95"/>
        <v>6.1101000000000003E-2</v>
      </c>
      <c r="AD448" s="198">
        <f>ROW(Y4)*AB448^IF(AC448=100%,0,1)*PRODUCT(INDEX(1-AB$444:AB447,))</f>
        <v>0.17415312715637762</v>
      </c>
      <c r="AE448" s="198">
        <f t="shared" si="96"/>
        <v>0.42775210757237769</v>
      </c>
      <c r="AF448" s="197">
        <f t="shared" si="97"/>
        <v>1.7800000000000003E-2</v>
      </c>
      <c r="AG448" s="197">
        <f t="shared" si="98"/>
        <v>2.2041000000000005E-2</v>
      </c>
      <c r="AH448" s="198">
        <f>ROW(AC4)*AF448^IF(AG448=100%,0,1)*PRODUCT(INDEX(1-AF$444:AF447,))</f>
        <v>6.7878092193945611E-2</v>
      </c>
      <c r="AI448" s="198">
        <f t="shared" si="99"/>
        <v>0.16267995772994562</v>
      </c>
      <c r="AJ448" s="197">
        <f t="shared" si="100"/>
        <v>1.1300000000000001E-2</v>
      </c>
      <c r="AK448" s="197">
        <f t="shared" si="101"/>
        <v>1.4368500000000001E-2</v>
      </c>
      <c r="AL448" s="198">
        <f>ROW(AG4)*AJ448^IF(AK448=100%,0,1)*PRODUCT(INDEX(1-AJ$444:AJ447,))</f>
        <v>4.3817645229129606E-2</v>
      </c>
      <c r="AM448" s="199">
        <f t="shared" si="102"/>
        <v>0.1057677956851296</v>
      </c>
      <c r="AN448" s="190"/>
    </row>
    <row r="449" spans="1:40" ht="14.45" customHeight="1">
      <c r="A449" s="190"/>
      <c r="B449" s="686"/>
      <c r="C449" s="196">
        <v>4</v>
      </c>
      <c r="D449" s="197"/>
      <c r="E449" s="197"/>
      <c r="F449" s="198"/>
      <c r="G449" s="198"/>
      <c r="H449" s="197">
        <f t="shared" si="103"/>
        <v>0.78000000000000025</v>
      </c>
      <c r="I449" s="197">
        <f t="shared" si="104"/>
        <v>1</v>
      </c>
      <c r="J449" s="198">
        <f>ROW(E5)*H449^IF(I449=100%,0,1)*PRODUCT(INDEX(1-H$444:H448,))</f>
        <v>5.8326499999999885E-2</v>
      </c>
      <c r="K449" s="198">
        <f t="shared" si="83"/>
        <v>1.5976852999999998</v>
      </c>
      <c r="L449" s="197">
        <f>L448+ROUNDDOWN(L$65/10,3)</f>
        <v>0.52020000000000011</v>
      </c>
      <c r="M449" s="197">
        <f>IF(M448+L448*0.465&gt;1,1,M448+L448*0.465)</f>
        <v>0.82807200000000014</v>
      </c>
      <c r="N449" s="198">
        <f>ROW(I5)*L449^IF(M449=100%,0,1)*PRODUCT(INDEX(1-L$444:L448,))</f>
        <v>0.24462563717764638</v>
      </c>
      <c r="O449" s="198">
        <f t="shared" si="84"/>
        <v>1.9944745446966801</v>
      </c>
      <c r="P449" s="197">
        <f t="shared" si="85"/>
        <v>0.26040000000000002</v>
      </c>
      <c r="Q449" s="197">
        <f t="shared" si="86"/>
        <v>0.41459400000000002</v>
      </c>
      <c r="R449" s="198">
        <f>ROW(M5)*P449^IF(Q449=100%,0,1)*PRODUCT(INDEX(1-P$444:P448,))</f>
        <v>0.47436641482635528</v>
      </c>
      <c r="S449" s="198">
        <f t="shared" si="87"/>
        <v>1.9268066750144128</v>
      </c>
      <c r="T449" s="197">
        <f t="shared" si="88"/>
        <v>0.17360000000000003</v>
      </c>
      <c r="U449" s="197">
        <f t="shared" si="89"/>
        <v>0.27639600000000003</v>
      </c>
      <c r="V449" s="198">
        <f>ROW(Q5)*T449^IF(U449=100%,0,1)*PRODUCT(INDEX(1-T$444:T448,))</f>
        <v>0.4559366524474075</v>
      </c>
      <c r="W449" s="198">
        <f t="shared" si="90"/>
        <v>1.5912471183176415</v>
      </c>
      <c r="X449" s="197">
        <f t="shared" si="91"/>
        <v>8.6200000000000027E-2</v>
      </c>
      <c r="Y449" s="197">
        <f t="shared" si="92"/>
        <v>0.13708200000000004</v>
      </c>
      <c r="Z449" s="198">
        <f>ROW(U5)*X449^IF(Y449=100%,0,1)*PRODUCT(INDEX(1-X$444:X448,))</f>
        <v>0.31728700915294844</v>
      </c>
      <c r="AA449" s="198">
        <f t="shared" si="93"/>
        <v>0.97496558736417405</v>
      </c>
      <c r="AB449" s="197">
        <f t="shared" si="94"/>
        <v>5.2800000000000007E-2</v>
      </c>
      <c r="AC449" s="197">
        <f t="shared" si="95"/>
        <v>8.4258E-2</v>
      </c>
      <c r="AD449" s="198">
        <f>ROW(Y5)*AB449^IF(AC449=100%,0,1)*PRODUCT(INDEX(1-AB$444:AB448,))</f>
        <v>0.21931124285107112</v>
      </c>
      <c r="AE449" s="198">
        <f t="shared" si="96"/>
        <v>0.64706335042344887</v>
      </c>
      <c r="AF449" s="197">
        <f t="shared" si="97"/>
        <v>1.8800000000000004E-2</v>
      </c>
      <c r="AG449" s="197">
        <f t="shared" si="98"/>
        <v>3.0318000000000005E-2</v>
      </c>
      <c r="AH449" s="198">
        <f>ROW(AC5)*AF449^IF(AG449=100%,0,1)*PRODUCT(INDEX(1-AF$444:AF448,))</f>
        <v>8.8019200033314302E-2</v>
      </c>
      <c r="AI449" s="198">
        <f t="shared" si="99"/>
        <v>0.25069915776325991</v>
      </c>
      <c r="AJ449" s="197">
        <f t="shared" si="100"/>
        <v>1.1800000000000001E-2</v>
      </c>
      <c r="AK449" s="197">
        <f t="shared" si="101"/>
        <v>1.9623000000000002E-2</v>
      </c>
      <c r="AL449" s="198">
        <f>ROW(AG5)*AJ449^IF(AK449=100%,0,1)*PRODUCT(INDEX(1-AJ$444:AJ448,))</f>
        <v>5.6549288593902347E-2</v>
      </c>
      <c r="AM449" s="199">
        <f t="shared" si="102"/>
        <v>0.16231708427903196</v>
      </c>
      <c r="AN449" s="190"/>
    </row>
    <row r="450" spans="1:40" ht="14.45" customHeight="1">
      <c r="A450" s="190"/>
      <c r="B450" s="686"/>
      <c r="C450" s="196">
        <v>5</v>
      </c>
      <c r="D450" s="200"/>
      <c r="E450" s="200"/>
      <c r="F450" s="198"/>
      <c r="G450" s="198"/>
      <c r="H450" s="197"/>
      <c r="I450" s="197"/>
      <c r="J450" s="198"/>
      <c r="K450" s="198"/>
      <c r="L450" s="197">
        <f>L449+ROUNDDOWN(L$65/10,3)</f>
        <v>0.55020000000000013</v>
      </c>
      <c r="M450" s="197">
        <f>IF(M449+L449*0.465&gt;1,1,M449+L449*0.465)</f>
        <v>1</v>
      </c>
      <c r="N450" s="198">
        <f>ROW(I6)*L450^IF(M450=100%,0,1)*PRODUCT(INDEX(1-L$444:L449,))</f>
        <v>0.27075289669627378</v>
      </c>
      <c r="O450" s="198">
        <f t="shared" si="84"/>
        <v>2.2652274413929536</v>
      </c>
      <c r="P450" s="197">
        <f t="shared" si="85"/>
        <v>0.27540000000000003</v>
      </c>
      <c r="Q450" s="197">
        <f t="shared" si="86"/>
        <v>0.53568000000000005</v>
      </c>
      <c r="R450" s="198">
        <f>ROW(M6)*P450^IF(Q450=100%,0,1)*PRODUCT(INDEX(1-P$444:P449,))</f>
        <v>0.44526139019214117</v>
      </c>
      <c r="S450" s="198">
        <f t="shared" si="87"/>
        <v>2.372068065206554</v>
      </c>
      <c r="T450" s="197">
        <f t="shared" si="88"/>
        <v>0.18360000000000004</v>
      </c>
      <c r="U450" s="197">
        <f t="shared" si="89"/>
        <v>0.35712000000000005</v>
      </c>
      <c r="V450" s="198">
        <f>ROW(Q6)*T450^IF(U450=100%,0,1)*PRODUCT(INDEX(1-T$444:T449,))</f>
        <v>0.47818837813378279</v>
      </c>
      <c r="W450" s="198">
        <f t="shared" si="90"/>
        <v>2.0694354964514243</v>
      </c>
      <c r="X450" s="197">
        <f t="shared" si="91"/>
        <v>9.1200000000000031E-2</v>
      </c>
      <c r="Y450" s="197">
        <f t="shared" si="92"/>
        <v>0.17716500000000004</v>
      </c>
      <c r="Z450" s="198">
        <f>ROW(U6)*X450^IF(Y450=100%,0,1)*PRODUCT(INDEX(1-X$444:X449,))</f>
        <v>0.36810546333429522</v>
      </c>
      <c r="AA450" s="198">
        <f t="shared" si="93"/>
        <v>1.3430710506984693</v>
      </c>
      <c r="AB450" s="197">
        <f t="shared" si="94"/>
        <v>5.5800000000000009E-2</v>
      </c>
      <c r="AC450" s="197">
        <f t="shared" si="95"/>
        <v>0.10881</v>
      </c>
      <c r="AD450" s="198">
        <f>ROW(Y6)*AB450^IF(AC450=100%,0,1)*PRODUCT(INDEX(1-AB$444:AB449,))</f>
        <v>0.26344144988527796</v>
      </c>
      <c r="AE450" s="198">
        <f t="shared" si="96"/>
        <v>0.91050480030872682</v>
      </c>
      <c r="AF450" s="197">
        <f t="shared" si="97"/>
        <v>1.9800000000000005E-2</v>
      </c>
      <c r="AG450" s="197">
        <f t="shared" si="98"/>
        <v>3.9060000000000011E-2</v>
      </c>
      <c r="AH450" s="198">
        <f>ROW(AC6)*AF450^IF(AG450=100%,0,1)*PRODUCT(INDEX(1-AF$444:AF449,))</f>
        <v>0.10914995065782268</v>
      </c>
      <c r="AI450" s="198">
        <f t="shared" si="99"/>
        <v>0.35984910842108259</v>
      </c>
      <c r="AJ450" s="197">
        <f t="shared" si="100"/>
        <v>1.2300000000000002E-2</v>
      </c>
      <c r="AK450" s="197">
        <f t="shared" si="101"/>
        <v>2.511E-2</v>
      </c>
      <c r="AL450" s="198">
        <f>ROW(AG6)*AJ450^IF(AK450=100%,0,1)*PRODUCT(INDEX(1-AJ$444:AJ449,))</f>
        <v>6.9899866368658969E-2</v>
      </c>
      <c r="AM450" s="199">
        <f t="shared" si="102"/>
        <v>0.23221695064769093</v>
      </c>
      <c r="AN450" s="190"/>
    </row>
    <row r="451" spans="1:40" ht="14.45" hidden="1" customHeight="1">
      <c r="A451" s="190"/>
      <c r="B451" s="686"/>
      <c r="C451" s="196">
        <v>6</v>
      </c>
      <c r="D451" s="200"/>
      <c r="E451" s="200"/>
      <c r="F451" s="198"/>
      <c r="G451" s="198"/>
      <c r="H451" s="197"/>
      <c r="I451" s="197"/>
      <c r="J451" s="198"/>
      <c r="K451" s="198"/>
      <c r="L451" s="197"/>
      <c r="M451" s="197"/>
      <c r="N451" s="198">
        <f>ROW(I7)*L451^IF(M451=100%,0,1)*PRODUCT(INDEX(1-L$444:L450,))</f>
        <v>0</v>
      </c>
      <c r="O451" s="198">
        <f t="shared" si="84"/>
        <v>2.2652274413929536</v>
      </c>
      <c r="P451" s="197">
        <f t="shared" si="85"/>
        <v>0.29040000000000005</v>
      </c>
      <c r="Q451" s="197">
        <f t="shared" si="86"/>
        <v>0.66374100000000014</v>
      </c>
      <c r="R451" s="198">
        <f>ROW(M7)*P451^IF(Q451=100%,0,1)*PRODUCT(INDEX(1-P$444:P450,))</f>
        <v>0.39691072421676399</v>
      </c>
      <c r="S451" s="198">
        <f t="shared" si="87"/>
        <v>2.768978789423318</v>
      </c>
      <c r="T451" s="197">
        <f t="shared" si="88"/>
        <v>0.19360000000000005</v>
      </c>
      <c r="U451" s="197">
        <f t="shared" si="89"/>
        <v>0.44249400000000005</v>
      </c>
      <c r="V451" s="198">
        <f>ROW(Q7)*T451^IF(U451=100%,0,1)*PRODUCT(INDEX(1-T$444:T450,))</f>
        <v>0.48026559788879009</v>
      </c>
      <c r="W451" s="198">
        <f t="shared" si="90"/>
        <v>2.5497010943402145</v>
      </c>
      <c r="X451" s="197">
        <f t="shared" si="91"/>
        <v>9.6200000000000035E-2</v>
      </c>
      <c r="Y451" s="197">
        <f t="shared" si="92"/>
        <v>0.21957300000000007</v>
      </c>
      <c r="Z451" s="198">
        <f>ROW(U7)*X451^IF(Y451=100%,0,1)*PRODUCT(INDEX(1-X$444:X450,))</f>
        <v>0.41168742806225322</v>
      </c>
      <c r="AA451" s="198">
        <f t="shared" si="93"/>
        <v>1.7547584787607224</v>
      </c>
      <c r="AB451" s="197">
        <f t="shared" si="94"/>
        <v>5.8800000000000012E-2</v>
      </c>
      <c r="AC451" s="197">
        <f t="shared" si="95"/>
        <v>0.13475700000000002</v>
      </c>
      <c r="AD451" s="198">
        <f>ROW(Y7)*AB451^IF(AC451=100%,0,1)*PRODUCT(INDEX(1-AB$444:AB450,))</f>
        <v>0.30580038001690346</v>
      </c>
      <c r="AE451" s="198">
        <f t="shared" si="96"/>
        <v>1.2163051803256302</v>
      </c>
      <c r="AF451" s="197">
        <f t="shared" si="97"/>
        <v>2.0800000000000006E-2</v>
      </c>
      <c r="AG451" s="197">
        <f t="shared" si="98"/>
        <v>4.8267000000000018E-2</v>
      </c>
      <c r="AH451" s="198">
        <f>ROW(AC7)*AF451^IF(AG451=100%,0,1)*PRODUCT(INDEX(1-AF$444:AF450,))</f>
        <v>0.13112429803052658</v>
      </c>
      <c r="AI451" s="198">
        <f t="shared" si="99"/>
        <v>0.49097340645160914</v>
      </c>
      <c r="AJ451" s="197">
        <f t="shared" si="100"/>
        <v>1.2800000000000002E-2</v>
      </c>
      <c r="AK451" s="197">
        <f t="shared" si="101"/>
        <v>3.0829500000000003E-2</v>
      </c>
      <c r="AL451" s="198">
        <f>ROW(AG7)*AJ451^IF(AK451=100%,0,1)*PRODUCT(INDEX(1-AJ$444:AJ450,))</f>
        <v>8.3821040405206937E-2</v>
      </c>
      <c r="AM451" s="199">
        <f t="shared" si="102"/>
        <v>0.31603799105289787</v>
      </c>
      <c r="AN451" s="190"/>
    </row>
    <row r="452" spans="1:40" ht="14.45" hidden="1" customHeight="1">
      <c r="A452" s="190"/>
      <c r="B452" s="686"/>
      <c r="C452" s="196">
        <v>7</v>
      </c>
      <c r="D452" s="200"/>
      <c r="E452" s="200"/>
      <c r="F452" s="198"/>
      <c r="G452" s="198"/>
      <c r="H452" s="197"/>
      <c r="I452" s="197"/>
      <c r="J452" s="198"/>
      <c r="K452" s="198"/>
      <c r="L452" s="197"/>
      <c r="M452" s="197"/>
      <c r="N452" s="198">
        <f>ROW(I8)*L452^IF(M452=100%,0,1)*PRODUCT(INDEX(1-L$444:L451,))</f>
        <v>0</v>
      </c>
      <c r="O452" s="198">
        <f t="shared" si="84"/>
        <v>2.2652274413929536</v>
      </c>
      <c r="P452" s="197">
        <f t="shared" si="85"/>
        <v>0.30540000000000006</v>
      </c>
      <c r="Q452" s="197">
        <f t="shared" si="86"/>
        <v>0.79877700000000018</v>
      </c>
      <c r="R452" s="198">
        <f>ROW(M8)*P452^IF(Q452=100%,0,1)*PRODUCT(INDEX(1-P$444:P451,))</f>
        <v>0.33850945832643636</v>
      </c>
      <c r="S452" s="198">
        <f t="shared" si="87"/>
        <v>3.1074882477497545</v>
      </c>
      <c r="T452" s="197">
        <f t="shared" si="88"/>
        <v>0.20360000000000006</v>
      </c>
      <c r="U452" s="197">
        <f t="shared" si="89"/>
        <v>0.53251800000000005</v>
      </c>
      <c r="V452" s="198">
        <f>ROW(Q8)*T452^IF(U452=100%,0,1)*PRODUCT(INDEX(1-T$444:T451,))</f>
        <v>0.46547500512868445</v>
      </c>
      <c r="W452" s="198">
        <f t="shared" si="90"/>
        <v>3.0151760994688992</v>
      </c>
      <c r="X452" s="197">
        <f t="shared" si="91"/>
        <v>0.10120000000000004</v>
      </c>
      <c r="Y452" s="197">
        <f t="shared" si="92"/>
        <v>0.2643060000000001</v>
      </c>
      <c r="Z452" s="198">
        <f>ROW(U8)*X452^IF(Y452=100%,0,1)*PRODUCT(INDEX(1-X$444:X451,))</f>
        <v>0.44733958378670197</v>
      </c>
      <c r="AA452" s="198">
        <f t="shared" si="93"/>
        <v>2.2020980625474245</v>
      </c>
      <c r="AB452" s="197">
        <f t="shared" si="94"/>
        <v>6.1800000000000015E-2</v>
      </c>
      <c r="AC452" s="197">
        <f t="shared" si="95"/>
        <v>0.16209900000000002</v>
      </c>
      <c r="AD452" s="198">
        <f>ROW(Y8)*AB452^IF(AC452=100%,0,1)*PRODUCT(INDEX(1-AB$444:AB451,))</f>
        <v>0.34571883055634617</v>
      </c>
      <c r="AE452" s="198">
        <f t="shared" si="96"/>
        <v>1.5620240108819763</v>
      </c>
      <c r="AF452" s="197">
        <f t="shared" si="97"/>
        <v>2.1800000000000007E-2</v>
      </c>
      <c r="AG452" s="197">
        <f t="shared" si="98"/>
        <v>5.7939000000000018E-2</v>
      </c>
      <c r="AH452" s="198">
        <f>ROW(AC8)*AF452^IF(AG452=100%,0,1)*PRODUCT(INDEX(1-AF$444:AF451,))</f>
        <v>0.15379410414101746</v>
      </c>
      <c r="AI452" s="198">
        <f t="shared" si="99"/>
        <v>0.6447675105926266</v>
      </c>
      <c r="AJ452" s="197">
        <f t="shared" si="100"/>
        <v>1.3300000000000003E-2</v>
      </c>
      <c r="AK452" s="197">
        <f t="shared" si="101"/>
        <v>3.6781500000000002E-2</v>
      </c>
      <c r="AL452" s="198">
        <f>ROW(AG8)*AJ452^IF(AK452=100%,0,1)*PRODUCT(INDEX(1-AJ$444:AJ451,))</f>
        <v>9.8263405667024101E-2</v>
      </c>
      <c r="AM452" s="199">
        <f t="shared" si="102"/>
        <v>0.41430139671992194</v>
      </c>
      <c r="AN452" s="190"/>
    </row>
    <row r="453" spans="1:40" ht="14.45" customHeight="1">
      <c r="A453" s="190"/>
      <c r="B453" s="686"/>
      <c r="C453" s="196">
        <v>8</v>
      </c>
      <c r="D453" s="200"/>
      <c r="E453" s="200"/>
      <c r="F453" s="198"/>
      <c r="G453" s="198"/>
      <c r="H453" s="197"/>
      <c r="I453" s="197"/>
      <c r="J453" s="198"/>
      <c r="K453" s="198"/>
      <c r="L453" s="197"/>
      <c r="M453" s="197"/>
      <c r="N453" s="198">
        <f>ROW(I9)*L453^IF(M453=100%,0,1)*PRODUCT(INDEX(1-L$444:L452,))</f>
        <v>0</v>
      </c>
      <c r="O453" s="198">
        <f t="shared" si="84"/>
        <v>2.2652274413929536</v>
      </c>
      <c r="P453" s="197">
        <f t="shared" si="85"/>
        <v>0.32040000000000007</v>
      </c>
      <c r="Q453" s="197">
        <f t="shared" si="86"/>
        <v>0.94078800000000018</v>
      </c>
      <c r="R453" s="198">
        <f>ROW(M9)*P453^IF(Q453=100%,0,1)*PRODUCT(INDEX(1-P$444:P452,))</f>
        <v>0.2775118828181547</v>
      </c>
      <c r="S453" s="198">
        <f t="shared" si="87"/>
        <v>3.3850001305679092</v>
      </c>
      <c r="T453" s="197">
        <f t="shared" si="88"/>
        <v>0.21360000000000007</v>
      </c>
      <c r="U453" s="197">
        <f t="shared" si="89"/>
        <v>0.62719200000000008</v>
      </c>
      <c r="V453" s="198">
        <f>ROW(Q9)*T453^IF(U453=100%,0,1)*PRODUCT(INDEX(1-T$444:T452,))</f>
        <v>0.43752574591601956</v>
      </c>
      <c r="W453" s="198">
        <f t="shared" si="90"/>
        <v>3.4527018453849188</v>
      </c>
      <c r="X453" s="197">
        <f t="shared" si="91"/>
        <v>0.10620000000000004</v>
      </c>
      <c r="Y453" s="197">
        <f t="shared" si="92"/>
        <v>0.31136400000000014</v>
      </c>
      <c r="Z453" s="198">
        <f>ROW(U9)*X453^IF(Y453=100%,0,1)*PRODUCT(INDEX(1-X$444:X452,))</f>
        <v>0.47467561284088039</v>
      </c>
      <c r="AA453" s="198">
        <f t="shared" si="93"/>
        <v>2.6767736753883047</v>
      </c>
      <c r="AB453" s="197">
        <f t="shared" si="94"/>
        <v>6.480000000000001E-2</v>
      </c>
      <c r="AC453" s="197">
        <f t="shared" si="95"/>
        <v>0.19083600000000003</v>
      </c>
      <c r="AD453" s="198">
        <f>ROW(Y9)*AB453^IF(AC453=100%,0,1)*PRODUCT(INDEX(1-AB$444:AB452,))</f>
        <v>0.3826110575689089</v>
      </c>
      <c r="AE453" s="198">
        <f t="shared" si="96"/>
        <v>1.9446350684508853</v>
      </c>
      <c r="AF453" s="197">
        <f t="shared" si="97"/>
        <v>2.2800000000000008E-2</v>
      </c>
      <c r="AG453" s="197">
        <f t="shared" si="98"/>
        <v>6.8076000000000025E-2</v>
      </c>
      <c r="AH453" s="198">
        <f>ROW(AC9)*AF453^IF(AG453=100%,0,1)*PRODUCT(INDEX(1-AF$444:AF452,))</f>
        <v>0.17701017073415434</v>
      </c>
      <c r="AI453" s="198">
        <f t="shared" si="99"/>
        <v>0.82177768132678097</v>
      </c>
      <c r="AJ453" s="197">
        <f t="shared" si="100"/>
        <v>1.3800000000000003E-2</v>
      </c>
      <c r="AK453" s="197">
        <f t="shared" si="101"/>
        <v>4.2966000000000004E-2</v>
      </c>
      <c r="AL453" s="198">
        <f>ROW(AG9)*AJ453^IF(AK453=100%,0,1)*PRODUCT(INDEX(1-AJ$444:AJ452,))</f>
        <v>0.11317666912179759</v>
      </c>
      <c r="AM453" s="199">
        <f t="shared" si="102"/>
        <v>0.52747806584171952</v>
      </c>
      <c r="AN453" s="190"/>
    </row>
    <row r="454" spans="1:40" ht="14.45" customHeight="1">
      <c r="A454" s="190"/>
      <c r="B454" s="686"/>
      <c r="C454" s="196">
        <v>9</v>
      </c>
      <c r="D454" s="200"/>
      <c r="E454" s="200"/>
      <c r="F454" s="198"/>
      <c r="G454" s="198"/>
      <c r="H454" s="197"/>
      <c r="I454" s="197"/>
      <c r="J454" s="198"/>
      <c r="K454" s="198"/>
      <c r="L454" s="197"/>
      <c r="M454" s="197"/>
      <c r="N454" s="198"/>
      <c r="O454" s="198"/>
      <c r="P454" s="197">
        <f t="shared" si="85"/>
        <v>0.33540000000000009</v>
      </c>
      <c r="Q454" s="197">
        <f t="shared" si="86"/>
        <v>1</v>
      </c>
      <c r="R454" s="198">
        <f>ROW(M10)*P454^IF(Q454=100%,0,1)*PRODUCT(INDEX(1-P$444:P453,))</f>
        <v>0.6540334150479189</v>
      </c>
      <c r="S454" s="198">
        <f t="shared" si="87"/>
        <v>4.0390335456158279</v>
      </c>
      <c r="T454" s="197">
        <f t="shared" si="88"/>
        <v>0.22360000000000008</v>
      </c>
      <c r="U454" s="197">
        <f t="shared" si="89"/>
        <v>0.72651600000000016</v>
      </c>
      <c r="V454" s="198">
        <f>ROW(Q10)*T454^IF(U454=100%,0,1)*PRODUCT(INDEX(1-T$444:T453,))</f>
        <v>0.40019822688908024</v>
      </c>
      <c r="W454" s="198">
        <f t="shared" si="90"/>
        <v>3.8529000722739992</v>
      </c>
      <c r="X454" s="197">
        <f t="shared" si="91"/>
        <v>0.11120000000000005</v>
      </c>
      <c r="Y454" s="197">
        <f t="shared" si="92"/>
        <v>0.36074700000000015</v>
      </c>
      <c r="Z454" s="198">
        <f>ROW(U10)*X454^IF(Y454=100%,0,1)*PRODUCT(INDEX(1-X$444:X453,))</f>
        <v>0.49359986376436799</v>
      </c>
      <c r="AA454" s="198">
        <f t="shared" si="93"/>
        <v>3.1703735391526728</v>
      </c>
      <c r="AB454" s="197">
        <f t="shared" si="94"/>
        <v>6.7800000000000013E-2</v>
      </c>
      <c r="AC454" s="197">
        <f t="shared" si="95"/>
        <v>0.22096800000000005</v>
      </c>
      <c r="AD454" s="198">
        <f>ROW(Y10)*AB454^IF(AC454=100%,0,1)*PRODUCT(INDEX(1-AB$444:AB453,))</f>
        <v>0.41598166972576273</v>
      </c>
      <c r="AE454" s="198">
        <f t="shared" si="96"/>
        <v>2.3606167381766481</v>
      </c>
      <c r="AF454" s="197">
        <f t="shared" si="97"/>
        <v>2.3800000000000009E-2</v>
      </c>
      <c r="AG454" s="197">
        <f t="shared" si="98"/>
        <v>7.8678000000000026E-2</v>
      </c>
      <c r="AH454" s="198">
        <f>ROW(AC10)*AF454^IF(AG454=100%,0,1)*PRODUCT(INDEX(1-AF$444:AF453,))</f>
        <v>0.2006232585002774</v>
      </c>
      <c r="AI454" s="198">
        <f t="shared" si="99"/>
        <v>1.0224009398270584</v>
      </c>
      <c r="AJ454" s="197">
        <f t="shared" si="100"/>
        <v>1.4300000000000004E-2</v>
      </c>
      <c r="AK454" s="197">
        <f t="shared" si="101"/>
        <v>4.9383000000000003E-2</v>
      </c>
      <c r="AL454" s="198">
        <f>ROW(AG10)*AJ454^IF(AK454=100%,0,1)*PRODUCT(INDEX(1-AJ$444:AJ453,))</f>
        <v>0.12850982967449356</v>
      </c>
      <c r="AM454" s="199">
        <f t="shared" si="102"/>
        <v>0.65598789551621306</v>
      </c>
      <c r="AN454" s="190"/>
    </row>
    <row r="455" spans="1:40" ht="14.45" hidden="1" customHeight="1">
      <c r="A455" s="190"/>
      <c r="B455" s="686"/>
      <c r="C455" s="196">
        <v>10</v>
      </c>
      <c r="D455" s="200"/>
      <c r="E455" s="200"/>
      <c r="F455" s="198"/>
      <c r="G455" s="198"/>
      <c r="H455" s="197"/>
      <c r="I455" s="197"/>
      <c r="J455" s="198"/>
      <c r="K455" s="198"/>
      <c r="L455" s="197"/>
      <c r="M455" s="197"/>
      <c r="N455" s="198"/>
      <c r="O455" s="198"/>
      <c r="P455" s="197"/>
      <c r="Q455" s="197"/>
      <c r="R455" s="198"/>
      <c r="S455" s="198"/>
      <c r="T455" s="197">
        <f t="shared" si="88"/>
        <v>0.23360000000000009</v>
      </c>
      <c r="U455" s="197">
        <f t="shared" si="89"/>
        <v>0.83049000000000017</v>
      </c>
      <c r="V455" s="198">
        <f>ROW(Q11)*T455^IF(U455=100%,0,1)*PRODUCT(INDEX(1-T$444:T454,))</f>
        <v>0.35707086138878791</v>
      </c>
      <c r="W455" s="198">
        <f t="shared" si="90"/>
        <v>4.2099709336627873</v>
      </c>
      <c r="X455" s="197">
        <f t="shared" si="91"/>
        <v>0.11620000000000005</v>
      </c>
      <c r="Y455" s="197">
        <f t="shared" si="92"/>
        <v>0.41245500000000018</v>
      </c>
      <c r="Z455" s="198">
        <f>ROW(U11)*X455^IF(Y455=100%,0,1)*PRODUCT(INDEX(1-X$444:X454,))</f>
        <v>0.50428157788091832</v>
      </c>
      <c r="AA455" s="198">
        <f t="shared" si="93"/>
        <v>3.6746551170335913</v>
      </c>
      <c r="AB455" s="197">
        <f t="shared" si="94"/>
        <v>7.0800000000000016E-2</v>
      </c>
      <c r="AC455" s="197">
        <f t="shared" si="95"/>
        <v>0.25249500000000008</v>
      </c>
      <c r="AD455" s="198">
        <f>ROW(Y11)*AB455^IF(AC455=100%,0,1)*PRODUCT(INDEX(1-AB$444:AB454,))</f>
        <v>0.4454300796892266</v>
      </c>
      <c r="AE455" s="198">
        <f t="shared" si="96"/>
        <v>2.8060468178658748</v>
      </c>
      <c r="AF455" s="197">
        <f t="shared" si="97"/>
        <v>2.480000000000001E-2</v>
      </c>
      <c r="AG455" s="197">
        <f t="shared" si="98"/>
        <v>8.9745000000000033E-2</v>
      </c>
      <c r="AH455" s="198">
        <f>ROW(AC11)*AF455^IF(AG455=100%,0,1)*PRODUCT(INDEX(1-AF$444:AF454,))</f>
        <v>0.22448508540254802</v>
      </c>
      <c r="AI455" s="198">
        <f t="shared" si="99"/>
        <v>1.2468860252296063</v>
      </c>
      <c r="AJ455" s="197">
        <f t="shared" si="100"/>
        <v>1.4800000000000004E-2</v>
      </c>
      <c r="AK455" s="197">
        <f t="shared" si="101"/>
        <v>5.6032500000000006E-2</v>
      </c>
      <c r="AL455" s="198">
        <f>ROW(AG11)*AJ455^IF(AK455=100%,0,1)*PRODUCT(INDEX(1-AJ$444:AJ454,))</f>
        <v>0.14421135837155347</v>
      </c>
      <c r="AM455" s="199">
        <f t="shared" si="102"/>
        <v>0.80019925388776647</v>
      </c>
      <c r="AN455" s="190"/>
    </row>
    <row r="456" spans="1:40" ht="14.45" hidden="1" customHeight="1">
      <c r="A456" s="190"/>
      <c r="B456" s="686"/>
      <c r="C456" s="196">
        <v>11</v>
      </c>
      <c r="D456" s="200"/>
      <c r="E456" s="200"/>
      <c r="F456" s="198"/>
      <c r="G456" s="198"/>
      <c r="H456" s="197"/>
      <c r="I456" s="197"/>
      <c r="J456" s="198"/>
      <c r="K456" s="198"/>
      <c r="L456" s="197"/>
      <c r="M456" s="197"/>
      <c r="N456" s="198"/>
      <c r="O456" s="198"/>
      <c r="P456" s="197"/>
      <c r="Q456" s="197"/>
      <c r="R456" s="198"/>
      <c r="S456" s="198"/>
      <c r="T456" s="197">
        <f>T455</f>
        <v>0.23360000000000009</v>
      </c>
      <c r="U456" s="197">
        <f t="shared" si="89"/>
        <v>0.93911400000000023</v>
      </c>
      <c r="V456" s="198">
        <f>ROW(Q12)*T456^IF(U456=100%,0,1)*PRODUCT(INDEX(1-T$444:T455,))</f>
        <v>0.29853720891094593</v>
      </c>
      <c r="W456" s="198">
        <f t="shared" si="90"/>
        <v>4.5085081425737332</v>
      </c>
      <c r="X456" s="197">
        <f t="shared" ref="X456:X466" si="105">X455</f>
        <v>0.11620000000000005</v>
      </c>
      <c r="Y456" s="197">
        <f t="shared" si="92"/>
        <v>0.46648800000000024</v>
      </c>
      <c r="Z456" s="198">
        <f>ROW(U12)*X456^IF(Y456=100%,0,1)*PRODUCT(INDEX(1-X$444:X455,))</f>
        <v>0.48620079112489689</v>
      </c>
      <c r="AA456" s="198">
        <f t="shared" si="93"/>
        <v>4.1608559081584886</v>
      </c>
      <c r="AB456" s="197">
        <f t="shared" ref="AB456:AB478" si="106">AB455</f>
        <v>7.0800000000000016E-2</v>
      </c>
      <c r="AC456" s="197">
        <f t="shared" si="95"/>
        <v>0.28541700000000009</v>
      </c>
      <c r="AD456" s="198">
        <f>ROW(Y12)*AB456^IF(AC456=100%,0,1)*PRODUCT(INDEX(1-AB$444:AB455,))</f>
        <v>0.45152032368788658</v>
      </c>
      <c r="AE456" s="198">
        <f t="shared" si="96"/>
        <v>3.2575671415537615</v>
      </c>
      <c r="AF456" s="197">
        <f t="shared" ref="AF456:AF519" si="107">AF455</f>
        <v>2.480000000000001E-2</v>
      </c>
      <c r="AG456" s="197">
        <f t="shared" si="98"/>
        <v>0.10127700000000003</v>
      </c>
      <c r="AH456" s="198">
        <f>ROW(AC12)*AF456^IF(AG456=100%,0,1)*PRODUCT(INDEX(1-AF$444:AF455,))</f>
        <v>0.23881947849225252</v>
      </c>
      <c r="AI456" s="198">
        <f t="shared" si="99"/>
        <v>1.4857055037218589</v>
      </c>
      <c r="AJ456" s="197">
        <f t="shared" ref="AJ456:AJ519" si="108">AJ455</f>
        <v>1.4800000000000004E-2</v>
      </c>
      <c r="AK456" s="197">
        <f t="shared" si="101"/>
        <v>6.2914500000000012E-2</v>
      </c>
      <c r="AL456" s="198">
        <f>ROW(AG12)*AJ456^IF(AK456=100%,0,1)*PRODUCT(INDEX(1-AJ$444:AJ455,))</f>
        <v>0.1549931239283503</v>
      </c>
      <c r="AM456" s="199">
        <f t="shared" si="102"/>
        <v>0.95519237781611677</v>
      </c>
      <c r="AN456" s="190"/>
    </row>
    <row r="457" spans="1:40" ht="14.45" customHeight="1">
      <c r="A457" s="190"/>
      <c r="B457" s="686"/>
      <c r="C457" s="196">
        <v>12</v>
      </c>
      <c r="D457" s="200"/>
      <c r="E457" s="200"/>
      <c r="F457" s="198"/>
      <c r="G457" s="198"/>
      <c r="H457" s="197"/>
      <c r="I457" s="197"/>
      <c r="J457" s="198"/>
      <c r="K457" s="198"/>
      <c r="L457" s="197"/>
      <c r="M457" s="197"/>
      <c r="N457" s="198"/>
      <c r="O457" s="198"/>
      <c r="P457" s="197"/>
      <c r="Q457" s="197"/>
      <c r="R457" s="198"/>
      <c r="S457" s="198"/>
      <c r="T457" s="197">
        <f>T456</f>
        <v>0.23360000000000009</v>
      </c>
      <c r="U457" s="197">
        <f t="shared" si="89"/>
        <v>1</v>
      </c>
      <c r="V457" s="198">
        <f>ROW(Q13)*T457^IF(U457=100%,0,1)*PRODUCT(INDEX(1-T$444:T456,))</f>
        <v>1.0610680364660154</v>
      </c>
      <c r="W457" s="198">
        <f t="shared" si="90"/>
        <v>5.5695761790397489</v>
      </c>
      <c r="X457" s="197">
        <f t="shared" si="105"/>
        <v>0.11620000000000005</v>
      </c>
      <c r="Y457" s="197">
        <f t="shared" si="92"/>
        <v>0.52052100000000023</v>
      </c>
      <c r="Z457" s="198">
        <f>ROW(U13)*X457^IF(Y457=100%,0,1)*PRODUCT(INDEX(1-X$444:X456,))</f>
        <v>0.46551294746253247</v>
      </c>
      <c r="AA457" s="198">
        <f t="shared" si="93"/>
        <v>4.6263688556210214</v>
      </c>
      <c r="AB457" s="197">
        <f t="shared" si="106"/>
        <v>7.0800000000000016E-2</v>
      </c>
      <c r="AC457" s="197">
        <f t="shared" si="95"/>
        <v>0.31833900000000009</v>
      </c>
      <c r="AD457" s="198">
        <f>ROW(Y13)*AB457^IF(AC457=100%,0,1)*PRODUCT(INDEX(1-AB$444:AB456,))</f>
        <v>0.45451540850168298</v>
      </c>
      <c r="AE457" s="198">
        <f t="shared" si="96"/>
        <v>3.7120825500554444</v>
      </c>
      <c r="AF457" s="197">
        <f t="shared" si="107"/>
        <v>2.480000000000001E-2</v>
      </c>
      <c r="AG457" s="197">
        <f t="shared" si="98"/>
        <v>0.11280900000000003</v>
      </c>
      <c r="AH457" s="198">
        <f>ROW(AC13)*AF457^IF(AG457=100%,0,1)*PRODUCT(INDEX(1-AF$444:AF456,))</f>
        <v>0.25230481837778174</v>
      </c>
      <c r="AI457" s="198">
        <f t="shared" si="99"/>
        <v>1.7380103220996408</v>
      </c>
      <c r="AJ457" s="197">
        <f t="shared" si="108"/>
        <v>1.4800000000000004E-2</v>
      </c>
      <c r="AK457" s="197">
        <f t="shared" si="101"/>
        <v>6.9796500000000011E-2</v>
      </c>
      <c r="AL457" s="198">
        <f>ROW(AG13)*AJ457^IF(AK457=100%,0,1)*PRODUCT(INDEX(1-AJ$444:AJ456,))</f>
        <v>0.16542416116872827</v>
      </c>
      <c r="AM457" s="199">
        <f t="shared" si="102"/>
        <v>1.120616538984845</v>
      </c>
      <c r="AN457" s="190"/>
    </row>
    <row r="458" spans="1:40" ht="14.45" hidden="1" customHeight="1">
      <c r="A458" s="190"/>
      <c r="B458" s="686"/>
      <c r="C458" s="196">
        <v>13</v>
      </c>
      <c r="D458" s="200"/>
      <c r="E458" s="200"/>
      <c r="F458" s="198"/>
      <c r="G458" s="198"/>
      <c r="H458" s="197"/>
      <c r="I458" s="197"/>
      <c r="J458" s="198"/>
      <c r="K458" s="198"/>
      <c r="L458" s="197"/>
      <c r="M458" s="197"/>
      <c r="N458" s="198"/>
      <c r="O458" s="198"/>
      <c r="P458" s="197"/>
      <c r="Q458" s="197"/>
      <c r="R458" s="198"/>
      <c r="S458" s="198"/>
      <c r="T458" s="197"/>
      <c r="U458" s="197"/>
      <c r="V458" s="198">
        <f>ROW(Q14)*T458^IF(U458=100%,0,1)*PRODUCT(INDEX(1-T$444:T457,))</f>
        <v>0</v>
      </c>
      <c r="W458" s="198">
        <f t="shared" si="90"/>
        <v>5.5695761790397489</v>
      </c>
      <c r="X458" s="197">
        <f t="shared" si="105"/>
        <v>0.11620000000000005</v>
      </c>
      <c r="Y458" s="197">
        <f t="shared" si="92"/>
        <v>0.57455400000000023</v>
      </c>
      <c r="Z458" s="198">
        <f>ROW(U14)*X458^IF(Y458=100%,0,1)*PRODUCT(INDEX(1-X$444:X457,))</f>
        <v>0.4430680616571851</v>
      </c>
      <c r="AA458" s="198">
        <f t="shared" si="93"/>
        <v>5.0694369172782068</v>
      </c>
      <c r="AB458" s="197">
        <f t="shared" si="106"/>
        <v>7.0800000000000016E-2</v>
      </c>
      <c r="AC458" s="197">
        <f t="shared" si="95"/>
        <v>0.3512610000000001</v>
      </c>
      <c r="AD458" s="198">
        <f>ROW(Y14)*AB458^IF(AC458=100%,0,1)*PRODUCT(INDEX(1-AB$444:AB457,))</f>
        <v>0.4548230804705149</v>
      </c>
      <c r="AE458" s="198">
        <f t="shared" si="96"/>
        <v>4.1669056305259593</v>
      </c>
      <c r="AF458" s="197">
        <f t="shared" si="107"/>
        <v>2.480000000000001E-2</v>
      </c>
      <c r="AG458" s="197">
        <f t="shared" si="98"/>
        <v>0.12434100000000003</v>
      </c>
      <c r="AH458" s="198">
        <f>ROW(AC14)*AF458^IF(AG458=100%,0,1)*PRODUCT(INDEX(1-AF$444:AF457,))</f>
        <v>0.2649744018729368</v>
      </c>
      <c r="AI458" s="198">
        <f t="shared" si="99"/>
        <v>2.0029847239725775</v>
      </c>
      <c r="AJ458" s="197">
        <f t="shared" si="108"/>
        <v>1.4800000000000004E-2</v>
      </c>
      <c r="AK458" s="197">
        <f t="shared" si="101"/>
        <v>7.6678500000000011E-2</v>
      </c>
      <c r="AL458" s="198">
        <f>ROW(AG14)*AJ458^IF(AK458=100%,0,1)*PRODUCT(INDEX(1-AJ$444:AJ457,))</f>
        <v>0.17551249001292579</v>
      </c>
      <c r="AM458" s="199">
        <f t="shared" si="102"/>
        <v>1.2961290289977709</v>
      </c>
      <c r="AN458" s="190"/>
    </row>
    <row r="459" spans="1:40" ht="14.45" hidden="1" customHeight="1">
      <c r="A459" s="190"/>
      <c r="B459" s="686"/>
      <c r="C459" s="196">
        <v>14</v>
      </c>
      <c r="D459" s="200"/>
      <c r="E459" s="200"/>
      <c r="F459" s="198"/>
      <c r="G459" s="198"/>
      <c r="H459" s="197"/>
      <c r="I459" s="197"/>
      <c r="J459" s="198"/>
      <c r="K459" s="198"/>
      <c r="L459" s="197"/>
      <c r="M459" s="197"/>
      <c r="N459" s="198"/>
      <c r="O459" s="198"/>
      <c r="P459" s="197"/>
      <c r="Q459" s="197"/>
      <c r="R459" s="198"/>
      <c r="S459" s="198"/>
      <c r="T459" s="197"/>
      <c r="U459" s="197"/>
      <c r="V459" s="198">
        <f>ROW(Q15)*T459^IF(U459=100%,0,1)*PRODUCT(INDEX(1-T$444:T458,))</f>
        <v>0</v>
      </c>
      <c r="W459" s="198">
        <f t="shared" si="90"/>
        <v>5.5695761790397489</v>
      </c>
      <c r="X459" s="197">
        <f t="shared" si="105"/>
        <v>0.11620000000000005</v>
      </c>
      <c r="Y459" s="197">
        <f t="shared" si="92"/>
        <v>0.62858700000000023</v>
      </c>
      <c r="Z459" s="198">
        <f>ROW(U15)*X459^IF(Y459=100%,0,1)*PRODUCT(INDEX(1-X$444:X458,))</f>
        <v>0.4195538066706645</v>
      </c>
      <c r="AA459" s="198">
        <f t="shared" si="93"/>
        <v>5.4889907239488709</v>
      </c>
      <c r="AB459" s="197">
        <f t="shared" si="106"/>
        <v>7.0800000000000016E-2</v>
      </c>
      <c r="AC459" s="197">
        <f t="shared" si="95"/>
        <v>0.38418300000000011</v>
      </c>
      <c r="AD459" s="198">
        <f>ROW(Y15)*AB459^IF(AC459=100%,0,1)*PRODUCT(INDEX(1-AB$444:AB458,))</f>
        <v>0.45280886397128839</v>
      </c>
      <c r="AE459" s="198">
        <f t="shared" si="96"/>
        <v>4.6197144944972477</v>
      </c>
      <c r="AF459" s="197">
        <f t="shared" si="107"/>
        <v>2.480000000000001E-2</v>
      </c>
      <c r="AG459" s="197">
        <f t="shared" si="98"/>
        <v>0.13587300000000005</v>
      </c>
      <c r="AH459" s="198">
        <f>ROW(AC15)*AF459^IF(AG459=100%,0,1)*PRODUCT(INDEX(1-AF$444:AF458,))</f>
        <v>0.27686039647123706</v>
      </c>
      <c r="AI459" s="198">
        <f t="shared" si="99"/>
        <v>2.2798451204438148</v>
      </c>
      <c r="AJ459" s="197">
        <f t="shared" si="108"/>
        <v>1.4800000000000004E-2</v>
      </c>
      <c r="AK459" s="197">
        <f t="shared" si="101"/>
        <v>8.356050000000001E-2</v>
      </c>
      <c r="AL459" s="198">
        <f>ROW(AG15)*AJ459^IF(AK459=100%,0,1)*PRODUCT(INDEX(1-AJ$444:AJ458,))</f>
        <v>0.18526596981507268</v>
      </c>
      <c r="AM459" s="199">
        <f t="shared" si="102"/>
        <v>1.4813949988128436</v>
      </c>
      <c r="AN459" s="190"/>
    </row>
    <row r="460" spans="1:40" ht="14.45" hidden="1" customHeight="1">
      <c r="A460" s="190"/>
      <c r="B460" s="686"/>
      <c r="C460" s="196">
        <v>15</v>
      </c>
      <c r="D460" s="200"/>
      <c r="E460" s="200"/>
      <c r="F460" s="198"/>
      <c r="G460" s="198"/>
      <c r="H460" s="197"/>
      <c r="I460" s="197"/>
      <c r="J460" s="198"/>
      <c r="K460" s="198"/>
      <c r="L460" s="197"/>
      <c r="M460" s="197"/>
      <c r="N460" s="198"/>
      <c r="O460" s="198"/>
      <c r="P460" s="197"/>
      <c r="Q460" s="197"/>
      <c r="R460" s="198"/>
      <c r="S460" s="198"/>
      <c r="T460" s="197"/>
      <c r="U460" s="197"/>
      <c r="V460" s="198">
        <f>ROW(Q16)*T460^IF(U460=100%,0,1)*PRODUCT(INDEX(1-T$444:T459,))</f>
        <v>0</v>
      </c>
      <c r="W460" s="198">
        <f t="shared" si="90"/>
        <v>5.5695761790397489</v>
      </c>
      <c r="X460" s="197">
        <f t="shared" si="105"/>
        <v>0.11620000000000005</v>
      </c>
      <c r="Y460" s="197">
        <f t="shared" si="92"/>
        <v>0.68262000000000023</v>
      </c>
      <c r="Z460" s="198">
        <f>ROW(U16)*X460^IF(Y460=100%,0,1)*PRODUCT(INDEX(1-X$444:X459,))</f>
        <v>0.39552176462456884</v>
      </c>
      <c r="AA460" s="198">
        <f t="shared" si="93"/>
        <v>5.8845124885734394</v>
      </c>
      <c r="AB460" s="197">
        <f t="shared" si="106"/>
        <v>7.0800000000000016E-2</v>
      </c>
      <c r="AC460" s="197">
        <f t="shared" si="95"/>
        <v>0.41710500000000011</v>
      </c>
      <c r="AD460" s="198">
        <f>ROW(Y16)*AB460^IF(AC460=100%,0,1)*PRODUCT(INDEX(1-AB$444:AB459,))</f>
        <v>0.44879999616226257</v>
      </c>
      <c r="AE460" s="198">
        <f t="shared" si="96"/>
        <v>5.0685144906595099</v>
      </c>
      <c r="AF460" s="197">
        <f t="shared" si="107"/>
        <v>2.480000000000001E-2</v>
      </c>
      <c r="AG460" s="197">
        <f t="shared" si="98"/>
        <v>0.14740500000000006</v>
      </c>
      <c r="AH460" s="198">
        <f>ROW(AC16)*AF460^IF(AG460=100%,0,1)*PRODUCT(INDEX(1-AF$444:AF459,))</f>
        <v>0.28799387588133374</v>
      </c>
      <c r="AI460" s="198">
        <f t="shared" si="99"/>
        <v>2.5678389963251487</v>
      </c>
      <c r="AJ460" s="197">
        <f t="shared" si="108"/>
        <v>1.4800000000000004E-2</v>
      </c>
      <c r="AK460" s="197">
        <f t="shared" si="101"/>
        <v>9.0442500000000009E-2</v>
      </c>
      <c r="AL460" s="198">
        <f>ROW(AG16)*AJ460^IF(AK460=100%,0,1)*PRODUCT(INDEX(1-AJ$444:AJ459,))</f>
        <v>0.19469230235926355</v>
      </c>
      <c r="AM460" s="199">
        <f t="shared" si="102"/>
        <v>1.6760873011721071</v>
      </c>
      <c r="AN460" s="190"/>
    </row>
    <row r="461" spans="1:40" ht="14.45" hidden="1" customHeight="1">
      <c r="A461" s="190"/>
      <c r="B461" s="686"/>
      <c r="C461" s="196">
        <v>16</v>
      </c>
      <c r="D461" s="200"/>
      <c r="E461" s="200"/>
      <c r="F461" s="198"/>
      <c r="G461" s="198"/>
      <c r="H461" s="197"/>
      <c r="I461" s="197"/>
      <c r="J461" s="198"/>
      <c r="K461" s="198"/>
      <c r="L461" s="197"/>
      <c r="M461" s="197"/>
      <c r="N461" s="198"/>
      <c r="O461" s="198"/>
      <c r="P461" s="197"/>
      <c r="Q461" s="197"/>
      <c r="R461" s="198"/>
      <c r="S461" s="198"/>
      <c r="T461" s="197"/>
      <c r="U461" s="197"/>
      <c r="V461" s="198">
        <f>ROW(Q17)*T461^IF(U461=100%,0,1)*PRODUCT(INDEX(1-T$444:T460,))</f>
        <v>0</v>
      </c>
      <c r="W461" s="198">
        <f t="shared" si="90"/>
        <v>5.5695761790397489</v>
      </c>
      <c r="X461" s="197">
        <f t="shared" si="105"/>
        <v>0.11620000000000005</v>
      </c>
      <c r="Y461" s="197">
        <f t="shared" si="92"/>
        <v>0.73665300000000022</v>
      </c>
      <c r="Z461" s="198">
        <f>ROW(U17)*X461^IF(Y461=100%,0,1)*PRODUCT(INDEX(1-X$444:X460,))</f>
        <v>0.37140976904864348</v>
      </c>
      <c r="AA461" s="198">
        <f t="shared" si="93"/>
        <v>6.2559222576220828</v>
      </c>
      <c r="AB461" s="197">
        <f t="shared" si="106"/>
        <v>7.0800000000000016E-2</v>
      </c>
      <c r="AC461" s="197">
        <f t="shared" si="95"/>
        <v>0.45002700000000012</v>
      </c>
      <c r="AD461" s="198">
        <f>ROW(Y17)*AB461^IF(AC461=100%,0,1)*PRODUCT(INDEX(1-AB$444:AB460,))</f>
        <v>0.44308901621109775</v>
      </c>
      <c r="AE461" s="198">
        <f t="shared" si="96"/>
        <v>5.5116035068706077</v>
      </c>
      <c r="AF461" s="197">
        <f t="shared" si="107"/>
        <v>2.480000000000001E-2</v>
      </c>
      <c r="AG461" s="197">
        <f t="shared" si="98"/>
        <v>0.15893700000000008</v>
      </c>
      <c r="AH461" s="198">
        <f>ROW(AC17)*AF461^IF(AG461=100%,0,1)*PRODUCT(INDEX(1-AF$444:AF460,))</f>
        <v>0.29840485449444393</v>
      </c>
      <c r="AI461" s="198">
        <f t="shared" si="99"/>
        <v>2.8662438508195924</v>
      </c>
      <c r="AJ461" s="197">
        <f t="shared" si="108"/>
        <v>1.4800000000000004E-2</v>
      </c>
      <c r="AK461" s="197">
        <f t="shared" si="101"/>
        <v>9.7324500000000008E-2</v>
      </c>
      <c r="AL461" s="198">
        <f>ROW(AG17)*AJ461^IF(AK461=100%,0,1)*PRODUCT(INDEX(1-AJ$444:AJ460,))</f>
        <v>0.20379903480211808</v>
      </c>
      <c r="AM461" s="199">
        <f t="shared" si="102"/>
        <v>1.8798863359742253</v>
      </c>
      <c r="AN461" s="190"/>
    </row>
    <row r="462" spans="1:40" ht="14.45" hidden="1" customHeight="1">
      <c r="A462" s="190"/>
      <c r="B462" s="686"/>
      <c r="C462" s="196">
        <v>17</v>
      </c>
      <c r="D462" s="200"/>
      <c r="E462" s="200"/>
      <c r="F462" s="198"/>
      <c r="G462" s="198"/>
      <c r="H462" s="197"/>
      <c r="I462" s="197"/>
      <c r="J462" s="198"/>
      <c r="K462" s="198"/>
      <c r="L462" s="197"/>
      <c r="M462" s="197"/>
      <c r="N462" s="198"/>
      <c r="O462" s="198"/>
      <c r="P462" s="197"/>
      <c r="Q462" s="197"/>
      <c r="R462" s="198"/>
      <c r="S462" s="198"/>
      <c r="T462" s="197"/>
      <c r="U462" s="197"/>
      <c r="V462" s="198">
        <f>ROW(Q18)*T462^IF(U462=100%,0,1)*PRODUCT(INDEX(1-T$444:T461,))</f>
        <v>0</v>
      </c>
      <c r="W462" s="198">
        <f t="shared" si="90"/>
        <v>5.5695761790397489</v>
      </c>
      <c r="X462" s="197">
        <f t="shared" si="105"/>
        <v>0.11620000000000005</v>
      </c>
      <c r="Y462" s="197">
        <f t="shared" si="92"/>
        <v>0.79068600000000022</v>
      </c>
      <c r="Z462" s="198">
        <f>ROW(U18)*X462^IF(Y462=100%,0,1)*PRODUCT(INDEX(1-X$444:X461,))</f>
        <v>0.34756089234902587</v>
      </c>
      <c r="AA462" s="198">
        <f t="shared" si="93"/>
        <v>6.6034831499711082</v>
      </c>
      <c r="AB462" s="197">
        <f t="shared" si="106"/>
        <v>7.0800000000000016E-2</v>
      </c>
      <c r="AC462" s="197">
        <f t="shared" si="95"/>
        <v>0.48294900000000013</v>
      </c>
      <c r="AD462" s="198">
        <f>ROW(Y18)*AB462^IF(AC462=100%,0,1)*PRODUCT(INDEX(1-AB$444:AB461,))</f>
        <v>0.43593703820825508</v>
      </c>
      <c r="AE462" s="198">
        <f t="shared" si="96"/>
        <v>5.947540545078863</v>
      </c>
      <c r="AF462" s="197">
        <f t="shared" si="107"/>
        <v>2.480000000000001E-2</v>
      </c>
      <c r="AG462" s="197">
        <f t="shared" si="98"/>
        <v>0.17046900000000009</v>
      </c>
      <c r="AH462" s="198">
        <f>ROW(AC18)*AF462^IF(AG462=100%,0,1)*PRODUCT(INDEX(1-AF$444:AF461,))</f>
        <v>0.30812232081492186</v>
      </c>
      <c r="AI462" s="198">
        <f t="shared" si="99"/>
        <v>3.1743661716345142</v>
      </c>
      <c r="AJ462" s="197">
        <f t="shared" si="108"/>
        <v>1.4800000000000004E-2</v>
      </c>
      <c r="AK462" s="197">
        <f t="shared" si="101"/>
        <v>0.10420650000000001</v>
      </c>
      <c r="AL462" s="198">
        <f>ROW(AG18)*AJ462^IF(AK462=100%,0,1)*PRODUCT(INDEX(1-AJ$444:AJ461,))</f>
        <v>0.21259356256275538</v>
      </c>
      <c r="AM462" s="199">
        <f t="shared" si="102"/>
        <v>2.0924798985369808</v>
      </c>
      <c r="AN462" s="190"/>
    </row>
    <row r="463" spans="1:40" ht="14.45" hidden="1" customHeight="1">
      <c r="A463" s="190"/>
      <c r="B463" s="686"/>
      <c r="C463" s="196">
        <v>18</v>
      </c>
      <c r="D463" s="200"/>
      <c r="E463" s="200"/>
      <c r="F463" s="198"/>
      <c r="G463" s="198"/>
      <c r="H463" s="197"/>
      <c r="I463" s="197"/>
      <c r="J463" s="198"/>
      <c r="K463" s="198"/>
      <c r="L463" s="197"/>
      <c r="M463" s="197"/>
      <c r="N463" s="198"/>
      <c r="O463" s="198"/>
      <c r="P463" s="197"/>
      <c r="Q463" s="197"/>
      <c r="R463" s="198"/>
      <c r="S463" s="198"/>
      <c r="T463" s="197"/>
      <c r="U463" s="197"/>
      <c r="V463" s="198">
        <f>ROW(Q19)*T463^IF(U463=100%,0,1)*PRODUCT(INDEX(1-T$444:T462,))</f>
        <v>0</v>
      </c>
      <c r="W463" s="198">
        <f t="shared" si="90"/>
        <v>5.5695761790397489</v>
      </c>
      <c r="X463" s="197">
        <f t="shared" si="105"/>
        <v>0.11620000000000005</v>
      </c>
      <c r="Y463" s="197">
        <f t="shared" si="92"/>
        <v>0.84471900000000022</v>
      </c>
      <c r="Z463" s="198">
        <f>ROW(U19)*X463^IF(Y463=100%,0,1)*PRODUCT(INDEX(1-X$444:X462,))</f>
        <v>0.32423955647240621</v>
      </c>
      <c r="AA463" s="198">
        <f t="shared" si="93"/>
        <v>6.9277227064435145</v>
      </c>
      <c r="AB463" s="197">
        <f t="shared" si="106"/>
        <v>7.0800000000000016E-2</v>
      </c>
      <c r="AC463" s="197">
        <f t="shared" si="95"/>
        <v>0.51587100000000019</v>
      </c>
      <c r="AD463" s="198">
        <f>ROW(Y19)*AB463^IF(AC463=100%,0,1)*PRODUCT(INDEX(1-AB$444:AB462,))</f>
        <v>0.42757673456439466</v>
      </c>
      <c r="AE463" s="198">
        <f t="shared" si="96"/>
        <v>6.3751172796432574</v>
      </c>
      <c r="AF463" s="197">
        <f t="shared" si="107"/>
        <v>2.480000000000001E-2</v>
      </c>
      <c r="AG463" s="197">
        <f t="shared" si="98"/>
        <v>0.18200100000000011</v>
      </c>
      <c r="AH463" s="198">
        <f>ROW(AC19)*AF463^IF(AG463=100%,0,1)*PRODUCT(INDEX(1-AF$444:AF462,))</f>
        <v>0.31717426988419573</v>
      </c>
      <c r="AI463" s="198">
        <f t="shared" si="99"/>
        <v>3.4915404415187101</v>
      </c>
      <c r="AJ463" s="197">
        <f t="shared" si="108"/>
        <v>1.4800000000000004E-2</v>
      </c>
      <c r="AK463" s="197">
        <f t="shared" si="101"/>
        <v>0.11108850000000001</v>
      </c>
      <c r="AL463" s="198">
        <f>ROW(AG19)*AJ463^IF(AK463=100%,0,1)*PRODUCT(INDEX(1-AJ$444:AJ462,))</f>
        <v>0.22108313216109471</v>
      </c>
      <c r="AM463" s="199">
        <f t="shared" si="102"/>
        <v>2.3135630306980755</v>
      </c>
      <c r="AN463" s="190"/>
    </row>
    <row r="464" spans="1:40" ht="14.45" hidden="1" customHeight="1">
      <c r="A464" s="190"/>
      <c r="B464" s="686"/>
      <c r="C464" s="196">
        <v>19</v>
      </c>
      <c r="D464" s="200"/>
      <c r="E464" s="200"/>
      <c r="F464" s="198"/>
      <c r="G464" s="198"/>
      <c r="H464" s="197"/>
      <c r="I464" s="197"/>
      <c r="J464" s="198"/>
      <c r="K464" s="198"/>
      <c r="L464" s="197"/>
      <c r="M464" s="197"/>
      <c r="N464" s="198"/>
      <c r="O464" s="198"/>
      <c r="P464" s="197"/>
      <c r="Q464" s="197"/>
      <c r="R464" s="198"/>
      <c r="S464" s="198"/>
      <c r="T464" s="197"/>
      <c r="U464" s="197"/>
      <c r="V464" s="198">
        <f>ROW(Q20)*T464^IF(U464=100%,0,1)*PRODUCT(INDEX(1-T$444:T463,))</f>
        <v>0</v>
      </c>
      <c r="W464" s="198">
        <f t="shared" si="90"/>
        <v>5.5695761790397489</v>
      </c>
      <c r="X464" s="197">
        <f t="shared" si="105"/>
        <v>0.11620000000000005</v>
      </c>
      <c r="Y464" s="197">
        <f t="shared" si="92"/>
        <v>0.89875200000000022</v>
      </c>
      <c r="Z464" s="198">
        <f>ROW(U20)*X464^IF(Y464=100%,0,1)*PRODUCT(INDEX(1-X$444:X463,))</f>
        <v>0.30164517895822379</v>
      </c>
      <c r="AA464" s="198">
        <f t="shared" si="93"/>
        <v>7.2293678854017385</v>
      </c>
      <c r="AB464" s="197">
        <f t="shared" si="106"/>
        <v>7.0800000000000016E-2</v>
      </c>
      <c r="AC464" s="197">
        <f t="shared" si="95"/>
        <v>0.5487930000000002</v>
      </c>
      <c r="AD464" s="198">
        <f>ROW(Y20)*AB464^IF(AC464=100%,0,1)*PRODUCT(INDEX(1-AB$444:AB463,))</f>
        <v>0.41821505448130053</v>
      </c>
      <c r="AE464" s="198">
        <f t="shared" si="96"/>
        <v>6.7933323341245577</v>
      </c>
      <c r="AF464" s="197">
        <f t="shared" si="107"/>
        <v>2.480000000000001E-2</v>
      </c>
      <c r="AG464" s="197">
        <f t="shared" si="98"/>
        <v>0.19353300000000012</v>
      </c>
      <c r="AH464" s="198">
        <f>ROW(AC20)*AF464^IF(AG464=100%,0,1)*PRODUCT(INDEX(1-AF$444:AF463,))</f>
        <v>0.32558773472743968</v>
      </c>
      <c r="AI464" s="198">
        <f t="shared" si="99"/>
        <v>3.81712817624615</v>
      </c>
      <c r="AJ464" s="197">
        <f t="shared" si="108"/>
        <v>1.4800000000000004E-2</v>
      </c>
      <c r="AK464" s="197">
        <f t="shared" si="101"/>
        <v>0.11797050000000001</v>
      </c>
      <c r="AL464" s="198">
        <f>ROW(AG20)*AJ464^IF(AK464=100%,0,1)*PRODUCT(INDEX(1-AJ$444:AJ463,))</f>
        <v>0.22927484400537951</v>
      </c>
      <c r="AM464" s="199">
        <f t="shared" si="102"/>
        <v>2.542837874703455</v>
      </c>
      <c r="AN464" s="190"/>
    </row>
    <row r="465" spans="1:40" ht="14.45" hidden="1" customHeight="1">
      <c r="A465" s="190"/>
      <c r="B465" s="686"/>
      <c r="C465" s="196">
        <v>20</v>
      </c>
      <c r="D465" s="200"/>
      <c r="E465" s="200"/>
      <c r="F465" s="198"/>
      <c r="G465" s="198"/>
      <c r="H465" s="197"/>
      <c r="I465" s="197"/>
      <c r="J465" s="198"/>
      <c r="K465" s="198"/>
      <c r="L465" s="197"/>
      <c r="M465" s="197"/>
      <c r="N465" s="198"/>
      <c r="O465" s="198"/>
      <c r="P465" s="197"/>
      <c r="Q465" s="197"/>
      <c r="R465" s="198"/>
      <c r="S465" s="198"/>
      <c r="T465" s="197"/>
      <c r="U465" s="197"/>
      <c r="V465" s="198"/>
      <c r="W465" s="198"/>
      <c r="X465" s="197">
        <f t="shared" si="105"/>
        <v>0.11620000000000005</v>
      </c>
      <c r="Y465" s="197">
        <f t="shared" si="92"/>
        <v>0.95278500000000022</v>
      </c>
      <c r="Z465" s="198">
        <f>ROW(U21)*X465^IF(Y465=100%,0,1)*PRODUCT(INDEX(1-X$444:X464,))</f>
        <v>0.27992370962144209</v>
      </c>
      <c r="AA465" s="198">
        <f t="shared" si="93"/>
        <v>7.5092915950231802</v>
      </c>
      <c r="AB465" s="197">
        <f t="shared" si="106"/>
        <v>7.0800000000000016E-2</v>
      </c>
      <c r="AC465" s="197">
        <f t="shared" si="95"/>
        <v>0.5817150000000002</v>
      </c>
      <c r="AD465" s="198">
        <f>ROW(Y21)*AB465^IF(AC465=100%,0,1)*PRODUCT(INDEX(1-AB$444:AB464,))</f>
        <v>0.40803570005522566</v>
      </c>
      <c r="AE465" s="198">
        <f t="shared" si="96"/>
        <v>7.201368034179783</v>
      </c>
      <c r="AF465" s="197">
        <f t="shared" si="107"/>
        <v>2.480000000000001E-2</v>
      </c>
      <c r="AG465" s="197">
        <f t="shared" si="98"/>
        <v>0.20506500000000014</v>
      </c>
      <c r="AH465" s="198">
        <f>ROW(AC21)*AF465^IF(AG465=100%,0,1)*PRODUCT(INDEX(1-AF$444:AF464,))</f>
        <v>0.33338881685150906</v>
      </c>
      <c r="AI465" s="198">
        <f t="shared" si="99"/>
        <v>4.1505169930976589</v>
      </c>
      <c r="AJ465" s="197">
        <f t="shared" si="108"/>
        <v>1.4800000000000004E-2</v>
      </c>
      <c r="AK465" s="197">
        <f t="shared" si="101"/>
        <v>0.12485250000000001</v>
      </c>
      <c r="AL465" s="198">
        <f>ROW(AG21)*AJ465^IF(AK465=100%,0,1)*PRODUCT(INDEX(1-AJ$444:AJ464,))</f>
        <v>0.23717565512980485</v>
      </c>
      <c r="AM465" s="199">
        <f t="shared" si="102"/>
        <v>2.7800135298332598</v>
      </c>
      <c r="AN465" s="190"/>
    </row>
    <row r="466" spans="1:40" ht="14.45" customHeight="1">
      <c r="A466" s="190"/>
      <c r="B466" s="686"/>
      <c r="C466" s="196">
        <v>21</v>
      </c>
      <c r="D466" s="200"/>
      <c r="E466" s="200"/>
      <c r="F466" s="198"/>
      <c r="G466" s="198"/>
      <c r="H466" s="197"/>
      <c r="I466" s="197"/>
      <c r="J466" s="198"/>
      <c r="K466" s="198"/>
      <c r="L466" s="197"/>
      <c r="M466" s="197"/>
      <c r="N466" s="198"/>
      <c r="O466" s="198"/>
      <c r="P466" s="197"/>
      <c r="Q466" s="197"/>
      <c r="R466" s="198"/>
      <c r="S466" s="198"/>
      <c r="T466" s="197"/>
      <c r="U466" s="197"/>
      <c r="V466" s="198"/>
      <c r="W466" s="198"/>
      <c r="X466" s="197">
        <f t="shared" si="105"/>
        <v>0.11620000000000005</v>
      </c>
      <c r="Y466" s="197">
        <f t="shared" si="92"/>
        <v>1</v>
      </c>
      <c r="Z466" s="198">
        <f>ROW(U22)*X466^IF(Y466=100%,0,1)*PRODUCT(INDEX(1-X$444:X465,))</f>
        <v>2.2304420295039211</v>
      </c>
      <c r="AA466" s="198">
        <f t="shared" si="93"/>
        <v>9.7397336245271013</v>
      </c>
      <c r="AB466" s="197">
        <f t="shared" si="106"/>
        <v>7.0800000000000016E-2</v>
      </c>
      <c r="AC466" s="197">
        <f t="shared" si="95"/>
        <v>0.61463700000000021</v>
      </c>
      <c r="AD466" s="198">
        <f>ROW(Y22)*AB466^IF(AC466=100%,0,1)*PRODUCT(INDEX(1-AB$444:AB465,))</f>
        <v>0.3972013807051879</v>
      </c>
      <c r="AE466" s="198">
        <f t="shared" si="96"/>
        <v>7.5985694148849712</v>
      </c>
      <c r="AF466" s="197">
        <f t="shared" si="107"/>
        <v>2.480000000000001E-2</v>
      </c>
      <c r="AG466" s="197">
        <f t="shared" si="98"/>
        <v>0.21659700000000015</v>
      </c>
      <c r="AH466" s="198">
        <f>ROW(AC22)*AF466^IF(AG466=100%,0,1)*PRODUCT(INDEX(1-AF$444:AF465,))</f>
        <v>0.34060271582185792</v>
      </c>
      <c r="AI466" s="198">
        <f t="shared" si="99"/>
        <v>4.4911197089195172</v>
      </c>
      <c r="AJ466" s="197">
        <f t="shared" si="108"/>
        <v>1.4800000000000004E-2</v>
      </c>
      <c r="AK466" s="197">
        <f t="shared" si="101"/>
        <v>0.1317345</v>
      </c>
      <c r="AL466" s="198">
        <f>ROW(AG22)*AJ466^IF(AK466=100%,0,1)*PRODUCT(INDEX(1-AJ$444:AJ465,))</f>
        <v>0.24479238188311633</v>
      </c>
      <c r="AM466" s="199">
        <f t="shared" si="102"/>
        <v>3.0248059117163759</v>
      </c>
      <c r="AN466" s="190"/>
    </row>
    <row r="467" spans="1:40" ht="14.45" hidden="1" customHeight="1">
      <c r="A467" s="190"/>
      <c r="B467" s="686"/>
      <c r="C467" s="196">
        <v>22</v>
      </c>
      <c r="D467" s="200"/>
      <c r="E467" s="200"/>
      <c r="F467" s="198"/>
      <c r="G467" s="198"/>
      <c r="H467" s="197"/>
      <c r="I467" s="197"/>
      <c r="J467" s="198"/>
      <c r="K467" s="198"/>
      <c r="L467" s="197"/>
      <c r="M467" s="197"/>
      <c r="N467" s="198"/>
      <c r="O467" s="198"/>
      <c r="P467" s="197"/>
      <c r="Q467" s="197"/>
      <c r="R467" s="198"/>
      <c r="S467" s="198"/>
      <c r="T467" s="197"/>
      <c r="U467" s="197"/>
      <c r="V467" s="198"/>
      <c r="W467" s="198"/>
      <c r="X467" s="197"/>
      <c r="Y467" s="197"/>
      <c r="Z467" s="198"/>
      <c r="AA467" s="198"/>
      <c r="AB467" s="197">
        <f t="shared" si="106"/>
        <v>7.0800000000000016E-2</v>
      </c>
      <c r="AC467" s="197">
        <f t="shared" si="95"/>
        <v>0.64755900000000022</v>
      </c>
      <c r="AD467" s="198">
        <f>ROW(Y23)*AB467^IF(AC467=100%,0,1)*PRODUCT(INDEX(1-AB$444:AB466,))</f>
        <v>0.38585586490359064</v>
      </c>
      <c r="AE467" s="198">
        <f t="shared" si="96"/>
        <v>7.984425279788562</v>
      </c>
      <c r="AF467" s="197">
        <f t="shared" si="107"/>
        <v>2.480000000000001E-2</v>
      </c>
      <c r="AG467" s="197">
        <f t="shared" si="98"/>
        <v>0.22812900000000016</v>
      </c>
      <c r="AH467" s="198">
        <f>ROW(AC23)*AF467^IF(AG467=100%,0,1)*PRODUCT(INDEX(1-AF$444:AF466,))</f>
        <v>0.34725375794536112</v>
      </c>
      <c r="AI467" s="198">
        <f t="shared" si="99"/>
        <v>4.8383734668648781</v>
      </c>
      <c r="AJ467" s="197">
        <f t="shared" si="108"/>
        <v>1.4800000000000004E-2</v>
      </c>
      <c r="AK467" s="197">
        <f t="shared" si="101"/>
        <v>0.1386165</v>
      </c>
      <c r="AL467" s="198">
        <f>ROW(AG23)*AJ467^IF(AK467=100%,0,1)*PRODUCT(INDEX(1-AJ$444:AJ466,))</f>
        <v>0.25213170256903006</v>
      </c>
      <c r="AM467" s="199">
        <f t="shared" si="102"/>
        <v>3.2769376142854059</v>
      </c>
      <c r="AN467" s="190"/>
    </row>
    <row r="468" spans="1:40" ht="14.45" hidden="1" customHeight="1">
      <c r="A468" s="190"/>
      <c r="B468" s="686"/>
      <c r="C468" s="196">
        <v>23</v>
      </c>
      <c r="D468" s="200"/>
      <c r="E468" s="200"/>
      <c r="F468" s="198"/>
      <c r="G468" s="198"/>
      <c r="H468" s="197"/>
      <c r="I468" s="197"/>
      <c r="J468" s="198"/>
      <c r="K468" s="198"/>
      <c r="L468" s="197"/>
      <c r="M468" s="197"/>
      <c r="N468" s="198"/>
      <c r="O468" s="198"/>
      <c r="P468" s="197"/>
      <c r="Q468" s="197"/>
      <c r="R468" s="198"/>
      <c r="S468" s="198"/>
      <c r="T468" s="197"/>
      <c r="U468" s="197"/>
      <c r="V468" s="198"/>
      <c r="W468" s="198"/>
      <c r="X468" s="197"/>
      <c r="Y468" s="197"/>
      <c r="Z468" s="198"/>
      <c r="AA468" s="198"/>
      <c r="AB468" s="197">
        <f t="shared" si="106"/>
        <v>7.0800000000000016E-2</v>
      </c>
      <c r="AC468" s="197">
        <f t="shared" si="95"/>
        <v>0.68048100000000022</v>
      </c>
      <c r="AD468" s="198">
        <f>ROW(Y24)*AB468^IF(AC468=100%,0,1)*PRODUCT(INDEX(1-AB$444:AB467,))</f>
        <v>0.37412584661052151</v>
      </c>
      <c r="AE468" s="198">
        <f t="shared" si="96"/>
        <v>8.3585511263990835</v>
      </c>
      <c r="AF468" s="197">
        <f t="shared" si="107"/>
        <v>2.480000000000001E-2</v>
      </c>
      <c r="AG468" s="197">
        <f t="shared" si="98"/>
        <v>0.23966100000000018</v>
      </c>
      <c r="AH468" s="198">
        <f>ROW(AC24)*AF468^IF(AG468=100%,0,1)*PRODUCT(INDEX(1-AF$444:AF467,))</f>
        <v>0.35336542408519939</v>
      </c>
      <c r="AI468" s="198">
        <f t="shared" si="99"/>
        <v>5.1917388909500772</v>
      </c>
      <c r="AJ468" s="197">
        <f t="shared" si="108"/>
        <v>1.4800000000000004E-2</v>
      </c>
      <c r="AK468" s="197">
        <f t="shared" si="101"/>
        <v>0.1454985</v>
      </c>
      <c r="AL468" s="198">
        <f>ROW(AG24)*AJ468^IF(AK468=100%,0,1)*PRODUCT(INDEX(1-AJ$444:AJ467,))</f>
        <v>0.25920016003931312</v>
      </c>
      <c r="AM468" s="199">
        <f t="shared" si="102"/>
        <v>3.5361377743247191</v>
      </c>
      <c r="AN468" s="190"/>
    </row>
    <row r="469" spans="1:40" ht="14.45" hidden="1" customHeight="1">
      <c r="A469" s="190"/>
      <c r="B469" s="686"/>
      <c r="C469" s="196">
        <v>24</v>
      </c>
      <c r="D469" s="200"/>
      <c r="E469" s="200"/>
      <c r="F469" s="198"/>
      <c r="G469" s="198"/>
      <c r="H469" s="197"/>
      <c r="I469" s="197"/>
      <c r="J469" s="198"/>
      <c r="K469" s="198"/>
      <c r="L469" s="197"/>
      <c r="M469" s="197"/>
      <c r="N469" s="198"/>
      <c r="O469" s="198"/>
      <c r="P469" s="197"/>
      <c r="Q469" s="197"/>
      <c r="R469" s="198"/>
      <c r="S469" s="198"/>
      <c r="T469" s="197"/>
      <c r="U469" s="197"/>
      <c r="V469" s="198"/>
      <c r="W469" s="198"/>
      <c r="X469" s="197"/>
      <c r="Y469" s="197"/>
      <c r="Z469" s="198"/>
      <c r="AA469" s="198"/>
      <c r="AB469" s="197">
        <f t="shared" si="106"/>
        <v>7.0800000000000016E-2</v>
      </c>
      <c r="AC469" s="197">
        <f t="shared" si="95"/>
        <v>0.71340300000000023</v>
      </c>
      <c r="AD469" s="198">
        <f>ROW(Y25)*AB469^IF(AC469=100%,0,1)*PRODUCT(INDEX(1-AB$444:AB468,))</f>
        <v>0.36212264236510067</v>
      </c>
      <c r="AE469" s="198">
        <f t="shared" si="96"/>
        <v>8.7206737687641844</v>
      </c>
      <c r="AF469" s="197">
        <f t="shared" si="107"/>
        <v>2.480000000000001E-2</v>
      </c>
      <c r="AG469" s="197">
        <f t="shared" si="98"/>
        <v>0.25119300000000017</v>
      </c>
      <c r="AH469" s="198">
        <f>ROW(AC25)*AF469^IF(AG469=100%,0,1)*PRODUCT(INDEX(1-AF$444:AF468,))</f>
        <v>0.35896037663321512</v>
      </c>
      <c r="AI469" s="198">
        <f t="shared" si="99"/>
        <v>5.5506992675832922</v>
      </c>
      <c r="AJ469" s="197">
        <f t="shared" si="108"/>
        <v>1.4800000000000004E-2</v>
      </c>
      <c r="AK469" s="197">
        <f t="shared" si="101"/>
        <v>0.1523805</v>
      </c>
      <c r="AL469" s="198">
        <f>ROW(AG25)*AJ469^IF(AK469=100%,0,1)*PRODUCT(INDEX(1-AJ$444:AJ468,))</f>
        <v>0.26600416424034512</v>
      </c>
      <c r="AM469" s="199">
        <f t="shared" si="102"/>
        <v>3.8021419385650641</v>
      </c>
      <c r="AN469" s="190"/>
    </row>
    <row r="470" spans="1:40" ht="14.45" hidden="1" customHeight="1">
      <c r="A470" s="190"/>
      <c r="B470" s="686"/>
      <c r="C470" s="196">
        <v>25</v>
      </c>
      <c r="D470" s="200"/>
      <c r="E470" s="200"/>
      <c r="F470" s="198"/>
      <c r="G470" s="198"/>
      <c r="H470" s="197"/>
      <c r="I470" s="197"/>
      <c r="J470" s="198"/>
      <c r="K470" s="198"/>
      <c r="L470" s="197"/>
      <c r="M470" s="197"/>
      <c r="N470" s="198"/>
      <c r="O470" s="198"/>
      <c r="P470" s="197"/>
      <c r="Q470" s="197"/>
      <c r="R470" s="198"/>
      <c r="S470" s="198"/>
      <c r="T470" s="197"/>
      <c r="U470" s="197"/>
      <c r="V470" s="198"/>
      <c r="W470" s="198"/>
      <c r="X470" s="197"/>
      <c r="Y470" s="197"/>
      <c r="Z470" s="198"/>
      <c r="AA470" s="198"/>
      <c r="AB470" s="197">
        <f t="shared" si="106"/>
        <v>7.0800000000000016E-2</v>
      </c>
      <c r="AC470" s="197">
        <f t="shared" si="95"/>
        <v>0.74632500000000024</v>
      </c>
      <c r="AD470" s="198">
        <f>ROW(Y26)*AB470^IF(AC470=100%,0,1)*PRODUCT(INDEX(1-AB$444:AB469,))</f>
        <v>0.34994373365707759</v>
      </c>
      <c r="AE470" s="198">
        <f t="shared" si="96"/>
        <v>9.0706175024212623</v>
      </c>
      <c r="AF470" s="197">
        <f t="shared" si="107"/>
        <v>2.480000000000001E-2</v>
      </c>
      <c r="AG470" s="197">
        <f t="shared" si="98"/>
        <v>0.26272500000000015</v>
      </c>
      <c r="AH470" s="198">
        <f>ROW(AC26)*AF470^IF(AG470=100%,0,1)*PRODUCT(INDEX(1-AF$444:AF469,))</f>
        <v>0.36406048566441979</v>
      </c>
      <c r="AI470" s="198">
        <f t="shared" si="99"/>
        <v>5.9147597532477123</v>
      </c>
      <c r="AJ470" s="197">
        <f t="shared" si="108"/>
        <v>1.4800000000000004E-2</v>
      </c>
      <c r="AK470" s="197">
        <f t="shared" si="101"/>
        <v>0.1592625</v>
      </c>
      <c r="AL470" s="198">
        <f>ROW(AG26)*AJ470^IF(AK470=100%,0,1)*PRODUCT(INDEX(1-AJ$444:AJ469,))</f>
        <v>0.27254999471397151</v>
      </c>
      <c r="AM470" s="199">
        <f t="shared" si="102"/>
        <v>4.0746919332790359</v>
      </c>
      <c r="AN470" s="190"/>
    </row>
    <row r="471" spans="1:40" ht="14.45" hidden="1" customHeight="1">
      <c r="A471" s="190"/>
      <c r="B471" s="686"/>
      <c r="C471" s="196">
        <v>26</v>
      </c>
      <c r="D471" s="200"/>
      <c r="E471" s="200"/>
      <c r="F471" s="198"/>
      <c r="G471" s="198"/>
      <c r="H471" s="197"/>
      <c r="I471" s="197"/>
      <c r="J471" s="198"/>
      <c r="K471" s="198"/>
      <c r="L471" s="197"/>
      <c r="M471" s="197"/>
      <c r="N471" s="198"/>
      <c r="O471" s="198"/>
      <c r="P471" s="197"/>
      <c r="Q471" s="197"/>
      <c r="R471" s="198"/>
      <c r="S471" s="198"/>
      <c r="T471" s="197"/>
      <c r="U471" s="197"/>
      <c r="V471" s="198"/>
      <c r="W471" s="198"/>
      <c r="X471" s="197"/>
      <c r="Y471" s="197"/>
      <c r="Z471" s="198"/>
      <c r="AA471" s="198"/>
      <c r="AB471" s="197">
        <f t="shared" si="106"/>
        <v>7.0800000000000016E-2</v>
      </c>
      <c r="AC471" s="197">
        <f t="shared" si="95"/>
        <v>0.77924700000000025</v>
      </c>
      <c r="AD471" s="198">
        <f>ROW(Y27)*AB471^IF(AC471=100%,0,1)*PRODUCT(INDEX(1-AB$444:AB470,))</f>
        <v>0.33767416798008559</v>
      </c>
      <c r="AE471" s="198">
        <f t="shared" si="96"/>
        <v>9.4082916704013471</v>
      </c>
      <c r="AF471" s="197">
        <f t="shared" si="107"/>
        <v>2.480000000000001E-2</v>
      </c>
      <c r="AG471" s="197">
        <f t="shared" si="98"/>
        <v>0.27425700000000014</v>
      </c>
      <c r="AH471" s="198">
        <f>ROW(AC27)*AF471^IF(AG471=100%,0,1)*PRODUCT(INDEX(1-AF$444:AF470,))</f>
        <v>0.36868685429763226</v>
      </c>
      <c r="AI471" s="198">
        <f t="shared" si="99"/>
        <v>6.2834466075453443</v>
      </c>
      <c r="AJ471" s="197">
        <f t="shared" si="108"/>
        <v>1.4800000000000004E-2</v>
      </c>
      <c r="AK471" s="197">
        <f t="shared" si="101"/>
        <v>0.1661445</v>
      </c>
      <c r="AL471" s="198">
        <f>ROW(AG27)*AJ471^IF(AK471=100%,0,1)*PRODUCT(INDEX(1-AJ$444:AJ470,))</f>
        <v>0.27884380305344336</v>
      </c>
      <c r="AM471" s="199">
        <f t="shared" si="102"/>
        <v>4.3535357363324794</v>
      </c>
      <c r="AN471" s="190"/>
    </row>
    <row r="472" spans="1:40" ht="14.45" hidden="1" customHeight="1">
      <c r="A472" s="190"/>
      <c r="B472" s="686"/>
      <c r="C472" s="196">
        <v>27</v>
      </c>
      <c r="D472" s="200"/>
      <c r="E472" s="200"/>
      <c r="F472" s="198"/>
      <c r="G472" s="198"/>
      <c r="H472" s="197"/>
      <c r="I472" s="197"/>
      <c r="J472" s="198"/>
      <c r="K472" s="198"/>
      <c r="L472" s="197"/>
      <c r="M472" s="197"/>
      <c r="N472" s="198"/>
      <c r="O472" s="198"/>
      <c r="P472" s="197"/>
      <c r="Q472" s="197"/>
      <c r="R472" s="198"/>
      <c r="S472" s="198"/>
      <c r="T472" s="197"/>
      <c r="U472" s="197"/>
      <c r="V472" s="198"/>
      <c r="W472" s="198"/>
      <c r="X472" s="197"/>
      <c r="Y472" s="197"/>
      <c r="Z472" s="198"/>
      <c r="AA472" s="198"/>
      <c r="AB472" s="197">
        <f t="shared" si="106"/>
        <v>7.0800000000000016E-2</v>
      </c>
      <c r="AC472" s="197">
        <f t="shared" si="95"/>
        <v>0.81216900000000025</v>
      </c>
      <c r="AD472" s="198">
        <f>ROW(Y28)*AB472^IF(AC472=100%,0,1)*PRODUCT(INDEX(1-AB$444:AB471,))</f>
        <v>0.32538783084587686</v>
      </c>
      <c r="AE472" s="198">
        <f t="shared" si="96"/>
        <v>9.7336795012472237</v>
      </c>
      <c r="AF472" s="197">
        <f t="shared" si="107"/>
        <v>2.480000000000001E-2</v>
      </c>
      <c r="AG472" s="197">
        <f t="shared" si="98"/>
        <v>0.28578900000000013</v>
      </c>
      <c r="AH472" s="198">
        <f>ROW(AC28)*AF472^IF(AG472=100%,0,1)*PRODUCT(INDEX(1-AF$444:AF471,))</f>
        <v>0.37285984328553434</v>
      </c>
      <c r="AI472" s="198">
        <f t="shared" si="99"/>
        <v>6.6563064508308791</v>
      </c>
      <c r="AJ472" s="197">
        <f t="shared" si="108"/>
        <v>1.4800000000000004E-2</v>
      </c>
      <c r="AK472" s="197">
        <f t="shared" si="101"/>
        <v>0.1730265</v>
      </c>
      <c r="AL472" s="198">
        <f>ROW(AG28)*AJ472^IF(AK472=100%,0,1)*PRODUCT(INDEX(1-AJ$444:AJ471,))</f>
        <v>0.28489161531522467</v>
      </c>
      <c r="AM472" s="199">
        <f t="shared" si="102"/>
        <v>4.6384273516477039</v>
      </c>
      <c r="AN472" s="190"/>
    </row>
    <row r="473" spans="1:40" ht="14.45" hidden="1" customHeight="1">
      <c r="A473" s="190"/>
      <c r="B473" s="686"/>
      <c r="C473" s="196">
        <v>28</v>
      </c>
      <c r="D473" s="200"/>
      <c r="E473" s="200"/>
      <c r="F473" s="198"/>
      <c r="G473" s="198"/>
      <c r="H473" s="197"/>
      <c r="I473" s="197"/>
      <c r="J473" s="198"/>
      <c r="K473" s="198"/>
      <c r="L473" s="197"/>
      <c r="M473" s="197"/>
      <c r="N473" s="198"/>
      <c r="O473" s="198"/>
      <c r="P473" s="197"/>
      <c r="Q473" s="197"/>
      <c r="R473" s="198"/>
      <c r="S473" s="198"/>
      <c r="T473" s="197"/>
      <c r="U473" s="197"/>
      <c r="V473" s="198"/>
      <c r="W473" s="198"/>
      <c r="X473" s="197"/>
      <c r="Y473" s="197"/>
      <c r="Z473" s="198"/>
      <c r="AA473" s="198"/>
      <c r="AB473" s="197">
        <f t="shared" si="106"/>
        <v>7.0800000000000016E-2</v>
      </c>
      <c r="AC473" s="197">
        <f t="shared" si="95"/>
        <v>0.84509100000000026</v>
      </c>
      <c r="AD473" s="198">
        <f>ROW(Y29)*AB473^IF(AC473=100%,0,1)*PRODUCT(INDEX(1-AB$444:AB472,))</f>
        <v>0.31314860000848838</v>
      </c>
      <c r="AE473" s="198">
        <f t="shared" si="96"/>
        <v>10.046828101255713</v>
      </c>
      <c r="AF473" s="197">
        <f t="shared" si="107"/>
        <v>2.480000000000001E-2</v>
      </c>
      <c r="AG473" s="197">
        <f t="shared" si="98"/>
        <v>0.29732100000000011</v>
      </c>
      <c r="AH473" s="198">
        <f>ROW(AC29)*AF473^IF(AG473=100%,0,1)*PRODUCT(INDEX(1-AF$444:AF472,))</f>
        <v>0.37659909485676923</v>
      </c>
      <c r="AI473" s="198">
        <f t="shared" si="99"/>
        <v>7.0329055456876484</v>
      </c>
      <c r="AJ473" s="197">
        <f t="shared" si="108"/>
        <v>1.4800000000000004E-2</v>
      </c>
      <c r="AK473" s="197">
        <f t="shared" si="101"/>
        <v>0.1799085</v>
      </c>
      <c r="AL473" s="198">
        <f>ROW(AG29)*AJ473^IF(AK473=100%,0,1)*PRODUCT(INDEX(1-AJ$444:AJ472,))</f>
        <v>0.29069933438743645</v>
      </c>
      <c r="AM473" s="199">
        <f t="shared" si="102"/>
        <v>4.9291266860351399</v>
      </c>
      <c r="AN473" s="190"/>
    </row>
    <row r="474" spans="1:40" ht="14.45" hidden="1" customHeight="1">
      <c r="A474" s="190"/>
      <c r="B474" s="686"/>
      <c r="C474" s="196">
        <v>29</v>
      </c>
      <c r="D474" s="200"/>
      <c r="E474" s="200"/>
      <c r="F474" s="198"/>
      <c r="G474" s="198"/>
      <c r="H474" s="197"/>
      <c r="I474" s="197"/>
      <c r="J474" s="198"/>
      <c r="K474" s="198"/>
      <c r="L474" s="197"/>
      <c r="M474" s="197"/>
      <c r="N474" s="198"/>
      <c r="O474" s="198"/>
      <c r="P474" s="197"/>
      <c r="Q474" s="197"/>
      <c r="R474" s="198"/>
      <c r="S474" s="198"/>
      <c r="T474" s="197"/>
      <c r="U474" s="197"/>
      <c r="V474" s="198"/>
      <c r="W474" s="198"/>
      <c r="X474" s="197"/>
      <c r="Y474" s="197"/>
      <c r="Z474" s="198"/>
      <c r="AA474" s="198"/>
      <c r="AB474" s="197">
        <f t="shared" si="106"/>
        <v>7.0800000000000016E-2</v>
      </c>
      <c r="AC474" s="197">
        <f t="shared" si="95"/>
        <v>0.87801300000000027</v>
      </c>
      <c r="AD474" s="198">
        <f>ROW(Y30)*AB474^IF(AC474=100%,0,1)*PRODUCT(INDEX(1-AB$444:AB473,))</f>
        <v>0.30101139220126288</v>
      </c>
      <c r="AE474" s="198">
        <f t="shared" si="96"/>
        <v>10.347839493456975</v>
      </c>
      <c r="AF474" s="197">
        <f t="shared" si="107"/>
        <v>2.480000000000001E-2</v>
      </c>
      <c r="AG474" s="197">
        <f t="shared" si="98"/>
        <v>0.3088530000000001</v>
      </c>
      <c r="AH474" s="198">
        <f>ROW(AC30)*AF474^IF(AG474=100%,0,1)*PRODUCT(INDEX(1-AF$444:AF473,))</f>
        <v>0.37992355583205656</v>
      </c>
      <c r="AI474" s="198">
        <f t="shared" si="99"/>
        <v>7.412829101519705</v>
      </c>
      <c r="AJ474" s="197">
        <f t="shared" si="108"/>
        <v>1.4800000000000004E-2</v>
      </c>
      <c r="AK474" s="197">
        <f t="shared" si="101"/>
        <v>0.1867905</v>
      </c>
      <c r="AL474" s="198">
        <f>ROW(AG30)*AJ474^IF(AK474=100%,0,1)*PRODUCT(INDEX(1-AJ$444:AJ473,))</f>
        <v>0.29627274231569212</v>
      </c>
      <c r="AM474" s="199">
        <f t="shared" si="102"/>
        <v>5.2253994283508316</v>
      </c>
      <c r="AN474" s="190"/>
    </row>
    <row r="475" spans="1:40" ht="14.45" hidden="1" customHeight="1">
      <c r="A475" s="190"/>
      <c r="B475" s="686"/>
      <c r="C475" s="196">
        <v>30</v>
      </c>
      <c r="D475" s="200"/>
      <c r="E475" s="200"/>
      <c r="F475" s="198"/>
      <c r="G475" s="198"/>
      <c r="H475" s="197"/>
      <c r="I475" s="197"/>
      <c r="J475" s="198"/>
      <c r="K475" s="198"/>
      <c r="L475" s="197"/>
      <c r="M475" s="197"/>
      <c r="N475" s="198"/>
      <c r="O475" s="198"/>
      <c r="P475" s="197"/>
      <c r="Q475" s="197"/>
      <c r="R475" s="198"/>
      <c r="S475" s="198"/>
      <c r="T475" s="197"/>
      <c r="U475" s="197"/>
      <c r="V475" s="198"/>
      <c r="W475" s="198"/>
      <c r="X475" s="197"/>
      <c r="Y475" s="197"/>
      <c r="Z475" s="198"/>
      <c r="AA475" s="198"/>
      <c r="AB475" s="197">
        <f t="shared" si="106"/>
        <v>7.0800000000000016E-2</v>
      </c>
      <c r="AC475" s="197">
        <f t="shared" si="95"/>
        <v>0.91093500000000027</v>
      </c>
      <c r="AD475" s="198">
        <f>ROW(Y31)*AB475^IF(AC475=100%,0,1)*PRODUCT(INDEX(1-AB$444:AB474,))</f>
        <v>0.28902311182119389</v>
      </c>
      <c r="AE475" s="198">
        <f t="shared" si="96"/>
        <v>10.63686260527817</v>
      </c>
      <c r="AF475" s="197">
        <f t="shared" si="107"/>
        <v>2.480000000000001E-2</v>
      </c>
      <c r="AG475" s="197">
        <f t="shared" si="98"/>
        <v>0.32038500000000009</v>
      </c>
      <c r="AH475" s="198">
        <f>ROW(AC31)*AF475^IF(AG475=100%,0,1)*PRODUCT(INDEX(1-AF$444:AF474,))</f>
        <v>0.38285150003566892</v>
      </c>
      <c r="AI475" s="198">
        <f t="shared" si="99"/>
        <v>7.7956806015553735</v>
      </c>
      <c r="AJ475" s="197">
        <f t="shared" si="108"/>
        <v>1.4800000000000004E-2</v>
      </c>
      <c r="AK475" s="197">
        <f t="shared" si="101"/>
        <v>0.1936725</v>
      </c>
      <c r="AL475" s="198">
        <f>ROW(AG31)*AJ475^IF(AK475=100%,0,1)*PRODUCT(INDEX(1-AJ$444:AJ474,))</f>
        <v>0.30161750258706721</v>
      </c>
      <c r="AM475" s="199">
        <f t="shared" si="102"/>
        <v>5.5270169309378989</v>
      </c>
      <c r="AN475" s="190"/>
    </row>
    <row r="476" spans="1:40" ht="14.45" hidden="1" customHeight="1">
      <c r="A476" s="190"/>
      <c r="B476" s="686"/>
      <c r="C476" s="196">
        <v>31</v>
      </c>
      <c r="D476" s="200"/>
      <c r="E476" s="200"/>
      <c r="F476" s="198"/>
      <c r="G476" s="198"/>
      <c r="H476" s="197"/>
      <c r="I476" s="197"/>
      <c r="J476" s="198"/>
      <c r="K476" s="198"/>
      <c r="L476" s="197"/>
      <c r="M476" s="197"/>
      <c r="N476" s="198"/>
      <c r="O476" s="198"/>
      <c r="P476" s="197"/>
      <c r="Q476" s="197"/>
      <c r="R476" s="198"/>
      <c r="S476" s="198"/>
      <c r="T476" s="197"/>
      <c r="U476" s="197"/>
      <c r="V476" s="198"/>
      <c r="W476" s="198"/>
      <c r="X476" s="197"/>
      <c r="Y476" s="197"/>
      <c r="Z476" s="198"/>
      <c r="AA476" s="198"/>
      <c r="AB476" s="197">
        <f t="shared" si="106"/>
        <v>7.0800000000000016E-2</v>
      </c>
      <c r="AC476" s="197">
        <f t="shared" si="95"/>
        <v>0.94385700000000028</v>
      </c>
      <c r="AD476" s="198">
        <f>ROW(Y32)*AB476^IF(AC476=100%,0,1)*PRODUCT(INDEX(1-AB$444:AB475,))</f>
        <v>0.277223510197939</v>
      </c>
      <c r="AE476" s="198">
        <f t="shared" si="96"/>
        <v>10.914086115476108</v>
      </c>
      <c r="AF476" s="197">
        <f t="shared" si="107"/>
        <v>2.480000000000001E-2</v>
      </c>
      <c r="AG476" s="197">
        <f t="shared" si="98"/>
        <v>0.33191700000000007</v>
      </c>
      <c r="AH476" s="198">
        <f>ROW(AC32)*AF476^IF(AG476=100%,0,1)*PRODUCT(INDEX(1-AF$444:AF475,))</f>
        <v>0.38540055002300316</v>
      </c>
      <c r="AI476" s="198">
        <f t="shared" si="99"/>
        <v>8.1810811515783772</v>
      </c>
      <c r="AJ476" s="197">
        <f t="shared" si="108"/>
        <v>1.4800000000000004E-2</v>
      </c>
      <c r="AK476" s="197">
        <f t="shared" si="101"/>
        <v>0.2005545</v>
      </c>
      <c r="AL476" s="198">
        <f>ROW(AG32)*AJ476^IF(AK476=100%,0,1)*PRODUCT(INDEX(1-AJ$444:AJ475,))</f>
        <v>0.30673916237293269</v>
      </c>
      <c r="AM476" s="199">
        <f t="shared" si="102"/>
        <v>5.8337560933108312</v>
      </c>
      <c r="AN476" s="190"/>
    </row>
    <row r="477" spans="1:40" ht="14.45" hidden="1" customHeight="1">
      <c r="A477" s="190"/>
      <c r="B477" s="686"/>
      <c r="C477" s="196">
        <v>32</v>
      </c>
      <c r="D477" s="200"/>
      <c r="E477" s="200"/>
      <c r="F477" s="198"/>
      <c r="G477" s="198"/>
      <c r="H477" s="197"/>
      <c r="I477" s="197"/>
      <c r="J477" s="198"/>
      <c r="K477" s="198"/>
      <c r="L477" s="197"/>
      <c r="M477" s="197"/>
      <c r="N477" s="198"/>
      <c r="O477" s="198"/>
      <c r="P477" s="197"/>
      <c r="Q477" s="197"/>
      <c r="R477" s="198"/>
      <c r="S477" s="198"/>
      <c r="T477" s="197"/>
      <c r="U477" s="197"/>
      <c r="V477" s="198"/>
      <c r="W477" s="198"/>
      <c r="X477" s="197"/>
      <c r="Y477" s="197"/>
      <c r="Z477" s="198"/>
      <c r="AA477" s="198"/>
      <c r="AB477" s="197">
        <f t="shared" si="106"/>
        <v>7.0800000000000016E-2</v>
      </c>
      <c r="AC477" s="197">
        <f t="shared" si="95"/>
        <v>0.97677900000000029</v>
      </c>
      <c r="AD477" s="198">
        <f>ROW(Y33)*AB477^IF(AC477=100%,0,1)*PRODUCT(INDEX(1-AB$444:AB476,))</f>
        <v>0.2656459633532976</v>
      </c>
      <c r="AE477" s="198">
        <f t="shared" si="96"/>
        <v>11.179732078829405</v>
      </c>
      <c r="AF477" s="197">
        <f t="shared" si="107"/>
        <v>2.480000000000001E-2</v>
      </c>
      <c r="AG477" s="197">
        <f t="shared" si="98"/>
        <v>0.34344900000000006</v>
      </c>
      <c r="AH477" s="198">
        <f>ROW(AC33)*AF477^IF(AG477=100%,0,1)*PRODUCT(INDEX(1-AF$444:AF476,))</f>
        <v>0.38758769814438371</v>
      </c>
      <c r="AI477" s="198">
        <f t="shared" si="99"/>
        <v>8.5686688497227603</v>
      </c>
      <c r="AJ477" s="197">
        <f t="shared" si="108"/>
        <v>1.4800000000000004E-2</v>
      </c>
      <c r="AK477" s="197">
        <f t="shared" si="101"/>
        <v>0.2074365</v>
      </c>
      <c r="AL477" s="198">
        <f>ROW(AG33)*AJ477^IF(AK477=100%,0,1)*PRODUCT(INDEX(1-AJ$444:AJ476,))</f>
        <v>0.31164315473136994</v>
      </c>
      <c r="AM477" s="199">
        <f t="shared" si="102"/>
        <v>6.1453992480422013</v>
      </c>
      <c r="AN477" s="190"/>
    </row>
    <row r="478" spans="1:40" ht="14.45" customHeight="1">
      <c r="A478" s="190"/>
      <c r="B478" s="686"/>
      <c r="C478" s="196">
        <v>33</v>
      </c>
      <c r="D478" s="200"/>
      <c r="E478" s="200"/>
      <c r="F478" s="198"/>
      <c r="G478" s="198"/>
      <c r="H478" s="197"/>
      <c r="I478" s="197"/>
      <c r="J478" s="198"/>
      <c r="K478" s="198"/>
      <c r="L478" s="197"/>
      <c r="M478" s="197"/>
      <c r="N478" s="198"/>
      <c r="O478" s="198"/>
      <c r="P478" s="197"/>
      <c r="Q478" s="197"/>
      <c r="R478" s="198"/>
      <c r="S478" s="198"/>
      <c r="T478" s="197"/>
      <c r="U478" s="197"/>
      <c r="V478" s="198"/>
      <c r="W478" s="198"/>
      <c r="X478" s="197"/>
      <c r="Y478" s="197"/>
      <c r="Z478" s="198"/>
      <c r="AA478" s="198"/>
      <c r="AB478" s="197">
        <f t="shared" si="106"/>
        <v>7.0800000000000016E-2</v>
      </c>
      <c r="AC478" s="197">
        <f t="shared" si="95"/>
        <v>1</v>
      </c>
      <c r="AD478" s="198">
        <f>ROW(Y34)*AB478^IF(AC478=100%,0,1)*PRODUCT(INDEX(1-AB$444:AB477,))</f>
        <v>3.5920646255042188</v>
      </c>
      <c r="AE478" s="198">
        <f t="shared" si="96"/>
        <v>14.771796704333624</v>
      </c>
      <c r="AF478" s="197">
        <f t="shared" si="107"/>
        <v>2.480000000000001E-2</v>
      </c>
      <c r="AG478" s="197">
        <f t="shared" si="98"/>
        <v>0.35498100000000005</v>
      </c>
      <c r="AH478" s="198">
        <f>ROW(AC34)*AF478^IF(AG478=100%,0,1)*PRODUCT(INDEX(1-AF$444:AF477,))</f>
        <v>0.3894293269646576</v>
      </c>
      <c r="AI478" s="198">
        <f t="shared" si="99"/>
        <v>8.9580981766874181</v>
      </c>
      <c r="AJ478" s="197">
        <f t="shared" si="108"/>
        <v>1.4800000000000004E-2</v>
      </c>
      <c r="AK478" s="197">
        <f t="shared" si="101"/>
        <v>0.2143185</v>
      </c>
      <c r="AL478" s="198">
        <f>ROW(AG34)*AJ478^IF(AK478=100%,0,1)*PRODUCT(INDEX(1-AJ$444:AJ477,))</f>
        <v>0.31633480076987125</v>
      </c>
      <c r="AM478" s="199">
        <f t="shared" si="102"/>
        <v>6.4617340488120725</v>
      </c>
      <c r="AN478" s="190"/>
    </row>
    <row r="479" spans="1:40" ht="14.45" hidden="1" customHeight="1">
      <c r="A479" s="190"/>
      <c r="B479" s="686"/>
      <c r="C479" s="196">
        <v>34</v>
      </c>
      <c r="D479" s="200"/>
      <c r="E479" s="200"/>
      <c r="F479" s="198"/>
      <c r="G479" s="198"/>
      <c r="H479" s="197"/>
      <c r="I479" s="197"/>
      <c r="J479" s="198"/>
      <c r="K479" s="198"/>
      <c r="L479" s="197"/>
      <c r="M479" s="197"/>
      <c r="N479" s="198"/>
      <c r="O479" s="198"/>
      <c r="P479" s="197"/>
      <c r="Q479" s="197"/>
      <c r="R479" s="198"/>
      <c r="S479" s="198"/>
      <c r="T479" s="197"/>
      <c r="U479" s="197"/>
      <c r="V479" s="198"/>
      <c r="W479" s="198"/>
      <c r="X479" s="197"/>
      <c r="Y479" s="197"/>
      <c r="Z479" s="198"/>
      <c r="AA479" s="198"/>
      <c r="AB479" s="197"/>
      <c r="AC479" s="197"/>
      <c r="AD479" s="198"/>
      <c r="AE479" s="198"/>
      <c r="AF479" s="197">
        <f t="shared" si="107"/>
        <v>2.480000000000001E-2</v>
      </c>
      <c r="AG479" s="197">
        <f t="shared" si="98"/>
        <v>0.36651300000000003</v>
      </c>
      <c r="AH479" s="198">
        <f>ROW(AC35)*AF479^IF(AG479=100%,0,1)*PRODUCT(INDEX(1-AF$444:AF478,))</f>
        <v>0.39094122905757922</v>
      </c>
      <c r="AI479" s="198">
        <f t="shared" si="99"/>
        <v>9.3490394057449979</v>
      </c>
      <c r="AJ479" s="197">
        <f t="shared" si="108"/>
        <v>1.4800000000000004E-2</v>
      </c>
      <c r="AK479" s="197">
        <f t="shared" si="101"/>
        <v>0.22120049999999999</v>
      </c>
      <c r="AL479" s="198">
        <f>ROW(AG35)*AJ479^IF(AK479=100%,0,1)*PRODUCT(INDEX(1-AJ$444:AJ478,))</f>
        <v>0.32081931176902062</v>
      </c>
      <c r="AM479" s="199">
        <f t="shared" si="102"/>
        <v>6.782553360581093</v>
      </c>
      <c r="AN479" s="190"/>
    </row>
    <row r="480" spans="1:40" ht="14.45" hidden="1" customHeight="1">
      <c r="A480" s="190"/>
      <c r="B480" s="686"/>
      <c r="C480" s="196">
        <v>35</v>
      </c>
      <c r="D480" s="200"/>
      <c r="E480" s="200"/>
      <c r="F480" s="198"/>
      <c r="G480" s="198"/>
      <c r="H480" s="197"/>
      <c r="I480" s="197"/>
      <c r="J480" s="198"/>
      <c r="K480" s="198"/>
      <c r="L480" s="197"/>
      <c r="M480" s="197"/>
      <c r="N480" s="198"/>
      <c r="O480" s="198"/>
      <c r="P480" s="197"/>
      <c r="Q480" s="197"/>
      <c r="R480" s="198"/>
      <c r="S480" s="198"/>
      <c r="T480" s="197"/>
      <c r="U480" s="197"/>
      <c r="V480" s="198"/>
      <c r="W480" s="198"/>
      <c r="X480" s="197"/>
      <c r="Y480" s="197"/>
      <c r="Z480" s="198"/>
      <c r="AA480" s="198"/>
      <c r="AB480" s="197"/>
      <c r="AC480" s="197"/>
      <c r="AD480" s="198"/>
      <c r="AE480" s="198"/>
      <c r="AF480" s="197">
        <f t="shared" si="107"/>
        <v>2.480000000000001E-2</v>
      </c>
      <c r="AG480" s="197">
        <f t="shared" si="98"/>
        <v>0.37804500000000002</v>
      </c>
      <c r="AH480" s="198">
        <f>ROW(AC36)*AF480^IF(AG480=100%,0,1)*PRODUCT(INDEX(1-AF$444:AF479,))</f>
        <v>0.39213862619343559</v>
      </c>
      <c r="AI480" s="198">
        <f t="shared" si="99"/>
        <v>9.7411780319384338</v>
      </c>
      <c r="AJ480" s="197">
        <f t="shared" si="108"/>
        <v>1.4800000000000004E-2</v>
      </c>
      <c r="AK480" s="197">
        <f t="shared" si="101"/>
        <v>0.22808249999999999</v>
      </c>
      <c r="AL480" s="198">
        <f>ROW(AG36)*AJ480^IF(AK480=100%,0,1)*PRODUCT(INDEX(1-AJ$444:AJ479,))</f>
        <v>0.32510179126783451</v>
      </c>
      <c r="AM480" s="199">
        <f t="shared" si="102"/>
        <v>7.1076551518489275</v>
      </c>
      <c r="AN480" s="190"/>
    </row>
    <row r="481" spans="1:40" ht="14.45" hidden="1" customHeight="1">
      <c r="A481" s="190"/>
      <c r="B481" s="686"/>
      <c r="C481" s="196">
        <v>36</v>
      </c>
      <c r="D481" s="200"/>
      <c r="E481" s="200"/>
      <c r="F481" s="198"/>
      <c r="G481" s="198"/>
      <c r="H481" s="197"/>
      <c r="I481" s="197"/>
      <c r="J481" s="198"/>
      <c r="K481" s="198"/>
      <c r="L481" s="197"/>
      <c r="M481" s="197"/>
      <c r="N481" s="198"/>
      <c r="O481" s="198"/>
      <c r="P481" s="197"/>
      <c r="Q481" s="197"/>
      <c r="R481" s="198"/>
      <c r="S481" s="198"/>
      <c r="T481" s="197"/>
      <c r="U481" s="197"/>
      <c r="V481" s="198"/>
      <c r="W481" s="198"/>
      <c r="X481" s="197"/>
      <c r="Y481" s="197"/>
      <c r="Z481" s="198"/>
      <c r="AA481" s="198"/>
      <c r="AB481" s="197"/>
      <c r="AC481" s="197"/>
      <c r="AD481" s="198"/>
      <c r="AE481" s="198"/>
      <c r="AF481" s="197">
        <f t="shared" si="107"/>
        <v>2.480000000000001E-2</v>
      </c>
      <c r="AG481" s="197">
        <f t="shared" si="98"/>
        <v>0.38957700000000001</v>
      </c>
      <c r="AH481" s="198">
        <f>ROW(AC37)*AF481^IF(AG481=100%,0,1)*PRODUCT(INDEX(1-AF$444:AF480,))</f>
        <v>0.39303618793783385</v>
      </c>
      <c r="AI481" s="198">
        <f t="shared" si="99"/>
        <v>10.134214219876268</v>
      </c>
      <c r="AJ481" s="197">
        <f t="shared" si="108"/>
        <v>1.4800000000000004E-2</v>
      </c>
      <c r="AK481" s="197">
        <f t="shared" si="101"/>
        <v>0.23496449999999999</v>
      </c>
      <c r="AL481" s="198">
        <f>ROW(AG37)*AJ481^IF(AK481=100%,0,1)*PRODUCT(INDEX(1-AJ$444:AJ480,))</f>
        <v>0.32918723711143366</v>
      </c>
      <c r="AM481" s="199">
        <f t="shared" si="102"/>
        <v>7.4368423889603612</v>
      </c>
      <c r="AN481" s="190"/>
    </row>
    <row r="482" spans="1:40" ht="14.45" hidden="1" customHeight="1">
      <c r="A482" s="190"/>
      <c r="B482" s="686"/>
      <c r="C482" s="196">
        <v>37</v>
      </c>
      <c r="D482" s="200"/>
      <c r="E482" s="200"/>
      <c r="F482" s="198"/>
      <c r="G482" s="198"/>
      <c r="H482" s="197"/>
      <c r="I482" s="197"/>
      <c r="J482" s="198"/>
      <c r="K482" s="198"/>
      <c r="L482" s="197"/>
      <c r="M482" s="197"/>
      <c r="N482" s="198"/>
      <c r="O482" s="198"/>
      <c r="P482" s="197"/>
      <c r="Q482" s="197"/>
      <c r="R482" s="198"/>
      <c r="S482" s="198"/>
      <c r="T482" s="197"/>
      <c r="U482" s="197"/>
      <c r="V482" s="198"/>
      <c r="W482" s="198"/>
      <c r="X482" s="197"/>
      <c r="Y482" s="197"/>
      <c r="Z482" s="198"/>
      <c r="AA482" s="198"/>
      <c r="AB482" s="197"/>
      <c r="AC482" s="197"/>
      <c r="AD482" s="198"/>
      <c r="AE482" s="198"/>
      <c r="AF482" s="197">
        <f t="shared" si="107"/>
        <v>2.480000000000001E-2</v>
      </c>
      <c r="AG482" s="197">
        <f t="shared" si="98"/>
        <v>0.40110899999999999</v>
      </c>
      <c r="AH482" s="198">
        <f>ROW(AC38)*AF482^IF(AG482=100%,0,1)*PRODUCT(INDEX(1-AF$444:AF481,))</f>
        <v>0.39364804967905592</v>
      </c>
      <c r="AI482" s="198">
        <f t="shared" si="99"/>
        <v>10.527862269555325</v>
      </c>
      <c r="AJ482" s="197">
        <f t="shared" si="108"/>
        <v>1.4800000000000004E-2</v>
      </c>
      <c r="AK482" s="197">
        <f t="shared" si="101"/>
        <v>0.24184649999999999</v>
      </c>
      <c r="AL482" s="198">
        <f>ROW(AG38)*AJ482^IF(AK482=100%,0,1)*PRODUCT(INDEX(1-AJ$444:AJ481,))</f>
        <v>0.3330805434617029</v>
      </c>
      <c r="AM482" s="199">
        <f t="shared" si="102"/>
        <v>7.7699229324220642</v>
      </c>
      <c r="AN482" s="190"/>
    </row>
    <row r="483" spans="1:40" ht="14.45" hidden="1" customHeight="1">
      <c r="A483" s="190"/>
      <c r="B483" s="686"/>
      <c r="C483" s="196">
        <v>38</v>
      </c>
      <c r="D483" s="200"/>
      <c r="E483" s="200"/>
      <c r="F483" s="198"/>
      <c r="G483" s="198"/>
      <c r="H483" s="197"/>
      <c r="I483" s="197"/>
      <c r="J483" s="198"/>
      <c r="K483" s="198"/>
      <c r="L483" s="197"/>
      <c r="M483" s="197"/>
      <c r="N483" s="198"/>
      <c r="O483" s="198"/>
      <c r="P483" s="197"/>
      <c r="Q483" s="197"/>
      <c r="R483" s="198"/>
      <c r="S483" s="198"/>
      <c r="T483" s="197"/>
      <c r="U483" s="197"/>
      <c r="V483" s="198"/>
      <c r="W483" s="198"/>
      <c r="X483" s="197"/>
      <c r="Y483" s="197"/>
      <c r="Z483" s="198"/>
      <c r="AA483" s="198"/>
      <c r="AB483" s="197"/>
      <c r="AC483" s="197"/>
      <c r="AD483" s="198"/>
      <c r="AE483" s="198"/>
      <c r="AF483" s="197">
        <f t="shared" si="107"/>
        <v>2.480000000000001E-2</v>
      </c>
      <c r="AG483" s="197">
        <f t="shared" si="98"/>
        <v>0.41264099999999998</v>
      </c>
      <c r="AH483" s="198">
        <f>ROW(AC39)*AF483^IF(AG483=100%,0,1)*PRODUCT(INDEX(1-AF$444:AF482,))</f>
        <v>0.39398783010088417</v>
      </c>
      <c r="AI483" s="198">
        <f t="shared" si="99"/>
        <v>10.92185009965621</v>
      </c>
      <c r="AJ483" s="197">
        <f t="shared" si="108"/>
        <v>1.4800000000000004E-2</v>
      </c>
      <c r="AK483" s="197">
        <f t="shared" si="101"/>
        <v>0.24872849999999999</v>
      </c>
      <c r="AL483" s="198">
        <f>ROW(AG39)*AJ483^IF(AK483=100%,0,1)*PRODUCT(INDEX(1-AJ$444:AJ482,))</f>
        <v>0.33678650277158734</v>
      </c>
      <c r="AM483" s="199">
        <f t="shared" si="102"/>
        <v>8.1067094351936522</v>
      </c>
      <c r="AN483" s="190"/>
    </row>
    <row r="484" spans="1:40" ht="14.45" hidden="1" customHeight="1">
      <c r="A484" s="190"/>
      <c r="B484" s="686"/>
      <c r="C484" s="196">
        <v>39</v>
      </c>
      <c r="D484" s="200"/>
      <c r="E484" s="200"/>
      <c r="F484" s="198"/>
      <c r="G484" s="198"/>
      <c r="H484" s="197"/>
      <c r="I484" s="197"/>
      <c r="J484" s="198"/>
      <c r="K484" s="198"/>
      <c r="L484" s="197"/>
      <c r="M484" s="197"/>
      <c r="N484" s="198"/>
      <c r="O484" s="198"/>
      <c r="P484" s="197"/>
      <c r="Q484" s="197"/>
      <c r="R484" s="198"/>
      <c r="S484" s="198"/>
      <c r="T484" s="197"/>
      <c r="U484" s="197"/>
      <c r="V484" s="198"/>
      <c r="W484" s="198"/>
      <c r="X484" s="197"/>
      <c r="Y484" s="197"/>
      <c r="Z484" s="198"/>
      <c r="AA484" s="198"/>
      <c r="AB484" s="197"/>
      <c r="AC484" s="197"/>
      <c r="AD484" s="198"/>
      <c r="AE484" s="198"/>
      <c r="AF484" s="197">
        <f t="shared" si="107"/>
        <v>2.480000000000001E-2</v>
      </c>
      <c r="AG484" s="197">
        <f t="shared" si="98"/>
        <v>0.42417299999999997</v>
      </c>
      <c r="AH484" s="198">
        <f>ROW(AC40)*AF484^IF(AG484=100%,0,1)*PRODUCT(INDEX(1-AF$444:AF483,))</f>
        <v>0.39406864811731518</v>
      </c>
      <c r="AI484" s="198">
        <f t="shared" si="99"/>
        <v>11.315918747773525</v>
      </c>
      <c r="AJ484" s="197">
        <f t="shared" si="108"/>
        <v>1.4800000000000004E-2</v>
      </c>
      <c r="AK484" s="197">
        <f t="shared" si="101"/>
        <v>0.25561050000000002</v>
      </c>
      <c r="AL484" s="198">
        <f>ROW(AG40)*AJ484^IF(AK484=100%,0,1)*PRODUCT(INDEX(1-AJ$444:AJ483,))</f>
        <v>0.34030980772365932</v>
      </c>
      <c r="AM484" s="199">
        <f t="shared" si="102"/>
        <v>8.4470192429173121</v>
      </c>
      <c r="AN484" s="190"/>
    </row>
    <row r="485" spans="1:40" ht="14.45" hidden="1" customHeight="1">
      <c r="A485" s="190"/>
      <c r="B485" s="686"/>
      <c r="C485" s="196">
        <v>40</v>
      </c>
      <c r="D485" s="200"/>
      <c r="E485" s="200"/>
      <c r="F485" s="198"/>
      <c r="G485" s="198"/>
      <c r="H485" s="197"/>
      <c r="I485" s="197"/>
      <c r="J485" s="198"/>
      <c r="K485" s="198"/>
      <c r="L485" s="197"/>
      <c r="M485" s="197"/>
      <c r="N485" s="198"/>
      <c r="O485" s="198"/>
      <c r="P485" s="197"/>
      <c r="Q485" s="197"/>
      <c r="R485" s="198"/>
      <c r="S485" s="198"/>
      <c r="T485" s="197"/>
      <c r="U485" s="197"/>
      <c r="V485" s="198"/>
      <c r="W485" s="198"/>
      <c r="X485" s="197"/>
      <c r="Y485" s="197"/>
      <c r="Z485" s="198"/>
      <c r="AA485" s="198"/>
      <c r="AB485" s="197"/>
      <c r="AC485" s="197"/>
      <c r="AD485" s="198"/>
      <c r="AE485" s="198"/>
      <c r="AF485" s="197">
        <f t="shared" si="107"/>
        <v>2.480000000000001E-2</v>
      </c>
      <c r="AG485" s="197">
        <f t="shared" si="98"/>
        <v>0.43570499999999995</v>
      </c>
      <c r="AH485" s="198">
        <f>ROW(AC41)*AF485^IF(AG485=100%,0,1)*PRODUCT(INDEX(1-AF$444:AF484,))</f>
        <v>0.39390313928510584</v>
      </c>
      <c r="AI485" s="198">
        <f t="shared" si="99"/>
        <v>11.709821887058631</v>
      </c>
      <c r="AJ485" s="197">
        <f t="shared" si="108"/>
        <v>1.4800000000000004E-2</v>
      </c>
      <c r="AK485" s="197">
        <f t="shared" si="101"/>
        <v>0.26249250000000002</v>
      </c>
      <c r="AL485" s="198">
        <f>ROW(AG41)*AJ485^IF(AK485=100%,0,1)*PRODUCT(INDEX(1-AJ$444:AJ484,))</f>
        <v>0.3436550531335828</v>
      </c>
      <c r="AM485" s="199">
        <f t="shared" si="102"/>
        <v>8.790674296050895</v>
      </c>
      <c r="AN485" s="190"/>
    </row>
    <row r="486" spans="1:40" ht="14.45" hidden="1" customHeight="1">
      <c r="A486" s="190"/>
      <c r="B486" s="686"/>
      <c r="C486" s="196">
        <v>41</v>
      </c>
      <c r="D486" s="200"/>
      <c r="E486" s="200"/>
      <c r="F486" s="198"/>
      <c r="G486" s="198"/>
      <c r="H486" s="197"/>
      <c r="I486" s="197"/>
      <c r="J486" s="198"/>
      <c r="K486" s="198"/>
      <c r="L486" s="197"/>
      <c r="M486" s="197"/>
      <c r="N486" s="198"/>
      <c r="O486" s="198"/>
      <c r="P486" s="197"/>
      <c r="Q486" s="197"/>
      <c r="R486" s="198"/>
      <c r="S486" s="198"/>
      <c r="T486" s="197"/>
      <c r="U486" s="197"/>
      <c r="V486" s="198"/>
      <c r="W486" s="198"/>
      <c r="X486" s="197"/>
      <c r="Y486" s="197"/>
      <c r="Z486" s="198"/>
      <c r="AA486" s="198"/>
      <c r="AB486" s="197"/>
      <c r="AC486" s="197"/>
      <c r="AD486" s="198"/>
      <c r="AE486" s="198"/>
      <c r="AF486" s="197">
        <f t="shared" si="107"/>
        <v>2.480000000000001E-2</v>
      </c>
      <c r="AG486" s="197">
        <f t="shared" si="98"/>
        <v>0.44723699999999994</v>
      </c>
      <c r="AH486" s="198">
        <f>ROW(AC42)*AF486^IF(AG486=100%,0,1)*PRODUCT(INDEX(1-AF$444:AF485,))</f>
        <v>0.39350347170963601</v>
      </c>
      <c r="AI486" s="198">
        <f t="shared" si="99"/>
        <v>12.103325358768267</v>
      </c>
      <c r="AJ486" s="197">
        <f t="shared" si="108"/>
        <v>1.4800000000000004E-2</v>
      </c>
      <c r="AK486" s="197">
        <f t="shared" si="101"/>
        <v>0.26937450000000002</v>
      </c>
      <c r="AL486" s="198">
        <f>ROW(AG42)*AJ486^IF(AK486=100%,0,1)*PRODUCT(INDEX(1-AJ$444:AJ485,))</f>
        <v>0.3468267378190889</v>
      </c>
      <c r="AM486" s="199">
        <f t="shared" si="102"/>
        <v>9.1375010338699845</v>
      </c>
      <c r="AN486" s="190"/>
    </row>
    <row r="487" spans="1:40" ht="14.45" hidden="1" customHeight="1">
      <c r="A487" s="190"/>
      <c r="B487" s="686"/>
      <c r="C487" s="196">
        <v>42</v>
      </c>
      <c r="D487" s="200"/>
      <c r="E487" s="200"/>
      <c r="F487" s="198"/>
      <c r="G487" s="198"/>
      <c r="H487" s="197"/>
      <c r="I487" s="197"/>
      <c r="J487" s="198"/>
      <c r="K487" s="198"/>
      <c r="L487" s="197"/>
      <c r="M487" s="197"/>
      <c r="N487" s="198"/>
      <c r="O487" s="198"/>
      <c r="P487" s="197"/>
      <c r="Q487" s="197"/>
      <c r="R487" s="198"/>
      <c r="S487" s="198"/>
      <c r="T487" s="197"/>
      <c r="U487" s="197"/>
      <c r="V487" s="198"/>
      <c r="W487" s="198"/>
      <c r="X487" s="197"/>
      <c r="Y487" s="197"/>
      <c r="Z487" s="198"/>
      <c r="AA487" s="198"/>
      <c r="AB487" s="197"/>
      <c r="AC487" s="197"/>
      <c r="AD487" s="198"/>
      <c r="AE487" s="198"/>
      <c r="AF487" s="197">
        <f t="shared" si="107"/>
        <v>2.480000000000001E-2</v>
      </c>
      <c r="AG487" s="197">
        <f t="shared" si="98"/>
        <v>0.45876899999999993</v>
      </c>
      <c r="AH487" s="198">
        <f>ROW(AC43)*AF487^IF(AG487=100%,0,1)*PRODUCT(INDEX(1-AF$444:AF486,))</f>
        <v>0.39288136145912367</v>
      </c>
      <c r="AI487" s="198">
        <f t="shared" si="99"/>
        <v>12.49620672022739</v>
      </c>
      <c r="AJ487" s="197">
        <f t="shared" si="108"/>
        <v>1.4800000000000004E-2</v>
      </c>
      <c r="AK487" s="197">
        <f t="shared" si="101"/>
        <v>0.27625650000000002</v>
      </c>
      <c r="AL487" s="198">
        <f>ROW(AG43)*AJ487^IF(AK487=100%,0,1)*PRODUCT(INDEX(1-AJ$444:AJ486,))</f>
        <v>0.34982926643506557</v>
      </c>
      <c r="AM487" s="199">
        <f t="shared" si="102"/>
        <v>9.4873303003050502</v>
      </c>
      <c r="AN487" s="190"/>
    </row>
    <row r="488" spans="1:40" ht="14.45" hidden="1" customHeight="1">
      <c r="A488" s="190"/>
      <c r="B488" s="686"/>
      <c r="C488" s="196">
        <v>43</v>
      </c>
      <c r="D488" s="200"/>
      <c r="E488" s="200"/>
      <c r="F488" s="198"/>
      <c r="G488" s="198"/>
      <c r="H488" s="197"/>
      <c r="I488" s="197"/>
      <c r="J488" s="198"/>
      <c r="K488" s="198"/>
      <c r="L488" s="197"/>
      <c r="M488" s="197"/>
      <c r="N488" s="198"/>
      <c r="O488" s="198"/>
      <c r="P488" s="197"/>
      <c r="Q488" s="197"/>
      <c r="R488" s="198"/>
      <c r="S488" s="198"/>
      <c r="T488" s="197"/>
      <c r="U488" s="197"/>
      <c r="V488" s="198"/>
      <c r="W488" s="198"/>
      <c r="X488" s="197"/>
      <c r="Y488" s="197"/>
      <c r="Z488" s="198"/>
      <c r="AA488" s="198"/>
      <c r="AB488" s="197"/>
      <c r="AC488" s="197"/>
      <c r="AD488" s="198"/>
      <c r="AE488" s="198"/>
      <c r="AF488" s="197">
        <f t="shared" si="107"/>
        <v>2.480000000000001E-2</v>
      </c>
      <c r="AG488" s="197">
        <f t="shared" si="98"/>
        <v>0.47030099999999991</v>
      </c>
      <c r="AH488" s="198">
        <f>ROW(AC44)*AF488^IF(AG488=100%,0,1)*PRODUCT(INDEX(1-AF$444:AF487,))</f>
        <v>0.39204808750179637</v>
      </c>
      <c r="AI488" s="198">
        <f t="shared" si="99"/>
        <v>12.888254807729187</v>
      </c>
      <c r="AJ488" s="197">
        <f t="shared" si="108"/>
        <v>1.4800000000000004E-2</v>
      </c>
      <c r="AK488" s="197">
        <f t="shared" si="101"/>
        <v>0.28313850000000002</v>
      </c>
      <c r="AL488" s="198">
        <f>ROW(AG44)*AJ488^IF(AK488=100%,0,1)*PRODUCT(INDEX(1-AJ$444:AJ487,))</f>
        <v>0.35266695127535747</v>
      </c>
      <c r="AM488" s="199">
        <f t="shared" si="102"/>
        <v>9.8399972515804084</v>
      </c>
      <c r="AN488" s="190"/>
    </row>
    <row r="489" spans="1:40" ht="14.45" hidden="1" customHeight="1">
      <c r="A489" s="190"/>
      <c r="B489" s="686"/>
      <c r="C489" s="196">
        <v>44</v>
      </c>
      <c r="D489" s="200"/>
      <c r="E489" s="200"/>
      <c r="F489" s="198"/>
      <c r="G489" s="198"/>
      <c r="H489" s="197"/>
      <c r="I489" s="197"/>
      <c r="J489" s="198"/>
      <c r="K489" s="198"/>
      <c r="L489" s="197"/>
      <c r="M489" s="197"/>
      <c r="N489" s="198"/>
      <c r="O489" s="198"/>
      <c r="P489" s="197"/>
      <c r="Q489" s="197"/>
      <c r="R489" s="198"/>
      <c r="S489" s="198"/>
      <c r="T489" s="197"/>
      <c r="U489" s="197"/>
      <c r="V489" s="198"/>
      <c r="W489" s="198"/>
      <c r="X489" s="197"/>
      <c r="Y489" s="197"/>
      <c r="Z489" s="198"/>
      <c r="AA489" s="198"/>
      <c r="AB489" s="197"/>
      <c r="AC489" s="197"/>
      <c r="AD489" s="198"/>
      <c r="AE489" s="198"/>
      <c r="AF489" s="197">
        <f t="shared" si="107"/>
        <v>2.480000000000001E-2</v>
      </c>
      <c r="AG489" s="197">
        <f t="shared" si="98"/>
        <v>0.4818329999999999</v>
      </c>
      <c r="AH489" s="198">
        <f>ROW(AC45)*AF489^IF(AG489=100%,0,1)*PRODUCT(INDEX(1-AF$444:AF488,))</f>
        <v>0.39101450618020067</v>
      </c>
      <c r="AI489" s="198">
        <f t="shared" si="99"/>
        <v>13.279269313909387</v>
      </c>
      <c r="AJ489" s="197">
        <f t="shared" si="108"/>
        <v>1.4800000000000004E-2</v>
      </c>
      <c r="AK489" s="197">
        <f t="shared" si="101"/>
        <v>0.29002050000000001</v>
      </c>
      <c r="AL489" s="198">
        <f>ROW(AG45)*AJ489^IF(AK489=100%,0,1)*PRODUCT(INDEX(1-AJ$444:AJ488,))</f>
        <v>0.35534401404185667</v>
      </c>
      <c r="AM489" s="199">
        <f t="shared" si="102"/>
        <v>10.195341265622265</v>
      </c>
      <c r="AN489" s="190"/>
    </row>
    <row r="490" spans="1:40" ht="14.45" hidden="1" customHeight="1">
      <c r="A490" s="190"/>
      <c r="B490" s="686"/>
      <c r="C490" s="196">
        <v>45</v>
      </c>
      <c r="D490" s="200"/>
      <c r="E490" s="200"/>
      <c r="F490" s="198"/>
      <c r="G490" s="198"/>
      <c r="H490" s="197"/>
      <c r="I490" s="197"/>
      <c r="J490" s="198"/>
      <c r="K490" s="198"/>
      <c r="L490" s="197"/>
      <c r="M490" s="197"/>
      <c r="N490" s="198"/>
      <c r="O490" s="198"/>
      <c r="P490" s="197"/>
      <c r="Q490" s="197"/>
      <c r="R490" s="198"/>
      <c r="S490" s="198"/>
      <c r="T490" s="197"/>
      <c r="U490" s="197"/>
      <c r="V490" s="198"/>
      <c r="W490" s="198"/>
      <c r="X490" s="197"/>
      <c r="Y490" s="197"/>
      <c r="Z490" s="198"/>
      <c r="AA490" s="198"/>
      <c r="AB490" s="197"/>
      <c r="AC490" s="197"/>
      <c r="AD490" s="198"/>
      <c r="AE490" s="198"/>
      <c r="AF490" s="197">
        <f t="shared" si="107"/>
        <v>2.480000000000001E-2</v>
      </c>
      <c r="AG490" s="197">
        <f t="shared" si="98"/>
        <v>0.49336499999999989</v>
      </c>
      <c r="AH490" s="198">
        <f>ROW(AC46)*AF490^IF(AG490=100%,0,1)*PRODUCT(INDEX(1-AF$444:AF489,))</f>
        <v>0.3897910652364191</v>
      </c>
      <c r="AI490" s="198">
        <f t="shared" si="99"/>
        <v>13.669060379145806</v>
      </c>
      <c r="AJ490" s="197">
        <f t="shared" si="108"/>
        <v>1.4800000000000004E-2</v>
      </c>
      <c r="AK490" s="197">
        <f t="shared" si="101"/>
        <v>0.29690250000000001</v>
      </c>
      <c r="AL490" s="198">
        <f>ROW(AG46)*AJ490^IF(AK490=100%,0,1)*PRODUCT(INDEX(1-AJ$444:AJ489,))</f>
        <v>0.35786458758146028</v>
      </c>
      <c r="AM490" s="199">
        <f t="shared" si="102"/>
        <v>10.553205853203725</v>
      </c>
      <c r="AN490" s="190"/>
    </row>
    <row r="491" spans="1:40" ht="14.45" hidden="1" customHeight="1">
      <c r="A491" s="190"/>
      <c r="B491" s="686"/>
      <c r="C491" s="196">
        <v>46</v>
      </c>
      <c r="D491" s="200"/>
      <c r="E491" s="200"/>
      <c r="F491" s="198"/>
      <c r="G491" s="198"/>
      <c r="H491" s="197"/>
      <c r="I491" s="197"/>
      <c r="J491" s="198"/>
      <c r="K491" s="198"/>
      <c r="L491" s="197"/>
      <c r="M491" s="197"/>
      <c r="N491" s="198"/>
      <c r="O491" s="198"/>
      <c r="P491" s="197"/>
      <c r="Q491" s="197"/>
      <c r="R491" s="198"/>
      <c r="S491" s="198"/>
      <c r="T491" s="197"/>
      <c r="U491" s="197"/>
      <c r="V491" s="198"/>
      <c r="W491" s="198"/>
      <c r="X491" s="197"/>
      <c r="Y491" s="197"/>
      <c r="Z491" s="198"/>
      <c r="AA491" s="198"/>
      <c r="AB491" s="197"/>
      <c r="AC491" s="197"/>
      <c r="AD491" s="198"/>
      <c r="AE491" s="198"/>
      <c r="AF491" s="197">
        <f t="shared" si="107"/>
        <v>2.480000000000001E-2</v>
      </c>
      <c r="AG491" s="197">
        <f t="shared" si="98"/>
        <v>0.50489699999999993</v>
      </c>
      <c r="AH491" s="198">
        <f>ROW(AC47)*AF491^IF(AG491=100%,0,1)*PRODUCT(INDEX(1-AF$444:AF490,))</f>
        <v>0.38838781740156791</v>
      </c>
      <c r="AI491" s="198">
        <f t="shared" si="99"/>
        <v>14.057448196547375</v>
      </c>
      <c r="AJ491" s="197">
        <f t="shared" si="108"/>
        <v>1.4800000000000004E-2</v>
      </c>
      <c r="AK491" s="197">
        <f t="shared" si="101"/>
        <v>0.30378450000000001</v>
      </c>
      <c r="AL491" s="198">
        <f>ROW(AG47)*AJ491^IF(AK491=100%,0,1)*PRODUCT(INDEX(1-AJ$444:AJ490,))</f>
        <v>0.36023271759145586</v>
      </c>
      <c r="AM491" s="199">
        <f t="shared" si="102"/>
        <v>10.913438570795181</v>
      </c>
      <c r="AN491" s="190"/>
    </row>
    <row r="492" spans="1:40" ht="14.45" hidden="1" customHeight="1">
      <c r="A492" s="190"/>
      <c r="B492" s="686"/>
      <c r="C492" s="196">
        <v>47</v>
      </c>
      <c r="D492" s="200"/>
      <c r="E492" s="200"/>
      <c r="F492" s="198"/>
      <c r="G492" s="198"/>
      <c r="H492" s="197"/>
      <c r="I492" s="197"/>
      <c r="J492" s="198"/>
      <c r="K492" s="198"/>
      <c r="L492" s="197"/>
      <c r="M492" s="197"/>
      <c r="N492" s="198"/>
      <c r="O492" s="198"/>
      <c r="P492" s="197"/>
      <c r="Q492" s="197"/>
      <c r="R492" s="198"/>
      <c r="S492" s="198"/>
      <c r="T492" s="197"/>
      <c r="U492" s="197"/>
      <c r="V492" s="198"/>
      <c r="W492" s="198"/>
      <c r="X492" s="197"/>
      <c r="Y492" s="197"/>
      <c r="Z492" s="198"/>
      <c r="AA492" s="198"/>
      <c r="AB492" s="197"/>
      <c r="AC492" s="197"/>
      <c r="AD492" s="198"/>
      <c r="AE492" s="198"/>
      <c r="AF492" s="197">
        <f t="shared" si="107"/>
        <v>2.480000000000001E-2</v>
      </c>
      <c r="AG492" s="197">
        <f t="shared" si="98"/>
        <v>0.51642899999999992</v>
      </c>
      <c r="AH492" s="198">
        <f>ROW(AC48)*AF492^IF(AG492=100%,0,1)*PRODUCT(INDEX(1-AF$444:AF491,))</f>
        <v>0.3868144335625624</v>
      </c>
      <c r="AI492" s="198">
        <f t="shared" si="99"/>
        <v>14.444262630109938</v>
      </c>
      <c r="AJ492" s="197">
        <f t="shared" si="108"/>
        <v>1.4800000000000004E-2</v>
      </c>
      <c r="AK492" s="197">
        <f t="shared" si="101"/>
        <v>0.31066650000000001</v>
      </c>
      <c r="AL492" s="198">
        <f>ROW(AG48)*AJ492^IF(AK492=100%,0,1)*PRODUCT(INDEX(1-AJ$444:AJ491,))</f>
        <v>0.3624523642938916</v>
      </c>
      <c r="AM492" s="199">
        <f t="shared" si="102"/>
        <v>11.275890935089073</v>
      </c>
      <c r="AN492" s="190"/>
    </row>
    <row r="493" spans="1:40" ht="14.45" hidden="1" customHeight="1">
      <c r="A493" s="190"/>
      <c r="B493" s="686"/>
      <c r="C493" s="196">
        <v>48</v>
      </c>
      <c r="D493" s="200"/>
      <c r="E493" s="200"/>
      <c r="F493" s="198"/>
      <c r="G493" s="198"/>
      <c r="H493" s="197"/>
      <c r="I493" s="197"/>
      <c r="J493" s="198"/>
      <c r="K493" s="198"/>
      <c r="L493" s="197"/>
      <c r="M493" s="197"/>
      <c r="N493" s="198"/>
      <c r="O493" s="198"/>
      <c r="P493" s="197"/>
      <c r="Q493" s="197"/>
      <c r="R493" s="198"/>
      <c r="S493" s="198"/>
      <c r="T493" s="197"/>
      <c r="U493" s="197"/>
      <c r="V493" s="198"/>
      <c r="W493" s="198"/>
      <c r="X493" s="197"/>
      <c r="Y493" s="197"/>
      <c r="Z493" s="198"/>
      <c r="AA493" s="198"/>
      <c r="AB493" s="197"/>
      <c r="AC493" s="197"/>
      <c r="AD493" s="198"/>
      <c r="AE493" s="198"/>
      <c r="AF493" s="197">
        <f t="shared" si="107"/>
        <v>2.480000000000001E-2</v>
      </c>
      <c r="AG493" s="197">
        <f t="shared" si="98"/>
        <v>0.5279609999999999</v>
      </c>
      <c r="AH493" s="198">
        <f>ROW(AC49)*AF493^IF(AG493=100%,0,1)*PRODUCT(INDEX(1-AF$444:AF492,))</f>
        <v>0.38508021551875693</v>
      </c>
      <c r="AI493" s="198">
        <f t="shared" si="99"/>
        <v>14.829342845628695</v>
      </c>
      <c r="AJ493" s="197">
        <f t="shared" si="108"/>
        <v>1.4800000000000004E-2</v>
      </c>
      <c r="AK493" s="197">
        <f t="shared" si="101"/>
        <v>0.31754850000000001</v>
      </c>
      <c r="AL493" s="198">
        <f>ROW(AG49)*AJ493^IF(AK493=100%,0,1)*PRODUCT(INDEX(1-AJ$444:AJ492,))</f>
        <v>0.3645274040794742</v>
      </c>
      <c r="AM493" s="199">
        <f t="shared" si="102"/>
        <v>11.640418339168548</v>
      </c>
      <c r="AN493" s="190"/>
    </row>
    <row r="494" spans="1:40" ht="14.45" hidden="1" customHeight="1">
      <c r="A494" s="190"/>
      <c r="B494" s="686"/>
      <c r="C494" s="196">
        <v>49</v>
      </c>
      <c r="D494" s="200"/>
      <c r="E494" s="200"/>
      <c r="F494" s="198"/>
      <c r="G494" s="198"/>
      <c r="H494" s="197"/>
      <c r="I494" s="197"/>
      <c r="J494" s="198"/>
      <c r="K494" s="198"/>
      <c r="L494" s="197"/>
      <c r="M494" s="197"/>
      <c r="N494" s="198"/>
      <c r="O494" s="198"/>
      <c r="P494" s="197"/>
      <c r="Q494" s="197"/>
      <c r="R494" s="198"/>
      <c r="S494" s="198"/>
      <c r="T494" s="197"/>
      <c r="U494" s="197"/>
      <c r="V494" s="198"/>
      <c r="W494" s="198"/>
      <c r="X494" s="197"/>
      <c r="Y494" s="197"/>
      <c r="Z494" s="198"/>
      <c r="AA494" s="198"/>
      <c r="AB494" s="197"/>
      <c r="AC494" s="197"/>
      <c r="AD494" s="198"/>
      <c r="AE494" s="198"/>
      <c r="AF494" s="197">
        <f t="shared" si="107"/>
        <v>2.480000000000001E-2</v>
      </c>
      <c r="AG494" s="197">
        <f t="shared" si="98"/>
        <v>0.53949299999999989</v>
      </c>
      <c r="AH494" s="198">
        <f>ROW(AC50)*AF494^IF(AG494=100%,0,1)*PRODUCT(INDEX(1-AF$444:AF493,))</f>
        <v>0.38319410834070583</v>
      </c>
      <c r="AI494" s="198">
        <f t="shared" si="99"/>
        <v>15.212536953969401</v>
      </c>
      <c r="AJ494" s="197">
        <f t="shared" si="108"/>
        <v>1.4800000000000004E-2</v>
      </c>
      <c r="AK494" s="197">
        <f t="shared" si="101"/>
        <v>0.32443050000000001</v>
      </c>
      <c r="AL494" s="198">
        <f>ROW(AG50)*AJ494^IF(AK494=100%,0,1)*PRODUCT(INDEX(1-AJ$444:AJ493,))</f>
        <v>0.36646163112152852</v>
      </c>
      <c r="AM494" s="199">
        <f t="shared" si="102"/>
        <v>12.006879970290075</v>
      </c>
      <c r="AN494" s="190"/>
    </row>
    <row r="495" spans="1:40" ht="14.45" hidden="1" customHeight="1">
      <c r="A495" s="190"/>
      <c r="B495" s="686"/>
      <c r="C495" s="196">
        <v>50</v>
      </c>
      <c r="D495" s="200"/>
      <c r="E495" s="200"/>
      <c r="F495" s="198"/>
      <c r="G495" s="198"/>
      <c r="H495" s="197"/>
      <c r="I495" s="197"/>
      <c r="J495" s="198"/>
      <c r="K495" s="198"/>
      <c r="L495" s="197"/>
      <c r="M495" s="197"/>
      <c r="N495" s="198"/>
      <c r="O495" s="198"/>
      <c r="P495" s="197"/>
      <c r="Q495" s="197"/>
      <c r="R495" s="198"/>
      <c r="S495" s="198"/>
      <c r="T495" s="197"/>
      <c r="U495" s="197"/>
      <c r="V495" s="198"/>
      <c r="W495" s="198"/>
      <c r="X495" s="197"/>
      <c r="Y495" s="197"/>
      <c r="Z495" s="198"/>
      <c r="AA495" s="198"/>
      <c r="AB495" s="197"/>
      <c r="AC495" s="197"/>
      <c r="AD495" s="198"/>
      <c r="AE495" s="198"/>
      <c r="AF495" s="197">
        <f t="shared" si="107"/>
        <v>2.480000000000001E-2</v>
      </c>
      <c r="AG495" s="197">
        <f t="shared" si="98"/>
        <v>0.55102499999999988</v>
      </c>
      <c r="AH495" s="198">
        <f>ROW(AC51)*AF495^IF(AG495=100%,0,1)*PRODUCT(INDEX(1-AF$444:AF494,))</f>
        <v>0.38116471234293348</v>
      </c>
      <c r="AI495" s="198">
        <f t="shared" si="99"/>
        <v>15.593701666312334</v>
      </c>
      <c r="AJ495" s="197">
        <f t="shared" si="108"/>
        <v>1.4800000000000004E-2</v>
      </c>
      <c r="AK495" s="197">
        <f t="shared" si="101"/>
        <v>0.33131250000000001</v>
      </c>
      <c r="AL495" s="198">
        <f>ROW(AG51)*AJ495^IF(AK495=100%,0,1)*PRODUCT(INDEX(1-AJ$444:AJ494,))</f>
        <v>0.36825875896054855</v>
      </c>
      <c r="AM495" s="199">
        <f t="shared" si="102"/>
        <v>12.375138729250624</v>
      </c>
      <c r="AN495" s="190"/>
    </row>
    <row r="496" spans="1:40" ht="14.45" hidden="1" customHeight="1">
      <c r="A496" s="190"/>
      <c r="B496" s="686"/>
      <c r="C496" s="196">
        <v>51</v>
      </c>
      <c r="D496" s="200"/>
      <c r="E496" s="200"/>
      <c r="F496" s="198"/>
      <c r="G496" s="198"/>
      <c r="H496" s="197"/>
      <c r="I496" s="197"/>
      <c r="J496" s="198"/>
      <c r="K496" s="198"/>
      <c r="L496" s="197"/>
      <c r="M496" s="197"/>
      <c r="N496" s="198"/>
      <c r="O496" s="198"/>
      <c r="P496" s="197"/>
      <c r="Q496" s="197"/>
      <c r="R496" s="198"/>
      <c r="S496" s="198"/>
      <c r="T496" s="197"/>
      <c r="U496" s="197"/>
      <c r="V496" s="198"/>
      <c r="W496" s="198"/>
      <c r="X496" s="197"/>
      <c r="Y496" s="197"/>
      <c r="Z496" s="198"/>
      <c r="AA496" s="198"/>
      <c r="AB496" s="197"/>
      <c r="AC496" s="197"/>
      <c r="AD496" s="198"/>
      <c r="AE496" s="198"/>
      <c r="AF496" s="197">
        <f t="shared" si="107"/>
        <v>2.480000000000001E-2</v>
      </c>
      <c r="AG496" s="197">
        <f t="shared" si="98"/>
        <v>0.56255699999999986</v>
      </c>
      <c r="AH496" s="198">
        <f>ROW(AC52)*AF496^IF(AG496=100%,0,1)*PRODUCT(INDEX(1-AF$444:AF495,))</f>
        <v>0.37900029468225671</v>
      </c>
      <c r="AI496" s="198">
        <f t="shared" si="99"/>
        <v>15.972701960994591</v>
      </c>
      <c r="AJ496" s="197">
        <f t="shared" si="108"/>
        <v>1.4800000000000004E-2</v>
      </c>
      <c r="AK496" s="197">
        <f t="shared" si="101"/>
        <v>0.33819450000000001</v>
      </c>
      <c r="AL496" s="198">
        <f>ROW(AG52)*AJ496^IF(AK496=100%,0,1)*PRODUCT(INDEX(1-AJ$444:AJ495,))</f>
        <v>0.3699224220598526</v>
      </c>
      <c r="AM496" s="199">
        <f t="shared" si="102"/>
        <v>12.745061151310477</v>
      </c>
      <c r="AN496" s="190"/>
    </row>
    <row r="497" spans="1:40" ht="14.45" hidden="1" customHeight="1">
      <c r="A497" s="190"/>
      <c r="B497" s="686"/>
      <c r="C497" s="196">
        <v>52</v>
      </c>
      <c r="D497" s="200"/>
      <c r="E497" s="200"/>
      <c r="F497" s="198"/>
      <c r="G497" s="198"/>
      <c r="H497" s="197"/>
      <c r="I497" s="197"/>
      <c r="J497" s="198"/>
      <c r="K497" s="198"/>
      <c r="L497" s="197"/>
      <c r="M497" s="197"/>
      <c r="N497" s="198"/>
      <c r="O497" s="198"/>
      <c r="P497" s="197"/>
      <c r="Q497" s="197"/>
      <c r="R497" s="198"/>
      <c r="S497" s="198"/>
      <c r="T497" s="197"/>
      <c r="U497" s="197"/>
      <c r="V497" s="198"/>
      <c r="W497" s="198"/>
      <c r="X497" s="197"/>
      <c r="Y497" s="197"/>
      <c r="Z497" s="198"/>
      <c r="AA497" s="198"/>
      <c r="AB497" s="197"/>
      <c r="AC497" s="197"/>
      <c r="AD497" s="198"/>
      <c r="AE497" s="198"/>
      <c r="AF497" s="197">
        <f t="shared" si="107"/>
        <v>2.480000000000001E-2</v>
      </c>
      <c r="AG497" s="197">
        <f t="shared" si="98"/>
        <v>0.57408899999999985</v>
      </c>
      <c r="AH497" s="198">
        <f>ROW(AC53)*AF497^IF(AG497=100%,0,1)*PRODUCT(INDEX(1-AF$444:AF496,))</f>
        <v>0.3767088005928701</v>
      </c>
      <c r="AI497" s="198">
        <f t="shared" si="99"/>
        <v>16.34941076158746</v>
      </c>
      <c r="AJ497" s="197">
        <f t="shared" si="108"/>
        <v>1.4800000000000004E-2</v>
      </c>
      <c r="AK497" s="197">
        <f t="shared" si="101"/>
        <v>0.34507650000000001</v>
      </c>
      <c r="AL497" s="198">
        <f>ROW(AG53)*AJ497^IF(AK497=100%,0,1)*PRODUCT(INDEX(1-AJ$444:AJ496,))</f>
        <v>0.37145617733285458</v>
      </c>
      <c r="AM497" s="199">
        <f t="shared" si="102"/>
        <v>13.116517328643331</v>
      </c>
      <c r="AN497" s="190"/>
    </row>
    <row r="498" spans="1:40" ht="14.45" hidden="1" customHeight="1">
      <c r="A498" s="190"/>
      <c r="B498" s="686"/>
      <c r="C498" s="196">
        <v>53</v>
      </c>
      <c r="D498" s="200"/>
      <c r="E498" s="200"/>
      <c r="F498" s="198"/>
      <c r="G498" s="198"/>
      <c r="H498" s="197"/>
      <c r="I498" s="197"/>
      <c r="J498" s="198"/>
      <c r="K498" s="198"/>
      <c r="L498" s="197"/>
      <c r="M498" s="197"/>
      <c r="N498" s="198"/>
      <c r="O498" s="198"/>
      <c r="P498" s="197"/>
      <c r="Q498" s="197"/>
      <c r="R498" s="198"/>
      <c r="S498" s="198"/>
      <c r="T498" s="197"/>
      <c r="U498" s="197"/>
      <c r="V498" s="198"/>
      <c r="W498" s="198"/>
      <c r="X498" s="197"/>
      <c r="Y498" s="197"/>
      <c r="Z498" s="198"/>
      <c r="AA498" s="198"/>
      <c r="AB498" s="197"/>
      <c r="AC498" s="197"/>
      <c r="AD498" s="198"/>
      <c r="AE498" s="198"/>
      <c r="AF498" s="197">
        <f t="shared" si="107"/>
        <v>2.480000000000001E-2</v>
      </c>
      <c r="AG498" s="197">
        <f t="shared" si="98"/>
        <v>0.58562099999999984</v>
      </c>
      <c r="AH498" s="198">
        <f>ROW(AC54)*AF498^IF(AG498=100%,0,1)*PRODUCT(INDEX(1-AF$444:AF497,))</f>
        <v>0.37429786426907574</v>
      </c>
      <c r="AI498" s="198">
        <f t="shared" si="99"/>
        <v>16.723708625856535</v>
      </c>
      <c r="AJ498" s="197">
        <f t="shared" si="108"/>
        <v>1.4800000000000004E-2</v>
      </c>
      <c r="AK498" s="197">
        <f t="shared" si="101"/>
        <v>0.35195850000000001</v>
      </c>
      <c r="AL498" s="198">
        <f>ROW(AG54)*AJ498^IF(AK498=100%,0,1)*PRODUCT(INDEX(1-AJ$444:AJ497,))</f>
        <v>0.37286350564244775</v>
      </c>
      <c r="AM498" s="199">
        <f t="shared" si="102"/>
        <v>13.489380834285779</v>
      </c>
      <c r="AN498" s="190"/>
    </row>
    <row r="499" spans="1:40" ht="14.45" hidden="1" customHeight="1">
      <c r="A499" s="190"/>
      <c r="B499" s="686"/>
      <c r="C499" s="196">
        <v>54</v>
      </c>
      <c r="D499" s="200"/>
      <c r="E499" s="200"/>
      <c r="F499" s="198"/>
      <c r="G499" s="198"/>
      <c r="H499" s="197"/>
      <c r="I499" s="197"/>
      <c r="J499" s="198"/>
      <c r="K499" s="198"/>
      <c r="L499" s="197"/>
      <c r="M499" s="197"/>
      <c r="N499" s="198"/>
      <c r="O499" s="198"/>
      <c r="P499" s="197"/>
      <c r="Q499" s="197"/>
      <c r="R499" s="198"/>
      <c r="S499" s="198"/>
      <c r="T499" s="197"/>
      <c r="U499" s="197"/>
      <c r="V499" s="198"/>
      <c r="W499" s="198"/>
      <c r="X499" s="197"/>
      <c r="Y499" s="197"/>
      <c r="Z499" s="198"/>
      <c r="AA499" s="198"/>
      <c r="AB499" s="197"/>
      <c r="AC499" s="197"/>
      <c r="AD499" s="198"/>
      <c r="AE499" s="198"/>
      <c r="AF499" s="197">
        <f t="shared" si="107"/>
        <v>2.480000000000001E-2</v>
      </c>
      <c r="AG499" s="197">
        <f t="shared" si="98"/>
        <v>0.59715299999999982</v>
      </c>
      <c r="AH499" s="198">
        <f>ROW(AC55)*AF499^IF(AG499=100%,0,1)*PRODUCT(INDEX(1-AF$444:AF498,))</f>
        <v>0.37177481940622487</v>
      </c>
      <c r="AI499" s="198">
        <f t="shared" si="99"/>
        <v>17.095483445262758</v>
      </c>
      <c r="AJ499" s="197">
        <f t="shared" si="108"/>
        <v>1.4800000000000004E-2</v>
      </c>
      <c r="AK499" s="197">
        <f t="shared" si="101"/>
        <v>0.35884050000000001</v>
      </c>
      <c r="AL499" s="198">
        <f>ROW(AG55)*AJ499^IF(AK499=100%,0,1)*PRODUCT(INDEX(1-AJ$444:AJ498,))</f>
        <v>0.37414781327299396</v>
      </c>
      <c r="AM499" s="199">
        <f t="shared" si="102"/>
        <v>13.863528647558773</v>
      </c>
      <c r="AN499" s="190"/>
    </row>
    <row r="500" spans="1:40" ht="14.45" hidden="1" customHeight="1">
      <c r="A500" s="190"/>
      <c r="B500" s="686"/>
      <c r="C500" s="196">
        <v>55</v>
      </c>
      <c r="D500" s="200"/>
      <c r="E500" s="200"/>
      <c r="F500" s="198"/>
      <c r="G500" s="198"/>
      <c r="H500" s="197"/>
      <c r="I500" s="197"/>
      <c r="J500" s="198"/>
      <c r="K500" s="198"/>
      <c r="L500" s="197"/>
      <c r="M500" s="197"/>
      <c r="N500" s="198"/>
      <c r="O500" s="198"/>
      <c r="P500" s="197"/>
      <c r="Q500" s="197"/>
      <c r="R500" s="198"/>
      <c r="S500" s="198"/>
      <c r="T500" s="197"/>
      <c r="U500" s="197"/>
      <c r="V500" s="198"/>
      <c r="W500" s="198"/>
      <c r="X500" s="197"/>
      <c r="Y500" s="197"/>
      <c r="Z500" s="198"/>
      <c r="AA500" s="198"/>
      <c r="AB500" s="197"/>
      <c r="AC500" s="197"/>
      <c r="AD500" s="198"/>
      <c r="AE500" s="198"/>
      <c r="AF500" s="197">
        <f t="shared" si="107"/>
        <v>2.480000000000001E-2</v>
      </c>
      <c r="AG500" s="197">
        <f t="shared" si="98"/>
        <v>0.60868499999999981</v>
      </c>
      <c r="AH500" s="198">
        <f>ROW(AC56)*AF500^IF(AG500=100%,0,1)*PRODUCT(INDEX(1-AF$444:AF499,))</f>
        <v>0.36914670941013139</v>
      </c>
      <c r="AI500" s="198">
        <f t="shared" si="99"/>
        <v>17.464630154672889</v>
      </c>
      <c r="AJ500" s="197">
        <f t="shared" si="108"/>
        <v>1.4800000000000004E-2</v>
      </c>
      <c r="AK500" s="197">
        <f t="shared" si="101"/>
        <v>0.36572250000000001</v>
      </c>
      <c r="AL500" s="198">
        <f>ROW(AG56)*AJ500^IF(AK500=100%,0,1)*PRODUCT(INDEX(1-AJ$444:AJ499,))</f>
        <v>0.37531243337540005</v>
      </c>
      <c r="AM500" s="199">
        <f t="shared" si="102"/>
        <v>14.238841080934174</v>
      </c>
      <c r="AN500" s="190"/>
    </row>
    <row r="501" spans="1:40" ht="14.45" hidden="1" customHeight="1">
      <c r="A501" s="190"/>
      <c r="B501" s="686"/>
      <c r="C501" s="196">
        <v>56</v>
      </c>
      <c r="D501" s="200"/>
      <c r="E501" s="200"/>
      <c r="F501" s="198"/>
      <c r="G501" s="198"/>
      <c r="H501" s="197"/>
      <c r="I501" s="197"/>
      <c r="J501" s="198"/>
      <c r="K501" s="198"/>
      <c r="L501" s="197"/>
      <c r="M501" s="197"/>
      <c r="N501" s="198"/>
      <c r="O501" s="198"/>
      <c r="P501" s="197"/>
      <c r="Q501" s="197"/>
      <c r="R501" s="198"/>
      <c r="S501" s="198"/>
      <c r="T501" s="197"/>
      <c r="U501" s="197"/>
      <c r="V501" s="198"/>
      <c r="W501" s="198"/>
      <c r="X501" s="197"/>
      <c r="Y501" s="197"/>
      <c r="Z501" s="198"/>
      <c r="AA501" s="198"/>
      <c r="AB501" s="197"/>
      <c r="AC501" s="197"/>
      <c r="AD501" s="198"/>
      <c r="AE501" s="198"/>
      <c r="AF501" s="197">
        <f t="shared" si="107"/>
        <v>2.480000000000001E-2</v>
      </c>
      <c r="AG501" s="197">
        <f t="shared" si="98"/>
        <v>0.6202169999999998</v>
      </c>
      <c r="AH501" s="198">
        <f>ROW(AC57)*AF501^IF(AG501=100%,0,1)*PRODUCT(INDEX(1-AF$444:AF500,))</f>
        <v>0.3664202972849166</v>
      </c>
      <c r="AI501" s="198">
        <f t="shared" si="99"/>
        <v>17.831050451957807</v>
      </c>
      <c r="AJ501" s="197">
        <f t="shared" si="108"/>
        <v>1.4800000000000004E-2</v>
      </c>
      <c r="AK501" s="197">
        <f t="shared" si="101"/>
        <v>0.37260450000000001</v>
      </c>
      <c r="AL501" s="198">
        <f>ROW(AG57)*AJ501^IF(AK501=100%,0,1)*PRODUCT(INDEX(1-AJ$444:AJ500,))</f>
        <v>0.3763606273857556</v>
      </c>
      <c r="AM501" s="199">
        <f t="shared" si="102"/>
        <v>14.61520170831993</v>
      </c>
      <c r="AN501" s="190"/>
    </row>
    <row r="502" spans="1:40" ht="14.45" hidden="1" customHeight="1">
      <c r="A502" s="190"/>
      <c r="B502" s="686"/>
      <c r="C502" s="196">
        <v>57</v>
      </c>
      <c r="D502" s="200"/>
      <c r="E502" s="200"/>
      <c r="F502" s="198"/>
      <c r="G502" s="198"/>
      <c r="H502" s="197"/>
      <c r="I502" s="197"/>
      <c r="J502" s="198"/>
      <c r="K502" s="198"/>
      <c r="L502" s="197"/>
      <c r="M502" s="197"/>
      <c r="N502" s="198"/>
      <c r="O502" s="198"/>
      <c r="P502" s="197"/>
      <c r="Q502" s="197"/>
      <c r="R502" s="198"/>
      <c r="S502" s="198"/>
      <c r="T502" s="197"/>
      <c r="U502" s="197"/>
      <c r="V502" s="198"/>
      <c r="W502" s="198"/>
      <c r="X502" s="197"/>
      <c r="Y502" s="197"/>
      <c r="Z502" s="198"/>
      <c r="AA502" s="198"/>
      <c r="AB502" s="197"/>
      <c r="AC502" s="197"/>
      <c r="AD502" s="198"/>
      <c r="AE502" s="198"/>
      <c r="AF502" s="197">
        <f t="shared" si="107"/>
        <v>2.480000000000001E-2</v>
      </c>
      <c r="AG502" s="197">
        <f t="shared" si="98"/>
        <v>0.63174899999999978</v>
      </c>
      <c r="AH502" s="198">
        <f>ROW(AC58)*AF502^IF(AG502=100%,0,1)*PRODUCT(INDEX(1-AF$444:AF501,))</f>
        <v>0.36360207520895682</v>
      </c>
      <c r="AI502" s="198">
        <f t="shared" si="99"/>
        <v>18.194652527166763</v>
      </c>
      <c r="AJ502" s="197">
        <f t="shared" si="108"/>
        <v>1.4800000000000004E-2</v>
      </c>
      <c r="AK502" s="197">
        <f t="shared" si="101"/>
        <v>0.3794865</v>
      </c>
      <c r="AL502" s="198">
        <f>ROW(AG58)*AJ502^IF(AK502=100%,0,1)*PRODUCT(INDEX(1-AJ$444:AJ501,))</f>
        <v>0.3772955864179981</v>
      </c>
      <c r="AM502" s="199">
        <f t="shared" si="102"/>
        <v>14.992497294737928</v>
      </c>
      <c r="AN502" s="190"/>
    </row>
    <row r="503" spans="1:40" ht="14.45" hidden="1" customHeight="1">
      <c r="A503" s="190"/>
      <c r="B503" s="686"/>
      <c r="C503" s="196">
        <v>58</v>
      </c>
      <c r="D503" s="200"/>
      <c r="E503" s="200"/>
      <c r="F503" s="198"/>
      <c r="G503" s="198"/>
      <c r="H503" s="197"/>
      <c r="I503" s="197"/>
      <c r="J503" s="198"/>
      <c r="K503" s="198"/>
      <c r="L503" s="197"/>
      <c r="M503" s="197"/>
      <c r="N503" s="198"/>
      <c r="O503" s="198"/>
      <c r="P503" s="197"/>
      <c r="Q503" s="197"/>
      <c r="R503" s="198"/>
      <c r="S503" s="198"/>
      <c r="T503" s="197"/>
      <c r="U503" s="197"/>
      <c r="V503" s="198"/>
      <c r="W503" s="198"/>
      <c r="X503" s="197"/>
      <c r="Y503" s="197"/>
      <c r="Z503" s="198"/>
      <c r="AA503" s="198"/>
      <c r="AB503" s="197"/>
      <c r="AC503" s="197"/>
      <c r="AD503" s="198"/>
      <c r="AE503" s="198"/>
      <c r="AF503" s="197">
        <f t="shared" si="107"/>
        <v>2.480000000000001E-2</v>
      </c>
      <c r="AG503" s="197">
        <f t="shared" si="98"/>
        <v>0.64328099999999977</v>
      </c>
      <c r="AH503" s="198">
        <f>ROW(AC59)*AF503^IF(AG503=100%,0,1)*PRODUCT(INDEX(1-AF$444:AF502,))</f>
        <v>0.36069827380832248</v>
      </c>
      <c r="AI503" s="198">
        <f t="shared" si="99"/>
        <v>18.555350800975084</v>
      </c>
      <c r="AJ503" s="197">
        <f t="shared" si="108"/>
        <v>1.4800000000000004E-2</v>
      </c>
      <c r="AK503" s="197">
        <f t="shared" si="101"/>
        <v>0.3863685</v>
      </c>
      <c r="AL503" s="198">
        <f>ROW(AG59)*AJ503^IF(AK503=100%,0,1)*PRODUCT(INDEX(1-AJ$444:AJ502,))</f>
        <v>0.37812043263106365</v>
      </c>
      <c r="AM503" s="199">
        <f t="shared" si="102"/>
        <v>15.370617727368993</v>
      </c>
      <c r="AN503" s="190"/>
    </row>
    <row r="504" spans="1:40" ht="14.45" hidden="1" customHeight="1">
      <c r="A504" s="190"/>
      <c r="B504" s="686"/>
      <c r="C504" s="196">
        <v>59</v>
      </c>
      <c r="D504" s="200"/>
      <c r="E504" s="200"/>
      <c r="F504" s="198"/>
      <c r="G504" s="198"/>
      <c r="H504" s="197"/>
      <c r="I504" s="197"/>
      <c r="J504" s="198"/>
      <c r="K504" s="198"/>
      <c r="L504" s="197"/>
      <c r="M504" s="197"/>
      <c r="N504" s="198"/>
      <c r="O504" s="198"/>
      <c r="P504" s="197"/>
      <c r="Q504" s="197"/>
      <c r="R504" s="198"/>
      <c r="S504" s="198"/>
      <c r="T504" s="197"/>
      <c r="U504" s="197"/>
      <c r="V504" s="198"/>
      <c r="W504" s="198"/>
      <c r="X504" s="197"/>
      <c r="Y504" s="197"/>
      <c r="Z504" s="198"/>
      <c r="AA504" s="198"/>
      <c r="AB504" s="197"/>
      <c r="AC504" s="197"/>
      <c r="AD504" s="198"/>
      <c r="AE504" s="198"/>
      <c r="AF504" s="197">
        <f t="shared" si="107"/>
        <v>2.480000000000001E-2</v>
      </c>
      <c r="AG504" s="197">
        <f t="shared" si="98"/>
        <v>0.65481299999999976</v>
      </c>
      <c r="AH504" s="198">
        <f>ROW(AC60)*AF504^IF(AG504=100%,0,1)*PRODUCT(INDEX(1-AF$444:AF503,))</f>
        <v>0.35771487113682315</v>
      </c>
      <c r="AI504" s="198">
        <f t="shared" si="99"/>
        <v>18.913065672111909</v>
      </c>
      <c r="AJ504" s="197">
        <f t="shared" si="108"/>
        <v>1.4800000000000004E-2</v>
      </c>
      <c r="AK504" s="197">
        <f t="shared" si="101"/>
        <v>0.3932505</v>
      </c>
      <c r="AL504" s="198">
        <f>ROW(AG60)*AJ504^IF(AK504=100%,0,1)*PRODUCT(INDEX(1-AJ$444:AJ503,))</f>
        <v>0.37883822057097349</v>
      </c>
      <c r="AM504" s="199">
        <f t="shared" si="102"/>
        <v>15.749455947939966</v>
      </c>
      <c r="AN504" s="190"/>
    </row>
    <row r="505" spans="1:40" ht="14.45" hidden="1" customHeight="1">
      <c r="A505" s="190"/>
      <c r="B505" s="686"/>
      <c r="C505" s="196">
        <v>60</v>
      </c>
      <c r="D505" s="200"/>
      <c r="E505" s="200"/>
      <c r="F505" s="198"/>
      <c r="G505" s="198"/>
      <c r="H505" s="197"/>
      <c r="I505" s="197"/>
      <c r="J505" s="198"/>
      <c r="K505" s="198"/>
      <c r="L505" s="197"/>
      <c r="M505" s="197"/>
      <c r="N505" s="198"/>
      <c r="O505" s="198"/>
      <c r="P505" s="197"/>
      <c r="Q505" s="197"/>
      <c r="R505" s="198"/>
      <c r="S505" s="198"/>
      <c r="T505" s="197"/>
      <c r="U505" s="197"/>
      <c r="V505" s="198"/>
      <c r="W505" s="198"/>
      <c r="X505" s="197"/>
      <c r="Y505" s="197"/>
      <c r="Z505" s="198"/>
      <c r="AA505" s="198"/>
      <c r="AB505" s="197"/>
      <c r="AC505" s="197"/>
      <c r="AD505" s="198"/>
      <c r="AE505" s="198"/>
      <c r="AF505" s="197">
        <f t="shared" si="107"/>
        <v>2.480000000000001E-2</v>
      </c>
      <c r="AG505" s="197">
        <f t="shared" si="98"/>
        <v>0.66634499999999974</v>
      </c>
      <c r="AH505" s="198">
        <f>ROW(AC61)*AF505^IF(AG505=100%,0,1)*PRODUCT(INDEX(1-AF$444:AF504,))</f>
        <v>0.35465760137150709</v>
      </c>
      <c r="AI505" s="198">
        <f t="shared" si="99"/>
        <v>19.267723273483416</v>
      </c>
      <c r="AJ505" s="197">
        <f t="shared" si="108"/>
        <v>1.4800000000000004E-2</v>
      </c>
      <c r="AK505" s="197">
        <f t="shared" si="101"/>
        <v>0.4001325</v>
      </c>
      <c r="AL505" s="198">
        <f>ROW(AG61)*AJ505^IF(AK505=100%,0,1)*PRODUCT(INDEX(1-AJ$444:AJ504,))</f>
        <v>0.37945193848829845</v>
      </c>
      <c r="AM505" s="199">
        <f t="shared" si="102"/>
        <v>16.128907886428266</v>
      </c>
      <c r="AN505" s="190"/>
    </row>
    <row r="506" spans="1:40" ht="14.45" hidden="1" customHeight="1">
      <c r="A506" s="190"/>
      <c r="B506" s="686"/>
      <c r="C506" s="196">
        <v>61</v>
      </c>
      <c r="D506" s="200"/>
      <c r="E506" s="200"/>
      <c r="F506" s="198"/>
      <c r="G506" s="198"/>
      <c r="H506" s="197"/>
      <c r="I506" s="197"/>
      <c r="J506" s="198"/>
      <c r="K506" s="198"/>
      <c r="L506" s="197"/>
      <c r="M506" s="197"/>
      <c r="N506" s="198"/>
      <c r="O506" s="198"/>
      <c r="P506" s="197"/>
      <c r="Q506" s="197"/>
      <c r="R506" s="198"/>
      <c r="S506" s="198"/>
      <c r="T506" s="197"/>
      <c r="U506" s="197"/>
      <c r="V506" s="198"/>
      <c r="W506" s="198"/>
      <c r="X506" s="197"/>
      <c r="Y506" s="197"/>
      <c r="Z506" s="198"/>
      <c r="AA506" s="198"/>
      <c r="AB506" s="197"/>
      <c r="AC506" s="197"/>
      <c r="AD506" s="198"/>
      <c r="AE506" s="198"/>
      <c r="AF506" s="197">
        <f t="shared" si="107"/>
        <v>2.480000000000001E-2</v>
      </c>
      <c r="AG506" s="197">
        <f t="shared" si="98"/>
        <v>0.67787699999999973</v>
      </c>
      <c r="AH506" s="198">
        <f>ROW(AC62)*AF506^IF(AG506=100%,0,1)*PRODUCT(INDEX(1-AF$444:AF505,))</f>
        <v>0.3515319632322067</v>
      </c>
      <c r="AI506" s="198">
        <f t="shared" si="99"/>
        <v>19.619255236715624</v>
      </c>
      <c r="AJ506" s="197">
        <f t="shared" si="108"/>
        <v>1.4800000000000004E-2</v>
      </c>
      <c r="AK506" s="197">
        <f t="shared" si="101"/>
        <v>0.4070145</v>
      </c>
      <c r="AL506" s="198">
        <f>ROW(AG62)*AJ506^IF(AK506=100%,0,1)*PRODUCT(INDEX(1-AJ$444:AJ505,))</f>
        <v>0.37996450963143674</v>
      </c>
      <c r="AM506" s="199">
        <f t="shared" si="102"/>
        <v>16.508872396059701</v>
      </c>
      <c r="AN506" s="190"/>
    </row>
    <row r="507" spans="1:40" ht="14.45" hidden="1" customHeight="1">
      <c r="A507" s="190"/>
      <c r="B507" s="686"/>
      <c r="C507" s="196">
        <v>62</v>
      </c>
      <c r="D507" s="200"/>
      <c r="E507" s="200"/>
      <c r="F507" s="198"/>
      <c r="G507" s="198"/>
      <c r="H507" s="197"/>
      <c r="I507" s="197"/>
      <c r="J507" s="198"/>
      <c r="K507" s="198"/>
      <c r="L507" s="197"/>
      <c r="M507" s="197"/>
      <c r="N507" s="198"/>
      <c r="O507" s="198"/>
      <c r="P507" s="197"/>
      <c r="Q507" s="197"/>
      <c r="R507" s="198"/>
      <c r="S507" s="198"/>
      <c r="T507" s="197"/>
      <c r="U507" s="197"/>
      <c r="V507" s="198"/>
      <c r="W507" s="198"/>
      <c r="X507" s="197"/>
      <c r="Y507" s="197"/>
      <c r="Z507" s="198"/>
      <c r="AA507" s="198"/>
      <c r="AB507" s="197"/>
      <c r="AC507" s="197"/>
      <c r="AD507" s="198"/>
      <c r="AE507" s="198"/>
      <c r="AF507" s="197">
        <f t="shared" si="107"/>
        <v>2.480000000000001E-2</v>
      </c>
      <c r="AG507" s="197">
        <f t="shared" si="98"/>
        <v>0.68940899999999972</v>
      </c>
      <c r="AH507" s="198">
        <f>ROW(AC63)*AF507^IF(AG507=100%,0,1)*PRODUCT(INDEX(1-AF$444:AF506,))</f>
        <v>0.34834322813346813</v>
      </c>
      <c r="AI507" s="198">
        <f t="shared" si="99"/>
        <v>19.967598464849093</v>
      </c>
      <c r="AJ507" s="197">
        <f t="shared" si="108"/>
        <v>1.4800000000000004E-2</v>
      </c>
      <c r="AK507" s="197">
        <f t="shared" si="101"/>
        <v>0.4138965</v>
      </c>
      <c r="AL507" s="198">
        <f>ROW(AG63)*AJ507^IF(AK507=100%,0,1)*PRODUCT(INDEX(1-AJ$444:AJ506,))</f>
        <v>0.38037879351613163</v>
      </c>
      <c r="AM507" s="199">
        <f t="shared" si="102"/>
        <v>16.889251189575834</v>
      </c>
      <c r="AN507" s="190"/>
    </row>
    <row r="508" spans="1:40" ht="14.45" hidden="1" customHeight="1">
      <c r="A508" s="190"/>
      <c r="B508" s="686"/>
      <c r="C508" s="196">
        <v>63</v>
      </c>
      <c r="D508" s="200"/>
      <c r="E508" s="200"/>
      <c r="F508" s="198"/>
      <c r="G508" s="198"/>
      <c r="H508" s="197"/>
      <c r="I508" s="197"/>
      <c r="J508" s="198"/>
      <c r="K508" s="198"/>
      <c r="L508" s="197"/>
      <c r="M508" s="197"/>
      <c r="N508" s="198"/>
      <c r="O508" s="198"/>
      <c r="P508" s="197"/>
      <c r="Q508" s="197"/>
      <c r="R508" s="198"/>
      <c r="S508" s="198"/>
      <c r="T508" s="197"/>
      <c r="U508" s="197"/>
      <c r="V508" s="198"/>
      <c r="W508" s="198"/>
      <c r="X508" s="197"/>
      <c r="Y508" s="197"/>
      <c r="Z508" s="198"/>
      <c r="AA508" s="198"/>
      <c r="AB508" s="197"/>
      <c r="AC508" s="197"/>
      <c r="AD508" s="198"/>
      <c r="AE508" s="198"/>
      <c r="AF508" s="197">
        <f t="shared" si="107"/>
        <v>2.480000000000001E-2</v>
      </c>
      <c r="AG508" s="197">
        <f t="shared" si="98"/>
        <v>0.7009409999999997</v>
      </c>
      <c r="AH508" s="198">
        <f>ROW(AC64)*AF508^IF(AG508=100%,0,1)*PRODUCT(INDEX(1-AF$444:AF507,))</f>
        <v>0.3450964480769606</v>
      </c>
      <c r="AI508" s="198">
        <f t="shared" si="99"/>
        <v>20.312694912926055</v>
      </c>
      <c r="AJ508" s="197">
        <f t="shared" si="108"/>
        <v>1.4800000000000004E-2</v>
      </c>
      <c r="AK508" s="197">
        <f t="shared" si="101"/>
        <v>0.4207785</v>
      </c>
      <c r="AL508" s="198">
        <f>ROW(AG64)*AJ508^IF(AK508=100%,0,1)*PRODUCT(INDEX(1-AJ$444:AJ507,))</f>
        <v>0.38069758717164992</v>
      </c>
      <c r="AM508" s="199">
        <f t="shared" si="102"/>
        <v>17.269948776747484</v>
      </c>
      <c r="AN508" s="190"/>
    </row>
    <row r="509" spans="1:40" ht="14.45" hidden="1" customHeight="1">
      <c r="A509" s="190"/>
      <c r="B509" s="686"/>
      <c r="C509" s="196">
        <v>64</v>
      </c>
      <c r="D509" s="200"/>
      <c r="E509" s="200"/>
      <c r="F509" s="198"/>
      <c r="G509" s="198"/>
      <c r="H509" s="197"/>
      <c r="I509" s="197"/>
      <c r="J509" s="198"/>
      <c r="K509" s="198"/>
      <c r="L509" s="197"/>
      <c r="M509" s="197"/>
      <c r="N509" s="198"/>
      <c r="O509" s="198"/>
      <c r="P509" s="197"/>
      <c r="Q509" s="197"/>
      <c r="R509" s="198"/>
      <c r="S509" s="198"/>
      <c r="T509" s="197"/>
      <c r="U509" s="197"/>
      <c r="V509" s="198"/>
      <c r="W509" s="198"/>
      <c r="X509" s="197"/>
      <c r="Y509" s="197"/>
      <c r="Z509" s="198"/>
      <c r="AA509" s="198"/>
      <c r="AB509" s="197"/>
      <c r="AC509" s="197"/>
      <c r="AD509" s="198"/>
      <c r="AE509" s="198"/>
      <c r="AF509" s="197">
        <f t="shared" si="107"/>
        <v>2.480000000000001E-2</v>
      </c>
      <c r="AG509" s="197">
        <f t="shared" si="98"/>
        <v>0.71247299999999969</v>
      </c>
      <c r="AH509" s="198">
        <f>ROW(AC65)*AF509^IF(AG509=100%,0,1)*PRODUCT(INDEX(1-AF$444:AF508,))</f>
        <v>0.34179646329222463</v>
      </c>
      <c r="AI509" s="198">
        <f t="shared" si="99"/>
        <v>20.654491376218282</v>
      </c>
      <c r="AJ509" s="197">
        <f t="shared" si="108"/>
        <v>1.4800000000000004E-2</v>
      </c>
      <c r="AK509" s="197">
        <f t="shared" si="101"/>
        <v>0.4276605</v>
      </c>
      <c r="AL509" s="198">
        <f>ROW(AG65)*AJ509^IF(AK509=100%,0,1)*PRODUCT(INDEX(1-AJ$444:AJ508,))</f>
        <v>0.3809236263640331</v>
      </c>
      <c r="AM509" s="199">
        <f t="shared" si="102"/>
        <v>17.650872403111517</v>
      </c>
      <c r="AN509" s="190"/>
    </row>
    <row r="510" spans="1:40" ht="14.45" hidden="1" customHeight="1">
      <c r="A510" s="190"/>
      <c r="B510" s="686"/>
      <c r="C510" s="196">
        <v>65</v>
      </c>
      <c r="D510" s="200"/>
      <c r="E510" s="200"/>
      <c r="F510" s="198"/>
      <c r="G510" s="198"/>
      <c r="H510" s="197"/>
      <c r="I510" s="197"/>
      <c r="J510" s="198"/>
      <c r="K510" s="198"/>
      <c r="L510" s="197"/>
      <c r="M510" s="197"/>
      <c r="N510" s="198"/>
      <c r="O510" s="198"/>
      <c r="P510" s="197"/>
      <c r="Q510" s="197"/>
      <c r="R510" s="198"/>
      <c r="S510" s="198"/>
      <c r="T510" s="197"/>
      <c r="U510" s="197"/>
      <c r="V510" s="198"/>
      <c r="W510" s="198"/>
      <c r="X510" s="197"/>
      <c r="Y510" s="197"/>
      <c r="Z510" s="198"/>
      <c r="AA510" s="198"/>
      <c r="AB510" s="197"/>
      <c r="AC510" s="197"/>
      <c r="AD510" s="198"/>
      <c r="AE510" s="198"/>
      <c r="AF510" s="197">
        <f t="shared" si="107"/>
        <v>2.480000000000001E-2</v>
      </c>
      <c r="AG510" s="197">
        <f t="shared" ref="AG510:AG534" si="109">IF(AG509+AF509*0.465&gt;1,1,AG509+AF509*0.465)</f>
        <v>0.72400499999999968</v>
      </c>
      <c r="AH510" s="198">
        <f>ROW(AC66)*AF510^IF(AG510=100%,0,1)*PRODUCT(INDEX(1-AF$444:AF509,))</f>
        <v>0.33844790963338633</v>
      </c>
      <c r="AI510" s="198">
        <f t="shared" ref="AI510:AI534" si="110">SUM(AH510+AI509)</f>
        <v>20.992939285851669</v>
      </c>
      <c r="AJ510" s="197">
        <f t="shared" si="108"/>
        <v>1.4800000000000004E-2</v>
      </c>
      <c r="AK510" s="197">
        <f t="shared" ref="AK510:AK573" si="111">IF(AK509+AJ509*0.465&gt;1,1,AK509+AJ509*0.465)</f>
        <v>0.4345425</v>
      </c>
      <c r="AL510" s="198">
        <f>ROW(AG66)*AJ510^IF(AK510=100%,0,1)*PRODUCT(INDEX(1-AJ$444:AJ509,))</f>
        <v>0.38105958679682755</v>
      </c>
      <c r="AM510" s="199">
        <f t="shared" ref="AM510:AM573" si="112">SUM(AL510+AM509)</f>
        <v>18.031931989908344</v>
      </c>
      <c r="AN510" s="190"/>
    </row>
    <row r="511" spans="1:40" ht="14.45" hidden="1" customHeight="1">
      <c r="A511" s="190"/>
      <c r="B511" s="686"/>
      <c r="C511" s="196">
        <v>66</v>
      </c>
      <c r="D511" s="200"/>
      <c r="E511" s="200"/>
      <c r="F511" s="198"/>
      <c r="G511" s="198"/>
      <c r="H511" s="197"/>
      <c r="I511" s="197"/>
      <c r="J511" s="198"/>
      <c r="K511" s="198"/>
      <c r="L511" s="197"/>
      <c r="M511" s="197"/>
      <c r="N511" s="198"/>
      <c r="O511" s="198"/>
      <c r="P511" s="197"/>
      <c r="Q511" s="197"/>
      <c r="R511" s="198"/>
      <c r="S511" s="198"/>
      <c r="T511" s="197"/>
      <c r="U511" s="197"/>
      <c r="V511" s="198"/>
      <c r="W511" s="198"/>
      <c r="X511" s="197"/>
      <c r="Y511" s="197"/>
      <c r="Z511" s="198"/>
      <c r="AA511" s="198"/>
      <c r="AB511" s="197"/>
      <c r="AC511" s="197"/>
      <c r="AD511" s="198"/>
      <c r="AE511" s="198"/>
      <c r="AF511" s="197">
        <f t="shared" si="107"/>
        <v>2.480000000000001E-2</v>
      </c>
      <c r="AG511" s="197">
        <f t="shared" si="109"/>
        <v>0.73553699999999966</v>
      </c>
      <c r="AH511" s="198">
        <f>ROW(AC67)*AF511^IF(AG511=100%,0,1)*PRODUCT(INDEX(1-AF$444:AF510,))</f>
        <v>0.33505522573924318</v>
      </c>
      <c r="AI511" s="198">
        <f t="shared" si="110"/>
        <v>21.327994511590912</v>
      </c>
      <c r="AJ511" s="197">
        <f t="shared" si="108"/>
        <v>1.4800000000000004E-2</v>
      </c>
      <c r="AK511" s="197">
        <f t="shared" si="111"/>
        <v>0.4414245</v>
      </c>
      <c r="AL511" s="198">
        <f>ROW(AG67)*AJ511^IF(AK511=100%,0,1)*PRODUCT(INDEX(1-AJ$444:AJ510,))</f>
        <v>0.38110808528969259</v>
      </c>
      <c r="AM511" s="199">
        <f t="shared" si="112"/>
        <v>18.413040075198037</v>
      </c>
      <c r="AN511" s="190"/>
    </row>
    <row r="512" spans="1:40" ht="14.45" hidden="1" customHeight="1">
      <c r="A512" s="190"/>
      <c r="B512" s="686"/>
      <c r="C512" s="196">
        <v>67</v>
      </c>
      <c r="D512" s="200"/>
      <c r="E512" s="200"/>
      <c r="F512" s="198"/>
      <c r="G512" s="198"/>
      <c r="H512" s="197"/>
      <c r="I512" s="197"/>
      <c r="J512" s="198"/>
      <c r="K512" s="198"/>
      <c r="L512" s="197"/>
      <c r="M512" s="197"/>
      <c r="N512" s="198"/>
      <c r="O512" s="198"/>
      <c r="P512" s="197"/>
      <c r="Q512" s="197"/>
      <c r="R512" s="198"/>
      <c r="S512" s="198"/>
      <c r="T512" s="197"/>
      <c r="U512" s="197"/>
      <c r="V512" s="198"/>
      <c r="W512" s="198"/>
      <c r="X512" s="197"/>
      <c r="Y512" s="197"/>
      <c r="Z512" s="198"/>
      <c r="AA512" s="198"/>
      <c r="AB512" s="197"/>
      <c r="AC512" s="197"/>
      <c r="AD512" s="198"/>
      <c r="AE512" s="198"/>
      <c r="AF512" s="197">
        <f t="shared" si="107"/>
        <v>2.480000000000001E-2</v>
      </c>
      <c r="AG512" s="197">
        <f t="shared" si="109"/>
        <v>0.74706899999999965</v>
      </c>
      <c r="AH512" s="198">
        <f>ROW(AC68)*AF512^IF(AG512=100%,0,1)*PRODUCT(INDEX(1-AF$444:AF511,))</f>
        <v>0.33162265996390855</v>
      </c>
      <c r="AI512" s="198">
        <f t="shared" si="110"/>
        <v>21.659617171554821</v>
      </c>
      <c r="AJ512" s="197">
        <f t="shared" si="108"/>
        <v>1.4800000000000004E-2</v>
      </c>
      <c r="AK512" s="197">
        <f t="shared" si="111"/>
        <v>0.4483065</v>
      </c>
      <c r="AL512" s="198">
        <f>ROW(AG68)*AJ512^IF(AK512=100%,0,1)*PRODUCT(INDEX(1-AJ$444:AJ511,))</f>
        <v>0.38107168093527682</v>
      </c>
      <c r="AM512" s="199">
        <f t="shared" si="112"/>
        <v>18.794111756133315</v>
      </c>
      <c r="AN512" s="190"/>
    </row>
    <row r="513" spans="1:40" ht="14.45" hidden="1" customHeight="1">
      <c r="A513" s="190"/>
      <c r="B513" s="686"/>
      <c r="C513" s="196">
        <v>68</v>
      </c>
      <c r="D513" s="200"/>
      <c r="E513" s="200"/>
      <c r="F513" s="198"/>
      <c r="G513" s="198"/>
      <c r="H513" s="197"/>
      <c r="I513" s="197"/>
      <c r="J513" s="198"/>
      <c r="K513" s="198"/>
      <c r="L513" s="197"/>
      <c r="M513" s="197"/>
      <c r="N513" s="198"/>
      <c r="O513" s="198"/>
      <c r="P513" s="197"/>
      <c r="Q513" s="197"/>
      <c r="R513" s="198"/>
      <c r="S513" s="198"/>
      <c r="T513" s="197"/>
      <c r="U513" s="197"/>
      <c r="V513" s="198"/>
      <c r="W513" s="198"/>
      <c r="X513" s="197"/>
      <c r="Y513" s="197"/>
      <c r="Z513" s="198"/>
      <c r="AA513" s="198"/>
      <c r="AB513" s="197"/>
      <c r="AC513" s="197"/>
      <c r="AD513" s="198"/>
      <c r="AE513" s="198"/>
      <c r="AF513" s="197">
        <f t="shared" si="107"/>
        <v>2.480000000000001E-2</v>
      </c>
      <c r="AG513" s="197">
        <f t="shared" si="109"/>
        <v>0.75860099999999964</v>
      </c>
      <c r="AH513" s="198">
        <f>ROW(AC69)*AF513^IF(AG513=100%,0,1)*PRODUCT(INDEX(1-AF$444:AF512,))</f>
        <v>0.32815427708499195</v>
      </c>
      <c r="AI513" s="198">
        <f t="shared" si="110"/>
        <v>21.987771448639812</v>
      </c>
      <c r="AJ513" s="197">
        <f t="shared" si="108"/>
        <v>1.4800000000000004E-2</v>
      </c>
      <c r="AK513" s="197">
        <f t="shared" si="111"/>
        <v>0.4551885</v>
      </c>
      <c r="AL513" s="198">
        <f>ROW(AG69)*AJ513^IF(AK513=100%,0,1)*PRODUCT(INDEX(1-AJ$444:AJ512,))</f>
        <v>0.38095287623474999</v>
      </c>
      <c r="AM513" s="199">
        <f t="shared" si="112"/>
        <v>19.175064632368066</v>
      </c>
      <c r="AN513" s="190"/>
    </row>
    <row r="514" spans="1:40" ht="14.45" hidden="1" customHeight="1">
      <c r="A514" s="190"/>
      <c r="B514" s="686"/>
      <c r="C514" s="196">
        <v>69</v>
      </c>
      <c r="D514" s="200"/>
      <c r="E514" s="200"/>
      <c r="F514" s="198"/>
      <c r="G514" s="198"/>
      <c r="H514" s="197"/>
      <c r="I514" s="197"/>
      <c r="J514" s="198"/>
      <c r="K514" s="198"/>
      <c r="L514" s="197"/>
      <c r="M514" s="197"/>
      <c r="N514" s="198"/>
      <c r="O514" s="198"/>
      <c r="P514" s="197"/>
      <c r="Q514" s="197"/>
      <c r="R514" s="198"/>
      <c r="S514" s="198"/>
      <c r="T514" s="197"/>
      <c r="U514" s="197"/>
      <c r="V514" s="198"/>
      <c r="W514" s="198"/>
      <c r="X514" s="197"/>
      <c r="Y514" s="197"/>
      <c r="Z514" s="198"/>
      <c r="AA514" s="198"/>
      <c r="AB514" s="197"/>
      <c r="AC514" s="197"/>
      <c r="AD514" s="198"/>
      <c r="AE514" s="198"/>
      <c r="AF514" s="197">
        <f t="shared" si="107"/>
        <v>2.480000000000001E-2</v>
      </c>
      <c r="AG514" s="197">
        <f t="shared" si="109"/>
        <v>0.77013299999999962</v>
      </c>
      <c r="AH514" s="198">
        <f>ROW(AC70)*AF514^IF(AG514=100%,0,1)*PRODUCT(INDEX(1-AF$444:AF513,))</f>
        <v>0.32465396479608533</v>
      </c>
      <c r="AI514" s="198">
        <f t="shared" si="110"/>
        <v>22.312425413435896</v>
      </c>
      <c r="AJ514" s="197">
        <f t="shared" si="108"/>
        <v>1.4800000000000004E-2</v>
      </c>
      <c r="AK514" s="197">
        <f t="shared" si="111"/>
        <v>0.4620705</v>
      </c>
      <c r="AL514" s="198">
        <f>ROW(AG70)*AJ514^IF(AK514=100%,0,1)*PRODUCT(INDEX(1-AJ$444:AJ513,))</f>
        <v>0.38075411821236654</v>
      </c>
      <c r="AM514" s="199">
        <f t="shared" si="112"/>
        <v>19.555818750580432</v>
      </c>
      <c r="AN514" s="190"/>
    </row>
    <row r="515" spans="1:40" ht="14.45" hidden="1" customHeight="1">
      <c r="A515" s="190"/>
      <c r="B515" s="686"/>
      <c r="C515" s="196">
        <v>70</v>
      </c>
      <c r="D515" s="200"/>
      <c r="E515" s="200"/>
      <c r="F515" s="198"/>
      <c r="G515" s="198"/>
      <c r="H515" s="197"/>
      <c r="I515" s="197"/>
      <c r="J515" s="198"/>
      <c r="K515" s="198"/>
      <c r="L515" s="197"/>
      <c r="M515" s="197"/>
      <c r="N515" s="198"/>
      <c r="O515" s="198"/>
      <c r="P515" s="197"/>
      <c r="Q515" s="197"/>
      <c r="R515" s="198"/>
      <c r="S515" s="198"/>
      <c r="T515" s="197"/>
      <c r="U515" s="197"/>
      <c r="V515" s="198"/>
      <c r="W515" s="198"/>
      <c r="X515" s="197"/>
      <c r="Y515" s="197"/>
      <c r="Z515" s="198"/>
      <c r="AA515" s="198"/>
      <c r="AB515" s="197"/>
      <c r="AC515" s="197"/>
      <c r="AD515" s="198"/>
      <c r="AE515" s="198"/>
      <c r="AF515" s="197">
        <f t="shared" si="107"/>
        <v>2.480000000000001E-2</v>
      </c>
      <c r="AG515" s="197">
        <f t="shared" si="109"/>
        <v>0.78166499999999961</v>
      </c>
      <c r="AH515" s="198">
        <f>ROW(AC71)*AF515^IF(AG515=100%,0,1)*PRODUCT(INDEX(1-AF$444:AF514,))</f>
        <v>0.3211254399901301</v>
      </c>
      <c r="AI515" s="198">
        <f t="shared" si="110"/>
        <v>22.633550853426026</v>
      </c>
      <c r="AJ515" s="197">
        <f t="shared" si="108"/>
        <v>1.4800000000000004E-2</v>
      </c>
      <c r="AK515" s="197">
        <f t="shared" si="111"/>
        <v>0.46895249999999999</v>
      </c>
      <c r="AL515" s="198">
        <f>ROW(AG71)*AJ515^IF(AK515=100%,0,1)*PRODUCT(INDEX(1-AJ$444:AJ514,))</f>
        <v>0.38047779950943533</v>
      </c>
      <c r="AM515" s="199">
        <f t="shared" si="112"/>
        <v>19.936296550089867</v>
      </c>
      <c r="AN515" s="190"/>
    </row>
    <row r="516" spans="1:40" ht="14.45" hidden="1" customHeight="1">
      <c r="A516" s="190"/>
      <c r="B516" s="686"/>
      <c r="C516" s="196">
        <v>71</v>
      </c>
      <c r="D516" s="200"/>
      <c r="E516" s="200"/>
      <c r="F516" s="198"/>
      <c r="G516" s="198"/>
      <c r="H516" s="197"/>
      <c r="I516" s="197"/>
      <c r="J516" s="198"/>
      <c r="K516" s="198"/>
      <c r="L516" s="197"/>
      <c r="M516" s="197"/>
      <c r="N516" s="198"/>
      <c r="O516" s="198"/>
      <c r="P516" s="197"/>
      <c r="Q516" s="197"/>
      <c r="R516" s="198"/>
      <c r="S516" s="198"/>
      <c r="T516" s="197"/>
      <c r="U516" s="197"/>
      <c r="V516" s="198"/>
      <c r="W516" s="198"/>
      <c r="X516" s="197"/>
      <c r="Y516" s="197"/>
      <c r="Z516" s="198"/>
      <c r="AA516" s="198"/>
      <c r="AB516" s="197"/>
      <c r="AC516" s="197"/>
      <c r="AD516" s="198"/>
      <c r="AE516" s="198"/>
      <c r="AF516" s="197">
        <f t="shared" si="107"/>
        <v>2.480000000000001E-2</v>
      </c>
      <c r="AG516" s="197">
        <f t="shared" si="109"/>
        <v>0.7931969999999996</v>
      </c>
      <c r="AH516" s="198">
        <f>ROW(AC72)*AF516^IF(AG516=100%,0,1)*PRODUCT(INDEX(1-AF$444:AF515,))</f>
        <v>0.31757225484004215</v>
      </c>
      <c r="AI516" s="198">
        <f t="shared" si="110"/>
        <v>22.951123108266067</v>
      </c>
      <c r="AJ516" s="197">
        <f t="shared" si="108"/>
        <v>1.4800000000000004E-2</v>
      </c>
      <c r="AK516" s="197">
        <f t="shared" si="111"/>
        <v>0.47583449999999999</v>
      </c>
      <c r="AL516" s="198">
        <f>ROW(AG72)*AJ516^IF(AK516=100%,0,1)*PRODUCT(INDEX(1-AJ$444:AJ515,))</f>
        <v>0.38012625945805761</v>
      </c>
      <c r="AM516" s="199">
        <f t="shared" si="112"/>
        <v>20.316422809547927</v>
      </c>
      <c r="AN516" s="190"/>
    </row>
    <row r="517" spans="1:40" ht="14.45" hidden="1" customHeight="1">
      <c r="A517" s="190"/>
      <c r="B517" s="686"/>
      <c r="C517" s="196">
        <v>72</v>
      </c>
      <c r="D517" s="200"/>
      <c r="E517" s="200"/>
      <c r="F517" s="198"/>
      <c r="G517" s="198"/>
      <c r="H517" s="197"/>
      <c r="I517" s="197"/>
      <c r="J517" s="198"/>
      <c r="K517" s="198"/>
      <c r="L517" s="197"/>
      <c r="M517" s="197"/>
      <c r="N517" s="198"/>
      <c r="O517" s="198"/>
      <c r="P517" s="197"/>
      <c r="Q517" s="197"/>
      <c r="R517" s="198"/>
      <c r="S517" s="198"/>
      <c r="T517" s="197"/>
      <c r="U517" s="197"/>
      <c r="V517" s="198"/>
      <c r="W517" s="198"/>
      <c r="X517" s="197"/>
      <c r="Y517" s="197"/>
      <c r="Z517" s="198"/>
      <c r="AA517" s="198"/>
      <c r="AB517" s="197"/>
      <c r="AC517" s="197"/>
      <c r="AD517" s="198"/>
      <c r="AE517" s="198"/>
      <c r="AF517" s="197">
        <f t="shared" si="107"/>
        <v>2.480000000000001E-2</v>
      </c>
      <c r="AG517" s="197">
        <f t="shared" si="109"/>
        <v>0.80472899999999958</v>
      </c>
      <c r="AH517" s="198">
        <f>ROW(AC73)*AF517^IF(AG517=100%,0,1)*PRODUCT(INDEX(1-AF$444:AF516,))</f>
        <v>0.31399780268278699</v>
      </c>
      <c r="AI517" s="198">
        <f t="shared" si="110"/>
        <v>23.265120910948855</v>
      </c>
      <c r="AJ517" s="197">
        <f t="shared" si="108"/>
        <v>1.4800000000000004E-2</v>
      </c>
      <c r="AK517" s="197">
        <f t="shared" si="111"/>
        <v>0.48271649999999999</v>
      </c>
      <c r="AL517" s="198">
        <f>ROW(AG73)*AJ517^IF(AK517=100%,0,1)*PRODUCT(INDEX(1-AJ$444:AJ516,))</f>
        <v>0.37970178513499603</v>
      </c>
      <c r="AM517" s="199">
        <f t="shared" si="112"/>
        <v>20.696124594682924</v>
      </c>
      <c r="AN517" s="190"/>
    </row>
    <row r="518" spans="1:40" ht="14.45" hidden="1" customHeight="1">
      <c r="A518" s="190"/>
      <c r="B518" s="686"/>
      <c r="C518" s="196">
        <v>73</v>
      </c>
      <c r="D518" s="200"/>
      <c r="E518" s="200"/>
      <c r="F518" s="198"/>
      <c r="G518" s="198"/>
      <c r="H518" s="197"/>
      <c r="I518" s="197"/>
      <c r="J518" s="198"/>
      <c r="K518" s="198"/>
      <c r="L518" s="197"/>
      <c r="M518" s="197"/>
      <c r="N518" s="198"/>
      <c r="O518" s="198"/>
      <c r="P518" s="197"/>
      <c r="Q518" s="197"/>
      <c r="R518" s="198"/>
      <c r="S518" s="198"/>
      <c r="T518" s="197"/>
      <c r="U518" s="197"/>
      <c r="V518" s="198"/>
      <c r="W518" s="198"/>
      <c r="X518" s="197"/>
      <c r="Y518" s="197"/>
      <c r="Z518" s="198"/>
      <c r="AA518" s="198"/>
      <c r="AB518" s="197"/>
      <c r="AC518" s="197"/>
      <c r="AD518" s="198"/>
      <c r="AE518" s="198"/>
      <c r="AF518" s="197">
        <f t="shared" si="107"/>
        <v>2.480000000000001E-2</v>
      </c>
      <c r="AG518" s="197">
        <f t="shared" si="109"/>
        <v>0.81626099999999957</v>
      </c>
      <c r="AH518" s="198">
        <f>ROW(AC74)*AF518^IF(AG518=100%,0,1)*PRODUCT(INDEX(1-AF$444:AF517,))</f>
        <v>0.31040532371291485</v>
      </c>
      <c r="AI518" s="198">
        <f t="shared" si="110"/>
        <v>23.575526234661769</v>
      </c>
      <c r="AJ518" s="197">
        <f t="shared" si="108"/>
        <v>1.4800000000000004E-2</v>
      </c>
      <c r="AK518" s="197">
        <f t="shared" si="111"/>
        <v>0.48959849999999999</v>
      </c>
      <c r="AL518" s="198">
        <f>ROW(AG74)*AJ518^IF(AK518=100%,0,1)*PRODUCT(INDEX(1-AJ$444:AJ517,))</f>
        <v>0.37920661239602549</v>
      </c>
      <c r="AM518" s="199">
        <f t="shared" si="112"/>
        <v>21.07533120707895</v>
      </c>
      <c r="AN518" s="190"/>
    </row>
    <row r="519" spans="1:40" ht="14.45" hidden="1" customHeight="1">
      <c r="A519" s="190"/>
      <c r="B519" s="686"/>
      <c r="C519" s="196">
        <v>74</v>
      </c>
      <c r="D519" s="200"/>
      <c r="E519" s="200"/>
      <c r="F519" s="198"/>
      <c r="G519" s="198"/>
      <c r="H519" s="197"/>
      <c r="I519" s="197"/>
      <c r="J519" s="198"/>
      <c r="K519" s="198"/>
      <c r="L519" s="197"/>
      <c r="M519" s="197"/>
      <c r="N519" s="198"/>
      <c r="O519" s="198"/>
      <c r="P519" s="197"/>
      <c r="Q519" s="197"/>
      <c r="R519" s="198"/>
      <c r="S519" s="198"/>
      <c r="T519" s="197"/>
      <c r="U519" s="197"/>
      <c r="V519" s="198"/>
      <c r="W519" s="198"/>
      <c r="X519" s="197"/>
      <c r="Y519" s="197"/>
      <c r="Z519" s="198"/>
      <c r="AA519" s="198"/>
      <c r="AB519" s="197"/>
      <c r="AC519" s="197"/>
      <c r="AD519" s="198"/>
      <c r="AE519" s="198"/>
      <c r="AF519" s="197">
        <f t="shared" si="107"/>
        <v>2.480000000000001E-2</v>
      </c>
      <c r="AG519" s="197">
        <f t="shared" si="109"/>
        <v>0.82779299999999956</v>
      </c>
      <c r="AH519" s="198">
        <f>ROW(AC75)*AF519^IF(AG519=100%,0,1)*PRODUCT(INDEX(1-AF$444:AF518,))</f>
        <v>0.30679791049138638</v>
      </c>
      <c r="AI519" s="198">
        <f t="shared" si="110"/>
        <v>23.882324145153156</v>
      </c>
      <c r="AJ519" s="197">
        <f t="shared" si="108"/>
        <v>1.4800000000000004E-2</v>
      </c>
      <c r="AK519" s="197">
        <f t="shared" si="111"/>
        <v>0.49648049999999999</v>
      </c>
      <c r="AL519" s="198">
        <f>ROW(AG75)*AJ519^IF(AK519=100%,0,1)*PRODUCT(INDEX(1-AJ$444:AJ518,))</f>
        <v>0.37864292689111245</v>
      </c>
      <c r="AM519" s="199">
        <f t="shared" si="112"/>
        <v>21.453974133970064</v>
      </c>
      <c r="AN519" s="190"/>
    </row>
    <row r="520" spans="1:40" ht="14.45" hidden="1" customHeight="1">
      <c r="A520" s="190"/>
      <c r="B520" s="686"/>
      <c r="C520" s="196">
        <v>75</v>
      </c>
      <c r="D520" s="200"/>
      <c r="E520" s="200"/>
      <c r="F520" s="198"/>
      <c r="G520" s="198"/>
      <c r="H520" s="197"/>
      <c r="I520" s="197"/>
      <c r="J520" s="198"/>
      <c r="K520" s="198"/>
      <c r="L520" s="197"/>
      <c r="M520" s="197"/>
      <c r="N520" s="198"/>
      <c r="O520" s="198"/>
      <c r="P520" s="197"/>
      <c r="Q520" s="197"/>
      <c r="R520" s="198"/>
      <c r="S520" s="198"/>
      <c r="T520" s="197"/>
      <c r="U520" s="197"/>
      <c r="V520" s="198"/>
      <c r="W520" s="198"/>
      <c r="X520" s="197"/>
      <c r="Y520" s="197"/>
      <c r="Z520" s="198"/>
      <c r="AA520" s="198"/>
      <c r="AB520" s="197"/>
      <c r="AC520" s="197"/>
      <c r="AD520" s="198"/>
      <c r="AE520" s="198"/>
      <c r="AF520" s="197">
        <f t="shared" ref="AF520:AF534" si="113">AF519</f>
        <v>2.480000000000001E-2</v>
      </c>
      <c r="AG520" s="197">
        <f t="shared" si="109"/>
        <v>0.83932499999999954</v>
      </c>
      <c r="AH520" s="198">
        <f>ROW(AC76)*AF520^IF(AG520=100%,0,1)*PRODUCT(INDEX(1-AF$444:AF519,))</f>
        <v>0.30317851327534934</v>
      </c>
      <c r="AI520" s="198">
        <f t="shared" si="110"/>
        <v>24.185502658428504</v>
      </c>
      <c r="AJ520" s="197">
        <f t="shared" ref="AJ520:AJ583" si="114">AJ519</f>
        <v>1.4800000000000004E-2</v>
      </c>
      <c r="AK520" s="197">
        <f t="shared" si="111"/>
        <v>0.50336250000000005</v>
      </c>
      <c r="AL520" s="198">
        <f>ROW(AG76)*AJ520^IF(AK520=100%,0,1)*PRODUCT(INDEX(1-AJ$444:AJ519,))</f>
        <v>0.37801286506076559</v>
      </c>
      <c r="AM520" s="199">
        <f t="shared" si="112"/>
        <v>21.831986999030828</v>
      </c>
      <c r="AN520" s="190"/>
    </row>
    <row r="521" spans="1:40" ht="14.45" hidden="1" customHeight="1">
      <c r="A521" s="190"/>
      <c r="B521" s="686"/>
      <c r="C521" s="196">
        <v>76</v>
      </c>
      <c r="D521" s="200"/>
      <c r="E521" s="200"/>
      <c r="F521" s="198"/>
      <c r="G521" s="198"/>
      <c r="H521" s="197"/>
      <c r="I521" s="197"/>
      <c r="J521" s="198"/>
      <c r="K521" s="198"/>
      <c r="L521" s="197"/>
      <c r="M521" s="197"/>
      <c r="N521" s="198"/>
      <c r="O521" s="198"/>
      <c r="P521" s="197"/>
      <c r="Q521" s="197"/>
      <c r="R521" s="198"/>
      <c r="S521" s="198"/>
      <c r="T521" s="197"/>
      <c r="U521" s="197"/>
      <c r="V521" s="198"/>
      <c r="W521" s="198"/>
      <c r="X521" s="197"/>
      <c r="Y521" s="197"/>
      <c r="Z521" s="198"/>
      <c r="AA521" s="198"/>
      <c r="AB521" s="197"/>
      <c r="AC521" s="197"/>
      <c r="AD521" s="198"/>
      <c r="AE521" s="198"/>
      <c r="AF521" s="197">
        <f t="shared" si="113"/>
        <v>2.480000000000001E-2</v>
      </c>
      <c r="AG521" s="197">
        <f t="shared" si="109"/>
        <v>0.85085699999999953</v>
      </c>
      <c r="AH521" s="198">
        <f>ROW(AC77)*AF521^IF(AG521=100%,0,1)*PRODUCT(INDEX(1-AF$444:AF520,))</f>
        <v>0.29954994517435901</v>
      </c>
      <c r="AI521" s="198">
        <f t="shared" si="110"/>
        <v>24.485052603602863</v>
      </c>
      <c r="AJ521" s="197">
        <f t="shared" si="114"/>
        <v>1.4800000000000004E-2</v>
      </c>
      <c r="AK521" s="197">
        <f t="shared" si="111"/>
        <v>0.5102445000000001</v>
      </c>
      <c r="AL521" s="198">
        <f>ROW(AG77)*AJ521^IF(AK521=100%,0,1)*PRODUCT(INDEX(1-AJ$444:AJ520,))</f>
        <v>0.37731851511389086</v>
      </c>
      <c r="AM521" s="199">
        <f t="shared" si="112"/>
        <v>22.20930551414472</v>
      </c>
      <c r="AN521" s="190"/>
    </row>
    <row r="522" spans="1:40" ht="14.45" hidden="1" customHeight="1">
      <c r="A522" s="190"/>
      <c r="B522" s="686"/>
      <c r="C522" s="196">
        <v>77</v>
      </c>
      <c r="D522" s="200"/>
      <c r="E522" s="200"/>
      <c r="F522" s="198"/>
      <c r="G522" s="198"/>
      <c r="H522" s="197"/>
      <c r="I522" s="197"/>
      <c r="J522" s="198"/>
      <c r="K522" s="198"/>
      <c r="L522" s="197"/>
      <c r="M522" s="197"/>
      <c r="N522" s="198"/>
      <c r="O522" s="198"/>
      <c r="P522" s="197"/>
      <c r="Q522" s="197"/>
      <c r="R522" s="198"/>
      <c r="S522" s="198"/>
      <c r="T522" s="197"/>
      <c r="U522" s="197"/>
      <c r="V522" s="198"/>
      <c r="W522" s="198"/>
      <c r="X522" s="197"/>
      <c r="Y522" s="197"/>
      <c r="Z522" s="198"/>
      <c r="AA522" s="198"/>
      <c r="AB522" s="197"/>
      <c r="AC522" s="197"/>
      <c r="AD522" s="198"/>
      <c r="AE522" s="198"/>
      <c r="AF522" s="197">
        <f t="shared" si="113"/>
        <v>2.480000000000001E-2</v>
      </c>
      <c r="AG522" s="197">
        <f t="shared" si="109"/>
        <v>0.86238899999999952</v>
      </c>
      <c r="AH522" s="198">
        <f>ROW(AC78)*AF522^IF(AG522=100%,0,1)*PRODUCT(INDEX(1-AF$444:AF521,))</f>
        <v>0.29591488713837305</v>
      </c>
      <c r="AI522" s="198">
        <f t="shared" si="110"/>
        <v>24.780967490741237</v>
      </c>
      <c r="AJ522" s="197">
        <f t="shared" si="114"/>
        <v>1.4800000000000004E-2</v>
      </c>
      <c r="AK522" s="197">
        <f t="shared" si="111"/>
        <v>0.51712650000000016</v>
      </c>
      <c r="AL522" s="198">
        <f>ROW(AG78)*AJ522^IF(AK522=100%,0,1)*PRODUCT(INDEX(1-AJ$444:AJ521,))</f>
        <v>0.37656191798748062</v>
      </c>
      <c r="AM522" s="199">
        <f t="shared" si="112"/>
        <v>22.585867432132201</v>
      </c>
      <c r="AN522" s="190"/>
    </row>
    <row r="523" spans="1:40" ht="14.45" hidden="1" customHeight="1">
      <c r="A523" s="190"/>
      <c r="B523" s="686"/>
      <c r="C523" s="196">
        <v>78</v>
      </c>
      <c r="D523" s="200"/>
      <c r="E523" s="200"/>
      <c r="F523" s="198"/>
      <c r="G523" s="198"/>
      <c r="H523" s="197"/>
      <c r="I523" s="197"/>
      <c r="J523" s="198"/>
      <c r="K523" s="198"/>
      <c r="L523" s="197"/>
      <c r="M523" s="197"/>
      <c r="N523" s="198"/>
      <c r="O523" s="198"/>
      <c r="P523" s="197"/>
      <c r="Q523" s="197"/>
      <c r="R523" s="198"/>
      <c r="S523" s="198"/>
      <c r="T523" s="197"/>
      <c r="U523" s="197"/>
      <c r="V523" s="198"/>
      <c r="W523" s="198"/>
      <c r="X523" s="197"/>
      <c r="Y523" s="197"/>
      <c r="Z523" s="198"/>
      <c r="AA523" s="198"/>
      <c r="AB523" s="197"/>
      <c r="AC523" s="197"/>
      <c r="AD523" s="198"/>
      <c r="AE523" s="198"/>
      <c r="AF523" s="197">
        <f t="shared" si="113"/>
        <v>2.480000000000001E-2</v>
      </c>
      <c r="AG523" s="197">
        <f t="shared" si="109"/>
        <v>0.8739209999999995</v>
      </c>
      <c r="AH523" s="198">
        <f>ROW(AC79)*AF523^IF(AG523=100%,0,1)*PRODUCT(INDEX(1-AF$444:AF522,))</f>
        <v>0.29227589278269189</v>
      </c>
      <c r="AI523" s="198">
        <f t="shared" si="110"/>
        <v>25.073243383523927</v>
      </c>
      <c r="AJ523" s="197">
        <f t="shared" si="114"/>
        <v>1.4800000000000004E-2</v>
      </c>
      <c r="AK523" s="197">
        <f t="shared" si="111"/>
        <v>0.52400850000000021</v>
      </c>
      <c r="AL523" s="198">
        <f>ROW(AG79)*AJ523^IF(AK523=100%,0,1)*PRODUCT(INDEX(1-AJ$444:AJ522,))</f>
        <v>0.3757450682884616</v>
      </c>
      <c r="AM523" s="199">
        <f t="shared" si="112"/>
        <v>22.961612500420664</v>
      </c>
      <c r="AN523" s="190"/>
    </row>
    <row r="524" spans="1:40" ht="14.45" hidden="1" customHeight="1">
      <c r="A524" s="190"/>
      <c r="B524" s="686"/>
      <c r="C524" s="196">
        <v>79</v>
      </c>
      <c r="D524" s="200"/>
      <c r="E524" s="200"/>
      <c r="F524" s="198"/>
      <c r="G524" s="198"/>
      <c r="H524" s="197"/>
      <c r="I524" s="197"/>
      <c r="J524" s="198"/>
      <c r="K524" s="198"/>
      <c r="L524" s="197"/>
      <c r="M524" s="197"/>
      <c r="N524" s="198"/>
      <c r="O524" s="198"/>
      <c r="P524" s="197"/>
      <c r="Q524" s="197"/>
      <c r="R524" s="198"/>
      <c r="S524" s="198"/>
      <c r="T524" s="197"/>
      <c r="U524" s="197"/>
      <c r="V524" s="198"/>
      <c r="W524" s="198"/>
      <c r="X524" s="197"/>
      <c r="Y524" s="197"/>
      <c r="Z524" s="198"/>
      <c r="AA524" s="198"/>
      <c r="AB524" s="197"/>
      <c r="AC524" s="197"/>
      <c r="AD524" s="198"/>
      <c r="AE524" s="198"/>
      <c r="AF524" s="197">
        <f t="shared" si="113"/>
        <v>2.480000000000001E-2</v>
      </c>
      <c r="AG524" s="197">
        <f t="shared" si="109"/>
        <v>0.88545299999999949</v>
      </c>
      <c r="AH524" s="198">
        <f>ROW(AC80)*AF524^IF(AG524=100%,0,1)*PRODUCT(INDEX(1-AF$444:AF523,))</f>
        <v>0.28863539305486696</v>
      </c>
      <c r="AI524" s="198">
        <f t="shared" si="110"/>
        <v>25.361878776578795</v>
      </c>
      <c r="AJ524" s="197">
        <f t="shared" si="114"/>
        <v>1.4800000000000004E-2</v>
      </c>
      <c r="AK524" s="197">
        <f t="shared" si="111"/>
        <v>0.53089050000000026</v>
      </c>
      <c r="AL524" s="198">
        <f>ROW(AG80)*AJ524^IF(AK524=100%,0,1)*PRODUCT(INDEX(1-AJ$444:AJ523,))</f>
        <v>0.3748699152180176</v>
      </c>
      <c r="AM524" s="199">
        <f t="shared" si="112"/>
        <v>23.336482415638681</v>
      </c>
      <c r="AN524" s="190"/>
    </row>
    <row r="525" spans="1:40" ht="14.45" hidden="1" customHeight="1">
      <c r="A525" s="190"/>
      <c r="B525" s="686"/>
      <c r="C525" s="196">
        <v>80</v>
      </c>
      <c r="D525" s="200"/>
      <c r="E525" s="200"/>
      <c r="F525" s="198"/>
      <c r="G525" s="198"/>
      <c r="H525" s="197"/>
      <c r="I525" s="197"/>
      <c r="J525" s="198"/>
      <c r="K525" s="198"/>
      <c r="L525" s="197"/>
      <c r="M525" s="197"/>
      <c r="N525" s="198"/>
      <c r="O525" s="198"/>
      <c r="P525" s="197"/>
      <c r="Q525" s="197"/>
      <c r="R525" s="198"/>
      <c r="S525" s="198"/>
      <c r="T525" s="197"/>
      <c r="U525" s="197"/>
      <c r="V525" s="198"/>
      <c r="W525" s="198"/>
      <c r="X525" s="197"/>
      <c r="Y525" s="197"/>
      <c r="Z525" s="198"/>
      <c r="AA525" s="198"/>
      <c r="AB525" s="197"/>
      <c r="AC525" s="197"/>
      <c r="AD525" s="198"/>
      <c r="AE525" s="198"/>
      <c r="AF525" s="197">
        <f t="shared" si="113"/>
        <v>2.480000000000001E-2</v>
      </c>
      <c r="AG525" s="197">
        <f t="shared" si="109"/>
        <v>0.89698499999999948</v>
      </c>
      <c r="AH525" s="198">
        <f>ROW(AC81)*AF525^IF(AG525=100%,0,1)*PRODUCT(INDEX(1-AF$444:AF524,))</f>
        <v>0.28499570074844505</v>
      </c>
      <c r="AI525" s="198">
        <f t="shared" si="110"/>
        <v>25.646874477327241</v>
      </c>
      <c r="AJ525" s="197">
        <f t="shared" si="114"/>
        <v>1.4800000000000004E-2</v>
      </c>
      <c r="AK525" s="197">
        <f t="shared" si="111"/>
        <v>0.53777250000000032</v>
      </c>
      <c r="AL525" s="198">
        <f>ROW(AG81)*AJ525^IF(AK525=100%,0,1)*PRODUCT(INDEX(1-AJ$444:AJ524,))</f>
        <v>0.37393836347870074</v>
      </c>
      <c r="AM525" s="199">
        <f t="shared" si="112"/>
        <v>23.710420779117381</v>
      </c>
      <c r="AN525" s="190"/>
    </row>
    <row r="526" spans="1:40" ht="14.45" hidden="1" customHeight="1">
      <c r="A526" s="190"/>
      <c r="B526" s="686"/>
      <c r="C526" s="196">
        <v>81</v>
      </c>
      <c r="D526" s="200"/>
      <c r="E526" s="200"/>
      <c r="F526" s="198"/>
      <c r="G526" s="198"/>
      <c r="H526" s="197"/>
      <c r="I526" s="197"/>
      <c r="J526" s="198"/>
      <c r="K526" s="198"/>
      <c r="L526" s="197"/>
      <c r="M526" s="197"/>
      <c r="N526" s="198"/>
      <c r="O526" s="198"/>
      <c r="P526" s="197"/>
      <c r="Q526" s="197"/>
      <c r="R526" s="198"/>
      <c r="S526" s="198"/>
      <c r="T526" s="197"/>
      <c r="U526" s="197"/>
      <c r="V526" s="198"/>
      <c r="W526" s="198"/>
      <c r="X526" s="197"/>
      <c r="Y526" s="197"/>
      <c r="Z526" s="198"/>
      <c r="AA526" s="198"/>
      <c r="AB526" s="197"/>
      <c r="AC526" s="197"/>
      <c r="AD526" s="198"/>
      <c r="AE526" s="198"/>
      <c r="AF526" s="197">
        <f t="shared" si="113"/>
        <v>2.480000000000001E-2</v>
      </c>
      <c r="AG526" s="197">
        <f t="shared" si="109"/>
        <v>0.90851699999999946</v>
      </c>
      <c r="AH526" s="198">
        <f>ROW(AC82)*AF526^IF(AG526=100%,0,1)*PRODUCT(INDEX(1-AF$444:AF525,))</f>
        <v>0.28135901486827719</v>
      </c>
      <c r="AI526" s="198">
        <f t="shared" si="110"/>
        <v>25.928233492195517</v>
      </c>
      <c r="AJ526" s="197">
        <f t="shared" si="114"/>
        <v>1.4800000000000004E-2</v>
      </c>
      <c r="AK526" s="197">
        <f t="shared" si="111"/>
        <v>0.54465450000000037</v>
      </c>
      <c r="AL526" s="198">
        <f>ROW(AG82)*AJ526^IF(AK526=100%,0,1)*PRODUCT(INDEX(1-AJ$444:AJ525,))</f>
        <v>0.37295227416463833</v>
      </c>
      <c r="AM526" s="199">
        <f t="shared" si="112"/>
        <v>24.08337305328202</v>
      </c>
      <c r="AN526" s="190"/>
    </row>
    <row r="527" spans="1:40" ht="14.45" hidden="1" customHeight="1">
      <c r="A527" s="190"/>
      <c r="B527" s="686"/>
      <c r="C527" s="196">
        <v>82</v>
      </c>
      <c r="D527" s="200"/>
      <c r="E527" s="200"/>
      <c r="F527" s="198"/>
      <c r="G527" s="198"/>
      <c r="H527" s="197"/>
      <c r="I527" s="197"/>
      <c r="J527" s="198"/>
      <c r="K527" s="198"/>
      <c r="L527" s="197"/>
      <c r="M527" s="197"/>
      <c r="N527" s="198"/>
      <c r="O527" s="198"/>
      <c r="P527" s="197"/>
      <c r="Q527" s="197"/>
      <c r="R527" s="198"/>
      <c r="S527" s="198"/>
      <c r="T527" s="197"/>
      <c r="U527" s="197"/>
      <c r="V527" s="198"/>
      <c r="W527" s="198"/>
      <c r="X527" s="197"/>
      <c r="Y527" s="197"/>
      <c r="Z527" s="198"/>
      <c r="AA527" s="198"/>
      <c r="AB527" s="197"/>
      <c r="AC527" s="197"/>
      <c r="AD527" s="198"/>
      <c r="AE527" s="198"/>
      <c r="AF527" s="197">
        <f t="shared" si="113"/>
        <v>2.480000000000001E-2</v>
      </c>
      <c r="AG527" s="197">
        <f t="shared" si="109"/>
        <v>0.92004899999999945</v>
      </c>
      <c r="AH527" s="198">
        <f>ROW(AC83)*AF527^IF(AG527=100%,0,1)*PRODUCT(INDEX(1-AF$444:AF526,))</f>
        <v>0.27772742485197738</v>
      </c>
      <c r="AI527" s="198">
        <f t="shared" si="110"/>
        <v>26.205960917047495</v>
      </c>
      <c r="AJ527" s="197">
        <f t="shared" si="114"/>
        <v>1.4800000000000004E-2</v>
      </c>
      <c r="AK527" s="197">
        <f t="shared" si="111"/>
        <v>0.55153650000000043</v>
      </c>
      <c r="AL527" s="198">
        <f>ROW(AG83)*AJ527^IF(AK527=100%,0,1)*PRODUCT(INDEX(1-AJ$444:AJ526,))</f>
        <v>0.37191346563513589</v>
      </c>
      <c r="AM527" s="199">
        <f t="shared" si="112"/>
        <v>24.455286518917156</v>
      </c>
      <c r="AN527" s="190"/>
    </row>
    <row r="528" spans="1:40" ht="14.45" hidden="1" customHeight="1">
      <c r="A528" s="190"/>
      <c r="B528" s="686"/>
      <c r="C528" s="196">
        <v>83</v>
      </c>
      <c r="D528" s="200"/>
      <c r="E528" s="200"/>
      <c r="F528" s="198"/>
      <c r="G528" s="198"/>
      <c r="H528" s="197"/>
      <c r="I528" s="197"/>
      <c r="J528" s="198"/>
      <c r="K528" s="198"/>
      <c r="L528" s="197"/>
      <c r="M528" s="197"/>
      <c r="N528" s="198"/>
      <c r="O528" s="198"/>
      <c r="P528" s="197"/>
      <c r="Q528" s="197"/>
      <c r="R528" s="198"/>
      <c r="S528" s="198"/>
      <c r="T528" s="197"/>
      <c r="U528" s="197"/>
      <c r="V528" s="198"/>
      <c r="W528" s="198"/>
      <c r="X528" s="197"/>
      <c r="Y528" s="197"/>
      <c r="Z528" s="198"/>
      <c r="AA528" s="198"/>
      <c r="AB528" s="197"/>
      <c r="AC528" s="197"/>
      <c r="AD528" s="198"/>
      <c r="AE528" s="198"/>
      <c r="AF528" s="197">
        <f t="shared" si="113"/>
        <v>2.480000000000001E-2</v>
      </c>
      <c r="AG528" s="197">
        <f t="shared" si="109"/>
        <v>0.93158099999999944</v>
      </c>
      <c r="AH528" s="198">
        <f>ROW(AC84)*AF528^IF(AG528=100%,0,1)*PRODUCT(INDEX(1-AF$444:AF527,))</f>
        <v>0.27410291465198144</v>
      </c>
      <c r="AI528" s="198">
        <f t="shared" si="110"/>
        <v>26.480063831699475</v>
      </c>
      <c r="AJ528" s="197">
        <f t="shared" si="114"/>
        <v>1.4800000000000004E-2</v>
      </c>
      <c r="AK528" s="197">
        <f t="shared" si="111"/>
        <v>0.55841850000000048</v>
      </c>
      <c r="AL528" s="198">
        <f>ROW(AG84)*AJ528^IF(AK528=100%,0,1)*PRODUCT(INDEX(1-AJ$444:AJ527,))</f>
        <v>0.37082371437197365</v>
      </c>
      <c r="AM528" s="199">
        <f t="shared" si="112"/>
        <v>24.826110233289128</v>
      </c>
      <c r="AN528" s="190"/>
    </row>
    <row r="529" spans="1:40" ht="14.45" hidden="1" customHeight="1">
      <c r="A529" s="190"/>
      <c r="B529" s="686"/>
      <c r="C529" s="196">
        <v>84</v>
      </c>
      <c r="D529" s="200"/>
      <c r="E529" s="200"/>
      <c r="F529" s="198"/>
      <c r="G529" s="198"/>
      <c r="H529" s="197"/>
      <c r="I529" s="197"/>
      <c r="J529" s="198"/>
      <c r="K529" s="198"/>
      <c r="L529" s="197"/>
      <c r="M529" s="197"/>
      <c r="N529" s="198"/>
      <c r="O529" s="198"/>
      <c r="P529" s="197"/>
      <c r="Q529" s="197"/>
      <c r="R529" s="198"/>
      <c r="S529" s="198"/>
      <c r="T529" s="197"/>
      <c r="U529" s="197"/>
      <c r="V529" s="198"/>
      <c r="W529" s="198"/>
      <c r="X529" s="197"/>
      <c r="Y529" s="197"/>
      <c r="Z529" s="198"/>
      <c r="AA529" s="198"/>
      <c r="AB529" s="197"/>
      <c r="AC529" s="197"/>
      <c r="AD529" s="198"/>
      <c r="AE529" s="198"/>
      <c r="AF529" s="197">
        <f t="shared" si="113"/>
        <v>2.480000000000001E-2</v>
      </c>
      <c r="AG529" s="197">
        <f t="shared" si="109"/>
        <v>0.94311299999999942</v>
      </c>
      <c r="AH529" s="198">
        <f>ROW(AC85)*AF529^IF(AG529=100%,0,1)*PRODUCT(INDEX(1-AF$444:AF528,))</f>
        <v>0.27048736668252438</v>
      </c>
      <c r="AI529" s="198">
        <f t="shared" si="110"/>
        <v>26.750551198381999</v>
      </c>
      <c r="AJ529" s="197">
        <f t="shared" si="114"/>
        <v>1.4800000000000004E-2</v>
      </c>
      <c r="AK529" s="197">
        <f t="shared" si="111"/>
        <v>0.56530050000000054</v>
      </c>
      <c r="AL529" s="198">
        <f>ROW(AG85)*AJ529^IF(AK529=100%,0,1)*PRODUCT(INDEX(1-AJ$444:AJ528,))</f>
        <v>0.36968475582068833</v>
      </c>
      <c r="AM529" s="199">
        <f t="shared" si="112"/>
        <v>25.195794989109817</v>
      </c>
      <c r="AN529" s="190"/>
    </row>
    <row r="530" spans="1:40" ht="14.45" hidden="1" customHeight="1">
      <c r="A530" s="190"/>
      <c r="B530" s="686"/>
      <c r="C530" s="196">
        <v>85</v>
      </c>
      <c r="D530" s="200"/>
      <c r="E530" s="200"/>
      <c r="F530" s="198"/>
      <c r="G530" s="198"/>
      <c r="H530" s="197"/>
      <c r="I530" s="197"/>
      <c r="J530" s="198"/>
      <c r="K530" s="198"/>
      <c r="L530" s="197"/>
      <c r="M530" s="197"/>
      <c r="N530" s="198"/>
      <c r="O530" s="198"/>
      <c r="P530" s="197"/>
      <c r="Q530" s="197"/>
      <c r="R530" s="198"/>
      <c r="S530" s="198"/>
      <c r="T530" s="197"/>
      <c r="U530" s="197"/>
      <c r="V530" s="198"/>
      <c r="W530" s="198"/>
      <c r="X530" s="197"/>
      <c r="Y530" s="197"/>
      <c r="Z530" s="198"/>
      <c r="AA530" s="198"/>
      <c r="AB530" s="197"/>
      <c r="AC530" s="197"/>
      <c r="AD530" s="198"/>
      <c r="AE530" s="198"/>
      <c r="AF530" s="197">
        <f t="shared" si="113"/>
        <v>2.480000000000001E-2</v>
      </c>
      <c r="AG530" s="197">
        <f t="shared" si="109"/>
        <v>0.95464499999999941</v>
      </c>
      <c r="AH530" s="198">
        <f>ROW(AC86)*AF530^IF(AG530=100%,0,1)*PRODUCT(INDEX(1-AF$444:AF529,))</f>
        <v>0.26688256563572477</v>
      </c>
      <c r="AI530" s="198">
        <f t="shared" si="110"/>
        <v>27.017433764017724</v>
      </c>
      <c r="AJ530" s="197">
        <f t="shared" si="114"/>
        <v>1.4800000000000004E-2</v>
      </c>
      <c r="AK530" s="197">
        <f t="shared" si="111"/>
        <v>0.57218250000000059</v>
      </c>
      <c r="AL530" s="198">
        <f>ROW(AG86)*AJ530^IF(AK530=100%,0,1)*PRODUCT(INDEX(1-AJ$444:AJ529,))</f>
        <v>0.36849828521612493</v>
      </c>
      <c r="AM530" s="199">
        <f t="shared" si="112"/>
        <v>25.564293274325941</v>
      </c>
      <c r="AN530" s="190"/>
    </row>
    <row r="531" spans="1:40" ht="14.45" hidden="1" customHeight="1">
      <c r="A531" s="190"/>
      <c r="B531" s="686"/>
      <c r="C531" s="196">
        <v>86</v>
      </c>
      <c r="D531" s="200"/>
      <c r="E531" s="200"/>
      <c r="F531" s="198"/>
      <c r="G531" s="198"/>
      <c r="H531" s="197"/>
      <c r="I531" s="197"/>
      <c r="J531" s="198"/>
      <c r="K531" s="198"/>
      <c r="L531" s="197"/>
      <c r="M531" s="197"/>
      <c r="N531" s="198"/>
      <c r="O531" s="198"/>
      <c r="P531" s="197"/>
      <c r="Q531" s="197"/>
      <c r="R531" s="198"/>
      <c r="S531" s="198"/>
      <c r="T531" s="197"/>
      <c r="U531" s="197"/>
      <c r="V531" s="198"/>
      <c r="W531" s="198"/>
      <c r="X531" s="197"/>
      <c r="Y531" s="197"/>
      <c r="Z531" s="198"/>
      <c r="AA531" s="198"/>
      <c r="AB531" s="197"/>
      <c r="AC531" s="197"/>
      <c r="AD531" s="198"/>
      <c r="AE531" s="198"/>
      <c r="AF531" s="197">
        <f t="shared" si="113"/>
        <v>2.480000000000001E-2</v>
      </c>
      <c r="AG531" s="197">
        <f t="shared" si="109"/>
        <v>0.9661769999999994</v>
      </c>
      <c r="AH531" s="198">
        <f>ROW(AC87)*AF531^IF(AG531=100%,0,1)*PRODUCT(INDEX(1-AF$444:AF530,))</f>
        <v>0.26329020217084198</v>
      </c>
      <c r="AI531" s="198">
        <f t="shared" si="110"/>
        <v>27.280723966188567</v>
      </c>
      <c r="AJ531" s="197">
        <f t="shared" si="114"/>
        <v>1.4800000000000004E-2</v>
      </c>
      <c r="AK531" s="197">
        <f t="shared" si="111"/>
        <v>0.57906450000000065</v>
      </c>
      <c r="AL531" s="198">
        <f>ROW(AG87)*AJ531^IF(AK531=100%,0,1)*PRODUCT(INDEX(1-AJ$444:AJ530,))</f>
        <v>0.36726595839254161</v>
      </c>
      <c r="AM531" s="199">
        <f t="shared" si="112"/>
        <v>25.931559232718481</v>
      </c>
      <c r="AN531" s="190"/>
    </row>
    <row r="532" spans="1:40" ht="14.45" hidden="1" customHeight="1">
      <c r="A532" s="190"/>
      <c r="B532" s="686"/>
      <c r="C532" s="196">
        <v>87</v>
      </c>
      <c r="D532" s="200"/>
      <c r="E532" s="200"/>
      <c r="F532" s="198"/>
      <c r="G532" s="198"/>
      <c r="H532" s="197"/>
      <c r="I532" s="197"/>
      <c r="J532" s="198"/>
      <c r="K532" s="198"/>
      <c r="L532" s="197"/>
      <c r="M532" s="197"/>
      <c r="N532" s="198"/>
      <c r="O532" s="198"/>
      <c r="P532" s="197"/>
      <c r="Q532" s="197"/>
      <c r="R532" s="198"/>
      <c r="S532" s="198"/>
      <c r="T532" s="197"/>
      <c r="U532" s="197"/>
      <c r="V532" s="198"/>
      <c r="W532" s="198"/>
      <c r="X532" s="197"/>
      <c r="Y532" s="197"/>
      <c r="Z532" s="198"/>
      <c r="AA532" s="198"/>
      <c r="AB532" s="197"/>
      <c r="AC532" s="197"/>
      <c r="AD532" s="198"/>
      <c r="AE532" s="198"/>
      <c r="AF532" s="197">
        <f t="shared" si="113"/>
        <v>2.480000000000001E-2</v>
      </c>
      <c r="AG532" s="197">
        <f t="shared" si="109"/>
        <v>0.97770899999999938</v>
      </c>
      <c r="AH532" s="198">
        <f>ROW(AC88)*AF532^IF(AG532=100%,0,1)*PRODUCT(INDEX(1-AF$444:AF531,))</f>
        <v>0.25971187648064886</v>
      </c>
      <c r="AI532" s="198">
        <f t="shared" si="110"/>
        <v>27.540435842669215</v>
      </c>
      <c r="AJ532" s="197">
        <f t="shared" si="114"/>
        <v>1.4800000000000004E-2</v>
      </c>
      <c r="AK532" s="197">
        <f t="shared" si="111"/>
        <v>0.5859465000000007</v>
      </c>
      <c r="AL532" s="198">
        <f>ROW(AG88)*AJ532^IF(AK532=100%,0,1)*PRODUCT(INDEX(1-AJ$444:AJ531,))</f>
        <v>0.36598939257854279</v>
      </c>
      <c r="AM532" s="199">
        <f t="shared" si="112"/>
        <v>26.297548625297022</v>
      </c>
      <c r="AN532" s="190"/>
    </row>
    <row r="533" spans="1:40" ht="14.45" hidden="1" customHeight="1">
      <c r="A533" s="190"/>
      <c r="B533" s="686"/>
      <c r="C533" s="196">
        <v>88</v>
      </c>
      <c r="D533" s="200"/>
      <c r="E533" s="200"/>
      <c r="F533" s="198"/>
      <c r="G533" s="198"/>
      <c r="H533" s="197"/>
      <c r="I533" s="197"/>
      <c r="J533" s="198"/>
      <c r="K533" s="198"/>
      <c r="L533" s="197"/>
      <c r="M533" s="197"/>
      <c r="N533" s="198"/>
      <c r="O533" s="198"/>
      <c r="P533" s="197"/>
      <c r="Q533" s="197"/>
      <c r="R533" s="198"/>
      <c r="S533" s="198"/>
      <c r="T533" s="197"/>
      <c r="U533" s="197"/>
      <c r="V533" s="198"/>
      <c r="W533" s="198"/>
      <c r="X533" s="197"/>
      <c r="Y533" s="197"/>
      <c r="Z533" s="198"/>
      <c r="AA533" s="198"/>
      <c r="AB533" s="197"/>
      <c r="AC533" s="197"/>
      <c r="AD533" s="198"/>
      <c r="AE533" s="198"/>
      <c r="AF533" s="197">
        <f t="shared" si="113"/>
        <v>2.480000000000001E-2</v>
      </c>
      <c r="AG533" s="197">
        <f t="shared" si="109"/>
        <v>0.98924099999999937</v>
      </c>
      <c r="AH533" s="198">
        <f>ROW(AC89)*AF533^IF(AG533=100%,0,1)*PRODUCT(INDEX(1-AF$444:AF532,))</f>
        <v>0.25614910173874611</v>
      </c>
      <c r="AI533" s="198">
        <f t="shared" si="110"/>
        <v>27.796584944407961</v>
      </c>
      <c r="AJ533" s="197">
        <f t="shared" si="114"/>
        <v>1.4800000000000004E-2</v>
      </c>
      <c r="AK533" s="197">
        <f t="shared" si="111"/>
        <v>0.59282850000000076</v>
      </c>
      <c r="AL533" s="198">
        <f>ROW(AG89)*AJ533^IF(AK533=100%,0,1)*PRODUCT(INDEX(1-AJ$444:AJ532,))</f>
        <v>0.36467016717711187</v>
      </c>
      <c r="AM533" s="199">
        <f t="shared" si="112"/>
        <v>26.662218792474135</v>
      </c>
      <c r="AN533" s="190"/>
    </row>
    <row r="534" spans="1:40" ht="14.45" customHeight="1">
      <c r="A534" s="190"/>
      <c r="B534" s="686"/>
      <c r="C534" s="196">
        <v>89</v>
      </c>
      <c r="D534" s="200"/>
      <c r="E534" s="200"/>
      <c r="F534" s="198"/>
      <c r="G534" s="198"/>
      <c r="H534" s="197"/>
      <c r="I534" s="197"/>
      <c r="J534" s="198"/>
      <c r="K534" s="198"/>
      <c r="L534" s="197"/>
      <c r="M534" s="197"/>
      <c r="N534" s="198"/>
      <c r="O534" s="198"/>
      <c r="P534" s="197"/>
      <c r="Q534" s="197"/>
      <c r="R534" s="198"/>
      <c r="S534" s="198"/>
      <c r="T534" s="197"/>
      <c r="U534" s="197"/>
      <c r="V534" s="198"/>
      <c r="W534" s="198"/>
      <c r="X534" s="197"/>
      <c r="Y534" s="197"/>
      <c r="Z534" s="198"/>
      <c r="AA534" s="198"/>
      <c r="AB534" s="197"/>
      <c r="AC534" s="197"/>
      <c r="AD534" s="198"/>
      <c r="AE534" s="198"/>
      <c r="AF534" s="197">
        <f t="shared" si="113"/>
        <v>2.480000000000001E-2</v>
      </c>
      <c r="AG534" s="197">
        <f t="shared" si="109"/>
        <v>1</v>
      </c>
      <c r="AH534" s="198">
        <f>ROW(AC90)*AF534^IF(AG534=100%,0,1)*PRODUCT(INDEX(1-AF$444:AF533,))</f>
        <v>10.185617235142379</v>
      </c>
      <c r="AI534" s="198">
        <f t="shared" si="110"/>
        <v>37.982202179550342</v>
      </c>
      <c r="AJ534" s="197">
        <f t="shared" si="114"/>
        <v>1.4800000000000004E-2</v>
      </c>
      <c r="AK534" s="197">
        <f t="shared" si="111"/>
        <v>0.59971050000000081</v>
      </c>
      <c r="AL534" s="198">
        <f>ROW(AG90)*AJ534^IF(AK534=100%,0,1)*PRODUCT(INDEX(1-AJ$444:AJ533,))</f>
        <v>0.36330982453101296</v>
      </c>
      <c r="AM534" s="199">
        <f t="shared" si="112"/>
        <v>27.025528617005147</v>
      </c>
      <c r="AN534" s="190"/>
    </row>
    <row r="535" spans="1:40" ht="14.45" hidden="1" customHeight="1">
      <c r="A535" s="190"/>
      <c r="B535" s="686"/>
      <c r="C535" s="196">
        <v>90</v>
      </c>
      <c r="D535" s="200"/>
      <c r="E535" s="200"/>
      <c r="F535" s="198"/>
      <c r="G535" s="198"/>
      <c r="H535" s="197"/>
      <c r="I535" s="197"/>
      <c r="J535" s="198"/>
      <c r="K535" s="198"/>
      <c r="L535" s="197"/>
      <c r="M535" s="197"/>
      <c r="N535" s="198"/>
      <c r="O535" s="198"/>
      <c r="P535" s="197"/>
      <c r="Q535" s="197"/>
      <c r="R535" s="198"/>
      <c r="S535" s="198"/>
      <c r="T535" s="197"/>
      <c r="U535" s="197"/>
      <c r="V535" s="198"/>
      <c r="W535" s="198"/>
      <c r="X535" s="197"/>
      <c r="Y535" s="197"/>
      <c r="Z535" s="198"/>
      <c r="AA535" s="198"/>
      <c r="AB535" s="197"/>
      <c r="AC535" s="197"/>
      <c r="AD535" s="198"/>
      <c r="AE535" s="198"/>
      <c r="AF535" s="197"/>
      <c r="AG535" s="197"/>
      <c r="AH535" s="198"/>
      <c r="AI535" s="198"/>
      <c r="AJ535" s="197">
        <f t="shared" si="114"/>
        <v>1.4800000000000004E-2</v>
      </c>
      <c r="AK535" s="197">
        <f t="shared" si="111"/>
        <v>0.60659250000000087</v>
      </c>
      <c r="AL535" s="198">
        <f>ROW(AG91)*AJ535^IF(AK535=100%,0,1)*PRODUCT(INDEX(1-AJ$444:AJ534,))</f>
        <v>0.36190987067382013</v>
      </c>
      <c r="AM535" s="199">
        <f t="shared" si="112"/>
        <v>27.387438487678967</v>
      </c>
      <c r="AN535" s="190"/>
    </row>
    <row r="536" spans="1:40" ht="14.45" hidden="1" customHeight="1">
      <c r="A536" s="190"/>
      <c r="B536" s="686"/>
      <c r="C536" s="196">
        <v>91</v>
      </c>
      <c r="D536" s="200"/>
      <c r="E536" s="200"/>
      <c r="F536" s="198"/>
      <c r="G536" s="198"/>
      <c r="H536" s="197"/>
      <c r="I536" s="197"/>
      <c r="J536" s="198"/>
      <c r="K536" s="198"/>
      <c r="L536" s="197"/>
      <c r="M536" s="197"/>
      <c r="N536" s="198"/>
      <c r="O536" s="198"/>
      <c r="P536" s="197"/>
      <c r="Q536" s="197"/>
      <c r="R536" s="198"/>
      <c r="S536" s="198"/>
      <c r="T536" s="197"/>
      <c r="U536" s="197"/>
      <c r="V536" s="198"/>
      <c r="W536" s="198"/>
      <c r="X536" s="197"/>
      <c r="Y536" s="197"/>
      <c r="Z536" s="198"/>
      <c r="AA536" s="198"/>
      <c r="AB536" s="197"/>
      <c r="AC536" s="197"/>
      <c r="AD536" s="198"/>
      <c r="AE536" s="198"/>
      <c r="AF536" s="197"/>
      <c r="AG536" s="197"/>
      <c r="AH536" s="198"/>
      <c r="AI536" s="198"/>
      <c r="AJ536" s="197">
        <f t="shared" si="114"/>
        <v>1.4800000000000004E-2</v>
      </c>
      <c r="AK536" s="197">
        <f t="shared" si="111"/>
        <v>0.61347450000000092</v>
      </c>
      <c r="AL536" s="198">
        <f>ROW(AG92)*AJ536^IF(AK536=100%,0,1)*PRODUCT(INDEX(1-AJ$444:AJ535,))</f>
        <v>0.36047177606683489</v>
      </c>
      <c r="AM536" s="199">
        <f t="shared" si="112"/>
        <v>27.747910263745801</v>
      </c>
      <c r="AN536" s="190"/>
    </row>
    <row r="537" spans="1:40" ht="14.45" hidden="1" customHeight="1">
      <c r="A537" s="190"/>
      <c r="B537" s="686"/>
      <c r="C537" s="196">
        <v>92</v>
      </c>
      <c r="D537" s="200"/>
      <c r="E537" s="200"/>
      <c r="F537" s="198"/>
      <c r="G537" s="198"/>
      <c r="H537" s="197"/>
      <c r="I537" s="197"/>
      <c r="J537" s="198"/>
      <c r="K537" s="198"/>
      <c r="L537" s="197"/>
      <c r="M537" s="197"/>
      <c r="N537" s="198"/>
      <c r="O537" s="198"/>
      <c r="P537" s="197"/>
      <c r="Q537" s="197"/>
      <c r="R537" s="198"/>
      <c r="S537" s="198"/>
      <c r="T537" s="197"/>
      <c r="U537" s="197"/>
      <c r="V537" s="198"/>
      <c r="W537" s="198"/>
      <c r="X537" s="197"/>
      <c r="Y537" s="197"/>
      <c r="Z537" s="198"/>
      <c r="AA537" s="198"/>
      <c r="AB537" s="197"/>
      <c r="AC537" s="197"/>
      <c r="AD537" s="198"/>
      <c r="AE537" s="198"/>
      <c r="AF537" s="197"/>
      <c r="AG537" s="197"/>
      <c r="AH537" s="198"/>
      <c r="AI537" s="198"/>
      <c r="AJ537" s="197">
        <f t="shared" si="114"/>
        <v>1.4800000000000004E-2</v>
      </c>
      <c r="AK537" s="197">
        <f t="shared" si="111"/>
        <v>0.62035650000000098</v>
      </c>
      <c r="AL537" s="198">
        <f>ROW(AG93)*AJ537^IF(AK537=100%,0,1)*PRODUCT(INDEX(1-AJ$444:AJ536,))</f>
        <v>0.35899697632214406</v>
      </c>
      <c r="AM537" s="199">
        <f t="shared" si="112"/>
        <v>28.106907240067944</v>
      </c>
      <c r="AN537" s="190"/>
    </row>
    <row r="538" spans="1:40" ht="14.45" hidden="1" customHeight="1">
      <c r="A538" s="190"/>
      <c r="B538" s="686"/>
      <c r="C538" s="196">
        <v>93</v>
      </c>
      <c r="D538" s="200"/>
      <c r="E538" s="200"/>
      <c r="F538" s="198"/>
      <c r="G538" s="198"/>
      <c r="H538" s="197"/>
      <c r="I538" s="197"/>
      <c r="J538" s="198"/>
      <c r="K538" s="198"/>
      <c r="L538" s="197"/>
      <c r="M538" s="197"/>
      <c r="N538" s="198"/>
      <c r="O538" s="198"/>
      <c r="P538" s="197"/>
      <c r="Q538" s="197"/>
      <c r="R538" s="198"/>
      <c r="S538" s="198"/>
      <c r="T538" s="197"/>
      <c r="U538" s="197"/>
      <c r="V538" s="198"/>
      <c r="W538" s="198"/>
      <c r="X538" s="197"/>
      <c r="Y538" s="197"/>
      <c r="Z538" s="198"/>
      <c r="AA538" s="198"/>
      <c r="AB538" s="197"/>
      <c r="AC538" s="197"/>
      <c r="AD538" s="198"/>
      <c r="AE538" s="198"/>
      <c r="AF538" s="197"/>
      <c r="AG538" s="197"/>
      <c r="AH538" s="198"/>
      <c r="AI538" s="198"/>
      <c r="AJ538" s="197">
        <f t="shared" si="114"/>
        <v>1.4800000000000004E-2</v>
      </c>
      <c r="AK538" s="197">
        <f t="shared" si="111"/>
        <v>0.62723850000000103</v>
      </c>
      <c r="AL538" s="198">
        <f>ROW(AG94)*AJ538^IF(AK538=100%,0,1)*PRODUCT(INDEX(1-AJ$444:AJ537,))</f>
        <v>0.35748687291206643</v>
      </c>
      <c r="AM538" s="199">
        <f t="shared" si="112"/>
        <v>28.46439411298001</v>
      </c>
      <c r="AN538" s="190"/>
    </row>
    <row r="539" spans="1:40" ht="14.45" hidden="1" customHeight="1">
      <c r="A539" s="190"/>
      <c r="B539" s="686"/>
      <c r="C539" s="196">
        <v>94</v>
      </c>
      <c r="D539" s="200"/>
      <c r="E539" s="200"/>
      <c r="F539" s="198"/>
      <c r="G539" s="198"/>
      <c r="H539" s="197"/>
      <c r="I539" s="197"/>
      <c r="J539" s="198"/>
      <c r="K539" s="198"/>
      <c r="L539" s="197"/>
      <c r="M539" s="197"/>
      <c r="N539" s="198"/>
      <c r="O539" s="198"/>
      <c r="P539" s="197"/>
      <c r="Q539" s="197"/>
      <c r="R539" s="198"/>
      <c r="S539" s="198"/>
      <c r="T539" s="197"/>
      <c r="U539" s="197"/>
      <c r="V539" s="198"/>
      <c r="W539" s="198"/>
      <c r="X539" s="197"/>
      <c r="Y539" s="197"/>
      <c r="Z539" s="198"/>
      <c r="AA539" s="198"/>
      <c r="AB539" s="197"/>
      <c r="AC539" s="197"/>
      <c r="AD539" s="198"/>
      <c r="AE539" s="198"/>
      <c r="AF539" s="197"/>
      <c r="AG539" s="197"/>
      <c r="AH539" s="198"/>
      <c r="AI539" s="198"/>
      <c r="AJ539" s="197">
        <f t="shared" si="114"/>
        <v>1.4800000000000004E-2</v>
      </c>
      <c r="AK539" s="197">
        <f t="shared" si="111"/>
        <v>0.63412050000000109</v>
      </c>
      <c r="AL539" s="198">
        <f>ROW(AG95)*AJ539^IF(AK539=100%,0,1)*PRODUCT(INDEX(1-AJ$444:AJ538,))</f>
        <v>0.3559428338652334</v>
      </c>
      <c r="AM539" s="199">
        <f t="shared" si="112"/>
        <v>28.820336946845241</v>
      </c>
      <c r="AN539" s="190"/>
    </row>
    <row r="540" spans="1:40" ht="14.45" hidden="1" customHeight="1">
      <c r="A540" s="190"/>
      <c r="B540" s="686"/>
      <c r="C540" s="196">
        <v>95</v>
      </c>
      <c r="D540" s="200"/>
      <c r="E540" s="200"/>
      <c r="F540" s="198"/>
      <c r="G540" s="198"/>
      <c r="H540" s="197"/>
      <c r="I540" s="197"/>
      <c r="J540" s="198"/>
      <c r="K540" s="198"/>
      <c r="L540" s="197"/>
      <c r="M540" s="197"/>
      <c r="N540" s="198"/>
      <c r="O540" s="198"/>
      <c r="P540" s="197"/>
      <c r="Q540" s="197"/>
      <c r="R540" s="198"/>
      <c r="S540" s="198"/>
      <c r="T540" s="197"/>
      <c r="U540" s="197"/>
      <c r="V540" s="198"/>
      <c r="W540" s="198"/>
      <c r="X540" s="197"/>
      <c r="Y540" s="197"/>
      <c r="Z540" s="198"/>
      <c r="AA540" s="198"/>
      <c r="AB540" s="197"/>
      <c r="AC540" s="197"/>
      <c r="AD540" s="198"/>
      <c r="AE540" s="198"/>
      <c r="AF540" s="197"/>
      <c r="AG540" s="197"/>
      <c r="AH540" s="198"/>
      <c r="AI540" s="198"/>
      <c r="AJ540" s="197">
        <f t="shared" si="114"/>
        <v>1.4800000000000004E-2</v>
      </c>
      <c r="AK540" s="197">
        <f t="shared" si="111"/>
        <v>0.64100250000000114</v>
      </c>
      <c r="AL540" s="198">
        <f>ROW(AG96)*AJ540^IF(AK540=100%,0,1)*PRODUCT(INDEX(1-AJ$444:AJ539,))</f>
        <v>0.35436619444954404</v>
      </c>
      <c r="AM540" s="199">
        <f t="shared" si="112"/>
        <v>29.174703141294785</v>
      </c>
      <c r="AN540" s="190"/>
    </row>
    <row r="541" spans="1:40" ht="14.45" hidden="1" customHeight="1">
      <c r="A541" s="190"/>
      <c r="B541" s="686"/>
      <c r="C541" s="196">
        <v>96</v>
      </c>
      <c r="D541" s="200"/>
      <c r="E541" s="200"/>
      <c r="F541" s="198"/>
      <c r="G541" s="198"/>
      <c r="H541" s="197"/>
      <c r="I541" s="197"/>
      <c r="J541" s="198"/>
      <c r="K541" s="198"/>
      <c r="L541" s="197"/>
      <c r="M541" s="197"/>
      <c r="N541" s="198"/>
      <c r="O541" s="198"/>
      <c r="P541" s="197"/>
      <c r="Q541" s="197"/>
      <c r="R541" s="198"/>
      <c r="S541" s="198"/>
      <c r="T541" s="197"/>
      <c r="U541" s="197"/>
      <c r="V541" s="198"/>
      <c r="W541" s="198"/>
      <c r="X541" s="197"/>
      <c r="Y541" s="197"/>
      <c r="Z541" s="198"/>
      <c r="AA541" s="198"/>
      <c r="AB541" s="197"/>
      <c r="AC541" s="197"/>
      <c r="AD541" s="198"/>
      <c r="AE541" s="198"/>
      <c r="AF541" s="197"/>
      <c r="AG541" s="197"/>
      <c r="AH541" s="198"/>
      <c r="AI541" s="198"/>
      <c r="AJ541" s="197">
        <f t="shared" si="114"/>
        <v>1.4800000000000004E-2</v>
      </c>
      <c r="AK541" s="197">
        <f t="shared" si="111"/>
        <v>0.6478845000000012</v>
      </c>
      <c r="AL541" s="198">
        <f>ROW(AG97)*AJ541^IF(AK541=100%,0,1)*PRODUCT(INDEX(1-AJ$444:AJ540,))</f>
        <v>0.35275825784222925</v>
      </c>
      <c r="AM541" s="199">
        <f t="shared" si="112"/>
        <v>29.527461399137014</v>
      </c>
      <c r="AN541" s="190"/>
    </row>
    <row r="542" spans="1:40" ht="14.45" hidden="1" customHeight="1">
      <c r="A542" s="190"/>
      <c r="B542" s="686"/>
      <c r="C542" s="196">
        <v>97</v>
      </c>
      <c r="D542" s="200"/>
      <c r="E542" s="200"/>
      <c r="F542" s="198"/>
      <c r="G542" s="198"/>
      <c r="H542" s="197"/>
      <c r="I542" s="197"/>
      <c r="J542" s="198"/>
      <c r="K542" s="198"/>
      <c r="L542" s="197"/>
      <c r="M542" s="197"/>
      <c r="N542" s="198"/>
      <c r="O542" s="198"/>
      <c r="P542" s="197"/>
      <c r="Q542" s="197"/>
      <c r="R542" s="198"/>
      <c r="S542" s="198"/>
      <c r="T542" s="197"/>
      <c r="U542" s="197"/>
      <c r="V542" s="198"/>
      <c r="W542" s="198"/>
      <c r="X542" s="197"/>
      <c r="Y542" s="197"/>
      <c r="Z542" s="198"/>
      <c r="AA542" s="198"/>
      <c r="AB542" s="197"/>
      <c r="AC542" s="197"/>
      <c r="AD542" s="198"/>
      <c r="AE542" s="198"/>
      <c r="AF542" s="197"/>
      <c r="AG542" s="197"/>
      <c r="AH542" s="198"/>
      <c r="AI542" s="198"/>
      <c r="AJ542" s="197">
        <f t="shared" si="114"/>
        <v>1.4800000000000004E-2</v>
      </c>
      <c r="AK542" s="197">
        <f t="shared" si="111"/>
        <v>0.65476650000000125</v>
      </c>
      <c r="AL542" s="198">
        <f>ROW(AG98)*AJ542^IF(AK542=100%,0,1)*PRODUCT(INDEX(1-AJ$444:AJ541,))</f>
        <v>0.35112029578725867</v>
      </c>
      <c r="AM542" s="199">
        <f t="shared" si="112"/>
        <v>29.878581694924272</v>
      </c>
      <c r="AN542" s="190"/>
    </row>
    <row r="543" spans="1:40" ht="14.45" hidden="1" customHeight="1">
      <c r="A543" s="190"/>
      <c r="B543" s="686"/>
      <c r="C543" s="196">
        <v>98</v>
      </c>
      <c r="D543" s="200"/>
      <c r="E543" s="200"/>
      <c r="F543" s="198"/>
      <c r="G543" s="198"/>
      <c r="H543" s="197"/>
      <c r="I543" s="197"/>
      <c r="J543" s="198"/>
      <c r="K543" s="198"/>
      <c r="L543" s="197"/>
      <c r="M543" s="197"/>
      <c r="N543" s="198"/>
      <c r="O543" s="198"/>
      <c r="P543" s="197"/>
      <c r="Q543" s="197"/>
      <c r="R543" s="198"/>
      <c r="S543" s="198"/>
      <c r="T543" s="197"/>
      <c r="U543" s="197"/>
      <c r="V543" s="198"/>
      <c r="W543" s="198"/>
      <c r="X543" s="197"/>
      <c r="Y543" s="197"/>
      <c r="Z543" s="198"/>
      <c r="AA543" s="198"/>
      <c r="AB543" s="197"/>
      <c r="AC543" s="197"/>
      <c r="AD543" s="198"/>
      <c r="AE543" s="198"/>
      <c r="AF543" s="197"/>
      <c r="AG543" s="197"/>
      <c r="AH543" s="198"/>
      <c r="AI543" s="198"/>
      <c r="AJ543" s="197">
        <f t="shared" si="114"/>
        <v>1.4800000000000004E-2</v>
      </c>
      <c r="AK543" s="197">
        <f t="shared" si="111"/>
        <v>0.66164850000000131</v>
      </c>
      <c r="AL543" s="198">
        <f>ROW(AG99)*AJ543^IF(AK543=100%,0,1)*PRODUCT(INDEX(1-AJ$444:AJ542,))</f>
        <v>0.34945354924031752</v>
      </c>
      <c r="AM543" s="199">
        <f t="shared" si="112"/>
        <v>30.228035244164587</v>
      </c>
      <c r="AN543" s="190"/>
    </row>
    <row r="544" spans="1:40" ht="14.45" hidden="1" customHeight="1">
      <c r="A544" s="190"/>
      <c r="B544" s="686"/>
      <c r="C544" s="196">
        <v>99</v>
      </c>
      <c r="D544" s="200"/>
      <c r="E544" s="200"/>
      <c r="F544" s="198"/>
      <c r="G544" s="198"/>
      <c r="H544" s="197"/>
      <c r="I544" s="197"/>
      <c r="J544" s="198"/>
      <c r="K544" s="198"/>
      <c r="L544" s="197"/>
      <c r="M544" s="197"/>
      <c r="N544" s="198"/>
      <c r="O544" s="198"/>
      <c r="P544" s="197"/>
      <c r="Q544" s="197"/>
      <c r="R544" s="198"/>
      <c r="S544" s="198"/>
      <c r="T544" s="197"/>
      <c r="U544" s="197"/>
      <c r="V544" s="198"/>
      <c r="W544" s="198"/>
      <c r="X544" s="197"/>
      <c r="Y544" s="197"/>
      <c r="Z544" s="198"/>
      <c r="AA544" s="198"/>
      <c r="AB544" s="197"/>
      <c r="AC544" s="197"/>
      <c r="AD544" s="198"/>
      <c r="AE544" s="198"/>
      <c r="AF544" s="197"/>
      <c r="AG544" s="197"/>
      <c r="AH544" s="198"/>
      <c r="AI544" s="198"/>
      <c r="AJ544" s="197">
        <f t="shared" si="114"/>
        <v>1.4800000000000004E-2</v>
      </c>
      <c r="AK544" s="197">
        <f t="shared" si="111"/>
        <v>0.66853050000000136</v>
      </c>
      <c r="AL544" s="198">
        <f>ROW(AG100)*AJ544^IF(AK544=100%,0,1)*PRODUCT(INDEX(1-AJ$444:AJ543,))</f>
        <v>0.34775922900157652</v>
      </c>
      <c r="AM544" s="199">
        <f t="shared" si="112"/>
        <v>30.575794473166162</v>
      </c>
      <c r="AN544" s="190"/>
    </row>
    <row r="545" spans="1:40" ht="14.45" hidden="1" customHeight="1">
      <c r="A545" s="190"/>
      <c r="B545" s="686"/>
      <c r="C545" s="196">
        <v>100</v>
      </c>
      <c r="D545" s="200"/>
      <c r="E545" s="200"/>
      <c r="F545" s="198"/>
      <c r="G545" s="198"/>
      <c r="H545" s="197"/>
      <c r="I545" s="197"/>
      <c r="J545" s="198"/>
      <c r="K545" s="198"/>
      <c r="L545" s="197"/>
      <c r="M545" s="197"/>
      <c r="N545" s="198"/>
      <c r="O545" s="198"/>
      <c r="P545" s="197"/>
      <c r="Q545" s="197"/>
      <c r="R545" s="198"/>
      <c r="S545" s="198"/>
      <c r="T545" s="197"/>
      <c r="U545" s="197"/>
      <c r="V545" s="198"/>
      <c r="W545" s="198"/>
      <c r="X545" s="197"/>
      <c r="Y545" s="197"/>
      <c r="Z545" s="198"/>
      <c r="AA545" s="198"/>
      <c r="AB545" s="197"/>
      <c r="AC545" s="197"/>
      <c r="AD545" s="198"/>
      <c r="AE545" s="198"/>
      <c r="AF545" s="197"/>
      <c r="AG545" s="197"/>
      <c r="AH545" s="198"/>
      <c r="AI545" s="198"/>
      <c r="AJ545" s="197">
        <f t="shared" si="114"/>
        <v>1.4800000000000004E-2</v>
      </c>
      <c r="AK545" s="197">
        <f t="shared" si="111"/>
        <v>0.67541250000000141</v>
      </c>
      <c r="AL545" s="198">
        <f>ROW(AG101)*AJ545^IF(AK545=100%,0,1)*PRODUCT(INDEX(1-AJ$444:AJ544,))</f>
        <v>0.34603851633647675</v>
      </c>
      <c r="AM545" s="199">
        <f t="shared" si="112"/>
        <v>30.92183298950264</v>
      </c>
      <c r="AN545" s="190"/>
    </row>
    <row r="546" spans="1:40" ht="14.45" hidden="1" customHeight="1">
      <c r="A546" s="190"/>
      <c r="B546" s="686"/>
      <c r="C546" s="196">
        <v>101</v>
      </c>
      <c r="D546" s="200"/>
      <c r="E546" s="200"/>
      <c r="F546" s="198"/>
      <c r="G546" s="198"/>
      <c r="H546" s="197"/>
      <c r="I546" s="197"/>
      <c r="J546" s="198"/>
      <c r="K546" s="198"/>
      <c r="L546" s="197"/>
      <c r="M546" s="197"/>
      <c r="N546" s="198"/>
      <c r="O546" s="198"/>
      <c r="P546" s="197"/>
      <c r="Q546" s="197"/>
      <c r="R546" s="198"/>
      <c r="S546" s="198"/>
      <c r="T546" s="197"/>
      <c r="U546" s="197"/>
      <c r="V546" s="198"/>
      <c r="W546" s="198"/>
      <c r="X546" s="197"/>
      <c r="Y546" s="197"/>
      <c r="Z546" s="198"/>
      <c r="AA546" s="198"/>
      <c r="AB546" s="197"/>
      <c r="AC546" s="197"/>
      <c r="AD546" s="198"/>
      <c r="AE546" s="198"/>
      <c r="AF546" s="197"/>
      <c r="AG546" s="197"/>
      <c r="AH546" s="198"/>
      <c r="AI546" s="198"/>
      <c r="AJ546" s="197">
        <f t="shared" si="114"/>
        <v>1.4800000000000004E-2</v>
      </c>
      <c r="AK546" s="197">
        <f t="shared" si="111"/>
        <v>0.68229450000000147</v>
      </c>
      <c r="AL546" s="198">
        <f>ROW(AG102)*AJ546^IF(AK546=100%,0,1)*PRODUCT(INDEX(1-AJ$444:AJ545,))</f>
        <v>0.34429256358474342</v>
      </c>
      <c r="AM546" s="199">
        <f t="shared" si="112"/>
        <v>31.266125553087385</v>
      </c>
      <c r="AN546" s="190"/>
    </row>
    <row r="547" spans="1:40" ht="14.45" hidden="1" customHeight="1">
      <c r="A547" s="190"/>
      <c r="B547" s="686"/>
      <c r="C547" s="196">
        <v>102</v>
      </c>
      <c r="D547" s="200"/>
      <c r="E547" s="200"/>
      <c r="F547" s="198"/>
      <c r="G547" s="198"/>
      <c r="H547" s="197"/>
      <c r="I547" s="197"/>
      <c r="J547" s="198"/>
      <c r="K547" s="198"/>
      <c r="L547" s="197"/>
      <c r="M547" s="197"/>
      <c r="N547" s="198"/>
      <c r="O547" s="198"/>
      <c r="P547" s="197"/>
      <c r="Q547" s="197"/>
      <c r="R547" s="198"/>
      <c r="S547" s="198"/>
      <c r="T547" s="197"/>
      <c r="U547" s="197"/>
      <c r="V547" s="198"/>
      <c r="W547" s="198"/>
      <c r="X547" s="197"/>
      <c r="Y547" s="197"/>
      <c r="Z547" s="198"/>
      <c r="AA547" s="198"/>
      <c r="AB547" s="197"/>
      <c r="AC547" s="197"/>
      <c r="AD547" s="198"/>
      <c r="AE547" s="198"/>
      <c r="AF547" s="197"/>
      <c r="AG547" s="197"/>
      <c r="AH547" s="198"/>
      <c r="AI547" s="198"/>
      <c r="AJ547" s="197">
        <f t="shared" si="114"/>
        <v>1.4800000000000004E-2</v>
      </c>
      <c r="AK547" s="197">
        <f t="shared" si="111"/>
        <v>0.68917650000000152</v>
      </c>
      <c r="AL547" s="198">
        <f>ROW(AG103)*AJ547^IF(AK547=100%,0,1)*PRODUCT(INDEX(1-AJ$444:AJ546,))</f>
        <v>0.34252249475784302</v>
      </c>
      <c r="AM547" s="199">
        <f t="shared" si="112"/>
        <v>31.608648047845229</v>
      </c>
      <c r="AN547" s="190"/>
    </row>
    <row r="548" spans="1:40" ht="14.45" hidden="1" customHeight="1">
      <c r="A548" s="190"/>
      <c r="B548" s="686"/>
      <c r="C548" s="196">
        <v>103</v>
      </c>
      <c r="D548" s="200"/>
      <c r="E548" s="200"/>
      <c r="F548" s="198"/>
      <c r="G548" s="198"/>
      <c r="H548" s="197"/>
      <c r="I548" s="197"/>
      <c r="J548" s="198"/>
      <c r="K548" s="198"/>
      <c r="L548" s="197"/>
      <c r="M548" s="197"/>
      <c r="N548" s="198"/>
      <c r="O548" s="198"/>
      <c r="P548" s="197"/>
      <c r="Q548" s="197"/>
      <c r="R548" s="198"/>
      <c r="S548" s="198"/>
      <c r="T548" s="197"/>
      <c r="U548" s="197"/>
      <c r="V548" s="198"/>
      <c r="W548" s="198"/>
      <c r="X548" s="197"/>
      <c r="Y548" s="197"/>
      <c r="Z548" s="198"/>
      <c r="AA548" s="198"/>
      <c r="AB548" s="197"/>
      <c r="AC548" s="197"/>
      <c r="AD548" s="198"/>
      <c r="AE548" s="198"/>
      <c r="AF548" s="197"/>
      <c r="AG548" s="197"/>
      <c r="AH548" s="198"/>
      <c r="AI548" s="198"/>
      <c r="AJ548" s="197">
        <f t="shared" si="114"/>
        <v>1.4800000000000004E-2</v>
      </c>
      <c r="AK548" s="197">
        <f t="shared" si="111"/>
        <v>0.69605850000000158</v>
      </c>
      <c r="AL548" s="198">
        <f>ROW(AG104)*AJ548^IF(AK548=100%,0,1)*PRODUCT(INDEX(1-AJ$444:AJ547,))</f>
        <v>0.34072940612509123</v>
      </c>
      <c r="AM548" s="199">
        <f t="shared" si="112"/>
        <v>31.949377453970321</v>
      </c>
      <c r="AN548" s="190"/>
    </row>
    <row r="549" spans="1:40" ht="14.45" hidden="1" customHeight="1">
      <c r="A549" s="190"/>
      <c r="B549" s="686"/>
      <c r="C549" s="196">
        <v>104</v>
      </c>
      <c r="D549" s="200"/>
      <c r="E549" s="200"/>
      <c r="F549" s="198"/>
      <c r="G549" s="198"/>
      <c r="H549" s="197"/>
      <c r="I549" s="197"/>
      <c r="J549" s="198"/>
      <c r="K549" s="198"/>
      <c r="L549" s="197"/>
      <c r="M549" s="197"/>
      <c r="N549" s="198"/>
      <c r="O549" s="198"/>
      <c r="P549" s="197"/>
      <c r="Q549" s="197"/>
      <c r="R549" s="198"/>
      <c r="S549" s="198"/>
      <c r="T549" s="197"/>
      <c r="U549" s="197"/>
      <c r="V549" s="198"/>
      <c r="W549" s="198"/>
      <c r="X549" s="197"/>
      <c r="Y549" s="197"/>
      <c r="Z549" s="198"/>
      <c r="AA549" s="198"/>
      <c r="AB549" s="197"/>
      <c r="AC549" s="197"/>
      <c r="AD549" s="198"/>
      <c r="AE549" s="198"/>
      <c r="AF549" s="197"/>
      <c r="AG549" s="197"/>
      <c r="AH549" s="198"/>
      <c r="AI549" s="198"/>
      <c r="AJ549" s="197">
        <f t="shared" si="114"/>
        <v>1.4800000000000004E-2</v>
      </c>
      <c r="AK549" s="197">
        <f t="shared" si="111"/>
        <v>0.70294050000000163</v>
      </c>
      <c r="AL549" s="198">
        <f>ROW(AG105)*AJ549^IF(AK549=100%,0,1)*PRODUCT(INDEX(1-AJ$444:AJ548,))</f>
        <v>0.33891436678861719</v>
      </c>
      <c r="AM549" s="199">
        <f t="shared" si="112"/>
        <v>32.288291820758936</v>
      </c>
      <c r="AN549" s="190"/>
    </row>
    <row r="550" spans="1:40" ht="14.45" hidden="1" customHeight="1">
      <c r="A550" s="190"/>
      <c r="B550" s="686"/>
      <c r="C550" s="196">
        <v>105</v>
      </c>
      <c r="D550" s="200"/>
      <c r="E550" s="200"/>
      <c r="F550" s="198"/>
      <c r="G550" s="198"/>
      <c r="H550" s="197"/>
      <c r="I550" s="197"/>
      <c r="J550" s="198"/>
      <c r="K550" s="198"/>
      <c r="L550" s="197"/>
      <c r="M550" s="197"/>
      <c r="N550" s="198"/>
      <c r="O550" s="198"/>
      <c r="P550" s="197"/>
      <c r="Q550" s="197"/>
      <c r="R550" s="198"/>
      <c r="S550" s="198"/>
      <c r="T550" s="197"/>
      <c r="U550" s="197"/>
      <c r="V550" s="198"/>
      <c r="W550" s="198"/>
      <c r="X550" s="197"/>
      <c r="Y550" s="197"/>
      <c r="Z550" s="198"/>
      <c r="AA550" s="198"/>
      <c r="AB550" s="197"/>
      <c r="AC550" s="197"/>
      <c r="AD550" s="198"/>
      <c r="AE550" s="198"/>
      <c r="AF550" s="197"/>
      <c r="AG550" s="197"/>
      <c r="AH550" s="198"/>
      <c r="AI550" s="198"/>
      <c r="AJ550" s="197">
        <f t="shared" si="114"/>
        <v>1.4800000000000004E-2</v>
      </c>
      <c r="AK550" s="197">
        <f t="shared" si="111"/>
        <v>0.70982250000000169</v>
      </c>
      <c r="AL550" s="198">
        <f>ROW(AG106)*AJ550^IF(AK550=100%,0,1)*PRODUCT(INDEX(1-AJ$444:AJ549,))</f>
        <v>0.33707841924738507</v>
      </c>
      <c r="AM550" s="199">
        <f t="shared" si="112"/>
        <v>32.625370240006319</v>
      </c>
      <c r="AN550" s="190"/>
    </row>
    <row r="551" spans="1:40" ht="14.45" hidden="1" customHeight="1">
      <c r="A551" s="190"/>
      <c r="B551" s="686"/>
      <c r="C551" s="196">
        <v>106</v>
      </c>
      <c r="D551" s="200"/>
      <c r="E551" s="200"/>
      <c r="F551" s="198"/>
      <c r="G551" s="198"/>
      <c r="H551" s="197"/>
      <c r="I551" s="197"/>
      <c r="J551" s="198"/>
      <c r="K551" s="198"/>
      <c r="L551" s="197"/>
      <c r="M551" s="197"/>
      <c r="N551" s="198"/>
      <c r="O551" s="198"/>
      <c r="P551" s="197"/>
      <c r="Q551" s="197"/>
      <c r="R551" s="198"/>
      <c r="S551" s="198"/>
      <c r="T551" s="197"/>
      <c r="U551" s="197"/>
      <c r="V551" s="198"/>
      <c r="W551" s="198"/>
      <c r="X551" s="197"/>
      <c r="Y551" s="197"/>
      <c r="Z551" s="198"/>
      <c r="AA551" s="198"/>
      <c r="AB551" s="197"/>
      <c r="AC551" s="197"/>
      <c r="AD551" s="198"/>
      <c r="AE551" s="198"/>
      <c r="AF551" s="197"/>
      <c r="AG551" s="197"/>
      <c r="AH551" s="198"/>
      <c r="AI551" s="198"/>
      <c r="AJ551" s="197">
        <f t="shared" si="114"/>
        <v>1.4800000000000004E-2</v>
      </c>
      <c r="AK551" s="197">
        <f t="shared" si="111"/>
        <v>0.71670450000000174</v>
      </c>
      <c r="AL551" s="198">
        <f>ROW(AG107)*AJ551^IF(AK551=100%,0,1)*PRODUCT(INDEX(1-AJ$444:AJ550,))</f>
        <v>0.33522257995047211</v>
      </c>
      <c r="AM551" s="199">
        <f t="shared" si="112"/>
        <v>32.960592819956794</v>
      </c>
      <c r="AN551" s="190"/>
    </row>
    <row r="552" spans="1:40" ht="14.45" hidden="1" customHeight="1">
      <c r="A552" s="190"/>
      <c r="B552" s="686"/>
      <c r="C552" s="196">
        <v>107</v>
      </c>
      <c r="D552" s="200"/>
      <c r="E552" s="200"/>
      <c r="F552" s="198"/>
      <c r="G552" s="198"/>
      <c r="H552" s="197"/>
      <c r="I552" s="197"/>
      <c r="J552" s="198"/>
      <c r="K552" s="198"/>
      <c r="L552" s="197"/>
      <c r="M552" s="197"/>
      <c r="N552" s="198"/>
      <c r="O552" s="198"/>
      <c r="P552" s="197"/>
      <c r="Q552" s="197"/>
      <c r="R552" s="198"/>
      <c r="S552" s="198"/>
      <c r="T552" s="197"/>
      <c r="U552" s="197"/>
      <c r="V552" s="198"/>
      <c r="W552" s="198"/>
      <c r="X552" s="197"/>
      <c r="Y552" s="197"/>
      <c r="Z552" s="198"/>
      <c r="AA552" s="198"/>
      <c r="AB552" s="197"/>
      <c r="AC552" s="197"/>
      <c r="AD552" s="198"/>
      <c r="AE552" s="198"/>
      <c r="AF552" s="197"/>
      <c r="AG552" s="197"/>
      <c r="AH552" s="198"/>
      <c r="AI552" s="198"/>
      <c r="AJ552" s="197">
        <f t="shared" si="114"/>
        <v>1.4800000000000004E-2</v>
      </c>
      <c r="AK552" s="197">
        <f t="shared" si="111"/>
        <v>0.7235865000000018</v>
      </c>
      <c r="AL552" s="198">
        <f>ROW(AG108)*AJ552^IF(AK552=100%,0,1)*PRODUCT(INDEX(1-AJ$444:AJ551,))</f>
        <v>0.33334783983979582</v>
      </c>
      <c r="AM552" s="199">
        <f t="shared" si="112"/>
        <v>33.29394065979659</v>
      </c>
      <c r="AN552" s="190"/>
    </row>
    <row r="553" spans="1:40" ht="14.45" hidden="1" customHeight="1">
      <c r="A553" s="190"/>
      <c r="B553" s="686"/>
      <c r="C553" s="196">
        <v>108</v>
      </c>
      <c r="D553" s="200"/>
      <c r="E553" s="200"/>
      <c r="F553" s="198"/>
      <c r="G553" s="198"/>
      <c r="H553" s="197"/>
      <c r="I553" s="197"/>
      <c r="J553" s="198"/>
      <c r="K553" s="198"/>
      <c r="L553" s="197"/>
      <c r="M553" s="197"/>
      <c r="N553" s="198"/>
      <c r="O553" s="198"/>
      <c r="P553" s="197"/>
      <c r="Q553" s="197"/>
      <c r="R553" s="198"/>
      <c r="S553" s="198"/>
      <c r="T553" s="197"/>
      <c r="U553" s="197"/>
      <c r="V553" s="198"/>
      <c r="W553" s="198"/>
      <c r="X553" s="197"/>
      <c r="Y553" s="197"/>
      <c r="Z553" s="198"/>
      <c r="AA553" s="198"/>
      <c r="AB553" s="197"/>
      <c r="AC553" s="197"/>
      <c r="AD553" s="198"/>
      <c r="AE553" s="198"/>
      <c r="AF553" s="197"/>
      <c r="AG553" s="197"/>
      <c r="AH553" s="198"/>
      <c r="AI553" s="198"/>
      <c r="AJ553" s="197">
        <f t="shared" si="114"/>
        <v>1.4800000000000004E-2</v>
      </c>
      <c r="AK553" s="197">
        <f t="shared" si="111"/>
        <v>0.73046850000000185</v>
      </c>
      <c r="AL553" s="198">
        <f>ROW(AG109)*AJ553^IF(AK553=100%,0,1)*PRODUCT(INDEX(1-AJ$444:AJ552,))</f>
        <v>0.33145516488248322</v>
      </c>
      <c r="AM553" s="199">
        <f t="shared" si="112"/>
        <v>33.625395824679075</v>
      </c>
      <c r="AN553" s="190"/>
    </row>
    <row r="554" spans="1:40" ht="14.45" hidden="1" customHeight="1">
      <c r="A554" s="190"/>
      <c r="B554" s="686"/>
      <c r="C554" s="196">
        <v>109</v>
      </c>
      <c r="D554" s="200"/>
      <c r="E554" s="200"/>
      <c r="F554" s="198"/>
      <c r="G554" s="198"/>
      <c r="H554" s="197"/>
      <c r="I554" s="197"/>
      <c r="J554" s="198"/>
      <c r="K554" s="198"/>
      <c r="L554" s="197"/>
      <c r="M554" s="197"/>
      <c r="N554" s="198"/>
      <c r="O554" s="198"/>
      <c r="P554" s="197"/>
      <c r="Q554" s="197"/>
      <c r="R554" s="198"/>
      <c r="S554" s="198"/>
      <c r="T554" s="197"/>
      <c r="U554" s="197"/>
      <c r="V554" s="198"/>
      <c r="W554" s="198"/>
      <c r="X554" s="197"/>
      <c r="Y554" s="197"/>
      <c r="Z554" s="198"/>
      <c r="AA554" s="198"/>
      <c r="AB554" s="197"/>
      <c r="AC554" s="197"/>
      <c r="AD554" s="198"/>
      <c r="AE554" s="198"/>
      <c r="AF554" s="197"/>
      <c r="AG554" s="197"/>
      <c r="AH554" s="198"/>
      <c r="AI554" s="198"/>
      <c r="AJ554" s="197">
        <f t="shared" si="114"/>
        <v>1.4800000000000004E-2</v>
      </c>
      <c r="AK554" s="197">
        <f t="shared" si="111"/>
        <v>0.73735050000000191</v>
      </c>
      <c r="AL554" s="198">
        <f>ROW(AG110)*AJ554^IF(AK554=100%,0,1)*PRODUCT(INDEX(1-AJ$444:AJ553,))</f>
        <v>0.32954549659306853</v>
      </c>
      <c r="AM554" s="199">
        <f t="shared" si="112"/>
        <v>33.954941321272145</v>
      </c>
      <c r="AN554" s="190"/>
    </row>
    <row r="555" spans="1:40" ht="14.45" hidden="1" customHeight="1">
      <c r="A555" s="190"/>
      <c r="B555" s="686"/>
      <c r="C555" s="196">
        <v>110</v>
      </c>
      <c r="D555" s="200"/>
      <c r="E555" s="200"/>
      <c r="F555" s="198"/>
      <c r="G555" s="198"/>
      <c r="H555" s="197"/>
      <c r="I555" s="197"/>
      <c r="J555" s="198"/>
      <c r="K555" s="198"/>
      <c r="L555" s="197"/>
      <c r="M555" s="197"/>
      <c r="N555" s="198"/>
      <c r="O555" s="198"/>
      <c r="P555" s="197"/>
      <c r="Q555" s="197"/>
      <c r="R555" s="198"/>
      <c r="S555" s="198"/>
      <c r="T555" s="197"/>
      <c r="U555" s="197"/>
      <c r="V555" s="198"/>
      <c r="W555" s="198"/>
      <c r="X555" s="197"/>
      <c r="Y555" s="197"/>
      <c r="Z555" s="198"/>
      <c r="AA555" s="198"/>
      <c r="AB555" s="197"/>
      <c r="AC555" s="197"/>
      <c r="AD555" s="198"/>
      <c r="AE555" s="198"/>
      <c r="AF555" s="197"/>
      <c r="AG555" s="197"/>
      <c r="AH555" s="198"/>
      <c r="AI555" s="198"/>
      <c r="AJ555" s="197">
        <f t="shared" si="114"/>
        <v>1.4800000000000004E-2</v>
      </c>
      <c r="AK555" s="197">
        <f t="shared" si="111"/>
        <v>0.74423250000000196</v>
      </c>
      <c r="AL555" s="198">
        <f>ROW(AG111)*AJ555^IF(AK555=100%,0,1)*PRODUCT(INDEX(1-AJ$444:AJ554,))</f>
        <v>0.32761975254570469</v>
      </c>
      <c r="AM555" s="199">
        <f t="shared" si="112"/>
        <v>34.282561073817853</v>
      </c>
      <c r="AN555" s="190"/>
    </row>
    <row r="556" spans="1:40" ht="14.45" hidden="1" customHeight="1">
      <c r="A556" s="190"/>
      <c r="B556" s="686"/>
      <c r="C556" s="196">
        <v>111</v>
      </c>
      <c r="D556" s="200"/>
      <c r="E556" s="200"/>
      <c r="F556" s="198"/>
      <c r="G556" s="198"/>
      <c r="H556" s="197"/>
      <c r="I556" s="197"/>
      <c r="J556" s="198"/>
      <c r="K556" s="198"/>
      <c r="L556" s="197"/>
      <c r="M556" s="197"/>
      <c r="N556" s="198"/>
      <c r="O556" s="198"/>
      <c r="P556" s="197"/>
      <c r="Q556" s="197"/>
      <c r="R556" s="198"/>
      <c r="S556" s="198"/>
      <c r="T556" s="197"/>
      <c r="U556" s="197"/>
      <c r="V556" s="198"/>
      <c r="W556" s="198"/>
      <c r="X556" s="197"/>
      <c r="Y556" s="197"/>
      <c r="Z556" s="198"/>
      <c r="AA556" s="198"/>
      <c r="AB556" s="197"/>
      <c r="AC556" s="197"/>
      <c r="AD556" s="198"/>
      <c r="AE556" s="198"/>
      <c r="AF556" s="197"/>
      <c r="AG556" s="197"/>
      <c r="AH556" s="198"/>
      <c r="AI556" s="198"/>
      <c r="AJ556" s="197">
        <f t="shared" si="114"/>
        <v>1.4800000000000004E-2</v>
      </c>
      <c r="AK556" s="197">
        <f t="shared" si="111"/>
        <v>0.75111450000000202</v>
      </c>
      <c r="AL556" s="198">
        <f>ROW(AG112)*AJ556^IF(AK556=100%,0,1)*PRODUCT(INDEX(1-AJ$444:AJ555,))</f>
        <v>0.32567882687656902</v>
      </c>
      <c r="AM556" s="199">
        <f t="shared" si="112"/>
        <v>34.608239900694421</v>
      </c>
      <c r="AN556" s="190"/>
    </row>
    <row r="557" spans="1:40" ht="14.45" hidden="1" customHeight="1">
      <c r="A557" s="190"/>
      <c r="B557" s="686"/>
      <c r="C557" s="196">
        <v>112</v>
      </c>
      <c r="D557" s="200"/>
      <c r="E557" s="200"/>
      <c r="F557" s="198"/>
      <c r="G557" s="198"/>
      <c r="H557" s="197"/>
      <c r="I557" s="197"/>
      <c r="J557" s="198"/>
      <c r="K557" s="198"/>
      <c r="L557" s="197"/>
      <c r="M557" s="197"/>
      <c r="N557" s="198"/>
      <c r="O557" s="198"/>
      <c r="P557" s="197"/>
      <c r="Q557" s="197"/>
      <c r="R557" s="198"/>
      <c r="S557" s="198"/>
      <c r="T557" s="197"/>
      <c r="U557" s="197"/>
      <c r="V557" s="198"/>
      <c r="W557" s="198"/>
      <c r="X557" s="197"/>
      <c r="Y557" s="197"/>
      <c r="Z557" s="198"/>
      <c r="AA557" s="198"/>
      <c r="AB557" s="197"/>
      <c r="AC557" s="197"/>
      <c r="AD557" s="198"/>
      <c r="AE557" s="198"/>
      <c r="AF557" s="197"/>
      <c r="AG557" s="197"/>
      <c r="AH557" s="198"/>
      <c r="AI557" s="198"/>
      <c r="AJ557" s="197">
        <f t="shared" si="114"/>
        <v>1.4800000000000004E-2</v>
      </c>
      <c r="AK557" s="197">
        <f t="shared" si="111"/>
        <v>0.75799650000000207</v>
      </c>
      <c r="AL557" s="198">
        <f>ROW(AG113)*AJ557^IF(AK557=100%,0,1)*PRODUCT(INDEX(1-AJ$444:AJ556,))</f>
        <v>0.3237235907766422</v>
      </c>
      <c r="AM557" s="199">
        <f t="shared" si="112"/>
        <v>34.931963491471066</v>
      </c>
      <c r="AN557" s="190"/>
    </row>
    <row r="558" spans="1:40" ht="14.45" hidden="1" customHeight="1">
      <c r="A558" s="190"/>
      <c r="B558" s="686"/>
      <c r="C558" s="196">
        <v>113</v>
      </c>
      <c r="D558" s="200"/>
      <c r="E558" s="200"/>
      <c r="F558" s="198"/>
      <c r="G558" s="198"/>
      <c r="H558" s="197"/>
      <c r="I558" s="197"/>
      <c r="J558" s="198"/>
      <c r="K558" s="198"/>
      <c r="L558" s="197"/>
      <c r="M558" s="197"/>
      <c r="N558" s="198"/>
      <c r="O558" s="198"/>
      <c r="P558" s="197"/>
      <c r="Q558" s="197"/>
      <c r="R558" s="198"/>
      <c r="S558" s="198"/>
      <c r="T558" s="197"/>
      <c r="U558" s="197"/>
      <c r="V558" s="198"/>
      <c r="W558" s="198"/>
      <c r="X558" s="197"/>
      <c r="Y558" s="197"/>
      <c r="Z558" s="198"/>
      <c r="AA558" s="198"/>
      <c r="AB558" s="197"/>
      <c r="AC558" s="197"/>
      <c r="AD558" s="198"/>
      <c r="AE558" s="198"/>
      <c r="AF558" s="197"/>
      <c r="AG558" s="197"/>
      <c r="AH558" s="198"/>
      <c r="AI558" s="198"/>
      <c r="AJ558" s="197">
        <f t="shared" si="114"/>
        <v>1.4800000000000004E-2</v>
      </c>
      <c r="AK558" s="197">
        <f t="shared" si="111"/>
        <v>0.76487850000000213</v>
      </c>
      <c r="AL558" s="198">
        <f>ROW(AG114)*AJ558^IF(AK558=100%,0,1)*PRODUCT(INDEX(1-AJ$444:AJ557,))</f>
        <v>0.32175489297503412</v>
      </c>
      <c r="AM558" s="199">
        <f t="shared" si="112"/>
        <v>35.253718384446103</v>
      </c>
      <c r="AN558" s="190"/>
    </row>
    <row r="559" spans="1:40" ht="14.45" hidden="1" customHeight="1">
      <c r="A559" s="190"/>
      <c r="B559" s="686"/>
      <c r="C559" s="196">
        <v>114</v>
      </c>
      <c r="D559" s="200"/>
      <c r="E559" s="200"/>
      <c r="F559" s="198"/>
      <c r="G559" s="198"/>
      <c r="H559" s="197"/>
      <c r="I559" s="197"/>
      <c r="J559" s="198"/>
      <c r="K559" s="198"/>
      <c r="L559" s="197"/>
      <c r="M559" s="197"/>
      <c r="N559" s="198"/>
      <c r="O559" s="198"/>
      <c r="P559" s="197"/>
      <c r="Q559" s="197"/>
      <c r="R559" s="198"/>
      <c r="S559" s="198"/>
      <c r="T559" s="197"/>
      <c r="U559" s="197"/>
      <c r="V559" s="198"/>
      <c r="W559" s="198"/>
      <c r="X559" s="197"/>
      <c r="Y559" s="197"/>
      <c r="Z559" s="198"/>
      <c r="AA559" s="198"/>
      <c r="AB559" s="197"/>
      <c r="AC559" s="197"/>
      <c r="AD559" s="198"/>
      <c r="AE559" s="198"/>
      <c r="AF559" s="197"/>
      <c r="AG559" s="197"/>
      <c r="AH559" s="198"/>
      <c r="AI559" s="198"/>
      <c r="AJ559" s="197">
        <f t="shared" si="114"/>
        <v>1.4800000000000004E-2</v>
      </c>
      <c r="AK559" s="197">
        <f t="shared" si="111"/>
        <v>0.77176050000000218</v>
      </c>
      <c r="AL559" s="198">
        <f>ROW(AG115)*AJ559^IF(AK559=100%,0,1)*PRODUCT(INDEX(1-AJ$444:AJ558,))</f>
        <v>0.31977356021302994</v>
      </c>
      <c r="AM559" s="199">
        <f t="shared" si="112"/>
        <v>35.573491944659132</v>
      </c>
      <c r="AN559" s="190"/>
    </row>
    <row r="560" spans="1:40" ht="14.45" hidden="1" customHeight="1">
      <c r="A560" s="190"/>
      <c r="B560" s="686"/>
      <c r="C560" s="196">
        <v>115</v>
      </c>
      <c r="D560" s="200"/>
      <c r="E560" s="200"/>
      <c r="F560" s="198"/>
      <c r="G560" s="198"/>
      <c r="H560" s="197"/>
      <c r="I560" s="197"/>
      <c r="J560" s="198"/>
      <c r="K560" s="198"/>
      <c r="L560" s="197"/>
      <c r="M560" s="197"/>
      <c r="N560" s="198"/>
      <c r="O560" s="198"/>
      <c r="P560" s="197"/>
      <c r="Q560" s="197"/>
      <c r="R560" s="198"/>
      <c r="S560" s="198"/>
      <c r="T560" s="197"/>
      <c r="U560" s="197"/>
      <c r="V560" s="198"/>
      <c r="W560" s="198"/>
      <c r="X560" s="197"/>
      <c r="Y560" s="197"/>
      <c r="Z560" s="198"/>
      <c r="AA560" s="198"/>
      <c r="AB560" s="197"/>
      <c r="AC560" s="197"/>
      <c r="AD560" s="198"/>
      <c r="AE560" s="198"/>
      <c r="AF560" s="197"/>
      <c r="AG560" s="197"/>
      <c r="AH560" s="198"/>
      <c r="AI560" s="198"/>
      <c r="AJ560" s="197">
        <f t="shared" si="114"/>
        <v>1.4800000000000004E-2</v>
      </c>
      <c r="AK560" s="197">
        <f t="shared" si="111"/>
        <v>0.77864250000000224</v>
      </c>
      <c r="AL560" s="198">
        <f>ROW(AG116)*AJ560^IF(AK560=100%,0,1)*PRODUCT(INDEX(1-AJ$444:AJ559,))</f>
        <v>0.31778039770902383</v>
      </c>
      <c r="AM560" s="199">
        <f t="shared" si="112"/>
        <v>35.891272342368154</v>
      </c>
      <c r="AN560" s="190"/>
    </row>
    <row r="561" spans="1:40" ht="14.45" hidden="1" customHeight="1">
      <c r="A561" s="190"/>
      <c r="B561" s="686"/>
      <c r="C561" s="196">
        <v>116</v>
      </c>
      <c r="D561" s="200"/>
      <c r="E561" s="200"/>
      <c r="F561" s="198"/>
      <c r="G561" s="198"/>
      <c r="H561" s="197"/>
      <c r="I561" s="197"/>
      <c r="J561" s="198"/>
      <c r="K561" s="198"/>
      <c r="L561" s="197"/>
      <c r="M561" s="197"/>
      <c r="N561" s="198"/>
      <c r="O561" s="198"/>
      <c r="P561" s="197"/>
      <c r="Q561" s="197"/>
      <c r="R561" s="198"/>
      <c r="S561" s="198"/>
      <c r="T561" s="197"/>
      <c r="U561" s="197"/>
      <c r="V561" s="198"/>
      <c r="W561" s="198"/>
      <c r="X561" s="197"/>
      <c r="Y561" s="197"/>
      <c r="Z561" s="198"/>
      <c r="AA561" s="198"/>
      <c r="AB561" s="197"/>
      <c r="AC561" s="197"/>
      <c r="AD561" s="198"/>
      <c r="AE561" s="198"/>
      <c r="AF561" s="197"/>
      <c r="AG561" s="197"/>
      <c r="AH561" s="198"/>
      <c r="AI561" s="198"/>
      <c r="AJ561" s="197">
        <f t="shared" si="114"/>
        <v>1.4800000000000004E-2</v>
      </c>
      <c r="AK561" s="197">
        <f t="shared" si="111"/>
        <v>0.78552450000000229</v>
      </c>
      <c r="AL561" s="198">
        <f>ROW(AG117)*AJ561^IF(AK561=100%,0,1)*PRODUCT(INDEX(1-AJ$444:AJ560,))</f>
        <v>0.31577618961450726</v>
      </c>
      <c r="AM561" s="199">
        <f t="shared" si="112"/>
        <v>36.207048531982664</v>
      </c>
      <c r="AN561" s="190"/>
    </row>
    <row r="562" spans="1:40" ht="14.45" hidden="1" customHeight="1">
      <c r="A562" s="190"/>
      <c r="B562" s="686"/>
      <c r="C562" s="196">
        <v>117</v>
      </c>
      <c r="D562" s="200"/>
      <c r="E562" s="200"/>
      <c r="F562" s="198"/>
      <c r="G562" s="198"/>
      <c r="H562" s="197"/>
      <c r="I562" s="197"/>
      <c r="J562" s="198"/>
      <c r="K562" s="198"/>
      <c r="L562" s="197"/>
      <c r="M562" s="197"/>
      <c r="N562" s="198"/>
      <c r="O562" s="198"/>
      <c r="P562" s="197"/>
      <c r="Q562" s="197"/>
      <c r="R562" s="198"/>
      <c r="S562" s="198"/>
      <c r="T562" s="197"/>
      <c r="U562" s="197"/>
      <c r="V562" s="198"/>
      <c r="W562" s="198"/>
      <c r="X562" s="197"/>
      <c r="Y562" s="197"/>
      <c r="Z562" s="198"/>
      <c r="AA562" s="198"/>
      <c r="AB562" s="197"/>
      <c r="AC562" s="197"/>
      <c r="AD562" s="198"/>
      <c r="AE562" s="198"/>
      <c r="AF562" s="197"/>
      <c r="AG562" s="197"/>
      <c r="AH562" s="198"/>
      <c r="AI562" s="198"/>
      <c r="AJ562" s="197">
        <f t="shared" si="114"/>
        <v>1.4800000000000004E-2</v>
      </c>
      <c r="AK562" s="197">
        <f t="shared" si="111"/>
        <v>0.79240650000000235</v>
      </c>
      <c r="AL562" s="198">
        <f>ROW(AG118)*AJ562^IF(AK562=100%,0,1)*PRODUCT(INDEX(1-AJ$444:AJ561,))</f>
        <v>0.31376169946127419</v>
      </c>
      <c r="AM562" s="199">
        <f t="shared" si="112"/>
        <v>36.520810231443939</v>
      </c>
      <c r="AN562" s="190"/>
    </row>
    <row r="563" spans="1:40" ht="14.45" hidden="1" customHeight="1">
      <c r="A563" s="190"/>
      <c r="B563" s="686"/>
      <c r="C563" s="196">
        <v>118</v>
      </c>
      <c r="D563" s="200"/>
      <c r="E563" s="200"/>
      <c r="F563" s="198"/>
      <c r="G563" s="198"/>
      <c r="H563" s="197"/>
      <c r="I563" s="197"/>
      <c r="J563" s="198"/>
      <c r="K563" s="198"/>
      <c r="L563" s="197"/>
      <c r="M563" s="197"/>
      <c r="N563" s="198"/>
      <c r="O563" s="198"/>
      <c r="P563" s="197"/>
      <c r="Q563" s="197"/>
      <c r="R563" s="198"/>
      <c r="S563" s="198"/>
      <c r="T563" s="197"/>
      <c r="U563" s="197"/>
      <c r="V563" s="198"/>
      <c r="W563" s="198"/>
      <c r="X563" s="197"/>
      <c r="Y563" s="197"/>
      <c r="Z563" s="198"/>
      <c r="AA563" s="198"/>
      <c r="AB563" s="197"/>
      <c r="AC563" s="197"/>
      <c r="AD563" s="198"/>
      <c r="AE563" s="198"/>
      <c r="AF563" s="197"/>
      <c r="AG563" s="197"/>
      <c r="AH563" s="198"/>
      <c r="AI563" s="198"/>
      <c r="AJ563" s="197">
        <f t="shared" si="114"/>
        <v>1.4800000000000004E-2</v>
      </c>
      <c r="AK563" s="197">
        <f t="shared" si="111"/>
        <v>0.7992885000000024</v>
      </c>
      <c r="AL563" s="198">
        <f>ROW(AG119)*AJ563^IF(AK563=100%,0,1)*PRODUCT(INDEX(1-AJ$444:AJ562,))</f>
        <v>0.31173767060000368</v>
      </c>
      <c r="AM563" s="199">
        <f t="shared" si="112"/>
        <v>36.832547902043942</v>
      </c>
      <c r="AN563" s="190"/>
    </row>
    <row r="564" spans="1:40" ht="14.45" hidden="1" customHeight="1">
      <c r="A564" s="190"/>
      <c r="B564" s="686"/>
      <c r="C564" s="196">
        <v>119</v>
      </c>
      <c r="D564" s="200"/>
      <c r="E564" s="200"/>
      <c r="F564" s="198"/>
      <c r="G564" s="198"/>
      <c r="H564" s="197"/>
      <c r="I564" s="197"/>
      <c r="J564" s="198"/>
      <c r="K564" s="198"/>
      <c r="L564" s="197"/>
      <c r="M564" s="197"/>
      <c r="N564" s="198"/>
      <c r="O564" s="198"/>
      <c r="P564" s="197"/>
      <c r="Q564" s="197"/>
      <c r="R564" s="198"/>
      <c r="S564" s="198"/>
      <c r="T564" s="197"/>
      <c r="U564" s="197"/>
      <c r="V564" s="198"/>
      <c r="W564" s="198"/>
      <c r="X564" s="197"/>
      <c r="Y564" s="197"/>
      <c r="Z564" s="198"/>
      <c r="AA564" s="198"/>
      <c r="AB564" s="197"/>
      <c r="AC564" s="197"/>
      <c r="AD564" s="198"/>
      <c r="AE564" s="198"/>
      <c r="AF564" s="197"/>
      <c r="AG564" s="197"/>
      <c r="AH564" s="198"/>
      <c r="AI564" s="198"/>
      <c r="AJ564" s="197">
        <f t="shared" si="114"/>
        <v>1.4800000000000004E-2</v>
      </c>
      <c r="AK564" s="197">
        <f t="shared" si="111"/>
        <v>0.80617050000000245</v>
      </c>
      <c r="AL564" s="198">
        <f>ROW(AG120)*AJ564^IF(AK564=100%,0,1)*PRODUCT(INDEX(1-AJ$444:AJ563,))</f>
        <v>0.30970482663037674</v>
      </c>
      <c r="AM564" s="199">
        <f t="shared" si="112"/>
        <v>37.142252728674322</v>
      </c>
      <c r="AN564" s="190"/>
    </row>
    <row r="565" spans="1:40" ht="14.45" hidden="1" customHeight="1">
      <c r="A565" s="190"/>
      <c r="B565" s="686"/>
      <c r="C565" s="196">
        <v>120</v>
      </c>
      <c r="D565" s="200"/>
      <c r="E565" s="200"/>
      <c r="F565" s="198"/>
      <c r="G565" s="198"/>
      <c r="H565" s="197"/>
      <c r="I565" s="197"/>
      <c r="J565" s="198"/>
      <c r="K565" s="198"/>
      <c r="L565" s="197"/>
      <c r="M565" s="197"/>
      <c r="N565" s="198"/>
      <c r="O565" s="198"/>
      <c r="P565" s="197"/>
      <c r="Q565" s="197"/>
      <c r="R565" s="198"/>
      <c r="S565" s="198"/>
      <c r="T565" s="197"/>
      <c r="U565" s="197"/>
      <c r="V565" s="198"/>
      <c r="W565" s="198"/>
      <c r="X565" s="197"/>
      <c r="Y565" s="197"/>
      <c r="Z565" s="198"/>
      <c r="AA565" s="198"/>
      <c r="AB565" s="197"/>
      <c r="AC565" s="197"/>
      <c r="AD565" s="198"/>
      <c r="AE565" s="198"/>
      <c r="AF565" s="197"/>
      <c r="AG565" s="197"/>
      <c r="AH565" s="198"/>
      <c r="AI565" s="198"/>
      <c r="AJ565" s="197">
        <f t="shared" si="114"/>
        <v>1.4800000000000004E-2</v>
      </c>
      <c r="AK565" s="197">
        <f t="shared" si="111"/>
        <v>0.81305250000000251</v>
      </c>
      <c r="AL565" s="198">
        <f>ROW(AG121)*AJ565^IF(AK565=100%,0,1)*PRODUCT(INDEX(1-AJ$444:AJ564,))</f>
        <v>0.30766387182288257</v>
      </c>
      <c r="AM565" s="199">
        <f t="shared" si="112"/>
        <v>37.449916600497204</v>
      </c>
      <c r="AN565" s="190"/>
    </row>
    <row r="566" spans="1:40" ht="14.45" hidden="1" customHeight="1">
      <c r="A566" s="190"/>
      <c r="B566" s="686"/>
      <c r="C566" s="196">
        <v>121</v>
      </c>
      <c r="D566" s="200"/>
      <c r="E566" s="200"/>
      <c r="F566" s="198"/>
      <c r="G566" s="198"/>
      <c r="H566" s="197"/>
      <c r="I566" s="197"/>
      <c r="J566" s="198"/>
      <c r="K566" s="198"/>
      <c r="L566" s="197"/>
      <c r="M566" s="197"/>
      <c r="N566" s="198"/>
      <c r="O566" s="198"/>
      <c r="P566" s="197"/>
      <c r="Q566" s="197"/>
      <c r="R566" s="198"/>
      <c r="S566" s="198"/>
      <c r="T566" s="197"/>
      <c r="U566" s="197"/>
      <c r="V566" s="198"/>
      <c r="W566" s="198"/>
      <c r="X566" s="197"/>
      <c r="Y566" s="197"/>
      <c r="Z566" s="198"/>
      <c r="AA566" s="198"/>
      <c r="AB566" s="197"/>
      <c r="AC566" s="197"/>
      <c r="AD566" s="198"/>
      <c r="AE566" s="198"/>
      <c r="AF566" s="197"/>
      <c r="AG566" s="197"/>
      <c r="AH566" s="198"/>
      <c r="AI566" s="198"/>
      <c r="AJ566" s="197">
        <f t="shared" si="114"/>
        <v>1.4800000000000004E-2</v>
      </c>
      <c r="AK566" s="197">
        <f t="shared" si="111"/>
        <v>0.81993450000000256</v>
      </c>
      <c r="AL566" s="198">
        <f>ROW(AG122)*AJ566^IF(AK566=100%,0,1)*PRODUCT(INDEX(1-AJ$444:AJ565,))</f>
        <v>0.30561549153246509</v>
      </c>
      <c r="AM566" s="199">
        <f t="shared" si="112"/>
        <v>37.755532092029668</v>
      </c>
      <c r="AN566" s="190"/>
    </row>
    <row r="567" spans="1:40" ht="14.45" hidden="1" customHeight="1">
      <c r="A567" s="190"/>
      <c r="B567" s="686"/>
      <c r="C567" s="196">
        <v>122</v>
      </c>
      <c r="D567" s="200"/>
      <c r="E567" s="200"/>
      <c r="F567" s="198"/>
      <c r="G567" s="198"/>
      <c r="H567" s="197"/>
      <c r="I567" s="197"/>
      <c r="J567" s="198"/>
      <c r="K567" s="198"/>
      <c r="L567" s="197"/>
      <c r="M567" s="197"/>
      <c r="N567" s="198"/>
      <c r="O567" s="198"/>
      <c r="P567" s="197"/>
      <c r="Q567" s="197"/>
      <c r="R567" s="198"/>
      <c r="S567" s="198"/>
      <c r="T567" s="197"/>
      <c r="U567" s="197"/>
      <c r="V567" s="198"/>
      <c r="W567" s="198"/>
      <c r="X567" s="197"/>
      <c r="Y567" s="197"/>
      <c r="Z567" s="198"/>
      <c r="AA567" s="198"/>
      <c r="AB567" s="197"/>
      <c r="AC567" s="197"/>
      <c r="AD567" s="198"/>
      <c r="AE567" s="198"/>
      <c r="AF567" s="197"/>
      <c r="AG567" s="197"/>
      <c r="AH567" s="198"/>
      <c r="AI567" s="198"/>
      <c r="AJ567" s="197">
        <f t="shared" si="114"/>
        <v>1.4800000000000004E-2</v>
      </c>
      <c r="AK567" s="197">
        <f t="shared" si="111"/>
        <v>0.82681650000000262</v>
      </c>
      <c r="AL567" s="198">
        <f>ROW(AG123)*AJ567^IF(AK567=100%,0,1)*PRODUCT(INDEX(1-AJ$444:AJ566,))</f>
        <v>0.30356035260415992</v>
      </c>
      <c r="AM567" s="199">
        <f t="shared" si="112"/>
        <v>38.059092444633826</v>
      </c>
      <c r="AN567" s="190"/>
    </row>
    <row r="568" spans="1:40" ht="14.45" hidden="1" customHeight="1">
      <c r="A568" s="190"/>
      <c r="B568" s="686"/>
      <c r="C568" s="196">
        <v>123</v>
      </c>
      <c r="D568" s="200"/>
      <c r="E568" s="200"/>
      <c r="F568" s="198"/>
      <c r="G568" s="198"/>
      <c r="H568" s="197"/>
      <c r="I568" s="197"/>
      <c r="J568" s="198"/>
      <c r="K568" s="198"/>
      <c r="L568" s="197"/>
      <c r="M568" s="197"/>
      <c r="N568" s="198"/>
      <c r="O568" s="198"/>
      <c r="P568" s="197"/>
      <c r="Q568" s="197"/>
      <c r="R568" s="198"/>
      <c r="S568" s="198"/>
      <c r="T568" s="197"/>
      <c r="U568" s="197"/>
      <c r="V568" s="198"/>
      <c r="W568" s="198"/>
      <c r="X568" s="197"/>
      <c r="Y568" s="197"/>
      <c r="Z568" s="198"/>
      <c r="AA568" s="198"/>
      <c r="AB568" s="197"/>
      <c r="AC568" s="197"/>
      <c r="AD568" s="198"/>
      <c r="AE568" s="198"/>
      <c r="AF568" s="197"/>
      <c r="AG568" s="197"/>
      <c r="AH568" s="198"/>
      <c r="AI568" s="198"/>
      <c r="AJ568" s="197">
        <f t="shared" si="114"/>
        <v>1.4800000000000004E-2</v>
      </c>
      <c r="AK568" s="197">
        <f t="shared" si="111"/>
        <v>0.83369850000000267</v>
      </c>
      <c r="AL568" s="198">
        <f>ROW(AG124)*AJ568^IF(AK568=100%,0,1)*PRODUCT(INDEX(1-AJ$444:AJ567,))</f>
        <v>0.3014991037708673</v>
      </c>
      <c r="AM568" s="199">
        <f t="shared" si="112"/>
        <v>38.360591548404692</v>
      </c>
      <c r="AN568" s="190"/>
    </row>
    <row r="569" spans="1:40" ht="14.45" hidden="1" customHeight="1">
      <c r="A569" s="190"/>
      <c r="B569" s="686"/>
      <c r="C569" s="196">
        <v>124</v>
      </c>
      <c r="D569" s="200"/>
      <c r="E569" s="200"/>
      <c r="F569" s="198"/>
      <c r="G569" s="198"/>
      <c r="H569" s="197"/>
      <c r="I569" s="197"/>
      <c r="J569" s="198"/>
      <c r="K569" s="198"/>
      <c r="L569" s="197"/>
      <c r="M569" s="197"/>
      <c r="N569" s="198"/>
      <c r="O569" s="198"/>
      <c r="P569" s="197"/>
      <c r="Q569" s="197"/>
      <c r="R569" s="198"/>
      <c r="S569" s="198"/>
      <c r="T569" s="197"/>
      <c r="U569" s="197"/>
      <c r="V569" s="198"/>
      <c r="W569" s="198"/>
      <c r="X569" s="197"/>
      <c r="Y569" s="197"/>
      <c r="Z569" s="198"/>
      <c r="AA569" s="198"/>
      <c r="AB569" s="197"/>
      <c r="AC569" s="197"/>
      <c r="AD569" s="198"/>
      <c r="AE569" s="198"/>
      <c r="AF569" s="197"/>
      <c r="AG569" s="197"/>
      <c r="AH569" s="198"/>
      <c r="AI569" s="198"/>
      <c r="AJ569" s="197">
        <f t="shared" si="114"/>
        <v>1.4800000000000004E-2</v>
      </c>
      <c r="AK569" s="197">
        <f t="shared" si="111"/>
        <v>0.84058050000000273</v>
      </c>
      <c r="AL569" s="198">
        <f>ROW(AG125)*AJ569^IF(AK569=100%,0,1)*PRODUCT(INDEX(1-AJ$444:AJ568,))</f>
        <v>0.29943237604340567</v>
      </c>
      <c r="AM569" s="199">
        <f t="shared" si="112"/>
        <v>38.660023924448097</v>
      </c>
      <c r="AN569" s="190"/>
    </row>
    <row r="570" spans="1:40" ht="14.45" hidden="1" customHeight="1">
      <c r="A570" s="190"/>
      <c r="B570" s="686"/>
      <c r="C570" s="196">
        <v>125</v>
      </c>
      <c r="D570" s="200"/>
      <c r="E570" s="200"/>
      <c r="F570" s="198"/>
      <c r="G570" s="198"/>
      <c r="H570" s="197"/>
      <c r="I570" s="197"/>
      <c r="J570" s="198"/>
      <c r="K570" s="198"/>
      <c r="L570" s="197"/>
      <c r="M570" s="197"/>
      <c r="N570" s="198"/>
      <c r="O570" s="198"/>
      <c r="P570" s="197"/>
      <c r="Q570" s="197"/>
      <c r="R570" s="198"/>
      <c r="S570" s="198"/>
      <c r="T570" s="197"/>
      <c r="U570" s="197"/>
      <c r="V570" s="198"/>
      <c r="W570" s="198"/>
      <c r="X570" s="197"/>
      <c r="Y570" s="197"/>
      <c r="Z570" s="198"/>
      <c r="AA570" s="198"/>
      <c r="AB570" s="197"/>
      <c r="AC570" s="197"/>
      <c r="AD570" s="198"/>
      <c r="AE570" s="198"/>
      <c r="AF570" s="197"/>
      <c r="AG570" s="197"/>
      <c r="AH570" s="198"/>
      <c r="AI570" s="198"/>
      <c r="AJ570" s="197">
        <f t="shared" si="114"/>
        <v>1.4800000000000004E-2</v>
      </c>
      <c r="AK570" s="197">
        <f t="shared" si="111"/>
        <v>0.84746250000000278</v>
      </c>
      <c r="AL570" s="198">
        <f>ROW(AG126)*AJ570^IF(AK570=100%,0,1)*PRODUCT(INDEX(1-AJ$444:AJ569,))</f>
        <v>0.29736078309298691</v>
      </c>
      <c r="AM570" s="199">
        <f t="shared" si="112"/>
        <v>38.957384707541081</v>
      </c>
      <c r="AN570" s="190"/>
    </row>
    <row r="571" spans="1:40" ht="14.45" hidden="1" customHeight="1">
      <c r="A571" s="190"/>
      <c r="B571" s="686"/>
      <c r="C571" s="196">
        <v>126</v>
      </c>
      <c r="D571" s="200"/>
      <c r="E571" s="200"/>
      <c r="F571" s="198"/>
      <c r="G571" s="198"/>
      <c r="H571" s="197"/>
      <c r="I571" s="197"/>
      <c r="J571" s="198"/>
      <c r="K571" s="198"/>
      <c r="L571" s="197"/>
      <c r="M571" s="197"/>
      <c r="N571" s="198"/>
      <c r="O571" s="198"/>
      <c r="P571" s="197"/>
      <c r="Q571" s="197"/>
      <c r="R571" s="198"/>
      <c r="S571" s="198"/>
      <c r="T571" s="197"/>
      <c r="U571" s="197"/>
      <c r="V571" s="198"/>
      <c r="W571" s="198"/>
      <c r="X571" s="197"/>
      <c r="Y571" s="197"/>
      <c r="Z571" s="198"/>
      <c r="AA571" s="198"/>
      <c r="AB571" s="197"/>
      <c r="AC571" s="197"/>
      <c r="AD571" s="198"/>
      <c r="AE571" s="198"/>
      <c r="AF571" s="197"/>
      <c r="AG571" s="197"/>
      <c r="AH571" s="198"/>
      <c r="AI571" s="198"/>
      <c r="AJ571" s="197">
        <f t="shared" si="114"/>
        <v>1.4800000000000004E-2</v>
      </c>
      <c r="AK571" s="197">
        <f t="shared" si="111"/>
        <v>0.85434450000000284</v>
      </c>
      <c r="AL571" s="198">
        <f>ROW(AG127)*AJ571^IF(AK571=100%,0,1)*PRODUCT(INDEX(1-AJ$444:AJ570,))</f>
        <v>0.29528492162625208</v>
      </c>
      <c r="AM571" s="199">
        <f t="shared" si="112"/>
        <v>39.252669629167336</v>
      </c>
      <c r="AN571" s="190"/>
    </row>
    <row r="572" spans="1:40" ht="14.45" hidden="1" customHeight="1">
      <c r="A572" s="190"/>
      <c r="B572" s="686"/>
      <c r="C572" s="196">
        <v>127</v>
      </c>
      <c r="D572" s="200"/>
      <c r="E572" s="200"/>
      <c r="F572" s="198"/>
      <c r="G572" s="198"/>
      <c r="H572" s="197"/>
      <c r="I572" s="197"/>
      <c r="J572" s="198"/>
      <c r="K572" s="198"/>
      <c r="L572" s="197"/>
      <c r="M572" s="197"/>
      <c r="N572" s="198"/>
      <c r="O572" s="198"/>
      <c r="P572" s="197"/>
      <c r="Q572" s="197"/>
      <c r="R572" s="198"/>
      <c r="S572" s="198"/>
      <c r="T572" s="197"/>
      <c r="U572" s="197"/>
      <c r="V572" s="198"/>
      <c r="W572" s="198"/>
      <c r="X572" s="197"/>
      <c r="Y572" s="197"/>
      <c r="Z572" s="198"/>
      <c r="AA572" s="198"/>
      <c r="AB572" s="197"/>
      <c r="AC572" s="197"/>
      <c r="AD572" s="198"/>
      <c r="AE572" s="198"/>
      <c r="AF572" s="197"/>
      <c r="AG572" s="197"/>
      <c r="AH572" s="198"/>
      <c r="AI572" s="198"/>
      <c r="AJ572" s="197">
        <f t="shared" si="114"/>
        <v>1.4800000000000004E-2</v>
      </c>
      <c r="AK572" s="197">
        <f t="shared" si="111"/>
        <v>0.86122650000000289</v>
      </c>
      <c r="AL572" s="198">
        <f>ROW(AG128)*AJ572^IF(AK572=100%,0,1)*PRODUCT(INDEX(1-AJ$444:AJ571,))</f>
        <v>0.29320537175300387</v>
      </c>
      <c r="AM572" s="199">
        <f t="shared" si="112"/>
        <v>39.54587500092034</v>
      </c>
      <c r="AN572" s="190"/>
    </row>
    <row r="573" spans="1:40" ht="14.45" hidden="1" customHeight="1">
      <c r="A573" s="190"/>
      <c r="B573" s="686"/>
      <c r="C573" s="196">
        <v>128</v>
      </c>
      <c r="D573" s="200"/>
      <c r="E573" s="200"/>
      <c r="F573" s="198"/>
      <c r="G573" s="198"/>
      <c r="H573" s="197"/>
      <c r="I573" s="197"/>
      <c r="J573" s="198"/>
      <c r="K573" s="198"/>
      <c r="L573" s="197"/>
      <c r="M573" s="197"/>
      <c r="N573" s="198"/>
      <c r="O573" s="198"/>
      <c r="P573" s="197"/>
      <c r="Q573" s="197"/>
      <c r="R573" s="198"/>
      <c r="S573" s="198"/>
      <c r="T573" s="197"/>
      <c r="U573" s="197"/>
      <c r="V573" s="198"/>
      <c r="W573" s="198"/>
      <c r="X573" s="197"/>
      <c r="Y573" s="197"/>
      <c r="Z573" s="198"/>
      <c r="AA573" s="198"/>
      <c r="AB573" s="197"/>
      <c r="AC573" s="197"/>
      <c r="AD573" s="198"/>
      <c r="AE573" s="198"/>
      <c r="AF573" s="197"/>
      <c r="AG573" s="197"/>
      <c r="AH573" s="198"/>
      <c r="AI573" s="198"/>
      <c r="AJ573" s="197">
        <f t="shared" si="114"/>
        <v>1.4800000000000004E-2</v>
      </c>
      <c r="AK573" s="197">
        <f t="shared" si="111"/>
        <v>0.86810850000000295</v>
      </c>
      <c r="AL573" s="198">
        <f>ROW(AG129)*AJ573^IF(AK573=100%,0,1)*PRODUCT(INDEX(1-AJ$444:AJ572,))</f>
        <v>0.29112269734677082</v>
      </c>
      <c r="AM573" s="199">
        <f t="shared" si="112"/>
        <v>39.836997698267112</v>
      </c>
      <c r="AN573" s="190"/>
    </row>
    <row r="574" spans="1:40" ht="14.45" hidden="1" customHeight="1">
      <c r="A574" s="190"/>
      <c r="B574" s="686"/>
      <c r="C574" s="196">
        <v>129</v>
      </c>
      <c r="D574" s="200"/>
      <c r="E574" s="200"/>
      <c r="F574" s="198"/>
      <c r="G574" s="198"/>
      <c r="H574" s="197"/>
      <c r="I574" s="197"/>
      <c r="J574" s="198"/>
      <c r="K574" s="198"/>
      <c r="L574" s="197"/>
      <c r="M574" s="197"/>
      <c r="N574" s="198"/>
      <c r="O574" s="198"/>
      <c r="P574" s="197"/>
      <c r="Q574" s="197"/>
      <c r="R574" s="198"/>
      <c r="S574" s="198"/>
      <c r="T574" s="197"/>
      <c r="U574" s="197"/>
      <c r="V574" s="198"/>
      <c r="W574" s="198"/>
      <c r="X574" s="197"/>
      <c r="Y574" s="197"/>
      <c r="Z574" s="198"/>
      <c r="AA574" s="198"/>
      <c r="AB574" s="197"/>
      <c r="AC574" s="197"/>
      <c r="AD574" s="198"/>
      <c r="AE574" s="198"/>
      <c r="AF574" s="197"/>
      <c r="AG574" s="197"/>
      <c r="AH574" s="198"/>
      <c r="AI574" s="198"/>
      <c r="AJ574" s="197">
        <f t="shared" si="114"/>
        <v>1.4800000000000004E-2</v>
      </c>
      <c r="AK574" s="197">
        <f t="shared" ref="AK574:AK593" si="115">IF(AK573+AJ573*0.465&gt;1,1,AK573+AJ573*0.465)</f>
        <v>0.874990500000003</v>
      </c>
      <c r="AL574" s="198">
        <f>ROW(AG130)*AJ574^IF(AK574=100%,0,1)*PRODUCT(INDEX(1-AJ$444:AJ573,))</f>
        <v>0.28903744639833345</v>
      </c>
      <c r="AM574" s="199">
        <f t="shared" ref="AM574:AM593" si="116">SUM(AL574+AM573)</f>
        <v>40.126035144665444</v>
      </c>
      <c r="AN574" s="190"/>
    </row>
    <row r="575" spans="1:40" ht="14.45" hidden="1" customHeight="1">
      <c r="A575" s="190"/>
      <c r="B575" s="686"/>
      <c r="C575" s="196">
        <v>130</v>
      </c>
      <c r="D575" s="200"/>
      <c r="E575" s="200"/>
      <c r="F575" s="198"/>
      <c r="G575" s="198"/>
      <c r="H575" s="197"/>
      <c r="I575" s="197"/>
      <c r="J575" s="198"/>
      <c r="K575" s="198"/>
      <c r="L575" s="197"/>
      <c r="M575" s="197"/>
      <c r="N575" s="198"/>
      <c r="O575" s="198"/>
      <c r="P575" s="197"/>
      <c r="Q575" s="197"/>
      <c r="R575" s="198"/>
      <c r="S575" s="198"/>
      <c r="T575" s="197"/>
      <c r="U575" s="197"/>
      <c r="V575" s="198"/>
      <c r="W575" s="198"/>
      <c r="X575" s="197"/>
      <c r="Y575" s="197"/>
      <c r="Z575" s="198"/>
      <c r="AA575" s="198"/>
      <c r="AB575" s="197"/>
      <c r="AC575" s="197"/>
      <c r="AD575" s="198"/>
      <c r="AE575" s="198"/>
      <c r="AF575" s="197"/>
      <c r="AG575" s="197"/>
      <c r="AH575" s="198"/>
      <c r="AI575" s="198"/>
      <c r="AJ575" s="197">
        <f t="shared" si="114"/>
        <v>1.4800000000000004E-2</v>
      </c>
      <c r="AK575" s="197">
        <f t="shared" si="115"/>
        <v>0.88187250000000306</v>
      </c>
      <c r="AL575" s="198">
        <f>ROW(AG131)*AJ575^IF(AK575=100%,0,1)*PRODUCT(INDEX(1-AJ$444:AJ574,))</f>
        <v>0.28695015136234298</v>
      </c>
      <c r="AM575" s="199">
        <f t="shared" si="116"/>
        <v>40.412985296027784</v>
      </c>
      <c r="AN575" s="190"/>
    </row>
    <row r="576" spans="1:40" ht="14.45" hidden="1" customHeight="1">
      <c r="A576" s="190"/>
      <c r="B576" s="686"/>
      <c r="C576" s="196">
        <v>131</v>
      </c>
      <c r="D576" s="200"/>
      <c r="E576" s="200"/>
      <c r="F576" s="198"/>
      <c r="G576" s="198"/>
      <c r="H576" s="197"/>
      <c r="I576" s="197"/>
      <c r="J576" s="198"/>
      <c r="K576" s="198"/>
      <c r="L576" s="197"/>
      <c r="M576" s="197"/>
      <c r="N576" s="198"/>
      <c r="O576" s="198"/>
      <c r="P576" s="197"/>
      <c r="Q576" s="197"/>
      <c r="R576" s="198"/>
      <c r="S576" s="198"/>
      <c r="T576" s="197"/>
      <c r="U576" s="197"/>
      <c r="V576" s="198"/>
      <c r="W576" s="198"/>
      <c r="X576" s="197"/>
      <c r="Y576" s="197"/>
      <c r="Z576" s="198"/>
      <c r="AA576" s="198"/>
      <c r="AB576" s="197"/>
      <c r="AC576" s="197"/>
      <c r="AD576" s="198"/>
      <c r="AE576" s="198"/>
      <c r="AF576" s="197"/>
      <c r="AG576" s="197"/>
      <c r="AH576" s="198"/>
      <c r="AI576" s="198"/>
      <c r="AJ576" s="197">
        <f t="shared" si="114"/>
        <v>1.4800000000000004E-2</v>
      </c>
      <c r="AK576" s="197">
        <f t="shared" si="115"/>
        <v>0.88875450000000311</v>
      </c>
      <c r="AL576" s="198">
        <f>ROW(AG132)*AJ576^IF(AK576=100%,0,1)*PRODUCT(INDEX(1-AJ$444:AJ575,))</f>
        <v>0.28486132949715881</v>
      </c>
      <c r="AM576" s="199">
        <f t="shared" si="116"/>
        <v>40.697846625524946</v>
      </c>
      <c r="AN576" s="190"/>
    </row>
    <row r="577" spans="1:40" ht="14.45" hidden="1" customHeight="1">
      <c r="A577" s="190"/>
      <c r="B577" s="686"/>
      <c r="C577" s="196">
        <v>132</v>
      </c>
      <c r="D577" s="200"/>
      <c r="E577" s="200"/>
      <c r="F577" s="198"/>
      <c r="G577" s="198"/>
      <c r="H577" s="197"/>
      <c r="I577" s="197"/>
      <c r="J577" s="198"/>
      <c r="K577" s="198"/>
      <c r="L577" s="197"/>
      <c r="M577" s="197"/>
      <c r="N577" s="198"/>
      <c r="O577" s="198"/>
      <c r="P577" s="197"/>
      <c r="Q577" s="197"/>
      <c r="R577" s="198"/>
      <c r="S577" s="198"/>
      <c r="T577" s="197"/>
      <c r="U577" s="197"/>
      <c r="V577" s="198"/>
      <c r="W577" s="198"/>
      <c r="X577" s="197"/>
      <c r="Y577" s="197"/>
      <c r="Z577" s="198"/>
      <c r="AA577" s="198"/>
      <c r="AB577" s="197"/>
      <c r="AC577" s="197"/>
      <c r="AD577" s="198"/>
      <c r="AE577" s="198"/>
      <c r="AF577" s="197"/>
      <c r="AG577" s="197"/>
      <c r="AH577" s="198"/>
      <c r="AI577" s="198"/>
      <c r="AJ577" s="197">
        <f t="shared" si="114"/>
        <v>1.4800000000000004E-2</v>
      </c>
      <c r="AK577" s="197">
        <f t="shared" si="115"/>
        <v>0.89563650000000317</v>
      </c>
      <c r="AL577" s="198">
        <f>ROW(AG133)*AJ577^IF(AK577=100%,0,1)*PRODUCT(INDEX(1-AJ$444:AJ576,))</f>
        <v>0.28277148319802964</v>
      </c>
      <c r="AM577" s="199">
        <f t="shared" si="116"/>
        <v>40.980618108722979</v>
      </c>
      <c r="AN577" s="190"/>
    </row>
    <row r="578" spans="1:40" ht="14.45" hidden="1" customHeight="1">
      <c r="A578" s="190"/>
      <c r="B578" s="686"/>
      <c r="C578" s="196">
        <v>133</v>
      </c>
      <c r="D578" s="200"/>
      <c r="E578" s="200"/>
      <c r="F578" s="198"/>
      <c r="G578" s="198"/>
      <c r="H578" s="197"/>
      <c r="I578" s="197"/>
      <c r="J578" s="198"/>
      <c r="K578" s="198"/>
      <c r="L578" s="197"/>
      <c r="M578" s="197"/>
      <c r="N578" s="198"/>
      <c r="O578" s="198"/>
      <c r="P578" s="197"/>
      <c r="Q578" s="197"/>
      <c r="R578" s="198"/>
      <c r="S578" s="198"/>
      <c r="T578" s="197"/>
      <c r="U578" s="197"/>
      <c r="V578" s="198"/>
      <c r="W578" s="198"/>
      <c r="X578" s="197"/>
      <c r="Y578" s="197"/>
      <c r="Z578" s="198"/>
      <c r="AA578" s="198"/>
      <c r="AB578" s="197"/>
      <c r="AC578" s="197"/>
      <c r="AD578" s="198"/>
      <c r="AE578" s="198"/>
      <c r="AF578" s="197"/>
      <c r="AG578" s="197"/>
      <c r="AH578" s="198"/>
      <c r="AI578" s="198"/>
      <c r="AJ578" s="197">
        <f t="shared" si="114"/>
        <v>1.4800000000000004E-2</v>
      </c>
      <c r="AK578" s="197">
        <f t="shared" si="115"/>
        <v>0.90251850000000322</v>
      </c>
      <c r="AL578" s="198">
        <f>ROW(AG134)*AJ578^IF(AK578=100%,0,1)*PRODUCT(INDEX(1-AJ$444:AJ577,))</f>
        <v>0.28068110032374161</v>
      </c>
      <c r="AM578" s="199">
        <f t="shared" si="116"/>
        <v>41.261299209046719</v>
      </c>
      <c r="AN578" s="190"/>
    </row>
    <row r="579" spans="1:40" ht="14.45" hidden="1" customHeight="1">
      <c r="A579" s="190"/>
      <c r="B579" s="686"/>
      <c r="C579" s="196">
        <v>134</v>
      </c>
      <c r="D579" s="200"/>
      <c r="E579" s="200"/>
      <c r="F579" s="198"/>
      <c r="G579" s="198"/>
      <c r="H579" s="197"/>
      <c r="I579" s="197"/>
      <c r="J579" s="198"/>
      <c r="K579" s="198"/>
      <c r="L579" s="197"/>
      <c r="M579" s="197"/>
      <c r="N579" s="198"/>
      <c r="O579" s="198"/>
      <c r="P579" s="197"/>
      <c r="Q579" s="197"/>
      <c r="R579" s="198"/>
      <c r="S579" s="198"/>
      <c r="T579" s="197"/>
      <c r="U579" s="197"/>
      <c r="V579" s="198"/>
      <c r="W579" s="198"/>
      <c r="X579" s="197"/>
      <c r="Y579" s="197"/>
      <c r="Z579" s="198"/>
      <c r="AA579" s="198"/>
      <c r="AB579" s="197"/>
      <c r="AC579" s="197"/>
      <c r="AD579" s="198"/>
      <c r="AE579" s="198"/>
      <c r="AF579" s="197"/>
      <c r="AG579" s="197"/>
      <c r="AH579" s="198"/>
      <c r="AI579" s="198"/>
      <c r="AJ579" s="197">
        <f t="shared" si="114"/>
        <v>1.4800000000000004E-2</v>
      </c>
      <c r="AK579" s="197">
        <f t="shared" si="115"/>
        <v>0.90940050000000328</v>
      </c>
      <c r="AL579" s="198">
        <f>ROW(AG135)*AJ579^IF(AK579=100%,0,1)*PRODUCT(INDEX(1-AJ$444:AJ578,))</f>
        <v>0.27859065451685283</v>
      </c>
      <c r="AM579" s="199">
        <f t="shared" si="116"/>
        <v>41.539889863563573</v>
      </c>
      <c r="AN579" s="190"/>
    </row>
    <row r="580" spans="1:40" ht="14.45" hidden="1" customHeight="1">
      <c r="A580" s="190"/>
      <c r="B580" s="686"/>
      <c r="C580" s="196">
        <v>135</v>
      </c>
      <c r="D580" s="200"/>
      <c r="E580" s="200"/>
      <c r="F580" s="198"/>
      <c r="G580" s="198"/>
      <c r="H580" s="197"/>
      <c r="I580" s="197"/>
      <c r="J580" s="198"/>
      <c r="K580" s="198"/>
      <c r="L580" s="197"/>
      <c r="M580" s="197"/>
      <c r="N580" s="198"/>
      <c r="O580" s="198"/>
      <c r="P580" s="197"/>
      <c r="Q580" s="197"/>
      <c r="R580" s="198"/>
      <c r="S580" s="198"/>
      <c r="T580" s="197"/>
      <c r="U580" s="197"/>
      <c r="V580" s="198"/>
      <c r="W580" s="198"/>
      <c r="X580" s="197"/>
      <c r="Y580" s="197"/>
      <c r="Z580" s="198"/>
      <c r="AA580" s="198"/>
      <c r="AB580" s="197"/>
      <c r="AC580" s="197"/>
      <c r="AD580" s="198"/>
      <c r="AE580" s="198"/>
      <c r="AF580" s="197"/>
      <c r="AG580" s="197"/>
      <c r="AH580" s="198"/>
      <c r="AI580" s="198"/>
      <c r="AJ580" s="197">
        <f t="shared" si="114"/>
        <v>1.4800000000000004E-2</v>
      </c>
      <c r="AK580" s="197">
        <f t="shared" si="115"/>
        <v>0.91628250000000333</v>
      </c>
      <c r="AL580" s="198">
        <f>ROW(AG136)*AJ580^IF(AK580=100%,0,1)*PRODUCT(INDEX(1-AJ$444:AJ579,))</f>
        <v>0.27650060551763306</v>
      </c>
      <c r="AM580" s="199">
        <f t="shared" si="116"/>
        <v>41.816390469081206</v>
      </c>
      <c r="AN580" s="190"/>
    </row>
    <row r="581" spans="1:40" ht="14.45" hidden="1" customHeight="1">
      <c r="A581" s="190"/>
      <c r="B581" s="686"/>
      <c r="C581" s="196">
        <v>136</v>
      </c>
      <c r="D581" s="200"/>
      <c r="E581" s="200"/>
      <c r="F581" s="198"/>
      <c r="G581" s="198"/>
      <c r="H581" s="197"/>
      <c r="I581" s="197"/>
      <c r="J581" s="198"/>
      <c r="K581" s="198"/>
      <c r="L581" s="197"/>
      <c r="M581" s="197"/>
      <c r="N581" s="198"/>
      <c r="O581" s="198"/>
      <c r="P581" s="197"/>
      <c r="Q581" s="197"/>
      <c r="R581" s="198"/>
      <c r="S581" s="198"/>
      <c r="T581" s="197"/>
      <c r="U581" s="197"/>
      <c r="V581" s="198"/>
      <c r="W581" s="198"/>
      <c r="X581" s="197"/>
      <c r="Y581" s="197"/>
      <c r="Z581" s="198"/>
      <c r="AA581" s="198"/>
      <c r="AB581" s="197"/>
      <c r="AC581" s="197"/>
      <c r="AD581" s="198"/>
      <c r="AE581" s="198"/>
      <c r="AF581" s="197"/>
      <c r="AG581" s="197"/>
      <c r="AH581" s="198"/>
      <c r="AI581" s="198"/>
      <c r="AJ581" s="197">
        <f t="shared" si="114"/>
        <v>1.4800000000000004E-2</v>
      </c>
      <c r="AK581" s="197">
        <f t="shared" si="115"/>
        <v>0.92316450000000339</v>
      </c>
      <c r="AL581" s="198">
        <f>ROW(AG137)*AJ581^IF(AK581=100%,0,1)*PRODUCT(INDEX(1-AJ$444:AJ580,))</f>
        <v>0.2744113994718248</v>
      </c>
      <c r="AM581" s="199">
        <f t="shared" si="116"/>
        <v>42.090801868553029</v>
      </c>
      <c r="AN581" s="190"/>
    </row>
    <row r="582" spans="1:40" ht="14.45" hidden="1" customHeight="1">
      <c r="A582" s="190"/>
      <c r="B582" s="686"/>
      <c r="C582" s="196">
        <v>137</v>
      </c>
      <c r="D582" s="200"/>
      <c r="E582" s="200"/>
      <c r="F582" s="198"/>
      <c r="G582" s="198"/>
      <c r="H582" s="197"/>
      <c r="I582" s="197"/>
      <c r="J582" s="198"/>
      <c r="K582" s="198"/>
      <c r="L582" s="197"/>
      <c r="M582" s="197"/>
      <c r="N582" s="198"/>
      <c r="O582" s="198"/>
      <c r="P582" s="197"/>
      <c r="Q582" s="197"/>
      <c r="R582" s="198"/>
      <c r="S582" s="198"/>
      <c r="T582" s="197"/>
      <c r="U582" s="197"/>
      <c r="V582" s="198"/>
      <c r="W582" s="198"/>
      <c r="X582" s="197"/>
      <c r="Y582" s="197"/>
      <c r="Z582" s="198"/>
      <c r="AA582" s="198"/>
      <c r="AB582" s="197"/>
      <c r="AC582" s="197"/>
      <c r="AD582" s="198"/>
      <c r="AE582" s="198"/>
      <c r="AF582" s="197"/>
      <c r="AG582" s="197"/>
      <c r="AH582" s="198"/>
      <c r="AI582" s="198"/>
      <c r="AJ582" s="197">
        <f t="shared" si="114"/>
        <v>1.4800000000000004E-2</v>
      </c>
      <c r="AK582" s="197">
        <f t="shared" si="115"/>
        <v>0.93004650000000344</v>
      </c>
      <c r="AL582" s="198">
        <f>ROW(AG138)*AJ582^IF(AK582=100%,0,1)*PRODUCT(INDEX(1-AJ$444:AJ581,))</f>
        <v>0.27232346923233997</v>
      </c>
      <c r="AM582" s="199">
        <f t="shared" si="116"/>
        <v>42.36312533778537</v>
      </c>
      <c r="AN582" s="190"/>
    </row>
    <row r="583" spans="1:40" ht="14.45" hidden="1" customHeight="1">
      <c r="A583" s="190"/>
      <c r="B583" s="686"/>
      <c r="C583" s="196">
        <v>138</v>
      </c>
      <c r="D583" s="200"/>
      <c r="E583" s="200"/>
      <c r="F583" s="198"/>
      <c r="G583" s="198"/>
      <c r="H583" s="197"/>
      <c r="I583" s="197"/>
      <c r="J583" s="198"/>
      <c r="K583" s="198"/>
      <c r="L583" s="197"/>
      <c r="M583" s="197"/>
      <c r="N583" s="198"/>
      <c r="O583" s="198"/>
      <c r="P583" s="197"/>
      <c r="Q583" s="197"/>
      <c r="R583" s="198"/>
      <c r="S583" s="198"/>
      <c r="T583" s="197"/>
      <c r="U583" s="197"/>
      <c r="V583" s="198"/>
      <c r="W583" s="198"/>
      <c r="X583" s="197"/>
      <c r="Y583" s="197"/>
      <c r="Z583" s="198"/>
      <c r="AA583" s="198"/>
      <c r="AB583" s="197"/>
      <c r="AC583" s="197"/>
      <c r="AD583" s="198"/>
      <c r="AE583" s="198"/>
      <c r="AF583" s="197"/>
      <c r="AG583" s="197"/>
      <c r="AH583" s="198"/>
      <c r="AI583" s="198"/>
      <c r="AJ583" s="197">
        <f t="shared" si="114"/>
        <v>1.4800000000000004E-2</v>
      </c>
      <c r="AK583" s="197">
        <f t="shared" si="115"/>
        <v>0.93692850000000349</v>
      </c>
      <c r="AL583" s="198">
        <f>ROW(AG139)*AJ583^IF(AK583=100%,0,1)*PRODUCT(INDEX(1-AJ$444:AJ582,))</f>
        <v>0.27023723465500349</v>
      </c>
      <c r="AM583" s="199">
        <f t="shared" si="116"/>
        <v>42.633362572440376</v>
      </c>
      <c r="AN583" s="190"/>
    </row>
    <row r="584" spans="1:40" ht="14.45" hidden="1" customHeight="1">
      <c r="A584" s="190"/>
      <c r="B584" s="686"/>
      <c r="C584" s="196">
        <v>139</v>
      </c>
      <c r="D584" s="200"/>
      <c r="E584" s="200"/>
      <c r="F584" s="198"/>
      <c r="G584" s="198"/>
      <c r="H584" s="197"/>
      <c r="I584" s="197"/>
      <c r="J584" s="198"/>
      <c r="K584" s="198"/>
      <c r="L584" s="197"/>
      <c r="M584" s="197"/>
      <c r="N584" s="198"/>
      <c r="O584" s="198"/>
      <c r="P584" s="197"/>
      <c r="Q584" s="197"/>
      <c r="R584" s="198"/>
      <c r="S584" s="198"/>
      <c r="T584" s="197"/>
      <c r="U584" s="197"/>
      <c r="V584" s="198"/>
      <c r="W584" s="198"/>
      <c r="X584" s="197"/>
      <c r="Y584" s="197"/>
      <c r="Z584" s="198"/>
      <c r="AA584" s="198"/>
      <c r="AB584" s="197"/>
      <c r="AC584" s="197"/>
      <c r="AD584" s="198"/>
      <c r="AE584" s="198"/>
      <c r="AF584" s="197"/>
      <c r="AG584" s="197"/>
      <c r="AH584" s="198"/>
      <c r="AI584" s="198"/>
      <c r="AJ584" s="197">
        <f t="shared" ref="AJ584:AJ593" si="117">AJ583</f>
        <v>1.4800000000000004E-2</v>
      </c>
      <c r="AK584" s="197">
        <f t="shared" si="115"/>
        <v>0.94381050000000355</v>
      </c>
      <c r="AL584" s="198">
        <f>ROW(AG140)*AJ584^IF(AK584=100%,0,1)*PRODUCT(INDEX(1-AJ$444:AJ583,))</f>
        <v>0.26815310288845551</v>
      </c>
      <c r="AM584" s="199">
        <f t="shared" si="116"/>
        <v>42.901515675328831</v>
      </c>
      <c r="AN584" s="190"/>
    </row>
    <row r="585" spans="1:40" ht="14.45" hidden="1" customHeight="1">
      <c r="A585" s="190"/>
      <c r="B585" s="686"/>
      <c r="C585" s="196">
        <v>140</v>
      </c>
      <c r="D585" s="200"/>
      <c r="E585" s="200"/>
      <c r="F585" s="198"/>
      <c r="G585" s="198"/>
      <c r="H585" s="197"/>
      <c r="I585" s="197"/>
      <c r="J585" s="198"/>
      <c r="K585" s="198"/>
      <c r="L585" s="197"/>
      <c r="M585" s="197"/>
      <c r="N585" s="198"/>
      <c r="O585" s="198"/>
      <c r="P585" s="197"/>
      <c r="Q585" s="197"/>
      <c r="R585" s="198"/>
      <c r="S585" s="198"/>
      <c r="T585" s="197"/>
      <c r="U585" s="197"/>
      <c r="V585" s="198"/>
      <c r="W585" s="198"/>
      <c r="X585" s="197"/>
      <c r="Y585" s="197"/>
      <c r="Z585" s="198"/>
      <c r="AA585" s="198"/>
      <c r="AB585" s="197"/>
      <c r="AC585" s="197"/>
      <c r="AD585" s="198"/>
      <c r="AE585" s="198"/>
      <c r="AF585" s="197"/>
      <c r="AG585" s="197"/>
      <c r="AH585" s="198"/>
      <c r="AI585" s="198"/>
      <c r="AJ585" s="197">
        <f t="shared" si="117"/>
        <v>1.4800000000000004E-2</v>
      </c>
      <c r="AK585" s="197">
        <f t="shared" si="115"/>
        <v>0.9506925000000036</v>
      </c>
      <c r="AL585" s="198">
        <f>ROW(AG141)*AJ585^IF(AK585=100%,0,1)*PRODUCT(INDEX(1-AJ$444:AJ584,))</f>
        <v>0.2660714686583186</v>
      </c>
      <c r="AM585" s="199">
        <f t="shared" si="116"/>
        <v>43.167587143987149</v>
      </c>
      <c r="AN585" s="190"/>
    </row>
    <row r="586" spans="1:40" ht="14.45" hidden="1" customHeight="1">
      <c r="A586" s="190"/>
      <c r="B586" s="686"/>
      <c r="C586" s="196">
        <v>141</v>
      </c>
      <c r="D586" s="200"/>
      <c r="E586" s="200"/>
      <c r="F586" s="198"/>
      <c r="G586" s="198"/>
      <c r="H586" s="197"/>
      <c r="I586" s="197"/>
      <c r="J586" s="198"/>
      <c r="K586" s="198"/>
      <c r="L586" s="197"/>
      <c r="M586" s="197"/>
      <c r="N586" s="198"/>
      <c r="O586" s="198"/>
      <c r="P586" s="197"/>
      <c r="Q586" s="197"/>
      <c r="R586" s="198"/>
      <c r="S586" s="198"/>
      <c r="T586" s="197"/>
      <c r="U586" s="197"/>
      <c r="V586" s="198"/>
      <c r="W586" s="198"/>
      <c r="X586" s="197"/>
      <c r="Y586" s="197"/>
      <c r="Z586" s="198"/>
      <c r="AA586" s="198"/>
      <c r="AB586" s="197"/>
      <c r="AC586" s="197"/>
      <c r="AD586" s="198"/>
      <c r="AE586" s="198"/>
      <c r="AF586" s="197"/>
      <c r="AG586" s="197"/>
      <c r="AH586" s="198"/>
      <c r="AI586" s="198"/>
      <c r="AJ586" s="197">
        <f t="shared" si="117"/>
        <v>1.4800000000000004E-2</v>
      </c>
      <c r="AK586" s="197">
        <f t="shared" si="115"/>
        <v>0.95757450000000366</v>
      </c>
      <c r="AL586" s="198">
        <f>ROW(AG142)*AJ586^IF(AK586=100%,0,1)*PRODUCT(INDEX(1-AJ$444:AJ585,))</f>
        <v>0.26399271454573697</v>
      </c>
      <c r="AM586" s="199">
        <f t="shared" si="116"/>
        <v>43.431579858532885</v>
      </c>
      <c r="AN586" s="190"/>
    </row>
    <row r="587" spans="1:40" ht="14.45" hidden="1" customHeight="1">
      <c r="A587" s="190"/>
      <c r="B587" s="686"/>
      <c r="C587" s="196">
        <v>142</v>
      </c>
      <c r="D587" s="200"/>
      <c r="E587" s="200"/>
      <c r="F587" s="198"/>
      <c r="G587" s="198"/>
      <c r="H587" s="197"/>
      <c r="I587" s="197"/>
      <c r="J587" s="198"/>
      <c r="K587" s="198"/>
      <c r="L587" s="197"/>
      <c r="M587" s="197"/>
      <c r="N587" s="198"/>
      <c r="O587" s="198"/>
      <c r="P587" s="197"/>
      <c r="Q587" s="197"/>
      <c r="R587" s="198"/>
      <c r="S587" s="198"/>
      <c r="T587" s="197"/>
      <c r="U587" s="197"/>
      <c r="V587" s="198"/>
      <c r="W587" s="198"/>
      <c r="X587" s="197"/>
      <c r="Y587" s="197"/>
      <c r="Z587" s="198"/>
      <c r="AA587" s="198"/>
      <c r="AB587" s="197"/>
      <c r="AC587" s="197"/>
      <c r="AD587" s="198"/>
      <c r="AE587" s="198"/>
      <c r="AF587" s="197"/>
      <c r="AG587" s="197"/>
      <c r="AH587" s="198"/>
      <c r="AI587" s="198"/>
      <c r="AJ587" s="197">
        <f t="shared" si="117"/>
        <v>1.4800000000000004E-2</v>
      </c>
      <c r="AK587" s="197">
        <f t="shared" si="115"/>
        <v>0.96445650000000371</v>
      </c>
      <c r="AL587" s="198">
        <f>ROW(AG143)*AJ587^IF(AK587=100%,0,1)*PRODUCT(INDEX(1-AJ$444:AJ586,))</f>
        <v>0.26191721126039286</v>
      </c>
      <c r="AM587" s="199">
        <f t="shared" si="116"/>
        <v>43.693497069793281</v>
      </c>
      <c r="AN587" s="190"/>
    </row>
    <row r="588" spans="1:40" ht="14.45" hidden="1" customHeight="1">
      <c r="A588" s="190"/>
      <c r="B588" s="686"/>
      <c r="C588" s="196">
        <v>143</v>
      </c>
      <c r="D588" s="200"/>
      <c r="E588" s="200"/>
      <c r="F588" s="198"/>
      <c r="G588" s="198"/>
      <c r="H588" s="197"/>
      <c r="I588" s="197"/>
      <c r="J588" s="198"/>
      <c r="K588" s="198"/>
      <c r="L588" s="197"/>
      <c r="M588" s="197"/>
      <c r="N588" s="198"/>
      <c r="O588" s="198"/>
      <c r="P588" s="197"/>
      <c r="Q588" s="197"/>
      <c r="R588" s="198"/>
      <c r="S588" s="198"/>
      <c r="T588" s="197"/>
      <c r="U588" s="197"/>
      <c r="V588" s="198"/>
      <c r="W588" s="198"/>
      <c r="X588" s="197"/>
      <c r="Y588" s="197"/>
      <c r="Z588" s="198"/>
      <c r="AA588" s="198"/>
      <c r="AB588" s="197"/>
      <c r="AC588" s="197"/>
      <c r="AD588" s="198"/>
      <c r="AE588" s="198"/>
      <c r="AF588" s="197"/>
      <c r="AG588" s="197"/>
      <c r="AH588" s="198"/>
      <c r="AI588" s="198"/>
      <c r="AJ588" s="197">
        <f t="shared" si="117"/>
        <v>1.4800000000000004E-2</v>
      </c>
      <c r="AK588" s="197">
        <f t="shared" si="115"/>
        <v>0.97133850000000377</v>
      </c>
      <c r="AL588" s="198">
        <f>ROW(AG144)*AJ588^IF(AK588=100%,0,1)*PRODUCT(INDEX(1-AJ$444:AJ587,))</f>
        <v>0.25984531790810084</v>
      </c>
      <c r="AM588" s="199">
        <f t="shared" si="116"/>
        <v>43.953342387701383</v>
      </c>
      <c r="AN588" s="190"/>
    </row>
    <row r="589" spans="1:40" ht="14.45" hidden="1" customHeight="1">
      <c r="A589" s="190"/>
      <c r="B589" s="686"/>
      <c r="C589" s="196">
        <v>144</v>
      </c>
      <c r="D589" s="200"/>
      <c r="E589" s="200"/>
      <c r="F589" s="198"/>
      <c r="G589" s="198"/>
      <c r="H589" s="197"/>
      <c r="I589" s="197"/>
      <c r="J589" s="198"/>
      <c r="K589" s="198"/>
      <c r="L589" s="197"/>
      <c r="M589" s="197"/>
      <c r="N589" s="198"/>
      <c r="O589" s="198"/>
      <c r="P589" s="197"/>
      <c r="Q589" s="197"/>
      <c r="R589" s="198"/>
      <c r="S589" s="198"/>
      <c r="T589" s="197"/>
      <c r="U589" s="197"/>
      <c r="V589" s="198"/>
      <c r="W589" s="198"/>
      <c r="X589" s="197"/>
      <c r="Y589" s="197"/>
      <c r="Z589" s="198"/>
      <c r="AA589" s="198"/>
      <c r="AB589" s="197"/>
      <c r="AC589" s="197"/>
      <c r="AD589" s="198"/>
      <c r="AE589" s="198"/>
      <c r="AF589" s="197"/>
      <c r="AG589" s="197"/>
      <c r="AH589" s="198"/>
      <c r="AI589" s="198"/>
      <c r="AJ589" s="197">
        <f t="shared" si="117"/>
        <v>1.4800000000000004E-2</v>
      </c>
      <c r="AK589" s="197">
        <f t="shared" si="115"/>
        <v>0.97822050000000382</v>
      </c>
      <c r="AL589" s="198">
        <f>ROW(AG145)*AJ589^IF(AK589=100%,0,1)*PRODUCT(INDEX(1-AJ$444:AJ588,))</f>
        <v>0.25777738225308222</v>
      </c>
      <c r="AM589" s="199">
        <f t="shared" si="116"/>
        <v>44.211119769954465</v>
      </c>
      <c r="AN589" s="190"/>
    </row>
    <row r="590" spans="1:40" ht="14.45" hidden="1" customHeight="1">
      <c r="A590" s="190"/>
      <c r="B590" s="686"/>
      <c r="C590" s="196">
        <v>145</v>
      </c>
      <c r="D590" s="200"/>
      <c r="E590" s="200"/>
      <c r="F590" s="198"/>
      <c r="G590" s="198"/>
      <c r="H590" s="197"/>
      <c r="I590" s="197"/>
      <c r="J590" s="198"/>
      <c r="K590" s="198"/>
      <c r="L590" s="197"/>
      <c r="M590" s="197"/>
      <c r="N590" s="198"/>
      <c r="O590" s="198"/>
      <c r="P590" s="197"/>
      <c r="Q590" s="197"/>
      <c r="R590" s="198"/>
      <c r="S590" s="198"/>
      <c r="T590" s="197"/>
      <c r="U590" s="197"/>
      <c r="V590" s="198"/>
      <c r="W590" s="198"/>
      <c r="X590" s="197"/>
      <c r="Y590" s="197"/>
      <c r="Z590" s="198"/>
      <c r="AA590" s="198"/>
      <c r="AB590" s="197"/>
      <c r="AC590" s="197"/>
      <c r="AD590" s="198"/>
      <c r="AE590" s="198"/>
      <c r="AF590" s="197"/>
      <c r="AG590" s="197"/>
      <c r="AH590" s="198"/>
      <c r="AI590" s="198"/>
      <c r="AJ590" s="197">
        <f t="shared" si="117"/>
        <v>1.4800000000000004E-2</v>
      </c>
      <c r="AK590" s="197">
        <f t="shared" si="115"/>
        <v>0.98510250000000388</v>
      </c>
      <c r="AL590" s="198">
        <f>ROW(AG146)*AJ590^IF(AK590=100%,0,1)*PRODUCT(INDEX(1-AJ$444:AJ589,))</f>
        <v>0.25571374097501748</v>
      </c>
      <c r="AM590" s="199">
        <f t="shared" si="116"/>
        <v>44.466833510929483</v>
      </c>
      <c r="AN590" s="190"/>
    </row>
    <row r="591" spans="1:40" ht="14.45" hidden="1" customHeight="1">
      <c r="A591" s="190"/>
      <c r="B591" s="686"/>
      <c r="C591" s="196">
        <v>146</v>
      </c>
      <c r="D591" s="200"/>
      <c r="E591" s="200"/>
      <c r="F591" s="198"/>
      <c r="G591" s="198"/>
      <c r="H591" s="197"/>
      <c r="I591" s="197"/>
      <c r="J591" s="198"/>
      <c r="K591" s="198"/>
      <c r="L591" s="197"/>
      <c r="M591" s="197"/>
      <c r="N591" s="198"/>
      <c r="O591" s="198"/>
      <c r="P591" s="197"/>
      <c r="Q591" s="197"/>
      <c r="R591" s="198"/>
      <c r="S591" s="198"/>
      <c r="T591" s="197"/>
      <c r="U591" s="197"/>
      <c r="V591" s="198"/>
      <c r="W591" s="198"/>
      <c r="X591" s="197"/>
      <c r="Y591" s="197"/>
      <c r="Z591" s="198"/>
      <c r="AA591" s="198"/>
      <c r="AB591" s="197"/>
      <c r="AC591" s="197"/>
      <c r="AD591" s="198"/>
      <c r="AE591" s="198"/>
      <c r="AF591" s="197"/>
      <c r="AG591" s="197"/>
      <c r="AH591" s="198"/>
      <c r="AI591" s="198"/>
      <c r="AJ591" s="197">
        <f t="shared" si="117"/>
        <v>1.4800000000000004E-2</v>
      </c>
      <c r="AK591" s="197">
        <f t="shared" si="115"/>
        <v>0.99198450000000393</v>
      </c>
      <c r="AL591" s="198">
        <f>ROW(AG147)*AJ591^IF(AK591=100%,0,1)*PRODUCT(INDEX(1-AJ$444:AJ590,))</f>
        <v>0.25365471992097482</v>
      </c>
      <c r="AM591" s="199">
        <f t="shared" si="116"/>
        <v>44.720488230850457</v>
      </c>
      <c r="AN591" s="190"/>
    </row>
    <row r="592" spans="1:40" ht="14.45" hidden="1" customHeight="1">
      <c r="A592" s="190"/>
      <c r="B592" s="686"/>
      <c r="C592" s="196">
        <v>147</v>
      </c>
      <c r="D592" s="200"/>
      <c r="E592" s="200"/>
      <c r="F592" s="198"/>
      <c r="G592" s="198"/>
      <c r="H592" s="197"/>
      <c r="I592" s="197"/>
      <c r="J592" s="198"/>
      <c r="K592" s="198"/>
      <c r="L592" s="197"/>
      <c r="M592" s="197"/>
      <c r="N592" s="198"/>
      <c r="O592" s="198"/>
      <c r="P592" s="197"/>
      <c r="Q592" s="197"/>
      <c r="R592" s="198"/>
      <c r="S592" s="198"/>
      <c r="T592" s="197"/>
      <c r="U592" s="197"/>
      <c r="V592" s="198"/>
      <c r="W592" s="198"/>
      <c r="X592" s="197"/>
      <c r="Y592" s="197"/>
      <c r="Z592" s="198"/>
      <c r="AA592" s="198"/>
      <c r="AB592" s="197"/>
      <c r="AC592" s="197"/>
      <c r="AD592" s="198"/>
      <c r="AE592" s="198"/>
      <c r="AF592" s="197"/>
      <c r="AG592" s="197"/>
      <c r="AH592" s="198"/>
      <c r="AI592" s="198"/>
      <c r="AJ592" s="197">
        <f t="shared" si="117"/>
        <v>1.4800000000000004E-2</v>
      </c>
      <c r="AK592" s="197">
        <f t="shared" si="115"/>
        <v>0.99886650000000399</v>
      </c>
      <c r="AL592" s="198">
        <f>ROW(AG148)*AJ592^IF(AK592=100%,0,1)*PRODUCT(INDEX(1-AJ$444:AJ591,))</f>
        <v>0.25160063435230867</v>
      </c>
      <c r="AM592" s="199">
        <f t="shared" si="116"/>
        <v>44.972088865202764</v>
      </c>
      <c r="AN592" s="190"/>
    </row>
    <row r="593" spans="1:40" ht="14.45" customHeight="1" thickBot="1">
      <c r="A593" s="190"/>
      <c r="B593" s="687"/>
      <c r="C593" s="202">
        <v>148</v>
      </c>
      <c r="D593" s="203"/>
      <c r="E593" s="203"/>
      <c r="F593" s="204"/>
      <c r="G593" s="204"/>
      <c r="H593" s="205"/>
      <c r="I593" s="205"/>
      <c r="J593" s="204"/>
      <c r="K593" s="204"/>
      <c r="L593" s="205"/>
      <c r="M593" s="205"/>
      <c r="N593" s="204"/>
      <c r="O593" s="204"/>
      <c r="P593" s="205"/>
      <c r="Q593" s="205"/>
      <c r="R593" s="204"/>
      <c r="S593" s="204"/>
      <c r="T593" s="205"/>
      <c r="U593" s="205"/>
      <c r="V593" s="204"/>
      <c r="W593" s="204"/>
      <c r="X593" s="205"/>
      <c r="Y593" s="205"/>
      <c r="Z593" s="204"/>
      <c r="AA593" s="204"/>
      <c r="AB593" s="205"/>
      <c r="AC593" s="205"/>
      <c r="AD593" s="204"/>
      <c r="AE593" s="204"/>
      <c r="AF593" s="205"/>
      <c r="AG593" s="205"/>
      <c r="AH593" s="204"/>
      <c r="AI593" s="204"/>
      <c r="AJ593" s="205">
        <f t="shared" si="117"/>
        <v>1.4800000000000004E-2</v>
      </c>
      <c r="AK593" s="205">
        <f t="shared" si="115"/>
        <v>1</v>
      </c>
      <c r="AL593" s="204">
        <f>ROW(AG149)*AJ593^IF(AK593=100%,0,1)*PRODUCT(INDEX(1-AJ$444:AJ592,))</f>
        <v>16.861607377474556</v>
      </c>
      <c r="AM593" s="206">
        <f t="shared" si="116"/>
        <v>61.83369624267732</v>
      </c>
      <c r="AN593" s="190"/>
    </row>
    <row r="594" spans="1:40" ht="14.45" customHeight="1" thickBot="1">
      <c r="A594" s="190"/>
      <c r="B594" s="190"/>
      <c r="C594" s="190"/>
      <c r="D594" s="191"/>
      <c r="E594" s="191"/>
      <c r="F594" s="192"/>
      <c r="G594" s="192"/>
      <c r="H594" s="190"/>
      <c r="I594" s="190"/>
      <c r="J594" s="192"/>
      <c r="K594" s="192"/>
      <c r="L594" s="190"/>
      <c r="M594" s="190"/>
      <c r="N594" s="192"/>
      <c r="O594" s="192"/>
      <c r="P594" s="190"/>
      <c r="Q594" s="190"/>
      <c r="R594" s="192"/>
      <c r="S594" s="192"/>
      <c r="T594" s="190"/>
      <c r="U594" s="190"/>
      <c r="V594" s="192"/>
      <c r="W594" s="192"/>
      <c r="X594" s="190"/>
      <c r="Y594" s="190"/>
      <c r="Z594" s="192"/>
      <c r="AA594" s="192"/>
      <c r="AB594" s="190"/>
      <c r="AC594" s="190"/>
      <c r="AD594" s="192"/>
      <c r="AE594" s="192"/>
      <c r="AF594" s="190"/>
      <c r="AG594" s="190"/>
      <c r="AH594" s="192"/>
      <c r="AI594" s="192"/>
      <c r="AJ594" s="186"/>
      <c r="AK594" s="186"/>
      <c r="AL594" s="192"/>
      <c r="AM594" s="193"/>
      <c r="AN594" s="190"/>
    </row>
    <row r="595" spans="1:40" ht="14.45" customHeight="1">
      <c r="A595" s="190"/>
      <c r="B595" s="685" t="s">
        <v>1002</v>
      </c>
      <c r="C595" s="176" t="s">
        <v>1540</v>
      </c>
      <c r="D595" s="683">
        <v>7</v>
      </c>
      <c r="E595" s="683"/>
      <c r="F595" s="683"/>
      <c r="G595" s="683"/>
      <c r="H595" s="683">
        <v>8</v>
      </c>
      <c r="I595" s="683"/>
      <c r="J595" s="683"/>
      <c r="K595" s="683"/>
      <c r="L595" s="683" t="s">
        <v>1007</v>
      </c>
      <c r="M595" s="683"/>
      <c r="N595" s="683"/>
      <c r="O595" s="683"/>
      <c r="P595" s="683" t="s">
        <v>1008</v>
      </c>
      <c r="Q595" s="683"/>
      <c r="R595" s="683"/>
      <c r="S595" s="683"/>
      <c r="T595" s="683" t="s">
        <v>1009</v>
      </c>
      <c r="U595" s="683"/>
      <c r="V595" s="683"/>
      <c r="W595" s="683"/>
      <c r="X595" s="683" t="s">
        <v>1010</v>
      </c>
      <c r="Y595" s="683"/>
      <c r="Z595" s="683"/>
      <c r="AA595" s="683"/>
      <c r="AB595" s="683" t="s">
        <v>1011</v>
      </c>
      <c r="AC595" s="683"/>
      <c r="AD595" s="688"/>
      <c r="AE595" s="688"/>
      <c r="AF595" s="683" t="s">
        <v>1012</v>
      </c>
      <c r="AG595" s="683"/>
      <c r="AH595" s="688"/>
      <c r="AI595" s="688"/>
      <c r="AJ595" s="683" t="s">
        <v>981</v>
      </c>
      <c r="AK595" s="683"/>
      <c r="AL595" s="683"/>
      <c r="AM595" s="684"/>
      <c r="AN595" s="190"/>
    </row>
    <row r="596" spans="1:40" ht="14.45" customHeight="1">
      <c r="A596" s="190"/>
      <c r="B596" s="686"/>
      <c r="C596" s="163" t="s">
        <v>1549</v>
      </c>
      <c r="D596" s="163" t="s">
        <v>1004</v>
      </c>
      <c r="E596" s="163" t="s">
        <v>1005</v>
      </c>
      <c r="F596" s="163" t="s">
        <v>175</v>
      </c>
      <c r="G596" s="163" t="s">
        <v>1006</v>
      </c>
      <c r="H596" s="163" t="s">
        <v>1004</v>
      </c>
      <c r="I596" s="163" t="s">
        <v>1005</v>
      </c>
      <c r="J596" s="163" t="s">
        <v>175</v>
      </c>
      <c r="K596" s="163" t="s">
        <v>1006</v>
      </c>
      <c r="L596" s="163" t="s">
        <v>1004</v>
      </c>
      <c r="M596" s="163" t="s">
        <v>1005</v>
      </c>
      <c r="N596" s="163" t="s">
        <v>175</v>
      </c>
      <c r="O596" s="163" t="s">
        <v>1006</v>
      </c>
      <c r="P596" s="163" t="s">
        <v>1004</v>
      </c>
      <c r="Q596" s="163" t="s">
        <v>1005</v>
      </c>
      <c r="R596" s="163" t="s">
        <v>175</v>
      </c>
      <c r="S596" s="163" t="s">
        <v>1006</v>
      </c>
      <c r="T596" s="163" t="s">
        <v>1004</v>
      </c>
      <c r="U596" s="163" t="s">
        <v>1005</v>
      </c>
      <c r="V596" s="163" t="s">
        <v>175</v>
      </c>
      <c r="W596" s="163" t="s">
        <v>1006</v>
      </c>
      <c r="X596" s="163" t="s">
        <v>1004</v>
      </c>
      <c r="Y596" s="163" t="s">
        <v>1005</v>
      </c>
      <c r="Z596" s="163" t="s">
        <v>175</v>
      </c>
      <c r="AA596" s="163" t="s">
        <v>1006</v>
      </c>
      <c r="AB596" s="163" t="s">
        <v>1004</v>
      </c>
      <c r="AC596" s="163" t="s">
        <v>1005</v>
      </c>
      <c r="AD596" s="163" t="s">
        <v>175</v>
      </c>
      <c r="AE596" s="163" t="s">
        <v>1006</v>
      </c>
      <c r="AF596" s="163" t="s">
        <v>1004</v>
      </c>
      <c r="AG596" s="163" t="s">
        <v>1005</v>
      </c>
      <c r="AH596" s="163" t="s">
        <v>175</v>
      </c>
      <c r="AI596" s="163" t="s">
        <v>1006</v>
      </c>
      <c r="AJ596" s="163" t="s">
        <v>1004</v>
      </c>
      <c r="AK596" s="163" t="s">
        <v>1005</v>
      </c>
      <c r="AL596" s="163" t="s">
        <v>175</v>
      </c>
      <c r="AM596" s="185" t="s">
        <v>1006</v>
      </c>
      <c r="AN596" s="190"/>
    </row>
    <row r="597" spans="1:40" ht="14.45" hidden="1" customHeight="1">
      <c r="A597" s="190"/>
      <c r="B597" s="686"/>
      <c r="C597" s="168"/>
      <c r="D597" s="174">
        <f>$F$5</f>
        <v>1.67E-2</v>
      </c>
      <c r="E597" s="174">
        <f>$F$7</f>
        <v>3.3300000000000003E-2</v>
      </c>
      <c r="F597" s="174">
        <f>$F$9</f>
        <v>0.1</v>
      </c>
      <c r="G597" s="170">
        <f>$D$9</f>
        <v>0.4</v>
      </c>
      <c r="H597" s="174">
        <f>$F$15</f>
        <v>1.2500000000000001E-2</v>
      </c>
      <c r="I597" s="174">
        <f>$F$17</f>
        <v>2.5000000000000001E-2</v>
      </c>
      <c r="J597" s="174">
        <f>$F$19</f>
        <v>7.4999999999999997E-2</v>
      </c>
      <c r="K597" s="170">
        <f>$D$19</f>
        <v>0.45</v>
      </c>
      <c r="L597" s="174">
        <f>$F$25</f>
        <v>8.3999999999999995E-3</v>
      </c>
      <c r="M597" s="174">
        <f>$F$27</f>
        <v>1.67E-2</v>
      </c>
      <c r="N597" s="174">
        <f>$F$29</f>
        <v>0.05</v>
      </c>
      <c r="O597" s="170">
        <f>$D$29</f>
        <v>0.3</v>
      </c>
      <c r="P597" s="174">
        <f>$F$55</f>
        <v>2.0999999999999999E-3</v>
      </c>
      <c r="Q597" s="174">
        <f>$F$57</f>
        <v>4.1999999999999997E-3</v>
      </c>
      <c r="R597" s="174">
        <f>$F$59</f>
        <v>1.2500000000000001E-2</v>
      </c>
      <c r="S597" s="170">
        <f>$D$59</f>
        <v>0.15</v>
      </c>
      <c r="T597" s="174">
        <f>$O$25</f>
        <v>1.4E-3</v>
      </c>
      <c r="U597" s="174">
        <f>$O$27</f>
        <v>2.8E-3</v>
      </c>
      <c r="V597" s="174">
        <f>$O$29</f>
        <v>8.3000000000000001E-3</v>
      </c>
      <c r="W597" s="170">
        <f>$M$29</f>
        <v>0.1</v>
      </c>
      <c r="X597" s="174">
        <f>$O$55</f>
        <v>5.0000000000000001E-4</v>
      </c>
      <c r="Y597" s="174">
        <f>$O$57</f>
        <v>8.9999999999999998E-4</v>
      </c>
      <c r="Z597" s="174">
        <f>$O$59</f>
        <v>2.8E-3</v>
      </c>
      <c r="AA597" s="170">
        <f>$M$59</f>
        <v>0.05</v>
      </c>
      <c r="AB597" s="174">
        <f>$X$25</f>
        <v>2.9999999999999997E-4</v>
      </c>
      <c r="AC597" s="174">
        <f>$X$27</f>
        <v>5.9999999999999995E-4</v>
      </c>
      <c r="AD597" s="174">
        <f>$X$29</f>
        <v>1.6999999999999999E-3</v>
      </c>
      <c r="AE597" s="170">
        <f>$V$29</f>
        <v>0.03</v>
      </c>
      <c r="AF597" s="174">
        <f>$X$35</f>
        <v>1E-4</v>
      </c>
      <c r="AG597" s="174">
        <f>$X$37</f>
        <v>2.0000000000000001E-4</v>
      </c>
      <c r="AH597" s="174">
        <f>$X$39</f>
        <v>4.0000000000000002E-4</v>
      </c>
      <c r="AI597" s="170">
        <f>$V$39</f>
        <v>0.01</v>
      </c>
      <c r="AJ597" s="174">
        <f>$X$55</f>
        <v>1E-4</v>
      </c>
      <c r="AK597" s="174">
        <f>$X$57</f>
        <v>2.0000000000000001E-4</v>
      </c>
      <c r="AL597" s="174">
        <f>$X$59</f>
        <v>4.0000000000000002E-4</v>
      </c>
      <c r="AM597" s="189">
        <f>$V$59</f>
        <v>0.01</v>
      </c>
      <c r="AN597" s="190"/>
    </row>
    <row r="598" spans="1:40" ht="14.45" hidden="1" customHeight="1">
      <c r="A598" s="190"/>
      <c r="B598" s="686"/>
      <c r="C598" s="168"/>
      <c r="D598" s="168">
        <f>$G$5</f>
        <v>12</v>
      </c>
      <c r="E598" s="168">
        <f>$G$7</f>
        <v>6</v>
      </c>
      <c r="F598" s="168">
        <f>$G$9</f>
        <v>2</v>
      </c>
      <c r="G598" s="168"/>
      <c r="H598" s="168">
        <f>$G$15</f>
        <v>12</v>
      </c>
      <c r="I598" s="168">
        <f>$G$17</f>
        <v>6</v>
      </c>
      <c r="J598" s="168">
        <f>$G$19</f>
        <v>2</v>
      </c>
      <c r="K598" s="168"/>
      <c r="L598" s="168">
        <f>$G$25</f>
        <v>12</v>
      </c>
      <c r="M598" s="168">
        <f>$G$27</f>
        <v>6</v>
      </c>
      <c r="N598" s="168">
        <f>$G$29</f>
        <v>2</v>
      </c>
      <c r="O598" s="168"/>
      <c r="P598" s="168">
        <f>$G$55</f>
        <v>24</v>
      </c>
      <c r="Q598" s="168">
        <f>$G$57</f>
        <v>12</v>
      </c>
      <c r="R598" s="168">
        <f>$G$59</f>
        <v>4</v>
      </c>
      <c r="S598" s="168"/>
      <c r="T598" s="168">
        <f>$P$25</f>
        <v>24</v>
      </c>
      <c r="U598" s="168">
        <f>$P$27</f>
        <v>12</v>
      </c>
      <c r="V598" s="168">
        <f>$P$29</f>
        <v>4</v>
      </c>
      <c r="W598" s="168"/>
      <c r="X598" s="168">
        <f>$P$55</f>
        <v>36</v>
      </c>
      <c r="Y598" s="168">
        <f>$P$57</f>
        <v>18</v>
      </c>
      <c r="Z598" s="168">
        <f>$P$59</f>
        <v>6</v>
      </c>
      <c r="AA598" s="168"/>
      <c r="AB598" s="168">
        <f>$Y$25</f>
        <v>36</v>
      </c>
      <c r="AC598" s="168">
        <f>$Y$27</f>
        <v>18</v>
      </c>
      <c r="AD598" s="168">
        <f>$Y$29</f>
        <v>6</v>
      </c>
      <c r="AE598" s="168"/>
      <c r="AF598" s="168">
        <f>$Y$35</f>
        <v>48</v>
      </c>
      <c r="AG598" s="168">
        <f>$Y$37</f>
        <v>24</v>
      </c>
      <c r="AH598" s="168">
        <f>$Y$39</f>
        <v>8</v>
      </c>
      <c r="AI598" s="168"/>
      <c r="AJ598" s="168">
        <f>$Y$55</f>
        <v>48</v>
      </c>
      <c r="AK598" s="168">
        <f>$Y$57</f>
        <v>24</v>
      </c>
      <c r="AL598" s="168">
        <f>$Y$59</f>
        <v>8</v>
      </c>
      <c r="AM598" s="169"/>
      <c r="AN598" s="190"/>
    </row>
    <row r="599" spans="1:40" ht="14.45" hidden="1" customHeight="1">
      <c r="A599" s="190"/>
      <c r="B599" s="686"/>
      <c r="C599" s="168"/>
      <c r="D599" s="170"/>
      <c r="E599" s="170"/>
      <c r="F599" s="171"/>
      <c r="G599" s="171"/>
      <c r="H599" s="170"/>
      <c r="I599" s="170"/>
      <c r="J599" s="171"/>
      <c r="K599" s="171"/>
      <c r="L599" s="170"/>
      <c r="M599" s="170"/>
      <c r="N599" s="171"/>
      <c r="O599" s="171"/>
      <c r="P599" s="170"/>
      <c r="Q599" s="170"/>
      <c r="R599" s="171"/>
      <c r="S599" s="171"/>
      <c r="T599" s="170"/>
      <c r="U599" s="170"/>
      <c r="V599" s="171"/>
      <c r="W599" s="171"/>
      <c r="X599" s="170"/>
      <c r="Y599" s="170"/>
      <c r="Z599" s="171"/>
      <c r="AA599" s="171"/>
      <c r="AB599" s="170"/>
      <c r="AC599" s="170"/>
      <c r="AD599" s="171"/>
      <c r="AE599" s="171"/>
      <c r="AF599" s="170"/>
      <c r="AG599" s="170"/>
      <c r="AH599" s="171"/>
      <c r="AI599" s="171"/>
      <c r="AJ599" s="172"/>
      <c r="AK599" s="170"/>
      <c r="AL599" s="171"/>
      <c r="AM599" s="173"/>
      <c r="AN599" s="190"/>
    </row>
    <row r="600" spans="1:40" ht="14.45" customHeight="1">
      <c r="A600" s="190"/>
      <c r="B600" s="686"/>
      <c r="C600" s="196">
        <v>0</v>
      </c>
      <c r="D600" s="200">
        <f>D$65+F597*F598</f>
        <v>0.8</v>
      </c>
      <c r="E600" s="197">
        <v>0</v>
      </c>
      <c r="F600" s="198">
        <f>ROW(A1)*D600^IF(E600=100%,0,1)*PRODUCT(INDEX(1-D$599:D599,))</f>
        <v>0.8</v>
      </c>
      <c r="G600" s="198">
        <f>SUM(F600+G599)</f>
        <v>0.8</v>
      </c>
      <c r="H600" s="200">
        <f>H$65+J597*J598</f>
        <v>0.6</v>
      </c>
      <c r="I600" s="197">
        <v>0</v>
      </c>
      <c r="J600" s="198">
        <f>ROW(E1)*H600^IF(I600=100%,0,1)*PRODUCT(INDEX(1-H$599:H599,))</f>
        <v>0.6</v>
      </c>
      <c r="K600" s="198">
        <f>SUM(J600+K599)</f>
        <v>0.6</v>
      </c>
      <c r="L600" s="200">
        <f>L$65+N597*N598</f>
        <v>0.4</v>
      </c>
      <c r="M600" s="197">
        <v>0</v>
      </c>
      <c r="N600" s="198">
        <f>ROW(I1)*L600^IF(M600=100%,0,1)*PRODUCT(INDEX(1-L$599:L599,))</f>
        <v>0.4</v>
      </c>
      <c r="O600" s="198">
        <f>SUM(N600+O599)</f>
        <v>0.4</v>
      </c>
      <c r="P600" s="200">
        <f>P$65+R597*R598</f>
        <v>0.2</v>
      </c>
      <c r="Q600" s="197">
        <v>0</v>
      </c>
      <c r="R600" s="198">
        <f>ROW(M1)*P600^IF(Q600=100%,0,1)*PRODUCT(INDEX(1-P$599:P599,))</f>
        <v>0.2</v>
      </c>
      <c r="S600" s="198">
        <f>SUM(R600+S599)</f>
        <v>0.2</v>
      </c>
      <c r="T600" s="200">
        <f>T$65+V597*V598</f>
        <v>0.13320000000000001</v>
      </c>
      <c r="U600" s="197">
        <v>0</v>
      </c>
      <c r="V600" s="198">
        <f>ROW(Q1)*T600^IF(U600=100%,0,1)*PRODUCT(INDEX(1-T$599:T599,))</f>
        <v>0.13320000000000001</v>
      </c>
      <c r="W600" s="198">
        <f>SUM(V600+W599)</f>
        <v>0.13320000000000001</v>
      </c>
      <c r="X600" s="200">
        <f>X$65+Z597*Z598</f>
        <v>6.6799999999999998E-2</v>
      </c>
      <c r="Y600" s="197">
        <v>0</v>
      </c>
      <c r="Z600" s="198">
        <f>ROW(U1)*X600^IF(Y600=100%,0,1)*PRODUCT(INDEX(1-X$599:X599,))</f>
        <v>6.6799999999999998E-2</v>
      </c>
      <c r="AA600" s="198">
        <f>SUM(Z600+AA599)</f>
        <v>6.6799999999999998E-2</v>
      </c>
      <c r="AB600" s="200">
        <f>AB$65+AD597*AD598</f>
        <v>4.02E-2</v>
      </c>
      <c r="AC600" s="197">
        <v>0</v>
      </c>
      <c r="AD600" s="198">
        <f>ROW(Y1)*AB600^IF(AC600=100%,0,1)*PRODUCT(INDEX(1-AB$599:AB599,))</f>
        <v>4.02E-2</v>
      </c>
      <c r="AE600" s="198">
        <f>SUM(AD600+AE599)</f>
        <v>4.02E-2</v>
      </c>
      <c r="AF600" s="200">
        <f>AF$65+AH597*AH598</f>
        <v>1.32E-2</v>
      </c>
      <c r="AG600" s="197">
        <v>0</v>
      </c>
      <c r="AH600" s="198">
        <f>ROW(AC1)*AF600^IF(AG600=100%,0,1)*PRODUCT(INDEX(1-AF$599:AF599,))</f>
        <v>1.32E-2</v>
      </c>
      <c r="AI600" s="198">
        <f>SUM(AH600+AI599)</f>
        <v>1.32E-2</v>
      </c>
      <c r="AJ600" s="197">
        <f>AJ$65+AL597*AL598</f>
        <v>8.2000000000000007E-3</v>
      </c>
      <c r="AK600" s="197">
        <v>0</v>
      </c>
      <c r="AL600" s="198">
        <f>ROW(AG1)*AJ600^IF(AK600=100%,0,1)*PRODUCT(INDEX(1-AJ$599:AJ599,))</f>
        <v>8.2000000000000007E-3</v>
      </c>
      <c r="AM600" s="199">
        <f>SUM(AL600+AM599)</f>
        <v>8.2000000000000007E-3</v>
      </c>
      <c r="AN600" s="190"/>
    </row>
    <row r="601" spans="1:40" ht="14.45" hidden="1" customHeight="1">
      <c r="A601" s="190"/>
      <c r="B601" s="686"/>
      <c r="C601" s="196">
        <v>1</v>
      </c>
      <c r="D601" s="197">
        <f>D600+ROUNDDOWN(D$65/10,3)</f>
        <v>0.8600000000000001</v>
      </c>
      <c r="E601" s="197">
        <f>IF(E600+D600*0.465&gt;1,1,E600+D600*0.465)</f>
        <v>0.37200000000000005</v>
      </c>
      <c r="F601" s="198">
        <f>ROW(A2)*D601^IF(E601=100%,0,1)*PRODUCT(INDEX(1-D$599:D600,))</f>
        <v>0.34399999999999997</v>
      </c>
      <c r="G601" s="198">
        <f t="shared" ref="G601:G603" si="118">SUM(F601+G600)</f>
        <v>1.1440000000000001</v>
      </c>
      <c r="H601" s="197">
        <f>H600+ROUNDDOWN(H$65/10,3)</f>
        <v>0.64500000000000002</v>
      </c>
      <c r="I601" s="197">
        <f>IF(I600+H600*0.465&gt;1,1,I600+H600*0.465)</f>
        <v>0.27900000000000003</v>
      </c>
      <c r="J601" s="198">
        <f>ROW(E2)*H601^IF(I601=100%,0,1)*PRODUCT(INDEX(1-H$599:H600,))</f>
        <v>0.51600000000000001</v>
      </c>
      <c r="K601" s="198">
        <f t="shared" ref="K601:K604" si="119">SUM(J601+K600)</f>
        <v>1.1160000000000001</v>
      </c>
      <c r="L601" s="197">
        <f>L600+ROUNDDOWN(L$65/10,3)</f>
        <v>0.43000000000000005</v>
      </c>
      <c r="M601" s="197">
        <f>IF(M600+L600*0.465&gt;1,1,M600+L600*0.465)</f>
        <v>0.18600000000000003</v>
      </c>
      <c r="N601" s="198">
        <f>ROW(I2)*L601^IF(M601=100%,0,1)*PRODUCT(INDEX(1-L$599:L600,))</f>
        <v>0.51600000000000001</v>
      </c>
      <c r="O601" s="198">
        <f t="shared" ref="O601:O605" si="120">SUM(N601+O600)</f>
        <v>0.91600000000000004</v>
      </c>
      <c r="P601" s="197">
        <f t="shared" ref="P601:P609" si="121">P600+ROUNDDOWN(P$65/10,3)</f>
        <v>0.21500000000000002</v>
      </c>
      <c r="Q601" s="197">
        <f t="shared" ref="Q601:Q609" si="122">IF(Q600+P600*0.465&gt;1,1,Q600+P600*0.465)</f>
        <v>9.3000000000000013E-2</v>
      </c>
      <c r="R601" s="198">
        <f>ROW(M2)*P601^IF(Q601=100%,0,1)*PRODUCT(INDEX(1-P$599:P600,))</f>
        <v>0.34400000000000008</v>
      </c>
      <c r="S601" s="198">
        <f t="shared" ref="S601:S609" si="123">SUM(R601+S600)</f>
        <v>0.54400000000000004</v>
      </c>
      <c r="T601" s="197">
        <f t="shared" ref="T601:T610" si="124">T600+ROUNDDOWN(T$65/10,3)</f>
        <v>0.14320000000000002</v>
      </c>
      <c r="U601" s="197">
        <f t="shared" ref="U601:U612" si="125">IF(U600+T600*0.465&gt;1,1,U600+T600*0.465)</f>
        <v>6.1938000000000007E-2</v>
      </c>
      <c r="V601" s="198">
        <f>ROW(Q2)*T601^IF(U601=100%,0,1)*PRODUCT(INDEX(1-T$599:T600,))</f>
        <v>0.24825152000000003</v>
      </c>
      <c r="W601" s="198">
        <f t="shared" ref="W601:W612" si="126">SUM(V601+W600)</f>
        <v>0.38145152000000004</v>
      </c>
      <c r="X601" s="197">
        <f t="shared" ref="X601:X610" si="127">X600+ROUNDDOWN(X$65/10,3)</f>
        <v>7.1800000000000003E-2</v>
      </c>
      <c r="Y601" s="197">
        <f t="shared" ref="Y601:Y621" si="128">IF(Y600+X600*0.465&gt;1,1,Y600+X600*0.465)</f>
        <v>3.1061999999999999E-2</v>
      </c>
      <c r="Z601" s="198">
        <f>ROW(U2)*X601^IF(Y601=100%,0,1)*PRODUCT(INDEX(1-X$599:X600,))</f>
        <v>0.13400752000000002</v>
      </c>
      <c r="AA601" s="198">
        <f t="shared" ref="AA601:AA621" si="129">SUM(Z601+AA600)</f>
        <v>0.20080752000000002</v>
      </c>
      <c r="AB601" s="197">
        <f t="shared" ref="AB601:AB610" si="130">AB600+ROUNDDOWN(AB$65/10,3)</f>
        <v>4.3200000000000002E-2</v>
      </c>
      <c r="AC601" s="197">
        <f t="shared" ref="AC601:AC633" si="131">IF(AC600+AB600*0.465&gt;1,1,AC600+AB600*0.465)</f>
        <v>1.8693000000000001E-2</v>
      </c>
      <c r="AD601" s="198">
        <f>ROW(Y2)*AB601^IF(AC601=100%,0,1)*PRODUCT(INDEX(1-AB$599:AB600,))</f>
        <v>8.2926720000000009E-2</v>
      </c>
      <c r="AE601" s="198">
        <f t="shared" ref="AE601:AE633" si="132">SUM(AD601+AE600)</f>
        <v>0.12312672000000001</v>
      </c>
      <c r="AF601" s="197">
        <f t="shared" ref="AF601:AF610" si="133">AF600+ROUNDDOWN(AF$65/10,3)</f>
        <v>1.4200000000000001E-2</v>
      </c>
      <c r="AG601" s="197">
        <f t="shared" ref="AG601:AG664" si="134">IF(AG600+AF600*0.465&gt;1,1,AG600+AF600*0.465)</f>
        <v>6.1380000000000002E-3</v>
      </c>
      <c r="AH601" s="198">
        <f>ROW(AC2)*AF601^IF(AG601=100%,0,1)*PRODUCT(INDEX(1-AF$599:AF600,))</f>
        <v>2.8025120000000001E-2</v>
      </c>
      <c r="AI601" s="198">
        <f t="shared" ref="AI601:AI664" si="135">SUM(AH601+AI600)</f>
        <v>4.1225120000000004E-2</v>
      </c>
      <c r="AJ601" s="197">
        <f t="shared" ref="AJ601:AJ610" si="136">AJ600+ROUNDDOWN(AJ$65/10,4)</f>
        <v>8.7000000000000011E-3</v>
      </c>
      <c r="AK601" s="197">
        <f t="shared" ref="AK601:AK664" si="137">IF(AK600+AJ600*0.465&gt;1,1,AK600+AJ600*0.465)</f>
        <v>3.8130000000000004E-3</v>
      </c>
      <c r="AL601" s="198">
        <f>ROW(AG2)*AJ601^IF(AK601=100%,0,1)*PRODUCT(INDEX(1-AJ$599:AJ600,))</f>
        <v>1.7257320000000003E-2</v>
      </c>
      <c r="AM601" s="199">
        <f t="shared" ref="AM601:AM664" si="138">SUM(AL601+AM600)</f>
        <v>2.5457320000000005E-2</v>
      </c>
      <c r="AN601" s="190"/>
    </row>
    <row r="602" spans="1:40" ht="14.45" hidden="1" customHeight="1">
      <c r="A602" s="190"/>
      <c r="B602" s="686"/>
      <c r="C602" s="196">
        <v>2</v>
      </c>
      <c r="D602" s="197">
        <f>D601+ROUNDDOWN(D$65/10,3)</f>
        <v>0.92000000000000015</v>
      </c>
      <c r="E602" s="197">
        <f>IF(E601+D601*0.465&gt;1,1,E601+D601*0.465)</f>
        <v>0.77190000000000014</v>
      </c>
      <c r="F602" s="198">
        <f>ROW(A3)*D602^IF(E602=100%,0,1)*PRODUCT(INDEX(1-D$599:D601,))</f>
        <v>7.7279999999999946E-2</v>
      </c>
      <c r="G602" s="198">
        <f t="shared" si="118"/>
        <v>1.2212800000000001</v>
      </c>
      <c r="H602" s="197">
        <f t="shared" ref="H602:H604" si="139">H601+ROUNDDOWN(H$65/10,3)</f>
        <v>0.69000000000000006</v>
      </c>
      <c r="I602" s="197">
        <f t="shared" ref="I602:I604" si="140">IF(I601+H601*0.465&gt;1,1,I601+H601*0.465)</f>
        <v>0.57892500000000002</v>
      </c>
      <c r="J602" s="198">
        <f>ROW(E3)*H602^IF(I602=100%,0,1)*PRODUCT(INDEX(1-H$599:H601,))</f>
        <v>0.29394000000000003</v>
      </c>
      <c r="K602" s="198">
        <f t="shared" si="119"/>
        <v>1.4099400000000002</v>
      </c>
      <c r="L602" s="197">
        <f>L601+ROUNDDOWN(L$65/10,3)</f>
        <v>0.46000000000000008</v>
      </c>
      <c r="M602" s="197">
        <f>IF(M601+L601*0.465&gt;1,1,M601+L601*0.465)</f>
        <v>0.38595000000000007</v>
      </c>
      <c r="N602" s="198">
        <f>ROW(I3)*L602^IF(M602=100%,0,1)*PRODUCT(INDEX(1-L$599:L601,))</f>
        <v>0.4719600000000001</v>
      </c>
      <c r="O602" s="198">
        <f t="shared" si="120"/>
        <v>1.3879600000000001</v>
      </c>
      <c r="P602" s="197">
        <f t="shared" si="121"/>
        <v>0.23000000000000004</v>
      </c>
      <c r="Q602" s="197">
        <f t="shared" si="122"/>
        <v>0.19297500000000004</v>
      </c>
      <c r="R602" s="198">
        <f>ROW(M3)*P602^IF(Q602=100%,0,1)*PRODUCT(INDEX(1-P$599:P601,))</f>
        <v>0.43332000000000009</v>
      </c>
      <c r="S602" s="198">
        <f t="shared" si="123"/>
        <v>0.97732000000000019</v>
      </c>
      <c r="T602" s="197">
        <f t="shared" si="124"/>
        <v>0.15320000000000003</v>
      </c>
      <c r="U602" s="197">
        <f t="shared" si="125"/>
        <v>0.12852600000000003</v>
      </c>
      <c r="V602" s="198">
        <f>ROW(Q3)*T602^IF(U602=100%,0,1)*PRODUCT(INDEX(1-T$599:T601,))</f>
        <v>0.34133308070400009</v>
      </c>
      <c r="W602" s="198">
        <f t="shared" si="126"/>
        <v>0.72278460070400019</v>
      </c>
      <c r="X602" s="197">
        <f t="shared" si="127"/>
        <v>7.6800000000000007E-2</v>
      </c>
      <c r="Y602" s="197">
        <f t="shared" si="128"/>
        <v>6.4449000000000006E-2</v>
      </c>
      <c r="Z602" s="198">
        <f>ROW(U3)*X602^IF(Y602=100%,0,1)*PRODUCT(INDEX(1-X$599:X601,))</f>
        <v>0.19957161369600004</v>
      </c>
      <c r="AA602" s="198">
        <f t="shared" si="129"/>
        <v>0.40037913369600009</v>
      </c>
      <c r="AB602" s="197">
        <f t="shared" si="130"/>
        <v>4.6200000000000005E-2</v>
      </c>
      <c r="AC602" s="197">
        <f t="shared" si="131"/>
        <v>3.8781000000000003E-2</v>
      </c>
      <c r="AD602" s="198">
        <f>ROW(Y3)*AB602^IF(AC602=100%,0,1)*PRODUCT(INDEX(1-AB$599:AB601,))</f>
        <v>0.12728145830399998</v>
      </c>
      <c r="AE602" s="198">
        <f t="shared" si="132"/>
        <v>0.25040817830399997</v>
      </c>
      <c r="AF602" s="197">
        <f t="shared" si="133"/>
        <v>1.5200000000000002E-2</v>
      </c>
      <c r="AG602" s="197">
        <f t="shared" si="134"/>
        <v>1.2741000000000001E-2</v>
      </c>
      <c r="AH602" s="198">
        <f>ROW(AC3)*AF602^IF(AG602=100%,0,1)*PRODUCT(INDEX(1-AF$599:AF601,))</f>
        <v>4.4359107264000004E-2</v>
      </c>
      <c r="AI602" s="198">
        <f t="shared" si="135"/>
        <v>8.5584227264000001E-2</v>
      </c>
      <c r="AJ602" s="197">
        <f t="shared" si="136"/>
        <v>9.2000000000000016E-3</v>
      </c>
      <c r="AK602" s="197">
        <f t="shared" si="137"/>
        <v>7.8585000000000009E-3</v>
      </c>
      <c r="AL602" s="198">
        <f>ROW(AG3)*AJ602^IF(AK602=100%,0,1)*PRODUCT(INDEX(1-AJ$599:AJ601,))</f>
        <v>2.7135528984000006E-2</v>
      </c>
      <c r="AM602" s="199">
        <f t="shared" si="138"/>
        <v>5.2592848984000011E-2</v>
      </c>
      <c r="AN602" s="190"/>
    </row>
    <row r="603" spans="1:40" ht="14.45" customHeight="1">
      <c r="A603" s="190"/>
      <c r="B603" s="686"/>
      <c r="C603" s="196">
        <v>3</v>
      </c>
      <c r="D603" s="197">
        <f>D602+ROUNDDOWN(D$65/10,3)</f>
        <v>0.9800000000000002</v>
      </c>
      <c r="E603" s="197">
        <f>IF(E602+D602*0.465&gt;1,1,E602+D602*0.465)</f>
        <v>1</v>
      </c>
      <c r="F603" s="198">
        <f>ROW(A4)*D603^IF(E603=100%,0,1)*PRODUCT(INDEX(1-D$599:D602,))</f>
        <v>8.9599999999999749E-3</v>
      </c>
      <c r="G603" s="198">
        <f t="shared" si="118"/>
        <v>1.2302400000000002</v>
      </c>
      <c r="H603" s="197">
        <f t="shared" si="139"/>
        <v>0.7350000000000001</v>
      </c>
      <c r="I603" s="197">
        <f t="shared" si="140"/>
        <v>0.89977499999999999</v>
      </c>
      <c r="J603" s="198">
        <f>ROW(E4)*H603^IF(I603=100%,0,1)*PRODUCT(INDEX(1-H$599:H602,))</f>
        <v>0.1294188</v>
      </c>
      <c r="K603" s="198">
        <f t="shared" si="119"/>
        <v>1.5393588000000002</v>
      </c>
      <c r="L603" s="197">
        <f>L602+ROUNDDOWN(L$65/10,3)</f>
        <v>0.4900000000000001</v>
      </c>
      <c r="M603" s="197">
        <f>IF(M602+L602*0.465&gt;1,1,M602+L602*0.465)</f>
        <v>0.59985000000000011</v>
      </c>
      <c r="N603" s="198">
        <f>ROW(I4)*L603^IF(M603=100%,0,1)*PRODUCT(INDEX(1-L$599:L602,))</f>
        <v>0.36197279999999998</v>
      </c>
      <c r="O603" s="198">
        <f t="shared" si="120"/>
        <v>1.7499328000000001</v>
      </c>
      <c r="P603" s="197">
        <f t="shared" si="121"/>
        <v>0.24500000000000005</v>
      </c>
      <c r="Q603" s="197">
        <f t="shared" si="122"/>
        <v>0.29992500000000005</v>
      </c>
      <c r="R603" s="198">
        <f>ROW(M4)*P603^IF(Q603=100%,0,1)*PRODUCT(INDEX(1-P$599:P602,))</f>
        <v>0.47388880000000011</v>
      </c>
      <c r="S603" s="198">
        <f t="shared" si="123"/>
        <v>1.4512088000000003</v>
      </c>
      <c r="T603" s="197">
        <f t="shared" si="124"/>
        <v>0.16320000000000004</v>
      </c>
      <c r="U603" s="197">
        <f t="shared" si="125"/>
        <v>0.19976400000000005</v>
      </c>
      <c r="V603" s="198">
        <f>ROW(Q4)*T603^IF(U603=100%,0,1)*PRODUCT(INDEX(1-T$599:T602,))</f>
        <v>0.41054366551080967</v>
      </c>
      <c r="W603" s="198">
        <f t="shared" si="126"/>
        <v>1.1333282662148099</v>
      </c>
      <c r="X603" s="197">
        <f t="shared" si="127"/>
        <v>8.1800000000000012E-2</v>
      </c>
      <c r="Y603" s="197">
        <f t="shared" si="128"/>
        <v>0.10016100000000001</v>
      </c>
      <c r="Z603" s="198">
        <f>ROW(U4)*X603^IF(Y603=100%,0,1)*PRODUCT(INDEX(1-X$599:X602,))</f>
        <v>0.26165279906088967</v>
      </c>
      <c r="AA603" s="198">
        <f t="shared" si="129"/>
        <v>0.66203193275688976</v>
      </c>
      <c r="AB603" s="197">
        <f t="shared" si="130"/>
        <v>4.9200000000000008E-2</v>
      </c>
      <c r="AC603" s="197">
        <f t="shared" si="131"/>
        <v>6.0264000000000005E-2</v>
      </c>
      <c r="AD603" s="198">
        <f>ROW(Y4)*AB603^IF(AC603=100%,0,1)*PRODUCT(INDEX(1-AB$599:AB602,))</f>
        <v>0.1723789870872576</v>
      </c>
      <c r="AE603" s="198">
        <f t="shared" si="132"/>
        <v>0.4227871653912576</v>
      </c>
      <c r="AF603" s="197">
        <f t="shared" si="133"/>
        <v>1.6200000000000003E-2</v>
      </c>
      <c r="AG603" s="197">
        <f t="shared" si="134"/>
        <v>1.9809E-2</v>
      </c>
      <c r="AH603" s="198">
        <f>ROW(AC4)*AF603^IF(AG603=100%,0,1)*PRODUCT(INDEX(1-AF$599:AF602,))</f>
        <v>6.2078469395097612E-2</v>
      </c>
      <c r="AI603" s="198">
        <f t="shared" si="135"/>
        <v>0.14766269665909762</v>
      </c>
      <c r="AJ603" s="197">
        <f t="shared" si="136"/>
        <v>9.700000000000002E-3</v>
      </c>
      <c r="AK603" s="197">
        <f t="shared" si="137"/>
        <v>1.2136500000000001E-2</v>
      </c>
      <c r="AL603" s="198">
        <f>ROW(AG4)*AJ603^IF(AK603=100%,0,1)*PRODUCT(INDEX(1-AJ$599:AJ602,))</f>
        <v>3.7796095150473608E-2</v>
      </c>
      <c r="AM603" s="199">
        <f t="shared" si="138"/>
        <v>9.0388944134473626E-2</v>
      </c>
      <c r="AN603" s="190"/>
    </row>
    <row r="604" spans="1:40" ht="14.45" customHeight="1">
      <c r="A604" s="190"/>
      <c r="B604" s="686"/>
      <c r="C604" s="196">
        <v>4</v>
      </c>
      <c r="D604" s="197"/>
      <c r="E604" s="197"/>
      <c r="F604" s="198"/>
      <c r="G604" s="198"/>
      <c r="H604" s="197">
        <f t="shared" si="139"/>
        <v>0.78000000000000014</v>
      </c>
      <c r="I604" s="197">
        <f t="shared" si="140"/>
        <v>1</v>
      </c>
      <c r="J604" s="198">
        <f>ROW(E5)*H604^IF(I604=100%,0,1)*PRODUCT(INDEX(1-H$599:H603,))</f>
        <v>5.8326499999999962E-2</v>
      </c>
      <c r="K604" s="198">
        <f t="shared" si="119"/>
        <v>1.5976853000000002</v>
      </c>
      <c r="L604" s="197">
        <f>L603+ROUNDDOWN(L$65/10,3)</f>
        <v>0.52000000000000013</v>
      </c>
      <c r="M604" s="197">
        <f>IF(M603+L603*0.465&gt;1,1,M603+L603*0.465)</f>
        <v>0.8277000000000001</v>
      </c>
      <c r="N604" s="198">
        <f>ROW(I5)*L604^IF(M604=100%,0,1)*PRODUCT(INDEX(1-L$599:L603,))</f>
        <v>0.24488567999999994</v>
      </c>
      <c r="O604" s="198">
        <f t="shared" si="120"/>
        <v>1.9948184799999999</v>
      </c>
      <c r="P604" s="197">
        <f t="shared" si="121"/>
        <v>0.26000000000000006</v>
      </c>
      <c r="Q604" s="197">
        <f t="shared" si="122"/>
        <v>0.41385000000000005</v>
      </c>
      <c r="R604" s="198">
        <f>ROW(M5)*P604^IF(Q604=100%,0,1)*PRODUCT(INDEX(1-P$599:P603,))</f>
        <v>0.47461414000000007</v>
      </c>
      <c r="S604" s="198">
        <f t="shared" si="123"/>
        <v>1.9258229400000004</v>
      </c>
      <c r="T604" s="197">
        <f t="shared" si="124"/>
        <v>0.17320000000000005</v>
      </c>
      <c r="U604" s="197">
        <f t="shared" si="125"/>
        <v>0.27565200000000006</v>
      </c>
      <c r="V604" s="198">
        <f>ROW(Q5)*T604^IF(U604=100%,0,1)*PRODUCT(INDEX(1-T$599:T603,))</f>
        <v>0.45574170562702182</v>
      </c>
      <c r="W604" s="198">
        <f t="shared" si="126"/>
        <v>1.5890699718418317</v>
      </c>
      <c r="X604" s="197">
        <f t="shared" si="127"/>
        <v>8.6800000000000016E-2</v>
      </c>
      <c r="Y604" s="197">
        <f t="shared" si="128"/>
        <v>0.13819800000000002</v>
      </c>
      <c r="Z604" s="198">
        <f>ROW(U5)*X604^IF(Y604=100%,0,1)*PRODUCT(INDEX(1-X$599:X603,))</f>
        <v>0.31866847934720555</v>
      </c>
      <c r="AA604" s="198">
        <f t="shared" si="129"/>
        <v>0.98070041210409531</v>
      </c>
      <c r="AB604" s="197">
        <f t="shared" si="130"/>
        <v>5.220000000000001E-2</v>
      </c>
      <c r="AC604" s="197">
        <f t="shared" si="131"/>
        <v>8.3142000000000008E-2</v>
      </c>
      <c r="AD604" s="198">
        <f>ROW(Y5)*AB604^IF(AC604=100%,0,1)*PRODUCT(INDEX(1-AB$599:AB603,))</f>
        <v>0.21736464726010846</v>
      </c>
      <c r="AE604" s="198">
        <f t="shared" si="132"/>
        <v>0.64015181265136611</v>
      </c>
      <c r="AF604" s="197">
        <f t="shared" si="133"/>
        <v>1.7200000000000003E-2</v>
      </c>
      <c r="AG604" s="197">
        <f t="shared" si="134"/>
        <v>2.7342000000000002E-2</v>
      </c>
      <c r="AH604" s="198">
        <f>ROW(AC5)*AF604^IF(AG604=100%,0,1)*PRODUCT(INDEX(1-AF$599:AF603,))</f>
        <v>8.1053405006437429E-2</v>
      </c>
      <c r="AI604" s="198">
        <f t="shared" si="135"/>
        <v>0.22871610166553505</v>
      </c>
      <c r="AJ604" s="197">
        <f t="shared" si="136"/>
        <v>1.0200000000000002E-2</v>
      </c>
      <c r="AK604" s="197">
        <f t="shared" si="137"/>
        <v>1.6647000000000002E-2</v>
      </c>
      <c r="AL604" s="198">
        <f>ROW(AG5)*AJ604^IF(AK604=100%,0,1)*PRODUCT(INDEX(1-AJ$599:AJ603,))</f>
        <v>4.9198534134103467E-2</v>
      </c>
      <c r="AM604" s="199">
        <f t="shared" si="138"/>
        <v>0.13958747826857709</v>
      </c>
      <c r="AN604" s="190"/>
    </row>
    <row r="605" spans="1:40" ht="14.45" customHeight="1">
      <c r="A605" s="190"/>
      <c r="B605" s="686"/>
      <c r="C605" s="196">
        <v>5</v>
      </c>
      <c r="D605" s="200"/>
      <c r="E605" s="200"/>
      <c r="F605" s="198"/>
      <c r="G605" s="198"/>
      <c r="H605" s="197"/>
      <c r="I605" s="197"/>
      <c r="J605" s="198"/>
      <c r="K605" s="198"/>
      <c r="L605" s="197">
        <f>L604+ROUNDDOWN(L$65/10,3)</f>
        <v>0.55000000000000016</v>
      </c>
      <c r="M605" s="197">
        <f>IF(M604+L604*0.465&gt;1,1,M604+L604*0.465)</f>
        <v>1</v>
      </c>
      <c r="N605" s="198">
        <f>ROW(I6)*L605^IF(M605=100%,0,1)*PRODUCT(INDEX(1-L$599:L604,))</f>
        <v>0.27125798399999979</v>
      </c>
      <c r="O605" s="198">
        <f t="shared" si="120"/>
        <v>2.2660764639999997</v>
      </c>
      <c r="P605" s="197">
        <f t="shared" si="121"/>
        <v>0.27500000000000008</v>
      </c>
      <c r="Q605" s="197">
        <f t="shared" si="122"/>
        <v>0.53475000000000006</v>
      </c>
      <c r="R605" s="198">
        <f>ROW(M6)*P605^IF(Q605=100%,0,1)*PRODUCT(INDEX(1-P$599:P604,))</f>
        <v>0.44577220379999999</v>
      </c>
      <c r="S605" s="198">
        <f t="shared" si="123"/>
        <v>2.3715951438000005</v>
      </c>
      <c r="T605" s="197">
        <f t="shared" si="124"/>
        <v>0.18320000000000006</v>
      </c>
      <c r="U605" s="197">
        <f t="shared" si="125"/>
        <v>0.35619000000000012</v>
      </c>
      <c r="V605" s="198">
        <f>ROW(Q6)*T605^IF(U605=100%,0,1)*PRODUCT(INDEX(1-T$599:T604,))</f>
        <v>0.4782754279906396</v>
      </c>
      <c r="W605" s="198">
        <f t="shared" si="126"/>
        <v>2.0673453998324716</v>
      </c>
      <c r="X605" s="197">
        <f t="shared" si="127"/>
        <v>9.180000000000002E-2</v>
      </c>
      <c r="Y605" s="197">
        <f t="shared" si="128"/>
        <v>0.17856000000000002</v>
      </c>
      <c r="Z605" s="198">
        <f>ROW(U6)*X605^IF(Y605=100%,0,1)*PRODUCT(INDEX(1-X$599:X604,))</f>
        <v>0.36932543060184186</v>
      </c>
      <c r="AA605" s="198">
        <f t="shared" si="129"/>
        <v>1.3500258427059371</v>
      </c>
      <c r="AB605" s="197">
        <f t="shared" si="130"/>
        <v>5.5200000000000013E-2</v>
      </c>
      <c r="AC605" s="197">
        <f t="shared" si="131"/>
        <v>0.10741500000000001</v>
      </c>
      <c r="AD605" s="198">
        <f>ROW(Y6)*AB605^IF(AC605=100%,0,1)*PRODUCT(INDEX(1-AB$599:AB604,))</f>
        <v>0.26143000780590386</v>
      </c>
      <c r="AE605" s="198">
        <f t="shared" si="132"/>
        <v>0.90158182045726998</v>
      </c>
      <c r="AF605" s="197">
        <f t="shared" si="133"/>
        <v>1.8200000000000004E-2</v>
      </c>
      <c r="AG605" s="197">
        <f t="shared" si="134"/>
        <v>3.5340000000000003E-2</v>
      </c>
      <c r="AH605" s="198">
        <f>ROW(AC6)*AF605^IF(AG605=100%,0,1)*PRODUCT(INDEX(1-AF$599:AF604,))</f>
        <v>0.10114876836376366</v>
      </c>
      <c r="AI605" s="198">
        <f t="shared" si="135"/>
        <v>0.32986487002929871</v>
      </c>
      <c r="AJ605" s="197">
        <f t="shared" si="136"/>
        <v>1.0700000000000003E-2</v>
      </c>
      <c r="AK605" s="197">
        <f t="shared" si="137"/>
        <v>2.1390000000000003E-2</v>
      </c>
      <c r="AL605" s="198">
        <f>ROW(AG6)*AJ605^IF(AK605=100%,0,1)*PRODUCT(INDEX(1-AJ$599:AJ604,))</f>
        <v>6.1300563202295426E-2</v>
      </c>
      <c r="AM605" s="199">
        <f t="shared" si="138"/>
        <v>0.20088804147087252</v>
      </c>
      <c r="AN605" s="190"/>
    </row>
    <row r="606" spans="1:40" ht="14.45" hidden="1" customHeight="1">
      <c r="A606" s="190"/>
      <c r="B606" s="686"/>
      <c r="C606" s="196">
        <v>6</v>
      </c>
      <c r="D606" s="200"/>
      <c r="E606" s="200"/>
      <c r="F606" s="198"/>
      <c r="G606" s="198"/>
      <c r="H606" s="197"/>
      <c r="I606" s="197"/>
      <c r="J606" s="198"/>
      <c r="K606" s="198"/>
      <c r="L606" s="197"/>
      <c r="M606" s="197"/>
      <c r="N606" s="198"/>
      <c r="O606" s="198"/>
      <c r="P606" s="197">
        <f t="shared" si="121"/>
        <v>0.29000000000000009</v>
      </c>
      <c r="Q606" s="197">
        <f t="shared" si="122"/>
        <v>0.66262500000000013</v>
      </c>
      <c r="R606" s="198">
        <f>ROW(M7)*P606^IF(Q606=100%,0,1)*PRODUCT(INDEX(1-P$599:P605,))</f>
        <v>0.397615297541</v>
      </c>
      <c r="S606" s="198">
        <f t="shared" si="123"/>
        <v>2.7692104413410004</v>
      </c>
      <c r="T606" s="197">
        <f t="shared" si="124"/>
        <v>0.19320000000000007</v>
      </c>
      <c r="U606" s="197">
        <f t="shared" si="125"/>
        <v>0.44137800000000016</v>
      </c>
      <c r="V606" s="198">
        <f>ROW(Q7)*T606^IF(U606=100%,0,1)*PRODUCT(INDEX(1-T$599:T605,))</f>
        <v>0.48064257807834521</v>
      </c>
      <c r="W606" s="198">
        <f t="shared" si="126"/>
        <v>2.5479879779108168</v>
      </c>
      <c r="X606" s="197">
        <f t="shared" si="127"/>
        <v>9.6800000000000025E-2</v>
      </c>
      <c r="Y606" s="197">
        <f t="shared" si="128"/>
        <v>0.22124700000000003</v>
      </c>
      <c r="Z606" s="198">
        <f>ROW(U7)*X606^IF(Y606=100%,0,1)*PRODUCT(INDEX(1-X$599:X605,))</f>
        <v>0.41263890863251435</v>
      </c>
      <c r="AA606" s="198">
        <f t="shared" si="129"/>
        <v>1.7626647513384515</v>
      </c>
      <c r="AB606" s="197">
        <f t="shared" si="130"/>
        <v>5.8200000000000016E-2</v>
      </c>
      <c r="AC606" s="197">
        <f t="shared" si="131"/>
        <v>0.13308300000000001</v>
      </c>
      <c r="AD606" s="198">
        <f>ROW(Y7)*AB606^IF(AC606=100%,0,1)*PRODUCT(INDEX(1-AB$599:AB605,))</f>
        <v>0.30382675627470507</v>
      </c>
      <c r="AE606" s="198">
        <f t="shared" si="132"/>
        <v>1.2054085767319751</v>
      </c>
      <c r="AF606" s="197">
        <f t="shared" si="133"/>
        <v>1.9200000000000005E-2</v>
      </c>
      <c r="AG606" s="197">
        <f t="shared" si="134"/>
        <v>4.3803000000000009E-2</v>
      </c>
      <c r="AH606" s="198">
        <f>ROW(AC7)*AF606^IF(AG606=100%,0,1)*PRODUCT(INDEX(1-AF$599:AF605,))</f>
        <v>0.12222505942097622</v>
      </c>
      <c r="AI606" s="198">
        <f t="shared" si="135"/>
        <v>0.45208992945027493</v>
      </c>
      <c r="AJ606" s="197">
        <f t="shared" si="136"/>
        <v>1.1200000000000003E-2</v>
      </c>
      <c r="AK606" s="197">
        <f t="shared" si="137"/>
        <v>2.6365500000000004E-2</v>
      </c>
      <c r="AL606" s="198">
        <f>ROW(AG7)*AJ606^IF(AK606=100%,0,1)*PRODUCT(INDEX(1-AJ$599:AJ605,))</f>
        <v>7.4058260725869463E-2</v>
      </c>
      <c r="AM606" s="199">
        <f t="shared" si="138"/>
        <v>0.27494630219674199</v>
      </c>
      <c r="AN606" s="190"/>
    </row>
    <row r="607" spans="1:40" ht="14.45" hidden="1" customHeight="1">
      <c r="A607" s="190"/>
      <c r="B607" s="686"/>
      <c r="C607" s="196">
        <v>7</v>
      </c>
      <c r="D607" s="200"/>
      <c r="E607" s="200"/>
      <c r="F607" s="198"/>
      <c r="G607" s="198"/>
      <c r="H607" s="197"/>
      <c r="I607" s="197"/>
      <c r="J607" s="198"/>
      <c r="K607" s="198"/>
      <c r="L607" s="197"/>
      <c r="M607" s="197"/>
      <c r="N607" s="198"/>
      <c r="O607" s="198"/>
      <c r="P607" s="197">
        <f t="shared" si="121"/>
        <v>0.3050000000000001</v>
      </c>
      <c r="Q607" s="197">
        <f t="shared" si="122"/>
        <v>0.79747500000000016</v>
      </c>
      <c r="R607" s="198">
        <f>ROW(M8)*P607^IF(Q607=100%,0,1)*PRODUCT(INDEX(1-P$599:P606,))</f>
        <v>0.33932450318227991</v>
      </c>
      <c r="S607" s="198">
        <f t="shared" si="123"/>
        <v>3.1085349445232802</v>
      </c>
      <c r="T607" s="197">
        <f t="shared" si="124"/>
        <v>0.20320000000000008</v>
      </c>
      <c r="U607" s="197">
        <f t="shared" si="125"/>
        <v>0.53121600000000013</v>
      </c>
      <c r="V607" s="198">
        <f>ROW(Q8)*T607^IF(U607=100%,0,1)*PRODUCT(INDEX(1-T$599:T606,))</f>
        <v>0.46611884165099865</v>
      </c>
      <c r="W607" s="198">
        <f t="shared" si="126"/>
        <v>3.0141068195618153</v>
      </c>
      <c r="X607" s="197">
        <f t="shared" si="127"/>
        <v>0.10180000000000003</v>
      </c>
      <c r="Y607" s="197">
        <f t="shared" si="128"/>
        <v>0.26625900000000002</v>
      </c>
      <c r="Z607" s="198">
        <f>ROW(U8)*X607^IF(Y607=100%,0,1)*PRODUCT(INDEX(1-X$599:X606,))</f>
        <v>0.4479385839408157</v>
      </c>
      <c r="AA607" s="198">
        <f t="shared" si="129"/>
        <v>2.2106033352792673</v>
      </c>
      <c r="AB607" s="197">
        <f t="shared" si="130"/>
        <v>6.1200000000000018E-2</v>
      </c>
      <c r="AC607" s="197">
        <f t="shared" si="131"/>
        <v>0.16014600000000001</v>
      </c>
      <c r="AD607" s="198">
        <f>ROW(Y8)*AB607^IF(AC607=100%,0,1)*PRODUCT(INDEX(1-AB$599:AB606,))</f>
        <v>0.34387855062233591</v>
      </c>
      <c r="AE607" s="198">
        <f t="shared" si="132"/>
        <v>1.549287127354311</v>
      </c>
      <c r="AF607" s="197">
        <f t="shared" si="133"/>
        <v>2.0200000000000006E-2</v>
      </c>
      <c r="AG607" s="197">
        <f t="shared" si="134"/>
        <v>5.2731000000000014E-2</v>
      </c>
      <c r="AH607" s="198">
        <f>ROW(AC8)*AF607^IF(AG607=100%,0,1)*PRODUCT(INDEX(1-AF$599:AF606,))</f>
        <v>0.14413943055106479</v>
      </c>
      <c r="AI607" s="198">
        <f t="shared" si="135"/>
        <v>0.59622936000133975</v>
      </c>
      <c r="AJ607" s="197">
        <f t="shared" si="136"/>
        <v>1.1700000000000004E-2</v>
      </c>
      <c r="AK607" s="197">
        <f t="shared" si="137"/>
        <v>3.1573500000000004E-2</v>
      </c>
      <c r="AL607" s="198">
        <f>ROW(AG8)*AJ607^IF(AK607=100%,0,1)*PRODUCT(INDEX(1-AJ$599:AJ606,))</f>
        <v>8.7426230204811717E-2</v>
      </c>
      <c r="AM607" s="199">
        <f t="shared" si="138"/>
        <v>0.3623725324015537</v>
      </c>
      <c r="AN607" s="190"/>
    </row>
    <row r="608" spans="1:40" ht="14.45" hidden="1" customHeight="1">
      <c r="A608" s="190"/>
      <c r="B608" s="686"/>
      <c r="C608" s="196">
        <v>8</v>
      </c>
      <c r="D608" s="200"/>
      <c r="E608" s="200"/>
      <c r="F608" s="198"/>
      <c r="G608" s="198"/>
      <c r="H608" s="197"/>
      <c r="I608" s="197"/>
      <c r="J608" s="198"/>
      <c r="K608" s="198"/>
      <c r="L608" s="197"/>
      <c r="M608" s="197"/>
      <c r="N608" s="198"/>
      <c r="O608" s="198"/>
      <c r="P608" s="197">
        <f t="shared" si="121"/>
        <v>0.32000000000000012</v>
      </c>
      <c r="Q608" s="197">
        <f t="shared" si="122"/>
        <v>0.93930000000000025</v>
      </c>
      <c r="R608" s="198">
        <f>ROW(M9)*P608^IF(Q608=100%,0,1)*PRODUCT(INDEX(1-P$599:P607,))</f>
        <v>0.2783573465449391</v>
      </c>
      <c r="S608" s="198">
        <f t="shared" si="123"/>
        <v>3.3868922910682193</v>
      </c>
      <c r="T608" s="197">
        <f t="shared" si="124"/>
        <v>0.21320000000000008</v>
      </c>
      <c r="U608" s="197">
        <f t="shared" si="125"/>
        <v>0.62570400000000015</v>
      </c>
      <c r="V608" s="198">
        <f>ROW(Q9)*T608^IF(U608=100%,0,1)*PRODUCT(INDEX(1-T$599:T607,))</f>
        <v>0.43839137698154351</v>
      </c>
      <c r="W608" s="198">
        <f t="shared" si="126"/>
        <v>3.4524981965433588</v>
      </c>
      <c r="X608" s="197">
        <f t="shared" si="127"/>
        <v>0.10680000000000003</v>
      </c>
      <c r="Y608" s="197">
        <f t="shared" si="128"/>
        <v>0.31359600000000004</v>
      </c>
      <c r="Z608" s="198">
        <f>ROW(U9)*X608^IF(Y608=100%,0,1)*PRODUCT(INDEX(1-X$599:X607,))</f>
        <v>0.47486211293606312</v>
      </c>
      <c r="AA608" s="198">
        <f t="shared" si="129"/>
        <v>2.6854654482153304</v>
      </c>
      <c r="AB608" s="197">
        <f t="shared" si="130"/>
        <v>6.4200000000000021E-2</v>
      </c>
      <c r="AC608" s="197">
        <f t="shared" si="131"/>
        <v>0.18860400000000002</v>
      </c>
      <c r="AD608" s="198">
        <f>ROW(Y9)*AB608^IF(AC608=100%,0,1)*PRODUCT(INDEX(1-AB$599:AB607,))</f>
        <v>0.38099063179074966</v>
      </c>
      <c r="AE608" s="198">
        <f t="shared" si="132"/>
        <v>1.9302777591450606</v>
      </c>
      <c r="AF608" s="197">
        <f t="shared" si="133"/>
        <v>2.1200000000000007E-2</v>
      </c>
      <c r="AG608" s="197">
        <f t="shared" si="134"/>
        <v>6.2124000000000019E-2</v>
      </c>
      <c r="AH608" s="198">
        <f>ROW(AC9)*AF608^IF(AG608=100%,0,1)*PRODUCT(INDEX(1-AF$599:AF607,))</f>
        <v>0.16674670124684696</v>
      </c>
      <c r="AI608" s="198">
        <f t="shared" si="135"/>
        <v>0.76297606124818673</v>
      </c>
      <c r="AJ608" s="197">
        <f t="shared" si="136"/>
        <v>1.2200000000000004E-2</v>
      </c>
      <c r="AK608" s="197">
        <f t="shared" si="137"/>
        <v>3.7014000000000005E-2</v>
      </c>
      <c r="AL608" s="198">
        <f>ROW(AG9)*AJ608^IF(AK608=100%,0,1)*PRODUCT(INDEX(1-AJ$599:AJ607,))</f>
        <v>0.10135776811531423</v>
      </c>
      <c r="AM608" s="199">
        <f t="shared" si="138"/>
        <v>0.46373030051686792</v>
      </c>
      <c r="AN608" s="190"/>
    </row>
    <row r="609" spans="1:40" ht="14.45" customHeight="1">
      <c r="A609" s="190"/>
      <c r="B609" s="686"/>
      <c r="C609" s="196">
        <v>9</v>
      </c>
      <c r="D609" s="200"/>
      <c r="E609" s="200"/>
      <c r="F609" s="198"/>
      <c r="G609" s="198"/>
      <c r="H609" s="197"/>
      <c r="I609" s="197"/>
      <c r="J609" s="198"/>
      <c r="K609" s="198"/>
      <c r="L609" s="197"/>
      <c r="M609" s="197"/>
      <c r="N609" s="198"/>
      <c r="O609" s="198"/>
      <c r="P609" s="197">
        <f t="shared" si="121"/>
        <v>0.33500000000000013</v>
      </c>
      <c r="Q609" s="197">
        <f t="shared" si="122"/>
        <v>1</v>
      </c>
      <c r="R609" s="198">
        <f>ROW(M10)*P609^IF(Q609=100%,0,1)*PRODUCT(INDEX(1-P$599:P608,))</f>
        <v>0.65723262378666147</v>
      </c>
      <c r="S609" s="198">
        <f t="shared" si="123"/>
        <v>4.0441249148548808</v>
      </c>
      <c r="T609" s="197">
        <f t="shared" si="124"/>
        <v>0.22320000000000009</v>
      </c>
      <c r="U609" s="197">
        <f t="shared" si="125"/>
        <v>0.72484200000000021</v>
      </c>
      <c r="V609" s="198">
        <f>ROW(Q10)*T609^IF(U609=100%,0,1)*PRODUCT(INDEX(1-T$599:T608,))</f>
        <v>0.40122763218316815</v>
      </c>
      <c r="W609" s="198">
        <f t="shared" si="126"/>
        <v>3.8537258287265268</v>
      </c>
      <c r="X609" s="197">
        <f t="shared" si="127"/>
        <v>0.11180000000000004</v>
      </c>
      <c r="Y609" s="197">
        <f t="shared" si="128"/>
        <v>0.36325800000000008</v>
      </c>
      <c r="Z609" s="198">
        <f>ROW(U10)*X609^IF(Y609=100%,0,1)*PRODUCT(INDEX(1-X$599:X608,))</f>
        <v>0.49333766782030963</v>
      </c>
      <c r="AA609" s="198">
        <f t="shared" si="129"/>
        <v>3.17880311603564</v>
      </c>
      <c r="AB609" s="197">
        <f t="shared" si="130"/>
        <v>6.7200000000000024E-2</v>
      </c>
      <c r="AC609" s="197">
        <f t="shared" si="131"/>
        <v>0.21845700000000004</v>
      </c>
      <c r="AD609" s="198">
        <f>ROW(Y10)*AB609^IF(AC609=100%,0,1)*PRODUCT(INDEX(1-AB$599:AB608,))</f>
        <v>0.41465706876153435</v>
      </c>
      <c r="AE609" s="198">
        <f t="shared" si="132"/>
        <v>2.3449348279065951</v>
      </c>
      <c r="AF609" s="197">
        <f t="shared" si="133"/>
        <v>2.2200000000000008E-2</v>
      </c>
      <c r="AG609" s="197">
        <f t="shared" si="134"/>
        <v>7.1982000000000018E-2</v>
      </c>
      <c r="AH609" s="198">
        <f>ROW(AC10)*AF609^IF(AG609=100%,0,1)*PRODUCT(INDEX(1-AF$599:AF608,))</f>
        <v>0.18990037212815444</v>
      </c>
      <c r="AI609" s="198">
        <f t="shared" si="135"/>
        <v>0.9528764333763412</v>
      </c>
      <c r="AJ609" s="197">
        <f t="shared" si="136"/>
        <v>1.2700000000000005E-2</v>
      </c>
      <c r="AK609" s="197">
        <f t="shared" si="137"/>
        <v>4.268700000000001E-2</v>
      </c>
      <c r="AL609" s="198">
        <f>ROW(AG10)*AJ609^IF(AK609=100%,0,1)*PRODUCT(INDEX(1-AJ$599:AJ608,))</f>
        <v>0.11580503483357961</v>
      </c>
      <c r="AM609" s="199">
        <f t="shared" si="138"/>
        <v>0.57953533535044754</v>
      </c>
      <c r="AN609" s="190"/>
    </row>
    <row r="610" spans="1:40" ht="14.45" hidden="1" customHeight="1">
      <c r="A610" s="190"/>
      <c r="B610" s="686"/>
      <c r="C610" s="196">
        <v>10</v>
      </c>
      <c r="D610" s="200"/>
      <c r="E610" s="200"/>
      <c r="F610" s="198"/>
      <c r="G610" s="198"/>
      <c r="H610" s="197"/>
      <c r="I610" s="197"/>
      <c r="J610" s="198"/>
      <c r="K610" s="198"/>
      <c r="L610" s="197"/>
      <c r="M610" s="197"/>
      <c r="N610" s="198"/>
      <c r="O610" s="198"/>
      <c r="P610" s="197"/>
      <c r="Q610" s="197"/>
      <c r="R610" s="198"/>
      <c r="S610" s="198"/>
      <c r="T610" s="197">
        <f t="shared" si="124"/>
        <v>0.2332000000000001</v>
      </c>
      <c r="U610" s="197">
        <f t="shared" si="125"/>
        <v>0.8286300000000002</v>
      </c>
      <c r="V610" s="198">
        <f>ROW(Q11)*T610^IF(U610=100%,0,1)*PRODUCT(INDEX(1-T$599:T609,))</f>
        <v>0.35820124642869217</v>
      </c>
      <c r="W610" s="198">
        <f t="shared" si="126"/>
        <v>4.2119270751552191</v>
      </c>
      <c r="X610" s="197">
        <f t="shared" si="127"/>
        <v>0.11680000000000004</v>
      </c>
      <c r="Y610" s="197">
        <f t="shared" si="128"/>
        <v>0.41524500000000009</v>
      </c>
      <c r="Z610" s="198">
        <f>ROW(U11)*X610^IF(Y610=100%,0,1)*PRODUCT(INDEX(1-X$599:X609,))</f>
        <v>0.50355715319652694</v>
      </c>
      <c r="AA610" s="198">
        <f t="shared" si="129"/>
        <v>3.6823602692321669</v>
      </c>
      <c r="AB610" s="197">
        <f t="shared" si="130"/>
        <v>7.0200000000000026E-2</v>
      </c>
      <c r="AC610" s="197">
        <f t="shared" si="131"/>
        <v>0.24970500000000007</v>
      </c>
      <c r="AD610" s="198">
        <f>ROW(Y11)*AB610^IF(AC610=100%,0,1)*PRODUCT(INDEX(1-AB$599:AB609,))</f>
        <v>0.44446558070031883</v>
      </c>
      <c r="AE610" s="198">
        <f t="shared" si="132"/>
        <v>2.7894004086069142</v>
      </c>
      <c r="AF610" s="197">
        <f t="shared" si="133"/>
        <v>2.3200000000000009E-2</v>
      </c>
      <c r="AG610" s="197">
        <f t="shared" si="134"/>
        <v>8.2305000000000017E-2</v>
      </c>
      <c r="AH610" s="198">
        <f>ROW(AC11)*AF610^IF(AG610=100%,0,1)*PRODUCT(INDEX(1-AF$599:AF609,))</f>
        <v>0.21345362974250126</v>
      </c>
      <c r="AI610" s="198">
        <f t="shared" si="135"/>
        <v>1.1663300631188425</v>
      </c>
      <c r="AJ610" s="197">
        <f t="shared" si="136"/>
        <v>1.3200000000000005E-2</v>
      </c>
      <c r="AK610" s="197">
        <f t="shared" si="137"/>
        <v>4.8592500000000011E-2</v>
      </c>
      <c r="AL610" s="198">
        <f>ROW(AG11)*AJ610^IF(AK610=100%,0,1)*PRODUCT(INDEX(1-AJ$599:AJ609,))</f>
        <v>0.13071922788504914</v>
      </c>
      <c r="AM610" s="199">
        <f t="shared" si="138"/>
        <v>0.71025456323549663</v>
      </c>
      <c r="AN610" s="190"/>
    </row>
    <row r="611" spans="1:40" ht="14.45" hidden="1" customHeight="1">
      <c r="A611" s="190"/>
      <c r="B611" s="686"/>
      <c r="C611" s="196">
        <v>11</v>
      </c>
      <c r="D611" s="200"/>
      <c r="E611" s="200"/>
      <c r="F611" s="198"/>
      <c r="G611" s="198"/>
      <c r="H611" s="197"/>
      <c r="I611" s="197"/>
      <c r="J611" s="198"/>
      <c r="K611" s="198"/>
      <c r="L611" s="197"/>
      <c r="M611" s="197"/>
      <c r="N611" s="198"/>
      <c r="O611" s="198"/>
      <c r="P611" s="197"/>
      <c r="Q611" s="197"/>
      <c r="R611" s="198"/>
      <c r="S611" s="198"/>
      <c r="T611" s="197">
        <f>T610</f>
        <v>0.2332000000000001</v>
      </c>
      <c r="U611" s="197">
        <f t="shared" si="125"/>
        <v>0.93706800000000023</v>
      </c>
      <c r="V611" s="198">
        <f>ROW(Q12)*T611^IF(U611=100%,0,1)*PRODUCT(INDEX(1-T$599:T610,))</f>
        <v>0.29963859901256851</v>
      </c>
      <c r="W611" s="198">
        <f t="shared" si="126"/>
        <v>4.5115656741677874</v>
      </c>
      <c r="X611" s="197">
        <f t="shared" ref="X611:X621" si="141">X610</f>
        <v>0.11680000000000004</v>
      </c>
      <c r="Y611" s="197">
        <f t="shared" si="128"/>
        <v>0.46955700000000011</v>
      </c>
      <c r="Z611" s="198">
        <f>ROW(U12)*X611^IF(Y611=100%,0,1)*PRODUCT(INDEX(1-X$599:X610,))</f>
        <v>0.48517273931255195</v>
      </c>
      <c r="AA611" s="198">
        <f t="shared" si="129"/>
        <v>4.1675330085447184</v>
      </c>
      <c r="AB611" s="197">
        <f t="shared" ref="AB611:AB633" si="142">AB610</f>
        <v>7.0200000000000026E-2</v>
      </c>
      <c r="AC611" s="197">
        <f t="shared" si="131"/>
        <v>0.2823480000000001</v>
      </c>
      <c r="AD611" s="198">
        <f>ROW(Y12)*AB611^IF(AC611=100%,0,1)*PRODUCT(INDEX(1-AB$599:AB610,))</f>
        <v>0.45083356029289784</v>
      </c>
      <c r="AE611" s="198">
        <f t="shared" si="132"/>
        <v>3.2402339688998119</v>
      </c>
      <c r="AF611" s="197">
        <f t="shared" ref="AF611:AF674" si="143">AF610</f>
        <v>2.3200000000000009E-2</v>
      </c>
      <c r="AG611" s="197">
        <f t="shared" si="134"/>
        <v>9.3093000000000023E-2</v>
      </c>
      <c r="AH611" s="198">
        <f>ROW(AC12)*AF611^IF(AG611=100%,0,1)*PRODUCT(INDEX(1-AF$599:AF610,))</f>
        <v>0.22745618785360935</v>
      </c>
      <c r="AI611" s="198">
        <f t="shared" si="135"/>
        <v>1.3937862509724519</v>
      </c>
      <c r="AJ611" s="197">
        <f t="shared" ref="AJ611:AJ674" si="144">AJ610</f>
        <v>1.3200000000000005E-2</v>
      </c>
      <c r="AK611" s="197">
        <f t="shared" si="137"/>
        <v>5.4730500000000015E-2</v>
      </c>
      <c r="AL611" s="198">
        <f>ROW(AG12)*AJ611^IF(AK611=100%,0,1)*PRODUCT(INDEX(1-AJ$599:AJ610,))</f>
        <v>0.14072043717487256</v>
      </c>
      <c r="AM611" s="199">
        <f t="shared" si="138"/>
        <v>0.85097500041036922</v>
      </c>
      <c r="AN611" s="190"/>
    </row>
    <row r="612" spans="1:40" ht="14.45" customHeight="1">
      <c r="A612" s="190"/>
      <c r="B612" s="686"/>
      <c r="C612" s="196">
        <v>12</v>
      </c>
      <c r="D612" s="200"/>
      <c r="E612" s="200"/>
      <c r="F612" s="198"/>
      <c r="G612" s="198"/>
      <c r="H612" s="197"/>
      <c r="I612" s="197"/>
      <c r="J612" s="198"/>
      <c r="K612" s="198"/>
      <c r="L612" s="197"/>
      <c r="M612" s="197"/>
      <c r="N612" s="198"/>
      <c r="O612" s="198"/>
      <c r="P612" s="197"/>
      <c r="Q612" s="197"/>
      <c r="R612" s="198"/>
      <c r="S612" s="198"/>
      <c r="T612" s="197">
        <f>T611</f>
        <v>0.2332000000000001</v>
      </c>
      <c r="U612" s="197">
        <f t="shared" si="125"/>
        <v>1</v>
      </c>
      <c r="V612" s="198">
        <f>ROW(Q13)*T612^IF(U612=100%,0,1)*PRODUCT(INDEX(1-T$599:T611,))</f>
        <v>1.0673661415083211</v>
      </c>
      <c r="W612" s="198">
        <f t="shared" si="126"/>
        <v>5.5789318156761087</v>
      </c>
      <c r="X612" s="197">
        <f t="shared" si="141"/>
        <v>0.11680000000000004</v>
      </c>
      <c r="Y612" s="197">
        <f t="shared" si="128"/>
        <v>0.52386900000000014</v>
      </c>
      <c r="Z612" s="198">
        <f>ROW(U13)*X612^IF(Y612=100%,0,1)*PRODUCT(INDEX(1-X$599:X611,))</f>
        <v>0.46421327697424969</v>
      </c>
      <c r="AA612" s="198">
        <f t="shared" si="129"/>
        <v>4.6317462855189682</v>
      </c>
      <c r="AB612" s="197">
        <f t="shared" si="142"/>
        <v>7.0200000000000026E-2</v>
      </c>
      <c r="AC612" s="197">
        <f t="shared" si="131"/>
        <v>0.31499100000000013</v>
      </c>
      <c r="AD612" s="198">
        <f>ROW(Y13)*AB612^IF(AC612=100%,0,1)*PRODUCT(INDEX(1-AB$599:AB611,))</f>
        <v>0.45411713139036447</v>
      </c>
      <c r="AE612" s="198">
        <f t="shared" si="132"/>
        <v>3.6943511002901763</v>
      </c>
      <c r="AF612" s="197">
        <f t="shared" si="143"/>
        <v>2.3200000000000009E-2</v>
      </c>
      <c r="AG612" s="197">
        <f t="shared" si="134"/>
        <v>0.10388100000000003</v>
      </c>
      <c r="AH612" s="198">
        <f>ROW(AC13)*AF612^IF(AG612=100%,0,1)*PRODUCT(INDEX(1-AF$599:AF611,))</f>
        <v>0.2406941379866894</v>
      </c>
      <c r="AI612" s="198">
        <f t="shared" si="135"/>
        <v>1.6344803889591413</v>
      </c>
      <c r="AJ612" s="197">
        <f t="shared" si="144"/>
        <v>1.3200000000000005E-2</v>
      </c>
      <c r="AK612" s="197">
        <f t="shared" si="137"/>
        <v>6.086850000000002E-2</v>
      </c>
      <c r="AL612" s="198">
        <f>ROW(AG13)*AJ612^IF(AK612=100%,0,1)*PRODUCT(INDEX(1-AJ$599:AJ611,))</f>
        <v>0.15043483802117791</v>
      </c>
      <c r="AM612" s="199">
        <f t="shared" si="138"/>
        <v>1.0014098384315471</v>
      </c>
      <c r="AN612" s="190"/>
    </row>
    <row r="613" spans="1:40" ht="14.45" hidden="1" customHeight="1">
      <c r="A613" s="190"/>
      <c r="B613" s="686"/>
      <c r="C613" s="196">
        <v>13</v>
      </c>
      <c r="D613" s="200"/>
      <c r="E613" s="200"/>
      <c r="F613" s="198"/>
      <c r="G613" s="198"/>
      <c r="H613" s="197"/>
      <c r="I613" s="197"/>
      <c r="J613" s="198"/>
      <c r="K613" s="198"/>
      <c r="L613" s="197"/>
      <c r="M613" s="197"/>
      <c r="N613" s="198"/>
      <c r="O613" s="198"/>
      <c r="P613" s="197"/>
      <c r="Q613" s="197"/>
      <c r="R613" s="198"/>
      <c r="S613" s="198"/>
      <c r="T613" s="197"/>
      <c r="U613" s="197"/>
      <c r="V613" s="198"/>
      <c r="W613" s="198"/>
      <c r="X613" s="197">
        <f t="shared" si="141"/>
        <v>0.11680000000000004</v>
      </c>
      <c r="Y613" s="197">
        <f t="shared" si="128"/>
        <v>0.57818100000000017</v>
      </c>
      <c r="Z613" s="198">
        <f>ROW(U14)*X613^IF(Y613=100%,0,1)*PRODUCT(INDEX(1-X$599:X612,))</f>
        <v>0.44153110208701557</v>
      </c>
      <c r="AA613" s="198">
        <f t="shared" si="129"/>
        <v>5.0732773876059838</v>
      </c>
      <c r="AB613" s="197">
        <f t="shared" si="142"/>
        <v>7.0200000000000026E-2</v>
      </c>
      <c r="AC613" s="197">
        <f t="shared" si="131"/>
        <v>0.34763400000000017</v>
      </c>
      <c r="AD613" s="198">
        <f>ROW(Y14)*AB613^IF(AC613=100%,0,1)*PRODUCT(INDEX(1-AB$599:AB612,))</f>
        <v>0.45471796328728098</v>
      </c>
      <c r="AE613" s="198">
        <f t="shared" si="132"/>
        <v>4.149069063577457</v>
      </c>
      <c r="AF613" s="197">
        <f t="shared" si="143"/>
        <v>2.3200000000000009E-2</v>
      </c>
      <c r="AG613" s="197">
        <f t="shared" si="134"/>
        <v>0.11466900000000003</v>
      </c>
      <c r="AH613" s="198">
        <f>ROW(AC14)*AF613^IF(AG613=100%,0,1)*PRODUCT(INDEX(1-AF$599:AF612,))</f>
        <v>0.25319542121504429</v>
      </c>
      <c r="AI613" s="198">
        <f t="shared" si="135"/>
        <v>1.8876758101741855</v>
      </c>
      <c r="AJ613" s="197">
        <f t="shared" si="144"/>
        <v>1.3200000000000005E-2</v>
      </c>
      <c r="AK613" s="197">
        <f t="shared" si="137"/>
        <v>6.7006500000000024E-2</v>
      </c>
      <c r="AL613" s="198">
        <f>ROW(AG14)*AJ613^IF(AK613=100%,0,1)*PRODUCT(INDEX(1-AJ$599:AJ612,))</f>
        <v>0.15986825955616749</v>
      </c>
      <c r="AM613" s="199">
        <f t="shared" si="138"/>
        <v>1.1612780979877146</v>
      </c>
      <c r="AN613" s="190"/>
    </row>
    <row r="614" spans="1:40" ht="14.45" hidden="1" customHeight="1">
      <c r="A614" s="190"/>
      <c r="B614" s="686"/>
      <c r="C614" s="196">
        <v>14</v>
      </c>
      <c r="D614" s="200"/>
      <c r="E614" s="200"/>
      <c r="F614" s="198"/>
      <c r="G614" s="198"/>
      <c r="H614" s="197"/>
      <c r="I614" s="197"/>
      <c r="J614" s="198"/>
      <c r="K614" s="198"/>
      <c r="L614" s="197"/>
      <c r="M614" s="197"/>
      <c r="N614" s="198"/>
      <c r="O614" s="198"/>
      <c r="P614" s="197"/>
      <c r="Q614" s="197"/>
      <c r="R614" s="198"/>
      <c r="S614" s="198"/>
      <c r="T614" s="197"/>
      <c r="U614" s="197"/>
      <c r="V614" s="198"/>
      <c r="W614" s="198"/>
      <c r="X614" s="197">
        <f t="shared" si="141"/>
        <v>0.11680000000000004</v>
      </c>
      <c r="Y614" s="197">
        <f t="shared" si="128"/>
        <v>0.63249300000000019</v>
      </c>
      <c r="Z614" s="198">
        <f>ROW(U15)*X614^IF(Y614=100%,0,1)*PRODUCT(INDEX(1-X$599:X613,))</f>
        <v>0.41781457431777014</v>
      </c>
      <c r="AA614" s="198">
        <f t="shared" si="129"/>
        <v>5.4910919619237539</v>
      </c>
      <c r="AB614" s="197">
        <f t="shared" si="142"/>
        <v>7.0200000000000026E-2</v>
      </c>
      <c r="AC614" s="197">
        <f t="shared" si="131"/>
        <v>0.3802770000000002</v>
      </c>
      <c r="AD614" s="198">
        <f>ROW(Y15)*AB614^IF(AC614=100%,0,1)*PRODUCT(INDEX(1-AB$599:AB613,))</f>
        <v>0.45299653099769338</v>
      </c>
      <c r="AE614" s="198">
        <f t="shared" si="132"/>
        <v>4.6020655945751505</v>
      </c>
      <c r="AF614" s="197">
        <f t="shared" si="143"/>
        <v>2.3200000000000009E-2</v>
      </c>
      <c r="AG614" s="197">
        <f t="shared" si="134"/>
        <v>0.12545700000000004</v>
      </c>
      <c r="AH614" s="198">
        <f>ROW(AC15)*AF614^IF(AG614=100%,0,1)*PRODUCT(INDEX(1-AF$599:AF613,))</f>
        <v>0.26498709368877349</v>
      </c>
      <c r="AI614" s="198">
        <f t="shared" si="135"/>
        <v>2.152662903862959</v>
      </c>
      <c r="AJ614" s="197">
        <f t="shared" si="144"/>
        <v>1.3200000000000005E-2</v>
      </c>
      <c r="AK614" s="197">
        <f t="shared" si="137"/>
        <v>7.3144500000000029E-2</v>
      </c>
      <c r="AL614" s="198">
        <f>ROW(AG15)*AJ614^IF(AK614=100%,0,1)*PRODUCT(INDEX(1-AJ$599:AJ613,))</f>
        <v>0.16902642699645651</v>
      </c>
      <c r="AM614" s="199">
        <f t="shared" si="138"/>
        <v>1.3303045249841712</v>
      </c>
      <c r="AN614" s="190"/>
    </row>
    <row r="615" spans="1:40" ht="14.45" hidden="1" customHeight="1">
      <c r="A615" s="190"/>
      <c r="B615" s="686"/>
      <c r="C615" s="196">
        <v>15</v>
      </c>
      <c r="D615" s="200"/>
      <c r="E615" s="200"/>
      <c r="F615" s="198"/>
      <c r="G615" s="198"/>
      <c r="H615" s="197"/>
      <c r="I615" s="197"/>
      <c r="J615" s="198"/>
      <c r="K615" s="198"/>
      <c r="L615" s="197"/>
      <c r="M615" s="197"/>
      <c r="N615" s="198"/>
      <c r="O615" s="198"/>
      <c r="P615" s="197"/>
      <c r="Q615" s="197"/>
      <c r="R615" s="198"/>
      <c r="S615" s="198"/>
      <c r="T615" s="197"/>
      <c r="U615" s="197"/>
      <c r="V615" s="198"/>
      <c r="W615" s="198"/>
      <c r="X615" s="197">
        <f t="shared" si="141"/>
        <v>0.11680000000000004</v>
      </c>
      <c r="Y615" s="197">
        <f t="shared" si="128"/>
        <v>0.68680500000000022</v>
      </c>
      <c r="Z615" s="198">
        <f>ROW(U16)*X615^IF(Y615=100%,0,1)*PRODUCT(INDEX(1-X$599:X614,))</f>
        <v>0.3936147541732849</v>
      </c>
      <c r="AA615" s="198">
        <f t="shared" si="129"/>
        <v>5.884706716097039</v>
      </c>
      <c r="AB615" s="197">
        <f t="shared" si="142"/>
        <v>7.0200000000000026E-2</v>
      </c>
      <c r="AC615" s="197">
        <f t="shared" si="131"/>
        <v>0.41292000000000023</v>
      </c>
      <c r="AD615" s="198">
        <f>ROW(Y16)*AB615^IF(AC615=100%,0,1)*PRODUCT(INDEX(1-AB$599:AB614,))</f>
        <v>0.44927591948976559</v>
      </c>
      <c r="AE615" s="198">
        <f t="shared" si="132"/>
        <v>5.0513415140649158</v>
      </c>
      <c r="AF615" s="197">
        <f t="shared" si="143"/>
        <v>2.3200000000000009E-2</v>
      </c>
      <c r="AG615" s="197">
        <f t="shared" si="134"/>
        <v>0.13624500000000003</v>
      </c>
      <c r="AH615" s="198">
        <f>ROW(AC16)*AF615^IF(AG615=100%,0,1)*PRODUCT(INDEX(1-AF$599:AF614,))</f>
        <v>0.27609535265620688</v>
      </c>
      <c r="AI615" s="198">
        <f t="shared" si="135"/>
        <v>2.4287582565191661</v>
      </c>
      <c r="AJ615" s="197">
        <f t="shared" si="144"/>
        <v>1.3200000000000005E-2</v>
      </c>
      <c r="AK615" s="197">
        <f t="shared" si="137"/>
        <v>7.9282500000000034E-2</v>
      </c>
      <c r="AL615" s="198">
        <f>ROW(AG16)*AJ615^IF(AK615=100%,0,1)*PRODUCT(INDEX(1-AJ$599:AJ614,))</f>
        <v>0.17791496337077684</v>
      </c>
      <c r="AM615" s="199">
        <f t="shared" si="138"/>
        <v>1.508219488354948</v>
      </c>
      <c r="AN615" s="190"/>
    </row>
    <row r="616" spans="1:40" ht="14.45" hidden="1" customHeight="1">
      <c r="A616" s="190"/>
      <c r="B616" s="686"/>
      <c r="C616" s="196">
        <v>16</v>
      </c>
      <c r="D616" s="200"/>
      <c r="E616" s="200"/>
      <c r="F616" s="198"/>
      <c r="G616" s="198"/>
      <c r="H616" s="197"/>
      <c r="I616" s="197"/>
      <c r="J616" s="198"/>
      <c r="K616" s="198"/>
      <c r="L616" s="197"/>
      <c r="M616" s="197"/>
      <c r="N616" s="198"/>
      <c r="O616" s="198"/>
      <c r="P616" s="197"/>
      <c r="Q616" s="197"/>
      <c r="R616" s="198"/>
      <c r="S616" s="198"/>
      <c r="T616" s="197"/>
      <c r="U616" s="197"/>
      <c r="V616" s="198"/>
      <c r="W616" s="198"/>
      <c r="X616" s="197">
        <f t="shared" si="141"/>
        <v>0.11680000000000004</v>
      </c>
      <c r="Y616" s="197">
        <f t="shared" si="128"/>
        <v>0.74111700000000025</v>
      </c>
      <c r="Z616" s="198">
        <f>ROW(U17)*X616^IF(Y616=100%,0,1)*PRODUCT(INDEX(1-X$599:X615,))</f>
        <v>0.36936808531621057</v>
      </c>
      <c r="AA616" s="198">
        <f t="shared" si="129"/>
        <v>6.2540748014132497</v>
      </c>
      <c r="AB616" s="197">
        <f t="shared" si="142"/>
        <v>7.0200000000000026E-2</v>
      </c>
      <c r="AC616" s="197">
        <f t="shared" si="131"/>
        <v>0.44556300000000026</v>
      </c>
      <c r="AD616" s="198">
        <f>ROW(Y17)*AB616^IF(AC616=100%,0,1)*PRODUCT(INDEX(1-AB$599:AB615,))</f>
        <v>0.44384529681293305</v>
      </c>
      <c r="AE616" s="198">
        <f t="shared" si="132"/>
        <v>5.4951868108778488</v>
      </c>
      <c r="AF616" s="197">
        <f t="shared" si="143"/>
        <v>2.3200000000000009E-2</v>
      </c>
      <c r="AG616" s="197">
        <f t="shared" si="134"/>
        <v>0.14703300000000002</v>
      </c>
      <c r="AH616" s="198">
        <f>ROW(AC17)*AF616^IF(AG616=100%,0,1)*PRODUCT(INDEX(1-AF$599:AF615,))</f>
        <v>0.28654556175424428</v>
      </c>
      <c r="AI616" s="198">
        <f t="shared" si="135"/>
        <v>2.7153038182734104</v>
      </c>
      <c r="AJ616" s="197">
        <f t="shared" si="144"/>
        <v>1.3200000000000005E-2</v>
      </c>
      <c r="AK616" s="197">
        <f t="shared" si="137"/>
        <v>8.5420500000000038E-2</v>
      </c>
      <c r="AL616" s="198">
        <f>ROW(AG17)*AJ616^IF(AK616=100%,0,1)*PRODUCT(INDEX(1-AJ$599:AJ615,))</f>
        <v>0.18653939122017527</v>
      </c>
      <c r="AM616" s="199">
        <f t="shared" si="138"/>
        <v>1.6947588795751232</v>
      </c>
      <c r="AN616" s="190"/>
    </row>
    <row r="617" spans="1:40" ht="14.45" hidden="1" customHeight="1">
      <c r="A617" s="190"/>
      <c r="B617" s="686"/>
      <c r="C617" s="196">
        <v>17</v>
      </c>
      <c r="D617" s="200"/>
      <c r="E617" s="200"/>
      <c r="F617" s="198"/>
      <c r="G617" s="198"/>
      <c r="H617" s="197"/>
      <c r="I617" s="197"/>
      <c r="J617" s="198"/>
      <c r="K617" s="198"/>
      <c r="L617" s="197"/>
      <c r="M617" s="197"/>
      <c r="N617" s="198"/>
      <c r="O617" s="198"/>
      <c r="P617" s="197"/>
      <c r="Q617" s="197"/>
      <c r="R617" s="198"/>
      <c r="S617" s="198"/>
      <c r="T617" s="197"/>
      <c r="U617" s="197"/>
      <c r="V617" s="198"/>
      <c r="W617" s="198"/>
      <c r="X617" s="197">
        <f t="shared" si="141"/>
        <v>0.11680000000000004</v>
      </c>
      <c r="Y617" s="197">
        <f t="shared" si="128"/>
        <v>0.79542900000000027</v>
      </c>
      <c r="Z617" s="198">
        <f>ROW(U18)*X617^IF(Y617=100%,0,1)*PRODUCT(INDEX(1-X$599:X616,))</f>
        <v>0.34541565136017582</v>
      </c>
      <c r="AA617" s="198">
        <f t="shared" si="129"/>
        <v>6.5994904527734253</v>
      </c>
      <c r="AB617" s="197">
        <f t="shared" si="142"/>
        <v>7.0200000000000026E-2</v>
      </c>
      <c r="AC617" s="197">
        <f t="shared" si="131"/>
        <v>0.4782060000000003</v>
      </c>
      <c r="AD617" s="198">
        <f>ROW(Y18)*AB617^IF(AC617=100%,0,1)*PRODUCT(INDEX(1-AB$599:AB616,))</f>
        <v>0.43696308385764548</v>
      </c>
      <c r="AE617" s="198">
        <f t="shared" si="132"/>
        <v>5.9321498947354945</v>
      </c>
      <c r="AF617" s="197">
        <f t="shared" si="143"/>
        <v>2.3200000000000009E-2</v>
      </c>
      <c r="AG617" s="197">
        <f t="shared" si="134"/>
        <v>0.15782100000000002</v>
      </c>
      <c r="AH617" s="198">
        <f>ROW(AC18)*AF617^IF(AG617=100%,0,1)*PRODUCT(INDEX(1-AF$599:AF616,))</f>
        <v>0.2963622755875191</v>
      </c>
      <c r="AI617" s="198">
        <f t="shared" si="135"/>
        <v>3.0116660938609296</v>
      </c>
      <c r="AJ617" s="197">
        <f t="shared" si="144"/>
        <v>1.3200000000000005E-2</v>
      </c>
      <c r="AK617" s="197">
        <f t="shared" si="137"/>
        <v>9.1558500000000043E-2</v>
      </c>
      <c r="AL617" s="198">
        <f>ROW(AG18)*AJ617^IF(AK617=100%,0,1)*PRODUCT(INDEX(1-AJ$599:AJ616,))</f>
        <v>0.19490513427113182</v>
      </c>
      <c r="AM617" s="199">
        <f t="shared" si="138"/>
        <v>1.889664013846255</v>
      </c>
      <c r="AN617" s="190"/>
    </row>
    <row r="618" spans="1:40" ht="14.45" hidden="1" customHeight="1">
      <c r="A618" s="190"/>
      <c r="B618" s="686"/>
      <c r="C618" s="196">
        <v>18</v>
      </c>
      <c r="D618" s="200"/>
      <c r="E618" s="200"/>
      <c r="F618" s="198"/>
      <c r="G618" s="198"/>
      <c r="H618" s="197"/>
      <c r="I618" s="197"/>
      <c r="J618" s="198"/>
      <c r="K618" s="198"/>
      <c r="L618" s="197"/>
      <c r="M618" s="197"/>
      <c r="N618" s="198"/>
      <c r="O618" s="198"/>
      <c r="P618" s="197"/>
      <c r="Q618" s="197"/>
      <c r="R618" s="198"/>
      <c r="S618" s="198"/>
      <c r="T618" s="197"/>
      <c r="U618" s="197"/>
      <c r="V618" s="198"/>
      <c r="W618" s="198"/>
      <c r="X618" s="197">
        <f t="shared" si="141"/>
        <v>0.11680000000000004</v>
      </c>
      <c r="Y618" s="197">
        <f t="shared" si="128"/>
        <v>0.8497410000000003</v>
      </c>
      <c r="Z618" s="198">
        <f>ROW(U19)*X618^IF(Y618=100%,0,1)*PRODUCT(INDEX(1-X$599:X617,))</f>
        <v>0.32201949790804657</v>
      </c>
      <c r="AA618" s="198">
        <f t="shared" si="129"/>
        <v>6.9215099506814717</v>
      </c>
      <c r="AB618" s="197">
        <f t="shared" si="142"/>
        <v>7.0200000000000026E-2</v>
      </c>
      <c r="AC618" s="197">
        <f t="shared" si="131"/>
        <v>0.51084900000000033</v>
      </c>
      <c r="AD618" s="198">
        <f>ROW(Y19)*AB618^IF(AC618=100%,0,1)*PRODUCT(INDEX(1-AB$599:AB617,))</f>
        <v>0.42885984622477424</v>
      </c>
      <c r="AE618" s="198">
        <f t="shared" si="132"/>
        <v>6.3610097409602684</v>
      </c>
      <c r="AF618" s="197">
        <f t="shared" si="143"/>
        <v>2.3200000000000009E-2</v>
      </c>
      <c r="AG618" s="197">
        <f t="shared" si="134"/>
        <v>0.16860900000000001</v>
      </c>
      <c r="AH618" s="198">
        <f>ROW(AC19)*AF618^IF(AG618=100%,0,1)*PRODUCT(INDEX(1-AF$599:AF617,))</f>
        <v>0.30556926361577136</v>
      </c>
      <c r="AI618" s="198">
        <f t="shared" si="135"/>
        <v>3.3172353574767008</v>
      </c>
      <c r="AJ618" s="197">
        <f t="shared" si="144"/>
        <v>1.3200000000000005E-2</v>
      </c>
      <c r="AK618" s="197">
        <f t="shared" si="137"/>
        <v>9.7696500000000047E-2</v>
      </c>
      <c r="AL618" s="198">
        <f>ROW(AG19)*AJ618^IF(AK618=100%,0,1)*PRODUCT(INDEX(1-AJ$599:AJ617,))</f>
        <v>0.2030175190820169</v>
      </c>
      <c r="AM618" s="199">
        <f t="shared" si="138"/>
        <v>2.092681532928272</v>
      </c>
      <c r="AN618" s="190"/>
    </row>
    <row r="619" spans="1:40" ht="14.45" hidden="1" customHeight="1">
      <c r="A619" s="190"/>
      <c r="B619" s="686"/>
      <c r="C619" s="196">
        <v>19</v>
      </c>
      <c r="D619" s="200"/>
      <c r="E619" s="200"/>
      <c r="F619" s="198"/>
      <c r="G619" s="198"/>
      <c r="H619" s="197"/>
      <c r="I619" s="197"/>
      <c r="J619" s="198"/>
      <c r="K619" s="198"/>
      <c r="L619" s="197"/>
      <c r="M619" s="197"/>
      <c r="N619" s="198"/>
      <c r="O619" s="198"/>
      <c r="P619" s="197"/>
      <c r="Q619" s="197"/>
      <c r="R619" s="198"/>
      <c r="S619" s="198"/>
      <c r="T619" s="197"/>
      <c r="U619" s="197"/>
      <c r="V619" s="198"/>
      <c r="W619" s="198"/>
      <c r="X619" s="197">
        <f t="shared" si="141"/>
        <v>0.11680000000000004</v>
      </c>
      <c r="Y619" s="197">
        <f t="shared" si="128"/>
        <v>0.90405300000000033</v>
      </c>
      <c r="Z619" s="198">
        <f>ROW(U20)*X619^IF(Y619=100%,0,1)*PRODUCT(INDEX(1-X$599:X618,))</f>
        <v>0.29937644268672287</v>
      </c>
      <c r="AA619" s="198">
        <f t="shared" si="129"/>
        <v>7.2208863933681942</v>
      </c>
      <c r="AB619" s="197">
        <f t="shared" si="142"/>
        <v>7.0200000000000026E-2</v>
      </c>
      <c r="AC619" s="197">
        <f t="shared" si="131"/>
        <v>0.54349200000000031</v>
      </c>
      <c r="AD619" s="198">
        <f>ROW(Y20)*AB619^IF(AC619=100%,0,1)*PRODUCT(INDEX(1-AB$599:AB618,))</f>
        <v>0.41974093159978432</v>
      </c>
      <c r="AE619" s="198">
        <f t="shared" si="132"/>
        <v>6.7807506725600524</v>
      </c>
      <c r="AF619" s="197">
        <f t="shared" si="143"/>
        <v>2.3200000000000009E-2</v>
      </c>
      <c r="AG619" s="197">
        <f t="shared" si="134"/>
        <v>0.179397</v>
      </c>
      <c r="AH619" s="198">
        <f>ROW(AC20)*AF619^IF(AG619=100%,0,1)*PRODUCT(INDEX(1-AF$599:AF618,))</f>
        <v>0.31418953336830047</v>
      </c>
      <c r="AI619" s="198">
        <f t="shared" si="135"/>
        <v>3.6314248908450013</v>
      </c>
      <c r="AJ619" s="197">
        <f t="shared" si="144"/>
        <v>1.3200000000000005E-2</v>
      </c>
      <c r="AK619" s="197">
        <f t="shared" si="137"/>
        <v>0.10383450000000005</v>
      </c>
      <c r="AL619" s="198">
        <f>ROW(AG20)*AJ619^IF(AK619=100%,0,1)*PRODUCT(INDEX(1-AJ$599:AJ618,))</f>
        <v>0.21088177666329927</v>
      </c>
      <c r="AM619" s="199">
        <f t="shared" si="138"/>
        <v>2.3035633095915711</v>
      </c>
      <c r="AN619" s="190"/>
    </row>
    <row r="620" spans="1:40" ht="14.45" hidden="1" customHeight="1">
      <c r="A620" s="190"/>
      <c r="B620" s="686"/>
      <c r="C620" s="196">
        <v>20</v>
      </c>
      <c r="D620" s="200"/>
      <c r="E620" s="200"/>
      <c r="F620" s="198"/>
      <c r="G620" s="198"/>
      <c r="H620" s="197"/>
      <c r="I620" s="197"/>
      <c r="J620" s="198"/>
      <c r="K620" s="198"/>
      <c r="L620" s="197"/>
      <c r="M620" s="197"/>
      <c r="N620" s="198"/>
      <c r="O620" s="198"/>
      <c r="P620" s="197"/>
      <c r="Q620" s="197"/>
      <c r="R620" s="198"/>
      <c r="S620" s="198"/>
      <c r="T620" s="197"/>
      <c r="U620" s="197"/>
      <c r="V620" s="198"/>
      <c r="W620" s="198"/>
      <c r="X620" s="197">
        <f t="shared" si="141"/>
        <v>0.11680000000000004</v>
      </c>
      <c r="Y620" s="197">
        <f t="shared" si="128"/>
        <v>0.95836500000000036</v>
      </c>
      <c r="Z620" s="198">
        <f>ROW(U21)*X620^IF(Y620=100%,0,1)*PRODUCT(INDEX(1-X$599:X619,))</f>
        <v>0.27762973788995932</v>
      </c>
      <c r="AA620" s="198">
        <f t="shared" si="129"/>
        <v>7.4985161312581532</v>
      </c>
      <c r="AB620" s="197">
        <f t="shared" si="142"/>
        <v>7.0200000000000026E-2</v>
      </c>
      <c r="AC620" s="197">
        <f t="shared" si="131"/>
        <v>0.57613500000000029</v>
      </c>
      <c r="AD620" s="198">
        <f>ROW(Y21)*AB620^IF(AC620=100%,0,1)*PRODUCT(INDEX(1-AB$599:AB619,))</f>
        <v>0.4097888741115534</v>
      </c>
      <c r="AE620" s="198">
        <f t="shared" si="132"/>
        <v>7.190539546671606</v>
      </c>
      <c r="AF620" s="197">
        <f t="shared" si="143"/>
        <v>2.3200000000000009E-2</v>
      </c>
      <c r="AG620" s="197">
        <f t="shared" si="134"/>
        <v>0.19018499999999999</v>
      </c>
      <c r="AH620" s="198">
        <f>ROW(AC21)*AF620^IF(AG620=100%,0,1)*PRODUCT(INDEX(1-AF$599:AF619,))</f>
        <v>0.3222453530038637</v>
      </c>
      <c r="AI620" s="198">
        <f t="shared" si="135"/>
        <v>3.9536702438488649</v>
      </c>
      <c r="AJ620" s="197">
        <f t="shared" si="144"/>
        <v>1.3200000000000005E-2</v>
      </c>
      <c r="AK620" s="197">
        <f t="shared" si="137"/>
        <v>0.10997250000000006</v>
      </c>
      <c r="AL620" s="198">
        <f>ROW(AG21)*AJ620^IF(AK620=100%,0,1)*PRODUCT(INDEX(1-AJ$599:AJ619,))</f>
        <v>0.2185030440719109</v>
      </c>
      <c r="AM620" s="199">
        <f t="shared" si="138"/>
        <v>2.5220663536634822</v>
      </c>
      <c r="AN620" s="190"/>
    </row>
    <row r="621" spans="1:40" ht="14.45" customHeight="1">
      <c r="A621" s="190"/>
      <c r="B621" s="686"/>
      <c r="C621" s="196">
        <v>21</v>
      </c>
      <c r="D621" s="200"/>
      <c r="E621" s="200"/>
      <c r="F621" s="198"/>
      <c r="G621" s="198"/>
      <c r="H621" s="197"/>
      <c r="I621" s="197"/>
      <c r="J621" s="198"/>
      <c r="K621" s="198"/>
      <c r="L621" s="197"/>
      <c r="M621" s="197"/>
      <c r="N621" s="198"/>
      <c r="O621" s="198"/>
      <c r="P621" s="197"/>
      <c r="Q621" s="197"/>
      <c r="R621" s="198"/>
      <c r="S621" s="198"/>
      <c r="T621" s="197"/>
      <c r="U621" s="197"/>
      <c r="V621" s="198"/>
      <c r="W621" s="198"/>
      <c r="X621" s="197">
        <f t="shared" si="141"/>
        <v>0.11680000000000004</v>
      </c>
      <c r="Y621" s="197">
        <f t="shared" si="128"/>
        <v>1</v>
      </c>
      <c r="Z621" s="198">
        <f>ROW(U22)*X621^IF(Y621=100%,0,1)*PRODUCT(INDEX(1-X$599:X620,))</f>
        <v>2.1993056340089137</v>
      </c>
      <c r="AA621" s="198">
        <f t="shared" si="129"/>
        <v>9.6978217652670669</v>
      </c>
      <c r="AB621" s="197">
        <f t="shared" si="142"/>
        <v>7.0200000000000026E-2</v>
      </c>
      <c r="AC621" s="197">
        <f t="shared" si="131"/>
        <v>0.60877800000000026</v>
      </c>
      <c r="AD621" s="198">
        <f>ROW(Y22)*AB621^IF(AC621=100%,0,1)*PRODUCT(INDEX(1-AB$599:AB620,))</f>
        <v>0.39916558539410912</v>
      </c>
      <c r="AE621" s="198">
        <f t="shared" si="132"/>
        <v>7.5897051320657152</v>
      </c>
      <c r="AF621" s="197">
        <f t="shared" si="143"/>
        <v>2.3200000000000009E-2</v>
      </c>
      <c r="AG621" s="197">
        <f t="shared" si="134"/>
        <v>0.20097299999999998</v>
      </c>
      <c r="AH621" s="198">
        <f>ROW(AC22)*AF621^IF(AG621=100%,0,1)*PRODUCT(INDEX(1-AF$599:AF620,))</f>
        <v>0.32975827323389661</v>
      </c>
      <c r="AI621" s="198">
        <f t="shared" si="135"/>
        <v>4.2834285170827613</v>
      </c>
      <c r="AJ621" s="197">
        <f t="shared" si="144"/>
        <v>1.3200000000000005E-2</v>
      </c>
      <c r="AK621" s="197">
        <f t="shared" si="137"/>
        <v>0.11611050000000006</v>
      </c>
      <c r="AL621" s="198">
        <f>ROW(AG22)*AJ621^IF(AK621=100%,0,1)*PRODUCT(INDEX(1-AJ$599:AJ620,))</f>
        <v>0.22588636598016937</v>
      </c>
      <c r="AM621" s="199">
        <f t="shared" si="138"/>
        <v>2.7479527196436515</v>
      </c>
      <c r="AN621" s="190"/>
    </row>
    <row r="622" spans="1:40" ht="14.45" hidden="1" customHeight="1">
      <c r="A622" s="190"/>
      <c r="B622" s="686"/>
      <c r="C622" s="196">
        <v>22</v>
      </c>
      <c r="D622" s="200"/>
      <c r="E622" s="200"/>
      <c r="F622" s="198"/>
      <c r="G622" s="198"/>
      <c r="H622" s="197"/>
      <c r="I622" s="197"/>
      <c r="J622" s="198"/>
      <c r="K622" s="198"/>
      <c r="L622" s="197"/>
      <c r="M622" s="197"/>
      <c r="N622" s="198"/>
      <c r="O622" s="198"/>
      <c r="P622" s="197"/>
      <c r="Q622" s="197"/>
      <c r="R622" s="198"/>
      <c r="S622" s="198"/>
      <c r="T622" s="197"/>
      <c r="U622" s="197"/>
      <c r="V622" s="198"/>
      <c r="W622" s="198"/>
      <c r="X622" s="197"/>
      <c r="Y622" s="197"/>
      <c r="Z622" s="198"/>
      <c r="AA622" s="198"/>
      <c r="AB622" s="197">
        <f t="shared" si="142"/>
        <v>7.0200000000000026E-2</v>
      </c>
      <c r="AC622" s="197">
        <f t="shared" si="131"/>
        <v>0.64142100000000024</v>
      </c>
      <c r="AD622" s="198">
        <f>ROW(Y23)*AB622^IF(AC622=100%,0,1)*PRODUCT(INDEX(1-AB$599:AB621,))</f>
        <v>0.38801435044941729</v>
      </c>
      <c r="AE622" s="198">
        <f t="shared" si="132"/>
        <v>7.9777194825151323</v>
      </c>
      <c r="AF622" s="197">
        <f t="shared" si="143"/>
        <v>2.3200000000000009E-2</v>
      </c>
      <c r="AG622" s="197">
        <f t="shared" si="134"/>
        <v>0.21176099999999998</v>
      </c>
      <c r="AH622" s="198">
        <f>ROW(AC23)*AF622^IF(AG622=100%,0,1)*PRODUCT(INDEX(1-AF$599:AF621,))</f>
        <v>0.33674914862645516</v>
      </c>
      <c r="AI622" s="198">
        <f t="shared" si="135"/>
        <v>4.6201776657092166</v>
      </c>
      <c r="AJ622" s="197">
        <f t="shared" si="144"/>
        <v>1.3200000000000005E-2</v>
      </c>
      <c r="AK622" s="197">
        <f t="shared" si="137"/>
        <v>0.12224850000000007</v>
      </c>
      <c r="AL622" s="198">
        <f>ROW(AG23)*AJ622^IF(AK622=100%,0,1)*PRODUCT(INDEX(1-AJ$599:AJ621,))</f>
        <v>0.23303669621965073</v>
      </c>
      <c r="AM622" s="199">
        <f t="shared" si="138"/>
        <v>2.9809894158633021</v>
      </c>
      <c r="AN622" s="190"/>
    </row>
    <row r="623" spans="1:40" ht="14.45" hidden="1" customHeight="1">
      <c r="A623" s="190"/>
      <c r="B623" s="686"/>
      <c r="C623" s="196">
        <v>23</v>
      </c>
      <c r="D623" s="200"/>
      <c r="E623" s="200"/>
      <c r="F623" s="198"/>
      <c r="G623" s="198"/>
      <c r="H623" s="197"/>
      <c r="I623" s="197"/>
      <c r="J623" s="198"/>
      <c r="K623" s="198"/>
      <c r="L623" s="197"/>
      <c r="M623" s="197"/>
      <c r="N623" s="198"/>
      <c r="O623" s="198"/>
      <c r="P623" s="197"/>
      <c r="Q623" s="197"/>
      <c r="R623" s="198"/>
      <c r="S623" s="198"/>
      <c r="T623" s="197"/>
      <c r="U623" s="197"/>
      <c r="V623" s="198"/>
      <c r="W623" s="198"/>
      <c r="X623" s="197"/>
      <c r="Y623" s="197"/>
      <c r="Z623" s="198"/>
      <c r="AA623" s="198"/>
      <c r="AB623" s="197">
        <f t="shared" si="142"/>
        <v>7.0200000000000026E-2</v>
      </c>
      <c r="AC623" s="197">
        <f t="shared" si="131"/>
        <v>0.67406400000000022</v>
      </c>
      <c r="AD623" s="198">
        <f>ROW(Y24)*AB623^IF(AC623=100%,0,1)*PRODUCT(INDEX(1-AB$599:AB622,))</f>
        <v>0.37646164491951456</v>
      </c>
      <c r="AE623" s="198">
        <f t="shared" si="132"/>
        <v>8.3541811274346465</v>
      </c>
      <c r="AF623" s="197">
        <f t="shared" si="143"/>
        <v>2.3200000000000009E-2</v>
      </c>
      <c r="AG623" s="197">
        <f t="shared" si="134"/>
        <v>0.22254899999999997</v>
      </c>
      <c r="AH623" s="198">
        <f>ROW(AC24)*AF623^IF(AG623=100%,0,1)*PRODUCT(INDEX(1-AF$599:AF622,))</f>
        <v>0.34323815830781368</v>
      </c>
      <c r="AI623" s="198">
        <f t="shared" si="135"/>
        <v>4.9634158240170301</v>
      </c>
      <c r="AJ623" s="197">
        <f t="shared" si="144"/>
        <v>1.3200000000000005E-2</v>
      </c>
      <c r="AK623" s="197">
        <f t="shared" si="137"/>
        <v>0.12838650000000007</v>
      </c>
      <c r="AL623" s="198">
        <f>ROW(AG24)*AJ623^IF(AK623=100%,0,1)*PRODUCT(INDEX(1-AJ$599:AJ622,))</f>
        <v>0.23995889930040143</v>
      </c>
      <c r="AM623" s="199">
        <f t="shared" si="138"/>
        <v>3.2209483151637035</v>
      </c>
      <c r="AN623" s="190"/>
    </row>
    <row r="624" spans="1:40" ht="14.45" hidden="1" customHeight="1">
      <c r="A624" s="190"/>
      <c r="B624" s="686"/>
      <c r="C624" s="196">
        <v>24</v>
      </c>
      <c r="D624" s="200"/>
      <c r="E624" s="200"/>
      <c r="F624" s="198"/>
      <c r="G624" s="198"/>
      <c r="H624" s="197"/>
      <c r="I624" s="197"/>
      <c r="J624" s="198"/>
      <c r="K624" s="198"/>
      <c r="L624" s="197"/>
      <c r="M624" s="197"/>
      <c r="N624" s="198"/>
      <c r="O624" s="198"/>
      <c r="P624" s="197"/>
      <c r="Q624" s="197"/>
      <c r="R624" s="198"/>
      <c r="S624" s="198"/>
      <c r="T624" s="197"/>
      <c r="U624" s="197"/>
      <c r="V624" s="198"/>
      <c r="W624" s="198"/>
      <c r="X624" s="197"/>
      <c r="Y624" s="197"/>
      <c r="Z624" s="198"/>
      <c r="AA624" s="198"/>
      <c r="AB624" s="197">
        <f t="shared" si="142"/>
        <v>7.0200000000000026E-2</v>
      </c>
      <c r="AC624" s="197">
        <f t="shared" si="131"/>
        <v>0.7067070000000002</v>
      </c>
      <c r="AD624" s="198">
        <f>ROW(Y25)*AB624^IF(AC624=100%,0,1)*PRODUCT(INDEX(1-AB$599:AB623,))</f>
        <v>0.36461878900642147</v>
      </c>
      <c r="AE624" s="198">
        <f t="shared" si="132"/>
        <v>8.7187999164410677</v>
      </c>
      <c r="AF624" s="197">
        <f t="shared" si="143"/>
        <v>2.3200000000000009E-2</v>
      </c>
      <c r="AG624" s="197">
        <f t="shared" si="134"/>
        <v>0.23333699999999996</v>
      </c>
      <c r="AH624" s="198">
        <f>ROW(AC25)*AF624^IF(AG624=100%,0,1)*PRODUCT(INDEX(1-AF$599:AF623,))</f>
        <v>0.3492448260782004</v>
      </c>
      <c r="AI624" s="198">
        <f t="shared" si="135"/>
        <v>5.3126606500952303</v>
      </c>
      <c r="AJ624" s="197">
        <f t="shared" si="144"/>
        <v>1.3200000000000005E-2</v>
      </c>
      <c r="AK624" s="197">
        <f t="shared" si="137"/>
        <v>0.13452450000000007</v>
      </c>
      <c r="AL624" s="198">
        <f>ROW(AG25)*AJ624^IF(AK624=100%,0,1)*PRODUCT(INDEX(1-AJ$599:AJ623,))</f>
        <v>0.24665775190587097</v>
      </c>
      <c r="AM624" s="199">
        <f t="shared" si="138"/>
        <v>3.4676060670695743</v>
      </c>
      <c r="AN624" s="190"/>
    </row>
    <row r="625" spans="1:40" ht="14.45" hidden="1" customHeight="1">
      <c r="A625" s="190"/>
      <c r="B625" s="686"/>
      <c r="C625" s="196">
        <v>25</v>
      </c>
      <c r="D625" s="200"/>
      <c r="E625" s="200"/>
      <c r="F625" s="198"/>
      <c r="G625" s="198"/>
      <c r="H625" s="197"/>
      <c r="I625" s="197"/>
      <c r="J625" s="198"/>
      <c r="K625" s="198"/>
      <c r="L625" s="197"/>
      <c r="M625" s="197"/>
      <c r="N625" s="198"/>
      <c r="O625" s="198"/>
      <c r="P625" s="197"/>
      <c r="Q625" s="197"/>
      <c r="R625" s="198"/>
      <c r="S625" s="198"/>
      <c r="T625" s="197"/>
      <c r="U625" s="197"/>
      <c r="V625" s="198"/>
      <c r="W625" s="198"/>
      <c r="X625" s="197"/>
      <c r="Y625" s="197"/>
      <c r="Z625" s="198"/>
      <c r="AA625" s="198"/>
      <c r="AB625" s="197">
        <f t="shared" si="142"/>
        <v>7.0200000000000026E-2</v>
      </c>
      <c r="AC625" s="197">
        <f t="shared" si="131"/>
        <v>0.73935000000000017</v>
      </c>
      <c r="AD625" s="198">
        <f>ROW(Y26)*AB625^IF(AC625=100%,0,1)*PRODUCT(INDEX(1-AB$599:AB624,))</f>
        <v>0.35258345201889751</v>
      </c>
      <c r="AE625" s="198">
        <f t="shared" si="132"/>
        <v>9.0713833684599656</v>
      </c>
      <c r="AF625" s="197">
        <f t="shared" si="143"/>
        <v>2.3200000000000009E-2</v>
      </c>
      <c r="AG625" s="197">
        <f t="shared" si="134"/>
        <v>0.24412499999999995</v>
      </c>
      <c r="AH625" s="198">
        <f>ROW(AC26)*AF625^IF(AG625=100%,0,1)*PRODUCT(INDEX(1-AF$599:AF624,))</f>
        <v>0.35478803995771352</v>
      </c>
      <c r="AI625" s="198">
        <f t="shared" si="135"/>
        <v>5.6674486900529439</v>
      </c>
      <c r="AJ625" s="197">
        <f t="shared" si="144"/>
        <v>1.3200000000000005E-2</v>
      </c>
      <c r="AK625" s="197">
        <f t="shared" si="137"/>
        <v>0.14066250000000008</v>
      </c>
      <c r="AL625" s="198">
        <f>ROW(AG26)*AJ625^IF(AK625=100%,0,1)*PRODUCT(INDEX(1-AJ$599:AJ624,))</f>
        <v>0.25313794436394199</v>
      </c>
      <c r="AM625" s="199">
        <f t="shared" si="138"/>
        <v>3.7207440114335162</v>
      </c>
      <c r="AN625" s="190"/>
    </row>
    <row r="626" spans="1:40" ht="14.45" hidden="1" customHeight="1">
      <c r="A626" s="190"/>
      <c r="B626" s="686"/>
      <c r="C626" s="196">
        <v>26</v>
      </c>
      <c r="D626" s="200"/>
      <c r="E626" s="200"/>
      <c r="F626" s="198"/>
      <c r="G626" s="198"/>
      <c r="H626" s="197"/>
      <c r="I626" s="197"/>
      <c r="J626" s="198"/>
      <c r="K626" s="198"/>
      <c r="L626" s="197"/>
      <c r="M626" s="197"/>
      <c r="N626" s="198"/>
      <c r="O626" s="198"/>
      <c r="P626" s="197"/>
      <c r="Q626" s="197"/>
      <c r="R626" s="198"/>
      <c r="S626" s="198"/>
      <c r="T626" s="197"/>
      <c r="U626" s="197"/>
      <c r="V626" s="198"/>
      <c r="W626" s="198"/>
      <c r="X626" s="197"/>
      <c r="Y626" s="197"/>
      <c r="Z626" s="198"/>
      <c r="AA626" s="198"/>
      <c r="AB626" s="197">
        <f t="shared" si="142"/>
        <v>7.0200000000000026E-2</v>
      </c>
      <c r="AC626" s="197">
        <f t="shared" si="131"/>
        <v>0.77199300000000015</v>
      </c>
      <c r="AD626" s="198">
        <f>ROW(Y27)*AB626^IF(AC626=100%,0,1)*PRODUCT(INDEX(1-AB$599:AB625,))</f>
        <v>0.34044102036744672</v>
      </c>
      <c r="AE626" s="198">
        <f t="shared" si="132"/>
        <v>9.4118243888274122</v>
      </c>
      <c r="AF626" s="197">
        <f t="shared" si="143"/>
        <v>2.3200000000000009E-2</v>
      </c>
      <c r="AG626" s="197">
        <f t="shared" si="134"/>
        <v>0.25491299999999995</v>
      </c>
      <c r="AH626" s="198">
        <f>ROW(AC27)*AF626^IF(AG626=100%,0,1)*PRODUCT(INDEX(1-AF$599:AF625,))</f>
        <v>0.35988607117802907</v>
      </c>
      <c r="AI626" s="198">
        <f t="shared" si="135"/>
        <v>6.0273347612309731</v>
      </c>
      <c r="AJ626" s="197">
        <f t="shared" si="144"/>
        <v>1.3200000000000005E-2</v>
      </c>
      <c r="AK626" s="197">
        <f t="shared" si="137"/>
        <v>0.14680050000000008</v>
      </c>
      <c r="AL626" s="198">
        <f>ROW(AG27)*AJ626^IF(AK626=100%,0,1)*PRODUCT(INDEX(1-AJ$599:AJ625,))</f>
        <v>0.25940408209442789</v>
      </c>
      <c r="AM626" s="199">
        <f t="shared" si="138"/>
        <v>3.9801480935279443</v>
      </c>
      <c r="AN626" s="190"/>
    </row>
    <row r="627" spans="1:40" ht="14.45" hidden="1" customHeight="1">
      <c r="A627" s="190"/>
      <c r="B627" s="686"/>
      <c r="C627" s="196">
        <v>27</v>
      </c>
      <c r="D627" s="200"/>
      <c r="E627" s="200"/>
      <c r="F627" s="198"/>
      <c r="G627" s="198"/>
      <c r="H627" s="197"/>
      <c r="I627" s="197"/>
      <c r="J627" s="198"/>
      <c r="K627" s="198"/>
      <c r="L627" s="197"/>
      <c r="M627" s="197"/>
      <c r="N627" s="198"/>
      <c r="O627" s="198"/>
      <c r="P627" s="197"/>
      <c r="Q627" s="197"/>
      <c r="R627" s="198"/>
      <c r="S627" s="198"/>
      <c r="T627" s="197"/>
      <c r="U627" s="197"/>
      <c r="V627" s="198"/>
      <c r="W627" s="198"/>
      <c r="X627" s="197"/>
      <c r="Y627" s="197"/>
      <c r="Z627" s="198"/>
      <c r="AA627" s="198"/>
      <c r="AB627" s="197">
        <f t="shared" si="142"/>
        <v>7.0200000000000026E-2</v>
      </c>
      <c r="AC627" s="197">
        <f t="shared" si="131"/>
        <v>0.80463600000000013</v>
      </c>
      <c r="AD627" s="198">
        <f>ROW(Y28)*AB627^IF(AC627=100%,0,1)*PRODUCT(INDEX(1-AB$599:AB626,))</f>
        <v>0.32826584076497239</v>
      </c>
      <c r="AE627" s="198">
        <f t="shared" si="132"/>
        <v>9.7400902295923846</v>
      </c>
      <c r="AF627" s="197">
        <f t="shared" si="143"/>
        <v>2.3200000000000009E-2</v>
      </c>
      <c r="AG627" s="197">
        <f t="shared" si="134"/>
        <v>0.26570099999999996</v>
      </c>
      <c r="AH627" s="198">
        <f>ROW(AC28)*AF627^IF(AG627=100%,0,1)*PRODUCT(INDEX(1-AF$599:AF626,))</f>
        <v>0.36455659263509504</v>
      </c>
      <c r="AI627" s="198">
        <f t="shared" si="135"/>
        <v>6.3918913538660682</v>
      </c>
      <c r="AJ627" s="197">
        <f t="shared" si="144"/>
        <v>1.3200000000000005E-2</v>
      </c>
      <c r="AK627" s="197">
        <f t="shared" si="137"/>
        <v>0.15293850000000009</v>
      </c>
      <c r="AL627" s="198">
        <f>ROW(AG28)*AJ627^IF(AK627=100%,0,1)*PRODUCT(INDEX(1-AJ$599:AJ626,))</f>
        <v>0.26546068703340298</v>
      </c>
      <c r="AM627" s="199">
        <f t="shared" si="138"/>
        <v>4.2456087805613469</v>
      </c>
      <c r="AN627" s="190"/>
    </row>
    <row r="628" spans="1:40" ht="14.45" hidden="1" customHeight="1">
      <c r="A628" s="190"/>
      <c r="B628" s="686"/>
      <c r="C628" s="196">
        <v>28</v>
      </c>
      <c r="D628" s="200"/>
      <c r="E628" s="200"/>
      <c r="F628" s="198"/>
      <c r="G628" s="198"/>
      <c r="H628" s="197"/>
      <c r="I628" s="197"/>
      <c r="J628" s="198"/>
      <c r="K628" s="198"/>
      <c r="L628" s="197"/>
      <c r="M628" s="197"/>
      <c r="N628" s="198"/>
      <c r="O628" s="198"/>
      <c r="P628" s="197"/>
      <c r="Q628" s="197"/>
      <c r="R628" s="198"/>
      <c r="S628" s="198"/>
      <c r="T628" s="197"/>
      <c r="U628" s="197"/>
      <c r="V628" s="198"/>
      <c r="W628" s="198"/>
      <c r="X628" s="197"/>
      <c r="Y628" s="197"/>
      <c r="Z628" s="198"/>
      <c r="AA628" s="198"/>
      <c r="AB628" s="197">
        <f t="shared" si="142"/>
        <v>7.0200000000000026E-2</v>
      </c>
      <c r="AC628" s="197">
        <f t="shared" si="131"/>
        <v>0.83727900000000011</v>
      </c>
      <c r="AD628" s="198">
        <f>ROW(Y29)*AB628^IF(AC628=100%,0,1)*PRODUCT(INDEX(1-AB$599:AB627,))</f>
        <v>0.31612234941267392</v>
      </c>
      <c r="AE628" s="198">
        <f t="shared" si="132"/>
        <v>10.056212579005059</v>
      </c>
      <c r="AF628" s="197">
        <f t="shared" si="143"/>
        <v>2.3200000000000009E-2</v>
      </c>
      <c r="AG628" s="197">
        <f t="shared" si="134"/>
        <v>0.27648899999999998</v>
      </c>
      <c r="AH628" s="198">
        <f>ROW(AC29)*AF628^IF(AG628=100%,0,1)*PRODUCT(INDEX(1-AF$599:AF627,))</f>
        <v>0.36881669681760232</v>
      </c>
      <c r="AI628" s="198">
        <f t="shared" si="135"/>
        <v>6.7607080506836708</v>
      </c>
      <c r="AJ628" s="197">
        <f t="shared" si="144"/>
        <v>1.3200000000000005E-2</v>
      </c>
      <c r="AK628" s="197">
        <f t="shared" si="137"/>
        <v>0.15907650000000009</v>
      </c>
      <c r="AL628" s="198">
        <f>ROW(AG29)*AJ628^IF(AK628=100%,0,1)*PRODUCT(INDEX(1-AJ$599:AJ627,))</f>
        <v>0.27131219903472498</v>
      </c>
      <c r="AM628" s="199">
        <f t="shared" si="138"/>
        <v>4.5169209795960716</v>
      </c>
      <c r="AN628" s="190"/>
    </row>
    <row r="629" spans="1:40" ht="14.45" hidden="1" customHeight="1">
      <c r="A629" s="190"/>
      <c r="B629" s="686"/>
      <c r="C629" s="196">
        <v>29</v>
      </c>
      <c r="D629" s="200"/>
      <c r="E629" s="200"/>
      <c r="F629" s="198"/>
      <c r="G629" s="198"/>
      <c r="H629" s="197"/>
      <c r="I629" s="197"/>
      <c r="J629" s="198"/>
      <c r="K629" s="198"/>
      <c r="L629" s="197"/>
      <c r="M629" s="197"/>
      <c r="N629" s="198"/>
      <c r="O629" s="198"/>
      <c r="P629" s="197"/>
      <c r="Q629" s="197"/>
      <c r="R629" s="198"/>
      <c r="S629" s="198"/>
      <c r="T629" s="197"/>
      <c r="U629" s="197"/>
      <c r="V629" s="198"/>
      <c r="W629" s="198"/>
      <c r="X629" s="197"/>
      <c r="Y629" s="197"/>
      <c r="Z629" s="198"/>
      <c r="AA629" s="198"/>
      <c r="AB629" s="197">
        <f t="shared" si="142"/>
        <v>7.0200000000000026E-2</v>
      </c>
      <c r="AC629" s="197">
        <f t="shared" si="131"/>
        <v>0.86992200000000008</v>
      </c>
      <c r="AD629" s="198">
        <f>ROW(Y30)*AB629^IF(AC629=100%,0,1)*PRODUCT(INDEX(1-AB$599:AB628,))</f>
        <v>0.30406609705231469</v>
      </c>
      <c r="AE629" s="198">
        <f t="shared" si="132"/>
        <v>10.360278676057375</v>
      </c>
      <c r="AF629" s="197">
        <f t="shared" si="143"/>
        <v>2.3200000000000009E-2</v>
      </c>
      <c r="AG629" s="197">
        <f t="shared" si="134"/>
        <v>0.287277</v>
      </c>
      <c r="AH629" s="198">
        <f>ROW(AC30)*AF629^IF(AG629=100%,0,1)*PRODUCT(INDEX(1-AF$599:AF628,))</f>
        <v>0.3726829132256213</v>
      </c>
      <c r="AI629" s="198">
        <f t="shared" si="135"/>
        <v>7.1333909639092923</v>
      </c>
      <c r="AJ629" s="197">
        <f t="shared" si="144"/>
        <v>1.3200000000000005E-2</v>
      </c>
      <c r="AK629" s="197">
        <f t="shared" si="137"/>
        <v>0.1652145000000001</v>
      </c>
      <c r="AL629" s="198">
        <f>ROW(AG30)*AJ629^IF(AK629=100%,0,1)*PRODUCT(INDEX(1-AJ$599:AJ628,))</f>
        <v>0.2769629772491034</v>
      </c>
      <c r="AM629" s="199">
        <f t="shared" si="138"/>
        <v>4.7938839568451748</v>
      </c>
      <c r="AN629" s="190"/>
    </row>
    <row r="630" spans="1:40" ht="14.45" hidden="1" customHeight="1">
      <c r="A630" s="190"/>
      <c r="B630" s="686"/>
      <c r="C630" s="196">
        <v>30</v>
      </c>
      <c r="D630" s="200"/>
      <c r="E630" s="200"/>
      <c r="F630" s="198"/>
      <c r="G630" s="198"/>
      <c r="H630" s="197"/>
      <c r="I630" s="197"/>
      <c r="J630" s="198"/>
      <c r="K630" s="198"/>
      <c r="L630" s="197"/>
      <c r="M630" s="197"/>
      <c r="N630" s="198"/>
      <c r="O630" s="198"/>
      <c r="P630" s="197"/>
      <c r="Q630" s="197"/>
      <c r="R630" s="198"/>
      <c r="S630" s="198"/>
      <c r="T630" s="197"/>
      <c r="U630" s="197"/>
      <c r="V630" s="198"/>
      <c r="W630" s="198"/>
      <c r="X630" s="197"/>
      <c r="Y630" s="197"/>
      <c r="Z630" s="198"/>
      <c r="AA630" s="198"/>
      <c r="AB630" s="197">
        <f t="shared" si="142"/>
        <v>7.0200000000000026E-2</v>
      </c>
      <c r="AC630" s="197">
        <f t="shared" si="131"/>
        <v>0.90256500000000006</v>
      </c>
      <c r="AD630" s="198">
        <f>ROW(Y31)*AB630^IF(AC630=100%,0,1)*PRODUCT(INDEX(1-AB$599:AB629,))</f>
        <v>0.2921446789405503</v>
      </c>
      <c r="AE630" s="198">
        <f t="shared" si="132"/>
        <v>10.652423354997925</v>
      </c>
      <c r="AF630" s="197">
        <f t="shared" si="143"/>
        <v>2.3200000000000009E-2</v>
      </c>
      <c r="AG630" s="197">
        <f t="shared" si="134"/>
        <v>0.29806500000000002</v>
      </c>
      <c r="AH630" s="198">
        <f>ROW(AC31)*AF630^IF(AG630=100%,0,1)*PRODUCT(INDEX(1-AF$599:AF629,))</f>
        <v>0.37617122529341313</v>
      </c>
      <c r="AI630" s="198">
        <f t="shared" si="135"/>
        <v>7.5095621892027058</v>
      </c>
      <c r="AJ630" s="197">
        <f t="shared" si="144"/>
        <v>1.3200000000000005E-2</v>
      </c>
      <c r="AK630" s="197">
        <f t="shared" si="137"/>
        <v>0.1713525000000001</v>
      </c>
      <c r="AL630" s="198">
        <f>ROW(AG31)*AJ630^IF(AK630=100%,0,1)*PRODUCT(INDEX(1-AJ$599:AJ629,))</f>
        <v>0.28241730148106242</v>
      </c>
      <c r="AM630" s="199">
        <f t="shared" si="138"/>
        <v>5.0763012583262368</v>
      </c>
      <c r="AN630" s="190"/>
    </row>
    <row r="631" spans="1:40" ht="14.45" hidden="1" customHeight="1">
      <c r="A631" s="190"/>
      <c r="B631" s="686"/>
      <c r="C631" s="196">
        <v>31</v>
      </c>
      <c r="D631" s="200"/>
      <c r="E631" s="200"/>
      <c r="F631" s="198"/>
      <c r="G631" s="198"/>
      <c r="H631" s="197"/>
      <c r="I631" s="197"/>
      <c r="J631" s="198"/>
      <c r="K631" s="198"/>
      <c r="L631" s="197"/>
      <c r="M631" s="197"/>
      <c r="N631" s="198"/>
      <c r="O631" s="198"/>
      <c r="P631" s="197"/>
      <c r="Q631" s="197"/>
      <c r="R631" s="198"/>
      <c r="S631" s="198"/>
      <c r="T631" s="197"/>
      <c r="U631" s="197"/>
      <c r="V631" s="198"/>
      <c r="W631" s="198"/>
      <c r="X631" s="197"/>
      <c r="Y631" s="197"/>
      <c r="Z631" s="198"/>
      <c r="AA631" s="198"/>
      <c r="AB631" s="197">
        <f t="shared" si="142"/>
        <v>7.0200000000000026E-2</v>
      </c>
      <c r="AC631" s="197">
        <f t="shared" si="131"/>
        <v>0.93520800000000004</v>
      </c>
      <c r="AD631" s="198">
        <f>ROW(Y32)*AB631^IF(AC631=100%,0,1)*PRODUCT(INDEX(1-AB$599:AB630,))</f>
        <v>0.28039857804275986</v>
      </c>
      <c r="AE631" s="198">
        <f t="shared" si="132"/>
        <v>10.932821933040685</v>
      </c>
      <c r="AF631" s="197">
        <f t="shared" si="143"/>
        <v>2.3200000000000009E-2</v>
      </c>
      <c r="AG631" s="197">
        <f t="shared" si="134"/>
        <v>0.30885300000000004</v>
      </c>
      <c r="AH631" s="198">
        <f>ROW(AC32)*AF631^IF(AG631=100%,0,1)*PRODUCT(INDEX(1-AF$599:AF630,))</f>
        <v>0.37929708683004487</v>
      </c>
      <c r="AI631" s="198">
        <f t="shared" si="135"/>
        <v>7.8888592760327505</v>
      </c>
      <c r="AJ631" s="197">
        <f t="shared" si="144"/>
        <v>1.3200000000000005E-2</v>
      </c>
      <c r="AK631" s="197">
        <f t="shared" si="137"/>
        <v>0.17749050000000011</v>
      </c>
      <c r="AL631" s="198">
        <f>ROW(AG32)*AJ631^IF(AK631=100%,0,1)*PRODUCT(INDEX(1-AJ$599:AJ630,))</f>
        <v>0.2876793735241418</v>
      </c>
      <c r="AM631" s="199">
        <f t="shared" si="138"/>
        <v>5.3639806318503789</v>
      </c>
      <c r="AN631" s="190"/>
    </row>
    <row r="632" spans="1:40" ht="14.45" hidden="1" customHeight="1">
      <c r="A632" s="190"/>
      <c r="B632" s="686"/>
      <c r="C632" s="196">
        <v>32</v>
      </c>
      <c r="D632" s="200"/>
      <c r="E632" s="200"/>
      <c r="F632" s="198"/>
      <c r="G632" s="198"/>
      <c r="H632" s="197"/>
      <c r="I632" s="197"/>
      <c r="J632" s="198"/>
      <c r="K632" s="198"/>
      <c r="L632" s="197"/>
      <c r="M632" s="197"/>
      <c r="N632" s="198"/>
      <c r="O632" s="198"/>
      <c r="P632" s="197"/>
      <c r="Q632" s="197"/>
      <c r="R632" s="198"/>
      <c r="S632" s="198"/>
      <c r="T632" s="197"/>
      <c r="U632" s="197"/>
      <c r="V632" s="198"/>
      <c r="W632" s="198"/>
      <c r="X632" s="197"/>
      <c r="Y632" s="197"/>
      <c r="Z632" s="198"/>
      <c r="AA632" s="198"/>
      <c r="AB632" s="197">
        <f t="shared" si="142"/>
        <v>7.0200000000000026E-2</v>
      </c>
      <c r="AC632" s="197">
        <f t="shared" si="131"/>
        <v>0.96785100000000002</v>
      </c>
      <c r="AD632" s="198">
        <f>ROW(Y33)*AB632^IF(AC632=100%,0,1)*PRODUCT(INDEX(1-AB$599:AB631,))</f>
        <v>0.26886192904741302</v>
      </c>
      <c r="AE632" s="198">
        <f t="shared" si="132"/>
        <v>11.201683862088098</v>
      </c>
      <c r="AF632" s="197">
        <f t="shared" si="143"/>
        <v>2.3200000000000009E-2</v>
      </c>
      <c r="AG632" s="197">
        <f t="shared" si="134"/>
        <v>0.31964100000000006</v>
      </c>
      <c r="AH632" s="198">
        <f>ROW(AC33)*AF632^IF(AG632=100%,0,1)*PRODUCT(INDEX(1-AF$599:AF631,))</f>
        <v>0.38207543799107496</v>
      </c>
      <c r="AI632" s="198">
        <f t="shared" si="135"/>
        <v>8.2709347140238254</v>
      </c>
      <c r="AJ632" s="197">
        <f t="shared" si="144"/>
        <v>1.3200000000000005E-2</v>
      </c>
      <c r="AK632" s="197">
        <f t="shared" si="137"/>
        <v>0.18362850000000011</v>
      </c>
      <c r="AL632" s="198">
        <f>ROW(AG33)*AJ632^IF(AK632=100%,0,1)*PRODUCT(INDEX(1-AJ$599:AJ631,))</f>
        <v>0.29275331847467384</v>
      </c>
      <c r="AM632" s="199">
        <f t="shared" si="138"/>
        <v>5.6567339503250524</v>
      </c>
      <c r="AN632" s="190"/>
    </row>
    <row r="633" spans="1:40" ht="14.45" customHeight="1">
      <c r="A633" s="190"/>
      <c r="B633" s="686"/>
      <c r="C633" s="196">
        <v>33</v>
      </c>
      <c r="D633" s="200"/>
      <c r="E633" s="200"/>
      <c r="F633" s="198"/>
      <c r="G633" s="198"/>
      <c r="H633" s="197"/>
      <c r="I633" s="197"/>
      <c r="J633" s="198"/>
      <c r="K633" s="198"/>
      <c r="L633" s="197"/>
      <c r="M633" s="197"/>
      <c r="N633" s="198"/>
      <c r="O633" s="198"/>
      <c r="P633" s="197"/>
      <c r="Q633" s="197"/>
      <c r="R633" s="198"/>
      <c r="S633" s="198"/>
      <c r="T633" s="197"/>
      <c r="U633" s="197"/>
      <c r="V633" s="198"/>
      <c r="W633" s="198"/>
      <c r="X633" s="197"/>
      <c r="Y633" s="197"/>
      <c r="Z633" s="198"/>
      <c r="AA633" s="198"/>
      <c r="AB633" s="197">
        <f t="shared" si="142"/>
        <v>7.0200000000000026E-2</v>
      </c>
      <c r="AC633" s="197">
        <f t="shared" si="131"/>
        <v>1</v>
      </c>
      <c r="AD633" s="198">
        <f>ROW(Y34)*AB633^IF(AC633=100%,0,1)*PRODUCT(INDEX(1-AB$599:AB632,))</f>
        <v>3.6689915977560537</v>
      </c>
      <c r="AE633" s="198">
        <f t="shared" si="132"/>
        <v>14.870675459844151</v>
      </c>
      <c r="AF633" s="197">
        <f t="shared" si="143"/>
        <v>2.3200000000000009E-2</v>
      </c>
      <c r="AG633" s="197">
        <f t="shared" si="134"/>
        <v>0.33042900000000008</v>
      </c>
      <c r="AH633" s="198">
        <f>ROW(AC34)*AF633^IF(AG633=100%,0,1)*PRODUCT(INDEX(1-AF$599:AF632,))</f>
        <v>0.38452072079421779</v>
      </c>
      <c r="AI633" s="198">
        <f t="shared" si="135"/>
        <v>8.6554554348180428</v>
      </c>
      <c r="AJ633" s="197">
        <f t="shared" si="144"/>
        <v>1.3200000000000005E-2</v>
      </c>
      <c r="AK633" s="197">
        <f t="shared" si="137"/>
        <v>0.18976650000000012</v>
      </c>
      <c r="AL633" s="198">
        <f>ROW(AG34)*AJ633^IF(AK633=100%,0,1)*PRODUCT(INDEX(1-AJ$599:AJ632,))</f>
        <v>0.29764318602446904</v>
      </c>
      <c r="AM633" s="199">
        <f t="shared" si="138"/>
        <v>5.954377136349521</v>
      </c>
      <c r="AN633" s="190"/>
    </row>
    <row r="634" spans="1:40" ht="14.45" hidden="1" customHeight="1">
      <c r="A634" s="190"/>
      <c r="B634" s="686"/>
      <c r="C634" s="196">
        <v>34</v>
      </c>
      <c r="D634" s="200"/>
      <c r="E634" s="200"/>
      <c r="F634" s="198"/>
      <c r="G634" s="198"/>
      <c r="H634" s="197"/>
      <c r="I634" s="197"/>
      <c r="J634" s="198"/>
      <c r="K634" s="198"/>
      <c r="L634" s="197"/>
      <c r="M634" s="197"/>
      <c r="N634" s="198"/>
      <c r="O634" s="198"/>
      <c r="P634" s="197"/>
      <c r="Q634" s="197"/>
      <c r="R634" s="198"/>
      <c r="S634" s="198"/>
      <c r="T634" s="197"/>
      <c r="U634" s="197"/>
      <c r="V634" s="198"/>
      <c r="W634" s="198"/>
      <c r="X634" s="197"/>
      <c r="Y634" s="197"/>
      <c r="Z634" s="198"/>
      <c r="AA634" s="198"/>
      <c r="AB634" s="197"/>
      <c r="AC634" s="197"/>
      <c r="AD634" s="198"/>
      <c r="AE634" s="198"/>
      <c r="AF634" s="197">
        <f t="shared" si="143"/>
        <v>2.3200000000000009E-2</v>
      </c>
      <c r="AG634" s="197">
        <f t="shared" si="134"/>
        <v>0.3412170000000001</v>
      </c>
      <c r="AH634" s="198">
        <f>ROW(AC35)*AF634^IF(AG634=100%,0,1)*PRODUCT(INDEX(1-AF$599:AF633,))</f>
        <v>0.38664689419155052</v>
      </c>
      <c r="AI634" s="198">
        <f t="shared" si="135"/>
        <v>9.0421023290095928</v>
      </c>
      <c r="AJ634" s="197">
        <f t="shared" si="144"/>
        <v>1.3200000000000005E-2</v>
      </c>
      <c r="AK634" s="197">
        <f t="shared" si="137"/>
        <v>0.19590450000000012</v>
      </c>
      <c r="AL634" s="198">
        <f>ROW(AG35)*AJ634^IF(AK634=100%,0,1)*PRODUCT(INDEX(1-AJ$599:AJ633,))</f>
        <v>0.30235295173273863</v>
      </c>
      <c r="AM634" s="199">
        <f t="shared" si="138"/>
        <v>6.2567300880822598</v>
      </c>
      <c r="AN634" s="190"/>
    </row>
    <row r="635" spans="1:40" ht="14.45" hidden="1" customHeight="1">
      <c r="A635" s="190"/>
      <c r="B635" s="686"/>
      <c r="C635" s="196">
        <v>35</v>
      </c>
      <c r="D635" s="200"/>
      <c r="E635" s="200"/>
      <c r="F635" s="198"/>
      <c r="G635" s="198"/>
      <c r="H635" s="197"/>
      <c r="I635" s="197"/>
      <c r="J635" s="198"/>
      <c r="K635" s="198"/>
      <c r="L635" s="197"/>
      <c r="M635" s="197"/>
      <c r="N635" s="198"/>
      <c r="O635" s="198"/>
      <c r="P635" s="197"/>
      <c r="Q635" s="197"/>
      <c r="R635" s="198"/>
      <c r="S635" s="198"/>
      <c r="T635" s="197"/>
      <c r="U635" s="197"/>
      <c r="V635" s="198"/>
      <c r="W635" s="198"/>
      <c r="X635" s="197"/>
      <c r="Y635" s="197"/>
      <c r="Z635" s="198"/>
      <c r="AA635" s="198"/>
      <c r="AB635" s="197"/>
      <c r="AC635" s="197"/>
      <c r="AD635" s="198"/>
      <c r="AE635" s="198"/>
      <c r="AF635" s="197">
        <f t="shared" si="143"/>
        <v>2.3200000000000009E-2</v>
      </c>
      <c r="AG635" s="197">
        <f t="shared" si="134"/>
        <v>0.35200500000000012</v>
      </c>
      <c r="AH635" s="198">
        <f>ROW(AC36)*AF635^IF(AG635=100%,0,1)*PRODUCT(INDEX(1-AF$599:AF634,))</f>
        <v>0.38846744871048677</v>
      </c>
      <c r="AI635" s="198">
        <f t="shared" si="135"/>
        <v>9.4305697777200788</v>
      </c>
      <c r="AJ635" s="197">
        <f t="shared" si="144"/>
        <v>1.3200000000000005E-2</v>
      </c>
      <c r="AK635" s="197">
        <f t="shared" si="137"/>
        <v>0.20204250000000012</v>
      </c>
      <c r="AL635" s="198">
        <f>ROW(AG36)*AJ635^IF(AK635=100%,0,1)*PRODUCT(INDEX(1-AJ$599:AJ634,))</f>
        <v>0.3068865182775769</v>
      </c>
      <c r="AM635" s="199">
        <f t="shared" si="138"/>
        <v>6.5636166063598367</v>
      </c>
      <c r="AN635" s="190"/>
    </row>
    <row r="636" spans="1:40" ht="14.45" hidden="1" customHeight="1">
      <c r="A636" s="190"/>
      <c r="B636" s="686"/>
      <c r="C636" s="196">
        <v>36</v>
      </c>
      <c r="D636" s="200"/>
      <c r="E636" s="200"/>
      <c r="F636" s="198"/>
      <c r="G636" s="198"/>
      <c r="H636" s="197"/>
      <c r="I636" s="197"/>
      <c r="J636" s="198"/>
      <c r="K636" s="198"/>
      <c r="L636" s="197"/>
      <c r="M636" s="197"/>
      <c r="N636" s="198"/>
      <c r="O636" s="198"/>
      <c r="P636" s="197"/>
      <c r="Q636" s="197"/>
      <c r="R636" s="198"/>
      <c r="S636" s="198"/>
      <c r="T636" s="197"/>
      <c r="U636" s="197"/>
      <c r="V636" s="198"/>
      <c r="W636" s="198"/>
      <c r="X636" s="197"/>
      <c r="Y636" s="197"/>
      <c r="Z636" s="198"/>
      <c r="AA636" s="198"/>
      <c r="AB636" s="197"/>
      <c r="AC636" s="197"/>
      <c r="AD636" s="198"/>
      <c r="AE636" s="198"/>
      <c r="AF636" s="197">
        <f t="shared" si="143"/>
        <v>2.3200000000000009E-2</v>
      </c>
      <c r="AG636" s="197">
        <f t="shared" si="134"/>
        <v>0.36279300000000014</v>
      </c>
      <c r="AH636" s="198">
        <f>ROW(AC37)*AF636^IF(AG636=100%,0,1)*PRODUCT(INDEX(1-AF$599:AF635,))</f>
        <v>0.38999542067541465</v>
      </c>
      <c r="AI636" s="198">
        <f t="shared" si="135"/>
        <v>9.820565198395494</v>
      </c>
      <c r="AJ636" s="197">
        <f t="shared" si="144"/>
        <v>1.3200000000000005E-2</v>
      </c>
      <c r="AK636" s="197">
        <f t="shared" si="137"/>
        <v>0.20818050000000013</v>
      </c>
      <c r="AL636" s="198">
        <f>ROW(AG37)*AJ636^IF(AK636=100%,0,1)*PRODUCT(INDEX(1-AJ$599:AJ635,))</f>
        <v>0.31124771668732154</v>
      </c>
      <c r="AM636" s="199">
        <f t="shared" si="138"/>
        <v>6.8748643230471584</v>
      </c>
      <c r="AN636" s="190"/>
    </row>
    <row r="637" spans="1:40" ht="14.45" hidden="1" customHeight="1">
      <c r="A637" s="190"/>
      <c r="B637" s="686"/>
      <c r="C637" s="196">
        <v>37</v>
      </c>
      <c r="D637" s="200"/>
      <c r="E637" s="200"/>
      <c r="F637" s="198"/>
      <c r="G637" s="198"/>
      <c r="H637" s="197"/>
      <c r="I637" s="197"/>
      <c r="J637" s="198"/>
      <c r="K637" s="198"/>
      <c r="L637" s="197"/>
      <c r="M637" s="197"/>
      <c r="N637" s="198"/>
      <c r="O637" s="198"/>
      <c r="P637" s="197"/>
      <c r="Q637" s="197"/>
      <c r="R637" s="198"/>
      <c r="S637" s="198"/>
      <c r="T637" s="197"/>
      <c r="U637" s="197"/>
      <c r="V637" s="198"/>
      <c r="W637" s="198"/>
      <c r="X637" s="197"/>
      <c r="Y637" s="197"/>
      <c r="Z637" s="198"/>
      <c r="AA637" s="198"/>
      <c r="AB637" s="197"/>
      <c r="AC637" s="197"/>
      <c r="AD637" s="198"/>
      <c r="AE637" s="198"/>
      <c r="AF637" s="197">
        <f t="shared" si="143"/>
        <v>2.3200000000000009E-2</v>
      </c>
      <c r="AG637" s="197">
        <f t="shared" si="134"/>
        <v>0.37358100000000016</v>
      </c>
      <c r="AH637" s="198">
        <f>ROW(AC38)*AF637^IF(AG637=100%,0,1)*PRODUCT(INDEX(1-AF$599:AF636,))</f>
        <v>0.39124340602157598</v>
      </c>
      <c r="AI637" s="198">
        <f t="shared" si="135"/>
        <v>10.211808604417071</v>
      </c>
      <c r="AJ637" s="197">
        <f t="shared" si="144"/>
        <v>1.3200000000000005E-2</v>
      </c>
      <c r="AK637" s="197">
        <f t="shared" si="137"/>
        <v>0.21431850000000013</v>
      </c>
      <c r="AL637" s="198">
        <f>ROW(AG38)*AJ637^IF(AK637=100%,0,1)*PRODUCT(INDEX(1-AJ$599:AJ636,))</f>
        <v>0.31544030755210428</v>
      </c>
      <c r="AM637" s="199">
        <f t="shared" si="138"/>
        <v>7.1903046305992628</v>
      </c>
      <c r="AN637" s="190"/>
    </row>
    <row r="638" spans="1:40" ht="14.45" hidden="1" customHeight="1">
      <c r="A638" s="190"/>
      <c r="B638" s="686"/>
      <c r="C638" s="196">
        <v>38</v>
      </c>
      <c r="D638" s="200"/>
      <c r="E638" s="200"/>
      <c r="F638" s="198"/>
      <c r="G638" s="198"/>
      <c r="H638" s="197"/>
      <c r="I638" s="197"/>
      <c r="J638" s="198"/>
      <c r="K638" s="198"/>
      <c r="L638" s="197"/>
      <c r="M638" s="197"/>
      <c r="N638" s="198"/>
      <c r="O638" s="198"/>
      <c r="P638" s="197"/>
      <c r="Q638" s="197"/>
      <c r="R638" s="198"/>
      <c r="S638" s="198"/>
      <c r="T638" s="197"/>
      <c r="U638" s="197"/>
      <c r="V638" s="198"/>
      <c r="W638" s="198"/>
      <c r="X638" s="197"/>
      <c r="Y638" s="197"/>
      <c r="Z638" s="198"/>
      <c r="AA638" s="198"/>
      <c r="AB638" s="197"/>
      <c r="AC638" s="197"/>
      <c r="AD638" s="198"/>
      <c r="AE638" s="198"/>
      <c r="AF638" s="197">
        <f t="shared" si="143"/>
        <v>2.3200000000000009E-2</v>
      </c>
      <c r="AG638" s="197">
        <f t="shared" si="134"/>
        <v>0.38436900000000018</v>
      </c>
      <c r="AH638" s="198">
        <f>ROW(AC39)*AF638^IF(AG638=100%,0,1)*PRODUCT(INDEX(1-AF$599:AF637,))</f>
        <v>0.39222357371245109</v>
      </c>
      <c r="AI638" s="198">
        <f t="shared" si="135"/>
        <v>10.604032178129522</v>
      </c>
      <c r="AJ638" s="197">
        <f t="shared" si="144"/>
        <v>1.3200000000000005E-2</v>
      </c>
      <c r="AK638" s="197">
        <f t="shared" si="137"/>
        <v>0.22045650000000014</v>
      </c>
      <c r="AL638" s="198">
        <f>ROW(AG39)*AJ638^IF(AK638=100%,0,1)*PRODUCT(INDEX(1-AJ$599:AJ637,))</f>
        <v>0.31946798221590117</v>
      </c>
      <c r="AM638" s="199">
        <f t="shared" si="138"/>
        <v>7.5097726128151638</v>
      </c>
      <c r="AN638" s="190"/>
    </row>
    <row r="639" spans="1:40" ht="14.45" hidden="1" customHeight="1">
      <c r="A639" s="190"/>
      <c r="B639" s="686"/>
      <c r="C639" s="196">
        <v>39</v>
      </c>
      <c r="D639" s="200"/>
      <c r="E639" s="200"/>
      <c r="F639" s="198"/>
      <c r="G639" s="198"/>
      <c r="H639" s="197"/>
      <c r="I639" s="197"/>
      <c r="J639" s="198"/>
      <c r="K639" s="198"/>
      <c r="L639" s="197"/>
      <c r="M639" s="197"/>
      <c r="N639" s="198"/>
      <c r="O639" s="198"/>
      <c r="P639" s="197"/>
      <c r="Q639" s="197"/>
      <c r="R639" s="198"/>
      <c r="S639" s="198"/>
      <c r="T639" s="197"/>
      <c r="U639" s="197"/>
      <c r="V639" s="198"/>
      <c r="W639" s="198"/>
      <c r="X639" s="197"/>
      <c r="Y639" s="197"/>
      <c r="Z639" s="198"/>
      <c r="AA639" s="198"/>
      <c r="AB639" s="197"/>
      <c r="AC639" s="197"/>
      <c r="AD639" s="198"/>
      <c r="AE639" s="198"/>
      <c r="AF639" s="197">
        <f t="shared" si="143"/>
        <v>2.3200000000000009E-2</v>
      </c>
      <c r="AG639" s="197">
        <f t="shared" si="134"/>
        <v>0.3951570000000002</v>
      </c>
      <c r="AH639" s="198">
        <f>ROW(AC40)*AF639^IF(AG639=100%,0,1)*PRODUCT(INDEX(1-AF$599:AF638,))</f>
        <v>0.39294767877161252</v>
      </c>
      <c r="AI639" s="198">
        <f t="shared" si="135"/>
        <v>10.996979856901135</v>
      </c>
      <c r="AJ639" s="197">
        <f t="shared" si="144"/>
        <v>1.3200000000000005E-2</v>
      </c>
      <c r="AK639" s="197">
        <f t="shared" si="137"/>
        <v>0.22659450000000014</v>
      </c>
      <c r="AL639" s="198">
        <f>ROW(AG40)*AJ639^IF(AK639=100%,0,1)*PRODUCT(INDEX(1-AJ$599:AJ638,))</f>
        <v>0.32333436394938597</v>
      </c>
      <c r="AM639" s="199">
        <f t="shared" si="138"/>
        <v>7.83310697676455</v>
      </c>
      <c r="AN639" s="190"/>
    </row>
    <row r="640" spans="1:40" ht="14.45" hidden="1" customHeight="1">
      <c r="A640" s="190"/>
      <c r="B640" s="686"/>
      <c r="C640" s="196">
        <v>40</v>
      </c>
      <c r="D640" s="200"/>
      <c r="E640" s="200"/>
      <c r="F640" s="198"/>
      <c r="G640" s="198"/>
      <c r="H640" s="197"/>
      <c r="I640" s="197"/>
      <c r="J640" s="198"/>
      <c r="K640" s="198"/>
      <c r="L640" s="197"/>
      <c r="M640" s="197"/>
      <c r="N640" s="198"/>
      <c r="O640" s="198"/>
      <c r="P640" s="197"/>
      <c r="Q640" s="197"/>
      <c r="R640" s="198"/>
      <c r="S640" s="198"/>
      <c r="T640" s="197"/>
      <c r="U640" s="197"/>
      <c r="V640" s="198"/>
      <c r="W640" s="198"/>
      <c r="X640" s="197"/>
      <c r="Y640" s="197"/>
      <c r="Z640" s="198"/>
      <c r="AA640" s="198"/>
      <c r="AB640" s="197"/>
      <c r="AC640" s="197"/>
      <c r="AD640" s="198"/>
      <c r="AE640" s="198"/>
      <c r="AF640" s="197">
        <f t="shared" si="143"/>
        <v>2.3200000000000009E-2</v>
      </c>
      <c r="AG640" s="197">
        <f t="shared" si="134"/>
        <v>0.40594500000000022</v>
      </c>
      <c r="AH640" s="198">
        <f>ROW(AC41)*AF640^IF(AG640=100%,0,1)*PRODUCT(INDEX(1-AF$599:AF639,))</f>
        <v>0.39342707493971391</v>
      </c>
      <c r="AI640" s="198">
        <f t="shared" si="135"/>
        <v>11.390406931840849</v>
      </c>
      <c r="AJ640" s="197">
        <f t="shared" si="144"/>
        <v>1.3200000000000005E-2</v>
      </c>
      <c r="AK640" s="197">
        <f t="shared" si="137"/>
        <v>0.23273250000000015</v>
      </c>
      <c r="AL640" s="198">
        <f>ROW(AG41)*AJ640^IF(AK640=100%,0,1)*PRODUCT(INDEX(1-AJ$599:AJ639,))</f>
        <v>0.32704300910388545</v>
      </c>
      <c r="AM640" s="199">
        <f t="shared" si="138"/>
        <v>8.1601499858684363</v>
      </c>
      <c r="AN640" s="190"/>
    </row>
    <row r="641" spans="1:40" ht="14.45" hidden="1" customHeight="1">
      <c r="A641" s="190"/>
      <c r="B641" s="686"/>
      <c r="C641" s="196">
        <v>41</v>
      </c>
      <c r="D641" s="200"/>
      <c r="E641" s="200"/>
      <c r="F641" s="198"/>
      <c r="G641" s="198"/>
      <c r="H641" s="197"/>
      <c r="I641" s="197"/>
      <c r="J641" s="198"/>
      <c r="K641" s="198"/>
      <c r="L641" s="197"/>
      <c r="M641" s="197"/>
      <c r="N641" s="198"/>
      <c r="O641" s="198"/>
      <c r="P641" s="197"/>
      <c r="Q641" s="197"/>
      <c r="R641" s="198"/>
      <c r="S641" s="198"/>
      <c r="T641" s="197"/>
      <c r="U641" s="197"/>
      <c r="V641" s="198"/>
      <c r="W641" s="198"/>
      <c r="X641" s="197"/>
      <c r="Y641" s="197"/>
      <c r="Z641" s="198"/>
      <c r="AA641" s="198"/>
      <c r="AB641" s="197"/>
      <c r="AC641" s="197"/>
      <c r="AD641" s="198"/>
      <c r="AE641" s="198"/>
      <c r="AF641" s="197">
        <f t="shared" si="143"/>
        <v>2.3200000000000009E-2</v>
      </c>
      <c r="AG641" s="197">
        <f t="shared" si="134"/>
        <v>0.41673300000000024</v>
      </c>
      <c r="AH641" s="198">
        <f>ROW(AC42)*AF641^IF(AG641=100%,0,1)*PRODUCT(INDEX(1-AF$599:AF640,))</f>
        <v>0.39367272696699335</v>
      </c>
      <c r="AI641" s="198">
        <f t="shared" si="135"/>
        <v>11.784079658807842</v>
      </c>
      <c r="AJ641" s="197">
        <f t="shared" si="144"/>
        <v>1.3200000000000005E-2</v>
      </c>
      <c r="AK641" s="197">
        <f t="shared" si="137"/>
        <v>0.23887050000000015</v>
      </c>
      <c r="AL641" s="198">
        <f>ROW(AG42)*AJ641^IF(AK641=100%,0,1)*PRODUCT(INDEX(1-AJ$599:AJ640,))</f>
        <v>0.33059740824673156</v>
      </c>
      <c r="AM641" s="199">
        <f t="shared" si="138"/>
        <v>8.4907473941151679</v>
      </c>
      <c r="AN641" s="190"/>
    </row>
    <row r="642" spans="1:40" ht="14.45" hidden="1" customHeight="1">
      <c r="A642" s="190"/>
      <c r="B642" s="686"/>
      <c r="C642" s="196">
        <v>42</v>
      </c>
      <c r="D642" s="200"/>
      <c r="E642" s="200"/>
      <c r="F642" s="198"/>
      <c r="G642" s="198"/>
      <c r="H642" s="197"/>
      <c r="I642" s="197"/>
      <c r="J642" s="198"/>
      <c r="K642" s="198"/>
      <c r="L642" s="197"/>
      <c r="M642" s="197"/>
      <c r="N642" s="198"/>
      <c r="O642" s="198"/>
      <c r="P642" s="197"/>
      <c r="Q642" s="197"/>
      <c r="R642" s="198"/>
      <c r="S642" s="198"/>
      <c r="T642" s="197"/>
      <c r="U642" s="197"/>
      <c r="V642" s="198"/>
      <c r="W642" s="198"/>
      <c r="X642" s="197"/>
      <c r="Y642" s="197"/>
      <c r="Z642" s="198"/>
      <c r="AA642" s="198"/>
      <c r="AB642" s="197"/>
      <c r="AC642" s="197"/>
      <c r="AD642" s="198"/>
      <c r="AE642" s="198"/>
      <c r="AF642" s="197">
        <f t="shared" si="143"/>
        <v>2.3200000000000009E-2</v>
      </c>
      <c r="AG642" s="197">
        <f t="shared" si="134"/>
        <v>0.42752100000000026</v>
      </c>
      <c r="AH642" s="198">
        <f>ROW(AC43)*AF642^IF(AG642=100%,0,1)*PRODUCT(INDEX(1-AF$599:AF641,))</f>
        <v>0.39369522255139144</v>
      </c>
      <c r="AI642" s="198">
        <f t="shared" si="135"/>
        <v>12.177774881359234</v>
      </c>
      <c r="AJ642" s="197">
        <f t="shared" si="144"/>
        <v>1.3200000000000005E-2</v>
      </c>
      <c r="AK642" s="197">
        <f t="shared" si="137"/>
        <v>0.24500850000000016</v>
      </c>
      <c r="AL642" s="198">
        <f>ROW(AG43)*AJ642^IF(AK642=100%,0,1)*PRODUCT(INDEX(1-AJ$599:AJ641,))</f>
        <v>0.33400098727830035</v>
      </c>
      <c r="AM642" s="199">
        <f t="shared" si="138"/>
        <v>8.8247483813934675</v>
      </c>
      <c r="AN642" s="190"/>
    </row>
    <row r="643" spans="1:40" ht="14.45" hidden="1" customHeight="1">
      <c r="A643" s="190"/>
      <c r="B643" s="686"/>
      <c r="C643" s="196">
        <v>43</v>
      </c>
      <c r="D643" s="200"/>
      <c r="E643" s="200"/>
      <c r="F643" s="198"/>
      <c r="G643" s="198"/>
      <c r="H643" s="197"/>
      <c r="I643" s="197"/>
      <c r="J643" s="198"/>
      <c r="K643" s="198"/>
      <c r="L643" s="197"/>
      <c r="M643" s="197"/>
      <c r="N643" s="198"/>
      <c r="O643" s="198"/>
      <c r="P643" s="197"/>
      <c r="Q643" s="197"/>
      <c r="R643" s="198"/>
      <c r="S643" s="198"/>
      <c r="T643" s="197"/>
      <c r="U643" s="197"/>
      <c r="V643" s="198"/>
      <c r="W643" s="198"/>
      <c r="X643" s="197"/>
      <c r="Y643" s="197"/>
      <c r="Z643" s="198"/>
      <c r="AA643" s="198"/>
      <c r="AB643" s="197"/>
      <c r="AC643" s="197"/>
      <c r="AD643" s="198"/>
      <c r="AE643" s="198"/>
      <c r="AF643" s="197">
        <f t="shared" si="143"/>
        <v>2.3200000000000009E-2</v>
      </c>
      <c r="AG643" s="197">
        <f t="shared" si="134"/>
        <v>0.43830900000000028</v>
      </c>
      <c r="AH643" s="198">
        <f>ROW(AC44)*AF643^IF(AG643=100%,0,1)*PRODUCT(INDEX(1-AF$599:AF642,))</f>
        <v>0.39350478393211075</v>
      </c>
      <c r="AI643" s="198">
        <f t="shared" si="135"/>
        <v>12.571279665291344</v>
      </c>
      <c r="AJ643" s="197">
        <f t="shared" si="144"/>
        <v>1.3200000000000005E-2</v>
      </c>
      <c r="AK643" s="197">
        <f t="shared" si="137"/>
        <v>0.25114650000000016</v>
      </c>
      <c r="AL643" s="198">
        <f>ROW(AG44)*AJ643^IF(AK643=100%,0,1)*PRODUCT(INDEX(1-AJ$599:AJ642,))</f>
        <v>0.33725710853102275</v>
      </c>
      <c r="AM643" s="199">
        <f t="shared" si="138"/>
        <v>9.1620054899244909</v>
      </c>
      <c r="AN643" s="190"/>
    </row>
    <row r="644" spans="1:40" ht="14.45" hidden="1" customHeight="1">
      <c r="A644" s="190"/>
      <c r="B644" s="686"/>
      <c r="C644" s="196">
        <v>44</v>
      </c>
      <c r="D644" s="200"/>
      <c r="E644" s="200"/>
      <c r="F644" s="198"/>
      <c r="G644" s="198"/>
      <c r="H644" s="197"/>
      <c r="I644" s="197"/>
      <c r="J644" s="198"/>
      <c r="K644" s="198"/>
      <c r="L644" s="197"/>
      <c r="M644" s="197"/>
      <c r="N644" s="198"/>
      <c r="O644" s="198"/>
      <c r="P644" s="197"/>
      <c r="Q644" s="197"/>
      <c r="R644" s="198"/>
      <c r="S644" s="198"/>
      <c r="T644" s="197"/>
      <c r="U644" s="197"/>
      <c r="V644" s="198"/>
      <c r="W644" s="198"/>
      <c r="X644" s="197"/>
      <c r="Y644" s="197"/>
      <c r="Z644" s="198"/>
      <c r="AA644" s="198"/>
      <c r="AB644" s="197"/>
      <c r="AC644" s="197"/>
      <c r="AD644" s="198"/>
      <c r="AE644" s="198"/>
      <c r="AF644" s="197">
        <f t="shared" si="143"/>
        <v>2.3200000000000009E-2</v>
      </c>
      <c r="AG644" s="197">
        <f t="shared" si="134"/>
        <v>0.4490970000000003</v>
      </c>
      <c r="AH644" s="198">
        <f>ROW(AC45)*AF644^IF(AG644=100%,0,1)*PRODUCT(INDEX(1-AF$599:AF643,))</f>
        <v>0.39311127914817862</v>
      </c>
      <c r="AI644" s="198">
        <f t="shared" si="135"/>
        <v>12.964390944439524</v>
      </c>
      <c r="AJ644" s="197">
        <f t="shared" si="144"/>
        <v>1.3200000000000005E-2</v>
      </c>
      <c r="AK644" s="197">
        <f t="shared" si="137"/>
        <v>0.25728450000000014</v>
      </c>
      <c r="AL644" s="198">
        <f>ROW(AG45)*AJ644^IF(AK644=100%,0,1)*PRODUCT(INDEX(1-AJ$599:AJ643,))</f>
        <v>0.34036907185064991</v>
      </c>
      <c r="AM644" s="199">
        <f t="shared" si="138"/>
        <v>9.5023745617751416</v>
      </c>
      <c r="AN644" s="190"/>
    </row>
    <row r="645" spans="1:40" ht="14.45" hidden="1" customHeight="1">
      <c r="A645" s="190"/>
      <c r="B645" s="686"/>
      <c r="C645" s="196">
        <v>45</v>
      </c>
      <c r="D645" s="200"/>
      <c r="E645" s="200"/>
      <c r="F645" s="198"/>
      <c r="G645" s="198"/>
      <c r="H645" s="197"/>
      <c r="I645" s="197"/>
      <c r="J645" s="198"/>
      <c r="K645" s="198"/>
      <c r="L645" s="197"/>
      <c r="M645" s="197"/>
      <c r="N645" s="198"/>
      <c r="O645" s="198"/>
      <c r="P645" s="197"/>
      <c r="Q645" s="197"/>
      <c r="R645" s="198"/>
      <c r="S645" s="198"/>
      <c r="T645" s="197"/>
      <c r="U645" s="197"/>
      <c r="V645" s="198"/>
      <c r="W645" s="198"/>
      <c r="X645" s="197"/>
      <c r="Y645" s="197"/>
      <c r="Z645" s="198"/>
      <c r="AA645" s="198"/>
      <c r="AB645" s="197"/>
      <c r="AC645" s="197"/>
      <c r="AD645" s="198"/>
      <c r="AE645" s="198"/>
      <c r="AF645" s="197">
        <f t="shared" si="143"/>
        <v>2.3200000000000009E-2</v>
      </c>
      <c r="AG645" s="197">
        <f t="shared" si="134"/>
        <v>0.45988500000000032</v>
      </c>
      <c r="AH645" s="198">
        <f>ROW(AC46)*AF645^IF(AG645=100%,0,1)*PRODUCT(INDEX(1-AF$599:AF644,))</f>
        <v>0.39252423297131733</v>
      </c>
      <c r="AI645" s="198">
        <f t="shared" si="135"/>
        <v>13.356915177410841</v>
      </c>
      <c r="AJ645" s="197">
        <f t="shared" si="144"/>
        <v>1.3200000000000005E-2</v>
      </c>
      <c r="AK645" s="197">
        <f t="shared" si="137"/>
        <v>0.26342250000000011</v>
      </c>
      <c r="AL645" s="198">
        <f>ROW(AG46)*AJ645^IF(AK645=100%,0,1)*PRODUCT(INDEX(1-AJ$599:AJ644,))</f>
        <v>0.34334011566004846</v>
      </c>
      <c r="AM645" s="199">
        <f t="shared" si="138"/>
        <v>9.8457146774351898</v>
      </c>
      <c r="AN645" s="190"/>
    </row>
    <row r="646" spans="1:40" ht="14.45" hidden="1" customHeight="1">
      <c r="A646" s="190"/>
      <c r="B646" s="686"/>
      <c r="C646" s="196">
        <v>46</v>
      </c>
      <c r="D646" s="200"/>
      <c r="E646" s="200"/>
      <c r="F646" s="198"/>
      <c r="G646" s="198"/>
      <c r="H646" s="197"/>
      <c r="I646" s="197"/>
      <c r="J646" s="198"/>
      <c r="K646" s="198"/>
      <c r="L646" s="197"/>
      <c r="M646" s="197"/>
      <c r="N646" s="198"/>
      <c r="O646" s="198"/>
      <c r="P646" s="197"/>
      <c r="Q646" s="197"/>
      <c r="R646" s="198"/>
      <c r="S646" s="198"/>
      <c r="T646" s="197"/>
      <c r="U646" s="197"/>
      <c r="V646" s="198"/>
      <c r="W646" s="198"/>
      <c r="X646" s="197"/>
      <c r="Y646" s="197"/>
      <c r="Z646" s="198"/>
      <c r="AA646" s="198"/>
      <c r="AB646" s="197"/>
      <c r="AC646" s="197"/>
      <c r="AD646" s="198"/>
      <c r="AE646" s="198"/>
      <c r="AF646" s="197">
        <f t="shared" si="143"/>
        <v>2.3200000000000009E-2</v>
      </c>
      <c r="AG646" s="197">
        <f t="shared" si="134"/>
        <v>0.47067300000000034</v>
      </c>
      <c r="AH646" s="198">
        <f>ROW(AC47)*AF646^IF(AG646=100%,0,1)*PRODUCT(INDEX(1-AF$599:AF645,))</f>
        <v>0.39175283752217377</v>
      </c>
      <c r="AI646" s="198">
        <f t="shared" si="135"/>
        <v>13.748668014933015</v>
      </c>
      <c r="AJ646" s="197">
        <f t="shared" si="144"/>
        <v>1.3200000000000005E-2</v>
      </c>
      <c r="AK646" s="197">
        <f t="shared" si="137"/>
        <v>0.26956050000000009</v>
      </c>
      <c r="AL646" s="198">
        <f>ROW(AG47)*AJ646^IF(AK646=100%,0,1)*PRODUCT(INDEX(1-AJ$599:AJ645,))</f>
        <v>0.3461734180057997</v>
      </c>
      <c r="AM646" s="199">
        <f t="shared" si="138"/>
        <v>10.191888095440989</v>
      </c>
      <c r="AN646" s="190"/>
    </row>
    <row r="647" spans="1:40" ht="14.45" hidden="1" customHeight="1">
      <c r="A647" s="190"/>
      <c r="B647" s="686"/>
      <c r="C647" s="196">
        <v>47</v>
      </c>
      <c r="D647" s="200"/>
      <c r="E647" s="200"/>
      <c r="F647" s="198"/>
      <c r="G647" s="198"/>
      <c r="H647" s="197"/>
      <c r="I647" s="197"/>
      <c r="J647" s="198"/>
      <c r="K647" s="198"/>
      <c r="L647" s="197"/>
      <c r="M647" s="197"/>
      <c r="N647" s="198"/>
      <c r="O647" s="198"/>
      <c r="P647" s="197"/>
      <c r="Q647" s="197"/>
      <c r="R647" s="198"/>
      <c r="S647" s="198"/>
      <c r="T647" s="197"/>
      <c r="U647" s="197"/>
      <c r="V647" s="198"/>
      <c r="W647" s="198"/>
      <c r="X647" s="197"/>
      <c r="Y647" s="197"/>
      <c r="Z647" s="198"/>
      <c r="AA647" s="198"/>
      <c r="AB647" s="197"/>
      <c r="AC647" s="197"/>
      <c r="AD647" s="198"/>
      <c r="AE647" s="198"/>
      <c r="AF647" s="197">
        <f t="shared" si="143"/>
        <v>2.3200000000000009E-2</v>
      </c>
      <c r="AG647" s="197">
        <f t="shared" si="134"/>
        <v>0.48146100000000036</v>
      </c>
      <c r="AH647" s="198">
        <f>ROW(AC48)*AF647^IF(AG647=100%,0,1)*PRODUCT(INDEX(1-AF$599:AF646,))</f>
        <v>0.39080596257871586</v>
      </c>
      <c r="AI647" s="198">
        <f t="shared" si="135"/>
        <v>14.139473977511731</v>
      </c>
      <c r="AJ647" s="197">
        <f t="shared" si="144"/>
        <v>1.3200000000000005E-2</v>
      </c>
      <c r="AK647" s="197">
        <f t="shared" si="137"/>
        <v>0.27569850000000007</v>
      </c>
      <c r="AL647" s="198">
        <f>ROW(AG48)*AJ647^IF(AK647=100%,0,1)*PRODUCT(INDEX(1-AJ$599:AJ646,))</f>
        <v>0.34887209758787047</v>
      </c>
      <c r="AM647" s="199">
        <f t="shared" si="138"/>
        <v>10.540760193028859</v>
      </c>
      <c r="AN647" s="190"/>
    </row>
    <row r="648" spans="1:40" ht="14.45" hidden="1" customHeight="1">
      <c r="A648" s="190"/>
      <c r="B648" s="686"/>
      <c r="C648" s="196">
        <v>48</v>
      </c>
      <c r="D648" s="200"/>
      <c r="E648" s="200"/>
      <c r="F648" s="198"/>
      <c r="G648" s="198"/>
      <c r="H648" s="197"/>
      <c r="I648" s="197"/>
      <c r="J648" s="198"/>
      <c r="K648" s="198"/>
      <c r="L648" s="197"/>
      <c r="M648" s="197"/>
      <c r="N648" s="198"/>
      <c r="O648" s="198"/>
      <c r="P648" s="197"/>
      <c r="Q648" s="197"/>
      <c r="R648" s="198"/>
      <c r="S648" s="198"/>
      <c r="T648" s="197"/>
      <c r="U648" s="197"/>
      <c r="V648" s="198"/>
      <c r="W648" s="198"/>
      <c r="X648" s="197"/>
      <c r="Y648" s="197"/>
      <c r="Z648" s="198"/>
      <c r="AA648" s="198"/>
      <c r="AB648" s="197"/>
      <c r="AC648" s="197"/>
      <c r="AD648" s="198"/>
      <c r="AE648" s="198"/>
      <c r="AF648" s="197">
        <f t="shared" si="143"/>
        <v>2.3200000000000009E-2</v>
      </c>
      <c r="AG648" s="197">
        <f t="shared" si="134"/>
        <v>0.49224900000000038</v>
      </c>
      <c r="AH648" s="198">
        <f>ROW(AC49)*AF648^IF(AG648=100%,0,1)*PRODUCT(INDEX(1-AF$599:AF647,))</f>
        <v>0.38969216558536651</v>
      </c>
      <c r="AI648" s="198">
        <f t="shared" si="135"/>
        <v>14.529166143097097</v>
      </c>
      <c r="AJ648" s="197">
        <f t="shared" si="144"/>
        <v>1.3200000000000005E-2</v>
      </c>
      <c r="AK648" s="197">
        <f t="shared" si="137"/>
        <v>0.28183650000000005</v>
      </c>
      <c r="AL648" s="198">
        <f>ROW(AG49)*AJ648^IF(AK648=100%,0,1)*PRODUCT(INDEX(1-AJ$599:AJ647,))</f>
        <v>0.35143921477262119</v>
      </c>
      <c r="AM648" s="199">
        <f t="shared" si="138"/>
        <v>10.892199407801481</v>
      </c>
      <c r="AN648" s="190"/>
    </row>
    <row r="649" spans="1:40" ht="14.45" hidden="1" customHeight="1">
      <c r="A649" s="190"/>
      <c r="B649" s="686"/>
      <c r="C649" s="196">
        <v>49</v>
      </c>
      <c r="D649" s="200"/>
      <c r="E649" s="200"/>
      <c r="F649" s="198"/>
      <c r="G649" s="198"/>
      <c r="H649" s="197"/>
      <c r="I649" s="197"/>
      <c r="J649" s="198"/>
      <c r="K649" s="198"/>
      <c r="L649" s="197"/>
      <c r="M649" s="197"/>
      <c r="N649" s="198"/>
      <c r="O649" s="198"/>
      <c r="P649" s="197"/>
      <c r="Q649" s="197"/>
      <c r="R649" s="198"/>
      <c r="S649" s="198"/>
      <c r="T649" s="197"/>
      <c r="U649" s="197"/>
      <c r="V649" s="198"/>
      <c r="W649" s="198"/>
      <c r="X649" s="197"/>
      <c r="Y649" s="197"/>
      <c r="Z649" s="198"/>
      <c r="AA649" s="198"/>
      <c r="AB649" s="197"/>
      <c r="AC649" s="197"/>
      <c r="AD649" s="198"/>
      <c r="AE649" s="198"/>
      <c r="AF649" s="197">
        <f t="shared" si="143"/>
        <v>2.3200000000000009E-2</v>
      </c>
      <c r="AG649" s="197">
        <f t="shared" si="134"/>
        <v>0.5030370000000004</v>
      </c>
      <c r="AH649" s="198">
        <f>ROW(AC50)*AF649^IF(AG649=100%,0,1)*PRODUCT(INDEX(1-AF$599:AF648,))</f>
        <v>0.38841970137121018</v>
      </c>
      <c r="AI649" s="198">
        <f t="shared" si="135"/>
        <v>14.917585844468308</v>
      </c>
      <c r="AJ649" s="197">
        <f t="shared" si="144"/>
        <v>1.3200000000000005E-2</v>
      </c>
      <c r="AK649" s="197">
        <f t="shared" si="137"/>
        <v>0.28797450000000002</v>
      </c>
      <c r="AL649" s="198">
        <f>ROW(AG50)*AJ649^IF(AK649=100%,0,1)*PRODUCT(INDEX(1-AJ$599:AJ648,))</f>
        <v>0.35387777258941083</v>
      </c>
      <c r="AM649" s="199">
        <f t="shared" si="138"/>
        <v>11.246077180390891</v>
      </c>
      <c r="AN649" s="190"/>
    </row>
    <row r="650" spans="1:40" ht="14.45" hidden="1" customHeight="1">
      <c r="A650" s="190"/>
      <c r="B650" s="686"/>
      <c r="C650" s="196">
        <v>50</v>
      </c>
      <c r="D650" s="200"/>
      <c r="E650" s="200"/>
      <c r="F650" s="198"/>
      <c r="G650" s="198"/>
      <c r="H650" s="197"/>
      <c r="I650" s="197"/>
      <c r="J650" s="198"/>
      <c r="K650" s="198"/>
      <c r="L650" s="197"/>
      <c r="M650" s="197"/>
      <c r="N650" s="198"/>
      <c r="O650" s="198"/>
      <c r="P650" s="197"/>
      <c r="Q650" s="197"/>
      <c r="R650" s="198"/>
      <c r="S650" s="198"/>
      <c r="T650" s="197"/>
      <c r="U650" s="197"/>
      <c r="V650" s="198"/>
      <c r="W650" s="198"/>
      <c r="X650" s="197"/>
      <c r="Y650" s="197"/>
      <c r="Z650" s="198"/>
      <c r="AA650" s="198"/>
      <c r="AB650" s="197"/>
      <c r="AC650" s="197"/>
      <c r="AD650" s="198"/>
      <c r="AE650" s="198"/>
      <c r="AF650" s="197">
        <f t="shared" si="143"/>
        <v>2.3200000000000009E-2</v>
      </c>
      <c r="AG650" s="197">
        <f t="shared" si="134"/>
        <v>0.51382500000000042</v>
      </c>
      <c r="AH650" s="198">
        <f>ROW(AC51)*AF650^IF(AG650=100%,0,1)*PRODUCT(INDEX(1-AF$599:AF649,))</f>
        <v>0.38699653158538611</v>
      </c>
      <c r="AI650" s="198">
        <f t="shared" si="135"/>
        <v>15.304582376053693</v>
      </c>
      <c r="AJ650" s="197">
        <f t="shared" si="144"/>
        <v>1.3200000000000005E-2</v>
      </c>
      <c r="AK650" s="197">
        <f t="shared" si="137"/>
        <v>0.2941125</v>
      </c>
      <c r="AL650" s="198">
        <f>ROW(AG51)*AJ650^IF(AK650=100%,0,1)*PRODUCT(INDEX(1-AJ$599:AJ649,))</f>
        <v>0.3561907177110552</v>
      </c>
      <c r="AM650" s="199">
        <f t="shared" si="138"/>
        <v>11.602267898101946</v>
      </c>
      <c r="AN650" s="190"/>
    </row>
    <row r="651" spans="1:40" ht="14.45" hidden="1" customHeight="1">
      <c r="A651" s="190"/>
      <c r="B651" s="686"/>
      <c r="C651" s="196">
        <v>51</v>
      </c>
      <c r="D651" s="200"/>
      <c r="E651" s="200"/>
      <c r="F651" s="198"/>
      <c r="G651" s="198"/>
      <c r="H651" s="197"/>
      <c r="I651" s="197"/>
      <c r="J651" s="198"/>
      <c r="K651" s="198"/>
      <c r="L651" s="197"/>
      <c r="M651" s="197"/>
      <c r="N651" s="198"/>
      <c r="O651" s="198"/>
      <c r="P651" s="197"/>
      <c r="Q651" s="197"/>
      <c r="R651" s="198"/>
      <c r="S651" s="198"/>
      <c r="T651" s="197"/>
      <c r="U651" s="197"/>
      <c r="V651" s="198"/>
      <c r="W651" s="198"/>
      <c r="X651" s="197"/>
      <c r="Y651" s="197"/>
      <c r="Z651" s="198"/>
      <c r="AA651" s="198"/>
      <c r="AB651" s="197"/>
      <c r="AC651" s="197"/>
      <c r="AD651" s="198"/>
      <c r="AE651" s="198"/>
      <c r="AF651" s="197">
        <f t="shared" si="143"/>
        <v>2.3200000000000009E-2</v>
      </c>
      <c r="AG651" s="197">
        <f t="shared" si="134"/>
        <v>0.52461300000000044</v>
      </c>
      <c r="AH651" s="198">
        <f>ROW(AC52)*AF651^IF(AG651=100%,0,1)*PRODUCT(INDEX(1-AF$599:AF650,))</f>
        <v>0.3854303338575582</v>
      </c>
      <c r="AI651" s="198">
        <f t="shared" si="135"/>
        <v>15.690012709911251</v>
      </c>
      <c r="AJ651" s="197">
        <f t="shared" si="144"/>
        <v>1.3200000000000005E-2</v>
      </c>
      <c r="AK651" s="197">
        <f t="shared" si="137"/>
        <v>0.30025049999999998</v>
      </c>
      <c r="AL651" s="198">
        <f>ROW(AG52)*AJ651^IF(AK651=100%,0,1)*PRODUCT(INDEX(1-AJ$599:AJ650,))</f>
        <v>0.35838094141839222</v>
      </c>
      <c r="AM651" s="199">
        <f t="shared" si="138"/>
        <v>11.960648839520339</v>
      </c>
      <c r="AN651" s="190"/>
    </row>
    <row r="652" spans="1:40" ht="14.45" hidden="1" customHeight="1">
      <c r="A652" s="190"/>
      <c r="B652" s="686"/>
      <c r="C652" s="196">
        <v>52</v>
      </c>
      <c r="D652" s="200"/>
      <c r="E652" s="200"/>
      <c r="F652" s="198"/>
      <c r="G652" s="198"/>
      <c r="H652" s="197"/>
      <c r="I652" s="197"/>
      <c r="J652" s="198"/>
      <c r="K652" s="198"/>
      <c r="L652" s="197"/>
      <c r="M652" s="197"/>
      <c r="N652" s="198"/>
      <c r="O652" s="198"/>
      <c r="P652" s="197"/>
      <c r="Q652" s="197"/>
      <c r="R652" s="198"/>
      <c r="S652" s="198"/>
      <c r="T652" s="197"/>
      <c r="U652" s="197"/>
      <c r="V652" s="198"/>
      <c r="W652" s="198"/>
      <c r="X652" s="197"/>
      <c r="Y652" s="197"/>
      <c r="Z652" s="198"/>
      <c r="AA652" s="198"/>
      <c r="AB652" s="197"/>
      <c r="AC652" s="197"/>
      <c r="AD652" s="198"/>
      <c r="AE652" s="198"/>
      <c r="AF652" s="197">
        <f t="shared" si="143"/>
        <v>2.3200000000000009E-2</v>
      </c>
      <c r="AG652" s="197">
        <f t="shared" si="134"/>
        <v>0.53540100000000046</v>
      </c>
      <c r="AH652" s="198">
        <f>ROW(AC53)*AF652^IF(AG652=100%,0,1)*PRODUCT(INDEX(1-AF$599:AF651,))</f>
        <v>0.383728510691141</v>
      </c>
      <c r="AI652" s="198">
        <f t="shared" si="135"/>
        <v>16.073741220602393</v>
      </c>
      <c r="AJ652" s="197">
        <f t="shared" si="144"/>
        <v>1.3200000000000005E-2</v>
      </c>
      <c r="AK652" s="197">
        <f t="shared" si="137"/>
        <v>0.30638849999999995</v>
      </c>
      <c r="AL652" s="198">
        <f>ROW(AG53)*AJ652^IF(AK652=100%,0,1)*PRODUCT(INDEX(1-AJ$599:AJ651,))</f>
        <v>0.3604512805492015</v>
      </c>
      <c r="AM652" s="199">
        <f t="shared" si="138"/>
        <v>12.32110012006954</v>
      </c>
      <c r="AN652" s="190"/>
    </row>
    <row r="653" spans="1:40" ht="14.45" hidden="1" customHeight="1">
      <c r="A653" s="190"/>
      <c r="B653" s="686"/>
      <c r="C653" s="196">
        <v>53</v>
      </c>
      <c r="D653" s="200"/>
      <c r="E653" s="200"/>
      <c r="F653" s="198"/>
      <c r="G653" s="198"/>
      <c r="H653" s="197"/>
      <c r="I653" s="197"/>
      <c r="J653" s="198"/>
      <c r="K653" s="198"/>
      <c r="L653" s="197"/>
      <c r="M653" s="197"/>
      <c r="N653" s="198"/>
      <c r="O653" s="198"/>
      <c r="P653" s="197"/>
      <c r="Q653" s="197"/>
      <c r="R653" s="198"/>
      <c r="S653" s="198"/>
      <c r="T653" s="197"/>
      <c r="U653" s="197"/>
      <c r="V653" s="198"/>
      <c r="W653" s="198"/>
      <c r="X653" s="197"/>
      <c r="Y653" s="197"/>
      <c r="Z653" s="198"/>
      <c r="AA653" s="198"/>
      <c r="AB653" s="197"/>
      <c r="AC653" s="197"/>
      <c r="AD653" s="198"/>
      <c r="AE653" s="198"/>
      <c r="AF653" s="197">
        <f t="shared" si="143"/>
        <v>2.3200000000000009E-2</v>
      </c>
      <c r="AG653" s="197">
        <f t="shared" si="134"/>
        <v>0.54618900000000048</v>
      </c>
      <c r="AH653" s="198">
        <f>ROW(AC54)*AF653^IF(AG653=100%,0,1)*PRODUCT(INDEX(1-AF$599:AF652,))</f>
        <v>0.38189819809675013</v>
      </c>
      <c r="AI653" s="198">
        <f t="shared" si="135"/>
        <v>16.455639418699143</v>
      </c>
      <c r="AJ653" s="197">
        <f t="shared" si="144"/>
        <v>1.3200000000000005E-2</v>
      </c>
      <c r="AK653" s="197">
        <f t="shared" si="137"/>
        <v>0.31252649999999993</v>
      </c>
      <c r="AL653" s="198">
        <f>ROW(AG54)*AJ653^IF(AK653=100%,0,1)*PRODUCT(INDEX(1-AJ$599:AJ652,))</f>
        <v>0.36240451843172478</v>
      </c>
      <c r="AM653" s="199">
        <f t="shared" si="138"/>
        <v>12.683504638501264</v>
      </c>
      <c r="AN653" s="190"/>
    </row>
    <row r="654" spans="1:40" ht="14.45" hidden="1" customHeight="1">
      <c r="A654" s="190"/>
      <c r="B654" s="686"/>
      <c r="C654" s="196">
        <v>54</v>
      </c>
      <c r="D654" s="200"/>
      <c r="E654" s="200"/>
      <c r="F654" s="198"/>
      <c r="G654" s="198"/>
      <c r="H654" s="197"/>
      <c r="I654" s="197"/>
      <c r="J654" s="198"/>
      <c r="K654" s="198"/>
      <c r="L654" s="197"/>
      <c r="M654" s="197"/>
      <c r="N654" s="198"/>
      <c r="O654" s="198"/>
      <c r="P654" s="197"/>
      <c r="Q654" s="197"/>
      <c r="R654" s="198"/>
      <c r="S654" s="198"/>
      <c r="T654" s="197"/>
      <c r="U654" s="197"/>
      <c r="V654" s="198"/>
      <c r="W654" s="198"/>
      <c r="X654" s="197"/>
      <c r="Y654" s="197"/>
      <c r="Z654" s="198"/>
      <c r="AA654" s="198"/>
      <c r="AB654" s="197"/>
      <c r="AC654" s="197"/>
      <c r="AD654" s="198"/>
      <c r="AE654" s="198"/>
      <c r="AF654" s="197">
        <f t="shared" si="143"/>
        <v>2.3200000000000009E-2</v>
      </c>
      <c r="AG654" s="197">
        <f t="shared" si="134"/>
        <v>0.5569770000000005</v>
      </c>
      <c r="AH654" s="198">
        <f>ROW(AC55)*AF654^IF(AG654=100%,0,1)*PRODUCT(INDEX(1-AF$599:AF653,))</f>
        <v>0.37994627397314445</v>
      </c>
      <c r="AI654" s="198">
        <f t="shared" si="135"/>
        <v>16.835585692672286</v>
      </c>
      <c r="AJ654" s="197">
        <f t="shared" si="144"/>
        <v>1.3200000000000005E-2</v>
      </c>
      <c r="AK654" s="197">
        <f t="shared" si="137"/>
        <v>0.31866449999999991</v>
      </c>
      <c r="AL654" s="198">
        <f>ROW(AG55)*AJ654^IF(AK654=100%,0,1)*PRODUCT(INDEX(1-AJ$599:AJ653,))</f>
        <v>0.36424338580302651</v>
      </c>
      <c r="AM654" s="199">
        <f t="shared" si="138"/>
        <v>13.04774802430429</v>
      </c>
      <c r="AN654" s="190"/>
    </row>
    <row r="655" spans="1:40" ht="14.45" hidden="1" customHeight="1">
      <c r="A655" s="190"/>
      <c r="B655" s="686"/>
      <c r="C655" s="196">
        <v>55</v>
      </c>
      <c r="D655" s="200"/>
      <c r="E655" s="200"/>
      <c r="F655" s="198"/>
      <c r="G655" s="198"/>
      <c r="H655" s="197"/>
      <c r="I655" s="197"/>
      <c r="J655" s="198"/>
      <c r="K655" s="198"/>
      <c r="L655" s="197"/>
      <c r="M655" s="197"/>
      <c r="N655" s="198"/>
      <c r="O655" s="198"/>
      <c r="P655" s="197"/>
      <c r="Q655" s="197"/>
      <c r="R655" s="198"/>
      <c r="S655" s="198"/>
      <c r="T655" s="197"/>
      <c r="U655" s="197"/>
      <c r="V655" s="198"/>
      <c r="W655" s="198"/>
      <c r="X655" s="197"/>
      <c r="Y655" s="197"/>
      <c r="Z655" s="198"/>
      <c r="AA655" s="198"/>
      <c r="AB655" s="197"/>
      <c r="AC655" s="197"/>
      <c r="AD655" s="198"/>
      <c r="AE655" s="198"/>
      <c r="AF655" s="197">
        <f t="shared" si="143"/>
        <v>2.3200000000000009E-2</v>
      </c>
      <c r="AG655" s="197">
        <f t="shared" si="134"/>
        <v>0.56776500000000052</v>
      </c>
      <c r="AH655" s="198">
        <f>ROW(AC56)*AF655^IF(AG655=100%,0,1)*PRODUCT(INDEX(1-AF$599:AF654,))</f>
        <v>0.37787936624273055</v>
      </c>
      <c r="AI655" s="198">
        <f t="shared" si="135"/>
        <v>17.213465058915016</v>
      </c>
      <c r="AJ655" s="197">
        <f t="shared" si="144"/>
        <v>1.3200000000000005E-2</v>
      </c>
      <c r="AK655" s="197">
        <f t="shared" si="137"/>
        <v>0.32480249999999988</v>
      </c>
      <c r="AL655" s="198">
        <f>ROW(AG56)*AJ655^IF(AK655=100%,0,1)*PRODUCT(INDEX(1-AJ$599:AJ654,))</f>
        <v>0.36597056171243431</v>
      </c>
      <c r="AM655" s="199">
        <f t="shared" si="138"/>
        <v>13.413718586016724</v>
      </c>
      <c r="AN655" s="190"/>
    </row>
    <row r="656" spans="1:40" ht="14.45" hidden="1" customHeight="1">
      <c r="A656" s="190"/>
      <c r="B656" s="686"/>
      <c r="C656" s="196">
        <v>56</v>
      </c>
      <c r="D656" s="200"/>
      <c r="E656" s="200"/>
      <c r="F656" s="198"/>
      <c r="G656" s="198"/>
      <c r="H656" s="197"/>
      <c r="I656" s="197"/>
      <c r="J656" s="198"/>
      <c r="K656" s="198"/>
      <c r="L656" s="197"/>
      <c r="M656" s="197"/>
      <c r="N656" s="198"/>
      <c r="O656" s="198"/>
      <c r="P656" s="197"/>
      <c r="Q656" s="197"/>
      <c r="R656" s="198"/>
      <c r="S656" s="198"/>
      <c r="T656" s="197"/>
      <c r="U656" s="197"/>
      <c r="V656" s="198"/>
      <c r="W656" s="198"/>
      <c r="X656" s="197"/>
      <c r="Y656" s="197"/>
      <c r="Z656" s="198"/>
      <c r="AA656" s="198"/>
      <c r="AB656" s="197"/>
      <c r="AC656" s="197"/>
      <c r="AD656" s="198"/>
      <c r="AE656" s="198"/>
      <c r="AF656" s="197">
        <f t="shared" si="143"/>
        <v>2.3200000000000009E-2</v>
      </c>
      <c r="AG656" s="197">
        <f t="shared" si="134"/>
        <v>0.57855300000000054</v>
      </c>
      <c r="AH656" s="198">
        <f>ROW(AC57)*AF656^IF(AG656=100%,0,1)*PRODUCT(INDEX(1-AF$599:AF655,))</f>
        <v>0.37570386074850448</v>
      </c>
      <c r="AI656" s="198">
        <f t="shared" si="135"/>
        <v>17.589168919663521</v>
      </c>
      <c r="AJ656" s="197">
        <f t="shared" si="144"/>
        <v>1.3200000000000005E-2</v>
      </c>
      <c r="AK656" s="197">
        <f t="shared" si="137"/>
        <v>0.33094049999999986</v>
      </c>
      <c r="AL656" s="198">
        <f>ROW(AG57)*AJ656^IF(AK656=100%,0,1)*PRODUCT(INDEX(1-AJ$599:AJ655,))</f>
        <v>0.36758867441029142</v>
      </c>
      <c r="AM656" s="199">
        <f t="shared" si="138"/>
        <v>13.781307260427015</v>
      </c>
      <c r="AN656" s="190"/>
    </row>
    <row r="657" spans="1:40" ht="14.45" hidden="1" customHeight="1">
      <c r="A657" s="190"/>
      <c r="B657" s="686"/>
      <c r="C657" s="196">
        <v>57</v>
      </c>
      <c r="D657" s="200"/>
      <c r="E657" s="200"/>
      <c r="F657" s="198"/>
      <c r="G657" s="198"/>
      <c r="H657" s="197"/>
      <c r="I657" s="197"/>
      <c r="J657" s="198"/>
      <c r="K657" s="198"/>
      <c r="L657" s="197"/>
      <c r="M657" s="197"/>
      <c r="N657" s="198"/>
      <c r="O657" s="198"/>
      <c r="P657" s="197"/>
      <c r="Q657" s="197"/>
      <c r="R657" s="198"/>
      <c r="S657" s="198"/>
      <c r="T657" s="197"/>
      <c r="U657" s="197"/>
      <c r="V657" s="198"/>
      <c r="W657" s="198"/>
      <c r="X657" s="197"/>
      <c r="Y657" s="197"/>
      <c r="Z657" s="198"/>
      <c r="AA657" s="198"/>
      <c r="AB657" s="197"/>
      <c r="AC657" s="197"/>
      <c r="AD657" s="198"/>
      <c r="AE657" s="198"/>
      <c r="AF657" s="197">
        <f t="shared" si="143"/>
        <v>2.3200000000000009E-2</v>
      </c>
      <c r="AG657" s="197">
        <f t="shared" si="134"/>
        <v>0.58934100000000056</v>
      </c>
      <c r="AH657" s="198">
        <f>ROW(AC58)*AF657^IF(AG657=100%,0,1)*PRODUCT(INDEX(1-AF$599:AF656,))</f>
        <v>0.37342590891912414</v>
      </c>
      <c r="AI657" s="198">
        <f t="shared" si="135"/>
        <v>17.962594828582645</v>
      </c>
      <c r="AJ657" s="197">
        <f t="shared" si="144"/>
        <v>1.3200000000000005E-2</v>
      </c>
      <c r="AK657" s="197">
        <f t="shared" si="137"/>
        <v>0.33707849999999984</v>
      </c>
      <c r="AL657" s="198">
        <f>ROW(AG58)*AJ657^IF(AK657=100%,0,1)*PRODUCT(INDEX(1-AJ$599:AJ656,))</f>
        <v>0.36910030222225232</v>
      </c>
      <c r="AM657" s="199">
        <f t="shared" si="138"/>
        <v>14.150407562649267</v>
      </c>
      <c r="AN657" s="190"/>
    </row>
    <row r="658" spans="1:40" ht="14.45" hidden="1" customHeight="1">
      <c r="A658" s="190"/>
      <c r="B658" s="686"/>
      <c r="C658" s="196">
        <v>58</v>
      </c>
      <c r="D658" s="200"/>
      <c r="E658" s="200"/>
      <c r="F658" s="198"/>
      <c r="G658" s="198"/>
      <c r="H658" s="197"/>
      <c r="I658" s="197"/>
      <c r="J658" s="198"/>
      <c r="K658" s="198"/>
      <c r="L658" s="197"/>
      <c r="M658" s="197"/>
      <c r="N658" s="198"/>
      <c r="O658" s="198"/>
      <c r="P658" s="197"/>
      <c r="Q658" s="197"/>
      <c r="R658" s="198"/>
      <c r="S658" s="198"/>
      <c r="T658" s="197"/>
      <c r="U658" s="197"/>
      <c r="V658" s="198"/>
      <c r="W658" s="198"/>
      <c r="X658" s="197"/>
      <c r="Y658" s="197"/>
      <c r="Z658" s="198"/>
      <c r="AA658" s="198"/>
      <c r="AB658" s="197"/>
      <c r="AC658" s="197"/>
      <c r="AD658" s="198"/>
      <c r="AE658" s="198"/>
      <c r="AF658" s="197">
        <f t="shared" si="143"/>
        <v>2.3200000000000009E-2</v>
      </c>
      <c r="AG658" s="197">
        <f t="shared" si="134"/>
        <v>0.60012900000000058</v>
      </c>
      <c r="AH658" s="198">
        <f>ROW(AC59)*AF658^IF(AG658=100%,0,1)*PRODUCT(INDEX(1-AF$599:AF657,))</f>
        <v>0.37105143520861772</v>
      </c>
      <c r="AI658" s="198">
        <f t="shared" si="135"/>
        <v>18.333646263791262</v>
      </c>
      <c r="AJ658" s="197">
        <f t="shared" si="144"/>
        <v>1.3200000000000005E-2</v>
      </c>
      <c r="AK658" s="197">
        <f t="shared" si="137"/>
        <v>0.34321649999999981</v>
      </c>
      <c r="AL658" s="198">
        <f>ROW(AG59)*AJ658^IF(AK658=100%,0,1)*PRODUCT(INDEX(1-AJ$599:AJ657,))</f>
        <v>0.37050797440934824</v>
      </c>
      <c r="AM658" s="199">
        <f t="shared" si="138"/>
        <v>14.520915537058615</v>
      </c>
      <c r="AN658" s="190"/>
    </row>
    <row r="659" spans="1:40" ht="14.45" hidden="1" customHeight="1">
      <c r="A659" s="190"/>
      <c r="B659" s="686"/>
      <c r="C659" s="196">
        <v>59</v>
      </c>
      <c r="D659" s="200"/>
      <c r="E659" s="200"/>
      <c r="F659" s="198"/>
      <c r="G659" s="198"/>
      <c r="H659" s="197"/>
      <c r="I659" s="197"/>
      <c r="J659" s="198"/>
      <c r="K659" s="198"/>
      <c r="L659" s="197"/>
      <c r="M659" s="197"/>
      <c r="N659" s="198"/>
      <c r="O659" s="198"/>
      <c r="P659" s="197"/>
      <c r="Q659" s="197"/>
      <c r="R659" s="198"/>
      <c r="S659" s="198"/>
      <c r="T659" s="197"/>
      <c r="U659" s="197"/>
      <c r="V659" s="198"/>
      <c r="W659" s="198"/>
      <c r="X659" s="197"/>
      <c r="Y659" s="197"/>
      <c r="Z659" s="198"/>
      <c r="AA659" s="198"/>
      <c r="AB659" s="197"/>
      <c r="AC659" s="197"/>
      <c r="AD659" s="198"/>
      <c r="AE659" s="198"/>
      <c r="AF659" s="197">
        <f t="shared" si="143"/>
        <v>2.3200000000000009E-2</v>
      </c>
      <c r="AG659" s="197">
        <f t="shared" si="134"/>
        <v>0.6109170000000006</v>
      </c>
      <c r="AH659" s="198">
        <f>ROW(AC60)*AF659^IF(AG659=100%,0,1)*PRODUCT(INDEX(1-AF$599:AF658,))</f>
        <v>0.36858614431706216</v>
      </c>
      <c r="AI659" s="198">
        <f t="shared" si="135"/>
        <v>18.702232408108326</v>
      </c>
      <c r="AJ659" s="197">
        <f t="shared" si="144"/>
        <v>1.3200000000000005E-2</v>
      </c>
      <c r="AK659" s="197">
        <f t="shared" si="137"/>
        <v>0.34935449999999979</v>
      </c>
      <c r="AL659" s="198">
        <f>ROW(AG60)*AJ659^IF(AK659=100%,0,1)*PRODUCT(INDEX(1-AJ$599:AJ658,))</f>
        <v>0.3718141720140456</v>
      </c>
      <c r="AM659" s="199">
        <f t="shared" si="138"/>
        <v>14.892729709072661</v>
      </c>
      <c r="AN659" s="190"/>
    </row>
    <row r="660" spans="1:40" ht="14.45" hidden="1" customHeight="1">
      <c r="A660" s="190"/>
      <c r="B660" s="686"/>
      <c r="C660" s="196">
        <v>60</v>
      </c>
      <c r="D660" s="200"/>
      <c r="E660" s="200"/>
      <c r="F660" s="198"/>
      <c r="G660" s="198"/>
      <c r="H660" s="197"/>
      <c r="I660" s="197"/>
      <c r="J660" s="198"/>
      <c r="K660" s="198"/>
      <c r="L660" s="197"/>
      <c r="M660" s="197"/>
      <c r="N660" s="198"/>
      <c r="O660" s="198"/>
      <c r="P660" s="197"/>
      <c r="Q660" s="197"/>
      <c r="R660" s="198"/>
      <c r="S660" s="198"/>
      <c r="T660" s="197"/>
      <c r="U660" s="197"/>
      <c r="V660" s="198"/>
      <c r="W660" s="198"/>
      <c r="X660" s="197"/>
      <c r="Y660" s="197"/>
      <c r="Z660" s="198"/>
      <c r="AA660" s="198"/>
      <c r="AB660" s="197"/>
      <c r="AC660" s="197"/>
      <c r="AD660" s="198"/>
      <c r="AE660" s="198"/>
      <c r="AF660" s="197">
        <f t="shared" si="143"/>
        <v>2.3200000000000009E-2</v>
      </c>
      <c r="AG660" s="197">
        <f t="shared" si="134"/>
        <v>0.62170500000000062</v>
      </c>
      <c r="AH660" s="198">
        <f>ROW(AC61)*AF660^IF(AG660=100%,0,1)*PRODUCT(INDEX(1-AF$599:AF659,))</f>
        <v>0.36603552819838803</v>
      </c>
      <c r="AI660" s="198">
        <f t="shared" si="135"/>
        <v>19.068267936306714</v>
      </c>
      <c r="AJ660" s="197">
        <f t="shared" si="144"/>
        <v>1.3200000000000005E-2</v>
      </c>
      <c r="AK660" s="197">
        <f t="shared" si="137"/>
        <v>0.35549249999999977</v>
      </c>
      <c r="AL660" s="198">
        <f>ROW(AG61)*AJ660^IF(AK660=100%,0,1)*PRODUCT(INDEX(1-AJ$599:AJ659,))</f>
        <v>0.37302132869251792</v>
      </c>
      <c r="AM660" s="199">
        <f t="shared" si="138"/>
        <v>15.265751037765179</v>
      </c>
      <c r="AN660" s="190"/>
    </row>
    <row r="661" spans="1:40" ht="14.45" hidden="1" customHeight="1">
      <c r="A661" s="190"/>
      <c r="B661" s="686"/>
      <c r="C661" s="196">
        <v>61</v>
      </c>
      <c r="D661" s="200"/>
      <c r="E661" s="200"/>
      <c r="F661" s="198"/>
      <c r="G661" s="198"/>
      <c r="H661" s="197"/>
      <c r="I661" s="197"/>
      <c r="J661" s="198"/>
      <c r="K661" s="198"/>
      <c r="L661" s="197"/>
      <c r="M661" s="197"/>
      <c r="N661" s="198"/>
      <c r="O661" s="198"/>
      <c r="P661" s="197"/>
      <c r="Q661" s="197"/>
      <c r="R661" s="198"/>
      <c r="S661" s="198"/>
      <c r="T661" s="197"/>
      <c r="U661" s="197"/>
      <c r="V661" s="198"/>
      <c r="W661" s="198"/>
      <c r="X661" s="197"/>
      <c r="Y661" s="197"/>
      <c r="Z661" s="198"/>
      <c r="AA661" s="198"/>
      <c r="AB661" s="197"/>
      <c r="AC661" s="197"/>
      <c r="AD661" s="198"/>
      <c r="AE661" s="198"/>
      <c r="AF661" s="197">
        <f t="shared" si="143"/>
        <v>2.3200000000000009E-2</v>
      </c>
      <c r="AG661" s="197">
        <f t="shared" si="134"/>
        <v>0.63249300000000064</v>
      </c>
      <c r="AH661" s="198">
        <f>ROW(AC62)*AF661^IF(AG661=100%,0,1)*PRODUCT(INDEX(1-AF$599:AF660,))</f>
        <v>0.3634048728613033</v>
      </c>
      <c r="AI661" s="198">
        <f t="shared" si="135"/>
        <v>19.431672809168017</v>
      </c>
      <c r="AJ661" s="197">
        <f t="shared" si="144"/>
        <v>1.3200000000000005E-2</v>
      </c>
      <c r="AK661" s="197">
        <f t="shared" si="137"/>
        <v>0.36163049999999974</v>
      </c>
      <c r="AL661" s="198">
        <f>ROW(AG62)*AJ661^IF(AK661=100%,0,1)*PRODUCT(INDEX(1-AJ$599:AJ660,))</f>
        <v>0.37413183153334678</v>
      </c>
      <c r="AM661" s="199">
        <f t="shared" si="138"/>
        <v>15.639882869298527</v>
      </c>
      <c r="AN661" s="190"/>
    </row>
    <row r="662" spans="1:40" ht="14.45" hidden="1" customHeight="1">
      <c r="A662" s="190"/>
      <c r="B662" s="686"/>
      <c r="C662" s="196">
        <v>62</v>
      </c>
      <c r="D662" s="200"/>
      <c r="E662" s="200"/>
      <c r="F662" s="198"/>
      <c r="G662" s="198"/>
      <c r="H662" s="197"/>
      <c r="I662" s="197"/>
      <c r="J662" s="198"/>
      <c r="K662" s="198"/>
      <c r="L662" s="197"/>
      <c r="M662" s="197"/>
      <c r="N662" s="198"/>
      <c r="O662" s="198"/>
      <c r="P662" s="197"/>
      <c r="Q662" s="197"/>
      <c r="R662" s="198"/>
      <c r="S662" s="198"/>
      <c r="T662" s="197"/>
      <c r="U662" s="197"/>
      <c r="V662" s="198"/>
      <c r="W662" s="198"/>
      <c r="X662" s="197"/>
      <c r="Y662" s="197"/>
      <c r="Z662" s="198"/>
      <c r="AA662" s="198"/>
      <c r="AB662" s="197"/>
      <c r="AC662" s="197"/>
      <c r="AD662" s="198"/>
      <c r="AE662" s="198"/>
      <c r="AF662" s="197">
        <f t="shared" si="143"/>
        <v>2.3200000000000009E-2</v>
      </c>
      <c r="AG662" s="197">
        <f t="shared" si="134"/>
        <v>0.64328100000000066</v>
      </c>
      <c r="AH662" s="198">
        <f>ROW(AC63)*AF662^IF(AG662=100%,0,1)*PRODUCT(INDEX(1-AF$599:AF661,))</f>
        <v>0.36069926496916166</v>
      </c>
      <c r="AI662" s="198">
        <f t="shared" si="135"/>
        <v>19.79237207413718</v>
      </c>
      <c r="AJ662" s="197">
        <f t="shared" si="144"/>
        <v>1.3200000000000005E-2</v>
      </c>
      <c r="AK662" s="197">
        <f t="shared" si="137"/>
        <v>0.36776849999999972</v>
      </c>
      <c r="AL662" s="198">
        <f>ROW(AG63)*AJ662^IF(AK662=100%,0,1)*PRODUCT(INDEX(1-AJ$599:AJ661,))</f>
        <v>0.37514802186286639</v>
      </c>
      <c r="AM662" s="199">
        <f t="shared" si="138"/>
        <v>16.015030891161391</v>
      </c>
      <c r="AN662" s="190"/>
    </row>
    <row r="663" spans="1:40" ht="14.45" hidden="1" customHeight="1">
      <c r="A663" s="190"/>
      <c r="B663" s="686"/>
      <c r="C663" s="196">
        <v>63</v>
      </c>
      <c r="D663" s="200"/>
      <c r="E663" s="200"/>
      <c r="F663" s="198"/>
      <c r="G663" s="198"/>
      <c r="H663" s="197"/>
      <c r="I663" s="197"/>
      <c r="J663" s="198"/>
      <c r="K663" s="198"/>
      <c r="L663" s="197"/>
      <c r="M663" s="197"/>
      <c r="N663" s="198"/>
      <c r="O663" s="198"/>
      <c r="P663" s="197"/>
      <c r="Q663" s="197"/>
      <c r="R663" s="198"/>
      <c r="S663" s="198"/>
      <c r="T663" s="197"/>
      <c r="U663" s="197"/>
      <c r="V663" s="198"/>
      <c r="W663" s="198"/>
      <c r="X663" s="197"/>
      <c r="Y663" s="197"/>
      <c r="Z663" s="198"/>
      <c r="AA663" s="198"/>
      <c r="AB663" s="197"/>
      <c r="AC663" s="197"/>
      <c r="AD663" s="198"/>
      <c r="AE663" s="198"/>
      <c r="AF663" s="197">
        <f t="shared" si="143"/>
        <v>2.3200000000000009E-2</v>
      </c>
      <c r="AG663" s="197">
        <f t="shared" si="134"/>
        <v>0.65406900000000068</v>
      </c>
      <c r="AH663" s="198">
        <f>ROW(AC64)*AF663^IF(AG663=100%,0,1)*PRODUCT(INDEX(1-AF$599:AF662,))</f>
        <v>0.35792359824444658</v>
      </c>
      <c r="AI663" s="198">
        <f t="shared" si="135"/>
        <v>20.150295672381628</v>
      </c>
      <c r="AJ663" s="197">
        <f t="shared" si="144"/>
        <v>1.3200000000000005E-2</v>
      </c>
      <c r="AK663" s="197">
        <f t="shared" si="137"/>
        <v>0.3739064999999997</v>
      </c>
      <c r="AL663" s="198">
        <f>ROW(AG64)*AJ663^IF(AK663=100%,0,1)*PRODUCT(INDEX(1-AJ$599:AJ662,))</f>
        <v>0.37607219603736031</v>
      </c>
      <c r="AM663" s="199">
        <f t="shared" si="138"/>
        <v>16.391103087198751</v>
      </c>
      <c r="AN663" s="190"/>
    </row>
    <row r="664" spans="1:40" ht="14.45" hidden="1" customHeight="1">
      <c r="A664" s="190"/>
      <c r="B664" s="686"/>
      <c r="C664" s="196">
        <v>64</v>
      </c>
      <c r="D664" s="200"/>
      <c r="E664" s="200"/>
      <c r="F664" s="198"/>
      <c r="G664" s="198"/>
      <c r="H664" s="197"/>
      <c r="I664" s="197"/>
      <c r="J664" s="198"/>
      <c r="K664" s="198"/>
      <c r="L664" s="197"/>
      <c r="M664" s="197"/>
      <c r="N664" s="198"/>
      <c r="O664" s="198"/>
      <c r="P664" s="197"/>
      <c r="Q664" s="197"/>
      <c r="R664" s="198"/>
      <c r="S664" s="198"/>
      <c r="T664" s="197"/>
      <c r="U664" s="197"/>
      <c r="V664" s="198"/>
      <c r="W664" s="198"/>
      <c r="X664" s="197"/>
      <c r="Y664" s="197"/>
      <c r="Z664" s="198"/>
      <c r="AA664" s="198"/>
      <c r="AB664" s="197"/>
      <c r="AC664" s="197"/>
      <c r="AD664" s="198"/>
      <c r="AE664" s="198"/>
      <c r="AF664" s="197">
        <f t="shared" si="143"/>
        <v>2.3200000000000009E-2</v>
      </c>
      <c r="AG664" s="197">
        <f t="shared" si="134"/>
        <v>0.6648570000000007</v>
      </c>
      <c r="AH664" s="198">
        <f>ROW(AC65)*AF664^IF(AG664=100%,0,1)*PRODUCT(INDEX(1-AF$599:AF663,))</f>
        <v>0.35508257968338131</v>
      </c>
      <c r="AI664" s="198">
        <f t="shared" si="135"/>
        <v>20.505378252065007</v>
      </c>
      <c r="AJ664" s="197">
        <f t="shared" si="144"/>
        <v>1.3200000000000005E-2</v>
      </c>
      <c r="AK664" s="197">
        <f t="shared" si="137"/>
        <v>0.38004449999999967</v>
      </c>
      <c r="AL664" s="198">
        <f>ROW(AG65)*AJ664^IF(AK664=100%,0,1)*PRODUCT(INDEX(1-AJ$599:AJ663,))</f>
        <v>0.3769066062223182</v>
      </c>
      <c r="AM664" s="199">
        <f t="shared" si="138"/>
        <v>16.768009693421067</v>
      </c>
      <c r="AN664" s="190"/>
    </row>
    <row r="665" spans="1:40" ht="14.45" hidden="1" customHeight="1">
      <c r="A665" s="190"/>
      <c r="B665" s="686"/>
      <c r="C665" s="196">
        <v>65</v>
      </c>
      <c r="D665" s="200"/>
      <c r="E665" s="200"/>
      <c r="F665" s="198"/>
      <c r="G665" s="198"/>
      <c r="H665" s="197"/>
      <c r="I665" s="197"/>
      <c r="J665" s="198"/>
      <c r="K665" s="198"/>
      <c r="L665" s="197"/>
      <c r="M665" s="197"/>
      <c r="N665" s="198"/>
      <c r="O665" s="198"/>
      <c r="P665" s="197"/>
      <c r="Q665" s="197"/>
      <c r="R665" s="198"/>
      <c r="S665" s="198"/>
      <c r="T665" s="197"/>
      <c r="U665" s="197"/>
      <c r="V665" s="198"/>
      <c r="W665" s="198"/>
      <c r="X665" s="197"/>
      <c r="Y665" s="197"/>
      <c r="Z665" s="198"/>
      <c r="AA665" s="198"/>
      <c r="AB665" s="197"/>
      <c r="AC665" s="197"/>
      <c r="AD665" s="198"/>
      <c r="AE665" s="198"/>
      <c r="AF665" s="197">
        <f t="shared" si="143"/>
        <v>2.3200000000000009E-2</v>
      </c>
      <c r="AG665" s="197">
        <f t="shared" ref="AG665:AG689" si="145">IF(AG664+AF664*0.465&gt;1,1,AG664+AF664*0.465)</f>
        <v>0.67564500000000072</v>
      </c>
      <c r="AH665" s="198">
        <f>ROW(AC66)*AF665^IF(AG665=100%,0,1)*PRODUCT(INDEX(1-AF$599:AF664,))</f>
        <v>0.35218073558603036</v>
      </c>
      <c r="AI665" s="198">
        <f t="shared" ref="AI665:AI696" si="146">SUM(AH665+AI664)</f>
        <v>20.857558987651039</v>
      </c>
      <c r="AJ665" s="197">
        <f t="shared" si="144"/>
        <v>1.3200000000000005E-2</v>
      </c>
      <c r="AK665" s="197">
        <f t="shared" ref="AK665:AK728" si="147">IF(AK664+AJ664*0.465&gt;1,1,AK664+AJ664*0.465)</f>
        <v>0.38618249999999965</v>
      </c>
      <c r="AL665" s="198">
        <f>ROW(AG66)*AJ665^IF(AK665=100%,0,1)*PRODUCT(INDEX(1-AJ$599:AJ664,))</f>
        <v>0.37765346115895565</v>
      </c>
      <c r="AM665" s="199">
        <f t="shared" ref="AM665:AM728" si="148">SUM(AL665+AM664)</f>
        <v>17.145663154580024</v>
      </c>
      <c r="AN665" s="190"/>
    </row>
    <row r="666" spans="1:40" ht="14.45" hidden="1" customHeight="1">
      <c r="A666" s="190"/>
      <c r="B666" s="686"/>
      <c r="C666" s="196">
        <v>66</v>
      </c>
      <c r="D666" s="200"/>
      <c r="E666" s="200"/>
      <c r="F666" s="198"/>
      <c r="G666" s="198"/>
      <c r="H666" s="197"/>
      <c r="I666" s="197"/>
      <c r="J666" s="198"/>
      <c r="K666" s="198"/>
      <c r="L666" s="197"/>
      <c r="M666" s="197"/>
      <c r="N666" s="198"/>
      <c r="O666" s="198"/>
      <c r="P666" s="197"/>
      <c r="Q666" s="197"/>
      <c r="R666" s="198"/>
      <c r="S666" s="198"/>
      <c r="T666" s="197"/>
      <c r="U666" s="197"/>
      <c r="V666" s="198"/>
      <c r="W666" s="198"/>
      <c r="X666" s="197"/>
      <c r="Y666" s="197"/>
      <c r="Z666" s="198"/>
      <c r="AA666" s="198"/>
      <c r="AB666" s="197"/>
      <c r="AC666" s="197"/>
      <c r="AD666" s="198"/>
      <c r="AE666" s="198"/>
      <c r="AF666" s="197">
        <f t="shared" si="143"/>
        <v>2.3200000000000009E-2</v>
      </c>
      <c r="AG666" s="197">
        <f t="shared" si="145"/>
        <v>0.68643300000000074</v>
      </c>
      <c r="AH666" s="198">
        <f>ROW(AC67)*AF666^IF(AG666=100%,0,1)*PRODUCT(INDEX(1-AF$599:AF665,))</f>
        <v>0.34922241740710769</v>
      </c>
      <c r="AI666" s="198">
        <f t="shared" si="146"/>
        <v>21.206781405058148</v>
      </c>
      <c r="AJ666" s="197">
        <f t="shared" si="144"/>
        <v>1.3200000000000005E-2</v>
      </c>
      <c r="AK666" s="197">
        <f t="shared" si="147"/>
        <v>0.39232049999999963</v>
      </c>
      <c r="AL666" s="198">
        <f>ROW(AG67)*AJ666^IF(AK666=100%,0,1)*PRODUCT(INDEX(1-AJ$599:AJ665,))</f>
        <v>0.37831492691819768</v>
      </c>
      <c r="AM666" s="199">
        <f t="shared" si="148"/>
        <v>17.523978081498221</v>
      </c>
      <c r="AN666" s="190"/>
    </row>
    <row r="667" spans="1:40" ht="14.45" hidden="1" customHeight="1">
      <c r="A667" s="190"/>
      <c r="B667" s="686"/>
      <c r="C667" s="196">
        <v>67</v>
      </c>
      <c r="D667" s="200"/>
      <c r="E667" s="200"/>
      <c r="F667" s="198"/>
      <c r="G667" s="198"/>
      <c r="H667" s="197"/>
      <c r="I667" s="197"/>
      <c r="J667" s="198"/>
      <c r="K667" s="198"/>
      <c r="L667" s="197"/>
      <c r="M667" s="197"/>
      <c r="N667" s="198"/>
      <c r="O667" s="198"/>
      <c r="P667" s="197"/>
      <c r="Q667" s="197"/>
      <c r="R667" s="198"/>
      <c r="S667" s="198"/>
      <c r="T667" s="197"/>
      <c r="U667" s="197"/>
      <c r="V667" s="198"/>
      <c r="W667" s="198"/>
      <c r="X667" s="197"/>
      <c r="Y667" s="197"/>
      <c r="Z667" s="198"/>
      <c r="AA667" s="198"/>
      <c r="AB667" s="197"/>
      <c r="AC667" s="197"/>
      <c r="AD667" s="198"/>
      <c r="AE667" s="198"/>
      <c r="AF667" s="197">
        <f t="shared" si="143"/>
        <v>2.3200000000000009E-2</v>
      </c>
      <c r="AG667" s="197">
        <f t="shared" si="145"/>
        <v>0.69722100000000076</v>
      </c>
      <c r="AH667" s="198">
        <f>ROW(AC68)*AF667^IF(AG667=100%,0,1)*PRODUCT(INDEX(1-AF$599:AF666,))</f>
        <v>0.34621180743256519</v>
      </c>
      <c r="AI667" s="198">
        <f t="shared" si="146"/>
        <v>21.552993212490712</v>
      </c>
      <c r="AJ667" s="197">
        <f t="shared" si="144"/>
        <v>1.3200000000000005E-2</v>
      </c>
      <c r="AK667" s="197">
        <f t="shared" si="147"/>
        <v>0.3984584999999996</v>
      </c>
      <c r="AL667" s="198">
        <f>ROW(AG68)*AJ667^IF(AK667=100%,0,1)*PRODUCT(INDEX(1-AJ$599:AJ666,))</f>
        <v>0.37889312764232347</v>
      </c>
      <c r="AM667" s="199">
        <f t="shared" si="148"/>
        <v>17.902871209140546</v>
      </c>
      <c r="AN667" s="190"/>
    </row>
    <row r="668" spans="1:40" ht="14.45" hidden="1" customHeight="1">
      <c r="A668" s="190"/>
      <c r="B668" s="686"/>
      <c r="C668" s="196">
        <v>68</v>
      </c>
      <c r="D668" s="200"/>
      <c r="E668" s="200"/>
      <c r="F668" s="198"/>
      <c r="G668" s="198"/>
      <c r="H668" s="197"/>
      <c r="I668" s="197"/>
      <c r="J668" s="198"/>
      <c r="K668" s="198"/>
      <c r="L668" s="197"/>
      <c r="M668" s="197"/>
      <c r="N668" s="198"/>
      <c r="O668" s="198"/>
      <c r="P668" s="197"/>
      <c r="Q668" s="197"/>
      <c r="R668" s="198"/>
      <c r="S668" s="198"/>
      <c r="T668" s="197"/>
      <c r="U668" s="197"/>
      <c r="V668" s="198"/>
      <c r="W668" s="198"/>
      <c r="X668" s="197"/>
      <c r="Y668" s="197"/>
      <c r="Z668" s="198"/>
      <c r="AA668" s="198"/>
      <c r="AB668" s="197"/>
      <c r="AC668" s="197"/>
      <c r="AD668" s="198"/>
      <c r="AE668" s="198"/>
      <c r="AF668" s="197">
        <f t="shared" si="143"/>
        <v>2.3200000000000009E-2</v>
      </c>
      <c r="AG668" s="197">
        <f t="shared" si="145"/>
        <v>0.70800900000000078</v>
      </c>
      <c r="AH668" s="198">
        <f>ROW(AC69)*AF668^IF(AG668=100%,0,1)*PRODUCT(INDEX(1-AF$599:AF667,))</f>
        <v>0.34315292428689631</v>
      </c>
      <c r="AI668" s="198">
        <f t="shared" si="146"/>
        <v>21.89614613677761</v>
      </c>
      <c r="AJ668" s="197">
        <f t="shared" si="144"/>
        <v>1.3200000000000005E-2</v>
      </c>
      <c r="AK668" s="197">
        <f t="shared" si="147"/>
        <v>0.40459649999999958</v>
      </c>
      <c r="AL668" s="198">
        <f>ROW(AG69)*AJ668^IF(AK668=100%,0,1)*PRODUCT(INDEX(1-AJ$599:AJ667,))</f>
        <v>0.37939014627446604</v>
      </c>
      <c r="AM668" s="199">
        <f t="shared" si="148"/>
        <v>18.282261355415013</v>
      </c>
      <c r="AN668" s="190"/>
    </row>
    <row r="669" spans="1:40" ht="14.45" hidden="1" customHeight="1">
      <c r="A669" s="190"/>
      <c r="B669" s="686"/>
      <c r="C669" s="196">
        <v>69</v>
      </c>
      <c r="D669" s="200"/>
      <c r="E669" s="200"/>
      <c r="F669" s="198"/>
      <c r="G669" s="198"/>
      <c r="H669" s="197"/>
      <c r="I669" s="197"/>
      <c r="J669" s="198"/>
      <c r="K669" s="198"/>
      <c r="L669" s="197"/>
      <c r="M669" s="197"/>
      <c r="N669" s="198"/>
      <c r="O669" s="198"/>
      <c r="P669" s="197"/>
      <c r="Q669" s="197"/>
      <c r="R669" s="198"/>
      <c r="S669" s="198"/>
      <c r="T669" s="197"/>
      <c r="U669" s="197"/>
      <c r="V669" s="198"/>
      <c r="W669" s="198"/>
      <c r="X669" s="197"/>
      <c r="Y669" s="197"/>
      <c r="Z669" s="198"/>
      <c r="AA669" s="198"/>
      <c r="AB669" s="197"/>
      <c r="AC669" s="197"/>
      <c r="AD669" s="198"/>
      <c r="AE669" s="198"/>
      <c r="AF669" s="197">
        <f t="shared" si="143"/>
        <v>2.3200000000000009E-2</v>
      </c>
      <c r="AG669" s="197">
        <f t="shared" si="145"/>
        <v>0.7187970000000008</v>
      </c>
      <c r="AH669" s="198">
        <f>ROW(AC70)*AF669^IF(AG669=100%,0,1)*PRODUCT(INDEX(1-AF$599:AF668,))</f>
        <v>0.34004962827595392</v>
      </c>
      <c r="AI669" s="198">
        <f t="shared" si="146"/>
        <v>22.236195765053562</v>
      </c>
      <c r="AJ669" s="197">
        <f t="shared" si="144"/>
        <v>1.3200000000000005E-2</v>
      </c>
      <c r="AK669" s="197">
        <f t="shared" si="147"/>
        <v>0.41073449999999956</v>
      </c>
      <c r="AL669" s="198">
        <f>ROW(AG70)*AJ669^IF(AK669=100%,0,1)*PRODUCT(INDEX(1-AJ$599:AJ668,))</f>
        <v>0.37980802527615964</v>
      </c>
      <c r="AM669" s="199">
        <f t="shared" si="148"/>
        <v>18.662069380691172</v>
      </c>
      <c r="AN669" s="190"/>
    </row>
    <row r="670" spans="1:40" ht="14.45" hidden="1" customHeight="1">
      <c r="A670" s="190"/>
      <c r="B670" s="686"/>
      <c r="C670" s="196">
        <v>70</v>
      </c>
      <c r="D670" s="200"/>
      <c r="E670" s="200"/>
      <c r="F670" s="198"/>
      <c r="G670" s="198"/>
      <c r="H670" s="197"/>
      <c r="I670" s="197"/>
      <c r="J670" s="198"/>
      <c r="K670" s="198"/>
      <c r="L670" s="197"/>
      <c r="M670" s="197"/>
      <c r="N670" s="198"/>
      <c r="O670" s="198"/>
      <c r="P670" s="197"/>
      <c r="Q670" s="197"/>
      <c r="R670" s="198"/>
      <c r="S670" s="198"/>
      <c r="T670" s="197"/>
      <c r="U670" s="197"/>
      <c r="V670" s="198"/>
      <c r="W670" s="198"/>
      <c r="X670" s="197"/>
      <c r="Y670" s="197"/>
      <c r="Z670" s="198"/>
      <c r="AA670" s="198"/>
      <c r="AB670" s="197"/>
      <c r="AC670" s="197"/>
      <c r="AD670" s="198"/>
      <c r="AE670" s="198"/>
      <c r="AF670" s="197">
        <f t="shared" si="143"/>
        <v>2.3200000000000009E-2</v>
      </c>
      <c r="AG670" s="197">
        <f t="shared" si="145"/>
        <v>0.72958500000000082</v>
      </c>
      <c r="AH670" s="198">
        <f>ROW(AC71)*AF670^IF(AG670=100%,0,1)*PRODUCT(INDEX(1-AF$599:AF669,))</f>
        <v>0.3369056265699511</v>
      </c>
      <c r="AI670" s="198">
        <f t="shared" si="146"/>
        <v>22.573101391623513</v>
      </c>
      <c r="AJ670" s="197">
        <f t="shared" si="144"/>
        <v>1.3200000000000005E-2</v>
      </c>
      <c r="AK670" s="197">
        <f t="shared" si="147"/>
        <v>0.41687249999999954</v>
      </c>
      <c r="AL670" s="198">
        <f>ROW(AG71)*AJ670^IF(AK670=100%,0,1)*PRODUCT(INDEX(1-AJ$599:AJ669,))</f>
        <v>0.3801487673331217</v>
      </c>
      <c r="AM670" s="199">
        <f t="shared" si="148"/>
        <v>19.042218148024293</v>
      </c>
      <c r="AN670" s="190"/>
    </row>
    <row r="671" spans="1:40" ht="14.45" hidden="1" customHeight="1">
      <c r="A671" s="190"/>
      <c r="B671" s="686"/>
      <c r="C671" s="196">
        <v>71</v>
      </c>
      <c r="D671" s="200"/>
      <c r="E671" s="200"/>
      <c r="F671" s="198"/>
      <c r="G671" s="198"/>
      <c r="H671" s="197"/>
      <c r="I671" s="197"/>
      <c r="J671" s="198"/>
      <c r="K671" s="198"/>
      <c r="L671" s="197"/>
      <c r="M671" s="197"/>
      <c r="N671" s="198"/>
      <c r="O671" s="198"/>
      <c r="P671" s="197"/>
      <c r="Q671" s="197"/>
      <c r="R671" s="198"/>
      <c r="S671" s="198"/>
      <c r="T671" s="197"/>
      <c r="U671" s="197"/>
      <c r="V671" s="198"/>
      <c r="W671" s="198"/>
      <c r="X671" s="197"/>
      <c r="Y671" s="197"/>
      <c r="Z671" s="198"/>
      <c r="AA671" s="198"/>
      <c r="AB671" s="197"/>
      <c r="AC671" s="197"/>
      <c r="AD671" s="198"/>
      <c r="AE671" s="198"/>
      <c r="AF671" s="197">
        <f t="shared" si="143"/>
        <v>2.3200000000000009E-2</v>
      </c>
      <c r="AG671" s="197">
        <f t="shared" si="145"/>
        <v>0.74037300000000084</v>
      </c>
      <c r="AH671" s="198">
        <f>ROW(AC72)*AF671^IF(AG671=100%,0,1)*PRODUCT(INDEX(1-AF$599:AF670,))</f>
        <v>0.33372447823118356</v>
      </c>
      <c r="AI671" s="198">
        <f t="shared" si="146"/>
        <v>22.906825869854696</v>
      </c>
      <c r="AJ671" s="197">
        <f t="shared" si="144"/>
        <v>1.3200000000000005E-2</v>
      </c>
      <c r="AK671" s="197">
        <f t="shared" si="147"/>
        <v>0.42301049999999951</v>
      </c>
      <c r="AL671" s="198">
        <f>ROW(AG72)*AJ671^IF(AK671=100%,0,1)*PRODUCT(INDEX(1-AJ$599:AJ670,))</f>
        <v>0.38041433604945579</v>
      </c>
      <c r="AM671" s="199">
        <f t="shared" si="148"/>
        <v>19.422632484073748</v>
      </c>
      <c r="AN671" s="190"/>
    </row>
    <row r="672" spans="1:40" ht="14.45" hidden="1" customHeight="1">
      <c r="A672" s="190"/>
      <c r="B672" s="686"/>
      <c r="C672" s="196">
        <v>72</v>
      </c>
      <c r="D672" s="200"/>
      <c r="E672" s="200"/>
      <c r="F672" s="198"/>
      <c r="G672" s="198"/>
      <c r="H672" s="197"/>
      <c r="I672" s="197"/>
      <c r="J672" s="198"/>
      <c r="K672" s="198"/>
      <c r="L672" s="197"/>
      <c r="M672" s="197"/>
      <c r="N672" s="198"/>
      <c r="O672" s="198"/>
      <c r="P672" s="197"/>
      <c r="Q672" s="197"/>
      <c r="R672" s="198"/>
      <c r="S672" s="198"/>
      <c r="T672" s="197"/>
      <c r="U672" s="197"/>
      <c r="V672" s="198"/>
      <c r="W672" s="198"/>
      <c r="X672" s="197"/>
      <c r="Y672" s="197"/>
      <c r="Z672" s="198"/>
      <c r="AA672" s="198"/>
      <c r="AB672" s="197"/>
      <c r="AC672" s="197"/>
      <c r="AD672" s="198"/>
      <c r="AE672" s="198"/>
      <c r="AF672" s="197">
        <f t="shared" si="143"/>
        <v>2.3200000000000009E-2</v>
      </c>
      <c r="AG672" s="197">
        <f t="shared" si="145"/>
        <v>0.75116100000000086</v>
      </c>
      <c r="AH672" s="198">
        <f>ROW(AC73)*AF672^IF(AG672=100%,0,1)*PRODUCT(INDEX(1-AF$599:AF671,))</f>
        <v>0.33050959909088984</v>
      </c>
      <c r="AI672" s="198">
        <f t="shared" si="146"/>
        <v>23.237335468945584</v>
      </c>
      <c r="AJ672" s="197">
        <f t="shared" si="144"/>
        <v>1.3200000000000005E-2</v>
      </c>
      <c r="AK672" s="197">
        <f t="shared" si="147"/>
        <v>0.42914849999999949</v>
      </c>
      <c r="AL672" s="198">
        <f>ROW(AG73)*AJ672^IF(AK672=100%,0,1)*PRODUCT(INDEX(1-AJ$599:AJ671,))</f>
        <v>0.38060665663045862</v>
      </c>
      <c r="AM672" s="199">
        <f t="shared" si="148"/>
        <v>19.803239140704207</v>
      </c>
      <c r="AN672" s="190"/>
    </row>
    <row r="673" spans="1:40" ht="14.45" hidden="1" customHeight="1">
      <c r="A673" s="190"/>
      <c r="B673" s="686"/>
      <c r="C673" s="196">
        <v>73</v>
      </c>
      <c r="D673" s="200"/>
      <c r="E673" s="200"/>
      <c r="F673" s="198"/>
      <c r="G673" s="198"/>
      <c r="H673" s="197"/>
      <c r="I673" s="197"/>
      <c r="J673" s="198"/>
      <c r="K673" s="198"/>
      <c r="L673" s="197"/>
      <c r="M673" s="197"/>
      <c r="N673" s="198"/>
      <c r="O673" s="198"/>
      <c r="P673" s="197"/>
      <c r="Q673" s="197"/>
      <c r="R673" s="198"/>
      <c r="S673" s="198"/>
      <c r="T673" s="197"/>
      <c r="U673" s="197"/>
      <c r="V673" s="198"/>
      <c r="W673" s="198"/>
      <c r="X673" s="197"/>
      <c r="Y673" s="197"/>
      <c r="Z673" s="198"/>
      <c r="AA673" s="198"/>
      <c r="AB673" s="197"/>
      <c r="AC673" s="197"/>
      <c r="AD673" s="198"/>
      <c r="AE673" s="198"/>
      <c r="AF673" s="197">
        <f t="shared" si="143"/>
        <v>2.3200000000000009E-2</v>
      </c>
      <c r="AG673" s="197">
        <f t="shared" si="145"/>
        <v>0.76194900000000088</v>
      </c>
      <c r="AH673" s="198">
        <f>ROW(AC74)*AF673^IF(AG673=100%,0,1)*PRODUCT(INDEX(1-AF$599:AF672,))</f>
        <v>0.32726426647954254</v>
      </c>
      <c r="AI673" s="198">
        <f t="shared" si="146"/>
        <v>23.564599735425126</v>
      </c>
      <c r="AJ673" s="197">
        <f t="shared" si="144"/>
        <v>1.3200000000000005E-2</v>
      </c>
      <c r="AK673" s="197">
        <f t="shared" si="147"/>
        <v>0.43528649999999947</v>
      </c>
      <c r="AL673" s="198">
        <f>ROW(AG74)*AJ673^IF(AK673=100%,0,1)*PRODUCT(INDEX(1-AJ$599:AJ672,))</f>
        <v>0.38072761655420967</v>
      </c>
      <c r="AM673" s="199">
        <f t="shared" si="148"/>
        <v>20.183966757258418</v>
      </c>
      <c r="AN673" s="190"/>
    </row>
    <row r="674" spans="1:40" ht="14.45" hidden="1" customHeight="1">
      <c r="A674" s="190"/>
      <c r="B674" s="686"/>
      <c r="C674" s="196">
        <v>74</v>
      </c>
      <c r="D674" s="200"/>
      <c r="E674" s="200"/>
      <c r="F674" s="198"/>
      <c r="G674" s="198"/>
      <c r="H674" s="197"/>
      <c r="I674" s="197"/>
      <c r="J674" s="198"/>
      <c r="K674" s="198"/>
      <c r="L674" s="197"/>
      <c r="M674" s="197"/>
      <c r="N674" s="198"/>
      <c r="O674" s="198"/>
      <c r="P674" s="197"/>
      <c r="Q674" s="197"/>
      <c r="R674" s="198"/>
      <c r="S674" s="198"/>
      <c r="T674" s="197"/>
      <c r="U674" s="197"/>
      <c r="V674" s="198"/>
      <c r="W674" s="198"/>
      <c r="X674" s="197"/>
      <c r="Y674" s="197"/>
      <c r="Z674" s="198"/>
      <c r="AA674" s="198"/>
      <c r="AB674" s="197"/>
      <c r="AC674" s="197"/>
      <c r="AD674" s="198"/>
      <c r="AE674" s="198"/>
      <c r="AF674" s="197">
        <f t="shared" si="143"/>
        <v>2.3200000000000009E-2</v>
      </c>
      <c r="AG674" s="197">
        <f t="shared" si="145"/>
        <v>0.7727370000000009</v>
      </c>
      <c r="AH674" s="198">
        <f>ROW(AC75)*AF674^IF(AG674=100%,0,1)*PRODUCT(INDEX(1-AF$599:AF673,))</f>
        <v>0.32399162381474716</v>
      </c>
      <c r="AI674" s="198">
        <f t="shared" si="146"/>
        <v>23.888591359239875</v>
      </c>
      <c r="AJ674" s="197">
        <f t="shared" si="144"/>
        <v>1.3200000000000005E-2</v>
      </c>
      <c r="AK674" s="197">
        <f t="shared" si="147"/>
        <v>0.44142449999999944</v>
      </c>
      <c r="AL674" s="198">
        <f>ROW(AG75)*AJ674^IF(AK674=100%,0,1)*PRODUCT(INDEX(1-AJ$599:AJ673,))</f>
        <v>0.38077906623212243</v>
      </c>
      <c r="AM674" s="199">
        <f t="shared" si="148"/>
        <v>20.56474582349054</v>
      </c>
      <c r="AN674" s="190"/>
    </row>
    <row r="675" spans="1:40" ht="14.45" hidden="1" customHeight="1">
      <c r="A675" s="190"/>
      <c r="B675" s="686"/>
      <c r="C675" s="196">
        <v>75</v>
      </c>
      <c r="D675" s="200"/>
      <c r="E675" s="200"/>
      <c r="F675" s="198"/>
      <c r="G675" s="198"/>
      <c r="H675" s="197"/>
      <c r="I675" s="197"/>
      <c r="J675" s="198"/>
      <c r="K675" s="198"/>
      <c r="L675" s="197"/>
      <c r="M675" s="197"/>
      <c r="N675" s="198"/>
      <c r="O675" s="198"/>
      <c r="P675" s="197"/>
      <c r="Q675" s="197"/>
      <c r="R675" s="198"/>
      <c r="S675" s="198"/>
      <c r="T675" s="197"/>
      <c r="U675" s="197"/>
      <c r="V675" s="198"/>
      <c r="W675" s="198"/>
      <c r="X675" s="197"/>
      <c r="Y675" s="197"/>
      <c r="Z675" s="198"/>
      <c r="AA675" s="198"/>
      <c r="AB675" s="197"/>
      <c r="AC675" s="197"/>
      <c r="AD675" s="198"/>
      <c r="AE675" s="198"/>
      <c r="AF675" s="197">
        <f t="shared" ref="AF675:AF696" si="149">AF674</f>
        <v>2.3200000000000009E-2</v>
      </c>
      <c r="AG675" s="197">
        <f t="shared" si="145"/>
        <v>0.78352500000000092</v>
      </c>
      <c r="AH675" s="198">
        <f>ROW(AC76)*AF675^IF(AG675=100%,0,1)*PRODUCT(INDEX(1-AF$599:AF674,))</f>
        <v>0.32069468505080828</v>
      </c>
      <c r="AI675" s="198">
        <f t="shared" si="146"/>
        <v>24.209286044290682</v>
      </c>
      <c r="AJ675" s="197">
        <f t="shared" ref="AJ675:AJ738" si="150">AJ674</f>
        <v>1.3200000000000005E-2</v>
      </c>
      <c r="AK675" s="197">
        <f t="shared" si="147"/>
        <v>0.44756249999999942</v>
      </c>
      <c r="AL675" s="198">
        <f>ROW(AG76)*AJ675^IF(AK675=100%,0,1)*PRODUCT(INDEX(1-AJ$599:AJ674,))</f>
        <v>0.38076281965862979</v>
      </c>
      <c r="AM675" s="199">
        <f t="shared" si="148"/>
        <v>20.945508643149171</v>
      </c>
      <c r="AN675" s="190"/>
    </row>
    <row r="676" spans="1:40" ht="14.45" hidden="1" customHeight="1">
      <c r="A676" s="190"/>
      <c r="B676" s="686"/>
      <c r="C676" s="196">
        <v>76</v>
      </c>
      <c r="D676" s="200"/>
      <c r="E676" s="200"/>
      <c r="F676" s="198"/>
      <c r="G676" s="198"/>
      <c r="H676" s="197"/>
      <c r="I676" s="197"/>
      <c r="J676" s="198"/>
      <c r="K676" s="198"/>
      <c r="L676" s="197"/>
      <c r="M676" s="197"/>
      <c r="N676" s="198"/>
      <c r="O676" s="198"/>
      <c r="P676" s="197"/>
      <c r="Q676" s="197"/>
      <c r="R676" s="198"/>
      <c r="S676" s="198"/>
      <c r="T676" s="197"/>
      <c r="U676" s="197"/>
      <c r="V676" s="198"/>
      <c r="W676" s="198"/>
      <c r="X676" s="197"/>
      <c r="Y676" s="197"/>
      <c r="Z676" s="198"/>
      <c r="AA676" s="198"/>
      <c r="AB676" s="197"/>
      <c r="AC676" s="197"/>
      <c r="AD676" s="198"/>
      <c r="AE676" s="198"/>
      <c r="AF676" s="197">
        <f t="shared" si="149"/>
        <v>2.3200000000000009E-2</v>
      </c>
      <c r="AG676" s="197">
        <f t="shared" si="145"/>
        <v>0.79431300000000093</v>
      </c>
      <c r="AH676" s="198">
        <f>ROW(AC77)*AF676^IF(AG676=100%,0,1)*PRODUCT(INDEX(1-AF$599:AF675,))</f>
        <v>0.3173763389939141</v>
      </c>
      <c r="AI676" s="198">
        <f t="shared" si="146"/>
        <v>24.526662383284595</v>
      </c>
      <c r="AJ676" s="197">
        <f t="shared" si="150"/>
        <v>1.3200000000000005E-2</v>
      </c>
      <c r="AK676" s="197">
        <f t="shared" si="147"/>
        <v>0.4537004999999994</v>
      </c>
      <c r="AL676" s="198">
        <f>ROW(AG77)*AJ676^IF(AK676=100%,0,1)*PRODUCT(INDEX(1-AJ$599:AJ675,))</f>
        <v>0.38068065505017723</v>
      </c>
      <c r="AM676" s="199">
        <f t="shared" si="148"/>
        <v>21.326189298199349</v>
      </c>
      <c r="AN676" s="190"/>
    </row>
    <row r="677" spans="1:40" ht="14.45" hidden="1" customHeight="1">
      <c r="A677" s="190"/>
      <c r="B677" s="686"/>
      <c r="C677" s="196">
        <v>77</v>
      </c>
      <c r="D677" s="200"/>
      <c r="E677" s="200"/>
      <c r="F677" s="198"/>
      <c r="G677" s="198"/>
      <c r="H677" s="197"/>
      <c r="I677" s="197"/>
      <c r="J677" s="198"/>
      <c r="K677" s="198"/>
      <c r="L677" s="197"/>
      <c r="M677" s="197"/>
      <c r="N677" s="198"/>
      <c r="O677" s="198"/>
      <c r="P677" s="197"/>
      <c r="Q677" s="197"/>
      <c r="R677" s="198"/>
      <c r="S677" s="198"/>
      <c r="T677" s="197"/>
      <c r="U677" s="197"/>
      <c r="V677" s="198"/>
      <c r="W677" s="198"/>
      <c r="X677" s="197"/>
      <c r="Y677" s="197"/>
      <c r="Z677" s="198"/>
      <c r="AA677" s="198"/>
      <c r="AB677" s="197"/>
      <c r="AC677" s="197"/>
      <c r="AD677" s="198"/>
      <c r="AE677" s="198"/>
      <c r="AF677" s="197">
        <f t="shared" si="149"/>
        <v>2.3200000000000009E-2</v>
      </c>
      <c r="AG677" s="197">
        <f t="shared" si="145"/>
        <v>0.80510100000000095</v>
      </c>
      <c r="AH677" s="198">
        <f>ROW(AC78)*AF677^IF(AG677=100%,0,1)*PRODUCT(INDEX(1-AF$599:AF676,))</f>
        <v>0.31403935348677808</v>
      </c>
      <c r="AI677" s="198">
        <f t="shared" si="146"/>
        <v>24.840701736771372</v>
      </c>
      <c r="AJ677" s="197">
        <f t="shared" si="150"/>
        <v>1.3200000000000005E-2</v>
      </c>
      <c r="AK677" s="197">
        <f t="shared" si="147"/>
        <v>0.45983849999999937</v>
      </c>
      <c r="AL677" s="198">
        <f>ROW(AG78)*AJ677^IF(AK677=100%,0,1)*PRODUCT(INDEX(1-AJ$599:AJ676,))</f>
        <v>0.38053431547369032</v>
      </c>
      <c r="AM677" s="199">
        <f t="shared" si="148"/>
        <v>21.706723613673038</v>
      </c>
      <c r="AN677" s="190"/>
    </row>
    <row r="678" spans="1:40" ht="14.45" hidden="1" customHeight="1">
      <c r="A678" s="190"/>
      <c r="B678" s="686"/>
      <c r="C678" s="196">
        <v>78</v>
      </c>
      <c r="D678" s="200"/>
      <c r="E678" s="200"/>
      <c r="F678" s="198"/>
      <c r="G678" s="198"/>
      <c r="H678" s="197"/>
      <c r="I678" s="197"/>
      <c r="J678" s="198"/>
      <c r="K678" s="198"/>
      <c r="L678" s="197"/>
      <c r="M678" s="197"/>
      <c r="N678" s="198"/>
      <c r="O678" s="198"/>
      <c r="P678" s="197"/>
      <c r="Q678" s="197"/>
      <c r="R678" s="198"/>
      <c r="S678" s="198"/>
      <c r="T678" s="197"/>
      <c r="U678" s="197"/>
      <c r="V678" s="198"/>
      <c r="W678" s="198"/>
      <c r="X678" s="197"/>
      <c r="Y678" s="197"/>
      <c r="Z678" s="198"/>
      <c r="AA678" s="198"/>
      <c r="AB678" s="197"/>
      <c r="AC678" s="197"/>
      <c r="AD678" s="198"/>
      <c r="AE678" s="198"/>
      <c r="AF678" s="197">
        <f t="shared" si="149"/>
        <v>2.3200000000000009E-2</v>
      </c>
      <c r="AG678" s="197">
        <f t="shared" si="145"/>
        <v>0.81588900000000097</v>
      </c>
      <c r="AH678" s="198">
        <f>ROW(AC79)*AF678^IF(AG678=100%,0,1)*PRODUCT(INDEX(1-AF$599:AF677,))</f>
        <v>0.31068637946647309</v>
      </c>
      <c r="AI678" s="198">
        <f t="shared" si="146"/>
        <v>25.151388116237847</v>
      </c>
      <c r="AJ678" s="197">
        <f t="shared" si="150"/>
        <v>1.3200000000000005E-2</v>
      </c>
      <c r="AK678" s="197">
        <f t="shared" si="147"/>
        <v>0.46597649999999935</v>
      </c>
      <c r="AL678" s="198">
        <f>ROW(AG79)*AJ678^IF(AK678=100%,0,1)*PRODUCT(INDEX(1-AJ$599:AJ677,))</f>
        <v>0.38032550946468691</v>
      </c>
      <c r="AM678" s="199">
        <f t="shared" si="148"/>
        <v>22.087049123137724</v>
      </c>
      <c r="AN678" s="190"/>
    </row>
    <row r="679" spans="1:40" ht="14.45" hidden="1" customHeight="1">
      <c r="A679" s="190"/>
      <c r="B679" s="686"/>
      <c r="C679" s="196">
        <v>79</v>
      </c>
      <c r="D679" s="200"/>
      <c r="E679" s="200"/>
      <c r="F679" s="198"/>
      <c r="G679" s="198"/>
      <c r="H679" s="197"/>
      <c r="I679" s="197"/>
      <c r="J679" s="198"/>
      <c r="K679" s="198"/>
      <c r="L679" s="197"/>
      <c r="M679" s="197"/>
      <c r="N679" s="198"/>
      <c r="O679" s="198"/>
      <c r="P679" s="197"/>
      <c r="Q679" s="197"/>
      <c r="R679" s="198"/>
      <c r="S679" s="198"/>
      <c r="T679" s="197"/>
      <c r="U679" s="197"/>
      <c r="V679" s="198"/>
      <c r="W679" s="198"/>
      <c r="X679" s="197"/>
      <c r="Y679" s="197"/>
      <c r="Z679" s="198"/>
      <c r="AA679" s="198"/>
      <c r="AB679" s="197"/>
      <c r="AC679" s="197"/>
      <c r="AD679" s="198"/>
      <c r="AE679" s="198"/>
      <c r="AF679" s="197">
        <f t="shared" si="149"/>
        <v>2.3200000000000009E-2</v>
      </c>
      <c r="AG679" s="197">
        <f t="shared" si="145"/>
        <v>0.82667700000000099</v>
      </c>
      <c r="AH679" s="198">
        <f>ROW(AC80)*AF679^IF(AG679=100%,0,1)*PRODUCT(INDEX(1-AF$599:AF678,))</f>
        <v>0.30731995489908959</v>
      </c>
      <c r="AI679" s="198">
        <f t="shared" si="146"/>
        <v>25.458708071136936</v>
      </c>
      <c r="AJ679" s="197">
        <f t="shared" si="150"/>
        <v>1.3200000000000005E-2</v>
      </c>
      <c r="AK679" s="197">
        <f t="shared" si="147"/>
        <v>0.47211449999999933</v>
      </c>
      <c r="AL679" s="198">
        <f>ROW(AG80)*AJ679^IF(AK679=100%,0,1)*PRODUCT(INDEX(1-AJ$599:AJ678,))</f>
        <v>0.38005591163519298</v>
      </c>
      <c r="AM679" s="199">
        <f t="shared" si="148"/>
        <v>22.467105034772917</v>
      </c>
      <c r="AN679" s="190"/>
    </row>
    <row r="680" spans="1:40" ht="14.45" hidden="1" customHeight="1">
      <c r="A680" s="190"/>
      <c r="B680" s="686"/>
      <c r="C680" s="196">
        <v>80</v>
      </c>
      <c r="D680" s="200"/>
      <c r="E680" s="200"/>
      <c r="F680" s="198"/>
      <c r="G680" s="198"/>
      <c r="H680" s="197"/>
      <c r="I680" s="197"/>
      <c r="J680" s="198"/>
      <c r="K680" s="198"/>
      <c r="L680" s="197"/>
      <c r="M680" s="197"/>
      <c r="N680" s="198"/>
      <c r="O680" s="198"/>
      <c r="P680" s="197"/>
      <c r="Q680" s="197"/>
      <c r="R680" s="198"/>
      <c r="S680" s="198"/>
      <c r="T680" s="197"/>
      <c r="U680" s="197"/>
      <c r="V680" s="198"/>
      <c r="W680" s="198"/>
      <c r="X680" s="197"/>
      <c r="Y680" s="197"/>
      <c r="Z680" s="198"/>
      <c r="AA680" s="198"/>
      <c r="AB680" s="197"/>
      <c r="AC680" s="197"/>
      <c r="AD680" s="198"/>
      <c r="AE680" s="198"/>
      <c r="AF680" s="197">
        <f t="shared" si="149"/>
        <v>2.3200000000000009E-2</v>
      </c>
      <c r="AG680" s="197">
        <f t="shared" si="145"/>
        <v>0.83746500000000101</v>
      </c>
      <c r="AH680" s="198">
        <f>ROW(AC81)*AF680^IF(AG680=100%,0,1)*PRODUCT(INDEX(1-AF$599:AF679,))</f>
        <v>0.30394250859474853</v>
      </c>
      <c r="AI680" s="198">
        <f t="shared" si="146"/>
        <v>25.762650579731684</v>
      </c>
      <c r="AJ680" s="197">
        <f t="shared" si="150"/>
        <v>1.3200000000000005E-2</v>
      </c>
      <c r="AK680" s="197">
        <f t="shared" si="147"/>
        <v>0.4782524999999993</v>
      </c>
      <c r="AL680" s="198">
        <f>ROW(AG81)*AJ680^IF(AK680=100%,0,1)*PRODUCT(INDEX(1-AJ$599:AJ679,))</f>
        <v>0.37972716327162853</v>
      </c>
      <c r="AM680" s="199">
        <f t="shared" si="148"/>
        <v>22.846832198044545</v>
      </c>
      <c r="AN680" s="190"/>
    </row>
    <row r="681" spans="1:40" ht="14.45" hidden="1" customHeight="1">
      <c r="A681" s="190"/>
      <c r="B681" s="686"/>
      <c r="C681" s="196">
        <v>81</v>
      </c>
      <c r="D681" s="200"/>
      <c r="E681" s="200"/>
      <c r="F681" s="198"/>
      <c r="G681" s="198"/>
      <c r="H681" s="197"/>
      <c r="I681" s="197"/>
      <c r="J681" s="198"/>
      <c r="K681" s="198"/>
      <c r="L681" s="197"/>
      <c r="M681" s="197"/>
      <c r="N681" s="198"/>
      <c r="O681" s="198"/>
      <c r="P681" s="197"/>
      <c r="Q681" s="197"/>
      <c r="R681" s="198"/>
      <c r="S681" s="198"/>
      <c r="T681" s="197"/>
      <c r="U681" s="197"/>
      <c r="V681" s="198"/>
      <c r="W681" s="198"/>
      <c r="X681" s="197"/>
      <c r="Y681" s="197"/>
      <c r="Z681" s="198"/>
      <c r="AA681" s="198"/>
      <c r="AB681" s="197"/>
      <c r="AC681" s="197"/>
      <c r="AD681" s="198"/>
      <c r="AE681" s="198"/>
      <c r="AF681" s="197">
        <f t="shared" si="149"/>
        <v>2.3200000000000009E-2</v>
      </c>
      <c r="AG681" s="197">
        <f t="shared" si="145"/>
        <v>0.84825300000000103</v>
      </c>
      <c r="AH681" s="198">
        <f>ROW(AC82)*AF681^IF(AG681=100%,0,1)*PRODUCT(INDEX(1-AF$599:AF680,))</f>
        <v>0.30055636390640411</v>
      </c>
      <c r="AI681" s="198">
        <f t="shared" si="146"/>
        <v>26.06320694363809</v>
      </c>
      <c r="AJ681" s="197">
        <f t="shared" si="150"/>
        <v>1.3200000000000005E-2</v>
      </c>
      <c r="AK681" s="197">
        <f t="shared" si="147"/>
        <v>0.48439049999999928</v>
      </c>
      <c r="AL681" s="198">
        <f>ROW(AG82)*AJ681^IF(AK681=100%,0,1)*PRODUCT(INDEX(1-AJ$599:AJ680,))</f>
        <v>0.37934087292281893</v>
      </c>
      <c r="AM681" s="199">
        <f t="shared" si="148"/>
        <v>23.226173070967363</v>
      </c>
      <c r="AN681" s="190"/>
    </row>
    <row r="682" spans="1:40" ht="14.45" hidden="1" customHeight="1">
      <c r="A682" s="190"/>
      <c r="B682" s="686"/>
      <c r="C682" s="196">
        <v>82</v>
      </c>
      <c r="D682" s="200"/>
      <c r="E682" s="200"/>
      <c r="F682" s="198"/>
      <c r="G682" s="198"/>
      <c r="H682" s="197"/>
      <c r="I682" s="197"/>
      <c r="J682" s="198"/>
      <c r="K682" s="198"/>
      <c r="L682" s="197"/>
      <c r="M682" s="197"/>
      <c r="N682" s="198"/>
      <c r="O682" s="198"/>
      <c r="P682" s="197"/>
      <c r="Q682" s="197"/>
      <c r="R682" s="198"/>
      <c r="S682" s="198"/>
      <c r="T682" s="197"/>
      <c r="U682" s="197"/>
      <c r="V682" s="198"/>
      <c r="W682" s="198"/>
      <c r="X682" s="197"/>
      <c r="Y682" s="197"/>
      <c r="Z682" s="198"/>
      <c r="AA682" s="198"/>
      <c r="AB682" s="197"/>
      <c r="AC682" s="197"/>
      <c r="AD682" s="198"/>
      <c r="AE682" s="198"/>
      <c r="AF682" s="197">
        <f t="shared" si="149"/>
        <v>2.3200000000000009E-2</v>
      </c>
      <c r="AG682" s="197">
        <f t="shared" si="145"/>
        <v>0.85904100000000105</v>
      </c>
      <c r="AH682" s="198">
        <f>ROW(AC83)*AF682^IF(AG682=100%,0,1)*PRODUCT(INDEX(1-AF$599:AF681,))</f>
        <v>0.29716374231577281</v>
      </c>
      <c r="AI682" s="198">
        <f t="shared" si="146"/>
        <v>26.360370685953864</v>
      </c>
      <c r="AJ682" s="197">
        <f t="shared" si="150"/>
        <v>1.3200000000000005E-2</v>
      </c>
      <c r="AK682" s="197">
        <f t="shared" si="147"/>
        <v>0.49052849999999926</v>
      </c>
      <c r="AL682" s="198">
        <f>ROW(AG83)*AJ682^IF(AK682=100%,0,1)*PRODUCT(INDEX(1-AJ$599:AJ681,))</f>
        <v>0.37889861697828936</v>
      </c>
      <c r="AM682" s="199">
        <f t="shared" si="148"/>
        <v>23.605071687945653</v>
      </c>
      <c r="AN682" s="190"/>
    </row>
    <row r="683" spans="1:40" ht="14.45" hidden="1" customHeight="1">
      <c r="A683" s="190"/>
      <c r="B683" s="686"/>
      <c r="C683" s="196">
        <v>83</v>
      </c>
      <c r="D683" s="200"/>
      <c r="E683" s="200"/>
      <c r="F683" s="198"/>
      <c r="G683" s="198"/>
      <c r="H683" s="197"/>
      <c r="I683" s="197"/>
      <c r="J683" s="198"/>
      <c r="K683" s="198"/>
      <c r="L683" s="197"/>
      <c r="M683" s="197"/>
      <c r="N683" s="198"/>
      <c r="O683" s="198"/>
      <c r="P683" s="197"/>
      <c r="Q683" s="197"/>
      <c r="R683" s="198"/>
      <c r="S683" s="198"/>
      <c r="T683" s="197"/>
      <c r="U683" s="197"/>
      <c r="V683" s="198"/>
      <c r="W683" s="198"/>
      <c r="X683" s="197"/>
      <c r="Y683" s="197"/>
      <c r="Z683" s="198"/>
      <c r="AA683" s="198"/>
      <c r="AB683" s="197"/>
      <c r="AC683" s="197"/>
      <c r="AD683" s="198"/>
      <c r="AE683" s="198"/>
      <c r="AF683" s="197">
        <f t="shared" si="149"/>
        <v>2.3200000000000009E-2</v>
      </c>
      <c r="AG683" s="197">
        <f t="shared" si="145"/>
        <v>0.86982900000000107</v>
      </c>
      <c r="AH683" s="198">
        <f>ROW(AC84)*AF683^IF(AG683=100%,0,1)*PRODUCT(INDEX(1-AF$599:AF682,))</f>
        <v>0.29376676690963782</v>
      </c>
      <c r="AI683" s="198">
        <f t="shared" si="146"/>
        <v>26.654137452863502</v>
      </c>
      <c r="AJ683" s="197">
        <f t="shared" si="150"/>
        <v>1.3200000000000005E-2</v>
      </c>
      <c r="AK683" s="197">
        <f t="shared" si="147"/>
        <v>0.49666649999999923</v>
      </c>
      <c r="AL683" s="198">
        <f>ROW(AG84)*AJ683^IF(AK683=100%,0,1)*PRODUCT(INDEX(1-AJ$599:AJ682,))</f>
        <v>0.37840194023699741</v>
      </c>
      <c r="AM683" s="199">
        <f t="shared" si="148"/>
        <v>23.983473628182651</v>
      </c>
      <c r="AN683" s="190"/>
    </row>
    <row r="684" spans="1:40" ht="14.45" hidden="1" customHeight="1">
      <c r="A684" s="190"/>
      <c r="B684" s="686"/>
      <c r="C684" s="196">
        <v>84</v>
      </c>
      <c r="D684" s="200"/>
      <c r="E684" s="200"/>
      <c r="F684" s="198"/>
      <c r="G684" s="198"/>
      <c r="H684" s="197"/>
      <c r="I684" s="197"/>
      <c r="J684" s="198"/>
      <c r="K684" s="198"/>
      <c r="L684" s="197"/>
      <c r="M684" s="197"/>
      <c r="N684" s="198"/>
      <c r="O684" s="198"/>
      <c r="P684" s="197"/>
      <c r="Q684" s="197"/>
      <c r="R684" s="198"/>
      <c r="S684" s="198"/>
      <c r="T684" s="197"/>
      <c r="U684" s="197"/>
      <c r="V684" s="198"/>
      <c r="W684" s="198"/>
      <c r="X684" s="197"/>
      <c r="Y684" s="197"/>
      <c r="Z684" s="198"/>
      <c r="AA684" s="198"/>
      <c r="AB684" s="197"/>
      <c r="AC684" s="197"/>
      <c r="AD684" s="198"/>
      <c r="AE684" s="198"/>
      <c r="AF684" s="197">
        <f t="shared" si="149"/>
        <v>2.3200000000000009E-2</v>
      </c>
      <c r="AG684" s="197">
        <f t="shared" si="145"/>
        <v>0.88061700000000109</v>
      </c>
      <c r="AH684" s="198">
        <f>ROW(AC85)*AF684^IF(AG684=100%,0,1)*PRODUCT(INDEX(1-AF$599:AF683,))</f>
        <v>0.29036746574968342</v>
      </c>
      <c r="AI684" s="198">
        <f t="shared" si="146"/>
        <v>26.944504918613184</v>
      </c>
      <c r="AJ684" s="197">
        <f t="shared" si="150"/>
        <v>1.3200000000000005E-2</v>
      </c>
      <c r="AK684" s="197">
        <f t="shared" si="147"/>
        <v>0.50280449999999921</v>
      </c>
      <c r="AL684" s="198">
        <f>ROW(AG85)*AJ684^IF(AK684=100%,0,1)*PRODUCT(INDEX(1-AJ$599:AJ683,))</f>
        <v>0.37785235646665316</v>
      </c>
      <c r="AM684" s="199">
        <f t="shared" si="148"/>
        <v>24.361325984649305</v>
      </c>
      <c r="AN684" s="190"/>
    </row>
    <row r="685" spans="1:40" ht="14.45" hidden="1" customHeight="1">
      <c r="A685" s="190"/>
      <c r="B685" s="686"/>
      <c r="C685" s="196">
        <v>85</v>
      </c>
      <c r="D685" s="200"/>
      <c r="E685" s="200"/>
      <c r="F685" s="198"/>
      <c r="G685" s="198"/>
      <c r="H685" s="197"/>
      <c r="I685" s="197"/>
      <c r="J685" s="198"/>
      <c r="K685" s="198"/>
      <c r="L685" s="197"/>
      <c r="M685" s="197"/>
      <c r="N685" s="198"/>
      <c r="O685" s="198"/>
      <c r="P685" s="197"/>
      <c r="Q685" s="197"/>
      <c r="R685" s="198"/>
      <c r="S685" s="198"/>
      <c r="T685" s="197"/>
      <c r="U685" s="197"/>
      <c r="V685" s="198"/>
      <c r="W685" s="198"/>
      <c r="X685" s="197"/>
      <c r="Y685" s="197"/>
      <c r="Z685" s="198"/>
      <c r="AA685" s="198"/>
      <c r="AB685" s="197"/>
      <c r="AC685" s="197"/>
      <c r="AD685" s="198"/>
      <c r="AE685" s="198"/>
      <c r="AF685" s="197">
        <f t="shared" si="149"/>
        <v>2.3200000000000009E-2</v>
      </c>
      <c r="AG685" s="197">
        <f t="shared" si="145"/>
        <v>0.89140500000000111</v>
      </c>
      <c r="AH685" s="198">
        <f>ROW(AC86)*AF685^IF(AG685=100%,0,1)*PRODUCT(INDEX(1-AF$599:AF684,))</f>
        <v>0.28696777513892952</v>
      </c>
      <c r="AI685" s="198">
        <f t="shared" si="146"/>
        <v>27.231472693752114</v>
      </c>
      <c r="AJ685" s="197">
        <f t="shared" si="150"/>
        <v>1.3200000000000005E-2</v>
      </c>
      <c r="AK685" s="197">
        <f t="shared" si="147"/>
        <v>0.50894249999999919</v>
      </c>
      <c r="AL685" s="198">
        <f>ROW(AG86)*AJ685^IF(AK685=100%,0,1)*PRODUCT(INDEX(1-AJ$599:AJ684,))</f>
        <v>0.37725134895377915</v>
      </c>
      <c r="AM685" s="199">
        <f t="shared" si="148"/>
        <v>24.738577333603086</v>
      </c>
      <c r="AN685" s="190"/>
    </row>
    <row r="686" spans="1:40" ht="14.45" hidden="1" customHeight="1">
      <c r="A686" s="190"/>
      <c r="B686" s="686"/>
      <c r="C686" s="196">
        <v>86</v>
      </c>
      <c r="D686" s="200"/>
      <c r="E686" s="200"/>
      <c r="F686" s="198"/>
      <c r="G686" s="198"/>
      <c r="H686" s="197"/>
      <c r="I686" s="197"/>
      <c r="J686" s="198"/>
      <c r="K686" s="198"/>
      <c r="L686" s="197"/>
      <c r="M686" s="197"/>
      <c r="N686" s="198"/>
      <c r="O686" s="198"/>
      <c r="P686" s="197"/>
      <c r="Q686" s="197"/>
      <c r="R686" s="198"/>
      <c r="S686" s="198"/>
      <c r="T686" s="197"/>
      <c r="U686" s="197"/>
      <c r="V686" s="198"/>
      <c r="W686" s="198"/>
      <c r="X686" s="197"/>
      <c r="Y686" s="197"/>
      <c r="Z686" s="198"/>
      <c r="AA686" s="198"/>
      <c r="AB686" s="197"/>
      <c r="AC686" s="197"/>
      <c r="AD686" s="198"/>
      <c r="AE686" s="198"/>
      <c r="AF686" s="197">
        <f t="shared" si="149"/>
        <v>2.3200000000000009E-2</v>
      </c>
      <c r="AG686" s="197">
        <f t="shared" si="145"/>
        <v>0.90219300000000113</v>
      </c>
      <c r="AH686" s="198">
        <f>ROW(AC87)*AF686^IF(AG686=100%,0,1)*PRODUCT(INDEX(1-AF$599:AF685,))</f>
        <v>0.28356954278774943</v>
      </c>
      <c r="AI686" s="198">
        <f t="shared" si="146"/>
        <v>27.515042236539863</v>
      </c>
      <c r="AJ686" s="197">
        <f t="shared" si="150"/>
        <v>1.3200000000000005E-2</v>
      </c>
      <c r="AK686" s="197">
        <f t="shared" si="147"/>
        <v>0.51508049999999916</v>
      </c>
      <c r="AL686" s="198">
        <f>ROW(AG87)*AJ686^IF(AK686=100%,0,1)*PRODUCT(INDEX(1-AJ$599:AJ685,))</f>
        <v>0.37660037104465433</v>
      </c>
      <c r="AM686" s="199">
        <f t="shared" si="148"/>
        <v>25.115177704647738</v>
      </c>
      <c r="AN686" s="190"/>
    </row>
    <row r="687" spans="1:40" ht="14.45" hidden="1" customHeight="1">
      <c r="A687" s="190"/>
      <c r="B687" s="686"/>
      <c r="C687" s="196">
        <v>87</v>
      </c>
      <c r="D687" s="200"/>
      <c r="E687" s="200"/>
      <c r="F687" s="198"/>
      <c r="G687" s="198"/>
      <c r="H687" s="197"/>
      <c r="I687" s="197"/>
      <c r="J687" s="198"/>
      <c r="K687" s="198"/>
      <c r="L687" s="197"/>
      <c r="M687" s="197"/>
      <c r="N687" s="198"/>
      <c r="O687" s="198"/>
      <c r="P687" s="197"/>
      <c r="Q687" s="197"/>
      <c r="R687" s="198"/>
      <c r="S687" s="198"/>
      <c r="T687" s="197"/>
      <c r="U687" s="197"/>
      <c r="V687" s="198"/>
      <c r="W687" s="198"/>
      <c r="X687" s="197"/>
      <c r="Y687" s="197"/>
      <c r="Z687" s="198"/>
      <c r="AA687" s="198"/>
      <c r="AB687" s="197"/>
      <c r="AC687" s="197"/>
      <c r="AD687" s="198"/>
      <c r="AE687" s="198"/>
      <c r="AF687" s="197">
        <f t="shared" si="149"/>
        <v>2.3200000000000009E-2</v>
      </c>
      <c r="AG687" s="197">
        <f t="shared" si="145"/>
        <v>0.91298100000000115</v>
      </c>
      <c r="AH687" s="198">
        <f>ROW(AC88)*AF687^IF(AG687=100%,0,1)*PRODUCT(INDEX(1-AF$599:AF686,))</f>
        <v>0.28017453088237337</v>
      </c>
      <c r="AI687" s="198">
        <f t="shared" si="146"/>
        <v>27.795216767422236</v>
      </c>
      <c r="AJ687" s="197">
        <f t="shared" si="150"/>
        <v>1.3200000000000005E-2</v>
      </c>
      <c r="AK687" s="197">
        <f t="shared" si="147"/>
        <v>0.52121849999999914</v>
      </c>
      <c r="AL687" s="198">
        <f>ROW(AG88)*AJ687^IF(AK687=100%,0,1)*PRODUCT(INDEX(1-AJ$599:AJ686,))</f>
        <v>0.37590084667728857</v>
      </c>
      <c r="AM687" s="199">
        <f t="shared" si="148"/>
        <v>25.491078551325028</v>
      </c>
      <c r="AN687" s="190"/>
    </row>
    <row r="688" spans="1:40" ht="14.45" hidden="1" customHeight="1">
      <c r="A688" s="190"/>
      <c r="B688" s="686"/>
      <c r="C688" s="196">
        <v>88</v>
      </c>
      <c r="D688" s="200"/>
      <c r="E688" s="200"/>
      <c r="F688" s="198"/>
      <c r="G688" s="198"/>
      <c r="H688" s="197"/>
      <c r="I688" s="197"/>
      <c r="J688" s="198"/>
      <c r="K688" s="198"/>
      <c r="L688" s="197"/>
      <c r="M688" s="197"/>
      <c r="N688" s="198"/>
      <c r="O688" s="198"/>
      <c r="P688" s="197"/>
      <c r="Q688" s="197"/>
      <c r="R688" s="198"/>
      <c r="S688" s="198"/>
      <c r="T688" s="197"/>
      <c r="U688" s="197"/>
      <c r="V688" s="198"/>
      <c r="W688" s="198"/>
      <c r="X688" s="197"/>
      <c r="Y688" s="197"/>
      <c r="Z688" s="198"/>
      <c r="AA688" s="198"/>
      <c r="AB688" s="197"/>
      <c r="AC688" s="197"/>
      <c r="AD688" s="198"/>
      <c r="AE688" s="198"/>
      <c r="AF688" s="197">
        <f t="shared" si="149"/>
        <v>2.3200000000000009E-2</v>
      </c>
      <c r="AG688" s="197">
        <f t="shared" si="145"/>
        <v>0.92376900000000117</v>
      </c>
      <c r="AH688" s="198">
        <f>ROW(AC89)*AF688^IF(AG688=100%,0,1)*PRODUCT(INDEX(1-AF$599:AF687,))</f>
        <v>0.27678441905869666</v>
      </c>
      <c r="AI688" s="198">
        <f t="shared" si="146"/>
        <v>28.072001186480932</v>
      </c>
      <c r="AJ688" s="197">
        <f t="shared" si="150"/>
        <v>1.3200000000000005E-2</v>
      </c>
      <c r="AK688" s="197">
        <f t="shared" si="147"/>
        <v>0.52735649999999912</v>
      </c>
      <c r="AL688" s="198">
        <f>ROW(AG89)*AJ688^IF(AK688=100%,0,1)*PRODUCT(INDEX(1-AJ$599:AJ687,))</f>
        <v>0.37515417090457048</v>
      </c>
      <c r="AM688" s="199">
        <f t="shared" si="148"/>
        <v>25.866232722229597</v>
      </c>
      <c r="AN688" s="190"/>
    </row>
    <row r="689" spans="1:40" ht="14.45" hidden="1" customHeight="1">
      <c r="A689" s="190"/>
      <c r="B689" s="686"/>
      <c r="C689" s="196">
        <v>89</v>
      </c>
      <c r="D689" s="200"/>
      <c r="E689" s="200"/>
      <c r="F689" s="198"/>
      <c r="G689" s="198"/>
      <c r="H689" s="197"/>
      <c r="I689" s="197"/>
      <c r="J689" s="198"/>
      <c r="K689" s="198"/>
      <c r="L689" s="197"/>
      <c r="M689" s="197"/>
      <c r="N689" s="198"/>
      <c r="O689" s="198"/>
      <c r="P689" s="197"/>
      <c r="Q689" s="197"/>
      <c r="R689" s="198"/>
      <c r="S689" s="198"/>
      <c r="T689" s="197"/>
      <c r="U689" s="197"/>
      <c r="V689" s="198"/>
      <c r="W689" s="198"/>
      <c r="X689" s="197"/>
      <c r="Y689" s="197"/>
      <c r="Z689" s="198"/>
      <c r="AA689" s="198"/>
      <c r="AB689" s="197"/>
      <c r="AC689" s="197"/>
      <c r="AD689" s="198"/>
      <c r="AE689" s="198"/>
      <c r="AF689" s="197">
        <f t="shared" si="149"/>
        <v>2.3200000000000009E-2</v>
      </c>
      <c r="AG689" s="197">
        <f t="shared" si="145"/>
        <v>0.93455700000000119</v>
      </c>
      <c r="AH689" s="198">
        <f>ROW(AC90)*AF689^IF(AG689=100%,0,1)*PRODUCT(INDEX(1-AF$599:AF688,))</f>
        <v>0.2734008072841364</v>
      </c>
      <c r="AI689" s="198">
        <f t="shared" si="146"/>
        <v>28.345401993765069</v>
      </c>
      <c r="AJ689" s="197">
        <f t="shared" si="150"/>
        <v>1.3200000000000005E-2</v>
      </c>
      <c r="AK689" s="197">
        <f t="shared" si="147"/>
        <v>0.53349449999999909</v>
      </c>
      <c r="AL689" s="198">
        <f>ROW(AG90)*AJ689^IF(AK689=100%,0,1)*PRODUCT(INDEX(1-AJ$599:AJ688,))</f>
        <v>0.37436171040872712</v>
      </c>
      <c r="AM689" s="199">
        <f t="shared" si="148"/>
        <v>26.240594432638325</v>
      </c>
      <c r="AN689" s="190"/>
    </row>
    <row r="690" spans="1:40" ht="14.45" hidden="1" customHeight="1">
      <c r="A690" s="190"/>
      <c r="B690" s="686"/>
      <c r="C690" s="196">
        <v>90</v>
      </c>
      <c r="D690" s="200"/>
      <c r="E690" s="200"/>
      <c r="F690" s="198"/>
      <c r="G690" s="198"/>
      <c r="H690" s="197"/>
      <c r="I690" s="197"/>
      <c r="J690" s="198"/>
      <c r="K690" s="198"/>
      <c r="L690" s="197"/>
      <c r="M690" s="197"/>
      <c r="N690" s="198"/>
      <c r="O690" s="198"/>
      <c r="P690" s="197"/>
      <c r="Q690" s="197"/>
      <c r="R690" s="198"/>
      <c r="S690" s="198"/>
      <c r="T690" s="197"/>
      <c r="U690" s="197"/>
      <c r="V690" s="198"/>
      <c r="W690" s="198"/>
      <c r="X690" s="197"/>
      <c r="Y690" s="197"/>
      <c r="Z690" s="198"/>
      <c r="AA690" s="198"/>
      <c r="AB690" s="197"/>
      <c r="AC690" s="197"/>
      <c r="AD690" s="198"/>
      <c r="AE690" s="198"/>
      <c r="AF690" s="197">
        <f t="shared" si="149"/>
        <v>2.3200000000000009E-2</v>
      </c>
      <c r="AG690" s="197">
        <f t="shared" ref="AG690:AG694" si="151">IF(AG689+AF689*0.465&gt;1,1,AG689+AF689*0.465)</f>
        <v>0.94534500000000121</v>
      </c>
      <c r="AH690" s="198">
        <f>ROW(AC91)*AF690^IF(AG690=100%,0,1)*PRODUCT(INDEX(1-AF$599:AF689,))</f>
        <v>0.27002521865020157</v>
      </c>
      <c r="AI690" s="198">
        <f t="shared" si="146"/>
        <v>28.61542721241527</v>
      </c>
      <c r="AJ690" s="197">
        <f t="shared" si="150"/>
        <v>1.3200000000000005E-2</v>
      </c>
      <c r="AK690" s="197">
        <f t="shared" si="147"/>
        <v>0.53963249999999907</v>
      </c>
      <c r="AL690" s="198">
        <f>ROW(AG91)*AJ690^IF(AK690=100%,0,1)*PRODUCT(INDEX(1-AJ$599:AJ689,))</f>
        <v>0.37352480400723564</v>
      </c>
      <c r="AM690" s="199">
        <f t="shared" si="148"/>
        <v>26.614119236645561</v>
      </c>
      <c r="AN690" s="190"/>
    </row>
    <row r="691" spans="1:40" ht="14.45" hidden="1" customHeight="1">
      <c r="A691" s="190"/>
      <c r="B691" s="686"/>
      <c r="C691" s="196">
        <v>91</v>
      </c>
      <c r="D691" s="200"/>
      <c r="E691" s="200"/>
      <c r="F691" s="198"/>
      <c r="G691" s="198"/>
      <c r="H691" s="197"/>
      <c r="I691" s="197"/>
      <c r="J691" s="198"/>
      <c r="K691" s="198"/>
      <c r="L691" s="197"/>
      <c r="M691" s="197"/>
      <c r="N691" s="198"/>
      <c r="O691" s="198"/>
      <c r="P691" s="197"/>
      <c r="Q691" s="197"/>
      <c r="R691" s="198"/>
      <c r="S691" s="198"/>
      <c r="T691" s="197"/>
      <c r="U691" s="197"/>
      <c r="V691" s="198"/>
      <c r="W691" s="198"/>
      <c r="X691" s="197"/>
      <c r="Y691" s="197"/>
      <c r="Z691" s="198"/>
      <c r="AA691" s="198"/>
      <c r="AB691" s="197"/>
      <c r="AC691" s="197"/>
      <c r="AD691" s="198"/>
      <c r="AE691" s="198"/>
      <c r="AF691" s="197">
        <f t="shared" si="149"/>
        <v>2.3200000000000009E-2</v>
      </c>
      <c r="AG691" s="197">
        <f t="shared" si="151"/>
        <v>0.95613300000000123</v>
      </c>
      <c r="AH691" s="198">
        <f>ROW(AC92)*AF691^IF(AG691=100%,0,1)*PRODUCT(INDEX(1-AF$599:AF690,))</f>
        <v>0.26665910207836874</v>
      </c>
      <c r="AI691" s="198">
        <f t="shared" si="146"/>
        <v>28.882086314493638</v>
      </c>
      <c r="AJ691" s="197">
        <f t="shared" si="150"/>
        <v>1.3200000000000005E-2</v>
      </c>
      <c r="AK691" s="197">
        <f t="shared" si="147"/>
        <v>0.54577049999999905</v>
      </c>
      <c r="AL691" s="198">
        <f>ROW(AG92)*AJ691^IF(AK691=100%,0,1)*PRODUCT(INDEX(1-AJ$599:AJ690,))</f>
        <v>0.37264476315032186</v>
      </c>
      <c r="AM691" s="199">
        <f t="shared" si="148"/>
        <v>26.986763999795883</v>
      </c>
      <c r="AN691" s="190"/>
    </row>
    <row r="692" spans="1:40" ht="14.45" hidden="1" customHeight="1">
      <c r="A692" s="190"/>
      <c r="B692" s="686"/>
      <c r="C692" s="196">
        <v>92</v>
      </c>
      <c r="D692" s="200"/>
      <c r="E692" s="200"/>
      <c r="F692" s="198"/>
      <c r="G692" s="198"/>
      <c r="H692" s="197"/>
      <c r="I692" s="197"/>
      <c r="J692" s="198"/>
      <c r="K692" s="198"/>
      <c r="L692" s="197"/>
      <c r="M692" s="197"/>
      <c r="N692" s="198"/>
      <c r="O692" s="198"/>
      <c r="P692" s="197"/>
      <c r="Q692" s="197"/>
      <c r="R692" s="198"/>
      <c r="S692" s="198"/>
      <c r="T692" s="197"/>
      <c r="U692" s="197"/>
      <c r="V692" s="198"/>
      <c r="W692" s="198"/>
      <c r="X692" s="197"/>
      <c r="Y692" s="197"/>
      <c r="Z692" s="198"/>
      <c r="AA692" s="198"/>
      <c r="AB692" s="197"/>
      <c r="AC692" s="197"/>
      <c r="AD692" s="198"/>
      <c r="AE692" s="198"/>
      <c r="AF692" s="197">
        <f t="shared" si="149"/>
        <v>2.3200000000000009E-2</v>
      </c>
      <c r="AG692" s="197">
        <f t="shared" si="151"/>
        <v>0.96692100000000125</v>
      </c>
      <c r="AH692" s="198">
        <f>ROW(AC93)*AF692^IF(AG692=100%,0,1)*PRODUCT(INDEX(1-AF$599:AF691,))</f>
        <v>0.26330383494178267</v>
      </c>
      <c r="AI692" s="198">
        <f t="shared" si="146"/>
        <v>29.145390149435421</v>
      </c>
      <c r="AJ692" s="197">
        <f t="shared" si="150"/>
        <v>1.3200000000000005E-2</v>
      </c>
      <c r="AK692" s="197">
        <f t="shared" si="147"/>
        <v>0.55190849999999902</v>
      </c>
      <c r="AL692" s="198">
        <f>ROW(AG93)*AJ692^IF(AK692=100%,0,1)*PRODUCT(INDEX(1-AJ$599:AJ691,))</f>
        <v>0.37172287241018043</v>
      </c>
      <c r="AM692" s="199">
        <f t="shared" si="148"/>
        <v>27.358486872206065</v>
      </c>
      <c r="AN692" s="190"/>
    </row>
    <row r="693" spans="1:40" ht="14.45" hidden="1" customHeight="1">
      <c r="A693" s="190"/>
      <c r="B693" s="686"/>
      <c r="C693" s="196">
        <v>93</v>
      </c>
      <c r="D693" s="200"/>
      <c r="E693" s="200"/>
      <c r="F693" s="198"/>
      <c r="G693" s="198"/>
      <c r="H693" s="197"/>
      <c r="I693" s="197"/>
      <c r="J693" s="198"/>
      <c r="K693" s="198"/>
      <c r="L693" s="197"/>
      <c r="M693" s="197"/>
      <c r="N693" s="198"/>
      <c r="O693" s="198"/>
      <c r="P693" s="197"/>
      <c r="Q693" s="197"/>
      <c r="R693" s="198"/>
      <c r="S693" s="198"/>
      <c r="T693" s="197"/>
      <c r="U693" s="197"/>
      <c r="V693" s="198"/>
      <c r="W693" s="198"/>
      <c r="X693" s="197"/>
      <c r="Y693" s="197"/>
      <c r="Z693" s="198"/>
      <c r="AA693" s="198"/>
      <c r="AB693" s="197"/>
      <c r="AC693" s="197"/>
      <c r="AD693" s="198"/>
      <c r="AE693" s="198"/>
      <c r="AF693" s="197">
        <f t="shared" si="149"/>
        <v>2.3200000000000009E-2</v>
      </c>
      <c r="AG693" s="197">
        <f t="shared" si="151"/>
        <v>0.97770900000000127</v>
      </c>
      <c r="AH693" s="198">
        <f>ROW(AC94)*AF693^IF(AG693=100%,0,1)*PRODUCT(INDEX(1-AF$599:AF692,))</f>
        <v>0.25996072560523154</v>
      </c>
      <c r="AI693" s="198">
        <f t="shared" si="146"/>
        <v>29.405350875040654</v>
      </c>
      <c r="AJ693" s="197">
        <f t="shared" si="150"/>
        <v>1.3200000000000005E-2</v>
      </c>
      <c r="AK693" s="197">
        <f t="shared" si="147"/>
        <v>0.558046499999999</v>
      </c>
      <c r="AL693" s="198">
        <f>ROW(AG94)*AJ693^IF(AK693=100%,0,1)*PRODUCT(INDEX(1-AJ$599:AJ692,))</f>
        <v>0.37076038996204747</v>
      </c>
      <c r="AM693" s="199">
        <f t="shared" si="148"/>
        <v>27.729247262168112</v>
      </c>
      <c r="AN693" s="190"/>
    </row>
    <row r="694" spans="1:40" ht="14.45" hidden="1" customHeight="1">
      <c r="A694" s="190"/>
      <c r="B694" s="686"/>
      <c r="C694" s="196">
        <v>94</v>
      </c>
      <c r="D694" s="200"/>
      <c r="E694" s="200"/>
      <c r="F694" s="198"/>
      <c r="G694" s="198"/>
      <c r="H694" s="197"/>
      <c r="I694" s="197"/>
      <c r="J694" s="198"/>
      <c r="K694" s="198"/>
      <c r="L694" s="197"/>
      <c r="M694" s="197"/>
      <c r="N694" s="198"/>
      <c r="O694" s="198"/>
      <c r="P694" s="197"/>
      <c r="Q694" s="197"/>
      <c r="R694" s="198"/>
      <c r="S694" s="198"/>
      <c r="T694" s="197"/>
      <c r="U694" s="197"/>
      <c r="V694" s="198"/>
      <c r="W694" s="198"/>
      <c r="X694" s="197"/>
      <c r="Y694" s="197"/>
      <c r="Z694" s="198"/>
      <c r="AA694" s="198"/>
      <c r="AB694" s="197"/>
      <c r="AC694" s="197"/>
      <c r="AD694" s="198"/>
      <c r="AE694" s="198"/>
      <c r="AF694" s="197">
        <f t="shared" si="149"/>
        <v>2.3200000000000009E-2</v>
      </c>
      <c r="AG694" s="197">
        <f t="shared" si="151"/>
        <v>0.98849700000000129</v>
      </c>
      <c r="AH694" s="198">
        <f>ROW(AC95)*AF694^IF(AG694=100%,0,1)*PRODUCT(INDEX(1-AF$599:AF693,))</f>
        <v>0.25663101588577725</v>
      </c>
      <c r="AI694" s="198">
        <f t="shared" si="146"/>
        <v>29.66198189092643</v>
      </c>
      <c r="AJ694" s="197">
        <f t="shared" si="150"/>
        <v>1.3200000000000005E-2</v>
      </c>
      <c r="AK694" s="197">
        <f t="shared" si="147"/>
        <v>0.56418449999999898</v>
      </c>
      <c r="AL694" s="198">
        <f>ROW(AG95)*AJ694^IF(AK694=100%,0,1)*PRODUCT(INDEX(1-AJ$599:AJ693,))</f>
        <v>0.36975854805725639</v>
      </c>
      <c r="AM694" s="199">
        <f t="shared" si="148"/>
        <v>28.099005810225368</v>
      </c>
      <c r="AN694" s="190"/>
    </row>
    <row r="695" spans="1:40" ht="14.45" hidden="1" customHeight="1">
      <c r="A695" s="190"/>
      <c r="B695" s="686"/>
      <c r="C695" s="196">
        <v>95</v>
      </c>
      <c r="D695" s="200"/>
      <c r="E695" s="200"/>
      <c r="F695" s="198"/>
      <c r="G695" s="198"/>
      <c r="H695" s="197"/>
      <c r="I695" s="197"/>
      <c r="J695" s="198"/>
      <c r="K695" s="198"/>
      <c r="L695" s="197"/>
      <c r="M695" s="197"/>
      <c r="N695" s="198"/>
      <c r="O695" s="198"/>
      <c r="P695" s="197"/>
      <c r="Q695" s="197"/>
      <c r="R695" s="198"/>
      <c r="S695" s="198"/>
      <c r="T695" s="197"/>
      <c r="U695" s="197"/>
      <c r="V695" s="198"/>
      <c r="W695" s="198"/>
      <c r="X695" s="197"/>
      <c r="Y695" s="197"/>
      <c r="Z695" s="198"/>
      <c r="AA695" s="198"/>
      <c r="AB695" s="197"/>
      <c r="AC695" s="197"/>
      <c r="AD695" s="198"/>
      <c r="AE695" s="198"/>
      <c r="AF695" s="197">
        <f t="shared" si="149"/>
        <v>2.3200000000000009E-2</v>
      </c>
      <c r="AG695" s="197">
        <f t="shared" ref="AG695:AG696" si="152">IF(AG694+AF694*0.465&gt;1,1,AG694+AF694*0.465)</f>
        <v>0.99928500000000131</v>
      </c>
      <c r="AH695" s="198">
        <f>ROW(AC96)*AF695^IF(AG695=100%,0,1)*PRODUCT(INDEX(1-AF$599:AF694,))</f>
        <v>0.25331588343635597</v>
      </c>
      <c r="AI695" s="198">
        <f t="shared" si="146"/>
        <v>29.915297774362788</v>
      </c>
      <c r="AJ695" s="197">
        <f t="shared" si="150"/>
        <v>1.3200000000000005E-2</v>
      </c>
      <c r="AK695" s="197">
        <f t="shared" si="147"/>
        <v>0.57032249999999896</v>
      </c>
      <c r="AL695" s="198">
        <f>ROW(AG96)*AJ695^IF(AK695=100%,0,1)*PRODUCT(INDEX(1-AJ$599:AJ694,))</f>
        <v>0.36871855348840482</v>
      </c>
      <c r="AM695" s="199">
        <f t="shared" si="148"/>
        <v>28.467724363713774</v>
      </c>
      <c r="AN695" s="190"/>
    </row>
    <row r="696" spans="1:40" ht="14.45" customHeight="1">
      <c r="A696" s="190"/>
      <c r="B696" s="686"/>
      <c r="C696" s="196">
        <v>96</v>
      </c>
      <c r="D696" s="200"/>
      <c r="E696" s="200"/>
      <c r="F696" s="198"/>
      <c r="G696" s="198"/>
      <c r="H696" s="197"/>
      <c r="I696" s="197"/>
      <c r="J696" s="198"/>
      <c r="K696" s="198"/>
      <c r="L696" s="197"/>
      <c r="M696" s="197"/>
      <c r="N696" s="198"/>
      <c r="O696" s="198"/>
      <c r="P696" s="197"/>
      <c r="Q696" s="197"/>
      <c r="R696" s="198"/>
      <c r="S696" s="198"/>
      <c r="T696" s="197"/>
      <c r="U696" s="197"/>
      <c r="V696" s="198"/>
      <c r="W696" s="198"/>
      <c r="X696" s="197"/>
      <c r="Y696" s="197"/>
      <c r="Z696" s="198"/>
      <c r="AA696" s="198"/>
      <c r="AB696" s="197"/>
      <c r="AC696" s="197"/>
      <c r="AD696" s="198"/>
      <c r="AE696" s="198"/>
      <c r="AF696" s="197">
        <f t="shared" si="149"/>
        <v>2.3200000000000009E-2</v>
      </c>
      <c r="AG696" s="197">
        <f t="shared" si="152"/>
        <v>1</v>
      </c>
      <c r="AH696" s="198">
        <f>ROW(AC97)*AF696^IF(AG696=100%,0,1)*PRODUCT(INDEX(1-AF$599:AF695,))</f>
        <v>10.776570864422299</v>
      </c>
      <c r="AI696" s="198">
        <f t="shared" si="146"/>
        <v>40.691868638785088</v>
      </c>
      <c r="AJ696" s="197">
        <f t="shared" si="150"/>
        <v>1.3200000000000005E-2</v>
      </c>
      <c r="AK696" s="197">
        <f t="shared" si="147"/>
        <v>0.57646049999999893</v>
      </c>
      <c r="AL696" s="198">
        <f>ROW(AG97)*AJ696^IF(AK696=100%,0,1)*PRODUCT(INDEX(1-AJ$599:AJ695,))</f>
        <v>0.36764158804675745</v>
      </c>
      <c r="AM696" s="199">
        <f t="shared" si="148"/>
        <v>28.835365951760533</v>
      </c>
      <c r="AN696" s="190"/>
    </row>
    <row r="697" spans="1:40" ht="14.45" hidden="1" customHeight="1">
      <c r="A697" s="190"/>
      <c r="B697" s="686"/>
      <c r="C697" s="196">
        <v>97</v>
      </c>
      <c r="D697" s="200"/>
      <c r="E697" s="200"/>
      <c r="F697" s="198"/>
      <c r="G697" s="198"/>
      <c r="H697" s="197"/>
      <c r="I697" s="197"/>
      <c r="J697" s="198"/>
      <c r="K697" s="198"/>
      <c r="L697" s="197"/>
      <c r="M697" s="197"/>
      <c r="N697" s="198"/>
      <c r="O697" s="198"/>
      <c r="P697" s="197"/>
      <c r="Q697" s="197"/>
      <c r="R697" s="198"/>
      <c r="S697" s="198"/>
      <c r="T697" s="197"/>
      <c r="U697" s="197"/>
      <c r="V697" s="198"/>
      <c r="W697" s="198"/>
      <c r="X697" s="197"/>
      <c r="Y697" s="197"/>
      <c r="Z697" s="198"/>
      <c r="AA697" s="198"/>
      <c r="AB697" s="197"/>
      <c r="AC697" s="197"/>
      <c r="AD697" s="198"/>
      <c r="AE697" s="198"/>
      <c r="AF697" s="197"/>
      <c r="AG697" s="197"/>
      <c r="AH697" s="198"/>
      <c r="AI697" s="198"/>
      <c r="AJ697" s="197">
        <f t="shared" si="150"/>
        <v>1.3200000000000005E-2</v>
      </c>
      <c r="AK697" s="197">
        <f t="shared" si="147"/>
        <v>0.58259849999999891</v>
      </c>
      <c r="AL697" s="198">
        <f>ROW(AG98)*AJ697^IF(AK697=100%,0,1)*PRODUCT(INDEX(1-AJ$599:AJ696,))</f>
        <v>0.36652880897200979</v>
      </c>
      <c r="AM697" s="199">
        <f t="shared" si="148"/>
        <v>29.201894760732543</v>
      </c>
      <c r="AN697" s="190"/>
    </row>
    <row r="698" spans="1:40" ht="14.45" hidden="1" customHeight="1">
      <c r="A698" s="190"/>
      <c r="B698" s="686"/>
      <c r="C698" s="196">
        <v>98</v>
      </c>
      <c r="D698" s="200"/>
      <c r="E698" s="200"/>
      <c r="F698" s="198"/>
      <c r="G698" s="198"/>
      <c r="H698" s="197"/>
      <c r="I698" s="197"/>
      <c r="J698" s="198"/>
      <c r="K698" s="198"/>
      <c r="L698" s="197"/>
      <c r="M698" s="197"/>
      <c r="N698" s="198"/>
      <c r="O698" s="198"/>
      <c r="P698" s="197"/>
      <c r="Q698" s="197"/>
      <c r="R698" s="198"/>
      <c r="S698" s="198"/>
      <c r="T698" s="197"/>
      <c r="U698" s="197"/>
      <c r="V698" s="198"/>
      <c r="W698" s="198"/>
      <c r="X698" s="197"/>
      <c r="Y698" s="197"/>
      <c r="Z698" s="198"/>
      <c r="AA698" s="198"/>
      <c r="AB698" s="197"/>
      <c r="AC698" s="197"/>
      <c r="AD698" s="198"/>
      <c r="AE698" s="198"/>
      <c r="AF698" s="197"/>
      <c r="AG698" s="197"/>
      <c r="AH698" s="198"/>
      <c r="AI698" s="198"/>
      <c r="AJ698" s="197">
        <f t="shared" si="150"/>
        <v>1.3200000000000005E-2</v>
      </c>
      <c r="AK698" s="197">
        <f t="shared" si="147"/>
        <v>0.58873649999999889</v>
      </c>
      <c r="AL698" s="198">
        <f>ROW(AG99)*AJ698^IF(AK698=100%,0,1)*PRODUCT(INDEX(1-AJ$599:AJ697,))</f>
        <v>0.36538134939453409</v>
      </c>
      <c r="AM698" s="199">
        <f t="shared" si="148"/>
        <v>29.567276110127079</v>
      </c>
      <c r="AN698" s="190"/>
    </row>
    <row r="699" spans="1:40" ht="14.45" hidden="1" customHeight="1">
      <c r="A699" s="190"/>
      <c r="B699" s="686"/>
      <c r="C699" s="196">
        <v>99</v>
      </c>
      <c r="D699" s="200"/>
      <c r="E699" s="200"/>
      <c r="F699" s="198"/>
      <c r="G699" s="198"/>
      <c r="H699" s="197"/>
      <c r="I699" s="197"/>
      <c r="J699" s="198"/>
      <c r="K699" s="198"/>
      <c r="L699" s="197"/>
      <c r="M699" s="197"/>
      <c r="N699" s="198"/>
      <c r="O699" s="198"/>
      <c r="P699" s="197"/>
      <c r="Q699" s="197"/>
      <c r="R699" s="198"/>
      <c r="S699" s="198"/>
      <c r="T699" s="197"/>
      <c r="U699" s="197"/>
      <c r="V699" s="198"/>
      <c r="W699" s="198"/>
      <c r="X699" s="197"/>
      <c r="Y699" s="197"/>
      <c r="Z699" s="198"/>
      <c r="AA699" s="198"/>
      <c r="AB699" s="197"/>
      <c r="AC699" s="197"/>
      <c r="AD699" s="198"/>
      <c r="AE699" s="198"/>
      <c r="AF699" s="197"/>
      <c r="AG699" s="197"/>
      <c r="AH699" s="198"/>
      <c r="AI699" s="198"/>
      <c r="AJ699" s="197">
        <f t="shared" si="150"/>
        <v>1.3200000000000005E-2</v>
      </c>
      <c r="AK699" s="197">
        <f t="shared" si="147"/>
        <v>0.59487449999999886</v>
      </c>
      <c r="AL699" s="198">
        <f>ROW(AG100)*AJ699^IF(AK699=100%,0,1)*PRODUCT(INDEX(1-AJ$599:AJ698,))</f>
        <v>0.36420031877022857</v>
      </c>
      <c r="AM699" s="199">
        <f t="shared" si="148"/>
        <v>29.931476428897309</v>
      </c>
      <c r="AN699" s="190"/>
    </row>
    <row r="700" spans="1:40" ht="14.45" hidden="1" customHeight="1">
      <c r="A700" s="190"/>
      <c r="B700" s="686"/>
      <c r="C700" s="196">
        <v>100</v>
      </c>
      <c r="D700" s="200"/>
      <c r="E700" s="200"/>
      <c r="F700" s="198"/>
      <c r="G700" s="198"/>
      <c r="H700" s="197"/>
      <c r="I700" s="197"/>
      <c r="J700" s="198"/>
      <c r="K700" s="198"/>
      <c r="L700" s="197"/>
      <c r="M700" s="197"/>
      <c r="N700" s="198"/>
      <c r="O700" s="198"/>
      <c r="P700" s="197"/>
      <c r="Q700" s="197"/>
      <c r="R700" s="198"/>
      <c r="S700" s="198"/>
      <c r="T700" s="197"/>
      <c r="U700" s="197"/>
      <c r="V700" s="198"/>
      <c r="W700" s="198"/>
      <c r="X700" s="197"/>
      <c r="Y700" s="197"/>
      <c r="Z700" s="198"/>
      <c r="AA700" s="198"/>
      <c r="AB700" s="197"/>
      <c r="AC700" s="197"/>
      <c r="AD700" s="198"/>
      <c r="AE700" s="198"/>
      <c r="AF700" s="197"/>
      <c r="AG700" s="197"/>
      <c r="AH700" s="198"/>
      <c r="AI700" s="198"/>
      <c r="AJ700" s="197">
        <f t="shared" si="150"/>
        <v>1.3200000000000005E-2</v>
      </c>
      <c r="AK700" s="197">
        <f t="shared" si="147"/>
        <v>0.60101249999999884</v>
      </c>
      <c r="AL700" s="198">
        <f>ROW(AG101)*AJ700^IF(AK700=100%,0,1)*PRODUCT(INDEX(1-AJ$599:AJ699,))</f>
        <v>0.36298680330808614</v>
      </c>
      <c r="AM700" s="199">
        <f t="shared" si="148"/>
        <v>30.294463232205395</v>
      </c>
      <c r="AN700" s="190"/>
    </row>
    <row r="701" spans="1:40" ht="14.45" hidden="1" customHeight="1">
      <c r="A701" s="190"/>
      <c r="B701" s="686"/>
      <c r="C701" s="196">
        <v>101</v>
      </c>
      <c r="D701" s="200"/>
      <c r="E701" s="200"/>
      <c r="F701" s="198"/>
      <c r="G701" s="198"/>
      <c r="H701" s="197"/>
      <c r="I701" s="197"/>
      <c r="J701" s="198"/>
      <c r="K701" s="198"/>
      <c r="L701" s="197"/>
      <c r="M701" s="197"/>
      <c r="N701" s="198"/>
      <c r="O701" s="198"/>
      <c r="P701" s="197"/>
      <c r="Q701" s="197"/>
      <c r="R701" s="198"/>
      <c r="S701" s="198"/>
      <c r="T701" s="197"/>
      <c r="U701" s="197"/>
      <c r="V701" s="198"/>
      <c r="W701" s="198"/>
      <c r="X701" s="197"/>
      <c r="Y701" s="197"/>
      <c r="Z701" s="198"/>
      <c r="AA701" s="198"/>
      <c r="AB701" s="197"/>
      <c r="AC701" s="197"/>
      <c r="AD701" s="198"/>
      <c r="AE701" s="198"/>
      <c r="AF701" s="197"/>
      <c r="AG701" s="197"/>
      <c r="AH701" s="198"/>
      <c r="AI701" s="198"/>
      <c r="AJ701" s="197">
        <f t="shared" si="150"/>
        <v>1.3200000000000005E-2</v>
      </c>
      <c r="AK701" s="197">
        <f t="shared" si="147"/>
        <v>0.60715049999999882</v>
      </c>
      <c r="AL701" s="198">
        <f>ROW(AG102)*AJ701^IF(AK701=100%,0,1)*PRODUCT(INDEX(1-AJ$599:AJ700,))</f>
        <v>0.3617418663906018</v>
      </c>
      <c r="AM701" s="199">
        <f t="shared" si="148"/>
        <v>30.656205098595997</v>
      </c>
      <c r="AN701" s="190"/>
    </row>
    <row r="702" spans="1:40" ht="14.45" hidden="1" customHeight="1">
      <c r="A702" s="190"/>
      <c r="B702" s="686"/>
      <c r="C702" s="196">
        <v>102</v>
      </c>
      <c r="D702" s="200"/>
      <c r="E702" s="200"/>
      <c r="F702" s="198"/>
      <c r="G702" s="198"/>
      <c r="H702" s="197"/>
      <c r="I702" s="197"/>
      <c r="J702" s="198"/>
      <c r="K702" s="198"/>
      <c r="L702" s="197"/>
      <c r="M702" s="197"/>
      <c r="N702" s="198"/>
      <c r="O702" s="198"/>
      <c r="P702" s="197"/>
      <c r="Q702" s="197"/>
      <c r="R702" s="198"/>
      <c r="S702" s="198"/>
      <c r="T702" s="197"/>
      <c r="U702" s="197"/>
      <c r="V702" s="198"/>
      <c r="W702" s="198"/>
      <c r="X702" s="197"/>
      <c r="Y702" s="197"/>
      <c r="Z702" s="198"/>
      <c r="AA702" s="198"/>
      <c r="AB702" s="197"/>
      <c r="AC702" s="197"/>
      <c r="AD702" s="198"/>
      <c r="AE702" s="198"/>
      <c r="AF702" s="197"/>
      <c r="AG702" s="197"/>
      <c r="AH702" s="198"/>
      <c r="AI702" s="198"/>
      <c r="AJ702" s="197">
        <f t="shared" si="150"/>
        <v>1.3200000000000005E-2</v>
      </c>
      <c r="AK702" s="197">
        <f t="shared" si="147"/>
        <v>0.61328849999999879</v>
      </c>
      <c r="AL702" s="198">
        <f>ROW(AG103)*AJ702^IF(AK702=100%,0,1)*PRODUCT(INDEX(1-AJ$599:AJ701,))</f>
        <v>0.36046654898713065</v>
      </c>
      <c r="AM702" s="199">
        <f t="shared" si="148"/>
        <v>31.016671647583127</v>
      </c>
      <c r="AN702" s="190"/>
    </row>
    <row r="703" spans="1:40" ht="14.45" hidden="1" customHeight="1">
      <c r="A703" s="190"/>
      <c r="B703" s="686"/>
      <c r="C703" s="196">
        <v>103</v>
      </c>
      <c r="D703" s="200"/>
      <c r="E703" s="200"/>
      <c r="F703" s="198"/>
      <c r="G703" s="198"/>
      <c r="H703" s="197"/>
      <c r="I703" s="197"/>
      <c r="J703" s="198"/>
      <c r="K703" s="198"/>
      <c r="L703" s="197"/>
      <c r="M703" s="197"/>
      <c r="N703" s="198"/>
      <c r="O703" s="198"/>
      <c r="P703" s="197"/>
      <c r="Q703" s="197"/>
      <c r="R703" s="198"/>
      <c r="S703" s="198"/>
      <c r="T703" s="197"/>
      <c r="U703" s="197"/>
      <c r="V703" s="198"/>
      <c r="W703" s="198"/>
      <c r="X703" s="197"/>
      <c r="Y703" s="197"/>
      <c r="Z703" s="198"/>
      <c r="AA703" s="198"/>
      <c r="AB703" s="197"/>
      <c r="AC703" s="197"/>
      <c r="AD703" s="198"/>
      <c r="AE703" s="198"/>
      <c r="AF703" s="197"/>
      <c r="AG703" s="197"/>
      <c r="AH703" s="198"/>
      <c r="AI703" s="198"/>
      <c r="AJ703" s="197">
        <f t="shared" si="150"/>
        <v>1.3200000000000005E-2</v>
      </c>
      <c r="AK703" s="197">
        <f t="shared" si="147"/>
        <v>0.61942649999999877</v>
      </c>
      <c r="AL703" s="198">
        <f>ROW(AG104)*AJ703^IF(AK703=100%,0,1)*PRODUCT(INDEX(1-AJ$599:AJ702,))</f>
        <v>0.35916187006031119</v>
      </c>
      <c r="AM703" s="199">
        <f t="shared" si="148"/>
        <v>31.375833517643439</v>
      </c>
      <c r="AN703" s="190"/>
    </row>
    <row r="704" spans="1:40" ht="14.45" hidden="1" customHeight="1">
      <c r="A704" s="190"/>
      <c r="B704" s="686"/>
      <c r="C704" s="196">
        <v>104</v>
      </c>
      <c r="D704" s="200"/>
      <c r="E704" s="200"/>
      <c r="F704" s="198"/>
      <c r="G704" s="198"/>
      <c r="H704" s="197"/>
      <c r="I704" s="197"/>
      <c r="J704" s="198"/>
      <c r="K704" s="198"/>
      <c r="L704" s="197"/>
      <c r="M704" s="197"/>
      <c r="N704" s="198"/>
      <c r="O704" s="198"/>
      <c r="P704" s="197"/>
      <c r="Q704" s="197"/>
      <c r="R704" s="198"/>
      <c r="S704" s="198"/>
      <c r="T704" s="197"/>
      <c r="U704" s="197"/>
      <c r="V704" s="198"/>
      <c r="W704" s="198"/>
      <c r="X704" s="197"/>
      <c r="Y704" s="197"/>
      <c r="Z704" s="198"/>
      <c r="AA704" s="198"/>
      <c r="AB704" s="197"/>
      <c r="AC704" s="197"/>
      <c r="AD704" s="198"/>
      <c r="AE704" s="198"/>
      <c r="AF704" s="197"/>
      <c r="AG704" s="197"/>
      <c r="AH704" s="198"/>
      <c r="AI704" s="198"/>
      <c r="AJ704" s="197">
        <f t="shared" si="150"/>
        <v>1.3200000000000005E-2</v>
      </c>
      <c r="AK704" s="197">
        <f t="shared" si="147"/>
        <v>0.62556449999999875</v>
      </c>
      <c r="AL704" s="198">
        <f>ROW(AG105)*AJ704^IF(AK704=100%,0,1)*PRODUCT(INDEX(1-AJ$599:AJ703,))</f>
        <v>0.35782882696566432</v>
      </c>
      <c r="AM704" s="199">
        <f t="shared" si="148"/>
        <v>31.733662344609105</v>
      </c>
      <c r="AN704" s="190"/>
    </row>
    <row r="705" spans="1:40" ht="14.45" hidden="1" customHeight="1">
      <c r="A705" s="190"/>
      <c r="B705" s="686"/>
      <c r="C705" s="196">
        <v>105</v>
      </c>
      <c r="D705" s="200"/>
      <c r="E705" s="200"/>
      <c r="F705" s="198"/>
      <c r="G705" s="198"/>
      <c r="H705" s="197"/>
      <c r="I705" s="197"/>
      <c r="J705" s="198"/>
      <c r="K705" s="198"/>
      <c r="L705" s="197"/>
      <c r="M705" s="197"/>
      <c r="N705" s="198"/>
      <c r="O705" s="198"/>
      <c r="P705" s="197"/>
      <c r="Q705" s="197"/>
      <c r="R705" s="198"/>
      <c r="S705" s="198"/>
      <c r="T705" s="197"/>
      <c r="U705" s="197"/>
      <c r="V705" s="198"/>
      <c r="W705" s="198"/>
      <c r="X705" s="197"/>
      <c r="Y705" s="197"/>
      <c r="Z705" s="198"/>
      <c r="AA705" s="198"/>
      <c r="AB705" s="197"/>
      <c r="AC705" s="197"/>
      <c r="AD705" s="198"/>
      <c r="AE705" s="198"/>
      <c r="AF705" s="197"/>
      <c r="AG705" s="197"/>
      <c r="AH705" s="198"/>
      <c r="AI705" s="198"/>
      <c r="AJ705" s="197">
        <f t="shared" si="150"/>
        <v>1.3200000000000005E-2</v>
      </c>
      <c r="AK705" s="197">
        <f t="shared" si="147"/>
        <v>0.63170249999999872</v>
      </c>
      <c r="AL705" s="198">
        <f>ROW(AG106)*AJ705^IF(AK705=100%,0,1)*PRODUCT(INDEX(1-AJ$599:AJ704,))</f>
        <v>0.3564683958444767</v>
      </c>
      <c r="AM705" s="199">
        <f t="shared" si="148"/>
        <v>32.090130740453581</v>
      </c>
      <c r="AN705" s="190"/>
    </row>
    <row r="706" spans="1:40" ht="14.45" hidden="1" customHeight="1">
      <c r="A706" s="190"/>
      <c r="B706" s="686"/>
      <c r="C706" s="196">
        <v>106</v>
      </c>
      <c r="D706" s="200"/>
      <c r="E706" s="200"/>
      <c r="F706" s="198"/>
      <c r="G706" s="198"/>
      <c r="H706" s="197"/>
      <c r="I706" s="197"/>
      <c r="J706" s="198"/>
      <c r="K706" s="198"/>
      <c r="L706" s="197"/>
      <c r="M706" s="197"/>
      <c r="N706" s="198"/>
      <c r="O706" s="198"/>
      <c r="P706" s="197"/>
      <c r="Q706" s="197"/>
      <c r="R706" s="198"/>
      <c r="S706" s="198"/>
      <c r="T706" s="197"/>
      <c r="U706" s="197"/>
      <c r="V706" s="198"/>
      <c r="W706" s="198"/>
      <c r="X706" s="197"/>
      <c r="Y706" s="197"/>
      <c r="Z706" s="198"/>
      <c r="AA706" s="198"/>
      <c r="AB706" s="197"/>
      <c r="AC706" s="197"/>
      <c r="AD706" s="198"/>
      <c r="AE706" s="198"/>
      <c r="AF706" s="197"/>
      <c r="AG706" s="197"/>
      <c r="AH706" s="198"/>
      <c r="AI706" s="198"/>
      <c r="AJ706" s="197">
        <f t="shared" si="150"/>
        <v>1.3200000000000005E-2</v>
      </c>
      <c r="AK706" s="197">
        <f t="shared" si="147"/>
        <v>0.6378404999999987</v>
      </c>
      <c r="AL706" s="198">
        <f>ROW(AG107)*AJ706^IF(AK706=100%,0,1)*PRODUCT(INDEX(1-AJ$599:AJ705,))</f>
        <v>0.35508153201007803</v>
      </c>
      <c r="AM706" s="199">
        <f t="shared" si="148"/>
        <v>32.445212272463657</v>
      </c>
      <c r="AN706" s="190"/>
    </row>
    <row r="707" spans="1:40" ht="14.45" hidden="1" customHeight="1">
      <c r="A707" s="190"/>
      <c r="B707" s="686"/>
      <c r="C707" s="196">
        <v>107</v>
      </c>
      <c r="D707" s="200"/>
      <c r="E707" s="200"/>
      <c r="F707" s="198"/>
      <c r="G707" s="198"/>
      <c r="H707" s="197"/>
      <c r="I707" s="197"/>
      <c r="J707" s="198"/>
      <c r="K707" s="198"/>
      <c r="L707" s="197"/>
      <c r="M707" s="197"/>
      <c r="N707" s="198"/>
      <c r="O707" s="198"/>
      <c r="P707" s="197"/>
      <c r="Q707" s="197"/>
      <c r="R707" s="198"/>
      <c r="S707" s="198"/>
      <c r="T707" s="197"/>
      <c r="U707" s="197"/>
      <c r="V707" s="198"/>
      <c r="W707" s="198"/>
      <c r="X707" s="197"/>
      <c r="Y707" s="197"/>
      <c r="Z707" s="198"/>
      <c r="AA707" s="198"/>
      <c r="AB707" s="197"/>
      <c r="AC707" s="197"/>
      <c r="AD707" s="198"/>
      <c r="AE707" s="198"/>
      <c r="AF707" s="197"/>
      <c r="AG707" s="197"/>
      <c r="AH707" s="198"/>
      <c r="AI707" s="198"/>
      <c r="AJ707" s="197">
        <f t="shared" si="150"/>
        <v>1.3200000000000005E-2</v>
      </c>
      <c r="AK707" s="197">
        <f t="shared" si="147"/>
        <v>0.64397849999999868</v>
      </c>
      <c r="AL707" s="198">
        <f>ROW(AG108)*AJ707^IF(AK707=100%,0,1)*PRODUCT(INDEX(1-AJ$599:AJ706,))</f>
        <v>0.35366917032761552</v>
      </c>
      <c r="AM707" s="199">
        <f t="shared" si="148"/>
        <v>32.79888144279127</v>
      </c>
      <c r="AN707" s="190"/>
    </row>
    <row r="708" spans="1:40" ht="14.45" hidden="1" customHeight="1">
      <c r="A708" s="190"/>
      <c r="B708" s="686"/>
      <c r="C708" s="196">
        <v>108</v>
      </c>
      <c r="D708" s="200"/>
      <c r="E708" s="200"/>
      <c r="F708" s="198"/>
      <c r="G708" s="198"/>
      <c r="H708" s="197"/>
      <c r="I708" s="197"/>
      <c r="J708" s="198"/>
      <c r="K708" s="198"/>
      <c r="L708" s="197"/>
      <c r="M708" s="197"/>
      <c r="N708" s="198"/>
      <c r="O708" s="198"/>
      <c r="P708" s="197"/>
      <c r="Q708" s="197"/>
      <c r="R708" s="198"/>
      <c r="S708" s="198"/>
      <c r="T708" s="197"/>
      <c r="U708" s="197"/>
      <c r="V708" s="198"/>
      <c r="W708" s="198"/>
      <c r="X708" s="197"/>
      <c r="Y708" s="197"/>
      <c r="Z708" s="198"/>
      <c r="AA708" s="198"/>
      <c r="AB708" s="197"/>
      <c r="AC708" s="197"/>
      <c r="AD708" s="198"/>
      <c r="AE708" s="198"/>
      <c r="AF708" s="197"/>
      <c r="AG708" s="197"/>
      <c r="AH708" s="198"/>
      <c r="AI708" s="198"/>
      <c r="AJ708" s="197">
        <f t="shared" si="150"/>
        <v>1.3200000000000005E-2</v>
      </c>
      <c r="AK708" s="197">
        <f t="shared" si="147"/>
        <v>0.65011649999999865</v>
      </c>
      <c r="AL708" s="198">
        <f>ROW(AG109)*AJ708^IF(AK708=100%,0,1)*PRODUCT(INDEX(1-AJ$599:AJ707,))</f>
        <v>0.35223222558743256</v>
      </c>
      <c r="AM708" s="199">
        <f t="shared" si="148"/>
        <v>33.151113668378706</v>
      </c>
      <c r="AN708" s="190"/>
    </row>
    <row r="709" spans="1:40" ht="14.45" hidden="1" customHeight="1">
      <c r="A709" s="190"/>
      <c r="B709" s="686"/>
      <c r="C709" s="196">
        <v>109</v>
      </c>
      <c r="D709" s="200"/>
      <c r="E709" s="200"/>
      <c r="F709" s="198"/>
      <c r="G709" s="198"/>
      <c r="H709" s="197"/>
      <c r="I709" s="197"/>
      <c r="J709" s="198"/>
      <c r="K709" s="198"/>
      <c r="L709" s="197"/>
      <c r="M709" s="197"/>
      <c r="N709" s="198"/>
      <c r="O709" s="198"/>
      <c r="P709" s="197"/>
      <c r="Q709" s="197"/>
      <c r="R709" s="198"/>
      <c r="S709" s="198"/>
      <c r="T709" s="197"/>
      <c r="U709" s="197"/>
      <c r="V709" s="198"/>
      <c r="W709" s="198"/>
      <c r="X709" s="197"/>
      <c r="Y709" s="197"/>
      <c r="Z709" s="198"/>
      <c r="AA709" s="198"/>
      <c r="AB709" s="197"/>
      <c r="AC709" s="197"/>
      <c r="AD709" s="198"/>
      <c r="AE709" s="198"/>
      <c r="AF709" s="197"/>
      <c r="AG709" s="197"/>
      <c r="AH709" s="198"/>
      <c r="AI709" s="198"/>
      <c r="AJ709" s="197">
        <f t="shared" si="150"/>
        <v>1.3200000000000005E-2</v>
      </c>
      <c r="AK709" s="197">
        <f t="shared" si="147"/>
        <v>0.65625449999999863</v>
      </c>
      <c r="AL709" s="198">
        <f>ROW(AG110)*AJ709^IF(AK709=100%,0,1)*PRODUCT(INDEX(1-AJ$599:AJ708,))</f>
        <v>0.35077159287215265</v>
      </c>
      <c r="AM709" s="199">
        <f t="shared" si="148"/>
        <v>33.501885261250855</v>
      </c>
      <c r="AN709" s="190"/>
    </row>
    <row r="710" spans="1:40" ht="14.45" hidden="1" customHeight="1">
      <c r="A710" s="190"/>
      <c r="B710" s="686"/>
      <c r="C710" s="196">
        <v>110</v>
      </c>
      <c r="D710" s="200"/>
      <c r="E710" s="200"/>
      <c r="F710" s="198"/>
      <c r="G710" s="198"/>
      <c r="H710" s="197"/>
      <c r="I710" s="197"/>
      <c r="J710" s="198"/>
      <c r="K710" s="198"/>
      <c r="L710" s="197"/>
      <c r="M710" s="197"/>
      <c r="N710" s="198"/>
      <c r="O710" s="198"/>
      <c r="P710" s="197"/>
      <c r="Q710" s="197"/>
      <c r="R710" s="198"/>
      <c r="S710" s="198"/>
      <c r="T710" s="197"/>
      <c r="U710" s="197"/>
      <c r="V710" s="198"/>
      <c r="W710" s="198"/>
      <c r="X710" s="197"/>
      <c r="Y710" s="197"/>
      <c r="Z710" s="198"/>
      <c r="AA710" s="198"/>
      <c r="AB710" s="197"/>
      <c r="AC710" s="197"/>
      <c r="AD710" s="198"/>
      <c r="AE710" s="198"/>
      <c r="AF710" s="197"/>
      <c r="AG710" s="197"/>
      <c r="AH710" s="198"/>
      <c r="AI710" s="198"/>
      <c r="AJ710" s="197">
        <f t="shared" si="150"/>
        <v>1.3200000000000005E-2</v>
      </c>
      <c r="AK710" s="197">
        <f t="shared" si="147"/>
        <v>0.66239249999999861</v>
      </c>
      <c r="AL710" s="198">
        <f>ROW(AG111)*AJ710^IF(AK710=100%,0,1)*PRODUCT(INDEX(1-AJ$599:AJ709,))</f>
        <v>0.34928814791756962</v>
      </c>
      <c r="AM710" s="199">
        <f t="shared" si="148"/>
        <v>33.851173409168425</v>
      </c>
      <c r="AN710" s="190"/>
    </row>
    <row r="711" spans="1:40" ht="14.45" hidden="1" customHeight="1">
      <c r="A711" s="190"/>
      <c r="B711" s="686"/>
      <c r="C711" s="196">
        <v>111</v>
      </c>
      <c r="D711" s="200"/>
      <c r="E711" s="200"/>
      <c r="F711" s="198"/>
      <c r="G711" s="198"/>
      <c r="H711" s="197"/>
      <c r="I711" s="197"/>
      <c r="J711" s="198"/>
      <c r="K711" s="198"/>
      <c r="L711" s="197"/>
      <c r="M711" s="197"/>
      <c r="N711" s="198"/>
      <c r="O711" s="198"/>
      <c r="P711" s="197"/>
      <c r="Q711" s="197"/>
      <c r="R711" s="198"/>
      <c r="S711" s="198"/>
      <c r="T711" s="197"/>
      <c r="U711" s="197"/>
      <c r="V711" s="198"/>
      <c r="W711" s="198"/>
      <c r="X711" s="197"/>
      <c r="Y711" s="197"/>
      <c r="Z711" s="198"/>
      <c r="AA711" s="198"/>
      <c r="AB711" s="197"/>
      <c r="AC711" s="197"/>
      <c r="AD711" s="198"/>
      <c r="AE711" s="198"/>
      <c r="AF711" s="197"/>
      <c r="AG711" s="197"/>
      <c r="AH711" s="198"/>
      <c r="AI711" s="198"/>
      <c r="AJ711" s="197">
        <f t="shared" si="150"/>
        <v>1.3200000000000005E-2</v>
      </c>
      <c r="AK711" s="197">
        <f t="shared" si="147"/>
        <v>0.66853049999999858</v>
      </c>
      <c r="AL711" s="198">
        <f>ROW(AG112)*AJ711^IF(AK711=100%,0,1)*PRODUCT(INDEX(1-AJ$599:AJ710,))</f>
        <v>0.34778274746744564</v>
      </c>
      <c r="AM711" s="199">
        <f t="shared" si="148"/>
        <v>34.198956156635873</v>
      </c>
      <c r="AN711" s="190"/>
    </row>
    <row r="712" spans="1:40" ht="14.45" hidden="1" customHeight="1">
      <c r="A712" s="190"/>
      <c r="B712" s="686"/>
      <c r="C712" s="196">
        <v>112</v>
      </c>
      <c r="D712" s="200"/>
      <c r="E712" s="200"/>
      <c r="F712" s="198"/>
      <c r="G712" s="198"/>
      <c r="H712" s="197"/>
      <c r="I712" s="197"/>
      <c r="J712" s="198"/>
      <c r="K712" s="198"/>
      <c r="L712" s="197"/>
      <c r="M712" s="197"/>
      <c r="N712" s="198"/>
      <c r="O712" s="198"/>
      <c r="P712" s="197"/>
      <c r="Q712" s="197"/>
      <c r="R712" s="198"/>
      <c r="S712" s="198"/>
      <c r="T712" s="197"/>
      <c r="U712" s="197"/>
      <c r="V712" s="198"/>
      <c r="W712" s="198"/>
      <c r="X712" s="197"/>
      <c r="Y712" s="197"/>
      <c r="Z712" s="198"/>
      <c r="AA712" s="198"/>
      <c r="AB712" s="197"/>
      <c r="AC712" s="197"/>
      <c r="AD712" s="198"/>
      <c r="AE712" s="198"/>
      <c r="AF712" s="197"/>
      <c r="AG712" s="197"/>
      <c r="AH712" s="198"/>
      <c r="AI712" s="198"/>
      <c r="AJ712" s="197">
        <f t="shared" si="150"/>
        <v>1.3200000000000005E-2</v>
      </c>
      <c r="AK712" s="197">
        <f t="shared" si="147"/>
        <v>0.67466849999999856</v>
      </c>
      <c r="AL712" s="198">
        <f>ROW(AG113)*AJ712^IF(AK712=100%,0,1)*PRODUCT(INDEX(1-AJ$599:AJ711,))</f>
        <v>0.34625622962231173</v>
      </c>
      <c r="AM712" s="199">
        <f t="shared" si="148"/>
        <v>34.545212386258186</v>
      </c>
      <c r="AN712" s="190"/>
    </row>
    <row r="713" spans="1:40" ht="14.45" hidden="1" customHeight="1">
      <c r="A713" s="190"/>
      <c r="B713" s="686"/>
      <c r="C713" s="196">
        <v>113</v>
      </c>
      <c r="D713" s="200"/>
      <c r="E713" s="200"/>
      <c r="F713" s="198"/>
      <c r="G713" s="198"/>
      <c r="H713" s="197"/>
      <c r="I713" s="197"/>
      <c r="J713" s="198"/>
      <c r="K713" s="198"/>
      <c r="L713" s="197"/>
      <c r="M713" s="197"/>
      <c r="N713" s="198"/>
      <c r="O713" s="198"/>
      <c r="P713" s="197"/>
      <c r="Q713" s="197"/>
      <c r="R713" s="198"/>
      <c r="S713" s="198"/>
      <c r="T713" s="197"/>
      <c r="U713" s="197"/>
      <c r="V713" s="198"/>
      <c r="W713" s="198"/>
      <c r="X713" s="197"/>
      <c r="Y713" s="197"/>
      <c r="Z713" s="198"/>
      <c r="AA713" s="198"/>
      <c r="AB713" s="197"/>
      <c r="AC713" s="197"/>
      <c r="AD713" s="198"/>
      <c r="AE713" s="198"/>
      <c r="AF713" s="197"/>
      <c r="AG713" s="197"/>
      <c r="AH713" s="198"/>
      <c r="AI713" s="198"/>
      <c r="AJ713" s="197">
        <f t="shared" si="150"/>
        <v>1.3200000000000005E-2</v>
      </c>
      <c r="AK713" s="197">
        <f t="shared" si="147"/>
        <v>0.68080649999999854</v>
      </c>
      <c r="AL713" s="198">
        <f>ROW(AG114)*AJ713^IF(AK713=100%,0,1)*PRODUCT(INDEX(1-AJ$599:AJ712,))</f>
        <v>0.34470941418237067</v>
      </c>
      <c r="AM713" s="199">
        <f t="shared" si="148"/>
        <v>34.889921800440554</v>
      </c>
      <c r="AN713" s="190"/>
    </row>
    <row r="714" spans="1:40" ht="14.45" hidden="1" customHeight="1">
      <c r="A714" s="190"/>
      <c r="B714" s="686"/>
      <c r="C714" s="196">
        <v>114</v>
      </c>
      <c r="D714" s="200"/>
      <c r="E714" s="200"/>
      <c r="F714" s="198"/>
      <c r="G714" s="198"/>
      <c r="H714" s="197"/>
      <c r="I714" s="197"/>
      <c r="J714" s="198"/>
      <c r="K714" s="198"/>
      <c r="L714" s="197"/>
      <c r="M714" s="197"/>
      <c r="N714" s="198"/>
      <c r="O714" s="198"/>
      <c r="P714" s="197"/>
      <c r="Q714" s="197"/>
      <c r="R714" s="198"/>
      <c r="S714" s="198"/>
      <c r="T714" s="197"/>
      <c r="U714" s="197"/>
      <c r="V714" s="198"/>
      <c r="W714" s="198"/>
      <c r="X714" s="197"/>
      <c r="Y714" s="197"/>
      <c r="Z714" s="198"/>
      <c r="AA714" s="198"/>
      <c r="AB714" s="197"/>
      <c r="AC714" s="197"/>
      <c r="AD714" s="198"/>
      <c r="AE714" s="198"/>
      <c r="AF714" s="197"/>
      <c r="AG714" s="197"/>
      <c r="AH714" s="198"/>
      <c r="AI714" s="198"/>
      <c r="AJ714" s="197">
        <f t="shared" si="150"/>
        <v>1.3200000000000005E-2</v>
      </c>
      <c r="AK714" s="197">
        <f t="shared" si="147"/>
        <v>0.68694449999999851</v>
      </c>
      <c r="AL714" s="198">
        <f>ROW(AG115)*AJ714^IF(AK714=100%,0,1)*PRODUCT(INDEX(1-AJ$599:AJ713,))</f>
        <v>0.34314310298459466</v>
      </c>
      <c r="AM714" s="199">
        <f t="shared" si="148"/>
        <v>35.233064903425152</v>
      </c>
      <c r="AN714" s="190"/>
    </row>
    <row r="715" spans="1:40" ht="14.45" hidden="1" customHeight="1">
      <c r="A715" s="190"/>
      <c r="B715" s="686"/>
      <c r="C715" s="196">
        <v>115</v>
      </c>
      <c r="D715" s="200"/>
      <c r="E715" s="200"/>
      <c r="F715" s="198"/>
      <c r="G715" s="198"/>
      <c r="H715" s="197"/>
      <c r="I715" s="197"/>
      <c r="J715" s="198"/>
      <c r="K715" s="198"/>
      <c r="L715" s="197"/>
      <c r="M715" s="197"/>
      <c r="N715" s="198"/>
      <c r="O715" s="198"/>
      <c r="P715" s="197"/>
      <c r="Q715" s="197"/>
      <c r="R715" s="198"/>
      <c r="S715" s="198"/>
      <c r="T715" s="197"/>
      <c r="U715" s="197"/>
      <c r="V715" s="198"/>
      <c r="W715" s="198"/>
      <c r="X715" s="197"/>
      <c r="Y715" s="197"/>
      <c r="Z715" s="198"/>
      <c r="AA715" s="198"/>
      <c r="AB715" s="197"/>
      <c r="AC715" s="197"/>
      <c r="AD715" s="198"/>
      <c r="AE715" s="198"/>
      <c r="AF715" s="197"/>
      <c r="AG715" s="197"/>
      <c r="AH715" s="198"/>
      <c r="AI715" s="198"/>
      <c r="AJ715" s="197">
        <f t="shared" si="150"/>
        <v>1.3200000000000005E-2</v>
      </c>
      <c r="AK715" s="197">
        <f t="shared" si="147"/>
        <v>0.69308249999999849</v>
      </c>
      <c r="AL715" s="198">
        <f>ROW(AG116)*AJ715^IF(AK715=100%,0,1)*PRODUCT(INDEX(1-AJ$599:AJ714,))</f>
        <v>0.34155808023411277</v>
      </c>
      <c r="AM715" s="199">
        <f t="shared" si="148"/>
        <v>35.574622983659268</v>
      </c>
      <c r="AN715" s="190"/>
    </row>
    <row r="716" spans="1:40" ht="14.45" hidden="1" customHeight="1">
      <c r="A716" s="190"/>
      <c r="B716" s="686"/>
      <c r="C716" s="196">
        <v>116</v>
      </c>
      <c r="D716" s="200"/>
      <c r="E716" s="200"/>
      <c r="F716" s="198"/>
      <c r="G716" s="198"/>
      <c r="H716" s="197"/>
      <c r="I716" s="197"/>
      <c r="J716" s="198"/>
      <c r="K716" s="198"/>
      <c r="L716" s="197"/>
      <c r="M716" s="197"/>
      <c r="N716" s="198"/>
      <c r="O716" s="198"/>
      <c r="P716" s="197"/>
      <c r="Q716" s="197"/>
      <c r="R716" s="198"/>
      <c r="S716" s="198"/>
      <c r="T716" s="197"/>
      <c r="U716" s="197"/>
      <c r="V716" s="198"/>
      <c r="W716" s="198"/>
      <c r="X716" s="197"/>
      <c r="Y716" s="197"/>
      <c r="Z716" s="198"/>
      <c r="AA716" s="198"/>
      <c r="AB716" s="197"/>
      <c r="AC716" s="197"/>
      <c r="AD716" s="198"/>
      <c r="AE716" s="198"/>
      <c r="AF716" s="197"/>
      <c r="AG716" s="197"/>
      <c r="AH716" s="198"/>
      <c r="AI716" s="198"/>
      <c r="AJ716" s="197">
        <f t="shared" si="150"/>
        <v>1.3200000000000005E-2</v>
      </c>
      <c r="AK716" s="197">
        <f t="shared" si="147"/>
        <v>0.69922049999999847</v>
      </c>
      <c r="AL716" s="198">
        <f>ROW(AG117)*AJ716^IF(AK716=100%,0,1)*PRODUCT(INDEX(1-AJ$599:AJ715,))</f>
        <v>0.33995511282997959</v>
      </c>
      <c r="AM716" s="199">
        <f t="shared" si="148"/>
        <v>35.914578096489244</v>
      </c>
      <c r="AN716" s="190"/>
    </row>
    <row r="717" spans="1:40" ht="14.45" hidden="1" customHeight="1">
      <c r="A717" s="190"/>
      <c r="B717" s="686"/>
      <c r="C717" s="196">
        <v>117</v>
      </c>
      <c r="D717" s="200"/>
      <c r="E717" s="200"/>
      <c r="F717" s="198"/>
      <c r="G717" s="198"/>
      <c r="H717" s="197"/>
      <c r="I717" s="197"/>
      <c r="J717" s="198"/>
      <c r="K717" s="198"/>
      <c r="L717" s="197"/>
      <c r="M717" s="197"/>
      <c r="N717" s="198"/>
      <c r="O717" s="198"/>
      <c r="P717" s="197"/>
      <c r="Q717" s="197"/>
      <c r="R717" s="198"/>
      <c r="S717" s="198"/>
      <c r="T717" s="197"/>
      <c r="U717" s="197"/>
      <c r="V717" s="198"/>
      <c r="W717" s="198"/>
      <c r="X717" s="197"/>
      <c r="Y717" s="197"/>
      <c r="Z717" s="198"/>
      <c r="AA717" s="198"/>
      <c r="AB717" s="197"/>
      <c r="AC717" s="197"/>
      <c r="AD717" s="198"/>
      <c r="AE717" s="198"/>
      <c r="AF717" s="197"/>
      <c r="AG717" s="197"/>
      <c r="AH717" s="198"/>
      <c r="AI717" s="198"/>
      <c r="AJ717" s="197">
        <f t="shared" si="150"/>
        <v>1.3200000000000005E-2</v>
      </c>
      <c r="AK717" s="197">
        <f t="shared" si="147"/>
        <v>0.70535849999999845</v>
      </c>
      <c r="AL717" s="198">
        <f>ROW(AG118)*AJ717^IF(AK717=100%,0,1)*PRODUCT(INDEX(1-AJ$599:AJ716,))</f>
        <v>0.33833495068541553</v>
      </c>
      <c r="AM717" s="199">
        <f t="shared" si="148"/>
        <v>36.252913047174658</v>
      </c>
      <c r="AN717" s="190"/>
    </row>
    <row r="718" spans="1:40" ht="14.45" hidden="1" customHeight="1">
      <c r="A718" s="190"/>
      <c r="B718" s="686"/>
      <c r="C718" s="196">
        <v>118</v>
      </c>
      <c r="D718" s="200"/>
      <c r="E718" s="200"/>
      <c r="F718" s="198"/>
      <c r="G718" s="198"/>
      <c r="H718" s="197"/>
      <c r="I718" s="197"/>
      <c r="J718" s="198"/>
      <c r="K718" s="198"/>
      <c r="L718" s="197"/>
      <c r="M718" s="197"/>
      <c r="N718" s="198"/>
      <c r="O718" s="198"/>
      <c r="P718" s="197"/>
      <c r="Q718" s="197"/>
      <c r="R718" s="198"/>
      <c r="S718" s="198"/>
      <c r="T718" s="197"/>
      <c r="U718" s="197"/>
      <c r="V718" s="198"/>
      <c r="W718" s="198"/>
      <c r="X718" s="197"/>
      <c r="Y718" s="197"/>
      <c r="Z718" s="198"/>
      <c r="AA718" s="198"/>
      <c r="AB718" s="197"/>
      <c r="AC718" s="197"/>
      <c r="AD718" s="198"/>
      <c r="AE718" s="198"/>
      <c r="AF718" s="197"/>
      <c r="AG718" s="197"/>
      <c r="AH718" s="198"/>
      <c r="AI718" s="198"/>
      <c r="AJ718" s="197">
        <f t="shared" si="150"/>
        <v>1.3200000000000005E-2</v>
      </c>
      <c r="AK718" s="197">
        <f t="shared" si="147"/>
        <v>0.71149649999999842</v>
      </c>
      <c r="AL718" s="198">
        <f>ROW(AG119)*AJ718^IF(AK718=100%,0,1)*PRODUCT(INDEX(1-AJ$599:AJ717,))</f>
        <v>0.33669832704260844</v>
      </c>
      <c r="AM718" s="199">
        <f t="shared" si="148"/>
        <v>36.58961137421727</v>
      </c>
      <c r="AN718" s="190"/>
    </row>
    <row r="719" spans="1:40" ht="14.45" hidden="1" customHeight="1">
      <c r="A719" s="190"/>
      <c r="B719" s="686"/>
      <c r="C719" s="196">
        <v>119</v>
      </c>
      <c r="D719" s="200"/>
      <c r="E719" s="200"/>
      <c r="F719" s="198"/>
      <c r="G719" s="198"/>
      <c r="H719" s="197"/>
      <c r="I719" s="197"/>
      <c r="J719" s="198"/>
      <c r="K719" s="198"/>
      <c r="L719" s="197"/>
      <c r="M719" s="197"/>
      <c r="N719" s="198"/>
      <c r="O719" s="198"/>
      <c r="P719" s="197"/>
      <c r="Q719" s="197"/>
      <c r="R719" s="198"/>
      <c r="S719" s="198"/>
      <c r="T719" s="197"/>
      <c r="U719" s="197"/>
      <c r="V719" s="198"/>
      <c r="W719" s="198"/>
      <c r="X719" s="197"/>
      <c r="Y719" s="197"/>
      <c r="Z719" s="198"/>
      <c r="AA719" s="198"/>
      <c r="AB719" s="197"/>
      <c r="AC719" s="197"/>
      <c r="AD719" s="198"/>
      <c r="AE719" s="198"/>
      <c r="AF719" s="197"/>
      <c r="AG719" s="197"/>
      <c r="AH719" s="198"/>
      <c r="AI719" s="198"/>
      <c r="AJ719" s="197">
        <f t="shared" si="150"/>
        <v>1.3200000000000005E-2</v>
      </c>
      <c r="AK719" s="197">
        <f t="shared" si="147"/>
        <v>0.7176344999999984</v>
      </c>
      <c r="AL719" s="198">
        <f>ROW(AG120)*AJ719^IF(AK719=100%,0,1)*PRODUCT(INDEX(1-AJ$599:AJ718,))</f>
        <v>0.33504595878216403</v>
      </c>
      <c r="AM719" s="199">
        <f t="shared" si="148"/>
        <v>36.924657332999438</v>
      </c>
      <c r="AN719" s="190"/>
    </row>
    <row r="720" spans="1:40" ht="14.45" hidden="1" customHeight="1">
      <c r="A720" s="190"/>
      <c r="B720" s="686"/>
      <c r="C720" s="196">
        <v>120</v>
      </c>
      <c r="D720" s="200"/>
      <c r="E720" s="200"/>
      <c r="F720" s="198"/>
      <c r="G720" s="198"/>
      <c r="H720" s="197"/>
      <c r="I720" s="197"/>
      <c r="J720" s="198"/>
      <c r="K720" s="198"/>
      <c r="L720" s="197"/>
      <c r="M720" s="197"/>
      <c r="N720" s="198"/>
      <c r="O720" s="198"/>
      <c r="P720" s="197"/>
      <c r="Q720" s="197"/>
      <c r="R720" s="198"/>
      <c r="S720" s="198"/>
      <c r="T720" s="197"/>
      <c r="U720" s="197"/>
      <c r="V720" s="198"/>
      <c r="W720" s="198"/>
      <c r="X720" s="197"/>
      <c r="Y720" s="197"/>
      <c r="Z720" s="198"/>
      <c r="AA720" s="198"/>
      <c r="AB720" s="197"/>
      <c r="AC720" s="197"/>
      <c r="AD720" s="198"/>
      <c r="AE720" s="198"/>
      <c r="AF720" s="197"/>
      <c r="AG720" s="197"/>
      <c r="AH720" s="198"/>
      <c r="AI720" s="198"/>
      <c r="AJ720" s="197">
        <f t="shared" si="150"/>
        <v>1.3200000000000005E-2</v>
      </c>
      <c r="AK720" s="197">
        <f t="shared" si="147"/>
        <v>0.72377249999999838</v>
      </c>
      <c r="AL720" s="198">
        <f>ROW(AG121)*AJ720^IF(AK720=100%,0,1)*PRODUCT(INDEX(1-AJ$599:AJ719,))</f>
        <v>0.33337854672729145</v>
      </c>
      <c r="AM720" s="199">
        <f t="shared" si="148"/>
        <v>37.258035879726727</v>
      </c>
      <c r="AN720" s="190"/>
    </row>
    <row r="721" spans="1:40" ht="14.45" hidden="1" customHeight="1">
      <c r="A721" s="190"/>
      <c r="B721" s="686"/>
      <c r="C721" s="196">
        <v>121</v>
      </c>
      <c r="D721" s="200"/>
      <c r="E721" s="200"/>
      <c r="F721" s="198"/>
      <c r="G721" s="198"/>
      <c r="H721" s="197"/>
      <c r="I721" s="197"/>
      <c r="J721" s="198"/>
      <c r="K721" s="198"/>
      <c r="L721" s="197"/>
      <c r="M721" s="197"/>
      <c r="N721" s="198"/>
      <c r="O721" s="198"/>
      <c r="P721" s="197"/>
      <c r="Q721" s="197"/>
      <c r="R721" s="198"/>
      <c r="S721" s="198"/>
      <c r="T721" s="197"/>
      <c r="U721" s="197"/>
      <c r="V721" s="198"/>
      <c r="W721" s="198"/>
      <c r="X721" s="197"/>
      <c r="Y721" s="197"/>
      <c r="Z721" s="198"/>
      <c r="AA721" s="198"/>
      <c r="AB721" s="197"/>
      <c r="AC721" s="197"/>
      <c r="AD721" s="198"/>
      <c r="AE721" s="198"/>
      <c r="AF721" s="197"/>
      <c r="AG721" s="197"/>
      <c r="AH721" s="198"/>
      <c r="AI721" s="198"/>
      <c r="AJ721" s="197">
        <f t="shared" si="150"/>
        <v>1.3200000000000005E-2</v>
      </c>
      <c r="AK721" s="197">
        <f t="shared" si="147"/>
        <v>0.72991049999999835</v>
      </c>
      <c r="AL721" s="198">
        <f>ROW(AG122)*AJ721^IF(AK721=100%,0,1)*PRODUCT(INDEX(1-AJ$599:AJ720,))</f>
        <v>0.33169677594280933</v>
      </c>
      <c r="AM721" s="199">
        <f t="shared" si="148"/>
        <v>37.589732655669536</v>
      </c>
      <c r="AN721" s="190"/>
    </row>
    <row r="722" spans="1:40" ht="14.45" hidden="1" customHeight="1">
      <c r="A722" s="190"/>
      <c r="B722" s="686"/>
      <c r="C722" s="196">
        <v>122</v>
      </c>
      <c r="D722" s="200"/>
      <c r="E722" s="200"/>
      <c r="F722" s="198"/>
      <c r="G722" s="198"/>
      <c r="H722" s="197"/>
      <c r="I722" s="197"/>
      <c r="J722" s="198"/>
      <c r="K722" s="198"/>
      <c r="L722" s="197"/>
      <c r="M722" s="197"/>
      <c r="N722" s="198"/>
      <c r="O722" s="198"/>
      <c r="P722" s="197"/>
      <c r="Q722" s="197"/>
      <c r="R722" s="198"/>
      <c r="S722" s="198"/>
      <c r="T722" s="197"/>
      <c r="U722" s="197"/>
      <c r="V722" s="198"/>
      <c r="W722" s="198"/>
      <c r="X722" s="197"/>
      <c r="Y722" s="197"/>
      <c r="Z722" s="198"/>
      <c r="AA722" s="198"/>
      <c r="AB722" s="197"/>
      <c r="AC722" s="197"/>
      <c r="AD722" s="198"/>
      <c r="AE722" s="198"/>
      <c r="AF722" s="197"/>
      <c r="AG722" s="197"/>
      <c r="AH722" s="198"/>
      <c r="AI722" s="198"/>
      <c r="AJ722" s="197">
        <f t="shared" si="150"/>
        <v>1.3200000000000005E-2</v>
      </c>
      <c r="AK722" s="197">
        <f t="shared" si="147"/>
        <v>0.73604849999999833</v>
      </c>
      <c r="AL722" s="198">
        <f>ROW(AG123)*AJ722^IF(AK722=100%,0,1)*PRODUCT(INDEX(1-AJ$599:AJ721,))</f>
        <v>0.33000131602905575</v>
      </c>
      <c r="AM722" s="199">
        <f t="shared" si="148"/>
        <v>37.919733971698591</v>
      </c>
      <c r="AN722" s="190"/>
    </row>
    <row r="723" spans="1:40" ht="14.45" hidden="1" customHeight="1">
      <c r="A723" s="190"/>
      <c r="B723" s="686"/>
      <c r="C723" s="196">
        <v>123</v>
      </c>
      <c r="D723" s="200"/>
      <c r="E723" s="200"/>
      <c r="F723" s="198"/>
      <c r="G723" s="198"/>
      <c r="H723" s="197"/>
      <c r="I723" s="197"/>
      <c r="J723" s="198"/>
      <c r="K723" s="198"/>
      <c r="L723" s="197"/>
      <c r="M723" s="197"/>
      <c r="N723" s="198"/>
      <c r="O723" s="198"/>
      <c r="P723" s="197"/>
      <c r="Q723" s="197"/>
      <c r="R723" s="198"/>
      <c r="S723" s="198"/>
      <c r="T723" s="197"/>
      <c r="U723" s="197"/>
      <c r="V723" s="198"/>
      <c r="W723" s="198"/>
      <c r="X723" s="197"/>
      <c r="Y723" s="197"/>
      <c r="Z723" s="198"/>
      <c r="AA723" s="198"/>
      <c r="AB723" s="197"/>
      <c r="AC723" s="197"/>
      <c r="AD723" s="198"/>
      <c r="AE723" s="198"/>
      <c r="AF723" s="197"/>
      <c r="AG723" s="197"/>
      <c r="AH723" s="198"/>
      <c r="AI723" s="198"/>
      <c r="AJ723" s="197">
        <f t="shared" si="150"/>
        <v>1.3200000000000005E-2</v>
      </c>
      <c r="AK723" s="197">
        <f t="shared" si="147"/>
        <v>0.74218649999999831</v>
      </c>
      <c r="AL723" s="198">
        <f>ROW(AG124)*AJ723^IF(AK723=100%,0,1)*PRODUCT(INDEX(1-AJ$599:AJ722,))</f>
        <v>0.32829282141078503</v>
      </c>
      <c r="AM723" s="199">
        <f t="shared" si="148"/>
        <v>38.248026793109375</v>
      </c>
      <c r="AN723" s="190"/>
    </row>
    <row r="724" spans="1:40" ht="14.45" hidden="1" customHeight="1">
      <c r="A724" s="190"/>
      <c r="B724" s="686"/>
      <c r="C724" s="196">
        <v>124</v>
      </c>
      <c r="D724" s="200"/>
      <c r="E724" s="200"/>
      <c r="F724" s="198"/>
      <c r="G724" s="198"/>
      <c r="H724" s="197"/>
      <c r="I724" s="197"/>
      <c r="J724" s="198"/>
      <c r="K724" s="198"/>
      <c r="L724" s="197"/>
      <c r="M724" s="197"/>
      <c r="N724" s="198"/>
      <c r="O724" s="198"/>
      <c r="P724" s="197"/>
      <c r="Q724" s="197"/>
      <c r="R724" s="198"/>
      <c r="S724" s="198"/>
      <c r="T724" s="197"/>
      <c r="U724" s="197"/>
      <c r="V724" s="198"/>
      <c r="W724" s="198"/>
      <c r="X724" s="197"/>
      <c r="Y724" s="197"/>
      <c r="Z724" s="198"/>
      <c r="AA724" s="198"/>
      <c r="AB724" s="197"/>
      <c r="AC724" s="197"/>
      <c r="AD724" s="198"/>
      <c r="AE724" s="198"/>
      <c r="AF724" s="197"/>
      <c r="AG724" s="197"/>
      <c r="AH724" s="198"/>
      <c r="AI724" s="198"/>
      <c r="AJ724" s="197">
        <f t="shared" si="150"/>
        <v>1.3200000000000005E-2</v>
      </c>
      <c r="AK724" s="197">
        <f t="shared" si="147"/>
        <v>0.74832449999999828</v>
      </c>
      <c r="AL724" s="198">
        <f>ROW(AG125)*AJ724^IF(AK724=100%,0,1)*PRODUCT(INDEX(1-AJ$599:AJ723,))</f>
        <v>0.32657193162113168</v>
      </c>
      <c r="AM724" s="199">
        <f t="shared" si="148"/>
        <v>38.574598724730507</v>
      </c>
      <c r="AN724" s="190"/>
    </row>
    <row r="725" spans="1:40" ht="14.45" hidden="1" customHeight="1">
      <c r="A725" s="190"/>
      <c r="B725" s="686"/>
      <c r="C725" s="196">
        <v>125</v>
      </c>
      <c r="D725" s="200"/>
      <c r="E725" s="200"/>
      <c r="F725" s="198"/>
      <c r="G725" s="198"/>
      <c r="H725" s="197"/>
      <c r="I725" s="197"/>
      <c r="J725" s="198"/>
      <c r="K725" s="198"/>
      <c r="L725" s="197"/>
      <c r="M725" s="197"/>
      <c r="N725" s="198"/>
      <c r="O725" s="198"/>
      <c r="P725" s="197"/>
      <c r="Q725" s="197"/>
      <c r="R725" s="198"/>
      <c r="S725" s="198"/>
      <c r="T725" s="197"/>
      <c r="U725" s="197"/>
      <c r="V725" s="198"/>
      <c r="W725" s="198"/>
      <c r="X725" s="197"/>
      <c r="Y725" s="197"/>
      <c r="Z725" s="198"/>
      <c r="AA725" s="198"/>
      <c r="AB725" s="197"/>
      <c r="AC725" s="197"/>
      <c r="AD725" s="198"/>
      <c r="AE725" s="198"/>
      <c r="AF725" s="197"/>
      <c r="AG725" s="197"/>
      <c r="AH725" s="198"/>
      <c r="AI725" s="198"/>
      <c r="AJ725" s="197">
        <f t="shared" si="150"/>
        <v>1.3200000000000005E-2</v>
      </c>
      <c r="AK725" s="197">
        <f t="shared" si="147"/>
        <v>0.75446249999999826</v>
      </c>
      <c r="AL725" s="198">
        <f>ROW(AG126)*AJ725^IF(AK725=100%,0,1)*PRODUCT(INDEX(1-AJ$599:AJ724,))</f>
        <v>0.32483927158072262</v>
      </c>
      <c r="AM725" s="199">
        <f t="shared" si="148"/>
        <v>38.899437996311228</v>
      </c>
      <c r="AN725" s="190"/>
    </row>
    <row r="726" spans="1:40" ht="14.45" hidden="1" customHeight="1">
      <c r="A726" s="190"/>
      <c r="B726" s="686"/>
      <c r="C726" s="196">
        <v>126</v>
      </c>
      <c r="D726" s="200"/>
      <c r="E726" s="200"/>
      <c r="F726" s="198"/>
      <c r="G726" s="198"/>
      <c r="H726" s="197"/>
      <c r="I726" s="197"/>
      <c r="J726" s="198"/>
      <c r="K726" s="198"/>
      <c r="L726" s="197"/>
      <c r="M726" s="197"/>
      <c r="N726" s="198"/>
      <c r="O726" s="198"/>
      <c r="P726" s="197"/>
      <c r="Q726" s="197"/>
      <c r="R726" s="198"/>
      <c r="S726" s="198"/>
      <c r="T726" s="197"/>
      <c r="U726" s="197"/>
      <c r="V726" s="198"/>
      <c r="W726" s="198"/>
      <c r="X726" s="197"/>
      <c r="Y726" s="197"/>
      <c r="Z726" s="198"/>
      <c r="AA726" s="198"/>
      <c r="AB726" s="197"/>
      <c r="AC726" s="197"/>
      <c r="AD726" s="198"/>
      <c r="AE726" s="198"/>
      <c r="AF726" s="197"/>
      <c r="AG726" s="197"/>
      <c r="AH726" s="198"/>
      <c r="AI726" s="198"/>
      <c r="AJ726" s="197">
        <f t="shared" si="150"/>
        <v>1.3200000000000005E-2</v>
      </c>
      <c r="AK726" s="197">
        <f t="shared" si="147"/>
        <v>0.76060049999999824</v>
      </c>
      <c r="AL726" s="198">
        <f>ROW(AG127)*AJ726^IF(AK726=100%,0,1)*PRODUCT(INDEX(1-AJ$599:AJ725,))</f>
        <v>0.32309545187201466</v>
      </c>
      <c r="AM726" s="199">
        <f t="shared" si="148"/>
        <v>39.222533448183242</v>
      </c>
      <c r="AN726" s="190"/>
    </row>
    <row r="727" spans="1:40" ht="14.45" hidden="1" customHeight="1">
      <c r="A727" s="190"/>
      <c r="B727" s="686"/>
      <c r="C727" s="196">
        <v>127</v>
      </c>
      <c r="D727" s="200"/>
      <c r="E727" s="200"/>
      <c r="F727" s="198"/>
      <c r="G727" s="198"/>
      <c r="H727" s="197"/>
      <c r="I727" s="197"/>
      <c r="J727" s="198"/>
      <c r="K727" s="198"/>
      <c r="L727" s="197"/>
      <c r="M727" s="197"/>
      <c r="N727" s="198"/>
      <c r="O727" s="198"/>
      <c r="P727" s="197"/>
      <c r="Q727" s="197"/>
      <c r="R727" s="198"/>
      <c r="S727" s="198"/>
      <c r="T727" s="197"/>
      <c r="U727" s="197"/>
      <c r="V727" s="198"/>
      <c r="W727" s="198"/>
      <c r="X727" s="197"/>
      <c r="Y727" s="197"/>
      <c r="Z727" s="198"/>
      <c r="AA727" s="198"/>
      <c r="AB727" s="197"/>
      <c r="AC727" s="197"/>
      <c r="AD727" s="198"/>
      <c r="AE727" s="198"/>
      <c r="AF727" s="197"/>
      <c r="AG727" s="197"/>
      <c r="AH727" s="198"/>
      <c r="AI727" s="198"/>
      <c r="AJ727" s="197">
        <f t="shared" si="150"/>
        <v>1.3200000000000005E-2</v>
      </c>
      <c r="AK727" s="197">
        <f t="shared" si="147"/>
        <v>0.76673849999999821</v>
      </c>
      <c r="AL727" s="198">
        <f>ROW(AG128)*AJ727^IF(AK727=100%,0,1)*PRODUCT(INDEX(1-AJ$599:AJ726,))</f>
        <v>0.32134106900893639</v>
      </c>
      <c r="AM727" s="199">
        <f t="shared" si="148"/>
        <v>39.543874517192179</v>
      </c>
      <c r="AN727" s="190"/>
    </row>
    <row r="728" spans="1:40" ht="14.45" hidden="1" customHeight="1">
      <c r="A728" s="190"/>
      <c r="B728" s="686"/>
      <c r="C728" s="196">
        <v>128</v>
      </c>
      <c r="D728" s="200"/>
      <c r="E728" s="200"/>
      <c r="F728" s="198"/>
      <c r="G728" s="198"/>
      <c r="H728" s="197"/>
      <c r="I728" s="197"/>
      <c r="J728" s="198"/>
      <c r="K728" s="198"/>
      <c r="L728" s="197"/>
      <c r="M728" s="197"/>
      <c r="N728" s="198"/>
      <c r="O728" s="198"/>
      <c r="P728" s="197"/>
      <c r="Q728" s="197"/>
      <c r="R728" s="198"/>
      <c r="S728" s="198"/>
      <c r="T728" s="197"/>
      <c r="U728" s="197"/>
      <c r="V728" s="198"/>
      <c r="W728" s="198"/>
      <c r="X728" s="197"/>
      <c r="Y728" s="197"/>
      <c r="Z728" s="198"/>
      <c r="AA728" s="198"/>
      <c r="AB728" s="197"/>
      <c r="AC728" s="197"/>
      <c r="AD728" s="198"/>
      <c r="AE728" s="198"/>
      <c r="AF728" s="197"/>
      <c r="AG728" s="197"/>
      <c r="AH728" s="198"/>
      <c r="AI728" s="198"/>
      <c r="AJ728" s="197">
        <f t="shared" si="150"/>
        <v>1.3200000000000005E-2</v>
      </c>
      <c r="AK728" s="197">
        <f t="shared" si="147"/>
        <v>0.77287649999999819</v>
      </c>
      <c r="AL728" s="198">
        <f>ROW(AG129)*AJ728^IF(AK728=100%,0,1)*PRODUCT(INDEX(1-AJ$599:AJ727,))</f>
        <v>0.31957670570190921</v>
      </c>
      <c r="AM728" s="199">
        <f t="shared" si="148"/>
        <v>39.863451222894092</v>
      </c>
      <c r="AN728" s="190"/>
    </row>
    <row r="729" spans="1:40" ht="14.45" hidden="1" customHeight="1">
      <c r="A729" s="190"/>
      <c r="B729" s="686"/>
      <c r="C729" s="196">
        <v>129</v>
      </c>
      <c r="D729" s="200"/>
      <c r="E729" s="200"/>
      <c r="F729" s="198"/>
      <c r="G729" s="198"/>
      <c r="H729" s="197"/>
      <c r="I729" s="197"/>
      <c r="J729" s="198"/>
      <c r="K729" s="198"/>
      <c r="L729" s="197"/>
      <c r="M729" s="197"/>
      <c r="N729" s="198"/>
      <c r="O729" s="198"/>
      <c r="P729" s="197"/>
      <c r="Q729" s="197"/>
      <c r="R729" s="198"/>
      <c r="S729" s="198"/>
      <c r="T729" s="197"/>
      <c r="U729" s="197"/>
      <c r="V729" s="198"/>
      <c r="W729" s="198"/>
      <c r="X729" s="197"/>
      <c r="Y729" s="197"/>
      <c r="Z729" s="198"/>
      <c r="AA729" s="198"/>
      <c r="AB729" s="197"/>
      <c r="AC729" s="197"/>
      <c r="AD729" s="198"/>
      <c r="AE729" s="198"/>
      <c r="AF729" s="197"/>
      <c r="AG729" s="197"/>
      <c r="AH729" s="198"/>
      <c r="AI729" s="198"/>
      <c r="AJ729" s="197">
        <f t="shared" si="150"/>
        <v>1.3200000000000005E-2</v>
      </c>
      <c r="AK729" s="197">
        <f t="shared" ref="AK729:AK747" si="153">IF(AK728+AJ728*0.465&gt;1,1,AK728+AJ728*0.465)</f>
        <v>0.77901449999999817</v>
      </c>
      <c r="AL729" s="198">
        <f>ROW(AG130)*AJ729^IF(AK729=100%,0,1)*PRODUCT(INDEX(1-AJ$599:AJ728,))</f>
        <v>0.31780293111832342</v>
      </c>
      <c r="AM729" s="199">
        <f t="shared" ref="AM729:AM764" si="154">SUM(AL729+AM728)</f>
        <v>40.181254154012414</v>
      </c>
      <c r="AN729" s="190"/>
    </row>
    <row r="730" spans="1:40" ht="14.45" hidden="1" customHeight="1">
      <c r="A730" s="190"/>
      <c r="B730" s="686"/>
      <c r="C730" s="196">
        <v>130</v>
      </c>
      <c r="D730" s="200"/>
      <c r="E730" s="200"/>
      <c r="F730" s="198"/>
      <c r="G730" s="198"/>
      <c r="H730" s="197"/>
      <c r="I730" s="197"/>
      <c r="J730" s="198"/>
      <c r="K730" s="198"/>
      <c r="L730" s="197"/>
      <c r="M730" s="197"/>
      <c r="N730" s="198"/>
      <c r="O730" s="198"/>
      <c r="P730" s="197"/>
      <c r="Q730" s="197"/>
      <c r="R730" s="198"/>
      <c r="S730" s="198"/>
      <c r="T730" s="197"/>
      <c r="U730" s="197"/>
      <c r="V730" s="198"/>
      <c r="W730" s="198"/>
      <c r="X730" s="197"/>
      <c r="Y730" s="197"/>
      <c r="Z730" s="198"/>
      <c r="AA730" s="198"/>
      <c r="AB730" s="197"/>
      <c r="AC730" s="197"/>
      <c r="AD730" s="198"/>
      <c r="AE730" s="198"/>
      <c r="AF730" s="197"/>
      <c r="AG730" s="197"/>
      <c r="AH730" s="198"/>
      <c r="AI730" s="198"/>
      <c r="AJ730" s="197">
        <f t="shared" si="150"/>
        <v>1.3200000000000005E-2</v>
      </c>
      <c r="AK730" s="197">
        <f t="shared" si="153"/>
        <v>0.78515249999999814</v>
      </c>
      <c r="AL730" s="198">
        <f>ROW(AG131)*AJ730^IF(AK730=100%,0,1)*PRODUCT(INDEX(1-AJ$599:AJ729,))</f>
        <v>0.31602030113854285</v>
      </c>
      <c r="AM730" s="199">
        <f t="shared" si="154"/>
        <v>40.497274455150958</v>
      </c>
      <c r="AN730" s="190"/>
    </row>
    <row r="731" spans="1:40" ht="14.45" hidden="1" customHeight="1">
      <c r="A731" s="190"/>
      <c r="B731" s="686"/>
      <c r="C731" s="196">
        <v>131</v>
      </c>
      <c r="D731" s="200"/>
      <c r="E731" s="200"/>
      <c r="F731" s="198"/>
      <c r="G731" s="198"/>
      <c r="H731" s="197"/>
      <c r="I731" s="197"/>
      <c r="J731" s="198"/>
      <c r="K731" s="198"/>
      <c r="L731" s="197"/>
      <c r="M731" s="197"/>
      <c r="N731" s="198"/>
      <c r="O731" s="198"/>
      <c r="P731" s="197"/>
      <c r="Q731" s="197"/>
      <c r="R731" s="198"/>
      <c r="S731" s="198"/>
      <c r="T731" s="197"/>
      <c r="U731" s="197"/>
      <c r="V731" s="198"/>
      <c r="W731" s="198"/>
      <c r="X731" s="197"/>
      <c r="Y731" s="197"/>
      <c r="Z731" s="198"/>
      <c r="AA731" s="198"/>
      <c r="AB731" s="197"/>
      <c r="AC731" s="197"/>
      <c r="AD731" s="198"/>
      <c r="AE731" s="198"/>
      <c r="AF731" s="197"/>
      <c r="AG731" s="197"/>
      <c r="AH731" s="198"/>
      <c r="AI731" s="198"/>
      <c r="AJ731" s="197">
        <f t="shared" si="150"/>
        <v>1.3200000000000005E-2</v>
      </c>
      <c r="AK731" s="197">
        <f t="shared" si="153"/>
        <v>0.79129049999999812</v>
      </c>
      <c r="AL731" s="198">
        <f>ROW(AG132)*AJ731^IF(AK731=100%,0,1)*PRODUCT(INDEX(1-AJ$599:AJ730,))</f>
        <v>0.31422935860751033</v>
      </c>
      <c r="AM731" s="199">
        <f t="shared" si="154"/>
        <v>40.81150381375847</v>
      </c>
      <c r="AN731" s="190"/>
    </row>
    <row r="732" spans="1:40" ht="14.45" hidden="1" customHeight="1">
      <c r="A732" s="190"/>
      <c r="B732" s="686"/>
      <c r="C732" s="196">
        <v>132</v>
      </c>
      <c r="D732" s="200"/>
      <c r="E732" s="200"/>
      <c r="F732" s="198"/>
      <c r="G732" s="198"/>
      <c r="H732" s="197"/>
      <c r="I732" s="197"/>
      <c r="J732" s="198"/>
      <c r="K732" s="198"/>
      <c r="L732" s="197"/>
      <c r="M732" s="197"/>
      <c r="N732" s="198"/>
      <c r="O732" s="198"/>
      <c r="P732" s="197"/>
      <c r="Q732" s="197"/>
      <c r="R732" s="198"/>
      <c r="S732" s="198"/>
      <c r="T732" s="197"/>
      <c r="U732" s="197"/>
      <c r="V732" s="198"/>
      <c r="W732" s="198"/>
      <c r="X732" s="197"/>
      <c r="Y732" s="197"/>
      <c r="Z732" s="198"/>
      <c r="AA732" s="198"/>
      <c r="AB732" s="197"/>
      <c r="AC732" s="197"/>
      <c r="AD732" s="198"/>
      <c r="AE732" s="198"/>
      <c r="AF732" s="197"/>
      <c r="AG732" s="197"/>
      <c r="AH732" s="198"/>
      <c r="AI732" s="198"/>
      <c r="AJ732" s="197">
        <f t="shared" si="150"/>
        <v>1.3200000000000005E-2</v>
      </c>
      <c r="AK732" s="197">
        <f t="shared" si="153"/>
        <v>0.7974284999999981</v>
      </c>
      <c r="AL732" s="198">
        <f>ROW(AG133)*AJ732^IF(AK732=100%,0,1)*PRODUCT(INDEX(1-AJ$599:AJ731,))</f>
        <v>0.31243063358202677</v>
      </c>
      <c r="AM732" s="199">
        <f t="shared" si="154"/>
        <v>41.123934447340496</v>
      </c>
      <c r="AN732" s="190"/>
    </row>
    <row r="733" spans="1:40" ht="14.45" hidden="1" customHeight="1">
      <c r="A733" s="190"/>
      <c r="B733" s="686"/>
      <c r="C733" s="196">
        <v>133</v>
      </c>
      <c r="D733" s="200"/>
      <c r="E733" s="200"/>
      <c r="F733" s="198"/>
      <c r="G733" s="198"/>
      <c r="H733" s="197"/>
      <c r="I733" s="197"/>
      <c r="J733" s="198"/>
      <c r="K733" s="198"/>
      <c r="L733" s="197"/>
      <c r="M733" s="197"/>
      <c r="N733" s="198"/>
      <c r="O733" s="198"/>
      <c r="P733" s="197"/>
      <c r="Q733" s="197"/>
      <c r="R733" s="198"/>
      <c r="S733" s="198"/>
      <c r="T733" s="197"/>
      <c r="U733" s="197"/>
      <c r="V733" s="198"/>
      <c r="W733" s="198"/>
      <c r="X733" s="197"/>
      <c r="Y733" s="197"/>
      <c r="Z733" s="198"/>
      <c r="AA733" s="198"/>
      <c r="AB733" s="197"/>
      <c r="AC733" s="197"/>
      <c r="AD733" s="198"/>
      <c r="AE733" s="198"/>
      <c r="AF733" s="197"/>
      <c r="AG733" s="197"/>
      <c r="AH733" s="198"/>
      <c r="AI733" s="198"/>
      <c r="AJ733" s="197">
        <f t="shared" si="150"/>
        <v>1.3200000000000005E-2</v>
      </c>
      <c r="AK733" s="197">
        <f t="shared" si="153"/>
        <v>0.80356649999999807</v>
      </c>
      <c r="AL733" s="198">
        <f>ROW(AG134)*AJ733^IF(AK733=100%,0,1)*PRODUCT(INDEX(1-AJ$599:AJ732,))</f>
        <v>0.31062464357377217</v>
      </c>
      <c r="AM733" s="199">
        <f t="shared" si="154"/>
        <v>41.43455909091427</v>
      </c>
      <c r="AN733" s="190"/>
    </row>
    <row r="734" spans="1:40" ht="14.45" hidden="1" customHeight="1">
      <c r="A734" s="190"/>
      <c r="B734" s="686"/>
      <c r="C734" s="196">
        <v>134</v>
      </c>
      <c r="D734" s="200"/>
      <c r="E734" s="200"/>
      <c r="F734" s="198"/>
      <c r="G734" s="198"/>
      <c r="H734" s="197"/>
      <c r="I734" s="197"/>
      <c r="J734" s="198"/>
      <c r="K734" s="198"/>
      <c r="L734" s="197"/>
      <c r="M734" s="197"/>
      <c r="N734" s="198"/>
      <c r="O734" s="198"/>
      <c r="P734" s="197"/>
      <c r="Q734" s="197"/>
      <c r="R734" s="198"/>
      <c r="S734" s="198"/>
      <c r="T734" s="197"/>
      <c r="U734" s="197"/>
      <c r="V734" s="198"/>
      <c r="W734" s="198"/>
      <c r="X734" s="197"/>
      <c r="Y734" s="197"/>
      <c r="Z734" s="198"/>
      <c r="AA734" s="198"/>
      <c r="AB734" s="197"/>
      <c r="AC734" s="197"/>
      <c r="AD734" s="198"/>
      <c r="AE734" s="198"/>
      <c r="AF734" s="197"/>
      <c r="AG734" s="197"/>
      <c r="AH734" s="198"/>
      <c r="AI734" s="198"/>
      <c r="AJ734" s="197">
        <f t="shared" si="150"/>
        <v>1.3200000000000005E-2</v>
      </c>
      <c r="AK734" s="197">
        <f t="shared" si="153"/>
        <v>0.80970449999999805</v>
      </c>
      <c r="AL734" s="198">
        <f>ROW(AG135)*AJ734^IF(AK734=100%,0,1)*PRODUCT(INDEX(1-AJ$599:AJ733,))</f>
        <v>0.30881189378814017</v>
      </c>
      <c r="AM734" s="199">
        <f t="shared" si="154"/>
        <v>41.743370984702409</v>
      </c>
      <c r="AN734" s="190"/>
    </row>
    <row r="735" spans="1:40" ht="14.45" hidden="1" customHeight="1">
      <c r="A735" s="190"/>
      <c r="B735" s="686"/>
      <c r="C735" s="196">
        <v>135</v>
      </c>
      <c r="D735" s="200"/>
      <c r="E735" s="200"/>
      <c r="F735" s="198"/>
      <c r="G735" s="198"/>
      <c r="H735" s="197"/>
      <c r="I735" s="197"/>
      <c r="J735" s="198"/>
      <c r="K735" s="198"/>
      <c r="L735" s="197"/>
      <c r="M735" s="197"/>
      <c r="N735" s="198"/>
      <c r="O735" s="198"/>
      <c r="P735" s="197"/>
      <c r="Q735" s="197"/>
      <c r="R735" s="198"/>
      <c r="S735" s="198"/>
      <c r="T735" s="197"/>
      <c r="U735" s="197"/>
      <c r="V735" s="198"/>
      <c r="W735" s="198"/>
      <c r="X735" s="197"/>
      <c r="Y735" s="197"/>
      <c r="Z735" s="198"/>
      <c r="AA735" s="198"/>
      <c r="AB735" s="197"/>
      <c r="AC735" s="197"/>
      <c r="AD735" s="198"/>
      <c r="AE735" s="198"/>
      <c r="AF735" s="197"/>
      <c r="AG735" s="197"/>
      <c r="AH735" s="198"/>
      <c r="AI735" s="198"/>
      <c r="AJ735" s="197">
        <f t="shared" si="150"/>
        <v>1.3200000000000005E-2</v>
      </c>
      <c r="AK735" s="197">
        <f t="shared" si="153"/>
        <v>0.81584249999999803</v>
      </c>
      <c r="AL735" s="198">
        <f>ROW(AG136)*AJ735^IF(AK735=100%,0,1)*PRODUCT(INDEX(1-AJ$599:AJ734,))</f>
        <v>0.30699287735895259</v>
      </c>
      <c r="AM735" s="199">
        <f t="shared" si="154"/>
        <v>42.05036386206136</v>
      </c>
      <c r="AN735" s="190"/>
    </row>
    <row r="736" spans="1:40" ht="14.45" hidden="1" customHeight="1">
      <c r="A736" s="190"/>
      <c r="B736" s="686"/>
      <c r="C736" s="196">
        <v>136</v>
      </c>
      <c r="D736" s="200"/>
      <c r="E736" s="200"/>
      <c r="F736" s="198"/>
      <c r="G736" s="198"/>
      <c r="H736" s="197"/>
      <c r="I736" s="197"/>
      <c r="J736" s="198"/>
      <c r="K736" s="198"/>
      <c r="L736" s="197"/>
      <c r="M736" s="197"/>
      <c r="N736" s="198"/>
      <c r="O736" s="198"/>
      <c r="P736" s="197"/>
      <c r="Q736" s="197"/>
      <c r="R736" s="198"/>
      <c r="S736" s="198"/>
      <c r="T736" s="197"/>
      <c r="U736" s="197"/>
      <c r="V736" s="198"/>
      <c r="W736" s="198"/>
      <c r="X736" s="197"/>
      <c r="Y736" s="197"/>
      <c r="Z736" s="198"/>
      <c r="AA736" s="198"/>
      <c r="AB736" s="197"/>
      <c r="AC736" s="197"/>
      <c r="AD736" s="198"/>
      <c r="AE736" s="198"/>
      <c r="AF736" s="197"/>
      <c r="AG736" s="197"/>
      <c r="AH736" s="198"/>
      <c r="AI736" s="198"/>
      <c r="AJ736" s="197">
        <f t="shared" si="150"/>
        <v>1.3200000000000005E-2</v>
      </c>
      <c r="AK736" s="197">
        <f t="shared" si="153"/>
        <v>0.821980499999998</v>
      </c>
      <c r="AL736" s="198">
        <f>ROW(AG137)*AJ736^IF(AK736=100%,0,1)*PRODUCT(INDEX(1-AJ$599:AJ735,))</f>
        <v>0.30516807557912184</v>
      </c>
      <c r="AM736" s="199">
        <f t="shared" si="154"/>
        <v>42.355531937640485</v>
      </c>
      <c r="AN736" s="190"/>
    </row>
    <row r="737" spans="1:40" ht="14.45" hidden="1" customHeight="1">
      <c r="A737" s="190"/>
      <c r="B737" s="686"/>
      <c r="C737" s="196">
        <v>137</v>
      </c>
      <c r="D737" s="200"/>
      <c r="E737" s="200"/>
      <c r="F737" s="198"/>
      <c r="G737" s="198"/>
      <c r="H737" s="197"/>
      <c r="I737" s="197"/>
      <c r="J737" s="198"/>
      <c r="K737" s="198"/>
      <c r="L737" s="197"/>
      <c r="M737" s="197"/>
      <c r="N737" s="198"/>
      <c r="O737" s="198"/>
      <c r="P737" s="197"/>
      <c r="Q737" s="197"/>
      <c r="R737" s="198"/>
      <c r="S737" s="198"/>
      <c r="T737" s="197"/>
      <c r="U737" s="197"/>
      <c r="V737" s="198"/>
      <c r="W737" s="198"/>
      <c r="X737" s="197"/>
      <c r="Y737" s="197"/>
      <c r="Z737" s="198"/>
      <c r="AA737" s="198"/>
      <c r="AB737" s="197"/>
      <c r="AC737" s="197"/>
      <c r="AD737" s="198"/>
      <c r="AE737" s="198"/>
      <c r="AF737" s="197"/>
      <c r="AG737" s="197"/>
      <c r="AH737" s="198"/>
      <c r="AI737" s="198"/>
      <c r="AJ737" s="197">
        <f t="shared" si="150"/>
        <v>1.3200000000000005E-2</v>
      </c>
      <c r="AK737" s="197">
        <f t="shared" si="153"/>
        <v>0.82811849999999798</v>
      </c>
      <c r="AL737" s="198">
        <f>ROW(AG138)*AJ737^IF(AK737=100%,0,1)*PRODUCT(INDEX(1-AJ$599:AJ736,))</f>
        <v>0.30333795812732767</v>
      </c>
      <c r="AM737" s="199">
        <f t="shared" si="154"/>
        <v>42.658869895767815</v>
      </c>
      <c r="AN737" s="190"/>
    </row>
    <row r="738" spans="1:40" ht="14.45" hidden="1" customHeight="1">
      <c r="A738" s="190"/>
      <c r="B738" s="686"/>
      <c r="C738" s="196">
        <v>138</v>
      </c>
      <c r="D738" s="200"/>
      <c r="E738" s="200"/>
      <c r="F738" s="198"/>
      <c r="G738" s="198"/>
      <c r="H738" s="197"/>
      <c r="I738" s="197"/>
      <c r="J738" s="198"/>
      <c r="K738" s="198"/>
      <c r="L738" s="197"/>
      <c r="M738" s="197"/>
      <c r="N738" s="198"/>
      <c r="O738" s="198"/>
      <c r="P738" s="197"/>
      <c r="Q738" s="197"/>
      <c r="R738" s="198"/>
      <c r="S738" s="198"/>
      <c r="T738" s="197"/>
      <c r="U738" s="197"/>
      <c r="V738" s="198"/>
      <c r="W738" s="198"/>
      <c r="X738" s="197"/>
      <c r="Y738" s="197"/>
      <c r="Z738" s="198"/>
      <c r="AA738" s="198"/>
      <c r="AB738" s="197"/>
      <c r="AC738" s="197"/>
      <c r="AD738" s="198"/>
      <c r="AE738" s="198"/>
      <c r="AF738" s="197"/>
      <c r="AG738" s="197"/>
      <c r="AH738" s="198"/>
      <c r="AI738" s="198"/>
      <c r="AJ738" s="197">
        <f t="shared" si="150"/>
        <v>1.3200000000000005E-2</v>
      </c>
      <c r="AK738" s="197">
        <f t="shared" si="153"/>
        <v>0.83425649999999796</v>
      </c>
      <c r="AL738" s="198">
        <f>ROW(AG139)*AJ738^IF(AK738=100%,0,1)*PRODUCT(INDEX(1-AJ$599:AJ737,))</f>
        <v>0.30150298329077191</v>
      </c>
      <c r="AM738" s="199">
        <f t="shared" si="154"/>
        <v>42.960372879058589</v>
      </c>
      <c r="AN738" s="190"/>
    </row>
    <row r="739" spans="1:40" ht="14.45" hidden="1" customHeight="1">
      <c r="A739" s="190"/>
      <c r="B739" s="686"/>
      <c r="C739" s="196">
        <v>139</v>
      </c>
      <c r="D739" s="200"/>
      <c r="E739" s="200"/>
      <c r="F739" s="198"/>
      <c r="G739" s="198"/>
      <c r="H739" s="197"/>
      <c r="I739" s="197"/>
      <c r="J739" s="198"/>
      <c r="K739" s="198"/>
      <c r="L739" s="197"/>
      <c r="M739" s="197"/>
      <c r="N739" s="198"/>
      <c r="O739" s="198"/>
      <c r="P739" s="197"/>
      <c r="Q739" s="197"/>
      <c r="R739" s="198"/>
      <c r="S739" s="198"/>
      <c r="T739" s="197"/>
      <c r="U739" s="197"/>
      <c r="V739" s="198"/>
      <c r="W739" s="198"/>
      <c r="X739" s="197"/>
      <c r="Y739" s="197"/>
      <c r="Z739" s="198"/>
      <c r="AA739" s="198"/>
      <c r="AB739" s="197"/>
      <c r="AC739" s="197"/>
      <c r="AD739" s="198"/>
      <c r="AE739" s="198"/>
      <c r="AF739" s="197"/>
      <c r="AG739" s="197"/>
      <c r="AH739" s="198"/>
      <c r="AI739" s="198"/>
      <c r="AJ739" s="197">
        <f t="shared" ref="AJ739:AJ765" si="155">AJ738</f>
        <v>1.3200000000000005E-2</v>
      </c>
      <c r="AK739" s="197">
        <f t="shared" si="153"/>
        <v>0.84039449999999793</v>
      </c>
      <c r="AL739" s="198">
        <f>ROW(AG140)*AJ739^IF(AK739=100%,0,1)*PRODUCT(INDEX(1-AJ$599:AJ738,))</f>
        <v>0.29966359818407712</v>
      </c>
      <c r="AM739" s="199">
        <f t="shared" si="154"/>
        <v>43.260036477242664</v>
      </c>
      <c r="AN739" s="190"/>
    </row>
    <row r="740" spans="1:40" ht="14.45" hidden="1" customHeight="1">
      <c r="A740" s="190"/>
      <c r="B740" s="686"/>
      <c r="C740" s="196">
        <v>140</v>
      </c>
      <c r="D740" s="200"/>
      <c r="E740" s="200"/>
      <c r="F740" s="198"/>
      <c r="G740" s="198"/>
      <c r="H740" s="197"/>
      <c r="I740" s="197"/>
      <c r="J740" s="198"/>
      <c r="K740" s="198"/>
      <c r="L740" s="197"/>
      <c r="M740" s="197"/>
      <c r="N740" s="198"/>
      <c r="O740" s="198"/>
      <c r="P740" s="197"/>
      <c r="Q740" s="197"/>
      <c r="R740" s="198"/>
      <c r="S740" s="198"/>
      <c r="T740" s="197"/>
      <c r="U740" s="197"/>
      <c r="V740" s="198"/>
      <c r="W740" s="198"/>
      <c r="X740" s="197"/>
      <c r="Y740" s="197"/>
      <c r="Z740" s="198"/>
      <c r="AA740" s="198"/>
      <c r="AB740" s="197"/>
      <c r="AC740" s="197"/>
      <c r="AD740" s="198"/>
      <c r="AE740" s="198"/>
      <c r="AF740" s="197"/>
      <c r="AG740" s="197"/>
      <c r="AH740" s="198"/>
      <c r="AI740" s="198"/>
      <c r="AJ740" s="197">
        <f t="shared" si="155"/>
        <v>1.3200000000000005E-2</v>
      </c>
      <c r="AK740" s="197">
        <f t="shared" si="153"/>
        <v>0.84653249999999791</v>
      </c>
      <c r="AL740" s="198">
        <f>ROW(AG141)*AJ740^IF(AK740=100%,0,1)*PRODUCT(INDEX(1-AJ$599:AJ739,))</f>
        <v>0.29782023896439053</v>
      </c>
      <c r="AM740" s="199">
        <f t="shared" si="154"/>
        <v>43.557856716207056</v>
      </c>
      <c r="AN740" s="190"/>
    </row>
    <row r="741" spans="1:40" ht="14.45" hidden="1" customHeight="1">
      <c r="A741" s="190"/>
      <c r="B741" s="686"/>
      <c r="C741" s="196">
        <v>141</v>
      </c>
      <c r="D741" s="200"/>
      <c r="E741" s="200"/>
      <c r="F741" s="198"/>
      <c r="G741" s="198"/>
      <c r="H741" s="197"/>
      <c r="I741" s="197"/>
      <c r="J741" s="198"/>
      <c r="K741" s="198"/>
      <c r="L741" s="197"/>
      <c r="M741" s="197"/>
      <c r="N741" s="198"/>
      <c r="O741" s="198"/>
      <c r="P741" s="197"/>
      <c r="Q741" s="197"/>
      <c r="R741" s="198"/>
      <c r="S741" s="198"/>
      <c r="T741" s="197"/>
      <c r="U741" s="197"/>
      <c r="V741" s="198"/>
      <c r="W741" s="198"/>
      <c r="X741" s="197"/>
      <c r="Y741" s="197"/>
      <c r="Z741" s="198"/>
      <c r="AA741" s="198"/>
      <c r="AB741" s="197"/>
      <c r="AC741" s="197"/>
      <c r="AD741" s="198"/>
      <c r="AE741" s="198"/>
      <c r="AF741" s="197"/>
      <c r="AG741" s="197"/>
      <c r="AH741" s="198"/>
      <c r="AI741" s="198"/>
      <c r="AJ741" s="197">
        <f t="shared" si="155"/>
        <v>1.3200000000000005E-2</v>
      </c>
      <c r="AK741" s="197">
        <f t="shared" si="153"/>
        <v>0.85267049999999789</v>
      </c>
      <c r="AL741" s="198">
        <f>ROW(AG142)*AJ741^IF(AK741=100%,0,1)*PRODUCT(INDEX(1-AJ$599:AJ740,))</f>
        <v>0.29597333104275603</v>
      </c>
      <c r="AM741" s="199">
        <f t="shared" si="154"/>
        <v>43.853830047249815</v>
      </c>
      <c r="AN741" s="190"/>
    </row>
    <row r="742" spans="1:40" ht="14.45" hidden="1" customHeight="1">
      <c r="A742" s="190"/>
      <c r="B742" s="686"/>
      <c r="C742" s="196">
        <v>142</v>
      </c>
      <c r="D742" s="200"/>
      <c r="E742" s="200"/>
      <c r="F742" s="198"/>
      <c r="G742" s="198"/>
      <c r="H742" s="197"/>
      <c r="I742" s="197"/>
      <c r="J742" s="198"/>
      <c r="K742" s="198"/>
      <c r="L742" s="197"/>
      <c r="M742" s="197"/>
      <c r="N742" s="198"/>
      <c r="O742" s="198"/>
      <c r="P742" s="197"/>
      <c r="Q742" s="197"/>
      <c r="R742" s="198"/>
      <c r="S742" s="198"/>
      <c r="T742" s="197"/>
      <c r="U742" s="197"/>
      <c r="V742" s="198"/>
      <c r="W742" s="198"/>
      <c r="X742" s="197"/>
      <c r="Y742" s="197"/>
      <c r="Z742" s="198"/>
      <c r="AA742" s="198"/>
      <c r="AB742" s="197"/>
      <c r="AC742" s="197"/>
      <c r="AD742" s="198"/>
      <c r="AE742" s="198"/>
      <c r="AF742" s="197"/>
      <c r="AG742" s="197"/>
      <c r="AH742" s="198"/>
      <c r="AI742" s="198"/>
      <c r="AJ742" s="197">
        <f t="shared" si="155"/>
        <v>1.3200000000000005E-2</v>
      </c>
      <c r="AK742" s="197">
        <f t="shared" si="153"/>
        <v>0.85880849999999787</v>
      </c>
      <c r="AL742" s="198">
        <f>ROW(AG143)*AJ742^IF(AK742=100%,0,1)*PRODUCT(INDEX(1-AJ$599:AJ741,))</f>
        <v>0.29412328929181553</v>
      </c>
      <c r="AM742" s="199">
        <f t="shared" si="154"/>
        <v>44.147953336541633</v>
      </c>
      <c r="AN742" s="190"/>
    </row>
    <row r="743" spans="1:40" ht="14.45" hidden="1" customHeight="1">
      <c r="A743" s="190"/>
      <c r="B743" s="686"/>
      <c r="C743" s="196">
        <v>143</v>
      </c>
      <c r="D743" s="200"/>
      <c r="E743" s="200"/>
      <c r="F743" s="198"/>
      <c r="G743" s="198"/>
      <c r="H743" s="197"/>
      <c r="I743" s="197"/>
      <c r="J743" s="198"/>
      <c r="K743" s="198"/>
      <c r="L743" s="197"/>
      <c r="M743" s="197"/>
      <c r="N743" s="198"/>
      <c r="O743" s="198"/>
      <c r="P743" s="197"/>
      <c r="Q743" s="197"/>
      <c r="R743" s="198"/>
      <c r="S743" s="198"/>
      <c r="T743" s="197"/>
      <c r="U743" s="197"/>
      <c r="V743" s="198"/>
      <c r="W743" s="198"/>
      <c r="X743" s="197"/>
      <c r="Y743" s="197"/>
      <c r="Z743" s="198"/>
      <c r="AA743" s="198"/>
      <c r="AB743" s="197"/>
      <c r="AC743" s="197"/>
      <c r="AD743" s="198"/>
      <c r="AE743" s="198"/>
      <c r="AF743" s="197"/>
      <c r="AG743" s="197"/>
      <c r="AH743" s="198"/>
      <c r="AI743" s="198"/>
      <c r="AJ743" s="197">
        <f t="shared" si="155"/>
        <v>1.3200000000000005E-2</v>
      </c>
      <c r="AK743" s="197">
        <f t="shared" si="153"/>
        <v>0.86494649999999784</v>
      </c>
      <c r="AL743" s="198">
        <f>ROW(AG144)*AJ743^IF(AK743=100%,0,1)*PRODUCT(INDEX(1-AJ$599:AJ742,))</f>
        <v>0.29227051824989903</v>
      </c>
      <c r="AM743" s="199">
        <f t="shared" si="154"/>
        <v>44.440223854791533</v>
      </c>
      <c r="AN743" s="190"/>
    </row>
    <row r="744" spans="1:40" ht="14.45" hidden="1" customHeight="1">
      <c r="A744" s="190"/>
      <c r="B744" s="686"/>
      <c r="C744" s="196">
        <v>144</v>
      </c>
      <c r="D744" s="200"/>
      <c r="E744" s="200"/>
      <c r="F744" s="198"/>
      <c r="G744" s="198"/>
      <c r="H744" s="197"/>
      <c r="I744" s="197"/>
      <c r="J744" s="198"/>
      <c r="K744" s="198"/>
      <c r="L744" s="197"/>
      <c r="M744" s="197"/>
      <c r="N744" s="198"/>
      <c r="O744" s="198"/>
      <c r="P744" s="197"/>
      <c r="Q744" s="197"/>
      <c r="R744" s="198"/>
      <c r="S744" s="198"/>
      <c r="T744" s="197"/>
      <c r="U744" s="197"/>
      <c r="V744" s="198"/>
      <c r="W744" s="198"/>
      <c r="X744" s="197"/>
      <c r="Y744" s="197"/>
      <c r="Z744" s="198"/>
      <c r="AA744" s="198"/>
      <c r="AB744" s="197"/>
      <c r="AC744" s="197"/>
      <c r="AD744" s="198"/>
      <c r="AE744" s="198"/>
      <c r="AF744" s="197"/>
      <c r="AG744" s="197"/>
      <c r="AH744" s="198"/>
      <c r="AI744" s="198"/>
      <c r="AJ744" s="197">
        <f t="shared" si="155"/>
        <v>1.3200000000000005E-2</v>
      </c>
      <c r="AK744" s="197">
        <f t="shared" si="153"/>
        <v>0.87108449999999782</v>
      </c>
      <c r="AL744" s="198">
        <f>ROW(AG145)*AJ744^IF(AK744=100%,0,1)*PRODUCT(INDEX(1-AJ$599:AJ743,))</f>
        <v>0.29041541232156287</v>
      </c>
      <c r="AM744" s="199">
        <f t="shared" si="154"/>
        <v>44.730639267113098</v>
      </c>
      <c r="AN744" s="190"/>
    </row>
    <row r="745" spans="1:40" ht="14.45" hidden="1" customHeight="1">
      <c r="A745" s="190"/>
      <c r="B745" s="686"/>
      <c r="C745" s="196">
        <v>145</v>
      </c>
      <c r="D745" s="200"/>
      <c r="E745" s="200"/>
      <c r="F745" s="198"/>
      <c r="G745" s="198"/>
      <c r="H745" s="197"/>
      <c r="I745" s="197"/>
      <c r="J745" s="198"/>
      <c r="K745" s="198"/>
      <c r="L745" s="197"/>
      <c r="M745" s="197"/>
      <c r="N745" s="198"/>
      <c r="O745" s="198"/>
      <c r="P745" s="197"/>
      <c r="Q745" s="197"/>
      <c r="R745" s="198"/>
      <c r="S745" s="198"/>
      <c r="T745" s="197"/>
      <c r="U745" s="197"/>
      <c r="V745" s="198"/>
      <c r="W745" s="198"/>
      <c r="X745" s="197"/>
      <c r="Y745" s="197"/>
      <c r="Z745" s="198"/>
      <c r="AA745" s="198"/>
      <c r="AB745" s="197"/>
      <c r="AC745" s="197"/>
      <c r="AD745" s="198"/>
      <c r="AE745" s="198"/>
      <c r="AF745" s="197"/>
      <c r="AG745" s="197"/>
      <c r="AH745" s="198"/>
      <c r="AI745" s="198"/>
      <c r="AJ745" s="197">
        <f t="shared" si="155"/>
        <v>1.3200000000000005E-2</v>
      </c>
      <c r="AK745" s="197">
        <f t="shared" si="153"/>
        <v>0.8772224999999978</v>
      </c>
      <c r="AL745" s="198">
        <f>ROW(AG146)*AJ745^IF(AK745=100%,0,1)*PRODUCT(INDEX(1-AJ$599:AJ744,))</f>
        <v>0.28855835597463492</v>
      </c>
      <c r="AM745" s="199">
        <f t="shared" si="154"/>
        <v>45.019197623087734</v>
      </c>
      <c r="AN745" s="190"/>
    </row>
    <row r="746" spans="1:40" ht="14.45" hidden="1" customHeight="1">
      <c r="A746" s="190"/>
      <c r="B746" s="686"/>
      <c r="C746" s="196">
        <v>146</v>
      </c>
      <c r="D746" s="200"/>
      <c r="E746" s="200"/>
      <c r="F746" s="198"/>
      <c r="G746" s="198"/>
      <c r="H746" s="197"/>
      <c r="I746" s="197"/>
      <c r="J746" s="198"/>
      <c r="K746" s="198"/>
      <c r="L746" s="197"/>
      <c r="M746" s="197"/>
      <c r="N746" s="198"/>
      <c r="O746" s="198"/>
      <c r="P746" s="197"/>
      <c r="Q746" s="197"/>
      <c r="R746" s="198"/>
      <c r="S746" s="198"/>
      <c r="T746" s="197"/>
      <c r="U746" s="197"/>
      <c r="V746" s="198"/>
      <c r="W746" s="198"/>
      <c r="X746" s="197"/>
      <c r="Y746" s="197"/>
      <c r="Z746" s="198"/>
      <c r="AA746" s="198"/>
      <c r="AB746" s="197"/>
      <c r="AC746" s="197"/>
      <c r="AD746" s="198"/>
      <c r="AE746" s="198"/>
      <c r="AF746" s="197"/>
      <c r="AG746" s="197"/>
      <c r="AH746" s="198"/>
      <c r="AI746" s="198"/>
      <c r="AJ746" s="197">
        <f t="shared" si="155"/>
        <v>1.3200000000000005E-2</v>
      </c>
      <c r="AK746" s="197">
        <f t="shared" si="153"/>
        <v>0.88336049999999777</v>
      </c>
      <c r="AL746" s="198">
        <f>ROW(AG147)*AJ746^IF(AK746=100%,0,1)*PRODUCT(INDEX(1-AJ$599:AJ745,))</f>
        <v>0.28669972393382293</v>
      </c>
      <c r="AM746" s="199">
        <f t="shared" si="154"/>
        <v>45.305897347021556</v>
      </c>
      <c r="AN746" s="190"/>
    </row>
    <row r="747" spans="1:40" ht="14.45" hidden="1" customHeight="1">
      <c r="A747" s="190"/>
      <c r="B747" s="686"/>
      <c r="C747" s="196">
        <v>147</v>
      </c>
      <c r="D747" s="200"/>
      <c r="E747" s="200"/>
      <c r="F747" s="198"/>
      <c r="G747" s="198"/>
      <c r="H747" s="197"/>
      <c r="I747" s="197"/>
      <c r="J747" s="198"/>
      <c r="K747" s="198"/>
      <c r="L747" s="197"/>
      <c r="M747" s="197"/>
      <c r="N747" s="198"/>
      <c r="O747" s="198"/>
      <c r="P747" s="197"/>
      <c r="Q747" s="197"/>
      <c r="R747" s="198"/>
      <c r="S747" s="198"/>
      <c r="T747" s="197"/>
      <c r="U747" s="197"/>
      <c r="V747" s="198"/>
      <c r="W747" s="198"/>
      <c r="X747" s="197"/>
      <c r="Y747" s="197"/>
      <c r="Z747" s="198"/>
      <c r="AA747" s="198"/>
      <c r="AB747" s="197"/>
      <c r="AC747" s="197"/>
      <c r="AD747" s="198"/>
      <c r="AE747" s="198"/>
      <c r="AF747" s="197"/>
      <c r="AG747" s="197"/>
      <c r="AH747" s="198"/>
      <c r="AI747" s="198"/>
      <c r="AJ747" s="197">
        <f t="shared" si="155"/>
        <v>1.3200000000000005E-2</v>
      </c>
      <c r="AK747" s="197">
        <f t="shared" si="153"/>
        <v>0.88949849999999775</v>
      </c>
      <c r="AL747" s="198">
        <f>ROW(AG148)*AJ747^IF(AK747=100%,0,1)*PRODUCT(INDEX(1-AJ$599:AJ746,))</f>
        <v>0.28483988137094335</v>
      </c>
      <c r="AM747" s="199">
        <f t="shared" si="154"/>
        <v>45.590737228392499</v>
      </c>
      <c r="AN747" s="190"/>
    </row>
    <row r="748" spans="1:40" ht="14.45" hidden="1" customHeight="1">
      <c r="A748" s="190"/>
      <c r="B748" s="686"/>
      <c r="C748" s="196">
        <v>148</v>
      </c>
      <c r="D748" s="200"/>
      <c r="E748" s="200"/>
      <c r="F748" s="198"/>
      <c r="G748" s="198"/>
      <c r="H748" s="197"/>
      <c r="I748" s="197"/>
      <c r="J748" s="198"/>
      <c r="K748" s="198"/>
      <c r="L748" s="197"/>
      <c r="M748" s="197"/>
      <c r="N748" s="198"/>
      <c r="O748" s="198"/>
      <c r="P748" s="197"/>
      <c r="Q748" s="197"/>
      <c r="R748" s="198"/>
      <c r="S748" s="198"/>
      <c r="T748" s="197"/>
      <c r="U748" s="197"/>
      <c r="V748" s="198"/>
      <c r="W748" s="198"/>
      <c r="X748" s="197"/>
      <c r="Y748" s="197"/>
      <c r="Z748" s="198"/>
      <c r="AA748" s="198"/>
      <c r="AB748" s="197"/>
      <c r="AC748" s="197"/>
      <c r="AD748" s="198"/>
      <c r="AE748" s="198"/>
      <c r="AF748" s="197"/>
      <c r="AG748" s="197"/>
      <c r="AH748" s="198"/>
      <c r="AI748" s="198"/>
      <c r="AJ748" s="197">
        <f t="shared" si="155"/>
        <v>1.3200000000000005E-2</v>
      </c>
      <c r="AK748" s="197">
        <f t="shared" ref="AK748:AK758" si="156">IF(AK747+AJ747*0.465&gt;1,1,AK747+AJ747*0.465)</f>
        <v>0.89563649999999773</v>
      </c>
      <c r="AL748" s="198">
        <f>ROW(AG149)*AJ748^IF(AK748=100%,0,1)*PRODUCT(INDEX(1-AJ$599:AJ747,))</f>
        <v>0.28297918409182565</v>
      </c>
      <c r="AM748" s="199">
        <f t="shared" si="154"/>
        <v>45.873716412484328</v>
      </c>
      <c r="AN748" s="190"/>
    </row>
    <row r="749" spans="1:40" ht="14.45" hidden="1" customHeight="1">
      <c r="A749" s="190"/>
      <c r="B749" s="686"/>
      <c r="C749" s="196">
        <v>149</v>
      </c>
      <c r="D749" s="200"/>
      <c r="E749" s="200"/>
      <c r="F749" s="198"/>
      <c r="G749" s="198"/>
      <c r="H749" s="197"/>
      <c r="I749" s="197"/>
      <c r="J749" s="198"/>
      <c r="K749" s="198"/>
      <c r="L749" s="197"/>
      <c r="M749" s="197"/>
      <c r="N749" s="198"/>
      <c r="O749" s="198"/>
      <c r="P749" s="197"/>
      <c r="Q749" s="197"/>
      <c r="R749" s="198"/>
      <c r="S749" s="198"/>
      <c r="T749" s="197"/>
      <c r="U749" s="197"/>
      <c r="V749" s="198"/>
      <c r="W749" s="198"/>
      <c r="X749" s="197"/>
      <c r="Y749" s="197"/>
      <c r="Z749" s="198"/>
      <c r="AA749" s="198"/>
      <c r="AB749" s="197"/>
      <c r="AC749" s="197"/>
      <c r="AD749" s="198"/>
      <c r="AE749" s="198"/>
      <c r="AF749" s="197"/>
      <c r="AG749" s="197"/>
      <c r="AH749" s="198"/>
      <c r="AI749" s="198"/>
      <c r="AJ749" s="197">
        <f t="shared" si="155"/>
        <v>1.3200000000000005E-2</v>
      </c>
      <c r="AK749" s="197">
        <f t="shared" si="156"/>
        <v>0.9017744999999977</v>
      </c>
      <c r="AL749" s="198">
        <f>ROW(AG150)*AJ749^IF(AK749=100%,0,1)*PRODUCT(INDEX(1-AJ$599:AJ748,))</f>
        <v>0.28111797871994654</v>
      </c>
      <c r="AM749" s="199">
        <f t="shared" si="154"/>
        <v>46.154834391204275</v>
      </c>
      <c r="AN749" s="190"/>
    </row>
    <row r="750" spans="1:40" ht="14.45" hidden="1" customHeight="1">
      <c r="A750" s="190"/>
      <c r="B750" s="686"/>
      <c r="C750" s="196">
        <v>150</v>
      </c>
      <c r="D750" s="200"/>
      <c r="E750" s="200"/>
      <c r="F750" s="198"/>
      <c r="G750" s="198"/>
      <c r="H750" s="197"/>
      <c r="I750" s="197"/>
      <c r="J750" s="198"/>
      <c r="K750" s="198"/>
      <c r="L750" s="197"/>
      <c r="M750" s="197"/>
      <c r="N750" s="198"/>
      <c r="O750" s="198"/>
      <c r="P750" s="197"/>
      <c r="Q750" s="197"/>
      <c r="R750" s="198"/>
      <c r="S750" s="198"/>
      <c r="T750" s="197"/>
      <c r="U750" s="197"/>
      <c r="V750" s="198"/>
      <c r="W750" s="198"/>
      <c r="X750" s="197"/>
      <c r="Y750" s="197"/>
      <c r="Z750" s="198"/>
      <c r="AA750" s="198"/>
      <c r="AB750" s="197"/>
      <c r="AC750" s="197"/>
      <c r="AD750" s="198"/>
      <c r="AE750" s="198"/>
      <c r="AF750" s="197"/>
      <c r="AG750" s="197"/>
      <c r="AH750" s="198"/>
      <c r="AI750" s="198"/>
      <c r="AJ750" s="197">
        <f t="shared" si="155"/>
        <v>1.3200000000000005E-2</v>
      </c>
      <c r="AK750" s="197">
        <f t="shared" si="156"/>
        <v>0.90791249999999768</v>
      </c>
      <c r="AL750" s="198">
        <f>ROW(AG151)*AJ750^IF(AK750=100%,0,1)*PRODUCT(INDEX(1-AJ$599:AJ749,))</f>
        <v>0.27925660287684889</v>
      </c>
      <c r="AM750" s="199">
        <f t="shared" si="154"/>
        <v>46.434090994081124</v>
      </c>
      <c r="AN750" s="190"/>
    </row>
    <row r="751" spans="1:40" ht="14.45" hidden="1" customHeight="1">
      <c r="A751" s="190"/>
      <c r="B751" s="686"/>
      <c r="C751" s="196">
        <v>151</v>
      </c>
      <c r="D751" s="200"/>
      <c r="E751" s="200"/>
      <c r="F751" s="198"/>
      <c r="G751" s="198"/>
      <c r="H751" s="197"/>
      <c r="I751" s="197"/>
      <c r="J751" s="198"/>
      <c r="K751" s="198"/>
      <c r="L751" s="197"/>
      <c r="M751" s="197"/>
      <c r="N751" s="198"/>
      <c r="O751" s="198"/>
      <c r="P751" s="197"/>
      <c r="Q751" s="197"/>
      <c r="R751" s="198"/>
      <c r="S751" s="198"/>
      <c r="T751" s="197"/>
      <c r="U751" s="197"/>
      <c r="V751" s="198"/>
      <c r="W751" s="198"/>
      <c r="X751" s="197"/>
      <c r="Y751" s="197"/>
      <c r="Z751" s="198"/>
      <c r="AA751" s="198"/>
      <c r="AB751" s="197"/>
      <c r="AC751" s="197"/>
      <c r="AD751" s="198"/>
      <c r="AE751" s="198"/>
      <c r="AF751" s="197"/>
      <c r="AG751" s="197"/>
      <c r="AH751" s="198"/>
      <c r="AI751" s="198"/>
      <c r="AJ751" s="197">
        <f t="shared" si="155"/>
        <v>1.3200000000000005E-2</v>
      </c>
      <c r="AK751" s="197">
        <f t="shared" si="156"/>
        <v>0.91405049999999766</v>
      </c>
      <c r="AL751" s="198">
        <f>ROW(AG152)*AJ751^IF(AK751=100%,0,1)*PRODUCT(INDEX(1-AJ$599:AJ750,))</f>
        <v>0.27739538535939684</v>
      </c>
      <c r="AM751" s="199">
        <f t="shared" si="154"/>
        <v>46.711486379440522</v>
      </c>
      <c r="AN751" s="190"/>
    </row>
    <row r="752" spans="1:40" ht="14.45" hidden="1" customHeight="1">
      <c r="A752" s="190"/>
      <c r="B752" s="686"/>
      <c r="C752" s="196">
        <v>152</v>
      </c>
      <c r="D752" s="200"/>
      <c r="E752" s="200"/>
      <c r="F752" s="198"/>
      <c r="G752" s="198"/>
      <c r="H752" s="197"/>
      <c r="I752" s="197"/>
      <c r="J752" s="198"/>
      <c r="K752" s="198"/>
      <c r="L752" s="197"/>
      <c r="M752" s="197"/>
      <c r="N752" s="198"/>
      <c r="O752" s="198"/>
      <c r="P752" s="197"/>
      <c r="Q752" s="197"/>
      <c r="R752" s="198"/>
      <c r="S752" s="198"/>
      <c r="T752" s="197"/>
      <c r="U752" s="197"/>
      <c r="V752" s="198"/>
      <c r="W752" s="198"/>
      <c r="X752" s="197"/>
      <c r="Y752" s="197"/>
      <c r="Z752" s="198"/>
      <c r="AA752" s="198"/>
      <c r="AB752" s="197"/>
      <c r="AC752" s="197"/>
      <c r="AD752" s="198"/>
      <c r="AE752" s="198"/>
      <c r="AF752" s="197"/>
      <c r="AG752" s="197"/>
      <c r="AH752" s="198"/>
      <c r="AI752" s="198"/>
      <c r="AJ752" s="197">
        <f t="shared" si="155"/>
        <v>1.3200000000000005E-2</v>
      </c>
      <c r="AK752" s="197">
        <f t="shared" si="156"/>
        <v>0.92018849999999763</v>
      </c>
      <c r="AL752" s="198">
        <f>ROW(AG153)*AJ752^IF(AK752=100%,0,1)*PRODUCT(INDEX(1-AJ$599:AJ751,))</f>
        <v>0.27553464631392027</v>
      </c>
      <c r="AM752" s="199">
        <f t="shared" si="154"/>
        <v>46.987021025754444</v>
      </c>
      <c r="AN752" s="190"/>
    </row>
    <row r="753" spans="1:40" ht="14.45" hidden="1" customHeight="1">
      <c r="A753" s="190"/>
      <c r="B753" s="686"/>
      <c r="C753" s="196">
        <v>153</v>
      </c>
      <c r="D753" s="200"/>
      <c r="E753" s="200"/>
      <c r="F753" s="198"/>
      <c r="G753" s="198"/>
      <c r="H753" s="197"/>
      <c r="I753" s="197"/>
      <c r="J753" s="198"/>
      <c r="K753" s="198"/>
      <c r="L753" s="197"/>
      <c r="M753" s="197"/>
      <c r="N753" s="198"/>
      <c r="O753" s="198"/>
      <c r="P753" s="197"/>
      <c r="Q753" s="197"/>
      <c r="R753" s="198"/>
      <c r="S753" s="198"/>
      <c r="T753" s="197"/>
      <c r="U753" s="197"/>
      <c r="V753" s="198"/>
      <c r="W753" s="198"/>
      <c r="X753" s="197"/>
      <c r="Y753" s="197"/>
      <c r="Z753" s="198"/>
      <c r="AA753" s="198"/>
      <c r="AB753" s="197"/>
      <c r="AC753" s="197"/>
      <c r="AD753" s="198"/>
      <c r="AE753" s="198"/>
      <c r="AF753" s="197"/>
      <c r="AG753" s="197"/>
      <c r="AH753" s="198"/>
      <c r="AI753" s="198"/>
      <c r="AJ753" s="197">
        <f t="shared" si="155"/>
        <v>1.3200000000000005E-2</v>
      </c>
      <c r="AK753" s="197">
        <f t="shared" si="156"/>
        <v>0.92632649999999761</v>
      </c>
      <c r="AL753" s="198">
        <f>ROW(AG154)*AJ753^IF(AK753=100%,0,1)*PRODUCT(INDEX(1-AJ$599:AJ752,))</f>
        <v>0.27367469740729927</v>
      </c>
      <c r="AM753" s="199">
        <f t="shared" si="154"/>
        <v>47.260695723161746</v>
      </c>
      <c r="AN753" s="190"/>
    </row>
    <row r="754" spans="1:40" ht="14.45" hidden="1" customHeight="1">
      <c r="A754" s="190"/>
      <c r="B754" s="686"/>
      <c r="C754" s="196">
        <v>154</v>
      </c>
      <c r="D754" s="200"/>
      <c r="E754" s="200"/>
      <c r="F754" s="198"/>
      <c r="G754" s="198"/>
      <c r="H754" s="197"/>
      <c r="I754" s="197"/>
      <c r="J754" s="198"/>
      <c r="K754" s="198"/>
      <c r="L754" s="197"/>
      <c r="M754" s="197"/>
      <c r="N754" s="198"/>
      <c r="O754" s="198"/>
      <c r="P754" s="197"/>
      <c r="Q754" s="197"/>
      <c r="R754" s="198"/>
      <c r="S754" s="198"/>
      <c r="T754" s="197"/>
      <c r="U754" s="197"/>
      <c r="V754" s="198"/>
      <c r="W754" s="198"/>
      <c r="X754" s="197"/>
      <c r="Y754" s="197"/>
      <c r="Z754" s="198"/>
      <c r="AA754" s="198"/>
      <c r="AB754" s="197"/>
      <c r="AC754" s="197"/>
      <c r="AD754" s="198"/>
      <c r="AE754" s="198"/>
      <c r="AF754" s="197"/>
      <c r="AG754" s="197"/>
      <c r="AH754" s="198"/>
      <c r="AI754" s="198"/>
      <c r="AJ754" s="197">
        <f t="shared" si="155"/>
        <v>1.3200000000000005E-2</v>
      </c>
      <c r="AK754" s="197">
        <f t="shared" si="156"/>
        <v>0.93246449999999759</v>
      </c>
      <c r="AL754" s="198">
        <f>ROW(AG155)*AJ754^IF(AK754=100%,0,1)*PRODUCT(INDEX(1-AJ$599:AJ753,))</f>
        <v>0.27181584199503928</v>
      </c>
      <c r="AM754" s="199">
        <f t="shared" si="154"/>
        <v>47.532511565156788</v>
      </c>
      <c r="AN754" s="190"/>
    </row>
    <row r="755" spans="1:40" ht="14.45" hidden="1" customHeight="1">
      <c r="A755" s="190"/>
      <c r="B755" s="686"/>
      <c r="C755" s="196">
        <v>155</v>
      </c>
      <c r="D755" s="200"/>
      <c r="E755" s="200"/>
      <c r="F755" s="198"/>
      <c r="G755" s="198"/>
      <c r="H755" s="197"/>
      <c r="I755" s="197"/>
      <c r="J755" s="198"/>
      <c r="K755" s="198"/>
      <c r="L755" s="197"/>
      <c r="M755" s="197"/>
      <c r="N755" s="198"/>
      <c r="O755" s="198"/>
      <c r="P755" s="197"/>
      <c r="Q755" s="197"/>
      <c r="R755" s="198"/>
      <c r="S755" s="198"/>
      <c r="T755" s="197"/>
      <c r="U755" s="197"/>
      <c r="V755" s="198"/>
      <c r="W755" s="198"/>
      <c r="X755" s="197"/>
      <c r="Y755" s="197"/>
      <c r="Z755" s="198"/>
      <c r="AA755" s="198"/>
      <c r="AB755" s="197"/>
      <c r="AC755" s="197"/>
      <c r="AD755" s="198"/>
      <c r="AE755" s="198"/>
      <c r="AF755" s="197"/>
      <c r="AG755" s="197"/>
      <c r="AH755" s="198"/>
      <c r="AI755" s="198"/>
      <c r="AJ755" s="197">
        <f t="shared" si="155"/>
        <v>1.3200000000000005E-2</v>
      </c>
      <c r="AK755" s="197">
        <f t="shared" si="156"/>
        <v>0.93860249999999756</v>
      </c>
      <c r="AL755" s="198">
        <f>ROW(AG156)*AJ755^IF(AK755=100%,0,1)*PRODUCT(INDEX(1-AJ$599:AJ754,))</f>
        <v>0.26995837528638672</v>
      </c>
      <c r="AM755" s="199">
        <f t="shared" si="154"/>
        <v>47.802469940443174</v>
      </c>
      <c r="AN755" s="190"/>
    </row>
    <row r="756" spans="1:40" ht="14.45" hidden="1" customHeight="1">
      <c r="A756" s="190"/>
      <c r="B756" s="686"/>
      <c r="C756" s="196">
        <v>156</v>
      </c>
      <c r="D756" s="200"/>
      <c r="E756" s="200"/>
      <c r="F756" s="198"/>
      <c r="G756" s="198"/>
      <c r="H756" s="197"/>
      <c r="I756" s="197"/>
      <c r="J756" s="198"/>
      <c r="K756" s="198"/>
      <c r="L756" s="197"/>
      <c r="M756" s="197"/>
      <c r="N756" s="198"/>
      <c r="O756" s="198"/>
      <c r="P756" s="197"/>
      <c r="Q756" s="197"/>
      <c r="R756" s="198"/>
      <c r="S756" s="198"/>
      <c r="T756" s="197"/>
      <c r="U756" s="197"/>
      <c r="V756" s="198"/>
      <c r="W756" s="198"/>
      <c r="X756" s="197"/>
      <c r="Y756" s="197"/>
      <c r="Z756" s="198"/>
      <c r="AA756" s="198"/>
      <c r="AB756" s="197"/>
      <c r="AC756" s="197"/>
      <c r="AD756" s="198"/>
      <c r="AE756" s="198"/>
      <c r="AF756" s="197"/>
      <c r="AG756" s="197"/>
      <c r="AH756" s="198"/>
      <c r="AI756" s="198"/>
      <c r="AJ756" s="197">
        <f t="shared" si="155"/>
        <v>1.3200000000000005E-2</v>
      </c>
      <c r="AK756" s="197">
        <f t="shared" si="156"/>
        <v>0.94474049999999754</v>
      </c>
      <c r="AL756" s="198">
        <f>ROW(AG157)*AJ756^IF(AK756=100%,0,1)*PRODUCT(INDEX(1-AJ$599:AJ755,))</f>
        <v>0.26810258450653346</v>
      </c>
      <c r="AM756" s="199">
        <f t="shared" si="154"/>
        <v>48.070572524949711</v>
      </c>
      <c r="AN756" s="190"/>
    </row>
    <row r="757" spans="1:40" ht="14.45" hidden="1" customHeight="1">
      <c r="A757" s="190"/>
      <c r="B757" s="686"/>
      <c r="C757" s="196">
        <v>157</v>
      </c>
      <c r="D757" s="200"/>
      <c r="E757" s="200"/>
      <c r="F757" s="198"/>
      <c r="G757" s="198"/>
      <c r="H757" s="197"/>
      <c r="I757" s="197"/>
      <c r="J757" s="198"/>
      <c r="K757" s="198"/>
      <c r="L757" s="197"/>
      <c r="M757" s="197"/>
      <c r="N757" s="198"/>
      <c r="O757" s="198"/>
      <c r="P757" s="197"/>
      <c r="Q757" s="197"/>
      <c r="R757" s="198"/>
      <c r="S757" s="198"/>
      <c r="T757" s="197"/>
      <c r="U757" s="197"/>
      <c r="V757" s="198"/>
      <c r="W757" s="198"/>
      <c r="X757" s="197"/>
      <c r="Y757" s="197"/>
      <c r="Z757" s="198"/>
      <c r="AA757" s="198"/>
      <c r="AB757" s="197"/>
      <c r="AC757" s="197"/>
      <c r="AD757" s="198"/>
      <c r="AE757" s="198"/>
      <c r="AF757" s="197"/>
      <c r="AG757" s="197"/>
      <c r="AH757" s="198"/>
      <c r="AI757" s="198"/>
      <c r="AJ757" s="197">
        <f t="shared" si="155"/>
        <v>1.3200000000000005E-2</v>
      </c>
      <c r="AK757" s="197">
        <f t="shared" si="156"/>
        <v>0.95087849999999752</v>
      </c>
      <c r="AL757" s="198">
        <f>ROW(AG158)*AJ757^IF(AK757=100%,0,1)*PRODUCT(INDEX(1-AJ$599:AJ756,))</f>
        <v>0.26624874905595836</v>
      </c>
      <c r="AM757" s="199">
        <f t="shared" si="154"/>
        <v>48.336821274005672</v>
      </c>
      <c r="AN757" s="190"/>
    </row>
    <row r="758" spans="1:40" ht="14.45" hidden="1" customHeight="1">
      <c r="A758" s="190"/>
      <c r="B758" s="686"/>
      <c r="C758" s="196">
        <v>158</v>
      </c>
      <c r="D758" s="200"/>
      <c r="E758" s="200"/>
      <c r="F758" s="198"/>
      <c r="G758" s="198"/>
      <c r="H758" s="197"/>
      <c r="I758" s="197"/>
      <c r="J758" s="198"/>
      <c r="K758" s="198"/>
      <c r="L758" s="197"/>
      <c r="M758" s="197"/>
      <c r="N758" s="198"/>
      <c r="O758" s="198"/>
      <c r="P758" s="197"/>
      <c r="Q758" s="197"/>
      <c r="R758" s="198"/>
      <c r="S758" s="198"/>
      <c r="T758" s="197"/>
      <c r="U758" s="197"/>
      <c r="V758" s="198"/>
      <c r="W758" s="198"/>
      <c r="X758" s="197"/>
      <c r="Y758" s="197"/>
      <c r="Z758" s="198"/>
      <c r="AA758" s="198"/>
      <c r="AB758" s="197"/>
      <c r="AC758" s="197"/>
      <c r="AD758" s="198"/>
      <c r="AE758" s="198"/>
      <c r="AF758" s="197"/>
      <c r="AG758" s="197"/>
      <c r="AH758" s="198"/>
      <c r="AI758" s="198"/>
      <c r="AJ758" s="197">
        <f t="shared" si="155"/>
        <v>1.3200000000000005E-2</v>
      </c>
      <c r="AK758" s="197">
        <f t="shared" si="156"/>
        <v>0.95701649999999749</v>
      </c>
      <c r="AL758" s="198">
        <f>ROW(AG159)*AJ758^IF(AK758=100%,0,1)*PRODUCT(INDEX(1-AJ$599:AJ757,))</f>
        <v>0.26439714066695397</v>
      </c>
      <c r="AM758" s="199">
        <f t="shared" si="154"/>
        <v>48.601218414672623</v>
      </c>
      <c r="AN758" s="190"/>
    </row>
    <row r="759" spans="1:40" ht="14.45" hidden="1" customHeight="1">
      <c r="A759" s="190"/>
      <c r="B759" s="686"/>
      <c r="C759" s="196">
        <v>159</v>
      </c>
      <c r="D759" s="200"/>
      <c r="E759" s="200"/>
      <c r="F759" s="198"/>
      <c r="G759" s="198"/>
      <c r="H759" s="197"/>
      <c r="I759" s="197"/>
      <c r="J759" s="198"/>
      <c r="K759" s="198"/>
      <c r="L759" s="197"/>
      <c r="M759" s="197"/>
      <c r="N759" s="198"/>
      <c r="O759" s="198"/>
      <c r="P759" s="197"/>
      <c r="Q759" s="197"/>
      <c r="R759" s="198"/>
      <c r="S759" s="198"/>
      <c r="T759" s="197"/>
      <c r="U759" s="197"/>
      <c r="V759" s="198"/>
      <c r="W759" s="198"/>
      <c r="X759" s="197"/>
      <c r="Y759" s="197"/>
      <c r="Z759" s="198"/>
      <c r="AA759" s="198"/>
      <c r="AB759" s="197"/>
      <c r="AC759" s="197"/>
      <c r="AD759" s="198"/>
      <c r="AE759" s="198"/>
      <c r="AF759" s="197"/>
      <c r="AG759" s="197"/>
      <c r="AH759" s="198"/>
      <c r="AI759" s="198"/>
      <c r="AJ759" s="197">
        <f t="shared" si="155"/>
        <v>1.3200000000000005E-2</v>
      </c>
      <c r="AK759" s="197">
        <f t="shared" ref="AK759:AK764" si="157">IF(AK758+AJ758*0.465&gt;1,1,AK758+AJ758*0.465)</f>
        <v>0.96315449999999747</v>
      </c>
      <c r="AL759" s="198">
        <f>ROW(AG160)*AJ759^IF(AK759=100%,0,1)*PRODUCT(INDEX(1-AJ$599:AJ758,))</f>
        <v>0.26254802355738388</v>
      </c>
      <c r="AM759" s="199">
        <f t="shared" si="154"/>
        <v>48.863766438230009</v>
      </c>
      <c r="AN759" s="190"/>
    </row>
    <row r="760" spans="1:40" ht="14.45" hidden="1" customHeight="1">
      <c r="A760" s="190"/>
      <c r="B760" s="686"/>
      <c r="C760" s="196">
        <v>160</v>
      </c>
      <c r="D760" s="200"/>
      <c r="E760" s="200"/>
      <c r="F760" s="198"/>
      <c r="G760" s="198"/>
      <c r="H760" s="197"/>
      <c r="I760" s="197"/>
      <c r="J760" s="198"/>
      <c r="K760" s="198"/>
      <c r="L760" s="197"/>
      <c r="M760" s="197"/>
      <c r="N760" s="198"/>
      <c r="O760" s="198"/>
      <c r="P760" s="197"/>
      <c r="Q760" s="197"/>
      <c r="R760" s="198"/>
      <c r="S760" s="198"/>
      <c r="T760" s="197"/>
      <c r="U760" s="197"/>
      <c r="V760" s="198"/>
      <c r="W760" s="198"/>
      <c r="X760" s="197"/>
      <c r="Y760" s="197"/>
      <c r="Z760" s="198"/>
      <c r="AA760" s="198"/>
      <c r="AB760" s="197"/>
      <c r="AC760" s="197"/>
      <c r="AD760" s="198"/>
      <c r="AE760" s="198"/>
      <c r="AF760" s="197"/>
      <c r="AG760" s="197"/>
      <c r="AH760" s="198"/>
      <c r="AI760" s="198"/>
      <c r="AJ760" s="197">
        <f t="shared" si="155"/>
        <v>1.3200000000000005E-2</v>
      </c>
      <c r="AK760" s="197">
        <f t="shared" si="157"/>
        <v>0.96929249999999745</v>
      </c>
      <c r="AL760" s="198">
        <f>ROW(AG161)*AJ760^IF(AK760=100%,0,1)*PRODUCT(INDEX(1-AJ$599:AJ759,))</f>
        <v>0.26070165458171657</v>
      </c>
      <c r="AM760" s="199">
        <f t="shared" si="154"/>
        <v>49.124468092811725</v>
      </c>
      <c r="AN760" s="190"/>
    </row>
    <row r="761" spans="1:40" ht="14.45" hidden="1" customHeight="1">
      <c r="A761" s="190"/>
      <c r="B761" s="686"/>
      <c r="C761" s="196">
        <v>161</v>
      </c>
      <c r="D761" s="200"/>
      <c r="E761" s="200"/>
      <c r="F761" s="198"/>
      <c r="G761" s="198"/>
      <c r="H761" s="197"/>
      <c r="I761" s="197"/>
      <c r="J761" s="198"/>
      <c r="K761" s="198"/>
      <c r="L761" s="197"/>
      <c r="M761" s="197"/>
      <c r="N761" s="198"/>
      <c r="O761" s="198"/>
      <c r="P761" s="197"/>
      <c r="Q761" s="197"/>
      <c r="R761" s="198"/>
      <c r="S761" s="198"/>
      <c r="T761" s="197"/>
      <c r="U761" s="197"/>
      <c r="V761" s="198"/>
      <c r="W761" s="198"/>
      <c r="X761" s="197"/>
      <c r="Y761" s="197"/>
      <c r="Z761" s="198"/>
      <c r="AA761" s="198"/>
      <c r="AB761" s="197"/>
      <c r="AC761" s="197"/>
      <c r="AD761" s="198"/>
      <c r="AE761" s="198"/>
      <c r="AF761" s="197"/>
      <c r="AG761" s="197"/>
      <c r="AH761" s="198"/>
      <c r="AI761" s="198"/>
      <c r="AJ761" s="197">
        <f t="shared" si="155"/>
        <v>1.3200000000000005E-2</v>
      </c>
      <c r="AK761" s="197">
        <f t="shared" si="157"/>
        <v>0.97543049999999742</v>
      </c>
      <c r="AL761" s="198">
        <f>ROW(AG162)*AJ761^IF(AK761=100%,0,1)*PRODUCT(INDEX(1-AJ$599:AJ760,))</f>
        <v>0.25885828337938221</v>
      </c>
      <c r="AM761" s="199">
        <f t="shared" si="154"/>
        <v>49.383326376191107</v>
      </c>
      <c r="AN761" s="190"/>
    </row>
    <row r="762" spans="1:40" ht="14.45" hidden="1" customHeight="1">
      <c r="A762" s="190"/>
      <c r="B762" s="686"/>
      <c r="C762" s="196">
        <v>162</v>
      </c>
      <c r="D762" s="200"/>
      <c r="E762" s="200"/>
      <c r="F762" s="198"/>
      <c r="G762" s="198"/>
      <c r="H762" s="197"/>
      <c r="I762" s="197"/>
      <c r="J762" s="198"/>
      <c r="K762" s="198"/>
      <c r="L762" s="197"/>
      <c r="M762" s="197"/>
      <c r="N762" s="198"/>
      <c r="O762" s="198"/>
      <c r="P762" s="197"/>
      <c r="Q762" s="197"/>
      <c r="R762" s="198"/>
      <c r="S762" s="198"/>
      <c r="T762" s="197"/>
      <c r="U762" s="197"/>
      <c r="V762" s="198"/>
      <c r="W762" s="198"/>
      <c r="X762" s="197"/>
      <c r="Y762" s="197"/>
      <c r="Z762" s="198"/>
      <c r="AA762" s="198"/>
      <c r="AB762" s="197"/>
      <c r="AC762" s="197"/>
      <c r="AD762" s="198"/>
      <c r="AE762" s="198"/>
      <c r="AF762" s="197"/>
      <c r="AG762" s="197"/>
      <c r="AH762" s="198"/>
      <c r="AI762" s="198"/>
      <c r="AJ762" s="197">
        <f t="shared" si="155"/>
        <v>1.3200000000000005E-2</v>
      </c>
      <c r="AK762" s="197">
        <f t="shared" si="157"/>
        <v>0.9815684999999974</v>
      </c>
      <c r="AL762" s="198">
        <f>ROW(AG163)*AJ762^IF(AK762=100%,0,1)*PRODUCT(INDEX(1-AJ$599:AJ761,))</f>
        <v>0.2570181525204952</v>
      </c>
      <c r="AM762" s="199">
        <f t="shared" si="154"/>
        <v>49.640344528711601</v>
      </c>
      <c r="AN762" s="190"/>
    </row>
    <row r="763" spans="1:40" ht="14.45" hidden="1" customHeight="1">
      <c r="A763" s="190"/>
      <c r="B763" s="686"/>
      <c r="C763" s="196">
        <v>163</v>
      </c>
      <c r="D763" s="200"/>
      <c r="E763" s="200"/>
      <c r="F763" s="198"/>
      <c r="G763" s="198"/>
      <c r="H763" s="197"/>
      <c r="I763" s="197"/>
      <c r="J763" s="198"/>
      <c r="K763" s="198"/>
      <c r="L763" s="197"/>
      <c r="M763" s="197"/>
      <c r="N763" s="198"/>
      <c r="O763" s="198"/>
      <c r="P763" s="197"/>
      <c r="Q763" s="197"/>
      <c r="R763" s="198"/>
      <c r="S763" s="198"/>
      <c r="T763" s="197"/>
      <c r="U763" s="197"/>
      <c r="V763" s="198"/>
      <c r="W763" s="198"/>
      <c r="X763" s="197"/>
      <c r="Y763" s="197"/>
      <c r="Z763" s="198"/>
      <c r="AA763" s="198"/>
      <c r="AB763" s="197"/>
      <c r="AC763" s="197"/>
      <c r="AD763" s="198"/>
      <c r="AE763" s="198"/>
      <c r="AF763" s="197"/>
      <c r="AG763" s="197"/>
      <c r="AH763" s="198"/>
      <c r="AI763" s="198"/>
      <c r="AJ763" s="197">
        <f t="shared" si="155"/>
        <v>1.3200000000000005E-2</v>
      </c>
      <c r="AK763" s="197">
        <f t="shared" si="157"/>
        <v>0.98770649999999738</v>
      </c>
      <c r="AL763" s="198">
        <f>ROW(AG164)*AJ763^IF(AK763=100%,0,1)*PRODUCT(INDEX(1-AJ$599:AJ762,))</f>
        <v>0.25518149764898679</v>
      </c>
      <c r="AM763" s="199">
        <f t="shared" si="154"/>
        <v>49.895526026360585</v>
      </c>
      <c r="AN763" s="190"/>
    </row>
    <row r="764" spans="1:40" ht="14.45" hidden="1" customHeight="1">
      <c r="A764" s="190"/>
      <c r="B764" s="686"/>
      <c r="C764" s="196">
        <v>164</v>
      </c>
      <c r="D764" s="200"/>
      <c r="E764" s="200"/>
      <c r="F764" s="198"/>
      <c r="G764" s="198"/>
      <c r="H764" s="197"/>
      <c r="I764" s="197"/>
      <c r="J764" s="198"/>
      <c r="K764" s="198"/>
      <c r="L764" s="197"/>
      <c r="M764" s="197"/>
      <c r="N764" s="198"/>
      <c r="O764" s="198"/>
      <c r="P764" s="197"/>
      <c r="Q764" s="197"/>
      <c r="R764" s="198"/>
      <c r="S764" s="198"/>
      <c r="T764" s="197"/>
      <c r="U764" s="197"/>
      <c r="V764" s="198"/>
      <c r="W764" s="198"/>
      <c r="X764" s="197"/>
      <c r="Y764" s="197"/>
      <c r="Z764" s="198"/>
      <c r="AA764" s="198"/>
      <c r="AB764" s="197"/>
      <c r="AC764" s="197"/>
      <c r="AD764" s="198"/>
      <c r="AE764" s="198"/>
      <c r="AF764" s="197"/>
      <c r="AG764" s="197"/>
      <c r="AH764" s="198"/>
      <c r="AI764" s="198"/>
      <c r="AJ764" s="197">
        <f t="shared" si="155"/>
        <v>1.3200000000000005E-2</v>
      </c>
      <c r="AK764" s="197">
        <f t="shared" si="157"/>
        <v>0.99384449999999736</v>
      </c>
      <c r="AL764" s="198">
        <f>ROW(AG165)*AJ764^IF(AK764=100%,0,1)*PRODUCT(INDEX(1-AJ$599:AJ763,))</f>
        <v>0.25334854762319103</v>
      </c>
      <c r="AM764" s="199">
        <f t="shared" si="154"/>
        <v>50.148874573983775</v>
      </c>
      <c r="AN764" s="190"/>
    </row>
    <row r="765" spans="1:40" ht="14.45" hidden="1" customHeight="1">
      <c r="A765" s="190"/>
      <c r="B765" s="686"/>
      <c r="C765" s="196"/>
      <c r="D765" s="200"/>
      <c r="E765" s="200"/>
      <c r="F765" s="198"/>
      <c r="G765" s="198"/>
      <c r="H765" s="197"/>
      <c r="I765" s="197"/>
      <c r="J765" s="198"/>
      <c r="K765" s="198"/>
      <c r="L765" s="197"/>
      <c r="M765" s="197"/>
      <c r="N765" s="198"/>
      <c r="O765" s="198"/>
      <c r="P765" s="197"/>
      <c r="Q765" s="197"/>
      <c r="R765" s="198"/>
      <c r="S765" s="198"/>
      <c r="T765" s="197"/>
      <c r="U765" s="197"/>
      <c r="V765" s="198"/>
      <c r="W765" s="198"/>
      <c r="X765" s="197"/>
      <c r="Y765" s="197"/>
      <c r="Z765" s="198"/>
      <c r="AA765" s="198"/>
      <c r="AB765" s="197"/>
      <c r="AC765" s="197"/>
      <c r="AD765" s="198"/>
      <c r="AE765" s="198"/>
      <c r="AF765" s="197"/>
      <c r="AG765" s="197"/>
      <c r="AH765" s="198"/>
      <c r="AI765" s="198"/>
      <c r="AJ765" s="197">
        <f t="shared" si="155"/>
        <v>1.3200000000000005E-2</v>
      </c>
      <c r="AK765" s="197">
        <f t="shared" ref="AK765" si="158">IF(AK764+AJ764*0.465&gt;1,1,AK764+AJ764*0.465)</f>
        <v>0.99998249999999733</v>
      </c>
      <c r="AL765" s="198">
        <f>ROW(AG166)*AJ765^IF(AK765=100%,0,1)*PRODUCT(INDEX(1-AJ$599:AJ764,))</f>
        <v>0.25151952465392591</v>
      </c>
      <c r="AM765" s="199">
        <f t="shared" ref="AM765" si="159">SUM(AL765+AM764)</f>
        <v>50.400394098637705</v>
      </c>
      <c r="AN765" s="190"/>
    </row>
    <row r="766" spans="1:40" ht="14.45" customHeight="1" thickBot="1">
      <c r="A766" s="190"/>
      <c r="B766" s="687"/>
      <c r="C766" s="202">
        <v>165</v>
      </c>
      <c r="D766" s="203"/>
      <c r="E766" s="203"/>
      <c r="F766" s="204"/>
      <c r="G766" s="204"/>
      <c r="H766" s="205"/>
      <c r="I766" s="205"/>
      <c r="J766" s="204"/>
      <c r="K766" s="204"/>
      <c r="L766" s="205"/>
      <c r="M766" s="205"/>
      <c r="N766" s="204"/>
      <c r="O766" s="204"/>
      <c r="P766" s="205"/>
      <c r="Q766" s="205"/>
      <c r="R766" s="204"/>
      <c r="S766" s="204"/>
      <c r="T766" s="205"/>
      <c r="U766" s="205"/>
      <c r="V766" s="204"/>
      <c r="W766" s="204"/>
      <c r="X766" s="205"/>
      <c r="Y766" s="205"/>
      <c r="Z766" s="204"/>
      <c r="AA766" s="204"/>
      <c r="AB766" s="205"/>
      <c r="AC766" s="205"/>
      <c r="AD766" s="204"/>
      <c r="AE766" s="204"/>
      <c r="AF766" s="205"/>
      <c r="AG766" s="205"/>
      <c r="AH766" s="204"/>
      <c r="AI766" s="204"/>
      <c r="AJ766" s="205">
        <f>AJ764</f>
        <v>1.3200000000000005E-2</v>
      </c>
      <c r="AK766" s="205">
        <f t="shared" ref="AK766" si="160">IF(AK765+AJ765*0.465&gt;1,1,AK765+AJ765*0.465)</f>
        <v>1</v>
      </c>
      <c r="AL766" s="204">
        <f>ROW(AG167)*AJ766^IF(AK766=100%,0,1)*PRODUCT(INDEX(1-AJ$599:AJ765,))</f>
        <v>18.916260942432686</v>
      </c>
      <c r="AM766" s="206">
        <f t="shared" ref="AM766" si="161">SUM(AL766+AM765)</f>
        <v>69.316655041070391</v>
      </c>
      <c r="AN766" s="190"/>
    </row>
    <row r="767" spans="1:40" ht="14.45" customHeight="1" thickBot="1">
      <c r="A767" s="190"/>
      <c r="B767" s="190"/>
      <c r="C767" s="190"/>
      <c r="D767" s="191"/>
      <c r="E767" s="191"/>
      <c r="F767" s="192"/>
      <c r="G767" s="192"/>
      <c r="H767" s="190"/>
      <c r="I767" s="190"/>
      <c r="J767" s="192"/>
      <c r="K767" s="192"/>
      <c r="L767" s="190"/>
      <c r="M767" s="190"/>
      <c r="N767" s="192"/>
      <c r="O767" s="192"/>
      <c r="P767" s="190"/>
      <c r="Q767" s="190"/>
      <c r="R767" s="192"/>
      <c r="S767" s="192"/>
      <c r="T767" s="190"/>
      <c r="U767" s="190"/>
      <c r="V767" s="192"/>
      <c r="W767" s="192"/>
      <c r="X767" s="190"/>
      <c r="Y767" s="190"/>
      <c r="Z767" s="192"/>
      <c r="AA767" s="192"/>
      <c r="AB767" s="190"/>
      <c r="AC767" s="190"/>
      <c r="AD767" s="192"/>
      <c r="AE767" s="192"/>
      <c r="AF767" s="190"/>
      <c r="AG767" s="190"/>
      <c r="AH767" s="192"/>
      <c r="AI767" s="192"/>
      <c r="AJ767" s="186"/>
      <c r="AK767" s="186"/>
      <c r="AL767" s="192"/>
      <c r="AM767" s="193"/>
      <c r="AN767" s="190"/>
    </row>
    <row r="768" spans="1:40" ht="14.45" customHeight="1">
      <c r="A768" s="190"/>
      <c r="B768" s="685" t="s">
        <v>1546</v>
      </c>
      <c r="C768" s="176" t="s">
        <v>1540</v>
      </c>
      <c r="D768" s="683">
        <v>7</v>
      </c>
      <c r="E768" s="683"/>
      <c r="F768" s="683"/>
      <c r="G768" s="683"/>
      <c r="H768" s="683">
        <v>8</v>
      </c>
      <c r="I768" s="683"/>
      <c r="J768" s="683"/>
      <c r="K768" s="683"/>
      <c r="L768" s="683" t="s">
        <v>1007</v>
      </c>
      <c r="M768" s="683"/>
      <c r="N768" s="683"/>
      <c r="O768" s="683"/>
      <c r="P768" s="683" t="s">
        <v>1008</v>
      </c>
      <c r="Q768" s="683"/>
      <c r="R768" s="683"/>
      <c r="S768" s="683"/>
      <c r="T768" s="683" t="s">
        <v>1009</v>
      </c>
      <c r="U768" s="683"/>
      <c r="V768" s="683"/>
      <c r="W768" s="683"/>
      <c r="X768" s="683" t="s">
        <v>1010</v>
      </c>
      <c r="Y768" s="683"/>
      <c r="Z768" s="683"/>
      <c r="AA768" s="683"/>
      <c r="AB768" s="683" t="s">
        <v>1011</v>
      </c>
      <c r="AC768" s="683"/>
      <c r="AD768" s="688"/>
      <c r="AE768" s="688"/>
      <c r="AF768" s="683" t="s">
        <v>1012</v>
      </c>
      <c r="AG768" s="683"/>
      <c r="AH768" s="688"/>
      <c r="AI768" s="688"/>
      <c r="AJ768" s="683" t="s">
        <v>981</v>
      </c>
      <c r="AK768" s="683"/>
      <c r="AL768" s="683"/>
      <c r="AM768" s="684"/>
      <c r="AN768" s="190"/>
    </row>
    <row r="769" spans="1:40" ht="14.45" customHeight="1">
      <c r="A769" s="190"/>
      <c r="B769" s="686"/>
      <c r="C769" s="163" t="s">
        <v>1549</v>
      </c>
      <c r="D769" s="163" t="s">
        <v>1004</v>
      </c>
      <c r="E769" s="163" t="s">
        <v>1005</v>
      </c>
      <c r="F769" s="163" t="s">
        <v>175</v>
      </c>
      <c r="G769" s="163" t="s">
        <v>1006</v>
      </c>
      <c r="H769" s="163" t="s">
        <v>1004</v>
      </c>
      <c r="I769" s="163" t="s">
        <v>1005</v>
      </c>
      <c r="J769" s="163" t="s">
        <v>175</v>
      </c>
      <c r="K769" s="163" t="s">
        <v>1006</v>
      </c>
      <c r="L769" s="163" t="s">
        <v>1004</v>
      </c>
      <c r="M769" s="163" t="s">
        <v>1005</v>
      </c>
      <c r="N769" s="163" t="s">
        <v>175</v>
      </c>
      <c r="O769" s="163" t="s">
        <v>1006</v>
      </c>
      <c r="P769" s="163" t="s">
        <v>1004</v>
      </c>
      <c r="Q769" s="163" t="s">
        <v>1005</v>
      </c>
      <c r="R769" s="163" t="s">
        <v>175</v>
      </c>
      <c r="S769" s="163" t="s">
        <v>1006</v>
      </c>
      <c r="T769" s="163" t="s">
        <v>1004</v>
      </c>
      <c r="U769" s="163" t="s">
        <v>1005</v>
      </c>
      <c r="V769" s="163" t="s">
        <v>175</v>
      </c>
      <c r="W769" s="163" t="s">
        <v>1006</v>
      </c>
      <c r="X769" s="163" t="s">
        <v>1004</v>
      </c>
      <c r="Y769" s="163" t="s">
        <v>1005</v>
      </c>
      <c r="Z769" s="163" t="s">
        <v>175</v>
      </c>
      <c r="AA769" s="163" t="s">
        <v>1006</v>
      </c>
      <c r="AB769" s="163" t="s">
        <v>1004</v>
      </c>
      <c r="AC769" s="163" t="s">
        <v>1005</v>
      </c>
      <c r="AD769" s="163" t="s">
        <v>175</v>
      </c>
      <c r="AE769" s="163" t="s">
        <v>1006</v>
      </c>
      <c r="AF769" s="163" t="s">
        <v>1004</v>
      </c>
      <c r="AG769" s="163" t="s">
        <v>1005</v>
      </c>
      <c r="AH769" s="163" t="s">
        <v>175</v>
      </c>
      <c r="AI769" s="163" t="s">
        <v>1006</v>
      </c>
      <c r="AJ769" s="163" t="s">
        <v>1004</v>
      </c>
      <c r="AK769" s="163" t="s">
        <v>1005</v>
      </c>
      <c r="AL769" s="163" t="s">
        <v>175</v>
      </c>
      <c r="AM769" s="185" t="s">
        <v>1006</v>
      </c>
      <c r="AN769" s="190"/>
    </row>
    <row r="770" spans="1:40" ht="14.45" hidden="1" customHeight="1">
      <c r="A770" s="190"/>
      <c r="B770" s="686"/>
      <c r="C770" s="168"/>
      <c r="D770" s="174">
        <f>$F$5</f>
        <v>1.67E-2</v>
      </c>
      <c r="E770" s="174">
        <f>$F$7</f>
        <v>3.3300000000000003E-2</v>
      </c>
      <c r="F770" s="174">
        <f>$F$9</f>
        <v>0.1</v>
      </c>
      <c r="G770" s="170">
        <f>$D$9</f>
        <v>0.4</v>
      </c>
      <c r="H770" s="174">
        <f>$F$15</f>
        <v>1.2500000000000001E-2</v>
      </c>
      <c r="I770" s="174">
        <f>$F$17</f>
        <v>2.5000000000000001E-2</v>
      </c>
      <c r="J770" s="174">
        <f>$F$19</f>
        <v>7.4999999999999997E-2</v>
      </c>
      <c r="K770" s="170">
        <f>$D$19</f>
        <v>0.45</v>
      </c>
      <c r="L770" s="174">
        <f>$F$25</f>
        <v>8.3999999999999995E-3</v>
      </c>
      <c r="M770" s="174">
        <f>$F$27</f>
        <v>1.67E-2</v>
      </c>
      <c r="N770" s="174">
        <f>$F$29</f>
        <v>0.05</v>
      </c>
      <c r="O770" s="170">
        <f>$D$29</f>
        <v>0.3</v>
      </c>
      <c r="P770" s="174">
        <f>$F$55</f>
        <v>2.0999999999999999E-3</v>
      </c>
      <c r="Q770" s="174">
        <f>$F$57</f>
        <v>4.1999999999999997E-3</v>
      </c>
      <c r="R770" s="174">
        <f>$F$59</f>
        <v>1.2500000000000001E-2</v>
      </c>
      <c r="S770" s="170">
        <f>$D$59</f>
        <v>0.15</v>
      </c>
      <c r="T770" s="174">
        <f>$O$25</f>
        <v>1.4E-3</v>
      </c>
      <c r="U770" s="174">
        <f>$O$27</f>
        <v>2.8E-3</v>
      </c>
      <c r="V770" s="174">
        <f>$O$29</f>
        <v>8.3000000000000001E-3</v>
      </c>
      <c r="W770" s="170">
        <f>$M$29</f>
        <v>0.1</v>
      </c>
      <c r="X770" s="174">
        <f>$O$55</f>
        <v>5.0000000000000001E-4</v>
      </c>
      <c r="Y770" s="174">
        <f>$O$57</f>
        <v>8.9999999999999998E-4</v>
      </c>
      <c r="Z770" s="174">
        <f>$O$59</f>
        <v>2.8E-3</v>
      </c>
      <c r="AA770" s="170">
        <f>$M$59</f>
        <v>0.05</v>
      </c>
      <c r="AB770" s="174">
        <f>$X$25</f>
        <v>2.9999999999999997E-4</v>
      </c>
      <c r="AC770" s="174">
        <f>$X$27</f>
        <v>5.9999999999999995E-4</v>
      </c>
      <c r="AD770" s="174">
        <f>$X$29</f>
        <v>1.6999999999999999E-3</v>
      </c>
      <c r="AE770" s="170">
        <f>$V$29</f>
        <v>0.03</v>
      </c>
      <c r="AF770" s="174">
        <f>$X$35</f>
        <v>1E-4</v>
      </c>
      <c r="AG770" s="174">
        <f>$X$37</f>
        <v>2.0000000000000001E-4</v>
      </c>
      <c r="AH770" s="174">
        <f>$X$39</f>
        <v>4.0000000000000002E-4</v>
      </c>
      <c r="AI770" s="170">
        <f>$V$39</f>
        <v>0.01</v>
      </c>
      <c r="AJ770" s="174">
        <f>$X$55</f>
        <v>1E-4</v>
      </c>
      <c r="AK770" s="174">
        <f>$X$57</f>
        <v>2.0000000000000001E-4</v>
      </c>
      <c r="AL770" s="174">
        <f>$X$59</f>
        <v>4.0000000000000002E-4</v>
      </c>
      <c r="AM770" s="189">
        <f>$V$59</f>
        <v>0.01</v>
      </c>
      <c r="AN770" s="190"/>
    </row>
    <row r="771" spans="1:40" ht="14.45" hidden="1" customHeight="1">
      <c r="A771" s="190"/>
      <c r="B771" s="686"/>
      <c r="C771" s="168"/>
      <c r="D771" s="168">
        <f>$G$5</f>
        <v>12</v>
      </c>
      <c r="E771" s="168">
        <f>$G$7</f>
        <v>6</v>
      </c>
      <c r="F771" s="168">
        <f>$G$9</f>
        <v>2</v>
      </c>
      <c r="G771" s="168"/>
      <c r="H771" s="168">
        <f>$G$15</f>
        <v>12</v>
      </c>
      <c r="I771" s="168">
        <f>$G$17</f>
        <v>6</v>
      </c>
      <c r="J771" s="168">
        <f>$G$19</f>
        <v>2</v>
      </c>
      <c r="K771" s="168"/>
      <c r="L771" s="168">
        <f>$G$25</f>
        <v>12</v>
      </c>
      <c r="M771" s="168">
        <f>$G$27</f>
        <v>6</v>
      </c>
      <c r="N771" s="168">
        <f>$G$29</f>
        <v>2</v>
      </c>
      <c r="O771" s="168"/>
      <c r="P771" s="168">
        <f>$G$55</f>
        <v>24</v>
      </c>
      <c r="Q771" s="168">
        <f>$G$57</f>
        <v>12</v>
      </c>
      <c r="R771" s="168">
        <f>$G$59</f>
        <v>4</v>
      </c>
      <c r="S771" s="168"/>
      <c r="T771" s="168">
        <f>$P$25</f>
        <v>24</v>
      </c>
      <c r="U771" s="168">
        <f>$P$27</f>
        <v>12</v>
      </c>
      <c r="V771" s="168">
        <f>$P$29</f>
        <v>4</v>
      </c>
      <c r="W771" s="168"/>
      <c r="X771" s="168">
        <f>$P$55</f>
        <v>36</v>
      </c>
      <c r="Y771" s="168">
        <f>$P$57</f>
        <v>18</v>
      </c>
      <c r="Z771" s="168">
        <f>$P$59</f>
        <v>6</v>
      </c>
      <c r="AA771" s="168"/>
      <c r="AB771" s="168">
        <f>$Y$25</f>
        <v>36</v>
      </c>
      <c r="AC771" s="168">
        <f>$Y$27</f>
        <v>18</v>
      </c>
      <c r="AD771" s="168">
        <f>$Y$29</f>
        <v>6</v>
      </c>
      <c r="AE771" s="168"/>
      <c r="AF771" s="168">
        <f>$Y$35</f>
        <v>48</v>
      </c>
      <c r="AG771" s="168">
        <f>$Y$37</f>
        <v>24</v>
      </c>
      <c r="AH771" s="168">
        <f>$Y$39</f>
        <v>8</v>
      </c>
      <c r="AI771" s="168"/>
      <c r="AJ771" s="168">
        <f>$Y$55</f>
        <v>48</v>
      </c>
      <c r="AK771" s="168">
        <f>$Y$57</f>
        <v>24</v>
      </c>
      <c r="AL771" s="168">
        <f>$Y$59</f>
        <v>8</v>
      </c>
      <c r="AM771" s="169"/>
      <c r="AN771" s="190"/>
    </row>
    <row r="772" spans="1:40" ht="14.45" hidden="1" customHeight="1">
      <c r="A772" s="190"/>
      <c r="B772" s="686"/>
      <c r="C772" s="168"/>
      <c r="D772" s="170"/>
      <c r="E772" s="170"/>
      <c r="F772" s="171"/>
      <c r="G772" s="171"/>
      <c r="H772" s="170"/>
      <c r="I772" s="170"/>
      <c r="J772" s="171"/>
      <c r="K772" s="171"/>
      <c r="L772" s="170"/>
      <c r="M772" s="170"/>
      <c r="N772" s="171"/>
      <c r="O772" s="171"/>
      <c r="P772" s="170"/>
      <c r="Q772" s="170"/>
      <c r="R772" s="171"/>
      <c r="S772" s="171"/>
      <c r="T772" s="170"/>
      <c r="U772" s="170"/>
      <c r="V772" s="171"/>
      <c r="W772" s="171"/>
      <c r="X772" s="170"/>
      <c r="Y772" s="170"/>
      <c r="Z772" s="171"/>
      <c r="AA772" s="171"/>
      <c r="AB772" s="170"/>
      <c r="AC772" s="170"/>
      <c r="AD772" s="171"/>
      <c r="AE772" s="171"/>
      <c r="AF772" s="170"/>
      <c r="AG772" s="170"/>
      <c r="AH772" s="171"/>
      <c r="AI772" s="171"/>
      <c r="AJ772" s="172"/>
      <c r="AK772" s="170"/>
      <c r="AL772" s="171"/>
      <c r="AM772" s="173"/>
      <c r="AN772" s="190"/>
    </row>
    <row r="773" spans="1:40" ht="14.45" customHeight="1">
      <c r="A773" s="190"/>
      <c r="B773" s="686"/>
      <c r="C773" s="196">
        <v>0</v>
      </c>
      <c r="D773" s="197">
        <f>IF(D$65+D770*D771+E770*E771&gt;1,1,IF(D770*D771+E770*E771&gt;G770,G770,D$65+D770*D771+E770*E771))</f>
        <v>1</v>
      </c>
      <c r="E773" s="197">
        <v>0</v>
      </c>
      <c r="F773" s="198">
        <f>ROW(A1)*D773^IF(E773=100%,0,1)*PRODUCT(INDEX(1-D$772:D772,))</f>
        <v>1</v>
      </c>
      <c r="G773" s="198">
        <f>SUM(F773+G772)</f>
        <v>1</v>
      </c>
      <c r="H773" s="197">
        <f>IF(H$65+H770*H771+I770*I771&gt;1,1,IF(H770*H771+I770*I771&gt;K770,K770,H$65+H770*H771+I770*I771))</f>
        <v>0.75000000000000011</v>
      </c>
      <c r="I773" s="197">
        <v>0</v>
      </c>
      <c r="J773" s="198">
        <f>ROW(E1)*H773^IF(I773=100%,0,1)*PRODUCT(INDEX(1-H$772:H772,))</f>
        <v>0.75000000000000011</v>
      </c>
      <c r="K773" s="198">
        <f>SUM(J773+K772)</f>
        <v>0.75000000000000011</v>
      </c>
      <c r="L773" s="197">
        <f>IF(L$65+L770*L771+M770*M771&gt;1,1,IF(L770*L771+M770*M771&gt;O770,O770,L$65+L770*L771+M770*M771))</f>
        <v>0.501</v>
      </c>
      <c r="M773" s="197">
        <v>0</v>
      </c>
      <c r="N773" s="198">
        <f>ROW(I1)*L773^IF(M773=100%,0,1)*PRODUCT(INDEX(1-L$772:L772,))</f>
        <v>0.501</v>
      </c>
      <c r="O773" s="198">
        <f>SUM(N773+O772)</f>
        <v>0.501</v>
      </c>
      <c r="P773" s="197">
        <f>IF(P$65+P770*P771+Q770*Q771&gt;1,1,IF(P770*P771+Q770*Q771&gt;S770,S770,P$65+P770*P771+Q770*Q771))</f>
        <v>0.25080000000000002</v>
      </c>
      <c r="Q773" s="197">
        <v>0</v>
      </c>
      <c r="R773" s="198">
        <f>ROW(M1)*P773^IF(Q773=100%,0,1)*PRODUCT(INDEX(1-P$772:P772,))</f>
        <v>0.25080000000000002</v>
      </c>
      <c r="S773" s="198">
        <f>SUM(R773+S772)</f>
        <v>0.25080000000000002</v>
      </c>
      <c r="T773" s="197">
        <f>IF(T$65+T770*T771+U770*U771&gt;1,1,IF(T770*T771+U770*U771&gt;W770,W770,T$65+T770*T771+U770*U771))</f>
        <v>0.16719999999999999</v>
      </c>
      <c r="U773" s="197">
        <v>0</v>
      </c>
      <c r="V773" s="198">
        <f>ROW(Q1)*T773^IF(U773=100%,0,1)*PRODUCT(INDEX(1-T$772:T772,))</f>
        <v>0.16719999999999999</v>
      </c>
      <c r="W773" s="198">
        <f>SUM(V773+W772)</f>
        <v>0.16719999999999999</v>
      </c>
      <c r="X773" s="197">
        <f>IF(X$65+X770*X771+Y770*Y771&gt;1,1,IF(X770*X771+Y770*Y771&gt;AA770,AA770,X$65+X770*X771+Y770*Y771))</f>
        <v>8.4199999999999997E-2</v>
      </c>
      <c r="Y773" s="197">
        <v>0</v>
      </c>
      <c r="Z773" s="198">
        <f>ROW(U1)*X773^IF(Y773=100%,0,1)*PRODUCT(INDEX(1-X$772:X772,))</f>
        <v>8.4199999999999997E-2</v>
      </c>
      <c r="AA773" s="198">
        <f>SUM(Z773+AA772)</f>
        <v>8.4199999999999997E-2</v>
      </c>
      <c r="AB773" s="197">
        <f>IF(AB$65+AB770*AB771+AC770*AC771&gt;1,1,IF(AB770*AB771+AC770*AC771&gt;AE770,AE770,AB$65+AB770*AB771+AC770*AC771))</f>
        <v>5.1599999999999993E-2</v>
      </c>
      <c r="AC773" s="197">
        <v>0</v>
      </c>
      <c r="AD773" s="198">
        <f>ROW(Y1)*AB773^IF(AC773=100%,0,1)*PRODUCT(INDEX(1-AB$772:AB772,))</f>
        <v>5.1599999999999993E-2</v>
      </c>
      <c r="AE773" s="198">
        <f>SUM(AD773+AE772)</f>
        <v>5.1599999999999993E-2</v>
      </c>
      <c r="AF773" s="197">
        <f>IF(AF$65+AF770*AF771+AG770*AG771&gt;1,1,IF(AF770*AF771+AG770*AG771&gt;AI770,AI770,AF$65+AF770*AF771+AG770*AG771))</f>
        <v>1.9599999999999999E-2</v>
      </c>
      <c r="AG773" s="197">
        <v>0</v>
      </c>
      <c r="AH773" s="198">
        <f>ROW(AC1)*AF773^IF(AG773=100%,0,1)*PRODUCT(INDEX(1-AF$772:AF772,))</f>
        <v>1.9599999999999999E-2</v>
      </c>
      <c r="AI773" s="198">
        <f>SUM(AH773+AI772)</f>
        <v>1.9599999999999999E-2</v>
      </c>
      <c r="AJ773" s="197">
        <f>IF(AJ$65+AJ770*AJ771+AK770*AK771&gt;1,1,IF(AJ770*AJ771+AK770*AK771&gt;AM770,AM770,AJ$65+AJ770*AJ771+AK770*AK771))</f>
        <v>1.46E-2</v>
      </c>
      <c r="AK773" s="197">
        <v>0</v>
      </c>
      <c r="AL773" s="198">
        <f>ROW(AG1)*AJ773^IF(AK773=100%,0,1)*PRODUCT(INDEX(1-AJ$772:AJ772,))</f>
        <v>1.46E-2</v>
      </c>
      <c r="AM773" s="199">
        <f>SUM(AL773+AM772)</f>
        <v>1.46E-2</v>
      </c>
      <c r="AN773" s="190"/>
    </row>
    <row r="774" spans="1:40" ht="14.45" hidden="1" customHeight="1">
      <c r="A774" s="190"/>
      <c r="B774" s="686"/>
      <c r="C774" s="196">
        <v>1</v>
      </c>
      <c r="D774" s="197"/>
      <c r="E774" s="197"/>
      <c r="F774" s="198"/>
      <c r="G774" s="198"/>
      <c r="H774" s="197">
        <f>H773+ROUNDDOWN(H$65/10,3)</f>
        <v>0.79500000000000015</v>
      </c>
      <c r="I774" s="197">
        <f>IF(I773+H773*0.465&gt;1,1,I773+H773*0.465)</f>
        <v>0.34875000000000006</v>
      </c>
      <c r="J774" s="198">
        <f>ROW(E2)*H774^IF(I774=100%,0,1)*PRODUCT(INDEX(1-H$772:H773,))</f>
        <v>0.39749999999999991</v>
      </c>
      <c r="K774" s="198">
        <f t="shared" ref="K774:K776" si="162">SUM(J774+K773)</f>
        <v>1.1475</v>
      </c>
      <c r="L774" s="197">
        <f>L773+ROUNDDOWN(L$65/10,3)</f>
        <v>0.53100000000000003</v>
      </c>
      <c r="M774" s="197">
        <f>IF(M773+L773*0.465&gt;1,1,M773+L773*0.465)</f>
        <v>0.23296500000000001</v>
      </c>
      <c r="N774" s="198">
        <f>ROW(I2)*L774^IF(M774=100%,0,1)*PRODUCT(INDEX(1-L$772:L773,))</f>
        <v>0.52993800000000002</v>
      </c>
      <c r="O774" s="198">
        <f t="shared" ref="O774:O777" si="163">SUM(N774+O773)</f>
        <v>1.0309379999999999</v>
      </c>
      <c r="P774" s="197">
        <f t="shared" ref="P774:P781" si="164">P773+ROUNDDOWN(P$65/10,3)</f>
        <v>0.26580000000000004</v>
      </c>
      <c r="Q774" s="197">
        <f t="shared" ref="Q774:Q781" si="165">IF(Q773+P773*0.465&gt;1,1,Q773+P773*0.465)</f>
        <v>0.11662200000000002</v>
      </c>
      <c r="R774" s="198">
        <f>ROW(M2)*P774^IF(Q774=100%,0,1)*PRODUCT(INDEX(1-P$772:P773,))</f>
        <v>0.39827472000000003</v>
      </c>
      <c r="S774" s="198">
        <f t="shared" ref="S774:S781" si="166">SUM(R774+S773)</f>
        <v>0.64907471999999999</v>
      </c>
      <c r="T774" s="197">
        <f t="shared" ref="T774:T783" si="167">T773+ROUNDDOWN(T$65/10,3)</f>
        <v>0.1772</v>
      </c>
      <c r="U774" s="197">
        <f t="shared" ref="U774:U784" si="168">IF(U773+T773*0.465&gt;1,1,U773+T773*0.465)</f>
        <v>7.7747999999999998E-2</v>
      </c>
      <c r="V774" s="198">
        <f>ROW(Q2)*T774^IF(U774=100%,0,1)*PRODUCT(INDEX(1-T$772:T773,))</f>
        <v>0.29514432000000002</v>
      </c>
      <c r="W774" s="198">
        <f t="shared" ref="W774:W784" si="169">SUM(V774+W773)</f>
        <v>0.46234432000000003</v>
      </c>
      <c r="X774" s="197">
        <f t="shared" ref="X774:X783" si="170">X773+ROUNDDOWN(X$65/10,3)</f>
        <v>8.9200000000000002E-2</v>
      </c>
      <c r="Y774" s="197">
        <f t="shared" ref="Y774:Y792" si="171">IF(Y773+X773*0.465&gt;1,1,Y773+X773*0.465)</f>
        <v>3.9153E-2</v>
      </c>
      <c r="Z774" s="198">
        <f>ROW(U2)*X774^IF(Y774=100%,0,1)*PRODUCT(INDEX(1-X$772:X773,))</f>
        <v>0.16337872000000001</v>
      </c>
      <c r="AA774" s="198">
        <f t="shared" ref="AA774:AA792" si="172">SUM(Z774+AA773)</f>
        <v>0.24757872</v>
      </c>
      <c r="AB774" s="197">
        <f t="shared" ref="AB774:AB783" si="173">AB773+ROUNDDOWN(AB$65/10,3)</f>
        <v>5.4599999999999996E-2</v>
      </c>
      <c r="AC774" s="197">
        <f t="shared" ref="AC774:AC802" si="174">IF(AC773+AB773*0.465&gt;1,1,AC773+AB773*0.465)</f>
        <v>2.3993999999999998E-2</v>
      </c>
      <c r="AD774" s="198">
        <f>ROW(Y2)*AB774^IF(AC774=100%,0,1)*PRODUCT(INDEX(1-AB$772:AB773,))</f>
        <v>0.10356528</v>
      </c>
      <c r="AE774" s="198">
        <f t="shared" ref="AE774:AE802" si="175">SUM(AD774+AE773)</f>
        <v>0.15516527999999999</v>
      </c>
      <c r="AF774" s="197">
        <f t="shared" ref="AF774:AF783" si="176">AF773+ROUNDDOWN(AF$65/10,3)</f>
        <v>2.06E-2</v>
      </c>
      <c r="AG774" s="197">
        <f t="shared" ref="AG774:AG837" si="177">IF(AG773+AF773*0.465&gt;1,1,AG773+AF773*0.465)</f>
        <v>9.1140000000000006E-3</v>
      </c>
      <c r="AH774" s="198">
        <f>ROW(AC2)*AF774^IF(AG774=100%,0,1)*PRODUCT(INDEX(1-AF$772:AF773,))</f>
        <v>4.0392480000000001E-2</v>
      </c>
      <c r="AI774" s="198">
        <f t="shared" ref="AI774:AI837" si="178">SUM(AH774+AI773)</f>
        <v>5.9992480000000001E-2</v>
      </c>
      <c r="AJ774" s="197">
        <f t="shared" ref="AJ774:AJ783" si="179">AJ773+ROUNDDOWN(AJ$65/10,4)</f>
        <v>1.5100000000000001E-2</v>
      </c>
      <c r="AK774" s="197">
        <f t="shared" ref="AK774:AK837" si="180">IF(AK773+AJ773*0.465&gt;1,1,AK773+AJ773*0.465)</f>
        <v>6.7890000000000008E-3</v>
      </c>
      <c r="AL774" s="198">
        <f>ROW(AG2)*AJ774^IF(AK774=100%,0,1)*PRODUCT(INDEX(1-AJ$772:AJ773,))</f>
        <v>2.9759080000000004E-2</v>
      </c>
      <c r="AM774" s="199">
        <f t="shared" ref="AM774:AM837" si="181">SUM(AL774+AM773)</f>
        <v>4.4359080000000002E-2</v>
      </c>
      <c r="AN774" s="190"/>
    </row>
    <row r="775" spans="1:40" ht="14.45" hidden="1" customHeight="1">
      <c r="A775" s="190"/>
      <c r="B775" s="686"/>
      <c r="C775" s="196">
        <v>2</v>
      </c>
      <c r="D775" s="197"/>
      <c r="E775" s="197"/>
      <c r="F775" s="198"/>
      <c r="G775" s="198"/>
      <c r="H775" s="197">
        <f t="shared" ref="H775:H776" si="182">H774+ROUNDDOWN(H$65/10,3)</f>
        <v>0.84000000000000019</v>
      </c>
      <c r="I775" s="197">
        <f t="shared" ref="I775:I776" si="183">IF(I774+H774*0.465&gt;1,1,I774+H774*0.465)</f>
        <v>0.71842500000000009</v>
      </c>
      <c r="J775" s="198">
        <f>ROW(E3)*H775^IF(I775=100%,0,1)*PRODUCT(INDEX(1-H$772:H774,))</f>
        <v>0.12914999999999988</v>
      </c>
      <c r="K775" s="198">
        <f t="shared" si="162"/>
        <v>1.2766499999999998</v>
      </c>
      <c r="L775" s="197">
        <f>L774+ROUNDDOWN(L$65/10,3)</f>
        <v>0.56100000000000005</v>
      </c>
      <c r="M775" s="197">
        <f>IF(M774+L774*0.465&gt;1,1,M774+L774*0.465)</f>
        <v>0.47988000000000003</v>
      </c>
      <c r="N775" s="198">
        <f>ROW(I3)*L775^IF(M775=100%,0,1)*PRODUCT(INDEX(1-L$772:L774,))</f>
        <v>0.39387417300000005</v>
      </c>
      <c r="O775" s="198">
        <f t="shared" si="163"/>
        <v>1.4248121729999998</v>
      </c>
      <c r="P775" s="197">
        <f t="shared" si="164"/>
        <v>0.28080000000000005</v>
      </c>
      <c r="Q775" s="197">
        <f t="shared" si="165"/>
        <v>0.24021900000000004</v>
      </c>
      <c r="R775" s="198">
        <f>ROW(M3)*P775^IF(Q775=100%,0,1)*PRODUCT(INDEX(1-P$772:P774,))</f>
        <v>0.46337276793600002</v>
      </c>
      <c r="S775" s="198">
        <f t="shared" si="166"/>
        <v>1.112447487936</v>
      </c>
      <c r="T775" s="197">
        <f t="shared" si="167"/>
        <v>0.18720000000000001</v>
      </c>
      <c r="U775" s="197">
        <f t="shared" si="168"/>
        <v>0.16014600000000001</v>
      </c>
      <c r="V775" s="198">
        <f>ROW(Q3)*T775^IF(U775=100%,0,1)*PRODUCT(INDEX(1-T$772:T774,))</f>
        <v>0.38482395494399996</v>
      </c>
      <c r="W775" s="198">
        <f t="shared" si="169"/>
        <v>0.84716827494399993</v>
      </c>
      <c r="X775" s="197">
        <f t="shared" si="170"/>
        <v>9.4200000000000006E-2</v>
      </c>
      <c r="Y775" s="197">
        <f t="shared" si="171"/>
        <v>8.0631000000000008E-2</v>
      </c>
      <c r="Z775" s="198">
        <f>ROW(U3)*X775^IF(Y775=100%,0,1)*PRODUCT(INDEX(1-X$772:X774,))</f>
        <v>0.23571966686400003</v>
      </c>
      <c r="AA775" s="198">
        <f t="shared" si="172"/>
        <v>0.48329838686400006</v>
      </c>
      <c r="AB775" s="197">
        <f t="shared" si="173"/>
        <v>5.7599999999999998E-2</v>
      </c>
      <c r="AC775" s="197">
        <f t="shared" si="174"/>
        <v>4.9382999999999996E-2</v>
      </c>
      <c r="AD775" s="198">
        <f>ROW(Y3)*AB775^IF(AC775=100%,0,1)*PRODUCT(INDEX(1-AB$772:AB774,))</f>
        <v>0.15493547980800002</v>
      </c>
      <c r="AE775" s="198">
        <f t="shared" si="175"/>
        <v>0.310100759808</v>
      </c>
      <c r="AF775" s="197">
        <f t="shared" si="176"/>
        <v>2.1600000000000001E-2</v>
      </c>
      <c r="AG775" s="197">
        <f t="shared" si="177"/>
        <v>1.8693000000000001E-2</v>
      </c>
      <c r="AH775" s="198">
        <f>ROW(AC3)*AF775^IF(AG775=100%,0,1)*PRODUCT(INDEX(1-AF$772:AF774,))</f>
        <v>6.2221203648000004E-2</v>
      </c>
      <c r="AI775" s="198">
        <f t="shared" si="178"/>
        <v>0.122213683648</v>
      </c>
      <c r="AJ775" s="197">
        <f t="shared" si="179"/>
        <v>1.5600000000000001E-2</v>
      </c>
      <c r="AK775" s="197">
        <f t="shared" si="180"/>
        <v>1.3810500000000002E-2</v>
      </c>
      <c r="AL775" s="198">
        <f>ROW(AG3)*AJ775^IF(AK775=100%,0,1)*PRODUCT(INDEX(1-AJ$772:AJ774,))</f>
        <v>4.5420357527999999E-2</v>
      </c>
      <c r="AM775" s="199">
        <f t="shared" si="181"/>
        <v>8.9779437527999995E-2</v>
      </c>
      <c r="AN775" s="190"/>
    </row>
    <row r="776" spans="1:40" ht="14.45" customHeight="1">
      <c r="A776" s="190"/>
      <c r="B776" s="686"/>
      <c r="C776" s="196">
        <v>3</v>
      </c>
      <c r="D776" s="197"/>
      <c r="E776" s="197"/>
      <c r="F776" s="198"/>
      <c r="G776" s="198"/>
      <c r="H776" s="197">
        <f t="shared" si="182"/>
        <v>0.88500000000000023</v>
      </c>
      <c r="I776" s="197">
        <f t="shared" si="183"/>
        <v>1</v>
      </c>
      <c r="J776" s="198">
        <f>ROW(E4)*H776^IF(I776=100%,0,1)*PRODUCT(INDEX(1-H$772:H775,))</f>
        <v>3.2799999999999926E-2</v>
      </c>
      <c r="K776" s="198">
        <f t="shared" si="162"/>
        <v>1.3094499999999998</v>
      </c>
      <c r="L776" s="197">
        <f>L775+ROUNDDOWN(L$65/10,3)</f>
        <v>0.59100000000000008</v>
      </c>
      <c r="M776" s="197">
        <f>IF(M775+L775*0.465&gt;1,1,M775+L775*0.465)</f>
        <v>0.74074499999999999</v>
      </c>
      <c r="N776" s="198">
        <f>ROW(I4)*L776^IF(M776=100%,0,1)*PRODUCT(INDEX(1-L$772:L775,))</f>
        <v>0.24287643567599998</v>
      </c>
      <c r="O776" s="198">
        <f t="shared" si="163"/>
        <v>1.6676886086759999</v>
      </c>
      <c r="P776" s="197">
        <f t="shared" si="164"/>
        <v>0.29580000000000006</v>
      </c>
      <c r="Q776" s="197">
        <f t="shared" si="165"/>
        <v>0.37079100000000009</v>
      </c>
      <c r="R776" s="198">
        <f>ROW(M4)*P776^IF(Q776=100%,0,1)*PRODUCT(INDEX(1-P$772:P775,))</f>
        <v>0.46807989597404165</v>
      </c>
      <c r="S776" s="198">
        <f t="shared" si="166"/>
        <v>1.5805273839100416</v>
      </c>
      <c r="T776" s="197">
        <f t="shared" si="167"/>
        <v>0.19720000000000001</v>
      </c>
      <c r="U776" s="197">
        <f t="shared" si="168"/>
        <v>0.24719400000000002</v>
      </c>
      <c r="V776" s="198">
        <f>ROW(Q4)*T776^IF(U776=100%,0,1)*PRODUCT(INDEX(1-T$772:T775,))</f>
        <v>0.43932467497205757</v>
      </c>
      <c r="W776" s="198">
        <f t="shared" si="169"/>
        <v>1.2864929499160576</v>
      </c>
      <c r="X776" s="197">
        <f t="shared" si="170"/>
        <v>9.920000000000001E-2</v>
      </c>
      <c r="Y776" s="197">
        <f t="shared" si="171"/>
        <v>0.12443400000000002</v>
      </c>
      <c r="Z776" s="198">
        <f>ROW(U4)*X776^IF(Y776=100%,0,1)*PRODUCT(INDEX(1-X$772:X775,))</f>
        <v>0.29979724734812163</v>
      </c>
      <c r="AA776" s="198">
        <f t="shared" si="172"/>
        <v>0.78309563421212169</v>
      </c>
      <c r="AB776" s="197">
        <f t="shared" si="173"/>
        <v>6.0600000000000001E-2</v>
      </c>
      <c r="AC776" s="197">
        <f t="shared" si="174"/>
        <v>7.6166999999999999E-2</v>
      </c>
      <c r="AD776" s="198">
        <f>ROW(Y4)*AB776^IF(AC776=100%,0,1)*PRODUCT(INDEX(1-AB$772:AB775,))</f>
        <v>0.20482126129551362</v>
      </c>
      <c r="AE776" s="198">
        <f t="shared" si="175"/>
        <v>0.51492202110351359</v>
      </c>
      <c r="AF776" s="197">
        <f t="shared" si="176"/>
        <v>2.2600000000000002E-2</v>
      </c>
      <c r="AG776" s="197">
        <f t="shared" si="177"/>
        <v>2.8737000000000002E-2</v>
      </c>
      <c r="AH776" s="198">
        <f>ROW(AC4)*AF776^IF(AG776=100%,0,1)*PRODUCT(INDEX(1-AF$772:AF775,))</f>
        <v>8.4927487634073623E-2</v>
      </c>
      <c r="AI776" s="198">
        <f t="shared" si="178"/>
        <v>0.20714117128207363</v>
      </c>
      <c r="AJ776" s="197">
        <f t="shared" si="179"/>
        <v>1.61E-2</v>
      </c>
      <c r="AK776" s="197">
        <f t="shared" si="180"/>
        <v>2.1064500000000003E-2</v>
      </c>
      <c r="AL776" s="198">
        <f>ROW(AG4)*AJ776^IF(AK776=100%,0,1)*PRODUCT(INDEX(1-AJ$772:AJ775,))</f>
        <v>6.1526493949065598E-2</v>
      </c>
      <c r="AM776" s="199">
        <f t="shared" si="181"/>
        <v>0.15130593147706559</v>
      </c>
      <c r="AN776" s="190"/>
    </row>
    <row r="777" spans="1:40" ht="14.45" customHeight="1">
      <c r="A777" s="190"/>
      <c r="B777" s="686"/>
      <c r="C777" s="196">
        <v>4</v>
      </c>
      <c r="D777" s="197"/>
      <c r="E777" s="197"/>
      <c r="F777" s="198"/>
      <c r="G777" s="198"/>
      <c r="H777" s="197"/>
      <c r="I777" s="197"/>
      <c r="J777" s="198"/>
      <c r="K777" s="198"/>
      <c r="L777" s="197">
        <f>L776+ROUNDDOWN(L$65/10,3)</f>
        <v>0.62100000000000011</v>
      </c>
      <c r="M777" s="197">
        <f>IF(M776+L776*0.465&gt;1,1,M776+L776*0.465)</f>
        <v>1</v>
      </c>
      <c r="N777" s="198">
        <f>ROW(I5)*L777^IF(M777=100%,0,1)*PRODUCT(INDEX(1-L$772:L776,))</f>
        <v>0.21010250040499995</v>
      </c>
      <c r="O777" s="198">
        <f t="shared" si="163"/>
        <v>1.8777911090809998</v>
      </c>
      <c r="P777" s="197">
        <f t="shared" si="164"/>
        <v>0.31080000000000008</v>
      </c>
      <c r="Q777" s="197">
        <f t="shared" si="165"/>
        <v>0.50833800000000018</v>
      </c>
      <c r="R777" s="198">
        <f>ROW(M5)*P777^IF(Q777=100%,0,1)*PRODUCT(INDEX(1-P$772:P776,))</f>
        <v>0.43292120918323684</v>
      </c>
      <c r="S777" s="198">
        <f t="shared" si="166"/>
        <v>2.0134485930932784</v>
      </c>
      <c r="T777" s="197">
        <f t="shared" si="167"/>
        <v>0.20720000000000002</v>
      </c>
      <c r="U777" s="197">
        <f t="shared" si="168"/>
        <v>0.33889200000000003</v>
      </c>
      <c r="V777" s="198">
        <f>ROW(Q5)*T777^IF(U777=100%,0,1)*PRODUCT(INDEX(1-T$772:T776,))</f>
        <v>0.46321841231490901</v>
      </c>
      <c r="W777" s="198">
        <f t="shared" si="169"/>
        <v>1.7497113622309666</v>
      </c>
      <c r="X777" s="197">
        <f t="shared" si="170"/>
        <v>0.10420000000000001</v>
      </c>
      <c r="Y777" s="197">
        <f t="shared" si="171"/>
        <v>0.17056200000000002</v>
      </c>
      <c r="Z777" s="198">
        <f>ROW(U5)*X777^IF(Y777=100%,0,1)*PRODUCT(INDEX(1-X$772:X776,))</f>
        <v>0.35458640316085926</v>
      </c>
      <c r="AA777" s="198">
        <f t="shared" si="172"/>
        <v>1.137682037372981</v>
      </c>
      <c r="AB777" s="197">
        <f t="shared" si="173"/>
        <v>6.3600000000000004E-2</v>
      </c>
      <c r="AC777" s="197">
        <f t="shared" si="174"/>
        <v>0.10434599999999999</v>
      </c>
      <c r="AD777" s="198">
        <f>ROW(Y5)*AB777^IF(AC777=100%,0,1)*PRODUCT(INDEX(1-AB$772:AB776,))</f>
        <v>0.25241786934735871</v>
      </c>
      <c r="AE777" s="198">
        <f t="shared" si="175"/>
        <v>0.76733989045087236</v>
      </c>
      <c r="AF777" s="197">
        <f t="shared" si="176"/>
        <v>2.3600000000000003E-2</v>
      </c>
      <c r="AG777" s="197">
        <f t="shared" si="177"/>
        <v>3.9246000000000003E-2</v>
      </c>
      <c r="AH777" s="198">
        <f>ROW(AC5)*AF777^IF(AG777=100%,0,1)*PRODUCT(INDEX(1-AF$772:AF776,))</f>
        <v>0.10835131545130687</v>
      </c>
      <c r="AI777" s="198">
        <f t="shared" si="178"/>
        <v>0.31549248673338048</v>
      </c>
      <c r="AJ777" s="197">
        <f t="shared" si="179"/>
        <v>1.66E-2</v>
      </c>
      <c r="AK777" s="197">
        <f t="shared" si="180"/>
        <v>2.8551000000000003E-2</v>
      </c>
      <c r="AL777" s="198">
        <f>ROW(AG5)*AJ777^IF(AK777=100%,0,1)*PRODUCT(INDEX(1-AJ$772:AJ776,))</f>
        <v>7.8019893538948906E-2</v>
      </c>
      <c r="AM777" s="199">
        <f t="shared" si="181"/>
        <v>0.22932582501601451</v>
      </c>
      <c r="AN777" s="190"/>
    </row>
    <row r="778" spans="1:40" ht="14.45" hidden="1" customHeight="1">
      <c r="A778" s="190"/>
      <c r="B778" s="686"/>
      <c r="C778" s="196">
        <v>5</v>
      </c>
      <c r="D778" s="200"/>
      <c r="E778" s="200"/>
      <c r="F778" s="198"/>
      <c r="G778" s="198"/>
      <c r="H778" s="197"/>
      <c r="I778" s="197"/>
      <c r="J778" s="198"/>
      <c r="K778" s="198"/>
      <c r="L778" s="197"/>
      <c r="M778" s="197"/>
      <c r="N778" s="198"/>
      <c r="O778" s="198"/>
      <c r="P778" s="197">
        <f t="shared" si="164"/>
        <v>0.32580000000000009</v>
      </c>
      <c r="Q778" s="197">
        <f t="shared" si="165"/>
        <v>0.65286000000000022</v>
      </c>
      <c r="R778" s="198">
        <f>ROW(M6)*P778^IF(Q778=100%,0,1)*PRODUCT(INDEX(1-P$772:P777,))</f>
        <v>0.37532323198011003</v>
      </c>
      <c r="S778" s="198">
        <f t="shared" si="166"/>
        <v>2.3887718250733885</v>
      </c>
      <c r="T778" s="197">
        <f t="shared" si="167"/>
        <v>0.21720000000000003</v>
      </c>
      <c r="U778" s="197">
        <f t="shared" si="168"/>
        <v>0.43524000000000007</v>
      </c>
      <c r="V778" s="198">
        <f>ROW(Q6)*T778^IF(U778=100%,0,1)*PRODUCT(INDEX(1-T$772:T777,))</f>
        <v>0.46195616896867203</v>
      </c>
      <c r="W778" s="198">
        <f t="shared" si="169"/>
        <v>2.2116675311996388</v>
      </c>
      <c r="X778" s="197">
        <f t="shared" si="170"/>
        <v>0.10920000000000002</v>
      </c>
      <c r="Y778" s="197">
        <f t="shared" si="171"/>
        <v>0.21901500000000002</v>
      </c>
      <c r="Z778" s="198">
        <f>ROW(U6)*X778^IF(Y778=100%,0,1)*PRODUCT(INDEX(1-X$772:X777,))</f>
        <v>0.39945632469908121</v>
      </c>
      <c r="AA778" s="198">
        <f t="shared" si="172"/>
        <v>1.5371383620720622</v>
      </c>
      <c r="AB778" s="197">
        <f t="shared" si="173"/>
        <v>6.6600000000000006E-2</v>
      </c>
      <c r="AC778" s="197">
        <f t="shared" si="174"/>
        <v>0.13391999999999998</v>
      </c>
      <c r="AD778" s="198">
        <f>ROW(Y6)*AB778^IF(AC778=100%,0,1)*PRODUCT(INDEX(1-AB$772:AB777,))</f>
        <v>0.29701601102391173</v>
      </c>
      <c r="AE778" s="198">
        <f t="shared" si="175"/>
        <v>1.0643559014747841</v>
      </c>
      <c r="AF778" s="197">
        <f t="shared" si="176"/>
        <v>2.4600000000000004E-2</v>
      </c>
      <c r="AG778" s="197">
        <f t="shared" si="177"/>
        <v>5.0220000000000001E-2</v>
      </c>
      <c r="AH778" s="198">
        <f>ROW(AC6)*AF778^IF(AG778=100%,0,1)*PRODUCT(INDEX(1-AF$772:AF777,))</f>
        <v>0.13233243663069855</v>
      </c>
      <c r="AI778" s="198">
        <f t="shared" si="178"/>
        <v>0.44782492336407903</v>
      </c>
      <c r="AJ778" s="197">
        <f t="shared" si="179"/>
        <v>1.7100000000000001E-2</v>
      </c>
      <c r="AK778" s="197">
        <f t="shared" si="180"/>
        <v>3.6270000000000004E-2</v>
      </c>
      <c r="AL778" s="198">
        <f>ROW(AG6)*AJ778^IF(AK778=100%,0,1)*PRODUCT(INDEX(1-AJ$772:AJ777,))</f>
        <v>9.4842900183329651E-2</v>
      </c>
      <c r="AM778" s="199">
        <f t="shared" si="181"/>
        <v>0.32416872519934414</v>
      </c>
      <c r="AN778" s="190"/>
    </row>
    <row r="779" spans="1:40" ht="14.45" hidden="1" customHeight="1">
      <c r="A779" s="190"/>
      <c r="B779" s="686"/>
      <c r="C779" s="196">
        <v>6</v>
      </c>
      <c r="D779" s="200"/>
      <c r="E779" s="200"/>
      <c r="F779" s="198"/>
      <c r="G779" s="198"/>
      <c r="H779" s="197"/>
      <c r="I779" s="197"/>
      <c r="J779" s="198"/>
      <c r="K779" s="198"/>
      <c r="L779" s="197"/>
      <c r="M779" s="197"/>
      <c r="N779" s="198"/>
      <c r="O779" s="198"/>
      <c r="P779" s="197">
        <f t="shared" si="164"/>
        <v>0.3408000000000001</v>
      </c>
      <c r="Q779" s="197">
        <f t="shared" si="165"/>
        <v>0.80435700000000021</v>
      </c>
      <c r="R779" s="198">
        <f>ROW(M7)*P779^IF(Q779=100%,0,1)*PRODUCT(INDEX(1-P$772:P778,))</f>
        <v>0.30880867460157668</v>
      </c>
      <c r="S779" s="198">
        <f t="shared" si="166"/>
        <v>2.6975804996749653</v>
      </c>
      <c r="T779" s="197">
        <f t="shared" si="167"/>
        <v>0.22720000000000004</v>
      </c>
      <c r="U779" s="197">
        <f t="shared" si="168"/>
        <v>0.5362380000000001</v>
      </c>
      <c r="V779" s="198">
        <f>ROW(Q7)*T779^IF(U779=100%,0,1)*PRODUCT(INDEX(1-T$772:T778,))</f>
        <v>0.44131316554237504</v>
      </c>
      <c r="W779" s="198">
        <f t="shared" si="169"/>
        <v>2.6529806967420138</v>
      </c>
      <c r="X779" s="197">
        <f t="shared" si="170"/>
        <v>0.11420000000000002</v>
      </c>
      <c r="Y779" s="197">
        <f t="shared" si="171"/>
        <v>0.26979300000000001</v>
      </c>
      <c r="Z779" s="198">
        <f>ROW(U7)*X779^IF(Y779=100%,0,1)*PRODUCT(INDEX(1-X$772:X778,))</f>
        <v>0.43414996003835177</v>
      </c>
      <c r="AA779" s="198">
        <f t="shared" si="172"/>
        <v>1.971288322110414</v>
      </c>
      <c r="AB779" s="197">
        <f t="shared" si="173"/>
        <v>6.9600000000000009E-2</v>
      </c>
      <c r="AC779" s="197">
        <f t="shared" si="174"/>
        <v>0.16488899999999998</v>
      </c>
      <c r="AD779" s="198">
        <f>ROW(Y7)*AB779^IF(AC779=100%,0,1)*PRODUCT(INDEX(1-AB$772:AB778,))</f>
        <v>0.33800992896103904</v>
      </c>
      <c r="AE779" s="198">
        <f t="shared" si="175"/>
        <v>1.4023658304358231</v>
      </c>
      <c r="AF779" s="197">
        <f t="shared" si="176"/>
        <v>2.5600000000000005E-2</v>
      </c>
      <c r="AG779" s="197">
        <f t="shared" si="177"/>
        <v>6.1659000000000005E-2</v>
      </c>
      <c r="AH779" s="198">
        <f>ROW(AC7)*AF779^IF(AG779=100%,0,1)*PRODUCT(INDEX(1-AF$772:AF778,))</f>
        <v>0.15671144252827468</v>
      </c>
      <c r="AI779" s="198">
        <f t="shared" si="178"/>
        <v>0.60453636589235371</v>
      </c>
      <c r="AJ779" s="197">
        <f t="shared" si="179"/>
        <v>1.7600000000000001E-2</v>
      </c>
      <c r="AK779" s="197">
        <f t="shared" si="180"/>
        <v>4.4221500000000004E-2</v>
      </c>
      <c r="AL779" s="198">
        <f>ROW(AG7)*AJ779^IF(AK779=100%,0,1)*PRODUCT(INDEX(1-AJ$772:AJ778,))</f>
        <v>0.11193799091532153</v>
      </c>
      <c r="AM779" s="199">
        <f t="shared" si="181"/>
        <v>0.43610671611466567</v>
      </c>
      <c r="AN779" s="190"/>
    </row>
    <row r="780" spans="1:40" ht="14.45" hidden="1" customHeight="1">
      <c r="A780" s="190"/>
      <c r="B780" s="686"/>
      <c r="C780" s="196">
        <v>7</v>
      </c>
      <c r="D780" s="200"/>
      <c r="E780" s="200"/>
      <c r="F780" s="198"/>
      <c r="G780" s="198"/>
      <c r="H780" s="197"/>
      <c r="I780" s="197"/>
      <c r="J780" s="198"/>
      <c r="K780" s="198"/>
      <c r="L780" s="197"/>
      <c r="M780" s="197"/>
      <c r="N780" s="198"/>
      <c r="O780" s="198"/>
      <c r="P780" s="197">
        <f t="shared" si="164"/>
        <v>0.35580000000000012</v>
      </c>
      <c r="Q780" s="197">
        <f t="shared" si="165"/>
        <v>0.96282900000000027</v>
      </c>
      <c r="R780" s="198">
        <f>ROW(M8)*P780^IF(Q780=100%,0,1)*PRODUCT(INDEX(1-P$772:P779,))</f>
        <v>0.24288740489000821</v>
      </c>
      <c r="S780" s="198">
        <f t="shared" si="166"/>
        <v>2.9404679045649735</v>
      </c>
      <c r="T780" s="197">
        <f t="shared" si="167"/>
        <v>0.23720000000000005</v>
      </c>
      <c r="U780" s="197">
        <f t="shared" si="168"/>
        <v>0.64188600000000018</v>
      </c>
      <c r="V780" s="198">
        <f>ROW(Q8)*T780^IF(U780=100%,0,1)*PRODUCT(INDEX(1-T$772:T779,))</f>
        <v>0.40692306015768692</v>
      </c>
      <c r="W780" s="198">
        <f t="shared" si="169"/>
        <v>3.0599037568997005</v>
      </c>
      <c r="X780" s="197">
        <f t="shared" si="170"/>
        <v>0.11920000000000003</v>
      </c>
      <c r="Y780" s="197">
        <f t="shared" si="171"/>
        <v>0.32289600000000002</v>
      </c>
      <c r="Z780" s="198">
        <f>ROW(U8)*X780^IF(Y780=100%,0,1)*PRODUCT(INDEX(1-X$772:X779,))</f>
        <v>0.45875154490422881</v>
      </c>
      <c r="AA780" s="198">
        <f t="shared" si="172"/>
        <v>2.430039867014643</v>
      </c>
      <c r="AB780" s="197">
        <f t="shared" si="173"/>
        <v>7.2600000000000012E-2</v>
      </c>
      <c r="AC780" s="197">
        <f t="shared" si="174"/>
        <v>0.19725299999999998</v>
      </c>
      <c r="AD780" s="198">
        <f>ROW(Y8)*AB780^IF(AC780=100%,0,1)*PRODUCT(INDEX(1-AB$772:AB779,))</f>
        <v>0.37490263040933436</v>
      </c>
      <c r="AE780" s="198">
        <f t="shared" si="175"/>
        <v>1.7772684608451574</v>
      </c>
      <c r="AF780" s="197">
        <f t="shared" si="176"/>
        <v>2.6600000000000006E-2</v>
      </c>
      <c r="AG780" s="197">
        <f t="shared" si="177"/>
        <v>7.3563000000000003E-2</v>
      </c>
      <c r="AH780" s="198">
        <f>ROW(AC8)*AF780^IF(AG780=100%,0,1)*PRODUCT(INDEX(1-AF$772:AF779,))</f>
        <v>0.18133081014946664</v>
      </c>
      <c r="AI780" s="198">
        <f t="shared" si="178"/>
        <v>0.78586717604182033</v>
      </c>
      <c r="AJ780" s="197">
        <f t="shared" si="179"/>
        <v>1.8100000000000002E-2</v>
      </c>
      <c r="AK780" s="197">
        <f t="shared" si="180"/>
        <v>5.2405500000000008E-2</v>
      </c>
      <c r="AL780" s="198">
        <f>ROW(AG8)*AJ780^IF(AK780=100%,0,1)*PRODUCT(INDEX(1-AJ$772:AJ779,))</f>
        <v>0.12924796553125553</v>
      </c>
      <c r="AM780" s="199">
        <f t="shared" si="181"/>
        <v>0.56535468164592118</v>
      </c>
      <c r="AN780" s="190"/>
    </row>
    <row r="781" spans="1:40" ht="14.45" customHeight="1">
      <c r="A781" s="190"/>
      <c r="B781" s="686"/>
      <c r="C781" s="196">
        <v>8</v>
      </c>
      <c r="D781" s="200"/>
      <c r="E781" s="200"/>
      <c r="F781" s="198"/>
      <c r="G781" s="198"/>
      <c r="H781" s="197"/>
      <c r="I781" s="197"/>
      <c r="J781" s="198"/>
      <c r="K781" s="198"/>
      <c r="L781" s="197"/>
      <c r="M781" s="197"/>
      <c r="N781" s="198"/>
      <c r="O781" s="198"/>
      <c r="P781" s="197">
        <f t="shared" si="164"/>
        <v>0.37080000000000013</v>
      </c>
      <c r="Q781" s="197">
        <f t="shared" si="165"/>
        <v>1</v>
      </c>
      <c r="R781" s="198">
        <f>ROW(M9)*P781^IF(Q781=100%,0,1)*PRODUCT(INDEX(1-P$772:P780,))</f>
        <v>0.49473461076141401</v>
      </c>
      <c r="S781" s="198">
        <f t="shared" si="166"/>
        <v>3.4352025153263877</v>
      </c>
      <c r="T781" s="197">
        <f t="shared" si="167"/>
        <v>0.24720000000000006</v>
      </c>
      <c r="U781" s="197">
        <f t="shared" si="168"/>
        <v>0.75218400000000019</v>
      </c>
      <c r="V781" s="198">
        <f>ROW(Q9)*T781^IF(U781=100%,0,1)*PRODUCT(INDEX(1-T$772:T780,))</f>
        <v>0.36392282104203905</v>
      </c>
      <c r="W781" s="198">
        <f t="shared" si="169"/>
        <v>3.4238265779417394</v>
      </c>
      <c r="X781" s="197">
        <f t="shared" si="170"/>
        <v>0.12420000000000003</v>
      </c>
      <c r="Y781" s="197">
        <f t="shared" si="171"/>
        <v>0.37832400000000005</v>
      </c>
      <c r="Z781" s="198">
        <f>ROW(U9)*X781^IF(Y781=100%,0,1)*PRODUCT(INDEX(1-X$772:X780,))</f>
        <v>0.47364472907737892</v>
      </c>
      <c r="AA781" s="198">
        <f t="shared" si="172"/>
        <v>2.9036845960920221</v>
      </c>
      <c r="AB781" s="197">
        <f t="shared" si="173"/>
        <v>7.5600000000000014E-2</v>
      </c>
      <c r="AC781" s="197">
        <f t="shared" si="174"/>
        <v>0.231012</v>
      </c>
      <c r="AD781" s="198">
        <f>ROW(Y9)*AB781^IF(AC781=100%,0,1)*PRODUCT(INDEX(1-AB$772:AB780,))</f>
        <v>0.40730831525495181</v>
      </c>
      <c r="AE781" s="198">
        <f t="shared" si="175"/>
        <v>2.1845767761001094</v>
      </c>
      <c r="AF781" s="197">
        <f t="shared" si="176"/>
        <v>2.7600000000000006E-2</v>
      </c>
      <c r="AG781" s="197">
        <f t="shared" si="177"/>
        <v>8.5932000000000008E-2</v>
      </c>
      <c r="AH781" s="198">
        <f>ROW(AC9)*AF781^IF(AG781=100%,0,1)*PRODUCT(INDEX(1-AF$772:AF780,))</f>
        <v>0.20603590598173649</v>
      </c>
      <c r="AI781" s="198">
        <f t="shared" si="178"/>
        <v>0.99190308202355681</v>
      </c>
      <c r="AJ781" s="197">
        <f t="shared" si="179"/>
        <v>1.8600000000000002E-2</v>
      </c>
      <c r="AK781" s="197">
        <f t="shared" si="180"/>
        <v>6.0822000000000008E-2</v>
      </c>
      <c r="AL781" s="198">
        <f>ROW(AG9)*AJ781^IF(AK781=100%,0,1)*PRODUCT(INDEX(1-AJ$772:AJ780,))</f>
        <v>0.14671613155559671</v>
      </c>
      <c r="AM781" s="199">
        <f t="shared" si="181"/>
        <v>0.71207081320151788</v>
      </c>
      <c r="AN781" s="190"/>
    </row>
    <row r="782" spans="1:40" ht="14.45" hidden="1" customHeight="1">
      <c r="A782" s="190"/>
      <c r="B782" s="686"/>
      <c r="C782" s="196">
        <v>9</v>
      </c>
      <c r="D782" s="200"/>
      <c r="E782" s="200"/>
      <c r="F782" s="198"/>
      <c r="G782" s="198"/>
      <c r="H782" s="197"/>
      <c r="I782" s="197"/>
      <c r="J782" s="198"/>
      <c r="K782" s="198"/>
      <c r="L782" s="197"/>
      <c r="M782" s="197"/>
      <c r="N782" s="198"/>
      <c r="O782" s="198"/>
      <c r="P782" s="197"/>
      <c r="Q782" s="197"/>
      <c r="R782" s="198"/>
      <c r="S782" s="198"/>
      <c r="T782" s="197">
        <f t="shared" si="167"/>
        <v>0.25720000000000004</v>
      </c>
      <c r="U782" s="197">
        <f t="shared" si="168"/>
        <v>0.86713200000000024</v>
      </c>
      <c r="V782" s="198">
        <f>ROW(Q10)*T782^IF(U782=100%,0,1)*PRODUCT(INDEX(1-T$772:T781,))</f>
        <v>0.31671518715305175</v>
      </c>
      <c r="W782" s="198">
        <f t="shared" si="169"/>
        <v>3.740541765094791</v>
      </c>
      <c r="X782" s="197">
        <f t="shared" si="170"/>
        <v>0.12920000000000004</v>
      </c>
      <c r="Y782" s="197">
        <f t="shared" si="171"/>
        <v>0.43607700000000005</v>
      </c>
      <c r="Z782" s="198">
        <f>ROW(U10)*X782^IF(Y782=100%,0,1)*PRODUCT(INDEX(1-X$772:X781,))</f>
        <v>0.47946405923595553</v>
      </c>
      <c r="AA782" s="198">
        <f t="shared" si="172"/>
        <v>3.3831486553279775</v>
      </c>
      <c r="AB782" s="197">
        <f t="shared" si="173"/>
        <v>7.8600000000000017E-2</v>
      </c>
      <c r="AC782" s="197">
        <f t="shared" si="174"/>
        <v>0.26616600000000001</v>
      </c>
      <c r="AD782" s="198">
        <f>ROW(Y10)*AB782^IF(AC782=100%,0,1)*PRODUCT(INDEX(1-AB$772:AB781,))</f>
        <v>0.43495212228782842</v>
      </c>
      <c r="AE782" s="198">
        <f t="shared" si="175"/>
        <v>2.6195288983879377</v>
      </c>
      <c r="AF782" s="197">
        <f t="shared" si="176"/>
        <v>2.8600000000000007E-2</v>
      </c>
      <c r="AG782" s="197">
        <f t="shared" si="177"/>
        <v>9.8766000000000007E-2</v>
      </c>
      <c r="AH782" s="198">
        <f>ROW(AC10)*AF782^IF(AG782=100%,0,1)*PRODUCT(INDEX(1-AF$772:AF781,))</f>
        <v>0.23067594236440903</v>
      </c>
      <c r="AI782" s="198">
        <f t="shared" si="178"/>
        <v>1.222579024387966</v>
      </c>
      <c r="AJ782" s="197">
        <f t="shared" si="179"/>
        <v>1.9100000000000002E-2</v>
      </c>
      <c r="AK782" s="197">
        <f t="shared" si="180"/>
        <v>6.9471000000000005E-2</v>
      </c>
      <c r="AL782" s="198">
        <f>ROW(AG10)*AJ782^IF(AK782=100%,0,1)*PRODUCT(INDEX(1-AJ$772:AJ781,))</f>
        <v>0.16428648385994363</v>
      </c>
      <c r="AM782" s="199">
        <f t="shared" si="181"/>
        <v>0.87635729706146148</v>
      </c>
      <c r="AN782" s="190"/>
    </row>
    <row r="783" spans="1:40" ht="14.45" hidden="1" customHeight="1">
      <c r="A783" s="190"/>
      <c r="B783" s="686"/>
      <c r="C783" s="196">
        <v>10</v>
      </c>
      <c r="D783" s="200"/>
      <c r="E783" s="200"/>
      <c r="F783" s="198"/>
      <c r="G783" s="198"/>
      <c r="H783" s="197"/>
      <c r="I783" s="197"/>
      <c r="J783" s="198"/>
      <c r="K783" s="198"/>
      <c r="L783" s="197"/>
      <c r="M783" s="197"/>
      <c r="N783" s="198"/>
      <c r="O783" s="198"/>
      <c r="P783" s="197"/>
      <c r="Q783" s="197"/>
      <c r="R783" s="198"/>
      <c r="S783" s="198"/>
      <c r="T783" s="197">
        <f t="shared" si="167"/>
        <v>0.26720000000000005</v>
      </c>
      <c r="U783" s="197">
        <f t="shared" si="168"/>
        <v>0.98673000000000022</v>
      </c>
      <c r="V783" s="198">
        <f>ROW(Q11)*T783^IF(U783=100%,0,1)*PRODUCT(INDEX(1-T$772:T782,))</f>
        <v>0.26884313987480923</v>
      </c>
      <c r="W783" s="198">
        <f t="shared" si="169"/>
        <v>4.0093849049696004</v>
      </c>
      <c r="X783" s="197">
        <f t="shared" si="170"/>
        <v>0.13420000000000004</v>
      </c>
      <c r="Y783" s="197">
        <f t="shared" si="171"/>
        <v>0.49615500000000007</v>
      </c>
      <c r="Z783" s="198">
        <f>ROW(U11)*X783^IF(Y783=100%,0,1)*PRODUCT(INDEX(1-X$772:X782,))</f>
        <v>0.47704260245184027</v>
      </c>
      <c r="AA783" s="198">
        <f t="shared" si="172"/>
        <v>3.8601912577798179</v>
      </c>
      <c r="AB783" s="197">
        <f t="shared" si="173"/>
        <v>8.160000000000002E-2</v>
      </c>
      <c r="AC783" s="197">
        <f t="shared" si="174"/>
        <v>0.30271500000000001</v>
      </c>
      <c r="AD783" s="198">
        <f>ROW(Y11)*AB783^IF(AC783=100%,0,1)*PRODUCT(INDEX(1-AB$772:AB782,))</f>
        <v>0.45766738066572799</v>
      </c>
      <c r="AE783" s="198">
        <f t="shared" si="175"/>
        <v>3.0771962790536658</v>
      </c>
      <c r="AF783" s="197">
        <f t="shared" si="176"/>
        <v>2.9600000000000008E-2</v>
      </c>
      <c r="AG783" s="197">
        <f t="shared" si="177"/>
        <v>0.11206500000000001</v>
      </c>
      <c r="AH783" s="198">
        <f>ROW(AC11)*AF783^IF(AG783=100%,0,1)*PRODUCT(INDEX(1-AF$772:AF782,))</f>
        <v>0.25510487954686512</v>
      </c>
      <c r="AI783" s="198">
        <f t="shared" si="178"/>
        <v>1.4776839039348311</v>
      </c>
      <c r="AJ783" s="197">
        <f t="shared" si="179"/>
        <v>1.9600000000000003E-2</v>
      </c>
      <c r="AK783" s="197">
        <f t="shared" si="180"/>
        <v>7.8352500000000005E-2</v>
      </c>
      <c r="AL783" s="198">
        <f>ROW(AG11)*AJ783^IF(AK783=100%,0,1)*PRODUCT(INDEX(1-AJ$772:AJ782,))</f>
        <v>0.18190387827815682</v>
      </c>
      <c r="AM783" s="199">
        <f t="shared" si="181"/>
        <v>1.0582611753396183</v>
      </c>
      <c r="AN783" s="190"/>
    </row>
    <row r="784" spans="1:40" ht="14.45" customHeight="1">
      <c r="A784" s="190"/>
      <c r="B784" s="686"/>
      <c r="C784" s="196">
        <v>11</v>
      </c>
      <c r="D784" s="200"/>
      <c r="E784" s="200"/>
      <c r="F784" s="198"/>
      <c r="G784" s="198"/>
      <c r="H784" s="197"/>
      <c r="I784" s="197"/>
      <c r="J784" s="198"/>
      <c r="K784" s="198"/>
      <c r="L784" s="197"/>
      <c r="M784" s="197"/>
      <c r="N784" s="198"/>
      <c r="O784" s="198"/>
      <c r="P784" s="197"/>
      <c r="Q784" s="197"/>
      <c r="R784" s="198"/>
      <c r="S784" s="198"/>
      <c r="T784" s="197">
        <f>T783</f>
        <v>0.26720000000000005</v>
      </c>
      <c r="U784" s="197">
        <f t="shared" si="168"/>
        <v>1</v>
      </c>
      <c r="V784" s="198">
        <f>ROW(Q12)*T784^IF(U784=100%,0,1)*PRODUCT(INDEX(1-T$772:T783,))</f>
        <v>0.80433418440498161</v>
      </c>
      <c r="W784" s="198">
        <f t="shared" si="169"/>
        <v>4.8137190893745823</v>
      </c>
      <c r="X784" s="197">
        <f t="shared" ref="X784:X792" si="184">X783</f>
        <v>0.13420000000000004</v>
      </c>
      <c r="Y784" s="197">
        <f t="shared" si="171"/>
        <v>0.55855800000000011</v>
      </c>
      <c r="Z784" s="198">
        <f>ROW(U12)*X784^IF(Y784=100%,0,1)*PRODUCT(INDEX(1-X$772:X783,))</f>
        <v>0.4505710747666945</v>
      </c>
      <c r="AA784" s="198">
        <f t="shared" si="172"/>
        <v>4.3107623325465125</v>
      </c>
      <c r="AB784" s="197">
        <f t="shared" ref="AB784:AB802" si="185">AB783</f>
        <v>8.160000000000002E-2</v>
      </c>
      <c r="AC784" s="197">
        <f t="shared" si="174"/>
        <v>0.34065900000000005</v>
      </c>
      <c r="AD784" s="198">
        <f>ROW(Y12)*AB784^IF(AC784=100%,0,1)*PRODUCT(INDEX(1-AB$772:AB783,))</f>
        <v>0.45853278807644138</v>
      </c>
      <c r="AE784" s="198">
        <f t="shared" si="175"/>
        <v>3.5357290671301072</v>
      </c>
      <c r="AF784" s="197">
        <f t="shared" ref="AF784:AF847" si="186">AF783</f>
        <v>2.9600000000000008E-2</v>
      </c>
      <c r="AG784" s="197">
        <f t="shared" si="177"/>
        <v>0.12582900000000002</v>
      </c>
      <c r="AH784" s="198">
        <f>ROW(AC12)*AF784^IF(AG784=100%,0,1)*PRODUCT(INDEX(1-AF$772:AF783,))</f>
        <v>0.27005866375884857</v>
      </c>
      <c r="AI784" s="198">
        <f t="shared" si="178"/>
        <v>1.7477425676936797</v>
      </c>
      <c r="AJ784" s="197">
        <f t="shared" ref="AJ784:AJ847" si="187">AJ783</f>
        <v>1.9600000000000003E-2</v>
      </c>
      <c r="AK784" s="197">
        <f t="shared" si="180"/>
        <v>8.7466500000000003E-2</v>
      </c>
      <c r="AL784" s="198">
        <f>ROW(AG12)*AJ784^IF(AK784=100%,0,1)*PRODUCT(INDEX(1-AJ$772:AJ783,))</f>
        <v>0.19455115883335083</v>
      </c>
      <c r="AM784" s="199">
        <f t="shared" si="181"/>
        <v>1.2528123341729691</v>
      </c>
      <c r="AN784" s="190"/>
    </row>
    <row r="785" spans="1:40" ht="14.45" hidden="1" customHeight="1">
      <c r="A785" s="190"/>
      <c r="B785" s="686"/>
      <c r="C785" s="196">
        <v>12</v>
      </c>
      <c r="D785" s="200"/>
      <c r="E785" s="200"/>
      <c r="F785" s="198"/>
      <c r="G785" s="198"/>
      <c r="H785" s="197"/>
      <c r="I785" s="197"/>
      <c r="J785" s="198"/>
      <c r="K785" s="198"/>
      <c r="L785" s="197"/>
      <c r="M785" s="197"/>
      <c r="N785" s="198"/>
      <c r="O785" s="198"/>
      <c r="P785" s="197"/>
      <c r="Q785" s="197"/>
      <c r="R785" s="198"/>
      <c r="S785" s="198"/>
      <c r="T785" s="197"/>
      <c r="U785" s="197"/>
      <c r="V785" s="198"/>
      <c r="W785" s="198"/>
      <c r="X785" s="197">
        <f t="shared" si="184"/>
        <v>0.13420000000000004</v>
      </c>
      <c r="Y785" s="197">
        <f t="shared" si="171"/>
        <v>0.6209610000000001</v>
      </c>
      <c r="Z785" s="198">
        <f>ROW(U13)*X785^IF(Y785=100%,0,1)*PRODUCT(INDEX(1-X$772:X784,))</f>
        <v>0.42261313957742103</v>
      </c>
      <c r="AA785" s="198">
        <f t="shared" si="172"/>
        <v>4.7333754721239334</v>
      </c>
      <c r="AB785" s="197">
        <f t="shared" si="185"/>
        <v>8.160000000000002E-2</v>
      </c>
      <c r="AC785" s="197">
        <f t="shared" si="174"/>
        <v>0.37860300000000008</v>
      </c>
      <c r="AD785" s="198">
        <f>ROW(Y13)*AB785^IF(AC785=100%,0,1)*PRODUCT(INDEX(1-AB$772:AB784,))</f>
        <v>0.4562095552835207</v>
      </c>
      <c r="AE785" s="198">
        <f t="shared" si="175"/>
        <v>3.991938622413628</v>
      </c>
      <c r="AF785" s="197">
        <f t="shared" si="186"/>
        <v>2.9600000000000008E-2</v>
      </c>
      <c r="AG785" s="197">
        <f t="shared" si="177"/>
        <v>0.13959300000000002</v>
      </c>
      <c r="AH785" s="198">
        <f>ROW(AC13)*AF785^IF(AG785=100%,0,1)*PRODUCT(INDEX(1-AF$772:AF784,))</f>
        <v>0.28390367125421895</v>
      </c>
      <c r="AI785" s="198">
        <f t="shared" si="178"/>
        <v>2.0316462389478986</v>
      </c>
      <c r="AJ785" s="197">
        <f t="shared" si="187"/>
        <v>1.9600000000000003E-2</v>
      </c>
      <c r="AK785" s="197">
        <f t="shared" si="180"/>
        <v>9.65805E-2</v>
      </c>
      <c r="AL785" s="198">
        <f>ROW(AG13)*AJ785^IF(AK785=100%,0,1)*PRODUCT(INDEX(1-AJ$772:AJ784,))</f>
        <v>0.20663278579690192</v>
      </c>
      <c r="AM785" s="199">
        <f t="shared" si="181"/>
        <v>1.459445119969871</v>
      </c>
      <c r="AN785" s="190"/>
    </row>
    <row r="786" spans="1:40" ht="14.45" hidden="1" customHeight="1">
      <c r="A786" s="190"/>
      <c r="B786" s="686"/>
      <c r="C786" s="196">
        <v>13</v>
      </c>
      <c r="D786" s="200"/>
      <c r="E786" s="200"/>
      <c r="F786" s="198"/>
      <c r="G786" s="198"/>
      <c r="H786" s="197"/>
      <c r="I786" s="197"/>
      <c r="J786" s="198"/>
      <c r="K786" s="198"/>
      <c r="L786" s="197"/>
      <c r="M786" s="197"/>
      <c r="N786" s="198"/>
      <c r="O786" s="198"/>
      <c r="P786" s="197"/>
      <c r="Q786" s="197"/>
      <c r="R786" s="198"/>
      <c r="S786" s="198"/>
      <c r="T786" s="197"/>
      <c r="U786" s="197"/>
      <c r="V786" s="198"/>
      <c r="W786" s="198"/>
      <c r="X786" s="197">
        <f t="shared" si="184"/>
        <v>0.13420000000000004</v>
      </c>
      <c r="Y786" s="197">
        <f t="shared" si="171"/>
        <v>0.68336400000000008</v>
      </c>
      <c r="Z786" s="198">
        <f>ROW(U14)*X786^IF(Y786=100%,0,1)*PRODUCT(INDEX(1-X$772:X785,))</f>
        <v>0.39404449134198727</v>
      </c>
      <c r="AA786" s="198">
        <f t="shared" si="172"/>
        <v>5.127419963465921</v>
      </c>
      <c r="AB786" s="197">
        <f t="shared" si="185"/>
        <v>8.160000000000002E-2</v>
      </c>
      <c r="AC786" s="197">
        <f t="shared" si="174"/>
        <v>0.41654700000000011</v>
      </c>
      <c r="AD786" s="198">
        <f>ROW(Y14)*AB786^IF(AC786=100%,0,1)*PRODUCT(INDEX(1-AB$772:AB785,))</f>
        <v>0.45121230600103052</v>
      </c>
      <c r="AE786" s="198">
        <f t="shared" si="175"/>
        <v>4.4431509284146582</v>
      </c>
      <c r="AF786" s="197">
        <f t="shared" si="186"/>
        <v>2.9600000000000008E-2</v>
      </c>
      <c r="AG786" s="197">
        <f t="shared" si="177"/>
        <v>0.15335700000000002</v>
      </c>
      <c r="AH786" s="198">
        <f>ROW(AC14)*AF786^IF(AG786=100%,0,1)*PRODUCT(INDEX(1-AF$772:AF785,))</f>
        <v>0.29669243970702441</v>
      </c>
      <c r="AI786" s="198">
        <f t="shared" si="178"/>
        <v>2.3283386786549229</v>
      </c>
      <c r="AJ786" s="197">
        <f t="shared" si="187"/>
        <v>1.9600000000000003E-2</v>
      </c>
      <c r="AK786" s="197">
        <f t="shared" si="180"/>
        <v>0.1056945</v>
      </c>
      <c r="AL786" s="198">
        <f>ROW(AG14)*AJ786^IF(AK786=100%,0,1)*PRODUCT(INDEX(1-AJ$772:AJ785,))</f>
        <v>0.2181660742103044</v>
      </c>
      <c r="AM786" s="199">
        <f t="shared" si="181"/>
        <v>1.6776111941801755</v>
      </c>
      <c r="AN786" s="190"/>
    </row>
    <row r="787" spans="1:40" ht="14.45" hidden="1" customHeight="1">
      <c r="A787" s="190"/>
      <c r="B787" s="686"/>
      <c r="C787" s="196">
        <v>14</v>
      </c>
      <c r="D787" s="200"/>
      <c r="E787" s="200"/>
      <c r="F787" s="198"/>
      <c r="G787" s="198"/>
      <c r="H787" s="197"/>
      <c r="I787" s="197"/>
      <c r="J787" s="198"/>
      <c r="K787" s="198"/>
      <c r="L787" s="197"/>
      <c r="M787" s="197"/>
      <c r="N787" s="198"/>
      <c r="O787" s="198"/>
      <c r="P787" s="197"/>
      <c r="Q787" s="197"/>
      <c r="R787" s="198"/>
      <c r="S787" s="198"/>
      <c r="T787" s="197"/>
      <c r="U787" s="197"/>
      <c r="V787" s="198"/>
      <c r="W787" s="198"/>
      <c r="X787" s="197">
        <f t="shared" si="184"/>
        <v>0.13420000000000004</v>
      </c>
      <c r="Y787" s="197">
        <f t="shared" si="171"/>
        <v>0.74576700000000007</v>
      </c>
      <c r="Z787" s="198">
        <f>ROW(U15)*X787^IF(Y787=100%,0,1)*PRODUCT(INDEX(1-X$772:X786,))</f>
        <v>0.36553255778988492</v>
      </c>
      <c r="AA787" s="198">
        <f t="shared" si="172"/>
        <v>5.4929525212558055</v>
      </c>
      <c r="AB787" s="197">
        <f t="shared" si="185"/>
        <v>8.160000000000002E-2</v>
      </c>
      <c r="AC787" s="197">
        <f t="shared" si="174"/>
        <v>0.45449100000000014</v>
      </c>
      <c r="AD787" s="198">
        <f>ROW(Y15)*AB787^IF(AC787=100%,0,1)*PRODUCT(INDEX(1-AB$772:AB786,))</f>
        <v>0.44399290910501393</v>
      </c>
      <c r="AE787" s="198">
        <f t="shared" si="175"/>
        <v>4.8871438375196723</v>
      </c>
      <c r="AF787" s="197">
        <f t="shared" si="186"/>
        <v>2.9600000000000008E-2</v>
      </c>
      <c r="AG787" s="197">
        <f t="shared" si="177"/>
        <v>0.16712100000000002</v>
      </c>
      <c r="AH787" s="198">
        <f>ROW(AC15)*AF787^IF(AG787=100%,0,1)*PRODUCT(INDEX(1-AF$772:AF786,))</f>
        <v>0.30847536802681769</v>
      </c>
      <c r="AI787" s="198">
        <f t="shared" si="178"/>
        <v>2.6368140466817405</v>
      </c>
      <c r="AJ787" s="197">
        <f t="shared" si="187"/>
        <v>1.9600000000000003E-2</v>
      </c>
      <c r="AK787" s="197">
        <f t="shared" si="180"/>
        <v>0.11480849999999999</v>
      </c>
      <c r="AL787" s="198">
        <f>ROW(AG15)*AJ787^IF(AK787=100%,0,1)*PRODUCT(INDEX(1-AJ$772:AJ786,))</f>
        <v>0.22916787766690977</v>
      </c>
      <c r="AM787" s="199">
        <f t="shared" si="181"/>
        <v>1.9067790718470852</v>
      </c>
      <c r="AN787" s="190"/>
    </row>
    <row r="788" spans="1:40" ht="14.45" hidden="1" customHeight="1">
      <c r="A788" s="190"/>
      <c r="B788" s="686"/>
      <c r="C788" s="196">
        <v>15</v>
      </c>
      <c r="D788" s="200"/>
      <c r="E788" s="200"/>
      <c r="F788" s="198"/>
      <c r="G788" s="198"/>
      <c r="H788" s="197"/>
      <c r="I788" s="197"/>
      <c r="J788" s="198"/>
      <c r="K788" s="198"/>
      <c r="L788" s="197"/>
      <c r="M788" s="197"/>
      <c r="N788" s="198"/>
      <c r="O788" s="198"/>
      <c r="P788" s="197"/>
      <c r="Q788" s="197"/>
      <c r="R788" s="198"/>
      <c r="S788" s="198"/>
      <c r="T788" s="197"/>
      <c r="U788" s="197"/>
      <c r="V788" s="198"/>
      <c r="W788" s="198"/>
      <c r="X788" s="197">
        <f t="shared" si="184"/>
        <v>0.13420000000000004</v>
      </c>
      <c r="Y788" s="197">
        <f t="shared" si="171"/>
        <v>0.80817000000000005</v>
      </c>
      <c r="Z788" s="198">
        <f>ROW(U16)*X788^IF(Y788=100%,0,1)*PRODUCT(INDEX(1-X$772:X787,))</f>
        <v>0.33757662777011443</v>
      </c>
      <c r="AA788" s="198">
        <f t="shared" si="172"/>
        <v>5.8305291490259199</v>
      </c>
      <c r="AB788" s="197">
        <f t="shared" si="185"/>
        <v>8.160000000000002E-2</v>
      </c>
      <c r="AC788" s="197">
        <f t="shared" si="174"/>
        <v>0.49243500000000018</v>
      </c>
      <c r="AD788" s="198">
        <f>ROW(Y16)*AB788^IF(AC788=100%,0,1)*PRODUCT(INDEX(1-AB$772:AB787,))</f>
        <v>0.43494729357018114</v>
      </c>
      <c r="AE788" s="198">
        <f t="shared" si="175"/>
        <v>5.3220911310898531</v>
      </c>
      <c r="AF788" s="197">
        <f t="shared" si="186"/>
        <v>2.9600000000000008E-2</v>
      </c>
      <c r="AG788" s="197">
        <f t="shared" si="177"/>
        <v>0.18088500000000002</v>
      </c>
      <c r="AH788" s="198">
        <f>ROW(AC16)*AF788^IF(AG788=100%,0,1)*PRODUCT(INDEX(1-AF$772:AF787,))</f>
        <v>0.3193007969421055</v>
      </c>
      <c r="AI788" s="198">
        <f t="shared" si="178"/>
        <v>2.9561148436238458</v>
      </c>
      <c r="AJ788" s="197">
        <f t="shared" si="187"/>
        <v>1.9600000000000003E-2</v>
      </c>
      <c r="AK788" s="197">
        <f t="shared" si="180"/>
        <v>0.12392249999999999</v>
      </c>
      <c r="AL788" s="198">
        <f>ROW(AG16)*AJ788^IF(AK788=100%,0,1)*PRODUCT(INDEX(1-AJ$772:AJ787,))</f>
        <v>0.23965459974894757</v>
      </c>
      <c r="AM788" s="199">
        <f t="shared" si="181"/>
        <v>2.1464336715960326</v>
      </c>
      <c r="AN788" s="190"/>
    </row>
    <row r="789" spans="1:40" ht="14.45" hidden="1" customHeight="1">
      <c r="A789" s="190"/>
      <c r="B789" s="686"/>
      <c r="C789" s="196">
        <v>16</v>
      </c>
      <c r="D789" s="200"/>
      <c r="E789" s="200"/>
      <c r="F789" s="198"/>
      <c r="G789" s="198"/>
      <c r="H789" s="197"/>
      <c r="I789" s="197"/>
      <c r="J789" s="198"/>
      <c r="K789" s="198"/>
      <c r="L789" s="197"/>
      <c r="M789" s="197"/>
      <c r="N789" s="198"/>
      <c r="O789" s="198"/>
      <c r="P789" s="197"/>
      <c r="Q789" s="197"/>
      <c r="R789" s="198"/>
      <c r="S789" s="198"/>
      <c r="T789" s="197"/>
      <c r="U789" s="197"/>
      <c r="V789" s="198"/>
      <c r="W789" s="198"/>
      <c r="X789" s="197">
        <f t="shared" si="184"/>
        <v>0.13420000000000004</v>
      </c>
      <c r="Y789" s="197">
        <f t="shared" si="171"/>
        <v>0.87057300000000004</v>
      </c>
      <c r="Z789" s="198">
        <f>ROW(U17)*X789^IF(Y789=100%,0,1)*PRODUCT(INDEX(1-X$772:X788,))</f>
        <v>0.31054095959357536</v>
      </c>
      <c r="AA789" s="198">
        <f t="shared" si="172"/>
        <v>6.1410701086194956</v>
      </c>
      <c r="AB789" s="197">
        <f t="shared" si="185"/>
        <v>8.160000000000002E-2</v>
      </c>
      <c r="AC789" s="197">
        <f t="shared" si="174"/>
        <v>0.53037900000000016</v>
      </c>
      <c r="AD789" s="198">
        <f>ROW(Y17)*AB789^IF(AC789=100%,0,1)*PRODUCT(INDEX(1-AB$772:AB788,))</f>
        <v>0.42442156906578282</v>
      </c>
      <c r="AE789" s="198">
        <f t="shared" si="175"/>
        <v>5.7465127001556358</v>
      </c>
      <c r="AF789" s="197">
        <f t="shared" si="186"/>
        <v>2.9600000000000008E-2</v>
      </c>
      <c r="AG789" s="197">
        <f t="shared" si="177"/>
        <v>0.19464900000000002</v>
      </c>
      <c r="AH789" s="198">
        <f>ROW(AC17)*AF789^IF(AG789=100%,0,1)*PRODUCT(INDEX(1-AF$772:AF788,))</f>
        <v>0.32921508668715782</v>
      </c>
      <c r="AI789" s="198">
        <f t="shared" si="178"/>
        <v>3.2853299303110037</v>
      </c>
      <c r="AJ789" s="197">
        <f t="shared" si="187"/>
        <v>1.9600000000000003E-2</v>
      </c>
      <c r="AK789" s="197">
        <f t="shared" si="180"/>
        <v>0.1330365</v>
      </c>
      <c r="AL789" s="198">
        <f>ROW(AG17)*AJ789^IF(AK789=100%,0,1)*PRODUCT(INDEX(1-AJ$772:AJ788,))</f>
        <v>0.24964220519348498</v>
      </c>
      <c r="AM789" s="199">
        <f t="shared" si="181"/>
        <v>2.3960758767895176</v>
      </c>
      <c r="AN789" s="190"/>
    </row>
    <row r="790" spans="1:40" ht="14.45" hidden="1" customHeight="1">
      <c r="A790" s="190"/>
      <c r="B790" s="686"/>
      <c r="C790" s="196">
        <v>17</v>
      </c>
      <c r="D790" s="200"/>
      <c r="E790" s="200"/>
      <c r="F790" s="198"/>
      <c r="G790" s="198"/>
      <c r="H790" s="197"/>
      <c r="I790" s="197"/>
      <c r="J790" s="198"/>
      <c r="K790" s="198"/>
      <c r="L790" s="197"/>
      <c r="M790" s="197"/>
      <c r="N790" s="198"/>
      <c r="O790" s="198"/>
      <c r="P790" s="197"/>
      <c r="Q790" s="197"/>
      <c r="R790" s="198"/>
      <c r="S790" s="198"/>
      <c r="T790" s="197"/>
      <c r="U790" s="197"/>
      <c r="V790" s="198"/>
      <c r="W790" s="198"/>
      <c r="X790" s="197">
        <f t="shared" si="184"/>
        <v>0.13420000000000004</v>
      </c>
      <c r="Y790" s="197">
        <f t="shared" si="171"/>
        <v>0.93297600000000003</v>
      </c>
      <c r="Z790" s="198">
        <f>ROW(U18)*X790^IF(Y790=100%,0,1)*PRODUCT(INDEX(1-X$772:X789,))</f>
        <v>0.28468203121706565</v>
      </c>
      <c r="AA790" s="198">
        <f t="shared" si="172"/>
        <v>6.4257521398365611</v>
      </c>
      <c r="AB790" s="197">
        <f t="shared" si="185"/>
        <v>8.160000000000002E-2</v>
      </c>
      <c r="AC790" s="197">
        <f t="shared" si="174"/>
        <v>0.56832300000000013</v>
      </c>
      <c r="AD790" s="198">
        <f>ROW(Y18)*AB790^IF(AC790=100%,0,1)*PRODUCT(INDEX(1-AB$772:AB789,))</f>
        <v>0.41271752014942759</v>
      </c>
      <c r="AE790" s="198">
        <f t="shared" si="175"/>
        <v>6.1592302203050631</v>
      </c>
      <c r="AF790" s="197">
        <f t="shared" si="186"/>
        <v>2.9600000000000008E-2</v>
      </c>
      <c r="AG790" s="197">
        <f t="shared" si="177"/>
        <v>0.20841300000000001</v>
      </c>
      <c r="AH790" s="198">
        <f>ROW(AC18)*AF790^IF(AG790=100%,0,1)*PRODUCT(INDEX(1-AF$772:AF789,))</f>
        <v>0.33826269189305436</v>
      </c>
      <c r="AI790" s="198">
        <f t="shared" si="178"/>
        <v>3.623592622204058</v>
      </c>
      <c r="AJ790" s="197">
        <f t="shared" si="187"/>
        <v>1.9600000000000003E-2</v>
      </c>
      <c r="AK790" s="197">
        <f t="shared" si="180"/>
        <v>0.14215050000000001</v>
      </c>
      <c r="AL790" s="198">
        <f>ROW(AG18)*AJ790^IF(AK790=100%,0,1)*PRODUCT(INDEX(1-AJ$772:AJ789,))</f>
        <v>0.25914623079355698</v>
      </c>
      <c r="AM790" s="199">
        <f t="shared" si="181"/>
        <v>2.6552221075830746</v>
      </c>
      <c r="AN790" s="190"/>
    </row>
    <row r="791" spans="1:40" ht="14.45" hidden="1" customHeight="1">
      <c r="A791" s="190"/>
      <c r="B791" s="686"/>
      <c r="C791" s="196">
        <v>18</v>
      </c>
      <c r="D791" s="200"/>
      <c r="E791" s="200"/>
      <c r="F791" s="198"/>
      <c r="G791" s="198"/>
      <c r="H791" s="197"/>
      <c r="I791" s="197"/>
      <c r="J791" s="198"/>
      <c r="K791" s="198"/>
      <c r="L791" s="197"/>
      <c r="M791" s="197"/>
      <c r="N791" s="198"/>
      <c r="O791" s="198"/>
      <c r="P791" s="197"/>
      <c r="Q791" s="197"/>
      <c r="R791" s="198"/>
      <c r="S791" s="198"/>
      <c r="T791" s="197"/>
      <c r="U791" s="197"/>
      <c r="V791" s="198"/>
      <c r="W791" s="198"/>
      <c r="X791" s="197">
        <f t="shared" si="184"/>
        <v>0.13420000000000004</v>
      </c>
      <c r="Y791" s="197">
        <f t="shared" si="171"/>
        <v>0.99537900000000001</v>
      </c>
      <c r="Z791" s="198">
        <f>ROW(U19)*X791^IF(Y791=100%,0,1)*PRODUCT(INDEX(1-X$772:X790,))</f>
        <v>0.26017090832927625</v>
      </c>
      <c r="AA791" s="198">
        <f t="shared" si="172"/>
        <v>6.6859230481658374</v>
      </c>
      <c r="AB791" s="197">
        <f t="shared" si="185"/>
        <v>8.160000000000002E-2</v>
      </c>
      <c r="AC791" s="197">
        <f t="shared" si="174"/>
        <v>0.60626700000000011</v>
      </c>
      <c r="AD791" s="198">
        <f>ROW(Y19)*AB791^IF(AC791=100%,0,1)*PRODUCT(INDEX(1-AB$772:AB790,))</f>
        <v>0.40009753553330291</v>
      </c>
      <c r="AE791" s="198">
        <f t="shared" si="175"/>
        <v>6.5593277558383658</v>
      </c>
      <c r="AF791" s="197">
        <f t="shared" si="186"/>
        <v>2.9600000000000008E-2</v>
      </c>
      <c r="AG791" s="197">
        <f t="shared" si="177"/>
        <v>0.22217700000000001</v>
      </c>
      <c r="AH791" s="198">
        <f>ROW(AC19)*AF791^IF(AG791=100%,0,1)*PRODUCT(INDEX(1-AF$772:AF790,))</f>
        <v>0.34648623378040994</v>
      </c>
      <c r="AI791" s="198">
        <f t="shared" si="178"/>
        <v>3.9700788559844677</v>
      </c>
      <c r="AJ791" s="197">
        <f t="shared" si="187"/>
        <v>1.9600000000000003E-2</v>
      </c>
      <c r="AK791" s="197">
        <f t="shared" si="180"/>
        <v>0.15126450000000002</v>
      </c>
      <c r="AL791" s="198">
        <f>ROW(AG19)*AJ791^IF(AK791=100%,0,1)*PRODUCT(INDEX(1-AJ$772:AJ790,))</f>
        <v>0.26818179604055897</v>
      </c>
      <c r="AM791" s="199">
        <f t="shared" si="181"/>
        <v>2.9234039036236337</v>
      </c>
      <c r="AN791" s="190"/>
    </row>
    <row r="792" spans="1:40" ht="14.45" customHeight="1">
      <c r="A792" s="190"/>
      <c r="B792" s="686"/>
      <c r="C792" s="196">
        <v>19</v>
      </c>
      <c r="D792" s="200"/>
      <c r="E792" s="200"/>
      <c r="F792" s="198"/>
      <c r="G792" s="198"/>
      <c r="H792" s="197"/>
      <c r="I792" s="197"/>
      <c r="J792" s="198"/>
      <c r="K792" s="198"/>
      <c r="L792" s="197"/>
      <c r="M792" s="197"/>
      <c r="N792" s="198"/>
      <c r="O792" s="198"/>
      <c r="P792" s="197"/>
      <c r="Q792" s="197"/>
      <c r="R792" s="198"/>
      <c r="S792" s="198"/>
      <c r="T792" s="197"/>
      <c r="U792" s="197"/>
      <c r="V792" s="198"/>
      <c r="W792" s="198"/>
      <c r="X792" s="197">
        <f t="shared" si="184"/>
        <v>0.13420000000000004</v>
      </c>
      <c r="Y792" s="197">
        <f t="shared" si="171"/>
        <v>1</v>
      </c>
      <c r="Z792" s="198">
        <f>ROW(U20)*X792^IF(Y792=100%,0,1)*PRODUCT(INDEX(1-X$772:X791,))</f>
        <v>1.766852085900755</v>
      </c>
      <c r="AA792" s="198">
        <f t="shared" si="172"/>
        <v>8.4527751340665915</v>
      </c>
      <c r="AB792" s="197">
        <f t="shared" si="185"/>
        <v>8.160000000000002E-2</v>
      </c>
      <c r="AC792" s="197">
        <f t="shared" si="174"/>
        <v>0.64421100000000009</v>
      </c>
      <c r="AD792" s="198">
        <f>ROW(Y20)*AB792^IF(AC792=100%,0,1)*PRODUCT(INDEX(1-AB$772:AB791,))</f>
        <v>0.38678902803556353</v>
      </c>
      <c r="AE792" s="198">
        <f t="shared" si="175"/>
        <v>6.9461167838739293</v>
      </c>
      <c r="AF792" s="197">
        <f t="shared" si="186"/>
        <v>2.9600000000000008E-2</v>
      </c>
      <c r="AG792" s="197">
        <f t="shared" si="177"/>
        <v>0.23594100000000001</v>
      </c>
      <c r="AH792" s="198">
        <f>ROW(AC20)*AF792^IF(AG792=100%,0,1)*PRODUCT(INDEX(1-AF$772:AF791,))</f>
        <v>0.3539265697479051</v>
      </c>
      <c r="AI792" s="198">
        <f t="shared" si="178"/>
        <v>4.3240054257323726</v>
      </c>
      <c r="AJ792" s="197">
        <f t="shared" si="187"/>
        <v>1.9600000000000003E-2</v>
      </c>
      <c r="AK792" s="197">
        <f t="shared" si="180"/>
        <v>0.16037850000000003</v>
      </c>
      <c r="AL792" s="198">
        <f>ROW(AG20)*AJ792^IF(AK792=100%,0,1)*PRODUCT(INDEX(1-AJ$772:AJ791,))</f>
        <v>0.27676361351385692</v>
      </c>
      <c r="AM792" s="199">
        <f t="shared" si="181"/>
        <v>3.2001675171374906</v>
      </c>
      <c r="AN792" s="190"/>
    </row>
    <row r="793" spans="1:40" ht="14.45" hidden="1" customHeight="1">
      <c r="A793" s="190"/>
      <c r="B793" s="686"/>
      <c r="C793" s="196">
        <v>20</v>
      </c>
      <c r="D793" s="200"/>
      <c r="E793" s="200"/>
      <c r="F793" s="198"/>
      <c r="G793" s="198"/>
      <c r="H793" s="197"/>
      <c r="I793" s="197"/>
      <c r="J793" s="198"/>
      <c r="K793" s="198"/>
      <c r="L793" s="197"/>
      <c r="M793" s="197"/>
      <c r="N793" s="198"/>
      <c r="O793" s="198"/>
      <c r="P793" s="197"/>
      <c r="Q793" s="197"/>
      <c r="R793" s="198"/>
      <c r="S793" s="198"/>
      <c r="T793" s="197"/>
      <c r="U793" s="197"/>
      <c r="V793" s="198"/>
      <c r="W793" s="198"/>
      <c r="X793" s="197"/>
      <c r="Y793" s="197"/>
      <c r="Z793" s="198"/>
      <c r="AA793" s="198"/>
      <c r="AB793" s="197">
        <f t="shared" si="185"/>
        <v>8.160000000000002E-2</v>
      </c>
      <c r="AC793" s="197">
        <f t="shared" si="174"/>
        <v>0.68215500000000007</v>
      </c>
      <c r="AD793" s="198">
        <f>ROW(Y21)*AB793^IF(AC793=100%,0,1)*PRODUCT(INDEX(1-AB$772:AB792,))</f>
        <v>0.37298839551525464</v>
      </c>
      <c r="AE793" s="198">
        <f t="shared" si="175"/>
        <v>7.3191051793891839</v>
      </c>
      <c r="AF793" s="197">
        <f t="shared" si="186"/>
        <v>2.9600000000000008E-2</v>
      </c>
      <c r="AG793" s="197">
        <f t="shared" si="177"/>
        <v>0.24970500000000001</v>
      </c>
      <c r="AH793" s="198">
        <f>ROW(AC21)*AF793^IF(AG793=100%,0,1)*PRODUCT(INDEX(1-AF$772:AF792,))</f>
        <v>0.36062286044753544</v>
      </c>
      <c r="AI793" s="198">
        <f t="shared" si="178"/>
        <v>4.6846282861799082</v>
      </c>
      <c r="AJ793" s="197">
        <f t="shared" si="187"/>
        <v>1.9600000000000003E-2</v>
      </c>
      <c r="AK793" s="197">
        <f t="shared" si="180"/>
        <v>0.16949250000000005</v>
      </c>
      <c r="AL793" s="198">
        <f>ROW(AG21)*AJ793^IF(AK793=100%,0,1)*PRODUCT(INDEX(1-AJ$772:AJ792,))</f>
        <v>0.28490599902343461</v>
      </c>
      <c r="AM793" s="199">
        <f t="shared" si="181"/>
        <v>3.4850735161609254</v>
      </c>
      <c r="AN793" s="190"/>
    </row>
    <row r="794" spans="1:40" ht="14.45" hidden="1" customHeight="1">
      <c r="A794" s="190"/>
      <c r="B794" s="686"/>
      <c r="C794" s="196">
        <v>21</v>
      </c>
      <c r="D794" s="200"/>
      <c r="E794" s="200"/>
      <c r="F794" s="198"/>
      <c r="G794" s="198"/>
      <c r="H794" s="197"/>
      <c r="I794" s="197"/>
      <c r="J794" s="198"/>
      <c r="K794" s="198"/>
      <c r="L794" s="197"/>
      <c r="M794" s="197"/>
      <c r="N794" s="198"/>
      <c r="O794" s="198"/>
      <c r="P794" s="197"/>
      <c r="Q794" s="197"/>
      <c r="R794" s="198"/>
      <c r="S794" s="198"/>
      <c r="T794" s="197"/>
      <c r="U794" s="197"/>
      <c r="V794" s="198"/>
      <c r="W794" s="198"/>
      <c r="X794" s="197"/>
      <c r="Y794" s="197"/>
      <c r="Z794" s="198"/>
      <c r="AA794" s="198"/>
      <c r="AB794" s="197">
        <f t="shared" si="185"/>
        <v>8.160000000000002E-2</v>
      </c>
      <c r="AC794" s="197">
        <f t="shared" si="174"/>
        <v>0.72009900000000004</v>
      </c>
      <c r="AD794" s="198">
        <f>ROW(Y22)*AB794^IF(AC794=100%,0,1)*PRODUCT(INDEX(1-AB$772:AB793,))</f>
        <v>0.35886456827174362</v>
      </c>
      <c r="AE794" s="198">
        <f t="shared" si="175"/>
        <v>7.6779697476609279</v>
      </c>
      <c r="AF794" s="197">
        <f t="shared" si="186"/>
        <v>2.9600000000000008E-2</v>
      </c>
      <c r="AG794" s="197">
        <f t="shared" si="177"/>
        <v>0.26346900000000001</v>
      </c>
      <c r="AH794" s="198">
        <f>ROW(AC22)*AF794^IF(AG794=100%,0,1)*PRODUCT(INDEX(1-AF$772:AF793,))</f>
        <v>0.3666126344343974</v>
      </c>
      <c r="AI794" s="198">
        <f t="shared" si="178"/>
        <v>5.0512409206143056</v>
      </c>
      <c r="AJ794" s="197">
        <f t="shared" si="187"/>
        <v>1.9600000000000003E-2</v>
      </c>
      <c r="AK794" s="197">
        <f t="shared" si="180"/>
        <v>0.17860650000000006</v>
      </c>
      <c r="AL794" s="198">
        <f>ROW(AG22)*AJ794^IF(AK794=100%,0,1)*PRODUCT(INDEX(1-AJ$772:AJ793,))</f>
        <v>0.29262288151126936</v>
      </c>
      <c r="AM794" s="199">
        <f t="shared" si="181"/>
        <v>3.7776963976721949</v>
      </c>
      <c r="AN794" s="190"/>
    </row>
    <row r="795" spans="1:40" ht="14.45" hidden="1" customHeight="1">
      <c r="A795" s="190"/>
      <c r="B795" s="686"/>
      <c r="C795" s="196">
        <v>22</v>
      </c>
      <c r="D795" s="200"/>
      <c r="E795" s="200"/>
      <c r="F795" s="198"/>
      <c r="G795" s="198"/>
      <c r="H795" s="197"/>
      <c r="I795" s="197"/>
      <c r="J795" s="198"/>
      <c r="K795" s="198"/>
      <c r="L795" s="197"/>
      <c r="M795" s="197"/>
      <c r="N795" s="198"/>
      <c r="O795" s="198"/>
      <c r="P795" s="197"/>
      <c r="Q795" s="197"/>
      <c r="R795" s="198"/>
      <c r="S795" s="198"/>
      <c r="T795" s="197"/>
      <c r="U795" s="197"/>
      <c r="V795" s="198"/>
      <c r="W795" s="198"/>
      <c r="X795" s="197"/>
      <c r="Y795" s="197"/>
      <c r="Z795" s="198"/>
      <c r="AA795" s="198"/>
      <c r="AB795" s="197">
        <f t="shared" si="185"/>
        <v>8.160000000000002E-2</v>
      </c>
      <c r="AC795" s="197">
        <f t="shared" si="174"/>
        <v>0.75804300000000002</v>
      </c>
      <c r="AD795" s="198">
        <f>ROW(Y23)*AB795^IF(AC795=100%,0,1)*PRODUCT(INDEX(1-AB$772:AB794,))</f>
        <v>0.34456218402353161</v>
      </c>
      <c r="AE795" s="198">
        <f t="shared" si="175"/>
        <v>8.0225319316844601</v>
      </c>
      <c r="AF795" s="197">
        <f t="shared" si="186"/>
        <v>2.9600000000000008E-2</v>
      </c>
      <c r="AG795" s="197">
        <f t="shared" si="177"/>
        <v>0.27723300000000001</v>
      </c>
      <c r="AH795" s="198">
        <f>ROW(AC23)*AF795^IF(AG795=100%,0,1)*PRODUCT(INDEX(1-AF$772:AF794,))</f>
        <v>0.37193185047582744</v>
      </c>
      <c r="AI795" s="198">
        <f t="shared" si="178"/>
        <v>5.4231727710901332</v>
      </c>
      <c r="AJ795" s="197">
        <f t="shared" si="187"/>
        <v>1.9600000000000003E-2</v>
      </c>
      <c r="AK795" s="197">
        <f t="shared" si="180"/>
        <v>0.18772050000000007</v>
      </c>
      <c r="AL795" s="198">
        <f>ROW(AG23)*AJ795^IF(AK795=100%,0,1)*PRODUCT(INDEX(1-AJ$772:AJ794,))</f>
        <v>0.29992781271699614</v>
      </c>
      <c r="AM795" s="199">
        <f t="shared" si="181"/>
        <v>4.0776242103891907</v>
      </c>
      <c r="AN795" s="190"/>
    </row>
    <row r="796" spans="1:40" ht="14.45" hidden="1" customHeight="1">
      <c r="A796" s="190"/>
      <c r="B796" s="686"/>
      <c r="C796" s="196">
        <v>23</v>
      </c>
      <c r="D796" s="200"/>
      <c r="E796" s="200"/>
      <c r="F796" s="198"/>
      <c r="G796" s="198"/>
      <c r="H796" s="197"/>
      <c r="I796" s="197"/>
      <c r="J796" s="198"/>
      <c r="K796" s="198"/>
      <c r="L796" s="197"/>
      <c r="M796" s="197"/>
      <c r="N796" s="198"/>
      <c r="O796" s="198"/>
      <c r="P796" s="197"/>
      <c r="Q796" s="197"/>
      <c r="R796" s="198"/>
      <c r="S796" s="198"/>
      <c r="T796" s="197"/>
      <c r="U796" s="197"/>
      <c r="V796" s="198"/>
      <c r="W796" s="198"/>
      <c r="X796" s="197"/>
      <c r="Y796" s="197"/>
      <c r="Z796" s="198"/>
      <c r="AA796" s="198"/>
      <c r="AB796" s="197">
        <f t="shared" si="185"/>
        <v>8.160000000000002E-2</v>
      </c>
      <c r="AC796" s="197">
        <f t="shared" si="174"/>
        <v>0.795987</v>
      </c>
      <c r="AD796" s="198">
        <f>ROW(Y24)*AB796^IF(AC796=100%,0,1)*PRODUCT(INDEX(1-AB$772:AB795,))</f>
        <v>0.33020442762491631</v>
      </c>
      <c r="AE796" s="198">
        <f t="shared" si="175"/>
        <v>8.3527363593093771</v>
      </c>
      <c r="AF796" s="197">
        <f t="shared" si="186"/>
        <v>2.9600000000000008E-2</v>
      </c>
      <c r="AG796" s="197">
        <f t="shared" si="177"/>
        <v>0.29099700000000001</v>
      </c>
      <c r="AH796" s="198">
        <f>ROW(AC24)*AF796^IF(AG796=100%,0,1)*PRODUCT(INDEX(1-AF$772:AF795,))</f>
        <v>0.37661495760181868</v>
      </c>
      <c r="AI796" s="198">
        <f t="shared" si="178"/>
        <v>5.7997877286919515</v>
      </c>
      <c r="AJ796" s="197">
        <f t="shared" si="187"/>
        <v>1.9600000000000003E-2</v>
      </c>
      <c r="AK796" s="197">
        <f t="shared" si="180"/>
        <v>0.19683450000000008</v>
      </c>
      <c r="AL796" s="198">
        <f>ROW(AG24)*AJ796^IF(AK796=100%,0,1)*PRODUCT(INDEX(1-AJ$772:AJ795,))</f>
        <v>0.30683397661329703</v>
      </c>
      <c r="AM796" s="199">
        <f t="shared" si="181"/>
        <v>4.3844581870024877</v>
      </c>
      <c r="AN796" s="190"/>
    </row>
    <row r="797" spans="1:40" ht="14.45" hidden="1" customHeight="1">
      <c r="A797" s="190"/>
      <c r="B797" s="686"/>
      <c r="C797" s="196">
        <v>24</v>
      </c>
      <c r="D797" s="200"/>
      <c r="E797" s="200"/>
      <c r="F797" s="198"/>
      <c r="G797" s="198"/>
      <c r="H797" s="197"/>
      <c r="I797" s="197"/>
      <c r="J797" s="198"/>
      <c r="K797" s="198"/>
      <c r="L797" s="197"/>
      <c r="M797" s="197"/>
      <c r="N797" s="198"/>
      <c r="O797" s="198"/>
      <c r="P797" s="197"/>
      <c r="Q797" s="197"/>
      <c r="R797" s="198"/>
      <c r="S797" s="198"/>
      <c r="T797" s="197"/>
      <c r="U797" s="197"/>
      <c r="V797" s="198"/>
      <c r="W797" s="198"/>
      <c r="X797" s="197"/>
      <c r="Y797" s="197"/>
      <c r="Z797" s="198"/>
      <c r="AA797" s="198"/>
      <c r="AB797" s="197">
        <f t="shared" si="185"/>
        <v>8.160000000000002E-2</v>
      </c>
      <c r="AC797" s="197">
        <f t="shared" si="174"/>
        <v>0.83393099999999998</v>
      </c>
      <c r="AD797" s="198">
        <f>ROW(Y25)*AB797^IF(AC797=100%,0,1)*PRODUCT(INDEX(1-AB$772:AB796,))</f>
        <v>0.31589556909450323</v>
      </c>
      <c r="AE797" s="198">
        <f t="shared" si="175"/>
        <v>8.6686319284038795</v>
      </c>
      <c r="AF797" s="197">
        <f t="shared" si="186"/>
        <v>2.9600000000000008E-2</v>
      </c>
      <c r="AG797" s="197">
        <f t="shared" si="177"/>
        <v>0.304761</v>
      </c>
      <c r="AH797" s="198">
        <f>ROW(AC25)*AF797^IF(AG797=100%,0,1)*PRODUCT(INDEX(1-AF$772:AF796,))</f>
        <v>0.38069495297583844</v>
      </c>
      <c r="AI797" s="198">
        <f t="shared" si="178"/>
        <v>6.1804826816677902</v>
      </c>
      <c r="AJ797" s="197">
        <f t="shared" si="187"/>
        <v>1.9600000000000003E-2</v>
      </c>
      <c r="AK797" s="197">
        <f t="shared" si="180"/>
        <v>0.20594850000000009</v>
      </c>
      <c r="AL797" s="198">
        <f>ROW(AG25)*AJ797^IF(AK797=100%,0,1)*PRODUCT(INDEX(1-AJ$772:AJ796,))</f>
        <v>0.31335419861632963</v>
      </c>
      <c r="AM797" s="199">
        <f t="shared" si="181"/>
        <v>4.6978123856188176</v>
      </c>
      <c r="AN797" s="190"/>
    </row>
    <row r="798" spans="1:40" ht="14.45" hidden="1" customHeight="1">
      <c r="A798" s="190"/>
      <c r="B798" s="686"/>
      <c r="C798" s="196">
        <v>25</v>
      </c>
      <c r="D798" s="200"/>
      <c r="E798" s="200"/>
      <c r="F798" s="198"/>
      <c r="G798" s="198"/>
      <c r="H798" s="197"/>
      <c r="I798" s="197"/>
      <c r="J798" s="198"/>
      <c r="K798" s="198"/>
      <c r="L798" s="197"/>
      <c r="M798" s="197"/>
      <c r="N798" s="198"/>
      <c r="O798" s="198"/>
      <c r="P798" s="197"/>
      <c r="Q798" s="197"/>
      <c r="R798" s="198"/>
      <c r="S798" s="198"/>
      <c r="T798" s="197"/>
      <c r="U798" s="197"/>
      <c r="V798" s="198"/>
      <c r="W798" s="198"/>
      <c r="X798" s="197"/>
      <c r="Y798" s="197"/>
      <c r="Z798" s="198"/>
      <c r="AA798" s="198"/>
      <c r="AB798" s="197">
        <f t="shared" si="185"/>
        <v>8.160000000000002E-2</v>
      </c>
      <c r="AC798" s="197">
        <f t="shared" si="174"/>
        <v>0.87187499999999996</v>
      </c>
      <c r="AD798" s="198">
        <f>ROW(Y26)*AB798^IF(AC798=100%,0,1)*PRODUCT(INDEX(1-AB$772:AB797,))</f>
        <v>0.30172323028264741</v>
      </c>
      <c r="AE798" s="198">
        <f t="shared" si="175"/>
        <v>8.9703551586865267</v>
      </c>
      <c r="AF798" s="197">
        <f t="shared" si="186"/>
        <v>2.9600000000000008E-2</v>
      </c>
      <c r="AG798" s="197">
        <f t="shared" si="177"/>
        <v>0.318525</v>
      </c>
      <c r="AH798" s="198">
        <f>ROW(AC26)*AF798^IF(AG798=100%,0,1)*PRODUCT(INDEX(1-AF$772:AF797,))</f>
        <v>0.38420343766246373</v>
      </c>
      <c r="AI798" s="198">
        <f t="shared" si="178"/>
        <v>6.5646861193302541</v>
      </c>
      <c r="AJ798" s="197">
        <f t="shared" si="187"/>
        <v>1.9600000000000003E-2</v>
      </c>
      <c r="AK798" s="197">
        <f t="shared" si="180"/>
        <v>0.2150625000000001</v>
      </c>
      <c r="AL798" s="198">
        <f>ROW(AG26)*AJ798^IF(AK798=100%,0,1)*PRODUCT(INDEX(1-AJ$772:AJ797,))</f>
        <v>0.31950095457638755</v>
      </c>
      <c r="AM798" s="199">
        <f t="shared" si="181"/>
        <v>5.017313340195205</v>
      </c>
      <c r="AN798" s="190"/>
    </row>
    <row r="799" spans="1:40" ht="14.45" hidden="1" customHeight="1">
      <c r="A799" s="190"/>
      <c r="B799" s="686"/>
      <c r="C799" s="196">
        <v>26</v>
      </c>
      <c r="D799" s="200"/>
      <c r="E799" s="200"/>
      <c r="F799" s="198"/>
      <c r="G799" s="198"/>
      <c r="H799" s="197"/>
      <c r="I799" s="197"/>
      <c r="J799" s="198"/>
      <c r="K799" s="198"/>
      <c r="L799" s="197"/>
      <c r="M799" s="197"/>
      <c r="N799" s="198"/>
      <c r="O799" s="198"/>
      <c r="P799" s="197"/>
      <c r="Q799" s="197"/>
      <c r="R799" s="198"/>
      <c r="S799" s="198"/>
      <c r="T799" s="197"/>
      <c r="U799" s="197"/>
      <c r="V799" s="198"/>
      <c r="W799" s="198"/>
      <c r="X799" s="197"/>
      <c r="Y799" s="197"/>
      <c r="Z799" s="198"/>
      <c r="AA799" s="198"/>
      <c r="AB799" s="197">
        <f t="shared" si="185"/>
        <v>8.160000000000002E-2</v>
      </c>
      <c r="AC799" s="197">
        <f t="shared" si="174"/>
        <v>0.90981899999999993</v>
      </c>
      <c r="AD799" s="198">
        <f>ROW(Y27)*AB799^IF(AC799=100%,0,1)*PRODUCT(INDEX(1-AB$772:AB798,))</f>
        <v>0.28776040756433663</v>
      </c>
      <c r="AE799" s="198">
        <f t="shared" si="175"/>
        <v>9.2581155662508632</v>
      </c>
      <c r="AF799" s="197">
        <f t="shared" si="186"/>
        <v>2.9600000000000008E-2</v>
      </c>
      <c r="AG799" s="197">
        <f t="shared" si="177"/>
        <v>0.332289</v>
      </c>
      <c r="AH799" s="198">
        <f>ROW(AC27)*AF799^IF(AG799=100%,0,1)*PRODUCT(INDEX(1-AF$772:AF798,))</f>
        <v>0.38717067036564157</v>
      </c>
      <c r="AI799" s="198">
        <f t="shared" si="178"/>
        <v>6.9518567896958956</v>
      </c>
      <c r="AJ799" s="197">
        <f t="shared" si="187"/>
        <v>1.9600000000000003E-2</v>
      </c>
      <c r="AK799" s="197">
        <f t="shared" si="180"/>
        <v>0.22417650000000011</v>
      </c>
      <c r="AL799" s="198">
        <f>ROW(AG27)*AJ799^IF(AK799=100%,0,1)*PRODUCT(INDEX(1-AJ$772:AJ798,))</f>
        <v>0.3252863795538708</v>
      </c>
      <c r="AM799" s="199">
        <f t="shared" si="181"/>
        <v>5.3425997197490762</v>
      </c>
      <c r="AN799" s="190"/>
    </row>
    <row r="800" spans="1:40" ht="14.45" hidden="1" customHeight="1">
      <c r="A800" s="190"/>
      <c r="B800" s="686"/>
      <c r="C800" s="196">
        <v>27</v>
      </c>
      <c r="D800" s="200"/>
      <c r="E800" s="200"/>
      <c r="F800" s="198"/>
      <c r="G800" s="198"/>
      <c r="H800" s="197"/>
      <c r="I800" s="197"/>
      <c r="J800" s="198"/>
      <c r="K800" s="198"/>
      <c r="L800" s="197"/>
      <c r="M800" s="197"/>
      <c r="N800" s="198"/>
      <c r="O800" s="198"/>
      <c r="P800" s="197"/>
      <c r="Q800" s="197"/>
      <c r="R800" s="198"/>
      <c r="S800" s="198"/>
      <c r="T800" s="197"/>
      <c r="U800" s="197"/>
      <c r="V800" s="198"/>
      <c r="W800" s="198"/>
      <c r="X800" s="197"/>
      <c r="Y800" s="197"/>
      <c r="Z800" s="198"/>
      <c r="AA800" s="198"/>
      <c r="AB800" s="197">
        <f t="shared" si="185"/>
        <v>8.160000000000002E-2</v>
      </c>
      <c r="AC800" s="197">
        <f t="shared" si="174"/>
        <v>0.94776299999999991</v>
      </c>
      <c r="AD800" s="198">
        <f>ROW(Y28)*AB800^IF(AC800=100%,0,1)*PRODUCT(INDEX(1-AB$772:AB799,))</f>
        <v>0.27406727528142333</v>
      </c>
      <c r="AE800" s="198">
        <f t="shared" si="175"/>
        <v>9.5321828415322862</v>
      </c>
      <c r="AF800" s="197">
        <f t="shared" si="186"/>
        <v>2.9600000000000008E-2</v>
      </c>
      <c r="AG800" s="197">
        <f t="shared" si="177"/>
        <v>0.346053</v>
      </c>
      <c r="AH800" s="198">
        <f>ROW(AC28)*AF800^IF(AG800=100%,0,1)*PRODUCT(INDEX(1-AF$772:AF799,))</f>
        <v>0.38962561920884892</v>
      </c>
      <c r="AI800" s="198">
        <f t="shared" si="178"/>
        <v>7.3414824089047448</v>
      </c>
      <c r="AJ800" s="197">
        <f t="shared" si="187"/>
        <v>1.9600000000000003E-2</v>
      </c>
      <c r="AK800" s="197">
        <f t="shared" si="180"/>
        <v>0.23329050000000012</v>
      </c>
      <c r="AL800" s="198">
        <f>ROW(AG28)*AJ800^IF(AK800=100%,0,1)*PRODUCT(INDEX(1-AJ$772:AJ799,))</f>
        <v>0.33072227638552659</v>
      </c>
      <c r="AM800" s="199">
        <f t="shared" si="181"/>
        <v>5.6733219961346029</v>
      </c>
      <c r="AN800" s="190"/>
    </row>
    <row r="801" spans="1:40" ht="14.45" hidden="1" customHeight="1">
      <c r="A801" s="190"/>
      <c r="B801" s="686"/>
      <c r="C801" s="196">
        <v>28</v>
      </c>
      <c r="D801" s="200"/>
      <c r="E801" s="200"/>
      <c r="F801" s="198"/>
      <c r="G801" s="198"/>
      <c r="H801" s="197"/>
      <c r="I801" s="197"/>
      <c r="J801" s="198"/>
      <c r="K801" s="198"/>
      <c r="L801" s="197"/>
      <c r="M801" s="197"/>
      <c r="N801" s="198"/>
      <c r="O801" s="198"/>
      <c r="P801" s="197"/>
      <c r="Q801" s="197"/>
      <c r="R801" s="198"/>
      <c r="S801" s="198"/>
      <c r="T801" s="197"/>
      <c r="U801" s="197"/>
      <c r="V801" s="198"/>
      <c r="W801" s="198"/>
      <c r="X801" s="197"/>
      <c r="Y801" s="197"/>
      <c r="Z801" s="198"/>
      <c r="AA801" s="198"/>
      <c r="AB801" s="197">
        <f t="shared" si="185"/>
        <v>8.160000000000002E-2</v>
      </c>
      <c r="AC801" s="197">
        <f t="shared" si="174"/>
        <v>0.98570699999999989</v>
      </c>
      <c r="AD801" s="198">
        <f>ROW(Y29)*AB801^IF(AC801=100%,0,1)*PRODUCT(INDEX(1-AB$772:AB800,))</f>
        <v>0.26069279224768982</v>
      </c>
      <c r="AE801" s="198">
        <f t="shared" si="175"/>
        <v>9.7928756337799765</v>
      </c>
      <c r="AF801" s="197">
        <f t="shared" si="186"/>
        <v>2.9600000000000008E-2</v>
      </c>
      <c r="AG801" s="197">
        <f t="shared" si="177"/>
        <v>0.359817</v>
      </c>
      <c r="AH801" s="198">
        <f>ROW(AC29)*AF801^IF(AG801=100%,0,1)*PRODUCT(INDEX(1-AF$772:AF800,))</f>
        <v>0.39159601162599084</v>
      </c>
      <c r="AI801" s="198">
        <f t="shared" si="178"/>
        <v>7.7330784205307355</v>
      </c>
      <c r="AJ801" s="197">
        <f t="shared" si="187"/>
        <v>1.9600000000000003E-2</v>
      </c>
      <c r="AK801" s="197">
        <f t="shared" si="180"/>
        <v>0.24240450000000013</v>
      </c>
      <c r="AL801" s="198">
        <f>ROW(AG29)*AJ801^IF(AK801=100%,0,1)*PRODUCT(INDEX(1-AJ$772:AJ800,))</f>
        <v>0.33582012404581213</v>
      </c>
      <c r="AM801" s="199">
        <f t="shared" si="181"/>
        <v>6.0091421201804147</v>
      </c>
      <c r="AN801" s="190"/>
    </row>
    <row r="802" spans="1:40" ht="14.45" customHeight="1">
      <c r="A802" s="190"/>
      <c r="B802" s="686"/>
      <c r="C802" s="196">
        <v>29</v>
      </c>
      <c r="D802" s="200"/>
      <c r="E802" s="200"/>
      <c r="F802" s="198"/>
      <c r="G802" s="198"/>
      <c r="H802" s="197"/>
      <c r="I802" s="197"/>
      <c r="J802" s="198"/>
      <c r="K802" s="198"/>
      <c r="L802" s="197"/>
      <c r="M802" s="197"/>
      <c r="N802" s="198"/>
      <c r="O802" s="198"/>
      <c r="P802" s="197"/>
      <c r="Q802" s="197"/>
      <c r="R802" s="198"/>
      <c r="S802" s="198"/>
      <c r="T802" s="197"/>
      <c r="U802" s="197"/>
      <c r="V802" s="198"/>
      <c r="W802" s="198"/>
      <c r="X802" s="197"/>
      <c r="Y802" s="197"/>
      <c r="Z802" s="198"/>
      <c r="AA802" s="198"/>
      <c r="AB802" s="197">
        <f t="shared" si="185"/>
        <v>8.160000000000002E-2</v>
      </c>
      <c r="AC802" s="197">
        <f t="shared" si="174"/>
        <v>1</v>
      </c>
      <c r="AD802" s="198">
        <f>ROW(Y30)*AB802^IF(AC802=100%,0,1)*PRODUCT(INDEX(1-AB$772:AB801,))</f>
        <v>3.0352467089284771</v>
      </c>
      <c r="AE802" s="198">
        <f t="shared" si="175"/>
        <v>12.828122342708454</v>
      </c>
      <c r="AF802" s="197">
        <f t="shared" si="186"/>
        <v>2.9600000000000008E-2</v>
      </c>
      <c r="AG802" s="197">
        <f t="shared" si="177"/>
        <v>0.373581</v>
      </c>
      <c r="AH802" s="198">
        <f>ROW(AC30)*AF802^IF(AG802=100%,0,1)*PRODUCT(INDEX(1-AF$772:AF801,))</f>
        <v>0.3931083824295119</v>
      </c>
      <c r="AI802" s="198">
        <f t="shared" si="178"/>
        <v>8.1261868029602482</v>
      </c>
      <c r="AJ802" s="197">
        <f t="shared" si="187"/>
        <v>1.9600000000000003E-2</v>
      </c>
      <c r="AK802" s="197">
        <f t="shared" si="180"/>
        <v>0.25151850000000014</v>
      </c>
      <c r="AL802" s="198">
        <f>ROW(AG30)*AJ802^IF(AK802=100%,0,1)*PRODUCT(INDEX(1-AJ$772:AJ801,))</f>
        <v>0.34059108580811814</v>
      </c>
      <c r="AM802" s="199">
        <f t="shared" si="181"/>
        <v>6.3497332059885325</v>
      </c>
      <c r="AN802" s="190"/>
    </row>
    <row r="803" spans="1:40" ht="14.45" hidden="1" customHeight="1">
      <c r="A803" s="190"/>
      <c r="B803" s="686"/>
      <c r="C803" s="196">
        <v>30</v>
      </c>
      <c r="D803" s="200"/>
      <c r="E803" s="200"/>
      <c r="F803" s="198"/>
      <c r="G803" s="198"/>
      <c r="H803" s="197"/>
      <c r="I803" s="197"/>
      <c r="J803" s="198"/>
      <c r="K803" s="198"/>
      <c r="L803" s="197"/>
      <c r="M803" s="197"/>
      <c r="N803" s="198"/>
      <c r="O803" s="198"/>
      <c r="P803" s="197"/>
      <c r="Q803" s="197"/>
      <c r="R803" s="198"/>
      <c r="S803" s="198"/>
      <c r="T803" s="197"/>
      <c r="U803" s="197"/>
      <c r="V803" s="198"/>
      <c r="W803" s="198"/>
      <c r="X803" s="197"/>
      <c r="Y803" s="197"/>
      <c r="Z803" s="198"/>
      <c r="AA803" s="198"/>
      <c r="AB803" s="197"/>
      <c r="AC803" s="197"/>
      <c r="AD803" s="198"/>
      <c r="AE803" s="198"/>
      <c r="AF803" s="197">
        <f t="shared" si="186"/>
        <v>2.9600000000000008E-2</v>
      </c>
      <c r="AG803" s="197">
        <f t="shared" si="177"/>
        <v>0.38734499999999999</v>
      </c>
      <c r="AH803" s="198">
        <f>ROW(AC31)*AF803^IF(AG803=100%,0,1)*PRODUCT(INDEX(1-AF$772:AF802,))</f>
        <v>0.39418812011991833</v>
      </c>
      <c r="AI803" s="198">
        <f t="shared" si="178"/>
        <v>8.5203749230801673</v>
      </c>
      <c r="AJ803" s="197">
        <f t="shared" si="187"/>
        <v>1.9600000000000003E-2</v>
      </c>
      <c r="AK803" s="197">
        <f t="shared" si="180"/>
        <v>0.26063250000000016</v>
      </c>
      <c r="AL803" s="198">
        <f>ROW(AG31)*AJ803^IF(AK803=100%,0,1)*PRODUCT(INDEX(1-AJ$772:AJ802,))</f>
        <v>0.34504601721048833</v>
      </c>
      <c r="AM803" s="199">
        <f t="shared" si="181"/>
        <v>6.6947792231990206</v>
      </c>
      <c r="AN803" s="190"/>
    </row>
    <row r="804" spans="1:40" ht="14.45" hidden="1" customHeight="1">
      <c r="A804" s="190"/>
      <c r="B804" s="686"/>
      <c r="C804" s="196">
        <v>31</v>
      </c>
      <c r="D804" s="200"/>
      <c r="E804" s="200"/>
      <c r="F804" s="198"/>
      <c r="G804" s="198"/>
      <c r="H804" s="197"/>
      <c r="I804" s="197"/>
      <c r="J804" s="198"/>
      <c r="K804" s="198"/>
      <c r="L804" s="197"/>
      <c r="M804" s="197"/>
      <c r="N804" s="198"/>
      <c r="O804" s="198"/>
      <c r="P804" s="197"/>
      <c r="Q804" s="197"/>
      <c r="R804" s="198"/>
      <c r="S804" s="198"/>
      <c r="T804" s="197"/>
      <c r="U804" s="197"/>
      <c r="V804" s="198"/>
      <c r="W804" s="198"/>
      <c r="X804" s="197"/>
      <c r="Y804" s="197"/>
      <c r="Z804" s="198"/>
      <c r="AA804" s="198"/>
      <c r="AB804" s="197"/>
      <c r="AC804" s="197"/>
      <c r="AD804" s="198"/>
      <c r="AE804" s="198"/>
      <c r="AF804" s="197">
        <f t="shared" si="186"/>
        <v>2.9600000000000008E-2</v>
      </c>
      <c r="AG804" s="197">
        <f t="shared" si="177"/>
        <v>0.40110899999999999</v>
      </c>
      <c r="AH804" s="198">
        <f>ROW(AC32)*AF804^IF(AG804=100%,0,1)*PRODUCT(INDEX(1-AF$772:AF803,))</f>
        <v>0.39485951149870324</v>
      </c>
      <c r="AI804" s="198">
        <f t="shared" si="178"/>
        <v>8.9152344345788705</v>
      </c>
      <c r="AJ804" s="197">
        <f t="shared" si="187"/>
        <v>1.9600000000000003E-2</v>
      </c>
      <c r="AK804" s="197">
        <f t="shared" si="180"/>
        <v>0.26974650000000017</v>
      </c>
      <c r="AL804" s="198">
        <f>ROW(AG32)*AJ804^IF(AK804=100%,0,1)*PRODUCT(INDEX(1-AJ$772:AJ803,))</f>
        <v>0.34919547383036154</v>
      </c>
      <c r="AM804" s="199">
        <f t="shared" si="181"/>
        <v>7.0439746970293822</v>
      </c>
      <c r="AN804" s="190"/>
    </row>
    <row r="805" spans="1:40" ht="14.45" hidden="1" customHeight="1">
      <c r="A805" s="190"/>
      <c r="B805" s="686"/>
      <c r="C805" s="196">
        <v>32</v>
      </c>
      <c r="D805" s="200"/>
      <c r="E805" s="200"/>
      <c r="F805" s="198"/>
      <c r="G805" s="198"/>
      <c r="H805" s="197"/>
      <c r="I805" s="197"/>
      <c r="J805" s="198"/>
      <c r="K805" s="198"/>
      <c r="L805" s="197"/>
      <c r="M805" s="197"/>
      <c r="N805" s="198"/>
      <c r="O805" s="198"/>
      <c r="P805" s="197"/>
      <c r="Q805" s="197"/>
      <c r="R805" s="198"/>
      <c r="S805" s="198"/>
      <c r="T805" s="197"/>
      <c r="U805" s="197"/>
      <c r="V805" s="198"/>
      <c r="W805" s="198"/>
      <c r="X805" s="197"/>
      <c r="Y805" s="197"/>
      <c r="Z805" s="198"/>
      <c r="AA805" s="198"/>
      <c r="AB805" s="197"/>
      <c r="AC805" s="197"/>
      <c r="AD805" s="198"/>
      <c r="AE805" s="198"/>
      <c r="AF805" s="197">
        <f t="shared" si="186"/>
        <v>2.9600000000000008E-2</v>
      </c>
      <c r="AG805" s="197">
        <f t="shared" si="177"/>
        <v>0.41487299999999999</v>
      </c>
      <c r="AH805" s="198">
        <f>ROW(AC33)*AF805^IF(AG805=100%,0,1)*PRODUCT(INDEX(1-AF$772:AF804,))</f>
        <v>0.39514578464453975</v>
      </c>
      <c r="AI805" s="198">
        <f t="shared" si="178"/>
        <v>9.3103802192234095</v>
      </c>
      <c r="AJ805" s="197">
        <f t="shared" si="187"/>
        <v>1.9600000000000003E-2</v>
      </c>
      <c r="AK805" s="197">
        <f t="shared" si="180"/>
        <v>0.27886050000000018</v>
      </c>
      <c r="AL805" s="198">
        <f>ROW(AG33)*AJ805^IF(AK805=100%,0,1)*PRODUCT(INDEX(1-AJ$772:AJ804,))</f>
        <v>0.35304971887276415</v>
      </c>
      <c r="AM805" s="199">
        <f t="shared" si="181"/>
        <v>7.3970244159021465</v>
      </c>
      <c r="AN805" s="190"/>
    </row>
    <row r="806" spans="1:40" ht="14.45" hidden="1" customHeight="1">
      <c r="A806" s="190"/>
      <c r="B806" s="686"/>
      <c r="C806" s="196">
        <v>33</v>
      </c>
      <c r="D806" s="200"/>
      <c r="E806" s="200"/>
      <c r="F806" s="198"/>
      <c r="G806" s="198"/>
      <c r="H806" s="197"/>
      <c r="I806" s="197"/>
      <c r="J806" s="198"/>
      <c r="K806" s="198"/>
      <c r="L806" s="197"/>
      <c r="M806" s="197"/>
      <c r="N806" s="198"/>
      <c r="O806" s="198"/>
      <c r="P806" s="197"/>
      <c r="Q806" s="197"/>
      <c r="R806" s="198"/>
      <c r="S806" s="198"/>
      <c r="T806" s="197"/>
      <c r="U806" s="197"/>
      <c r="V806" s="198"/>
      <c r="W806" s="198"/>
      <c r="X806" s="197"/>
      <c r="Y806" s="197"/>
      <c r="Z806" s="198"/>
      <c r="AA806" s="198"/>
      <c r="AB806" s="197"/>
      <c r="AC806" s="197"/>
      <c r="AD806" s="198"/>
      <c r="AE806" s="198"/>
      <c r="AF806" s="197">
        <f t="shared" si="186"/>
        <v>2.9600000000000008E-2</v>
      </c>
      <c r="AG806" s="197">
        <f t="shared" si="177"/>
        <v>0.42863699999999999</v>
      </c>
      <c r="AH806" s="198">
        <f>ROW(AC34)*AF806^IF(AG806=100%,0,1)*PRODUCT(INDEX(1-AF$772:AF805,))</f>
        <v>0.39506915031054812</v>
      </c>
      <c r="AI806" s="198">
        <f t="shared" si="178"/>
        <v>9.705449369533957</v>
      </c>
      <c r="AJ806" s="197">
        <f t="shared" si="187"/>
        <v>1.9600000000000003E-2</v>
      </c>
      <c r="AK806" s="197">
        <f t="shared" si="180"/>
        <v>0.28797450000000019</v>
      </c>
      <c r="AL806" s="198">
        <f>ROW(AG34)*AJ806^IF(AK806=100%,0,1)*PRODUCT(INDEX(1-AJ$772:AJ805,))</f>
        <v>0.35661873057627802</v>
      </c>
      <c r="AM806" s="199">
        <f t="shared" si="181"/>
        <v>7.7536431464784243</v>
      </c>
      <c r="AN806" s="190"/>
    </row>
    <row r="807" spans="1:40" ht="14.45" hidden="1" customHeight="1">
      <c r="A807" s="190"/>
      <c r="B807" s="686"/>
      <c r="C807" s="196">
        <v>34</v>
      </c>
      <c r="D807" s="200"/>
      <c r="E807" s="200"/>
      <c r="F807" s="198"/>
      <c r="G807" s="198"/>
      <c r="H807" s="197"/>
      <c r="I807" s="197"/>
      <c r="J807" s="198"/>
      <c r="K807" s="198"/>
      <c r="L807" s="197"/>
      <c r="M807" s="197"/>
      <c r="N807" s="198"/>
      <c r="O807" s="198"/>
      <c r="P807" s="197"/>
      <c r="Q807" s="197"/>
      <c r="R807" s="198"/>
      <c r="S807" s="198"/>
      <c r="T807" s="197"/>
      <c r="U807" s="197"/>
      <c r="V807" s="198"/>
      <c r="W807" s="198"/>
      <c r="X807" s="197"/>
      <c r="Y807" s="197"/>
      <c r="Z807" s="198"/>
      <c r="AA807" s="198"/>
      <c r="AB807" s="197"/>
      <c r="AC807" s="197"/>
      <c r="AD807" s="198"/>
      <c r="AE807" s="198"/>
      <c r="AF807" s="197">
        <f t="shared" si="186"/>
        <v>2.9600000000000008E-2</v>
      </c>
      <c r="AG807" s="197">
        <f t="shared" si="177"/>
        <v>0.44240099999999999</v>
      </c>
      <c r="AH807" s="198">
        <f>ROW(AC35)*AF807^IF(AG807=100%,0,1)*PRODUCT(INDEX(1-AF$772:AF806,))</f>
        <v>0.39465084179845467</v>
      </c>
      <c r="AI807" s="198">
        <f t="shared" si="178"/>
        <v>10.100100211332412</v>
      </c>
      <c r="AJ807" s="197">
        <f t="shared" si="187"/>
        <v>1.9600000000000003E-2</v>
      </c>
      <c r="AK807" s="197">
        <f t="shared" si="180"/>
        <v>0.2970885000000002</v>
      </c>
      <c r="AL807" s="198">
        <f>ROW(AG35)*AJ807^IF(AK807=100%,0,1)*PRODUCT(INDEX(1-AJ$772:AJ806,))</f>
        <v>0.35991220944101188</v>
      </c>
      <c r="AM807" s="199">
        <f t="shared" si="181"/>
        <v>8.113555355919436</v>
      </c>
      <c r="AN807" s="190"/>
    </row>
    <row r="808" spans="1:40" ht="14.45" hidden="1" customHeight="1">
      <c r="A808" s="190"/>
      <c r="B808" s="686"/>
      <c r="C808" s="196">
        <v>35</v>
      </c>
      <c r="D808" s="200"/>
      <c r="E808" s="200"/>
      <c r="F808" s="198"/>
      <c r="G808" s="198"/>
      <c r="H808" s="197"/>
      <c r="I808" s="197"/>
      <c r="J808" s="198"/>
      <c r="K808" s="198"/>
      <c r="L808" s="197"/>
      <c r="M808" s="197"/>
      <c r="N808" s="198"/>
      <c r="O808" s="198"/>
      <c r="P808" s="197"/>
      <c r="Q808" s="197"/>
      <c r="R808" s="198"/>
      <c r="S808" s="198"/>
      <c r="T808" s="197"/>
      <c r="U808" s="197"/>
      <c r="V808" s="198"/>
      <c r="W808" s="198"/>
      <c r="X808" s="197"/>
      <c r="Y808" s="197"/>
      <c r="Z808" s="198"/>
      <c r="AA808" s="198"/>
      <c r="AB808" s="197"/>
      <c r="AC808" s="197"/>
      <c r="AD808" s="198"/>
      <c r="AE808" s="198"/>
      <c r="AF808" s="197">
        <f t="shared" si="186"/>
        <v>2.9600000000000008E-2</v>
      </c>
      <c r="AG808" s="197">
        <f t="shared" si="177"/>
        <v>0.45616499999999999</v>
      </c>
      <c r="AH808" s="198">
        <f>ROW(AC36)*AF808^IF(AG808=100%,0,1)*PRODUCT(INDEX(1-AF$772:AF807,))</f>
        <v>0.39391115336354104</v>
      </c>
      <c r="AI808" s="198">
        <f t="shared" si="178"/>
        <v>10.494011364695954</v>
      </c>
      <c r="AJ808" s="197">
        <f t="shared" si="187"/>
        <v>1.9600000000000003E-2</v>
      </c>
      <c r="AK808" s="197">
        <f t="shared" si="180"/>
        <v>0.30620250000000021</v>
      </c>
      <c r="AL808" s="198">
        <f>ROW(AG36)*AJ808^IF(AK808=100%,0,1)*PRODUCT(INDEX(1-AJ$772:AJ807,))</f>
        <v>0.36293958528271009</v>
      </c>
      <c r="AM808" s="199">
        <f t="shared" si="181"/>
        <v>8.4764949412021462</v>
      </c>
      <c r="AN808" s="190"/>
    </row>
    <row r="809" spans="1:40" ht="14.45" hidden="1" customHeight="1">
      <c r="A809" s="190"/>
      <c r="B809" s="686"/>
      <c r="C809" s="196">
        <v>36</v>
      </c>
      <c r="D809" s="200"/>
      <c r="E809" s="200"/>
      <c r="F809" s="198"/>
      <c r="G809" s="198"/>
      <c r="H809" s="197"/>
      <c r="I809" s="197"/>
      <c r="J809" s="198"/>
      <c r="K809" s="198"/>
      <c r="L809" s="197"/>
      <c r="M809" s="197"/>
      <c r="N809" s="198"/>
      <c r="O809" s="198"/>
      <c r="P809" s="197"/>
      <c r="Q809" s="197"/>
      <c r="R809" s="198"/>
      <c r="S809" s="198"/>
      <c r="T809" s="197"/>
      <c r="U809" s="197"/>
      <c r="V809" s="198"/>
      <c r="W809" s="198"/>
      <c r="X809" s="197"/>
      <c r="Y809" s="197"/>
      <c r="Z809" s="198"/>
      <c r="AA809" s="198"/>
      <c r="AB809" s="197"/>
      <c r="AC809" s="197"/>
      <c r="AD809" s="198"/>
      <c r="AE809" s="198"/>
      <c r="AF809" s="197">
        <f t="shared" si="186"/>
        <v>2.9600000000000008E-2</v>
      </c>
      <c r="AG809" s="197">
        <f t="shared" si="177"/>
        <v>0.46992899999999999</v>
      </c>
      <c r="AH809" s="198">
        <f>ROW(AC37)*AF809^IF(AG809=100%,0,1)*PRODUCT(INDEX(1-AF$772:AF808,))</f>
        <v>0.39286947720242416</v>
      </c>
      <c r="AI809" s="198">
        <f t="shared" si="178"/>
        <v>10.886880841898378</v>
      </c>
      <c r="AJ809" s="197">
        <f t="shared" si="187"/>
        <v>1.9600000000000003E-2</v>
      </c>
      <c r="AK809" s="197">
        <f t="shared" si="180"/>
        <v>0.31531650000000022</v>
      </c>
      <c r="AL809" s="198">
        <f>ROW(AG37)*AJ809^IF(AK809=100%,0,1)*PRODUCT(INDEX(1-AJ$772:AJ808,))</f>
        <v>0.36571002411703468</v>
      </c>
      <c r="AM809" s="199">
        <f t="shared" si="181"/>
        <v>8.8422049653191817</v>
      </c>
      <c r="AN809" s="190"/>
    </row>
    <row r="810" spans="1:40" ht="14.45" hidden="1" customHeight="1">
      <c r="A810" s="190"/>
      <c r="B810" s="686"/>
      <c r="C810" s="196">
        <v>37</v>
      </c>
      <c r="D810" s="200"/>
      <c r="E810" s="200"/>
      <c r="F810" s="198"/>
      <c r="G810" s="198"/>
      <c r="H810" s="197"/>
      <c r="I810" s="197"/>
      <c r="J810" s="198"/>
      <c r="K810" s="198"/>
      <c r="L810" s="197"/>
      <c r="M810" s="197"/>
      <c r="N810" s="198"/>
      <c r="O810" s="198"/>
      <c r="P810" s="197"/>
      <c r="Q810" s="197"/>
      <c r="R810" s="198"/>
      <c r="S810" s="198"/>
      <c r="T810" s="197"/>
      <c r="U810" s="197"/>
      <c r="V810" s="198"/>
      <c r="W810" s="198"/>
      <c r="X810" s="197"/>
      <c r="Y810" s="197"/>
      <c r="Z810" s="198"/>
      <c r="AA810" s="198"/>
      <c r="AB810" s="197"/>
      <c r="AC810" s="197"/>
      <c r="AD810" s="198"/>
      <c r="AE810" s="198"/>
      <c r="AF810" s="197">
        <f t="shared" si="186"/>
        <v>2.9600000000000008E-2</v>
      </c>
      <c r="AG810" s="197">
        <f t="shared" si="177"/>
        <v>0.48369299999999998</v>
      </c>
      <c r="AH810" s="198">
        <f>ROW(AC38)*AF810^IF(AG810=100%,0,1)*PRODUCT(INDEX(1-AF$772:AF809,))</f>
        <v>0.39154433907391428</v>
      </c>
      <c r="AI810" s="198">
        <f t="shared" si="178"/>
        <v>11.278425180972292</v>
      </c>
      <c r="AJ810" s="197">
        <f t="shared" si="187"/>
        <v>1.9600000000000003E-2</v>
      </c>
      <c r="AK810" s="197">
        <f t="shared" si="180"/>
        <v>0.32443050000000023</v>
      </c>
      <c r="AL810" s="198">
        <f>ROW(AG38)*AJ810^IF(AK810=100%,0,1)*PRODUCT(INDEX(1-AJ$772:AJ809,))</f>
        <v>0.36823243487797169</v>
      </c>
      <c r="AM810" s="199">
        <f t="shared" si="181"/>
        <v>9.2104374001971525</v>
      </c>
      <c r="AN810" s="190"/>
    </row>
    <row r="811" spans="1:40" ht="14.45" hidden="1" customHeight="1">
      <c r="A811" s="190"/>
      <c r="B811" s="686"/>
      <c r="C811" s="196">
        <v>38</v>
      </c>
      <c r="D811" s="200"/>
      <c r="E811" s="200"/>
      <c r="F811" s="198"/>
      <c r="G811" s="198"/>
      <c r="H811" s="197"/>
      <c r="I811" s="197"/>
      <c r="J811" s="198"/>
      <c r="K811" s="198"/>
      <c r="L811" s="197"/>
      <c r="M811" s="197"/>
      <c r="N811" s="198"/>
      <c r="O811" s="198"/>
      <c r="P811" s="197"/>
      <c r="Q811" s="197"/>
      <c r="R811" s="198"/>
      <c r="S811" s="198"/>
      <c r="T811" s="197"/>
      <c r="U811" s="197"/>
      <c r="V811" s="198"/>
      <c r="W811" s="198"/>
      <c r="X811" s="197"/>
      <c r="Y811" s="197"/>
      <c r="Z811" s="198"/>
      <c r="AA811" s="198"/>
      <c r="AB811" s="197"/>
      <c r="AC811" s="197"/>
      <c r="AD811" s="198"/>
      <c r="AE811" s="198"/>
      <c r="AF811" s="197">
        <f t="shared" si="186"/>
        <v>2.9600000000000008E-2</v>
      </c>
      <c r="AG811" s="197">
        <f t="shared" si="177"/>
        <v>0.49745699999999998</v>
      </c>
      <c r="AH811" s="198">
        <f>ROW(AC39)*AF811^IF(AG811=100%,0,1)*PRODUCT(INDEX(1-AF$772:AF810,))</f>
        <v>0.38995343260146664</v>
      </c>
      <c r="AI811" s="198">
        <f t="shared" si="178"/>
        <v>11.668378613573758</v>
      </c>
      <c r="AJ811" s="197">
        <f t="shared" si="187"/>
        <v>1.9600000000000003E-2</v>
      </c>
      <c r="AK811" s="197">
        <f t="shared" si="180"/>
        <v>0.33354450000000024</v>
      </c>
      <c r="AL811" s="198">
        <f>ROW(AG39)*AJ811^IF(AK811=100%,0,1)*PRODUCT(INDEX(1-AJ$772:AJ810,))</f>
        <v>0.37051547597421508</v>
      </c>
      <c r="AM811" s="199">
        <f t="shared" si="181"/>
        <v>9.5809528761713683</v>
      </c>
      <c r="AN811" s="190"/>
    </row>
    <row r="812" spans="1:40" ht="14.45" hidden="1" customHeight="1">
      <c r="A812" s="190"/>
      <c r="B812" s="686"/>
      <c r="C812" s="196">
        <v>39</v>
      </c>
      <c r="D812" s="200"/>
      <c r="E812" s="200"/>
      <c r="F812" s="198"/>
      <c r="G812" s="198"/>
      <c r="H812" s="197"/>
      <c r="I812" s="197"/>
      <c r="J812" s="198"/>
      <c r="K812" s="198"/>
      <c r="L812" s="197"/>
      <c r="M812" s="197"/>
      <c r="N812" s="198"/>
      <c r="O812" s="198"/>
      <c r="P812" s="197"/>
      <c r="Q812" s="197"/>
      <c r="R812" s="198"/>
      <c r="S812" s="198"/>
      <c r="T812" s="197"/>
      <c r="U812" s="197"/>
      <c r="V812" s="198"/>
      <c r="W812" s="198"/>
      <c r="X812" s="197"/>
      <c r="Y812" s="197"/>
      <c r="Z812" s="198"/>
      <c r="AA812" s="198"/>
      <c r="AB812" s="197"/>
      <c r="AC812" s="197"/>
      <c r="AD812" s="198"/>
      <c r="AE812" s="198"/>
      <c r="AF812" s="197">
        <f t="shared" si="186"/>
        <v>2.9600000000000008E-2</v>
      </c>
      <c r="AG812" s="197">
        <f t="shared" si="177"/>
        <v>0.51122100000000004</v>
      </c>
      <c r="AH812" s="198">
        <f>ROW(AC40)*AF812^IF(AG812=100%,0,1)*PRODUCT(INDEX(1-AF$772:AF811,))</f>
        <v>0.38811365230406486</v>
      </c>
      <c r="AI812" s="198">
        <f t="shared" si="178"/>
        <v>12.056492265877823</v>
      </c>
      <c r="AJ812" s="197">
        <f t="shared" si="187"/>
        <v>1.9600000000000003E-2</v>
      </c>
      <c r="AK812" s="197">
        <f t="shared" si="180"/>
        <v>0.34265850000000025</v>
      </c>
      <c r="AL812" s="198">
        <f>ROW(AG40)*AJ812^IF(AK812=100%,0,1)*PRODUCT(INDEX(1-AJ$772:AJ811,))</f>
        <v>0.37256756168730309</v>
      </c>
      <c r="AM812" s="199">
        <f t="shared" si="181"/>
        <v>9.9535204378586712</v>
      </c>
      <c r="AN812" s="190"/>
    </row>
    <row r="813" spans="1:40" ht="14.45" hidden="1" customHeight="1">
      <c r="A813" s="190"/>
      <c r="B813" s="686"/>
      <c r="C813" s="196">
        <v>40</v>
      </c>
      <c r="D813" s="200"/>
      <c r="E813" s="200"/>
      <c r="F813" s="198"/>
      <c r="G813" s="198"/>
      <c r="H813" s="197"/>
      <c r="I813" s="197"/>
      <c r="J813" s="198"/>
      <c r="K813" s="198"/>
      <c r="L813" s="197"/>
      <c r="M813" s="197"/>
      <c r="N813" s="198"/>
      <c r="O813" s="198"/>
      <c r="P813" s="197"/>
      <c r="Q813" s="197"/>
      <c r="R813" s="198"/>
      <c r="S813" s="198"/>
      <c r="T813" s="197"/>
      <c r="U813" s="197"/>
      <c r="V813" s="198"/>
      <c r="W813" s="198"/>
      <c r="X813" s="197"/>
      <c r="Y813" s="197"/>
      <c r="Z813" s="198"/>
      <c r="AA813" s="198"/>
      <c r="AB813" s="197"/>
      <c r="AC813" s="197"/>
      <c r="AD813" s="198"/>
      <c r="AE813" s="198"/>
      <c r="AF813" s="197">
        <f t="shared" si="186"/>
        <v>2.9600000000000008E-2</v>
      </c>
      <c r="AG813" s="197">
        <f t="shared" si="177"/>
        <v>0.52498500000000003</v>
      </c>
      <c r="AH813" s="198">
        <f>ROW(AC41)*AF813^IF(AG813=100%,0,1)*PRODUCT(INDEX(1-AF$772:AF812,))</f>
        <v>0.38604112540076113</v>
      </c>
      <c r="AI813" s="198">
        <f t="shared" si="178"/>
        <v>12.442533391278584</v>
      </c>
      <c r="AJ813" s="197">
        <f t="shared" si="187"/>
        <v>1.9600000000000003E-2</v>
      </c>
      <c r="AK813" s="197">
        <f t="shared" si="180"/>
        <v>0.35177250000000027</v>
      </c>
      <c r="AL813" s="198">
        <f>ROW(AG41)*AJ813^IF(AK813=100%,0,1)*PRODUCT(INDEX(1-AJ$772:AJ812,))</f>
        <v>0.37439686841518771</v>
      </c>
      <c r="AM813" s="199">
        <f t="shared" si="181"/>
        <v>10.327917306273859</v>
      </c>
      <c r="AN813" s="190"/>
    </row>
    <row r="814" spans="1:40" ht="14.45" hidden="1" customHeight="1">
      <c r="A814" s="190"/>
      <c r="B814" s="686"/>
      <c r="C814" s="196">
        <v>41</v>
      </c>
      <c r="D814" s="200"/>
      <c r="E814" s="200"/>
      <c r="F814" s="198"/>
      <c r="G814" s="198"/>
      <c r="H814" s="197"/>
      <c r="I814" s="197"/>
      <c r="J814" s="198"/>
      <c r="K814" s="198"/>
      <c r="L814" s="197"/>
      <c r="M814" s="197"/>
      <c r="N814" s="198"/>
      <c r="O814" s="198"/>
      <c r="P814" s="197"/>
      <c r="Q814" s="197"/>
      <c r="R814" s="198"/>
      <c r="S814" s="198"/>
      <c r="T814" s="197"/>
      <c r="U814" s="197"/>
      <c r="V814" s="198"/>
      <c r="W814" s="198"/>
      <c r="X814" s="197"/>
      <c r="Y814" s="197"/>
      <c r="Z814" s="198"/>
      <c r="AA814" s="198"/>
      <c r="AB814" s="197"/>
      <c r="AC814" s="197"/>
      <c r="AD814" s="198"/>
      <c r="AE814" s="198"/>
      <c r="AF814" s="197">
        <f t="shared" si="186"/>
        <v>2.9600000000000008E-2</v>
      </c>
      <c r="AG814" s="197">
        <f t="shared" si="177"/>
        <v>0.53874900000000003</v>
      </c>
      <c r="AH814" s="198">
        <f>ROW(AC42)*AF814^IF(AG814=100%,0,1)*PRODUCT(INDEX(1-AF$772:AF813,))</f>
        <v>0.38375124243253034</v>
      </c>
      <c r="AI814" s="198">
        <f t="shared" si="178"/>
        <v>12.826284633711115</v>
      </c>
      <c r="AJ814" s="197">
        <f t="shared" si="187"/>
        <v>1.9600000000000003E-2</v>
      </c>
      <c r="AK814" s="197">
        <f t="shared" si="180"/>
        <v>0.36088650000000028</v>
      </c>
      <c r="AL814" s="198">
        <f>ROW(AG42)*AJ814^IF(AK814=100%,0,1)*PRODUCT(INDEX(1-AJ$772:AJ813,))</f>
        <v>0.37601134076484155</v>
      </c>
      <c r="AM814" s="199">
        <f t="shared" si="181"/>
        <v>10.703928647038701</v>
      </c>
      <c r="AN814" s="190"/>
    </row>
    <row r="815" spans="1:40" ht="14.45" hidden="1" customHeight="1">
      <c r="A815" s="190"/>
      <c r="B815" s="686"/>
      <c r="C815" s="196">
        <v>42</v>
      </c>
      <c r="D815" s="200"/>
      <c r="E815" s="200"/>
      <c r="F815" s="198"/>
      <c r="G815" s="198"/>
      <c r="H815" s="197"/>
      <c r="I815" s="197"/>
      <c r="J815" s="198"/>
      <c r="K815" s="198"/>
      <c r="L815" s="197"/>
      <c r="M815" s="197"/>
      <c r="N815" s="198"/>
      <c r="O815" s="198"/>
      <c r="P815" s="197"/>
      <c r="Q815" s="197"/>
      <c r="R815" s="198"/>
      <c r="S815" s="198"/>
      <c r="T815" s="197"/>
      <c r="U815" s="197"/>
      <c r="V815" s="198"/>
      <c r="W815" s="198"/>
      <c r="X815" s="197"/>
      <c r="Y815" s="197"/>
      <c r="Z815" s="198"/>
      <c r="AA815" s="198"/>
      <c r="AB815" s="197"/>
      <c r="AC815" s="197"/>
      <c r="AD815" s="198"/>
      <c r="AE815" s="198"/>
      <c r="AF815" s="197">
        <f t="shared" si="186"/>
        <v>2.9600000000000008E-2</v>
      </c>
      <c r="AG815" s="197">
        <f t="shared" si="177"/>
        <v>0.55251300000000003</v>
      </c>
      <c r="AH815" s="198">
        <f>ROW(AC43)*AF815^IF(AG815=100%,0,1)*PRODUCT(INDEX(1-AF$772:AF814,))</f>
        <v>0.38125868674358765</v>
      </c>
      <c r="AI815" s="198">
        <f t="shared" si="178"/>
        <v>13.207543320454702</v>
      </c>
      <c r="AJ815" s="197">
        <f t="shared" si="187"/>
        <v>1.9600000000000003E-2</v>
      </c>
      <c r="AK815" s="197">
        <f t="shared" si="180"/>
        <v>0.37000050000000029</v>
      </c>
      <c r="AL815" s="198">
        <f>ROW(AG43)*AJ815^IF(AK815=100%,0,1)*PRODUCT(INDEX(1-AJ$772:AJ814,))</f>
        <v>0.37741869749741852</v>
      </c>
      <c r="AM815" s="199">
        <f t="shared" si="181"/>
        <v>11.08134734453612</v>
      </c>
      <c r="AN815" s="190"/>
    </row>
    <row r="816" spans="1:40" ht="14.45" hidden="1" customHeight="1">
      <c r="A816" s="190"/>
      <c r="B816" s="686"/>
      <c r="C816" s="196">
        <v>43</v>
      </c>
      <c r="D816" s="200"/>
      <c r="E816" s="200"/>
      <c r="F816" s="198"/>
      <c r="G816" s="198"/>
      <c r="H816" s="197"/>
      <c r="I816" s="197"/>
      <c r="J816" s="198"/>
      <c r="K816" s="198"/>
      <c r="L816" s="197"/>
      <c r="M816" s="197"/>
      <c r="N816" s="198"/>
      <c r="O816" s="198"/>
      <c r="P816" s="197"/>
      <c r="Q816" s="197"/>
      <c r="R816" s="198"/>
      <c r="S816" s="198"/>
      <c r="T816" s="197"/>
      <c r="U816" s="197"/>
      <c r="V816" s="198"/>
      <c r="W816" s="198"/>
      <c r="X816" s="197"/>
      <c r="Y816" s="197"/>
      <c r="Z816" s="198"/>
      <c r="AA816" s="198"/>
      <c r="AB816" s="197"/>
      <c r="AC816" s="197"/>
      <c r="AD816" s="198"/>
      <c r="AE816" s="198"/>
      <c r="AF816" s="197">
        <f t="shared" si="186"/>
        <v>2.9600000000000008E-2</v>
      </c>
      <c r="AG816" s="197">
        <f t="shared" si="177"/>
        <v>0.56627700000000003</v>
      </c>
      <c r="AH816" s="198">
        <f>ROW(AC44)*AF816^IF(AG816=100%,0,1)*PRODUCT(INDEX(1-AF$772:AF815,))</f>
        <v>0.37857746286286065</v>
      </c>
      <c r="AI816" s="198">
        <f t="shared" si="178"/>
        <v>13.586120783317563</v>
      </c>
      <c r="AJ816" s="197">
        <f t="shared" si="187"/>
        <v>1.9600000000000003E-2</v>
      </c>
      <c r="AK816" s="197">
        <f t="shared" si="180"/>
        <v>0.3791145000000003</v>
      </c>
      <c r="AL816" s="198">
        <f>ROW(AG44)*AJ816^IF(AK816=100%,0,1)*PRODUCT(INDEX(1-AJ$772:AJ815,))</f>
        <v>0.37862643732941031</v>
      </c>
      <c r="AM816" s="199">
        <f t="shared" si="181"/>
        <v>11.45997378186553</v>
      </c>
      <c r="AN816" s="190"/>
    </row>
    <row r="817" spans="1:40" ht="14.45" hidden="1" customHeight="1">
      <c r="A817" s="190"/>
      <c r="B817" s="686"/>
      <c r="C817" s="196">
        <v>44</v>
      </c>
      <c r="D817" s="200"/>
      <c r="E817" s="200"/>
      <c r="F817" s="198"/>
      <c r="G817" s="198"/>
      <c r="H817" s="197"/>
      <c r="I817" s="197"/>
      <c r="J817" s="198"/>
      <c r="K817" s="198"/>
      <c r="L817" s="197"/>
      <c r="M817" s="197"/>
      <c r="N817" s="198"/>
      <c r="O817" s="198"/>
      <c r="P817" s="197"/>
      <c r="Q817" s="197"/>
      <c r="R817" s="198"/>
      <c r="S817" s="198"/>
      <c r="T817" s="197"/>
      <c r="U817" s="197"/>
      <c r="V817" s="198"/>
      <c r="W817" s="198"/>
      <c r="X817" s="197"/>
      <c r="Y817" s="197"/>
      <c r="Z817" s="198"/>
      <c r="AA817" s="198"/>
      <c r="AB817" s="197"/>
      <c r="AC817" s="197"/>
      <c r="AD817" s="198"/>
      <c r="AE817" s="198"/>
      <c r="AF817" s="197">
        <f t="shared" si="186"/>
        <v>2.9600000000000008E-2</v>
      </c>
      <c r="AG817" s="197">
        <f t="shared" si="177"/>
        <v>0.58004100000000003</v>
      </c>
      <c r="AH817" s="198">
        <f>ROW(AC45)*AF817^IF(AG817=100%,0,1)*PRODUCT(INDEX(1-AF$772:AF816,))</f>
        <v>0.37572092382489536</v>
      </c>
      <c r="AI817" s="198">
        <f t="shared" si="178"/>
        <v>13.961841707142458</v>
      </c>
      <c r="AJ817" s="197">
        <f t="shared" si="187"/>
        <v>1.9600000000000003E-2</v>
      </c>
      <c r="AK817" s="197">
        <f t="shared" si="180"/>
        <v>0.38822850000000031</v>
      </c>
      <c r="AL817" s="198">
        <f>ROW(AG45)*AJ817^IF(AK817=100%,0,1)*PRODUCT(INDEX(1-AJ$772:AJ816,))</f>
        <v>0.37964184459315736</v>
      </c>
      <c r="AM817" s="199">
        <f t="shared" si="181"/>
        <v>11.839615626458688</v>
      </c>
      <c r="AN817" s="190"/>
    </row>
    <row r="818" spans="1:40" ht="14.45" hidden="1" customHeight="1">
      <c r="A818" s="190"/>
      <c r="B818" s="686"/>
      <c r="C818" s="196">
        <v>45</v>
      </c>
      <c r="D818" s="200"/>
      <c r="E818" s="200"/>
      <c r="F818" s="198"/>
      <c r="G818" s="198"/>
      <c r="H818" s="197"/>
      <c r="I818" s="197"/>
      <c r="J818" s="198"/>
      <c r="K818" s="198"/>
      <c r="L818" s="197"/>
      <c r="M818" s="197"/>
      <c r="N818" s="198"/>
      <c r="O818" s="198"/>
      <c r="P818" s="197"/>
      <c r="Q818" s="197"/>
      <c r="R818" s="198"/>
      <c r="S818" s="198"/>
      <c r="T818" s="197"/>
      <c r="U818" s="197"/>
      <c r="V818" s="198"/>
      <c r="W818" s="198"/>
      <c r="X818" s="197"/>
      <c r="Y818" s="197"/>
      <c r="Z818" s="198"/>
      <c r="AA818" s="198"/>
      <c r="AB818" s="197"/>
      <c r="AC818" s="197"/>
      <c r="AD818" s="198"/>
      <c r="AE818" s="198"/>
      <c r="AF818" s="197">
        <f t="shared" si="186"/>
        <v>2.9600000000000008E-2</v>
      </c>
      <c r="AG818" s="197">
        <f t="shared" si="177"/>
        <v>0.59380500000000003</v>
      </c>
      <c r="AH818" s="198">
        <f>ROW(AC46)*AF818^IF(AG818=100%,0,1)*PRODUCT(INDEX(1-AF$772:AF817,))</f>
        <v>0.37270179746811577</v>
      </c>
      <c r="AI818" s="198">
        <f t="shared" si="178"/>
        <v>14.334543504610574</v>
      </c>
      <c r="AJ818" s="197">
        <f t="shared" si="187"/>
        <v>1.9600000000000003E-2</v>
      </c>
      <c r="AK818" s="197">
        <f t="shared" si="180"/>
        <v>0.39734250000000032</v>
      </c>
      <c r="AL818" s="198">
        <f>ROW(AG46)*AJ818^IF(AK818=100%,0,1)*PRODUCT(INDEX(1-AJ$772:AJ817,))</f>
        <v>0.3804719947600011</v>
      </c>
      <c r="AM818" s="199">
        <f t="shared" si="181"/>
        <v>12.220087621218688</v>
      </c>
      <c r="AN818" s="190"/>
    </row>
    <row r="819" spans="1:40" ht="14.45" hidden="1" customHeight="1">
      <c r="A819" s="190"/>
      <c r="B819" s="686"/>
      <c r="C819" s="196">
        <v>46</v>
      </c>
      <c r="D819" s="200"/>
      <c r="E819" s="200"/>
      <c r="F819" s="198"/>
      <c r="G819" s="198"/>
      <c r="H819" s="197"/>
      <c r="I819" s="197"/>
      <c r="J819" s="198"/>
      <c r="K819" s="198"/>
      <c r="L819" s="197"/>
      <c r="M819" s="197"/>
      <c r="N819" s="198"/>
      <c r="O819" s="198"/>
      <c r="P819" s="197"/>
      <c r="Q819" s="197"/>
      <c r="R819" s="198"/>
      <c r="S819" s="198"/>
      <c r="T819" s="197"/>
      <c r="U819" s="197"/>
      <c r="V819" s="198"/>
      <c r="W819" s="198"/>
      <c r="X819" s="197"/>
      <c r="Y819" s="197"/>
      <c r="Z819" s="198"/>
      <c r="AA819" s="198"/>
      <c r="AB819" s="197"/>
      <c r="AC819" s="197"/>
      <c r="AD819" s="198"/>
      <c r="AE819" s="198"/>
      <c r="AF819" s="197">
        <f t="shared" si="186"/>
        <v>2.9600000000000008E-2</v>
      </c>
      <c r="AG819" s="197">
        <f t="shared" si="177"/>
        <v>0.60756900000000003</v>
      </c>
      <c r="AH819" s="198">
        <f>ROW(AC47)*AF819^IF(AG819=100%,0,1)*PRODUCT(INDEX(1-AF$772:AF818,))</f>
        <v>0.36953221174703915</v>
      </c>
      <c r="AI819" s="198">
        <f t="shared" si="178"/>
        <v>14.704075716357613</v>
      </c>
      <c r="AJ819" s="197">
        <f t="shared" si="187"/>
        <v>1.9600000000000003E-2</v>
      </c>
      <c r="AK819" s="197">
        <f t="shared" si="180"/>
        <v>0.40645650000000033</v>
      </c>
      <c r="AL819" s="198">
        <f>ROW(AG47)*AJ819^IF(AK819=100%,0,1)*PRODUCT(INDEX(1-AJ$772:AJ818,))</f>
        <v>0.38112375982928565</v>
      </c>
      <c r="AM819" s="199">
        <f t="shared" si="181"/>
        <v>12.601211381047975</v>
      </c>
      <c r="AN819" s="190"/>
    </row>
    <row r="820" spans="1:40" ht="14.45" hidden="1" customHeight="1">
      <c r="A820" s="190"/>
      <c r="B820" s="686"/>
      <c r="C820" s="196">
        <v>47</v>
      </c>
      <c r="D820" s="200"/>
      <c r="E820" s="200"/>
      <c r="F820" s="198"/>
      <c r="G820" s="198"/>
      <c r="H820" s="197"/>
      <c r="I820" s="197"/>
      <c r="J820" s="198"/>
      <c r="K820" s="198"/>
      <c r="L820" s="197"/>
      <c r="M820" s="197"/>
      <c r="N820" s="198"/>
      <c r="O820" s="198"/>
      <c r="P820" s="197"/>
      <c r="Q820" s="197"/>
      <c r="R820" s="198"/>
      <c r="S820" s="198"/>
      <c r="T820" s="197"/>
      <c r="U820" s="197"/>
      <c r="V820" s="198"/>
      <c r="W820" s="198"/>
      <c r="X820" s="197"/>
      <c r="Y820" s="197"/>
      <c r="Z820" s="198"/>
      <c r="AA820" s="198"/>
      <c r="AB820" s="197"/>
      <c r="AC820" s="197"/>
      <c r="AD820" s="198"/>
      <c r="AE820" s="198"/>
      <c r="AF820" s="197">
        <f t="shared" si="186"/>
        <v>2.9600000000000008E-2</v>
      </c>
      <c r="AG820" s="197">
        <f t="shared" si="177"/>
        <v>0.62133300000000002</v>
      </c>
      <c r="AH820" s="198">
        <f>ROW(AC48)*AF820^IF(AG820=100%,0,1)*PRODUCT(INDEX(1-AF$772:AF819,))</f>
        <v>0.36622371909378054</v>
      </c>
      <c r="AI820" s="198">
        <f t="shared" si="178"/>
        <v>15.070299435451393</v>
      </c>
      <c r="AJ820" s="197">
        <f t="shared" si="187"/>
        <v>1.9600000000000003E-2</v>
      </c>
      <c r="AK820" s="197">
        <f t="shared" si="180"/>
        <v>0.41557050000000034</v>
      </c>
      <c r="AL820" s="198">
        <f>ROW(AG48)*AJ820^IF(AK820=100%,0,1)*PRODUCT(INDEX(1-AJ$772:AJ819,))</f>
        <v>0.38160381358634715</v>
      </c>
      <c r="AM820" s="199">
        <f t="shared" si="181"/>
        <v>12.982815194634322</v>
      </c>
      <c r="AN820" s="190"/>
    </row>
    <row r="821" spans="1:40" ht="14.45" hidden="1" customHeight="1">
      <c r="A821" s="190"/>
      <c r="B821" s="686"/>
      <c r="C821" s="196">
        <v>48</v>
      </c>
      <c r="D821" s="200"/>
      <c r="E821" s="200"/>
      <c r="F821" s="198"/>
      <c r="G821" s="198"/>
      <c r="H821" s="197"/>
      <c r="I821" s="197"/>
      <c r="J821" s="198"/>
      <c r="K821" s="198"/>
      <c r="L821" s="197"/>
      <c r="M821" s="197"/>
      <c r="N821" s="198"/>
      <c r="O821" s="198"/>
      <c r="P821" s="197"/>
      <c r="Q821" s="197"/>
      <c r="R821" s="198"/>
      <c r="S821" s="198"/>
      <c r="T821" s="197"/>
      <c r="U821" s="197"/>
      <c r="V821" s="198"/>
      <c r="W821" s="198"/>
      <c r="X821" s="197"/>
      <c r="Y821" s="197"/>
      <c r="Z821" s="198"/>
      <c r="AA821" s="198"/>
      <c r="AB821" s="197"/>
      <c r="AC821" s="197"/>
      <c r="AD821" s="198"/>
      <c r="AE821" s="198"/>
      <c r="AF821" s="197">
        <f t="shared" si="186"/>
        <v>2.9600000000000008E-2</v>
      </c>
      <c r="AG821" s="197">
        <f t="shared" si="177"/>
        <v>0.63509700000000002</v>
      </c>
      <c r="AH821" s="198">
        <f>ROW(AC49)*AF821^IF(AG821=100%,0,1)*PRODUCT(INDEX(1-AF$772:AF820,))</f>
        <v>0.36278731986295054</v>
      </c>
      <c r="AI821" s="198">
        <f t="shared" si="178"/>
        <v>15.433086755314344</v>
      </c>
      <c r="AJ821" s="197">
        <f t="shared" si="187"/>
        <v>1.9600000000000003E-2</v>
      </c>
      <c r="AK821" s="197">
        <f t="shared" si="180"/>
        <v>0.42468450000000035</v>
      </c>
      <c r="AL821" s="198">
        <f>ROW(AG49)*AJ821^IF(AK821=100%,0,1)*PRODUCT(INDEX(1-AJ$772:AJ820,))</f>
        <v>0.38191863673255594</v>
      </c>
      <c r="AM821" s="199">
        <f t="shared" si="181"/>
        <v>13.364733831366877</v>
      </c>
      <c r="AN821" s="190"/>
    </row>
    <row r="822" spans="1:40" ht="14.45" hidden="1" customHeight="1">
      <c r="A822" s="190"/>
      <c r="B822" s="686"/>
      <c r="C822" s="196">
        <v>49</v>
      </c>
      <c r="D822" s="200"/>
      <c r="E822" s="200"/>
      <c r="F822" s="198"/>
      <c r="G822" s="198"/>
      <c r="H822" s="197"/>
      <c r="I822" s="197"/>
      <c r="J822" s="198"/>
      <c r="K822" s="198"/>
      <c r="L822" s="197"/>
      <c r="M822" s="197"/>
      <c r="N822" s="198"/>
      <c r="O822" s="198"/>
      <c r="P822" s="197"/>
      <c r="Q822" s="197"/>
      <c r="R822" s="198"/>
      <c r="S822" s="198"/>
      <c r="T822" s="197"/>
      <c r="U822" s="197"/>
      <c r="V822" s="198"/>
      <c r="W822" s="198"/>
      <c r="X822" s="197"/>
      <c r="Y822" s="197"/>
      <c r="Z822" s="198"/>
      <c r="AA822" s="198"/>
      <c r="AB822" s="197"/>
      <c r="AC822" s="197"/>
      <c r="AD822" s="198"/>
      <c r="AE822" s="198"/>
      <c r="AF822" s="197">
        <f t="shared" si="186"/>
        <v>2.9600000000000008E-2</v>
      </c>
      <c r="AG822" s="197">
        <f t="shared" si="177"/>
        <v>0.64886100000000002</v>
      </c>
      <c r="AH822" s="198">
        <f>ROW(AC50)*AF822^IF(AG822=100%,0,1)*PRODUCT(INDEX(1-AF$772:AF821,))</f>
        <v>0.35923348489286455</v>
      </c>
      <c r="AI822" s="198">
        <f t="shared" si="178"/>
        <v>15.792320240207209</v>
      </c>
      <c r="AJ822" s="197">
        <f t="shared" si="187"/>
        <v>1.9600000000000003E-2</v>
      </c>
      <c r="AK822" s="197">
        <f t="shared" si="180"/>
        <v>0.43379850000000036</v>
      </c>
      <c r="AL822" s="198">
        <f>ROW(AG50)*AJ822^IF(AK822=100%,0,1)*PRODUCT(INDEX(1-AJ$772:AJ821,))</f>
        <v>0.38207452189040603</v>
      </c>
      <c r="AM822" s="199">
        <f t="shared" si="181"/>
        <v>13.746808353257283</v>
      </c>
      <c r="AN822" s="190"/>
    </row>
    <row r="823" spans="1:40" ht="14.45" hidden="1" customHeight="1">
      <c r="A823" s="190"/>
      <c r="B823" s="686"/>
      <c r="C823" s="196">
        <v>50</v>
      </c>
      <c r="D823" s="200"/>
      <c r="E823" s="200"/>
      <c r="F823" s="198"/>
      <c r="G823" s="198"/>
      <c r="H823" s="197"/>
      <c r="I823" s="197"/>
      <c r="J823" s="198"/>
      <c r="K823" s="198"/>
      <c r="L823" s="197"/>
      <c r="M823" s="197"/>
      <c r="N823" s="198"/>
      <c r="O823" s="198"/>
      <c r="P823" s="197"/>
      <c r="Q823" s="197"/>
      <c r="R823" s="198"/>
      <c r="S823" s="198"/>
      <c r="T823" s="197"/>
      <c r="U823" s="197"/>
      <c r="V823" s="198"/>
      <c r="W823" s="198"/>
      <c r="X823" s="197"/>
      <c r="Y823" s="197"/>
      <c r="Z823" s="198"/>
      <c r="AA823" s="198"/>
      <c r="AB823" s="197"/>
      <c r="AC823" s="197"/>
      <c r="AD823" s="198"/>
      <c r="AE823" s="198"/>
      <c r="AF823" s="197">
        <f t="shared" si="186"/>
        <v>2.9600000000000008E-2</v>
      </c>
      <c r="AG823" s="197">
        <f t="shared" si="177"/>
        <v>0.66262500000000002</v>
      </c>
      <c r="AH823" s="198">
        <f>ROW(AC51)*AF823^IF(AG823=100%,0,1)*PRODUCT(INDEX(1-AF$772:AF822,))</f>
        <v>0.35557217721483653</v>
      </c>
      <c r="AI823" s="198">
        <f t="shared" si="178"/>
        <v>16.147892417422046</v>
      </c>
      <c r="AJ823" s="197">
        <f t="shared" si="187"/>
        <v>1.9600000000000003E-2</v>
      </c>
      <c r="AK823" s="197">
        <f t="shared" si="180"/>
        <v>0.44291250000000038</v>
      </c>
      <c r="AL823" s="198">
        <f>ROW(AG51)*AJ823^IF(AK823=100%,0,1)*PRODUCT(INDEX(1-AJ$772:AJ822,))</f>
        <v>0.38207757848658119</v>
      </c>
      <c r="AM823" s="199">
        <f t="shared" si="181"/>
        <v>14.128885931743865</v>
      </c>
      <c r="AN823" s="190"/>
    </row>
    <row r="824" spans="1:40" ht="14.45" hidden="1" customHeight="1">
      <c r="A824" s="190"/>
      <c r="B824" s="686"/>
      <c r="C824" s="196">
        <v>51</v>
      </c>
      <c r="D824" s="200"/>
      <c r="E824" s="200"/>
      <c r="F824" s="198"/>
      <c r="G824" s="198"/>
      <c r="H824" s="197"/>
      <c r="I824" s="197"/>
      <c r="J824" s="198"/>
      <c r="K824" s="198"/>
      <c r="L824" s="197"/>
      <c r="M824" s="197"/>
      <c r="N824" s="198"/>
      <c r="O824" s="198"/>
      <c r="P824" s="197"/>
      <c r="Q824" s="197"/>
      <c r="R824" s="198"/>
      <c r="S824" s="198"/>
      <c r="T824" s="197"/>
      <c r="U824" s="197"/>
      <c r="V824" s="198"/>
      <c r="W824" s="198"/>
      <c r="X824" s="197"/>
      <c r="Y824" s="197"/>
      <c r="Z824" s="198"/>
      <c r="AA824" s="198"/>
      <c r="AB824" s="197"/>
      <c r="AC824" s="197"/>
      <c r="AD824" s="198"/>
      <c r="AE824" s="198"/>
      <c r="AF824" s="197">
        <f t="shared" si="186"/>
        <v>2.9600000000000008E-2</v>
      </c>
      <c r="AG824" s="197">
        <f t="shared" si="177"/>
        <v>0.67638900000000002</v>
      </c>
      <c r="AH824" s="198">
        <f>ROW(AC52)*AF824^IF(AG824=100%,0,1)*PRODUCT(INDEX(1-AF$772:AF823,))</f>
        <v>0.35181287294122393</v>
      </c>
      <c r="AI824" s="198">
        <f t="shared" si="178"/>
        <v>16.49970529036327</v>
      </c>
      <c r="AJ824" s="197">
        <f t="shared" si="187"/>
        <v>1.9600000000000003E-2</v>
      </c>
      <c r="AK824" s="197">
        <f t="shared" si="180"/>
        <v>0.45202650000000039</v>
      </c>
      <c r="AL824" s="198">
        <f>ROW(AG52)*AJ824^IF(AK824=100%,0,1)*PRODUCT(INDEX(1-AJ$772:AJ823,))</f>
        <v>0.3819337375158568</v>
      </c>
      <c r="AM824" s="199">
        <f t="shared" si="181"/>
        <v>14.510819669259721</v>
      </c>
      <c r="AN824" s="190"/>
    </row>
    <row r="825" spans="1:40" ht="14.45" hidden="1" customHeight="1">
      <c r="A825" s="190"/>
      <c r="B825" s="686"/>
      <c r="C825" s="196">
        <v>52</v>
      </c>
      <c r="D825" s="200"/>
      <c r="E825" s="200"/>
      <c r="F825" s="198"/>
      <c r="G825" s="198"/>
      <c r="H825" s="197"/>
      <c r="I825" s="197"/>
      <c r="J825" s="198"/>
      <c r="K825" s="198"/>
      <c r="L825" s="197"/>
      <c r="M825" s="197"/>
      <c r="N825" s="198"/>
      <c r="O825" s="198"/>
      <c r="P825" s="197"/>
      <c r="Q825" s="197"/>
      <c r="R825" s="198"/>
      <c r="S825" s="198"/>
      <c r="T825" s="197"/>
      <c r="U825" s="197"/>
      <c r="V825" s="198"/>
      <c r="W825" s="198"/>
      <c r="X825" s="197"/>
      <c r="Y825" s="197"/>
      <c r="Z825" s="198"/>
      <c r="AA825" s="198"/>
      <c r="AB825" s="197"/>
      <c r="AC825" s="197"/>
      <c r="AD825" s="198"/>
      <c r="AE825" s="198"/>
      <c r="AF825" s="197">
        <f t="shared" si="186"/>
        <v>2.9600000000000008E-2</v>
      </c>
      <c r="AG825" s="197">
        <f t="shared" si="177"/>
        <v>0.69015300000000002</v>
      </c>
      <c r="AH825" s="198">
        <f>ROW(AC53)*AF825^IF(AG825=100%,0,1)*PRODUCT(INDEX(1-AF$772:AF824,))</f>
        <v>0.34796458136182074</v>
      </c>
      <c r="AI825" s="198">
        <f t="shared" si="178"/>
        <v>16.847669871725092</v>
      </c>
      <c r="AJ825" s="197">
        <f t="shared" si="187"/>
        <v>1.9600000000000003E-2</v>
      </c>
      <c r="AK825" s="197">
        <f t="shared" si="180"/>
        <v>0.4611405000000004</v>
      </c>
      <c r="AL825" s="198">
        <f>ROW(AG53)*AJ825^IF(AK825=100%,0,1)*PRODUCT(INDEX(1-AJ$772:AJ824,))</f>
        <v>0.38164875618863348</v>
      </c>
      <c r="AM825" s="199">
        <f t="shared" si="181"/>
        <v>14.892468425448355</v>
      </c>
      <c r="AN825" s="190"/>
    </row>
    <row r="826" spans="1:40" ht="14.45" hidden="1" customHeight="1">
      <c r="A826" s="190"/>
      <c r="B826" s="686"/>
      <c r="C826" s="196">
        <v>53</v>
      </c>
      <c r="D826" s="200"/>
      <c r="E826" s="200"/>
      <c r="F826" s="198"/>
      <c r="G826" s="198"/>
      <c r="H826" s="197"/>
      <c r="I826" s="197"/>
      <c r="J826" s="198"/>
      <c r="K826" s="198"/>
      <c r="L826" s="197"/>
      <c r="M826" s="197"/>
      <c r="N826" s="198"/>
      <c r="O826" s="198"/>
      <c r="P826" s="197"/>
      <c r="Q826" s="197"/>
      <c r="R826" s="198"/>
      <c r="S826" s="198"/>
      <c r="T826" s="197"/>
      <c r="U826" s="197"/>
      <c r="V826" s="198"/>
      <c r="W826" s="198"/>
      <c r="X826" s="197"/>
      <c r="Y826" s="197"/>
      <c r="Z826" s="198"/>
      <c r="AA826" s="198"/>
      <c r="AB826" s="197"/>
      <c r="AC826" s="197"/>
      <c r="AD826" s="198"/>
      <c r="AE826" s="198"/>
      <c r="AF826" s="197">
        <f t="shared" si="186"/>
        <v>2.9600000000000008E-2</v>
      </c>
      <c r="AG826" s="197">
        <f t="shared" si="177"/>
        <v>0.70391700000000001</v>
      </c>
      <c r="AH826" s="198">
        <f>ROW(AC54)*AF826^IF(AG826=100%,0,1)*PRODUCT(INDEX(1-AF$772:AF825,))</f>
        <v>0.34403586427716198</v>
      </c>
      <c r="AI826" s="198">
        <f t="shared" si="178"/>
        <v>17.191705736002255</v>
      </c>
      <c r="AJ826" s="197">
        <f t="shared" si="187"/>
        <v>1.9600000000000003E-2</v>
      </c>
      <c r="AK826" s="197">
        <f t="shared" si="180"/>
        <v>0.47025450000000041</v>
      </c>
      <c r="AL826" s="198">
        <f>ROW(AG54)*AJ826^IF(AK826=100%,0,1)*PRODUCT(INDEX(1-AJ$772:AJ825,))</f>
        <v>0.38122822246483323</v>
      </c>
      <c r="AM826" s="199">
        <f t="shared" si="181"/>
        <v>15.273696647913187</v>
      </c>
      <c r="AN826" s="190"/>
    </row>
    <row r="827" spans="1:40" ht="14.45" hidden="1" customHeight="1">
      <c r="A827" s="190"/>
      <c r="B827" s="686"/>
      <c r="C827" s="196">
        <v>54</v>
      </c>
      <c r="D827" s="200"/>
      <c r="E827" s="200"/>
      <c r="F827" s="198"/>
      <c r="G827" s="198"/>
      <c r="H827" s="197"/>
      <c r="I827" s="197"/>
      <c r="J827" s="198"/>
      <c r="K827" s="198"/>
      <c r="L827" s="197"/>
      <c r="M827" s="197"/>
      <c r="N827" s="198"/>
      <c r="O827" s="198"/>
      <c r="P827" s="197"/>
      <c r="Q827" s="197"/>
      <c r="R827" s="198"/>
      <c r="S827" s="198"/>
      <c r="T827" s="197"/>
      <c r="U827" s="197"/>
      <c r="V827" s="198"/>
      <c r="W827" s="198"/>
      <c r="X827" s="197"/>
      <c r="Y827" s="197"/>
      <c r="Z827" s="198"/>
      <c r="AA827" s="198"/>
      <c r="AB827" s="197"/>
      <c r="AC827" s="197"/>
      <c r="AD827" s="198"/>
      <c r="AE827" s="198"/>
      <c r="AF827" s="197">
        <f t="shared" si="186"/>
        <v>2.9600000000000008E-2</v>
      </c>
      <c r="AG827" s="197">
        <f t="shared" si="177"/>
        <v>0.71768100000000001</v>
      </c>
      <c r="AH827" s="198">
        <f>ROW(AC55)*AF827^IF(AG827=100%,0,1)*PRODUCT(INDEX(1-AF$772:AF826,))</f>
        <v>0.34003485459630906</v>
      </c>
      <c r="AI827" s="198">
        <f t="shared" si="178"/>
        <v>17.531740590598563</v>
      </c>
      <c r="AJ827" s="197">
        <f t="shared" si="187"/>
        <v>1.9600000000000003E-2</v>
      </c>
      <c r="AK827" s="197">
        <f t="shared" si="180"/>
        <v>0.47936850000000042</v>
      </c>
      <c r="AL827" s="198">
        <f>ROW(AG55)*AJ827^IF(AK827=100%,0,1)*PRODUCT(INDEX(1-AJ$772:AJ826,))</f>
        <v>0.38067755947682841</v>
      </c>
      <c r="AM827" s="199">
        <f t="shared" si="181"/>
        <v>15.654374207390015</v>
      </c>
      <c r="AN827" s="190"/>
    </row>
    <row r="828" spans="1:40" ht="14.45" hidden="1" customHeight="1">
      <c r="A828" s="190"/>
      <c r="B828" s="686"/>
      <c r="C828" s="196">
        <v>55</v>
      </c>
      <c r="D828" s="200"/>
      <c r="E828" s="200"/>
      <c r="F828" s="198"/>
      <c r="G828" s="198"/>
      <c r="H828" s="197"/>
      <c r="I828" s="197"/>
      <c r="J828" s="198"/>
      <c r="K828" s="198"/>
      <c r="L828" s="197"/>
      <c r="M828" s="197"/>
      <c r="N828" s="198"/>
      <c r="O828" s="198"/>
      <c r="P828" s="197"/>
      <c r="Q828" s="197"/>
      <c r="R828" s="198"/>
      <c r="S828" s="198"/>
      <c r="T828" s="197"/>
      <c r="U828" s="197"/>
      <c r="V828" s="198"/>
      <c r="W828" s="198"/>
      <c r="X828" s="197"/>
      <c r="Y828" s="197"/>
      <c r="Z828" s="198"/>
      <c r="AA828" s="198"/>
      <c r="AB828" s="197"/>
      <c r="AC828" s="197"/>
      <c r="AD828" s="198"/>
      <c r="AE828" s="198"/>
      <c r="AF828" s="197">
        <f t="shared" si="186"/>
        <v>2.9600000000000008E-2</v>
      </c>
      <c r="AG828" s="197">
        <f t="shared" si="177"/>
        <v>0.73144500000000001</v>
      </c>
      <c r="AH828" s="198">
        <f>ROW(AC56)*AF828^IF(AG828=100%,0,1)*PRODUCT(INDEX(1-AF$772:AF827,))</f>
        <v>0.33596927422571754</v>
      </c>
      <c r="AI828" s="198">
        <f t="shared" si="178"/>
        <v>17.867709864824281</v>
      </c>
      <c r="AJ828" s="197">
        <f t="shared" si="187"/>
        <v>1.9600000000000003E-2</v>
      </c>
      <c r="AK828" s="197">
        <f t="shared" si="180"/>
        <v>0.48848250000000043</v>
      </c>
      <c r="AL828" s="198">
        <f>ROW(AG56)*AJ828^IF(AK828=100%,0,1)*PRODUCT(INDEX(1-AJ$772:AJ827,))</f>
        <v>0.38000202984401138</v>
      </c>
      <c r="AM828" s="199">
        <f t="shared" si="181"/>
        <v>16.034376237234028</v>
      </c>
      <c r="AN828" s="190"/>
    </row>
    <row r="829" spans="1:40" ht="14.45" hidden="1" customHeight="1">
      <c r="A829" s="190"/>
      <c r="B829" s="686"/>
      <c r="C829" s="196">
        <v>56</v>
      </c>
      <c r="D829" s="200"/>
      <c r="E829" s="200"/>
      <c r="F829" s="198"/>
      <c r="G829" s="198"/>
      <c r="H829" s="197"/>
      <c r="I829" s="197"/>
      <c r="J829" s="198"/>
      <c r="K829" s="198"/>
      <c r="L829" s="197"/>
      <c r="M829" s="197"/>
      <c r="N829" s="198"/>
      <c r="O829" s="198"/>
      <c r="P829" s="197"/>
      <c r="Q829" s="197"/>
      <c r="R829" s="198"/>
      <c r="S829" s="198"/>
      <c r="T829" s="197"/>
      <c r="U829" s="197"/>
      <c r="V829" s="198"/>
      <c r="W829" s="198"/>
      <c r="X829" s="197"/>
      <c r="Y829" s="197"/>
      <c r="Z829" s="198"/>
      <c r="AA829" s="198"/>
      <c r="AB829" s="197"/>
      <c r="AC829" s="197"/>
      <c r="AD829" s="198"/>
      <c r="AE829" s="198"/>
      <c r="AF829" s="197">
        <f t="shared" si="186"/>
        <v>2.9600000000000008E-2</v>
      </c>
      <c r="AG829" s="197">
        <f t="shared" si="177"/>
        <v>0.74520900000000001</v>
      </c>
      <c r="AH829" s="198">
        <f>ROW(AC57)*AF829^IF(AG829=100%,0,1)*PRODUCT(INDEX(1-AF$772:AF828,))</f>
        <v>0.33184645127486195</v>
      </c>
      <c r="AI829" s="198">
        <f t="shared" si="178"/>
        <v>18.199556316099144</v>
      </c>
      <c r="AJ829" s="197">
        <f t="shared" si="187"/>
        <v>1.9600000000000003E-2</v>
      </c>
      <c r="AK829" s="197">
        <f t="shared" si="180"/>
        <v>0.49759650000000044</v>
      </c>
      <c r="AL829" s="198">
        <f>ROW(AG57)*AJ829^IF(AK829=100%,0,1)*PRODUCT(INDEX(1-AJ$772:AJ828,))</f>
        <v>0.37920673988155218</v>
      </c>
      <c r="AM829" s="199">
        <f t="shared" si="181"/>
        <v>16.413582977115581</v>
      </c>
      <c r="AN829" s="190"/>
    </row>
    <row r="830" spans="1:40" ht="14.45" hidden="1" customHeight="1">
      <c r="A830" s="190"/>
      <c r="B830" s="686"/>
      <c r="C830" s="196">
        <v>57</v>
      </c>
      <c r="D830" s="200"/>
      <c r="E830" s="200"/>
      <c r="F830" s="198"/>
      <c r="G830" s="198"/>
      <c r="H830" s="197"/>
      <c r="I830" s="197"/>
      <c r="J830" s="198"/>
      <c r="K830" s="198"/>
      <c r="L830" s="197"/>
      <c r="M830" s="197"/>
      <c r="N830" s="198"/>
      <c r="O830" s="198"/>
      <c r="P830" s="197"/>
      <c r="Q830" s="197"/>
      <c r="R830" s="198"/>
      <c r="S830" s="198"/>
      <c r="T830" s="197"/>
      <c r="U830" s="197"/>
      <c r="V830" s="198"/>
      <c r="W830" s="198"/>
      <c r="X830" s="197"/>
      <c r="Y830" s="197"/>
      <c r="Z830" s="198"/>
      <c r="AA830" s="198"/>
      <c r="AB830" s="197"/>
      <c r="AC830" s="197"/>
      <c r="AD830" s="198"/>
      <c r="AE830" s="198"/>
      <c r="AF830" s="197">
        <f t="shared" si="186"/>
        <v>2.9600000000000008E-2</v>
      </c>
      <c r="AG830" s="197">
        <f t="shared" si="177"/>
        <v>0.75897300000000001</v>
      </c>
      <c r="AH830" s="198">
        <f>ROW(AC58)*AF830^IF(AG830=100%,0,1)*PRODUCT(INDEX(1-AF$772:AF829,))</f>
        <v>0.32767333660339149</v>
      </c>
      <c r="AI830" s="198">
        <f t="shared" si="178"/>
        <v>18.527229652702538</v>
      </c>
      <c r="AJ830" s="197">
        <f t="shared" si="187"/>
        <v>1.9600000000000003E-2</v>
      </c>
      <c r="AK830" s="197">
        <f t="shared" si="180"/>
        <v>0.5067105000000004</v>
      </c>
      <c r="AL830" s="198">
        <f>ROW(AG58)*AJ830^IF(AK830=100%,0,1)*PRODUCT(INDEX(1-AJ$772:AJ829,))</f>
        <v>0.37829664370583649</v>
      </c>
      <c r="AM830" s="199">
        <f t="shared" si="181"/>
        <v>16.791879620821419</v>
      </c>
      <c r="AN830" s="190"/>
    </row>
    <row r="831" spans="1:40" ht="14.45" hidden="1" customHeight="1">
      <c r="A831" s="190"/>
      <c r="B831" s="686"/>
      <c r="C831" s="196">
        <v>58</v>
      </c>
      <c r="D831" s="200"/>
      <c r="E831" s="200"/>
      <c r="F831" s="198"/>
      <c r="G831" s="198"/>
      <c r="H831" s="197"/>
      <c r="I831" s="197"/>
      <c r="J831" s="198"/>
      <c r="K831" s="198"/>
      <c r="L831" s="197"/>
      <c r="M831" s="197"/>
      <c r="N831" s="198"/>
      <c r="O831" s="198"/>
      <c r="P831" s="197"/>
      <c r="Q831" s="197"/>
      <c r="R831" s="198"/>
      <c r="S831" s="198"/>
      <c r="T831" s="197"/>
      <c r="U831" s="197"/>
      <c r="V831" s="198"/>
      <c r="W831" s="198"/>
      <c r="X831" s="197"/>
      <c r="Y831" s="197"/>
      <c r="Z831" s="198"/>
      <c r="AA831" s="198"/>
      <c r="AB831" s="197"/>
      <c r="AC831" s="197"/>
      <c r="AD831" s="198"/>
      <c r="AE831" s="198"/>
      <c r="AF831" s="197">
        <f t="shared" si="186"/>
        <v>2.9600000000000008E-2</v>
      </c>
      <c r="AG831" s="197">
        <f t="shared" si="177"/>
        <v>0.77273700000000001</v>
      </c>
      <c r="AH831" s="198">
        <f>ROW(AC59)*AF831^IF(AG831=100%,0,1)*PRODUCT(INDEX(1-AF$772:AF830,))</f>
        <v>0.32345651973372302</v>
      </c>
      <c r="AI831" s="198">
        <f t="shared" si="178"/>
        <v>18.850686172436262</v>
      </c>
      <c r="AJ831" s="197">
        <f t="shared" si="187"/>
        <v>1.9600000000000003E-2</v>
      </c>
      <c r="AK831" s="197">
        <f t="shared" si="180"/>
        <v>0.51582450000000035</v>
      </c>
      <c r="AL831" s="198">
        <f>ROW(AG59)*AJ831^IF(AK831=100%,0,1)*PRODUCT(INDEX(1-AJ$772:AJ830,))</f>
        <v>0.37727654723901588</v>
      </c>
      <c r="AM831" s="199">
        <f t="shared" si="181"/>
        <v>17.169156168060436</v>
      </c>
      <c r="AN831" s="190"/>
    </row>
    <row r="832" spans="1:40" ht="14.45" hidden="1" customHeight="1">
      <c r="A832" s="190"/>
      <c r="B832" s="686"/>
      <c r="C832" s="196">
        <v>59</v>
      </c>
      <c r="D832" s="200"/>
      <c r="E832" s="200"/>
      <c r="F832" s="198"/>
      <c r="G832" s="198"/>
      <c r="H832" s="197"/>
      <c r="I832" s="197"/>
      <c r="J832" s="198"/>
      <c r="K832" s="198"/>
      <c r="L832" s="197"/>
      <c r="M832" s="197"/>
      <c r="N832" s="198"/>
      <c r="O832" s="198"/>
      <c r="P832" s="197"/>
      <c r="Q832" s="197"/>
      <c r="R832" s="198"/>
      <c r="S832" s="198"/>
      <c r="T832" s="197"/>
      <c r="U832" s="197"/>
      <c r="V832" s="198"/>
      <c r="W832" s="198"/>
      <c r="X832" s="197"/>
      <c r="Y832" s="197"/>
      <c r="Z832" s="198"/>
      <c r="AA832" s="198"/>
      <c r="AB832" s="197"/>
      <c r="AC832" s="197"/>
      <c r="AD832" s="198"/>
      <c r="AE832" s="198"/>
      <c r="AF832" s="197">
        <f t="shared" si="186"/>
        <v>2.9600000000000008E-2</v>
      </c>
      <c r="AG832" s="197">
        <f t="shared" si="177"/>
        <v>0.78650100000000001</v>
      </c>
      <c r="AH832" s="198">
        <f>ROW(AC60)*AF832^IF(AG832=100%,0,1)*PRODUCT(INDEX(1-AF$772:AF831,))</f>
        <v>0.31920224415214049</v>
      </c>
      <c r="AI832" s="198">
        <f t="shared" si="178"/>
        <v>19.169888416588403</v>
      </c>
      <c r="AJ832" s="197">
        <f t="shared" si="187"/>
        <v>1.9600000000000003E-2</v>
      </c>
      <c r="AK832" s="197">
        <f t="shared" si="180"/>
        <v>0.52493850000000031</v>
      </c>
      <c r="AL832" s="198">
        <f>ROW(AG60)*AJ832^IF(AK832=100%,0,1)*PRODUCT(INDEX(1-AJ$772:AJ831,))</f>
        <v>0.3761511121150487</v>
      </c>
      <c r="AM832" s="199">
        <f t="shared" si="181"/>
        <v>17.545307280175486</v>
      </c>
      <c r="AN832" s="190"/>
    </row>
    <row r="833" spans="1:40" ht="14.45" hidden="1" customHeight="1">
      <c r="A833" s="190"/>
      <c r="B833" s="686"/>
      <c r="C833" s="196">
        <v>60</v>
      </c>
      <c r="D833" s="200"/>
      <c r="E833" s="200"/>
      <c r="F833" s="198"/>
      <c r="G833" s="198"/>
      <c r="H833" s="197"/>
      <c r="I833" s="197"/>
      <c r="J833" s="198"/>
      <c r="K833" s="198"/>
      <c r="L833" s="197"/>
      <c r="M833" s="197"/>
      <c r="N833" s="198"/>
      <c r="O833" s="198"/>
      <c r="P833" s="197"/>
      <c r="Q833" s="197"/>
      <c r="R833" s="198"/>
      <c r="S833" s="198"/>
      <c r="T833" s="197"/>
      <c r="U833" s="197"/>
      <c r="V833" s="198"/>
      <c r="W833" s="198"/>
      <c r="X833" s="197"/>
      <c r="Y833" s="197"/>
      <c r="Z833" s="198"/>
      <c r="AA833" s="198"/>
      <c r="AB833" s="197"/>
      <c r="AC833" s="197"/>
      <c r="AD833" s="198"/>
      <c r="AE833" s="198"/>
      <c r="AF833" s="197">
        <f t="shared" si="186"/>
        <v>2.9600000000000008E-2</v>
      </c>
      <c r="AG833" s="197">
        <f t="shared" si="177"/>
        <v>0.800265</v>
      </c>
      <c r="AH833" s="198">
        <f>ROW(AC61)*AF833^IF(AG833=100%,0,1)*PRODUCT(INDEX(1-AF$772:AF832,))</f>
        <v>0.31491642202065773</v>
      </c>
      <c r="AI833" s="198">
        <f t="shared" si="178"/>
        <v>19.484804838609062</v>
      </c>
      <c r="AJ833" s="197">
        <f t="shared" si="187"/>
        <v>1.9600000000000003E-2</v>
      </c>
      <c r="AK833" s="197">
        <f t="shared" si="180"/>
        <v>0.53405250000000026</v>
      </c>
      <c r="AL833" s="198">
        <f>ROW(AG61)*AJ833^IF(AK833=100%,0,1)*PRODUCT(INDEX(1-AJ$772:AJ832,))</f>
        <v>0.37492485948955373</v>
      </c>
      <c r="AM833" s="199">
        <f t="shared" si="181"/>
        <v>17.920232139665039</v>
      </c>
      <c r="AN833" s="190"/>
    </row>
    <row r="834" spans="1:40" ht="14.45" hidden="1" customHeight="1">
      <c r="A834" s="190"/>
      <c r="B834" s="686"/>
      <c r="C834" s="196">
        <v>61</v>
      </c>
      <c r="D834" s="200"/>
      <c r="E834" s="200"/>
      <c r="F834" s="198"/>
      <c r="G834" s="198"/>
      <c r="H834" s="197"/>
      <c r="I834" s="197"/>
      <c r="J834" s="198"/>
      <c r="K834" s="198"/>
      <c r="L834" s="197"/>
      <c r="M834" s="197"/>
      <c r="N834" s="198"/>
      <c r="O834" s="198"/>
      <c r="P834" s="197"/>
      <c r="Q834" s="197"/>
      <c r="R834" s="198"/>
      <c r="S834" s="198"/>
      <c r="T834" s="197"/>
      <c r="U834" s="197"/>
      <c r="V834" s="198"/>
      <c r="W834" s="198"/>
      <c r="X834" s="197"/>
      <c r="Y834" s="197"/>
      <c r="Z834" s="198"/>
      <c r="AA834" s="198"/>
      <c r="AB834" s="197"/>
      <c r="AC834" s="197"/>
      <c r="AD834" s="198"/>
      <c r="AE834" s="198"/>
      <c r="AF834" s="197">
        <f t="shared" si="186"/>
        <v>2.9600000000000008E-2</v>
      </c>
      <c r="AG834" s="197">
        <f t="shared" si="177"/>
        <v>0.814029</v>
      </c>
      <c r="AH834" s="198">
        <f>ROW(AC62)*AF834^IF(AG834=100%,0,1)*PRODUCT(INDEX(1-AF$772:AF833,))</f>
        <v>0.31060464832112245</v>
      </c>
      <c r="AI834" s="198">
        <f t="shared" si="178"/>
        <v>19.795409486930183</v>
      </c>
      <c r="AJ834" s="197">
        <f t="shared" si="187"/>
        <v>1.9600000000000003E-2</v>
      </c>
      <c r="AK834" s="197">
        <f t="shared" si="180"/>
        <v>0.54316650000000022</v>
      </c>
      <c r="AL834" s="198">
        <f>ROW(AG62)*AJ834^IF(AK834=100%,0,1)*PRODUCT(INDEX(1-AJ$772:AJ833,))</f>
        <v>0.37360217375574795</v>
      </c>
      <c r="AM834" s="199">
        <f t="shared" si="181"/>
        <v>18.293834313420788</v>
      </c>
      <c r="AN834" s="190"/>
    </row>
    <row r="835" spans="1:40" ht="14.45" hidden="1" customHeight="1">
      <c r="A835" s="190"/>
      <c r="B835" s="686"/>
      <c r="C835" s="196">
        <v>62</v>
      </c>
      <c r="D835" s="200"/>
      <c r="E835" s="200"/>
      <c r="F835" s="198"/>
      <c r="G835" s="198"/>
      <c r="H835" s="197"/>
      <c r="I835" s="197"/>
      <c r="J835" s="198"/>
      <c r="K835" s="198"/>
      <c r="L835" s="197"/>
      <c r="M835" s="197"/>
      <c r="N835" s="198"/>
      <c r="O835" s="198"/>
      <c r="P835" s="197"/>
      <c r="Q835" s="197"/>
      <c r="R835" s="198"/>
      <c r="S835" s="198"/>
      <c r="T835" s="197"/>
      <c r="U835" s="197"/>
      <c r="V835" s="198"/>
      <c r="W835" s="198"/>
      <c r="X835" s="197"/>
      <c r="Y835" s="197"/>
      <c r="Z835" s="198"/>
      <c r="AA835" s="198"/>
      <c r="AB835" s="197"/>
      <c r="AC835" s="197"/>
      <c r="AD835" s="198"/>
      <c r="AE835" s="198"/>
      <c r="AF835" s="197">
        <f t="shared" si="186"/>
        <v>2.9600000000000008E-2</v>
      </c>
      <c r="AG835" s="197">
        <f t="shared" si="177"/>
        <v>0.827793</v>
      </c>
      <c r="AH835" s="198">
        <f>ROW(AC63)*AF835^IF(AG835=100%,0,1)*PRODUCT(INDEX(1-AF$772:AF834,))</f>
        <v>0.30627221445228203</v>
      </c>
      <c r="AI835" s="198">
        <f t="shared" si="178"/>
        <v>20.101681701382464</v>
      </c>
      <c r="AJ835" s="197">
        <f t="shared" si="187"/>
        <v>1.9600000000000003E-2</v>
      </c>
      <c r="AK835" s="197">
        <f t="shared" si="180"/>
        <v>0.55228050000000017</v>
      </c>
      <c r="AL835" s="198">
        <f>ROW(AG63)*AJ835^IF(AK835=100%,0,1)*PRODUCT(INDEX(1-AJ$772:AJ834,))</f>
        <v>0.37218730616868578</v>
      </c>
      <c r="AM835" s="199">
        <f t="shared" si="181"/>
        <v>18.666021619589475</v>
      </c>
      <c r="AN835" s="190"/>
    </row>
    <row r="836" spans="1:40" ht="14.45" hidden="1" customHeight="1">
      <c r="A836" s="190"/>
      <c r="B836" s="686"/>
      <c r="C836" s="196">
        <v>63</v>
      </c>
      <c r="D836" s="200"/>
      <c r="E836" s="200"/>
      <c r="F836" s="198"/>
      <c r="G836" s="198"/>
      <c r="H836" s="197"/>
      <c r="I836" s="197"/>
      <c r="J836" s="198"/>
      <c r="K836" s="198"/>
      <c r="L836" s="197"/>
      <c r="M836" s="197"/>
      <c r="N836" s="198"/>
      <c r="O836" s="198"/>
      <c r="P836" s="197"/>
      <c r="Q836" s="197"/>
      <c r="R836" s="198"/>
      <c r="S836" s="198"/>
      <c r="T836" s="197"/>
      <c r="U836" s="197"/>
      <c r="V836" s="198"/>
      <c r="W836" s="198"/>
      <c r="X836" s="197"/>
      <c r="Y836" s="197"/>
      <c r="Z836" s="198"/>
      <c r="AA836" s="198"/>
      <c r="AB836" s="197"/>
      <c r="AC836" s="197"/>
      <c r="AD836" s="198"/>
      <c r="AE836" s="198"/>
      <c r="AF836" s="197">
        <f t="shared" si="186"/>
        <v>2.9600000000000008E-2</v>
      </c>
      <c r="AG836" s="197">
        <f t="shared" si="177"/>
        <v>0.841557</v>
      </c>
      <c r="AH836" s="198">
        <f>ROW(AC64)*AF836^IF(AG836=100%,0,1)*PRODUCT(INDEX(1-AF$772:AF835,))</f>
        <v>0.30192412129980395</v>
      </c>
      <c r="AI836" s="198">
        <f t="shared" si="178"/>
        <v>20.40360582268227</v>
      </c>
      <c r="AJ836" s="197">
        <f t="shared" si="187"/>
        <v>1.9600000000000003E-2</v>
      </c>
      <c r="AK836" s="197">
        <f t="shared" si="180"/>
        <v>0.56139450000000013</v>
      </c>
      <c r="AL836" s="198">
        <f>ROW(AG64)*AJ836^IF(AK836=100%,0,1)*PRODUCT(INDEX(1-AJ$772:AJ835,))</f>
        <v>0.37068437837996654</v>
      </c>
      <c r="AM836" s="199">
        <f t="shared" si="181"/>
        <v>19.036705997969442</v>
      </c>
      <c r="AN836" s="190"/>
    </row>
    <row r="837" spans="1:40" ht="14.45" hidden="1" customHeight="1">
      <c r="A837" s="190"/>
      <c r="B837" s="686"/>
      <c r="C837" s="196">
        <v>64</v>
      </c>
      <c r="D837" s="200"/>
      <c r="E837" s="200"/>
      <c r="F837" s="198"/>
      <c r="G837" s="198"/>
      <c r="H837" s="197"/>
      <c r="I837" s="197"/>
      <c r="J837" s="198"/>
      <c r="K837" s="198"/>
      <c r="L837" s="197"/>
      <c r="M837" s="197"/>
      <c r="N837" s="198"/>
      <c r="O837" s="198"/>
      <c r="P837" s="197"/>
      <c r="Q837" s="197"/>
      <c r="R837" s="198"/>
      <c r="S837" s="198"/>
      <c r="T837" s="197"/>
      <c r="U837" s="197"/>
      <c r="V837" s="198"/>
      <c r="W837" s="198"/>
      <c r="X837" s="197"/>
      <c r="Y837" s="197"/>
      <c r="Z837" s="198"/>
      <c r="AA837" s="198"/>
      <c r="AB837" s="197"/>
      <c r="AC837" s="197"/>
      <c r="AD837" s="198"/>
      <c r="AE837" s="198"/>
      <c r="AF837" s="197">
        <f t="shared" si="186"/>
        <v>2.9600000000000008E-2</v>
      </c>
      <c r="AG837" s="197">
        <f t="shared" si="177"/>
        <v>0.855321</v>
      </c>
      <c r="AH837" s="198">
        <f>ROW(AC65)*AF837^IF(AG837=100%,0,1)*PRODUCT(INDEX(1-AF$772:AF836,))</f>
        <v>0.29756509179853802</v>
      </c>
      <c r="AI837" s="198">
        <f t="shared" si="178"/>
        <v>20.701170914480809</v>
      </c>
      <c r="AJ837" s="197">
        <f t="shared" si="187"/>
        <v>1.9600000000000003E-2</v>
      </c>
      <c r="AK837" s="197">
        <f t="shared" si="180"/>
        <v>0.57050850000000008</v>
      </c>
      <c r="AL837" s="198">
        <f>ROW(AG65)*AJ837^IF(AK837=100%,0,1)*PRODUCT(INDEX(1-AJ$772:AJ836,))</f>
        <v>0.36909738588502733</v>
      </c>
      <c r="AM837" s="199">
        <f t="shared" si="181"/>
        <v>19.405803383854469</v>
      </c>
      <c r="AN837" s="190"/>
    </row>
    <row r="838" spans="1:40" ht="14.45" hidden="1" customHeight="1">
      <c r="A838" s="190"/>
      <c r="B838" s="686"/>
      <c r="C838" s="196">
        <v>65</v>
      </c>
      <c r="D838" s="200"/>
      <c r="E838" s="200"/>
      <c r="F838" s="198"/>
      <c r="G838" s="198"/>
      <c r="H838" s="197"/>
      <c r="I838" s="197"/>
      <c r="J838" s="198"/>
      <c r="K838" s="198"/>
      <c r="L838" s="197"/>
      <c r="M838" s="197"/>
      <c r="N838" s="198"/>
      <c r="O838" s="198"/>
      <c r="P838" s="197"/>
      <c r="Q838" s="197"/>
      <c r="R838" s="198"/>
      <c r="S838" s="198"/>
      <c r="T838" s="197"/>
      <c r="U838" s="197"/>
      <c r="V838" s="198"/>
      <c r="W838" s="198"/>
      <c r="X838" s="197"/>
      <c r="Y838" s="197"/>
      <c r="Z838" s="198"/>
      <c r="AA838" s="198"/>
      <c r="AB838" s="197"/>
      <c r="AC838" s="197"/>
      <c r="AD838" s="198"/>
      <c r="AE838" s="198"/>
      <c r="AF838" s="197">
        <f t="shared" si="186"/>
        <v>2.9600000000000008E-2</v>
      </c>
      <c r="AG838" s="197">
        <f t="shared" ref="AG838:AG848" si="188">IF(AG837+AF837*0.465&gt;1,1,AG837+AF837*0.465)</f>
        <v>0.869085</v>
      </c>
      <c r="AH838" s="198">
        <f>ROW(AC66)*AF838^IF(AG838=100%,0,1)*PRODUCT(INDEX(1-AF$772:AF837,))</f>
        <v>0.29319958300562898</v>
      </c>
      <c r="AI838" s="198">
        <f t="shared" ref="AI838:AI848" si="189">SUM(AH838+AI837)</f>
        <v>20.994370497486436</v>
      </c>
      <c r="AJ838" s="197">
        <f t="shared" si="187"/>
        <v>1.9600000000000003E-2</v>
      </c>
      <c r="AK838" s="197">
        <f t="shared" ref="AK838:AK885" si="190">IF(AK837+AJ837*0.465&gt;1,1,AK837+AJ837*0.465)</f>
        <v>0.57962250000000004</v>
      </c>
      <c r="AL838" s="198">
        <f>ROW(AG66)*AJ838^IF(AK838=100%,0,1)*PRODUCT(INDEX(1-AJ$772:AJ837,))</f>
        <v>0.36743020138509125</v>
      </c>
      <c r="AM838" s="199">
        <f t="shared" ref="AM838:AM885" si="191">SUM(AL838+AM837)</f>
        <v>19.773233585239559</v>
      </c>
      <c r="AN838" s="190"/>
    </row>
    <row r="839" spans="1:40" ht="14.45" hidden="1" customHeight="1">
      <c r="A839" s="190"/>
      <c r="B839" s="686"/>
      <c r="C839" s="196">
        <v>66</v>
      </c>
      <c r="D839" s="200"/>
      <c r="E839" s="200"/>
      <c r="F839" s="198"/>
      <c r="G839" s="198"/>
      <c r="H839" s="197"/>
      <c r="I839" s="197"/>
      <c r="J839" s="198"/>
      <c r="K839" s="198"/>
      <c r="L839" s="197"/>
      <c r="M839" s="197"/>
      <c r="N839" s="198"/>
      <c r="O839" s="198"/>
      <c r="P839" s="197"/>
      <c r="Q839" s="197"/>
      <c r="R839" s="198"/>
      <c r="S839" s="198"/>
      <c r="T839" s="197"/>
      <c r="U839" s="197"/>
      <c r="V839" s="198"/>
      <c r="W839" s="198"/>
      <c r="X839" s="197"/>
      <c r="Y839" s="197"/>
      <c r="Z839" s="198"/>
      <c r="AA839" s="198"/>
      <c r="AB839" s="197"/>
      <c r="AC839" s="197"/>
      <c r="AD839" s="198"/>
      <c r="AE839" s="198"/>
      <c r="AF839" s="197">
        <f t="shared" si="186"/>
        <v>2.9600000000000008E-2</v>
      </c>
      <c r="AG839" s="197">
        <f t="shared" si="188"/>
        <v>0.88284899999999999</v>
      </c>
      <c r="AH839" s="198">
        <f>ROW(AC67)*AF839^IF(AG839=100%,0,1)*PRODUCT(INDEX(1-AF$772:AF838,))</f>
        <v>0.28883179770243</v>
      </c>
      <c r="AI839" s="198">
        <f t="shared" si="189"/>
        <v>21.283202295188865</v>
      </c>
      <c r="AJ839" s="197">
        <f t="shared" si="187"/>
        <v>1.9600000000000003E-2</v>
      </c>
      <c r="AK839" s="197">
        <f t="shared" si="190"/>
        <v>0.5887365</v>
      </c>
      <c r="AL839" s="198">
        <f>ROW(AG67)*AJ839^IF(AK839=100%,0,1)*PRODUCT(INDEX(1-AJ$772:AJ838,))</f>
        <v>0.36568657806579113</v>
      </c>
      <c r="AM839" s="199">
        <f t="shared" si="191"/>
        <v>20.13892016330535</v>
      </c>
      <c r="AN839" s="190"/>
    </row>
    <row r="840" spans="1:40" ht="14.45" hidden="1" customHeight="1">
      <c r="A840" s="190"/>
      <c r="B840" s="686"/>
      <c r="C840" s="196">
        <v>67</v>
      </c>
      <c r="D840" s="200"/>
      <c r="E840" s="200"/>
      <c r="F840" s="198"/>
      <c r="G840" s="198"/>
      <c r="H840" s="197"/>
      <c r="I840" s="197"/>
      <c r="J840" s="198"/>
      <c r="K840" s="198"/>
      <c r="L840" s="197"/>
      <c r="M840" s="197"/>
      <c r="N840" s="198"/>
      <c r="O840" s="198"/>
      <c r="P840" s="197"/>
      <c r="Q840" s="197"/>
      <c r="R840" s="198"/>
      <c r="S840" s="198"/>
      <c r="T840" s="197"/>
      <c r="U840" s="197"/>
      <c r="V840" s="198"/>
      <c r="W840" s="198"/>
      <c r="X840" s="197"/>
      <c r="Y840" s="197"/>
      <c r="Z840" s="198"/>
      <c r="AA840" s="198"/>
      <c r="AB840" s="197"/>
      <c r="AC840" s="197"/>
      <c r="AD840" s="198"/>
      <c r="AE840" s="198"/>
      <c r="AF840" s="197">
        <f t="shared" si="186"/>
        <v>2.9600000000000008E-2</v>
      </c>
      <c r="AG840" s="197">
        <f t="shared" si="188"/>
        <v>0.89661299999999999</v>
      </c>
      <c r="AH840" s="198">
        <f>ROW(AC68)*AF840^IF(AG840=100%,0,1)*PRODUCT(INDEX(1-AF$772:AF839,))</f>
        <v>0.2844656955425342</v>
      </c>
      <c r="AI840" s="198">
        <f t="shared" si="189"/>
        <v>21.567667990731398</v>
      </c>
      <c r="AJ840" s="197">
        <f t="shared" si="187"/>
        <v>1.9600000000000003E-2</v>
      </c>
      <c r="AK840" s="197">
        <f t="shared" si="190"/>
        <v>0.59785049999999995</v>
      </c>
      <c r="AL840" s="198">
        <f>ROW(AG68)*AJ840^IF(AK840=100%,0,1)*PRODUCT(INDEX(1-AJ$772:AJ839,))</f>
        <v>0.36387015279444351</v>
      </c>
      <c r="AM840" s="199">
        <f t="shared" si="191"/>
        <v>20.502790316099794</v>
      </c>
      <c r="AN840" s="190"/>
    </row>
    <row r="841" spans="1:40" ht="14.45" hidden="1" customHeight="1">
      <c r="A841" s="190"/>
      <c r="B841" s="686"/>
      <c r="C841" s="196">
        <v>68</v>
      </c>
      <c r="D841" s="200"/>
      <c r="E841" s="200"/>
      <c r="F841" s="198"/>
      <c r="G841" s="198"/>
      <c r="H841" s="197"/>
      <c r="I841" s="197"/>
      <c r="J841" s="198"/>
      <c r="K841" s="198"/>
      <c r="L841" s="197"/>
      <c r="M841" s="197"/>
      <c r="N841" s="198"/>
      <c r="O841" s="198"/>
      <c r="P841" s="197"/>
      <c r="Q841" s="197"/>
      <c r="R841" s="198"/>
      <c r="S841" s="198"/>
      <c r="T841" s="197"/>
      <c r="U841" s="197"/>
      <c r="V841" s="198"/>
      <c r="W841" s="198"/>
      <c r="X841" s="197"/>
      <c r="Y841" s="197"/>
      <c r="Z841" s="198"/>
      <c r="AA841" s="198"/>
      <c r="AB841" s="197"/>
      <c r="AC841" s="197"/>
      <c r="AD841" s="198"/>
      <c r="AE841" s="198"/>
      <c r="AF841" s="197">
        <f t="shared" si="186"/>
        <v>2.9600000000000008E-2</v>
      </c>
      <c r="AG841" s="197">
        <f t="shared" si="188"/>
        <v>0.91037699999999999</v>
      </c>
      <c r="AH841" s="198">
        <f>ROW(AC69)*AF841^IF(AG841=100%,0,1)*PRODUCT(INDEX(1-AF$772:AF840,))</f>
        <v>0.28010500376262926</v>
      </c>
      <c r="AI841" s="198">
        <f t="shared" si="189"/>
        <v>21.847772994494026</v>
      </c>
      <c r="AJ841" s="197">
        <f t="shared" si="187"/>
        <v>1.9600000000000003E-2</v>
      </c>
      <c r="AK841" s="197">
        <f t="shared" si="190"/>
        <v>0.60696449999999991</v>
      </c>
      <c r="AL841" s="198">
        <f>ROW(AG69)*AJ841^IF(AK841=100%,0,1)*PRODUCT(INDEX(1-AJ$772:AJ840,))</f>
        <v>0.36198444923790291</v>
      </c>
      <c r="AM841" s="199">
        <f t="shared" si="191"/>
        <v>20.864774765337696</v>
      </c>
      <c r="AN841" s="190"/>
    </row>
    <row r="842" spans="1:40" ht="14.45" hidden="1" customHeight="1">
      <c r="A842" s="190"/>
      <c r="B842" s="686"/>
      <c r="C842" s="196">
        <v>69</v>
      </c>
      <c r="D842" s="200"/>
      <c r="E842" s="200"/>
      <c r="F842" s="198"/>
      <c r="G842" s="198"/>
      <c r="H842" s="197"/>
      <c r="I842" s="197"/>
      <c r="J842" s="198"/>
      <c r="K842" s="198"/>
      <c r="L842" s="197"/>
      <c r="M842" s="197"/>
      <c r="N842" s="198"/>
      <c r="O842" s="198"/>
      <c r="P842" s="197"/>
      <c r="Q842" s="197"/>
      <c r="R842" s="198"/>
      <c r="S842" s="198"/>
      <c r="T842" s="197"/>
      <c r="U842" s="197"/>
      <c r="V842" s="198"/>
      <c r="W842" s="198"/>
      <c r="X842" s="197"/>
      <c r="Y842" s="197"/>
      <c r="Z842" s="198"/>
      <c r="AA842" s="198"/>
      <c r="AB842" s="197"/>
      <c r="AC842" s="197"/>
      <c r="AD842" s="198"/>
      <c r="AE842" s="198"/>
      <c r="AF842" s="197">
        <f t="shared" si="186"/>
        <v>2.9600000000000008E-2</v>
      </c>
      <c r="AG842" s="197">
        <f t="shared" si="188"/>
        <v>0.92414099999999999</v>
      </c>
      <c r="AH842" s="198">
        <f>ROW(AC70)*AF842^IF(AG842=100%,0,1)*PRODUCT(INDEX(1-AF$772:AF841,))</f>
        <v>0.27575322747228809</v>
      </c>
      <c r="AI842" s="198">
        <f t="shared" si="189"/>
        <v>22.123526221966316</v>
      </c>
      <c r="AJ842" s="197">
        <f t="shared" si="187"/>
        <v>1.9600000000000003E-2</v>
      </c>
      <c r="AK842" s="197">
        <f t="shared" si="190"/>
        <v>0.61607849999999986</v>
      </c>
      <c r="AL842" s="198">
        <f>ROW(AG70)*AJ842^IF(AK842=100%,0,1)*PRODUCT(INDEX(1-AJ$772:AJ841,))</f>
        <v>0.36003288090288116</v>
      </c>
      <c r="AM842" s="199">
        <f t="shared" si="191"/>
        <v>21.224807646240578</v>
      </c>
      <c r="AN842" s="190"/>
    </row>
    <row r="843" spans="1:40" ht="14.45" hidden="1" customHeight="1">
      <c r="A843" s="190"/>
      <c r="B843" s="686"/>
      <c r="C843" s="196">
        <v>70</v>
      </c>
      <c r="D843" s="200"/>
      <c r="E843" s="200"/>
      <c r="F843" s="198"/>
      <c r="G843" s="198"/>
      <c r="H843" s="197"/>
      <c r="I843" s="197"/>
      <c r="J843" s="198"/>
      <c r="K843" s="198"/>
      <c r="L843" s="197"/>
      <c r="M843" s="197"/>
      <c r="N843" s="198"/>
      <c r="O843" s="198"/>
      <c r="P843" s="197"/>
      <c r="Q843" s="197"/>
      <c r="R843" s="198"/>
      <c r="S843" s="198"/>
      <c r="T843" s="197"/>
      <c r="U843" s="197"/>
      <c r="V843" s="198"/>
      <c r="W843" s="198"/>
      <c r="X843" s="197"/>
      <c r="Y843" s="197"/>
      <c r="Z843" s="198"/>
      <c r="AA843" s="198"/>
      <c r="AB843" s="197"/>
      <c r="AC843" s="197"/>
      <c r="AD843" s="198"/>
      <c r="AE843" s="198"/>
      <c r="AF843" s="197">
        <f t="shared" si="186"/>
        <v>2.9600000000000008E-2</v>
      </c>
      <c r="AG843" s="197">
        <f t="shared" si="188"/>
        <v>0.93790499999999999</v>
      </c>
      <c r="AH843" s="198">
        <f>ROW(AC71)*AF843^IF(AG843=100%,0,1)*PRODUCT(INDEX(1-AF$772:AF842,))</f>
        <v>0.27141365953823854</v>
      </c>
      <c r="AI843" s="198">
        <f t="shared" si="189"/>
        <v>22.394939881504556</v>
      </c>
      <c r="AJ843" s="197">
        <f t="shared" si="187"/>
        <v>1.9600000000000003E-2</v>
      </c>
      <c r="AK843" s="197">
        <f t="shared" si="190"/>
        <v>0.62519249999999982</v>
      </c>
      <c r="AL843" s="198">
        <f>ROW(AG71)*AJ843^IF(AK843=100%,0,1)*PRODUCT(INDEX(1-AJ$772:AJ842,))</f>
        <v>0.35801875410057304</v>
      </c>
      <c r="AM843" s="199">
        <f t="shared" si="191"/>
        <v>21.582826400341151</v>
      </c>
      <c r="AN843" s="190"/>
    </row>
    <row r="844" spans="1:40" ht="14.45" hidden="1" customHeight="1">
      <c r="A844" s="190"/>
      <c r="B844" s="686"/>
      <c r="C844" s="196">
        <v>71</v>
      </c>
      <c r="D844" s="200"/>
      <c r="E844" s="200"/>
      <c r="F844" s="198"/>
      <c r="G844" s="198"/>
      <c r="H844" s="197"/>
      <c r="I844" s="197"/>
      <c r="J844" s="198"/>
      <c r="K844" s="198"/>
      <c r="L844" s="197"/>
      <c r="M844" s="197"/>
      <c r="N844" s="198"/>
      <c r="O844" s="198"/>
      <c r="P844" s="197"/>
      <c r="Q844" s="197"/>
      <c r="R844" s="198"/>
      <c r="S844" s="198"/>
      <c r="T844" s="197"/>
      <c r="U844" s="197"/>
      <c r="V844" s="198"/>
      <c r="W844" s="198"/>
      <c r="X844" s="197"/>
      <c r="Y844" s="197"/>
      <c r="Z844" s="198"/>
      <c r="AA844" s="198"/>
      <c r="AB844" s="197"/>
      <c r="AC844" s="197"/>
      <c r="AD844" s="198"/>
      <c r="AE844" s="198"/>
      <c r="AF844" s="197">
        <f t="shared" si="186"/>
        <v>2.9600000000000008E-2</v>
      </c>
      <c r="AG844" s="197">
        <f t="shared" si="188"/>
        <v>0.95166899999999999</v>
      </c>
      <c r="AH844" s="198">
        <f>ROW(AC72)*AF844^IF(AG844=100%,0,1)*PRODUCT(INDEX(1-AF$772:AF843,))</f>
        <v>0.26708939007810256</v>
      </c>
      <c r="AI844" s="198">
        <f t="shared" si="189"/>
        <v>22.662029271582657</v>
      </c>
      <c r="AJ844" s="197">
        <f t="shared" si="187"/>
        <v>1.9600000000000003E-2</v>
      </c>
      <c r="AK844" s="197">
        <f t="shared" si="190"/>
        <v>0.63430649999999977</v>
      </c>
      <c r="AL844" s="198">
        <f>ROW(AG72)*AJ844^IF(AK844=100%,0,1)*PRODUCT(INDEX(1-AJ$772:AJ843,))</f>
        <v>0.35594527083738781</v>
      </c>
      <c r="AM844" s="199">
        <f t="shared" si="191"/>
        <v>21.938771671178539</v>
      </c>
      <c r="AN844" s="190"/>
    </row>
    <row r="845" spans="1:40" ht="14.45" hidden="1" customHeight="1">
      <c r="A845" s="190"/>
      <c r="B845" s="686"/>
      <c r="C845" s="196">
        <v>72</v>
      </c>
      <c r="D845" s="200"/>
      <c r="E845" s="200"/>
      <c r="F845" s="198"/>
      <c r="G845" s="198"/>
      <c r="H845" s="197"/>
      <c r="I845" s="197"/>
      <c r="J845" s="198"/>
      <c r="K845" s="198"/>
      <c r="L845" s="197"/>
      <c r="M845" s="197"/>
      <c r="N845" s="198"/>
      <c r="O845" s="198"/>
      <c r="P845" s="197"/>
      <c r="Q845" s="197"/>
      <c r="R845" s="198"/>
      <c r="S845" s="198"/>
      <c r="T845" s="197"/>
      <c r="U845" s="197"/>
      <c r="V845" s="198"/>
      <c r="W845" s="198"/>
      <c r="X845" s="197"/>
      <c r="Y845" s="197"/>
      <c r="Z845" s="198"/>
      <c r="AA845" s="198"/>
      <c r="AB845" s="197"/>
      <c r="AC845" s="197"/>
      <c r="AD845" s="198"/>
      <c r="AE845" s="198"/>
      <c r="AF845" s="197">
        <f t="shared" si="186"/>
        <v>2.9600000000000008E-2</v>
      </c>
      <c r="AG845" s="197">
        <f t="shared" si="188"/>
        <v>0.96543299999999999</v>
      </c>
      <c r="AH845" s="198">
        <f>ROW(AC73)*AF845^IF(AG845=100%,0,1)*PRODUCT(INDEX(1-AF$772:AF844,))</f>
        <v>0.26278331557806561</v>
      </c>
      <c r="AI845" s="198">
        <f t="shared" si="189"/>
        <v>22.924812587160723</v>
      </c>
      <c r="AJ845" s="197">
        <f t="shared" si="187"/>
        <v>1.9600000000000003E-2</v>
      </c>
      <c r="AK845" s="197">
        <f t="shared" si="190"/>
        <v>0.64342049999999973</v>
      </c>
      <c r="AL845" s="198">
        <f>ROW(AG73)*AJ845^IF(AK845=100%,0,1)*PRODUCT(INDEX(1-AJ$772:AJ844,))</f>
        <v>0.35381553163354418</v>
      </c>
      <c r="AM845" s="199">
        <f t="shared" si="191"/>
        <v>22.292587202812083</v>
      </c>
      <c r="AN845" s="190"/>
    </row>
    <row r="846" spans="1:40" ht="14.45" hidden="1" customHeight="1">
      <c r="A846" s="190"/>
      <c r="B846" s="686"/>
      <c r="C846" s="196">
        <v>73</v>
      </c>
      <c r="D846" s="200"/>
      <c r="E846" s="200"/>
      <c r="F846" s="198"/>
      <c r="G846" s="198"/>
      <c r="H846" s="197"/>
      <c r="I846" s="197"/>
      <c r="J846" s="198"/>
      <c r="K846" s="198"/>
      <c r="L846" s="197"/>
      <c r="M846" s="197"/>
      <c r="N846" s="198"/>
      <c r="O846" s="198"/>
      <c r="P846" s="197"/>
      <c r="Q846" s="197"/>
      <c r="R846" s="198"/>
      <c r="S846" s="198"/>
      <c r="T846" s="197"/>
      <c r="U846" s="197"/>
      <c r="V846" s="198"/>
      <c r="W846" s="198"/>
      <c r="X846" s="197"/>
      <c r="Y846" s="197"/>
      <c r="Z846" s="198"/>
      <c r="AA846" s="198"/>
      <c r="AB846" s="197"/>
      <c r="AC846" s="197"/>
      <c r="AD846" s="198"/>
      <c r="AE846" s="198"/>
      <c r="AF846" s="197">
        <f t="shared" si="186"/>
        <v>2.9600000000000008E-2</v>
      </c>
      <c r="AG846" s="197">
        <f t="shared" si="188"/>
        <v>0.97919699999999998</v>
      </c>
      <c r="AH846" s="198">
        <f>ROW(AC74)*AF846^IF(AG846=100%,0,1)*PRODUCT(INDEX(1-AF$772:AF845,))</f>
        <v>0.25849814764842005</v>
      </c>
      <c r="AI846" s="198">
        <f t="shared" si="189"/>
        <v>23.183310734809144</v>
      </c>
      <c r="AJ846" s="197">
        <f t="shared" si="187"/>
        <v>1.9600000000000003E-2</v>
      </c>
      <c r="AK846" s="197">
        <f t="shared" si="190"/>
        <v>0.65253449999999968</v>
      </c>
      <c r="AL846" s="198">
        <f>ROW(AG74)*AJ846^IF(AK846=100%,0,1)*PRODUCT(INDEX(1-AJ$772:AJ845,))</f>
        <v>0.35163253827124619</v>
      </c>
      <c r="AM846" s="199">
        <f t="shared" si="191"/>
        <v>22.644219741083329</v>
      </c>
      <c r="AN846" s="190"/>
    </row>
    <row r="847" spans="1:40" ht="14.45" hidden="1" customHeight="1">
      <c r="A847" s="190"/>
      <c r="B847" s="686"/>
      <c r="C847" s="196">
        <v>74</v>
      </c>
      <c r="D847" s="200"/>
      <c r="E847" s="200"/>
      <c r="F847" s="198"/>
      <c r="G847" s="198"/>
      <c r="H847" s="197"/>
      <c r="I847" s="197"/>
      <c r="J847" s="198"/>
      <c r="K847" s="198"/>
      <c r="L847" s="197"/>
      <c r="M847" s="197"/>
      <c r="N847" s="198"/>
      <c r="O847" s="198"/>
      <c r="P847" s="197"/>
      <c r="Q847" s="197"/>
      <c r="R847" s="198"/>
      <c r="S847" s="198"/>
      <c r="T847" s="197"/>
      <c r="U847" s="197"/>
      <c r="V847" s="198"/>
      <c r="W847" s="198"/>
      <c r="X847" s="197"/>
      <c r="Y847" s="197"/>
      <c r="Z847" s="198"/>
      <c r="AA847" s="198"/>
      <c r="AB847" s="197"/>
      <c r="AC847" s="197"/>
      <c r="AD847" s="198"/>
      <c r="AE847" s="198"/>
      <c r="AF847" s="197">
        <f t="shared" si="186"/>
        <v>2.9600000000000008E-2</v>
      </c>
      <c r="AG847" s="197">
        <f t="shared" si="188"/>
        <v>0.99296099999999998</v>
      </c>
      <c r="AH847" s="198">
        <f>ROW(AC75)*AF847^IF(AG847=100%,0,1)*PRODUCT(INDEX(1-AF$772:AF846,))</f>
        <v>0.25423642143043257</v>
      </c>
      <c r="AI847" s="198">
        <f t="shared" si="189"/>
        <v>23.437547156239578</v>
      </c>
      <c r="AJ847" s="197">
        <f t="shared" si="187"/>
        <v>1.9600000000000003E-2</v>
      </c>
      <c r="AK847" s="197">
        <f t="shared" si="190"/>
        <v>0.66164849999999964</v>
      </c>
      <c r="AL847" s="198">
        <f>ROW(AG75)*AJ847^IF(AK847=100%,0,1)*PRODUCT(INDEX(1-AJ$772:AJ846,))</f>
        <v>0.34939919647411805</v>
      </c>
      <c r="AM847" s="199">
        <f t="shared" si="191"/>
        <v>22.993618937557446</v>
      </c>
      <c r="AN847" s="190"/>
    </row>
    <row r="848" spans="1:40" ht="14.45" customHeight="1">
      <c r="A848" s="190"/>
      <c r="B848" s="686"/>
      <c r="C848" s="196">
        <v>75</v>
      </c>
      <c r="D848" s="200"/>
      <c r="E848" s="200"/>
      <c r="F848" s="198"/>
      <c r="G848" s="198"/>
      <c r="H848" s="197"/>
      <c r="I848" s="197"/>
      <c r="J848" s="198"/>
      <c r="K848" s="198"/>
      <c r="L848" s="197"/>
      <c r="M848" s="197"/>
      <c r="N848" s="198"/>
      <c r="O848" s="198"/>
      <c r="P848" s="197"/>
      <c r="Q848" s="197"/>
      <c r="R848" s="198"/>
      <c r="S848" s="198"/>
      <c r="T848" s="197"/>
      <c r="U848" s="197"/>
      <c r="V848" s="198"/>
      <c r="W848" s="198"/>
      <c r="X848" s="197"/>
      <c r="Y848" s="197"/>
      <c r="Z848" s="198"/>
      <c r="AA848" s="198"/>
      <c r="AB848" s="197"/>
      <c r="AC848" s="197"/>
      <c r="AD848" s="198"/>
      <c r="AE848" s="198"/>
      <c r="AF848" s="197">
        <f t="shared" ref="AF848" si="192">AF847</f>
        <v>2.9600000000000008E-2</v>
      </c>
      <c r="AG848" s="197">
        <f t="shared" si="188"/>
        <v>1</v>
      </c>
      <c r="AH848" s="198">
        <f>ROW(AC76)*AF848^IF(AG848=100%,0,1)*PRODUCT(INDEX(1-AF$772:AF847,))</f>
        <v>8.4459629617400758</v>
      </c>
      <c r="AI848" s="198">
        <f t="shared" si="189"/>
        <v>31.883510117979654</v>
      </c>
      <c r="AJ848" s="197">
        <f t="shared" ref="AJ848:AJ885" si="193">AJ847</f>
        <v>1.9600000000000003E-2</v>
      </c>
      <c r="AK848" s="197">
        <f t="shared" si="190"/>
        <v>0.6707624999999996</v>
      </c>
      <c r="AL848" s="198">
        <f>ROW(AG76)*AJ848^IF(AK848=100%,0,1)*PRODUCT(INDEX(1-AJ$772:AJ847,))</f>
        <v>0.34711831851953506</v>
      </c>
      <c r="AM848" s="199">
        <f t="shared" si="191"/>
        <v>23.340737256076981</v>
      </c>
      <c r="AN848" s="190"/>
    </row>
    <row r="849" spans="1:40" ht="14.45" hidden="1" customHeight="1">
      <c r="A849" s="190"/>
      <c r="B849" s="686"/>
      <c r="C849" s="196">
        <v>76</v>
      </c>
      <c r="D849" s="200"/>
      <c r="E849" s="200"/>
      <c r="F849" s="198"/>
      <c r="G849" s="198"/>
      <c r="H849" s="197"/>
      <c r="I849" s="197"/>
      <c r="J849" s="198"/>
      <c r="K849" s="198"/>
      <c r="L849" s="197"/>
      <c r="M849" s="197"/>
      <c r="N849" s="198"/>
      <c r="O849" s="198"/>
      <c r="P849" s="197"/>
      <c r="Q849" s="197"/>
      <c r="R849" s="198"/>
      <c r="S849" s="198"/>
      <c r="T849" s="197"/>
      <c r="U849" s="197"/>
      <c r="V849" s="198"/>
      <c r="W849" s="198"/>
      <c r="X849" s="197"/>
      <c r="Y849" s="197"/>
      <c r="Z849" s="198"/>
      <c r="AA849" s="198"/>
      <c r="AB849" s="197"/>
      <c r="AC849" s="197"/>
      <c r="AD849" s="198"/>
      <c r="AE849" s="198"/>
      <c r="AF849" s="197"/>
      <c r="AG849" s="197"/>
      <c r="AH849" s="198"/>
      <c r="AI849" s="198"/>
      <c r="AJ849" s="197">
        <f t="shared" si="193"/>
        <v>1.9600000000000003E-2</v>
      </c>
      <c r="AK849" s="197">
        <f t="shared" si="190"/>
        <v>0.67987649999999955</v>
      </c>
      <c r="AL849" s="198">
        <f>ROW(AG77)*AJ849^IF(AK849=100%,0,1)*PRODUCT(INDEX(1-AJ$772:AJ848,))</f>
        <v>0.34479262578545417</v>
      </c>
      <c r="AM849" s="199">
        <f t="shared" si="191"/>
        <v>23.685529881862436</v>
      </c>
      <c r="AN849" s="190"/>
    </row>
    <row r="850" spans="1:40" ht="14.45" hidden="1" customHeight="1">
      <c r="A850" s="190"/>
      <c r="B850" s="686"/>
      <c r="C850" s="196">
        <v>77</v>
      </c>
      <c r="D850" s="200"/>
      <c r="E850" s="200"/>
      <c r="F850" s="198"/>
      <c r="G850" s="198"/>
      <c r="H850" s="197"/>
      <c r="I850" s="197"/>
      <c r="J850" s="198"/>
      <c r="K850" s="198"/>
      <c r="L850" s="197"/>
      <c r="M850" s="197"/>
      <c r="N850" s="198"/>
      <c r="O850" s="198"/>
      <c r="P850" s="197"/>
      <c r="Q850" s="197"/>
      <c r="R850" s="198"/>
      <c r="S850" s="198"/>
      <c r="T850" s="197"/>
      <c r="U850" s="197"/>
      <c r="V850" s="198"/>
      <c r="W850" s="198"/>
      <c r="X850" s="197"/>
      <c r="Y850" s="197"/>
      <c r="Z850" s="198"/>
      <c r="AA850" s="198"/>
      <c r="AB850" s="197"/>
      <c r="AC850" s="197"/>
      <c r="AD850" s="198"/>
      <c r="AE850" s="198"/>
      <c r="AF850" s="197"/>
      <c r="AG850" s="197"/>
      <c r="AH850" s="198"/>
      <c r="AI850" s="198"/>
      <c r="AJ850" s="197">
        <f t="shared" si="193"/>
        <v>1.9600000000000003E-2</v>
      </c>
      <c r="AK850" s="197">
        <f t="shared" si="190"/>
        <v>0.68899049999999951</v>
      </c>
      <c r="AL850" s="198">
        <f>ROW(AG78)*AJ850^IF(AK850=100%,0,1)*PRODUCT(INDEX(1-AJ$772:AJ849,))</f>
        <v>0.34242475123330679</v>
      </c>
      <c r="AM850" s="199">
        <f t="shared" si="191"/>
        <v>24.027954633095742</v>
      </c>
      <c r="AN850" s="190"/>
    </row>
    <row r="851" spans="1:40" ht="14.45" hidden="1" customHeight="1">
      <c r="A851" s="190"/>
      <c r="B851" s="686"/>
      <c r="C851" s="196">
        <v>78</v>
      </c>
      <c r="D851" s="200"/>
      <c r="E851" s="200"/>
      <c r="F851" s="198"/>
      <c r="G851" s="198"/>
      <c r="H851" s="197"/>
      <c r="I851" s="197"/>
      <c r="J851" s="198"/>
      <c r="K851" s="198"/>
      <c r="L851" s="197"/>
      <c r="M851" s="197"/>
      <c r="N851" s="198"/>
      <c r="O851" s="198"/>
      <c r="P851" s="197"/>
      <c r="Q851" s="197"/>
      <c r="R851" s="198"/>
      <c r="S851" s="198"/>
      <c r="T851" s="197"/>
      <c r="U851" s="197"/>
      <c r="V851" s="198"/>
      <c r="W851" s="198"/>
      <c r="X851" s="197"/>
      <c r="Y851" s="197"/>
      <c r="Z851" s="198"/>
      <c r="AA851" s="198"/>
      <c r="AB851" s="197"/>
      <c r="AC851" s="197"/>
      <c r="AD851" s="198"/>
      <c r="AE851" s="198"/>
      <c r="AF851" s="197"/>
      <c r="AG851" s="197"/>
      <c r="AH851" s="198"/>
      <c r="AI851" s="198"/>
      <c r="AJ851" s="197">
        <f t="shared" si="193"/>
        <v>1.9600000000000003E-2</v>
      </c>
      <c r="AK851" s="197">
        <f t="shared" si="190"/>
        <v>0.69810449999999946</v>
      </c>
      <c r="AL851" s="198">
        <f>ROW(AG79)*AJ851^IF(AK851=100%,0,1)*PRODUCT(INDEX(1-AJ$772:AJ850,))</f>
        <v>0.34001724182848186</v>
      </c>
      <c r="AM851" s="199">
        <f t="shared" si="191"/>
        <v>24.367971874924223</v>
      </c>
      <c r="AN851" s="190"/>
    </row>
    <row r="852" spans="1:40" ht="14.45" hidden="1" customHeight="1">
      <c r="A852" s="190"/>
      <c r="B852" s="686"/>
      <c r="C852" s="196">
        <v>79</v>
      </c>
      <c r="D852" s="200"/>
      <c r="E852" s="200"/>
      <c r="F852" s="198"/>
      <c r="G852" s="198"/>
      <c r="H852" s="197"/>
      <c r="I852" s="197"/>
      <c r="J852" s="198"/>
      <c r="K852" s="198"/>
      <c r="L852" s="197"/>
      <c r="M852" s="197"/>
      <c r="N852" s="198"/>
      <c r="O852" s="198"/>
      <c r="P852" s="197"/>
      <c r="Q852" s="197"/>
      <c r="R852" s="198"/>
      <c r="S852" s="198"/>
      <c r="T852" s="197"/>
      <c r="U852" s="197"/>
      <c r="V852" s="198"/>
      <c r="W852" s="198"/>
      <c r="X852" s="197"/>
      <c r="Y852" s="197"/>
      <c r="Z852" s="198"/>
      <c r="AA852" s="198"/>
      <c r="AB852" s="197"/>
      <c r="AC852" s="197"/>
      <c r="AD852" s="198"/>
      <c r="AE852" s="198"/>
      <c r="AF852" s="197"/>
      <c r="AG852" s="197"/>
      <c r="AH852" s="198"/>
      <c r="AI852" s="198"/>
      <c r="AJ852" s="197">
        <f t="shared" si="193"/>
        <v>1.9600000000000003E-2</v>
      </c>
      <c r="AK852" s="197">
        <f t="shared" si="190"/>
        <v>0.70721849999999942</v>
      </c>
      <c r="AL852" s="198">
        <f>ROW(AG80)*AJ852^IF(AK852=100%,0,1)*PRODUCT(INDEX(1-AJ$772:AJ851,))</f>
        <v>0.33757256089989235</v>
      </c>
      <c r="AM852" s="199">
        <f t="shared" si="191"/>
        <v>24.705544435824116</v>
      </c>
      <c r="AN852" s="190"/>
    </row>
    <row r="853" spans="1:40" ht="14.45" hidden="1" customHeight="1">
      <c r="A853" s="190"/>
      <c r="B853" s="686"/>
      <c r="C853" s="196">
        <v>80</v>
      </c>
      <c r="D853" s="200"/>
      <c r="E853" s="200"/>
      <c r="F853" s="198"/>
      <c r="G853" s="198"/>
      <c r="H853" s="197"/>
      <c r="I853" s="197"/>
      <c r="J853" s="198"/>
      <c r="K853" s="198"/>
      <c r="L853" s="197"/>
      <c r="M853" s="197"/>
      <c r="N853" s="198"/>
      <c r="O853" s="198"/>
      <c r="P853" s="197"/>
      <c r="Q853" s="197"/>
      <c r="R853" s="198"/>
      <c r="S853" s="198"/>
      <c r="T853" s="197"/>
      <c r="U853" s="197"/>
      <c r="V853" s="198"/>
      <c r="W853" s="198"/>
      <c r="X853" s="197"/>
      <c r="Y853" s="197"/>
      <c r="Z853" s="198"/>
      <c r="AA853" s="198"/>
      <c r="AB853" s="197"/>
      <c r="AC853" s="197"/>
      <c r="AD853" s="198"/>
      <c r="AE853" s="198"/>
      <c r="AF853" s="197"/>
      <c r="AG853" s="197"/>
      <c r="AH853" s="198"/>
      <c r="AI853" s="198"/>
      <c r="AJ853" s="197">
        <f t="shared" si="193"/>
        <v>1.9600000000000003E-2</v>
      </c>
      <c r="AK853" s="197">
        <f t="shared" si="190"/>
        <v>0.71633249999999937</v>
      </c>
      <c r="AL853" s="198">
        <f>ROW(AG81)*AJ853^IF(AK853=100%,0,1)*PRODUCT(INDEX(1-AJ$772:AJ852,))</f>
        <v>0.33509309044008256</v>
      </c>
      <c r="AM853" s="199">
        <f t="shared" si="191"/>
        <v>25.040637526264199</v>
      </c>
      <c r="AN853" s="190"/>
    </row>
    <row r="854" spans="1:40" ht="14.45" hidden="1" customHeight="1">
      <c r="A854" s="190"/>
      <c r="B854" s="686"/>
      <c r="C854" s="196">
        <v>81</v>
      </c>
      <c r="D854" s="200"/>
      <c r="E854" s="200"/>
      <c r="F854" s="198"/>
      <c r="G854" s="198"/>
      <c r="H854" s="197"/>
      <c r="I854" s="197"/>
      <c r="J854" s="198"/>
      <c r="K854" s="198"/>
      <c r="L854" s="197"/>
      <c r="M854" s="197"/>
      <c r="N854" s="198"/>
      <c r="O854" s="198"/>
      <c r="P854" s="197"/>
      <c r="Q854" s="197"/>
      <c r="R854" s="198"/>
      <c r="S854" s="198"/>
      <c r="T854" s="197"/>
      <c r="U854" s="197"/>
      <c r="V854" s="198"/>
      <c r="W854" s="198"/>
      <c r="X854" s="197"/>
      <c r="Y854" s="197"/>
      <c r="Z854" s="198"/>
      <c r="AA854" s="198"/>
      <c r="AB854" s="197"/>
      <c r="AC854" s="197"/>
      <c r="AD854" s="198"/>
      <c r="AE854" s="198"/>
      <c r="AF854" s="197"/>
      <c r="AG854" s="197"/>
      <c r="AH854" s="198"/>
      <c r="AI854" s="198"/>
      <c r="AJ854" s="197">
        <f t="shared" si="193"/>
        <v>1.9600000000000003E-2</v>
      </c>
      <c r="AK854" s="197">
        <f t="shared" si="190"/>
        <v>0.72544649999999933</v>
      </c>
      <c r="AL854" s="198">
        <f>ROW(AG82)*AJ854^IF(AK854=100%,0,1)*PRODUCT(INDEX(1-AJ$772:AJ853,))</f>
        <v>0.33258113334730216</v>
      </c>
      <c r="AM854" s="199">
        <f t="shared" si="191"/>
        <v>25.373218659611499</v>
      </c>
      <c r="AN854" s="190"/>
    </row>
    <row r="855" spans="1:40" ht="14.45" hidden="1" customHeight="1">
      <c r="A855" s="190"/>
      <c r="B855" s="686"/>
      <c r="C855" s="196">
        <v>82</v>
      </c>
      <c r="D855" s="200"/>
      <c r="E855" s="200"/>
      <c r="F855" s="198"/>
      <c r="G855" s="198"/>
      <c r="H855" s="197"/>
      <c r="I855" s="197"/>
      <c r="J855" s="198"/>
      <c r="K855" s="198"/>
      <c r="L855" s="197"/>
      <c r="M855" s="197"/>
      <c r="N855" s="198"/>
      <c r="O855" s="198"/>
      <c r="P855" s="197"/>
      <c r="Q855" s="197"/>
      <c r="R855" s="198"/>
      <c r="S855" s="198"/>
      <c r="T855" s="197"/>
      <c r="U855" s="197"/>
      <c r="V855" s="198"/>
      <c r="W855" s="198"/>
      <c r="X855" s="197"/>
      <c r="Y855" s="197"/>
      <c r="Z855" s="198"/>
      <c r="AA855" s="198"/>
      <c r="AB855" s="197"/>
      <c r="AC855" s="197"/>
      <c r="AD855" s="198"/>
      <c r="AE855" s="198"/>
      <c r="AF855" s="197"/>
      <c r="AG855" s="197"/>
      <c r="AH855" s="198"/>
      <c r="AI855" s="198"/>
      <c r="AJ855" s="197">
        <f t="shared" si="193"/>
        <v>1.9600000000000003E-2</v>
      </c>
      <c r="AK855" s="197">
        <f t="shared" si="190"/>
        <v>0.73456049999999928</v>
      </c>
      <c r="AL855" s="198">
        <f>ROW(AG83)*AJ855^IF(AK855=100%,0,1)*PRODUCT(INDEX(1-AJ$772:AJ854,))</f>
        <v>0.33003891561093524</v>
      </c>
      <c r="AM855" s="199">
        <f t="shared" si="191"/>
        <v>25.703257575222434</v>
      </c>
      <c r="AN855" s="190"/>
    </row>
    <row r="856" spans="1:40" ht="14.45" hidden="1" customHeight="1">
      <c r="A856" s="190"/>
      <c r="B856" s="686"/>
      <c r="C856" s="196">
        <v>83</v>
      </c>
      <c r="D856" s="200"/>
      <c r="E856" s="200"/>
      <c r="F856" s="198"/>
      <c r="G856" s="198"/>
      <c r="H856" s="197"/>
      <c r="I856" s="197"/>
      <c r="J856" s="198"/>
      <c r="K856" s="198"/>
      <c r="L856" s="197"/>
      <c r="M856" s="197"/>
      <c r="N856" s="198"/>
      <c r="O856" s="198"/>
      <c r="P856" s="197"/>
      <c r="Q856" s="197"/>
      <c r="R856" s="198"/>
      <c r="S856" s="198"/>
      <c r="T856" s="197"/>
      <c r="U856" s="197"/>
      <c r="V856" s="198"/>
      <c r="W856" s="198"/>
      <c r="X856" s="197"/>
      <c r="Y856" s="197"/>
      <c r="Z856" s="198"/>
      <c r="AA856" s="198"/>
      <c r="AB856" s="197"/>
      <c r="AC856" s="197"/>
      <c r="AD856" s="198"/>
      <c r="AE856" s="198"/>
      <c r="AF856" s="197"/>
      <c r="AG856" s="197"/>
      <c r="AH856" s="198"/>
      <c r="AI856" s="198"/>
      <c r="AJ856" s="197">
        <f t="shared" si="193"/>
        <v>1.9600000000000003E-2</v>
      </c>
      <c r="AK856" s="197">
        <f t="shared" si="190"/>
        <v>0.74367449999999924</v>
      </c>
      <c r="AL856" s="198">
        <f>ROW(AG84)*AJ856^IF(AK856=100%,0,1)*PRODUCT(INDEX(1-AJ$772:AJ855,))</f>
        <v>0.32746858844164722</v>
      </c>
      <c r="AM856" s="199">
        <f t="shared" si="191"/>
        <v>26.030726163664081</v>
      </c>
      <c r="AN856" s="190"/>
    </row>
    <row r="857" spans="1:40" ht="14.45" hidden="1" customHeight="1">
      <c r="A857" s="190"/>
      <c r="B857" s="686"/>
      <c r="C857" s="196">
        <v>84</v>
      </c>
      <c r="D857" s="200"/>
      <c r="E857" s="200"/>
      <c r="F857" s="198"/>
      <c r="G857" s="198"/>
      <c r="H857" s="197"/>
      <c r="I857" s="197"/>
      <c r="J857" s="198"/>
      <c r="K857" s="198"/>
      <c r="L857" s="197"/>
      <c r="M857" s="197"/>
      <c r="N857" s="198"/>
      <c r="O857" s="198"/>
      <c r="P857" s="197"/>
      <c r="Q857" s="197"/>
      <c r="R857" s="198"/>
      <c r="S857" s="198"/>
      <c r="T857" s="197"/>
      <c r="U857" s="197"/>
      <c r="V857" s="198"/>
      <c r="W857" s="198"/>
      <c r="X857" s="197"/>
      <c r="Y857" s="197"/>
      <c r="Z857" s="198"/>
      <c r="AA857" s="198"/>
      <c r="AB857" s="197"/>
      <c r="AC857" s="197"/>
      <c r="AD857" s="198"/>
      <c r="AE857" s="198"/>
      <c r="AF857" s="197"/>
      <c r="AG857" s="197"/>
      <c r="AH857" s="198"/>
      <c r="AI857" s="198"/>
      <c r="AJ857" s="197">
        <f t="shared" si="193"/>
        <v>1.9600000000000003E-2</v>
      </c>
      <c r="AK857" s="197">
        <f t="shared" si="190"/>
        <v>0.75278849999999919</v>
      </c>
      <c r="AL857" s="198">
        <f>ROW(AG85)*AJ857^IF(AK857=100%,0,1)*PRODUCT(INDEX(1-AJ$772:AJ856,))</f>
        <v>0.32487223034757418</v>
      </c>
      <c r="AM857" s="199">
        <f t="shared" si="191"/>
        <v>26.355598394011654</v>
      </c>
      <c r="AN857" s="190"/>
    </row>
    <row r="858" spans="1:40" ht="14.45" hidden="1" customHeight="1">
      <c r="A858" s="190"/>
      <c r="B858" s="686"/>
      <c r="C858" s="196">
        <v>85</v>
      </c>
      <c r="D858" s="200"/>
      <c r="E858" s="200"/>
      <c r="F858" s="198"/>
      <c r="G858" s="198"/>
      <c r="H858" s="197"/>
      <c r="I858" s="197"/>
      <c r="J858" s="198"/>
      <c r="K858" s="198"/>
      <c r="L858" s="197"/>
      <c r="M858" s="197"/>
      <c r="N858" s="198"/>
      <c r="O858" s="198"/>
      <c r="P858" s="197"/>
      <c r="Q858" s="197"/>
      <c r="R858" s="198"/>
      <c r="S858" s="198"/>
      <c r="T858" s="197"/>
      <c r="U858" s="197"/>
      <c r="V858" s="198"/>
      <c r="W858" s="198"/>
      <c r="X858" s="197"/>
      <c r="Y858" s="197"/>
      <c r="Z858" s="198"/>
      <c r="AA858" s="198"/>
      <c r="AB858" s="197"/>
      <c r="AC858" s="197"/>
      <c r="AD858" s="198"/>
      <c r="AE858" s="198"/>
      <c r="AF858" s="197"/>
      <c r="AG858" s="197"/>
      <c r="AH858" s="198"/>
      <c r="AI858" s="198"/>
      <c r="AJ858" s="197">
        <f t="shared" si="193"/>
        <v>1.9600000000000003E-2</v>
      </c>
      <c r="AK858" s="197">
        <f t="shared" si="190"/>
        <v>0.76190249999999915</v>
      </c>
      <c r="AL858" s="198">
        <f>ROW(AG86)*AJ858^IF(AK858=100%,0,1)*PRODUCT(INDEX(1-AJ$772:AJ857,))</f>
        <v>0.32225184915785304</v>
      </c>
      <c r="AM858" s="199">
        <f t="shared" si="191"/>
        <v>26.677850243169509</v>
      </c>
      <c r="AN858" s="190"/>
    </row>
    <row r="859" spans="1:40" ht="14.45" hidden="1" customHeight="1">
      <c r="A859" s="190"/>
      <c r="B859" s="686"/>
      <c r="C859" s="196">
        <v>86</v>
      </c>
      <c r="D859" s="200"/>
      <c r="E859" s="200"/>
      <c r="F859" s="198"/>
      <c r="G859" s="198"/>
      <c r="H859" s="197"/>
      <c r="I859" s="197"/>
      <c r="J859" s="198"/>
      <c r="K859" s="198"/>
      <c r="L859" s="197"/>
      <c r="M859" s="197"/>
      <c r="N859" s="198"/>
      <c r="O859" s="198"/>
      <c r="P859" s="197"/>
      <c r="Q859" s="197"/>
      <c r="R859" s="198"/>
      <c r="S859" s="198"/>
      <c r="T859" s="197"/>
      <c r="U859" s="197"/>
      <c r="V859" s="198"/>
      <c r="W859" s="198"/>
      <c r="X859" s="197"/>
      <c r="Y859" s="197"/>
      <c r="Z859" s="198"/>
      <c r="AA859" s="198"/>
      <c r="AB859" s="197"/>
      <c r="AC859" s="197"/>
      <c r="AD859" s="198"/>
      <c r="AE859" s="198"/>
      <c r="AF859" s="197"/>
      <c r="AG859" s="197"/>
      <c r="AH859" s="198"/>
      <c r="AI859" s="198"/>
      <c r="AJ859" s="197">
        <f t="shared" si="193"/>
        <v>1.9600000000000003E-2</v>
      </c>
      <c r="AK859" s="197">
        <f t="shared" si="190"/>
        <v>0.77101649999999911</v>
      </c>
      <c r="AL859" s="198">
        <f>ROW(AG87)*AJ859^IF(AK859=100%,0,1)*PRODUCT(INDEX(1-AJ$772:AJ858,))</f>
        <v>0.31960938399475869</v>
      </c>
      <c r="AM859" s="199">
        <f t="shared" si="191"/>
        <v>26.997459627164268</v>
      </c>
      <c r="AN859" s="190"/>
    </row>
    <row r="860" spans="1:40" ht="14.45" hidden="1" customHeight="1">
      <c r="A860" s="190"/>
      <c r="B860" s="686"/>
      <c r="C860" s="196">
        <v>87</v>
      </c>
      <c r="D860" s="200"/>
      <c r="E860" s="200"/>
      <c r="F860" s="198"/>
      <c r="G860" s="198"/>
      <c r="H860" s="197"/>
      <c r="I860" s="197"/>
      <c r="J860" s="198"/>
      <c r="K860" s="198"/>
      <c r="L860" s="197"/>
      <c r="M860" s="197"/>
      <c r="N860" s="198"/>
      <c r="O860" s="198"/>
      <c r="P860" s="197"/>
      <c r="Q860" s="197"/>
      <c r="R860" s="198"/>
      <c r="S860" s="198"/>
      <c r="T860" s="197"/>
      <c r="U860" s="197"/>
      <c r="V860" s="198"/>
      <c r="W860" s="198"/>
      <c r="X860" s="197"/>
      <c r="Y860" s="197"/>
      <c r="Z860" s="198"/>
      <c r="AA860" s="198"/>
      <c r="AB860" s="197"/>
      <c r="AC860" s="197"/>
      <c r="AD860" s="198"/>
      <c r="AE860" s="198"/>
      <c r="AF860" s="197"/>
      <c r="AG860" s="197"/>
      <c r="AH860" s="198"/>
      <c r="AI860" s="198"/>
      <c r="AJ860" s="197">
        <f t="shared" si="193"/>
        <v>1.9600000000000003E-2</v>
      </c>
      <c r="AK860" s="197">
        <f t="shared" si="190"/>
        <v>0.78013049999999906</v>
      </c>
      <c r="AL860" s="198">
        <f>ROW(AG88)*AJ860^IF(AK860=100%,0,1)*PRODUCT(INDEX(1-AJ$772:AJ859,))</f>
        <v>0.31694670719568518</v>
      </c>
      <c r="AM860" s="199">
        <f t="shared" si="191"/>
        <v>27.314406334359955</v>
      </c>
      <c r="AN860" s="190"/>
    </row>
    <row r="861" spans="1:40" ht="14.45" hidden="1" customHeight="1">
      <c r="A861" s="190"/>
      <c r="B861" s="686"/>
      <c r="C861" s="196">
        <v>88</v>
      </c>
      <c r="D861" s="200"/>
      <c r="E861" s="200"/>
      <c r="F861" s="198"/>
      <c r="G861" s="198"/>
      <c r="H861" s="197"/>
      <c r="I861" s="197"/>
      <c r="J861" s="198"/>
      <c r="K861" s="198"/>
      <c r="L861" s="197"/>
      <c r="M861" s="197"/>
      <c r="N861" s="198"/>
      <c r="O861" s="198"/>
      <c r="P861" s="197"/>
      <c r="Q861" s="197"/>
      <c r="R861" s="198"/>
      <c r="S861" s="198"/>
      <c r="T861" s="197"/>
      <c r="U861" s="197"/>
      <c r="V861" s="198"/>
      <c r="W861" s="198"/>
      <c r="X861" s="197"/>
      <c r="Y861" s="197"/>
      <c r="Z861" s="198"/>
      <c r="AA861" s="198"/>
      <c r="AB861" s="197"/>
      <c r="AC861" s="197"/>
      <c r="AD861" s="198"/>
      <c r="AE861" s="198"/>
      <c r="AF861" s="197"/>
      <c r="AG861" s="197"/>
      <c r="AH861" s="198"/>
      <c r="AI861" s="198"/>
      <c r="AJ861" s="197">
        <f t="shared" si="193"/>
        <v>1.9600000000000003E-2</v>
      </c>
      <c r="AK861" s="197">
        <f t="shared" si="190"/>
        <v>0.78924449999999902</v>
      </c>
      <c r="AL861" s="198">
        <f>ROW(AG89)*AJ861^IF(AK861=100%,0,1)*PRODUCT(INDEX(1-AJ$772:AJ860,))</f>
        <v>0.31426562618617987</v>
      </c>
      <c r="AM861" s="199">
        <f t="shared" si="191"/>
        <v>27.628671960546136</v>
      </c>
      <c r="AN861" s="190"/>
    </row>
    <row r="862" spans="1:40" ht="14.45" hidden="1" customHeight="1">
      <c r="A862" s="190"/>
      <c r="B862" s="686"/>
      <c r="C862" s="196">
        <v>89</v>
      </c>
      <c r="D862" s="200"/>
      <c r="E862" s="200"/>
      <c r="F862" s="198"/>
      <c r="G862" s="198"/>
      <c r="H862" s="197"/>
      <c r="I862" s="197"/>
      <c r="J862" s="198"/>
      <c r="K862" s="198"/>
      <c r="L862" s="197"/>
      <c r="M862" s="197"/>
      <c r="N862" s="198"/>
      <c r="O862" s="198"/>
      <c r="P862" s="197"/>
      <c r="Q862" s="197"/>
      <c r="R862" s="198"/>
      <c r="S862" s="198"/>
      <c r="T862" s="197"/>
      <c r="U862" s="197"/>
      <c r="V862" s="198"/>
      <c r="W862" s="198"/>
      <c r="X862" s="197"/>
      <c r="Y862" s="197"/>
      <c r="Z862" s="198"/>
      <c r="AA862" s="198"/>
      <c r="AB862" s="197"/>
      <c r="AC862" s="197"/>
      <c r="AD862" s="198"/>
      <c r="AE862" s="198"/>
      <c r="AF862" s="197"/>
      <c r="AG862" s="197"/>
      <c r="AH862" s="198"/>
      <c r="AI862" s="198"/>
      <c r="AJ862" s="197">
        <f t="shared" si="193"/>
        <v>1.9600000000000003E-2</v>
      </c>
      <c r="AK862" s="197">
        <f t="shared" si="190"/>
        <v>0.79835849999999897</v>
      </c>
      <c r="AL862" s="198">
        <f>ROW(AG90)*AJ862^IF(AK862=100%,0,1)*PRODUCT(INDEX(1-AJ$772:AJ861,))</f>
        <v>0.31156788530521085</v>
      </c>
      <c r="AM862" s="199">
        <f t="shared" si="191"/>
        <v>27.940239845851348</v>
      </c>
      <c r="AN862" s="190"/>
    </row>
    <row r="863" spans="1:40" ht="14.45" hidden="1" customHeight="1">
      <c r="A863" s="190"/>
      <c r="B863" s="686"/>
      <c r="C863" s="196">
        <v>90</v>
      </c>
      <c r="D863" s="200"/>
      <c r="E863" s="200"/>
      <c r="F863" s="198"/>
      <c r="G863" s="198"/>
      <c r="H863" s="197"/>
      <c r="I863" s="197"/>
      <c r="J863" s="198"/>
      <c r="K863" s="198"/>
      <c r="L863" s="197"/>
      <c r="M863" s="197"/>
      <c r="N863" s="198"/>
      <c r="O863" s="198"/>
      <c r="P863" s="197"/>
      <c r="Q863" s="197"/>
      <c r="R863" s="198"/>
      <c r="S863" s="198"/>
      <c r="T863" s="197"/>
      <c r="U863" s="197"/>
      <c r="V863" s="198"/>
      <c r="W863" s="198"/>
      <c r="X863" s="197"/>
      <c r="Y863" s="197"/>
      <c r="Z863" s="198"/>
      <c r="AA863" s="198"/>
      <c r="AB863" s="197"/>
      <c r="AC863" s="197"/>
      <c r="AD863" s="198"/>
      <c r="AE863" s="198"/>
      <c r="AF863" s="197"/>
      <c r="AG863" s="197"/>
      <c r="AH863" s="198"/>
      <c r="AI863" s="198"/>
      <c r="AJ863" s="197">
        <f t="shared" si="193"/>
        <v>1.9600000000000003E-2</v>
      </c>
      <c r="AK863" s="197">
        <f t="shared" si="190"/>
        <v>0.80747249999999893</v>
      </c>
      <c r="AL863" s="198">
        <f>ROW(AG91)*AJ863^IF(AK863=100%,0,1)*PRODUCT(INDEX(1-AJ$772:AJ862,))</f>
        <v>0.3088551675838202</v>
      </c>
      <c r="AM863" s="199">
        <f t="shared" si="191"/>
        <v>28.24909501343517</v>
      </c>
      <c r="AN863" s="190"/>
    </row>
    <row r="864" spans="1:40" ht="14.45" hidden="1" customHeight="1">
      <c r="A864" s="190"/>
      <c r="B864" s="686"/>
      <c r="C864" s="196">
        <v>91</v>
      </c>
      <c r="D864" s="200"/>
      <c r="E864" s="200"/>
      <c r="F864" s="198"/>
      <c r="G864" s="198"/>
      <c r="H864" s="197"/>
      <c r="I864" s="197"/>
      <c r="J864" s="198"/>
      <c r="K864" s="198"/>
      <c r="L864" s="197"/>
      <c r="M864" s="197"/>
      <c r="N864" s="198"/>
      <c r="O864" s="198"/>
      <c r="P864" s="197"/>
      <c r="Q864" s="197"/>
      <c r="R864" s="198"/>
      <c r="S864" s="198"/>
      <c r="T864" s="197"/>
      <c r="U864" s="197"/>
      <c r="V864" s="198"/>
      <c r="W864" s="198"/>
      <c r="X864" s="197"/>
      <c r="Y864" s="197"/>
      <c r="Z864" s="198"/>
      <c r="AA864" s="198"/>
      <c r="AB864" s="197"/>
      <c r="AC864" s="197"/>
      <c r="AD864" s="198"/>
      <c r="AE864" s="198"/>
      <c r="AF864" s="197"/>
      <c r="AG864" s="197"/>
      <c r="AH864" s="198"/>
      <c r="AI864" s="198"/>
      <c r="AJ864" s="197">
        <f t="shared" si="193"/>
        <v>1.9600000000000003E-2</v>
      </c>
      <c r="AK864" s="197">
        <f t="shared" si="190"/>
        <v>0.81658649999999888</v>
      </c>
      <c r="AL864" s="198">
        <f>ROW(AG92)*AJ864^IF(AK864=100%,0,1)*PRODUCT(INDEX(1-AJ$772:AJ863,))</f>
        <v>0.30612909647828912</v>
      </c>
      <c r="AM864" s="199">
        <f t="shared" si="191"/>
        <v>28.55522410991346</v>
      </c>
      <c r="AN864" s="190"/>
    </row>
    <row r="865" spans="1:40" ht="14.45" hidden="1" customHeight="1">
      <c r="A865" s="190"/>
      <c r="B865" s="686"/>
      <c r="C865" s="196">
        <v>92</v>
      </c>
      <c r="D865" s="200"/>
      <c r="E865" s="200"/>
      <c r="F865" s="198"/>
      <c r="G865" s="198"/>
      <c r="H865" s="197"/>
      <c r="I865" s="197"/>
      <c r="J865" s="198"/>
      <c r="K865" s="198"/>
      <c r="L865" s="197"/>
      <c r="M865" s="197"/>
      <c r="N865" s="198"/>
      <c r="O865" s="198"/>
      <c r="P865" s="197"/>
      <c r="Q865" s="197"/>
      <c r="R865" s="198"/>
      <c r="S865" s="198"/>
      <c r="T865" s="197"/>
      <c r="U865" s="197"/>
      <c r="V865" s="198"/>
      <c r="W865" s="198"/>
      <c r="X865" s="197"/>
      <c r="Y865" s="197"/>
      <c r="Z865" s="198"/>
      <c r="AA865" s="198"/>
      <c r="AB865" s="197"/>
      <c r="AC865" s="197"/>
      <c r="AD865" s="198"/>
      <c r="AE865" s="198"/>
      <c r="AF865" s="197"/>
      <c r="AG865" s="197"/>
      <c r="AH865" s="198"/>
      <c r="AI865" s="198"/>
      <c r="AJ865" s="197">
        <f t="shared" si="193"/>
        <v>1.9600000000000003E-2</v>
      </c>
      <c r="AK865" s="197">
        <f t="shared" si="190"/>
        <v>0.82570049999999884</v>
      </c>
      <c r="AL865" s="198">
        <f>ROW(AG93)*AJ865^IF(AK865=100%,0,1)*PRODUCT(INDEX(1-AJ$772:AJ864,))</f>
        <v>0.30339123755891595</v>
      </c>
      <c r="AM865" s="199">
        <f t="shared" si="191"/>
        <v>28.858615347472377</v>
      </c>
      <c r="AN865" s="190"/>
    </row>
    <row r="866" spans="1:40" ht="14.45" hidden="1" customHeight="1">
      <c r="A866" s="190"/>
      <c r="B866" s="686"/>
      <c r="C866" s="196">
        <v>93</v>
      </c>
      <c r="D866" s="200"/>
      <c r="E866" s="200"/>
      <c r="F866" s="198"/>
      <c r="G866" s="198"/>
      <c r="H866" s="197"/>
      <c r="I866" s="197"/>
      <c r="J866" s="198"/>
      <c r="K866" s="198"/>
      <c r="L866" s="197"/>
      <c r="M866" s="197"/>
      <c r="N866" s="198"/>
      <c r="O866" s="198"/>
      <c r="P866" s="197"/>
      <c r="Q866" s="197"/>
      <c r="R866" s="198"/>
      <c r="S866" s="198"/>
      <c r="T866" s="197"/>
      <c r="U866" s="197"/>
      <c r="V866" s="198"/>
      <c r="W866" s="198"/>
      <c r="X866" s="197"/>
      <c r="Y866" s="197"/>
      <c r="Z866" s="198"/>
      <c r="AA866" s="198"/>
      <c r="AB866" s="197"/>
      <c r="AC866" s="197"/>
      <c r="AD866" s="198"/>
      <c r="AE866" s="198"/>
      <c r="AF866" s="197"/>
      <c r="AG866" s="197"/>
      <c r="AH866" s="198"/>
      <c r="AI866" s="198"/>
      <c r="AJ866" s="197">
        <f t="shared" si="193"/>
        <v>1.9600000000000003E-2</v>
      </c>
      <c r="AK866" s="197">
        <f t="shared" si="190"/>
        <v>0.83481449999999879</v>
      </c>
      <c r="AL866" s="198">
        <f>ROW(AG94)*AJ866^IF(AK866=100%,0,1)*PRODUCT(INDEX(1-AJ$772:AJ865,))</f>
        <v>0.30064310015547907</v>
      </c>
      <c r="AM866" s="199">
        <f t="shared" si="191"/>
        <v>29.159258447627856</v>
      </c>
      <c r="AN866" s="190"/>
    </row>
    <row r="867" spans="1:40" ht="14.45" hidden="1" customHeight="1">
      <c r="A867" s="190"/>
      <c r="B867" s="686"/>
      <c r="C867" s="196">
        <v>94</v>
      </c>
      <c r="D867" s="200"/>
      <c r="E867" s="200"/>
      <c r="F867" s="198"/>
      <c r="G867" s="198"/>
      <c r="H867" s="197"/>
      <c r="I867" s="197"/>
      <c r="J867" s="198"/>
      <c r="K867" s="198"/>
      <c r="L867" s="197"/>
      <c r="M867" s="197"/>
      <c r="N867" s="198"/>
      <c r="O867" s="198"/>
      <c r="P867" s="197"/>
      <c r="Q867" s="197"/>
      <c r="R867" s="198"/>
      <c r="S867" s="198"/>
      <c r="T867" s="197"/>
      <c r="U867" s="197"/>
      <c r="V867" s="198"/>
      <c r="W867" s="198"/>
      <c r="X867" s="197"/>
      <c r="Y867" s="197"/>
      <c r="Z867" s="198"/>
      <c r="AA867" s="198"/>
      <c r="AB867" s="197"/>
      <c r="AC867" s="197"/>
      <c r="AD867" s="198"/>
      <c r="AE867" s="198"/>
      <c r="AF867" s="197"/>
      <c r="AG867" s="197"/>
      <c r="AH867" s="198"/>
      <c r="AI867" s="198"/>
      <c r="AJ867" s="197">
        <f t="shared" si="193"/>
        <v>1.9600000000000003E-2</v>
      </c>
      <c r="AK867" s="197">
        <f t="shared" si="190"/>
        <v>0.84392849999999875</v>
      </c>
      <c r="AL867" s="198">
        <f>ROW(AG95)*AJ867^IF(AK867=100%,0,1)*PRODUCT(INDEX(1-AJ$772:AJ866,))</f>
        <v>0.29788613896043625</v>
      </c>
      <c r="AM867" s="199">
        <f t="shared" si="191"/>
        <v>29.457144586588292</v>
      </c>
      <c r="AN867" s="190"/>
    </row>
    <row r="868" spans="1:40" ht="14.45" hidden="1" customHeight="1">
      <c r="A868" s="190"/>
      <c r="B868" s="686"/>
      <c r="C868" s="196">
        <v>95</v>
      </c>
      <c r="D868" s="200"/>
      <c r="E868" s="200"/>
      <c r="F868" s="198"/>
      <c r="G868" s="198"/>
      <c r="H868" s="197"/>
      <c r="I868" s="197"/>
      <c r="J868" s="198"/>
      <c r="K868" s="198"/>
      <c r="L868" s="197"/>
      <c r="M868" s="197"/>
      <c r="N868" s="198"/>
      <c r="O868" s="198"/>
      <c r="P868" s="197"/>
      <c r="Q868" s="197"/>
      <c r="R868" s="198"/>
      <c r="S868" s="198"/>
      <c r="T868" s="197"/>
      <c r="U868" s="197"/>
      <c r="V868" s="198"/>
      <c r="W868" s="198"/>
      <c r="X868" s="197"/>
      <c r="Y868" s="197"/>
      <c r="Z868" s="198"/>
      <c r="AA868" s="198"/>
      <c r="AB868" s="197"/>
      <c r="AC868" s="197"/>
      <c r="AD868" s="198"/>
      <c r="AE868" s="198"/>
      <c r="AF868" s="197"/>
      <c r="AG868" s="197"/>
      <c r="AH868" s="198"/>
      <c r="AI868" s="198"/>
      <c r="AJ868" s="197">
        <f t="shared" si="193"/>
        <v>1.9600000000000003E-2</v>
      </c>
      <c r="AK868" s="197">
        <f t="shared" si="190"/>
        <v>0.8530424999999987</v>
      </c>
      <c r="AL868" s="198">
        <f>ROW(AG96)*AJ868^IF(AK868=100%,0,1)*PRODUCT(INDEX(1-AJ$772:AJ867,))</f>
        <v>0.29512175559088344</v>
      </c>
      <c r="AM868" s="199">
        <f t="shared" si="191"/>
        <v>29.752266342179176</v>
      </c>
      <c r="AN868" s="190"/>
    </row>
    <row r="869" spans="1:40" ht="14.45" hidden="1" customHeight="1">
      <c r="A869" s="190"/>
      <c r="B869" s="686"/>
      <c r="C869" s="196">
        <v>96</v>
      </c>
      <c r="D869" s="200"/>
      <c r="E869" s="200"/>
      <c r="F869" s="198"/>
      <c r="G869" s="198"/>
      <c r="H869" s="197"/>
      <c r="I869" s="197"/>
      <c r="J869" s="198"/>
      <c r="K869" s="198"/>
      <c r="L869" s="197"/>
      <c r="M869" s="197"/>
      <c r="N869" s="198"/>
      <c r="O869" s="198"/>
      <c r="P869" s="197"/>
      <c r="Q869" s="197"/>
      <c r="R869" s="198"/>
      <c r="S869" s="198"/>
      <c r="T869" s="197"/>
      <c r="U869" s="197"/>
      <c r="V869" s="198"/>
      <c r="W869" s="198"/>
      <c r="X869" s="197"/>
      <c r="Y869" s="197"/>
      <c r="Z869" s="198"/>
      <c r="AA869" s="198"/>
      <c r="AB869" s="197"/>
      <c r="AC869" s="197"/>
      <c r="AD869" s="198"/>
      <c r="AE869" s="198"/>
      <c r="AF869" s="197"/>
      <c r="AG869" s="197"/>
      <c r="AH869" s="198"/>
      <c r="AI869" s="198"/>
      <c r="AJ869" s="197">
        <f t="shared" si="193"/>
        <v>1.9600000000000003E-2</v>
      </c>
      <c r="AK869" s="197">
        <f t="shared" si="190"/>
        <v>0.86215649999999866</v>
      </c>
      <c r="AL869" s="198">
        <f>ROW(AG97)*AJ869^IF(AK869=100%,0,1)*PRODUCT(INDEX(1-AJ$772:AJ868,))</f>
        <v>0.29235130011027405</v>
      </c>
      <c r="AM869" s="199">
        <f t="shared" si="191"/>
        <v>30.044617642289449</v>
      </c>
      <c r="AN869" s="190"/>
    </row>
    <row r="870" spans="1:40" ht="14.45" hidden="1" customHeight="1">
      <c r="A870" s="190"/>
      <c r="B870" s="686"/>
      <c r="C870" s="196">
        <v>97</v>
      </c>
      <c r="D870" s="200"/>
      <c r="E870" s="200"/>
      <c r="F870" s="198"/>
      <c r="G870" s="198"/>
      <c r="H870" s="197"/>
      <c r="I870" s="197"/>
      <c r="J870" s="198"/>
      <c r="K870" s="198"/>
      <c r="L870" s="197"/>
      <c r="M870" s="197"/>
      <c r="N870" s="198"/>
      <c r="O870" s="198"/>
      <c r="P870" s="197"/>
      <c r="Q870" s="197"/>
      <c r="R870" s="198"/>
      <c r="S870" s="198"/>
      <c r="T870" s="197"/>
      <c r="U870" s="197"/>
      <c r="V870" s="198"/>
      <c r="W870" s="198"/>
      <c r="X870" s="197"/>
      <c r="Y870" s="197"/>
      <c r="Z870" s="198"/>
      <c r="AA870" s="198"/>
      <c r="AB870" s="197"/>
      <c r="AC870" s="197"/>
      <c r="AD870" s="198"/>
      <c r="AE870" s="198"/>
      <c r="AF870" s="197"/>
      <c r="AG870" s="197"/>
      <c r="AH870" s="198"/>
      <c r="AI870" s="198"/>
      <c r="AJ870" s="197">
        <f t="shared" si="193"/>
        <v>1.9600000000000003E-2</v>
      </c>
      <c r="AK870" s="197">
        <f t="shared" si="190"/>
        <v>0.87127049999999862</v>
      </c>
      <c r="AL870" s="198">
        <f>ROW(AG98)*AJ870^IF(AK870=100%,0,1)*PRODUCT(INDEX(1-AJ$772:AJ869,))</f>
        <v>0.28957607251087669</v>
      </c>
      <c r="AM870" s="199">
        <f t="shared" si="191"/>
        <v>30.334193714800325</v>
      </c>
      <c r="AN870" s="190"/>
    </row>
    <row r="871" spans="1:40" ht="14.45" hidden="1" customHeight="1">
      <c r="A871" s="190"/>
      <c r="B871" s="686"/>
      <c r="C871" s="196">
        <v>98</v>
      </c>
      <c r="D871" s="200"/>
      <c r="E871" s="200"/>
      <c r="F871" s="198"/>
      <c r="G871" s="198"/>
      <c r="H871" s="197"/>
      <c r="I871" s="197"/>
      <c r="J871" s="198"/>
      <c r="K871" s="198"/>
      <c r="L871" s="197"/>
      <c r="M871" s="197"/>
      <c r="N871" s="198"/>
      <c r="O871" s="198"/>
      <c r="P871" s="197"/>
      <c r="Q871" s="197"/>
      <c r="R871" s="198"/>
      <c r="S871" s="198"/>
      <c r="T871" s="197"/>
      <c r="U871" s="197"/>
      <c r="V871" s="198"/>
      <c r="W871" s="198"/>
      <c r="X871" s="197"/>
      <c r="Y871" s="197"/>
      <c r="Z871" s="198"/>
      <c r="AA871" s="198"/>
      <c r="AB871" s="197"/>
      <c r="AC871" s="197"/>
      <c r="AD871" s="198"/>
      <c r="AE871" s="198"/>
      <c r="AF871" s="197"/>
      <c r="AG871" s="197"/>
      <c r="AH871" s="198"/>
      <c r="AI871" s="198"/>
      <c r="AJ871" s="197">
        <f t="shared" si="193"/>
        <v>1.9600000000000003E-2</v>
      </c>
      <c r="AK871" s="197">
        <f t="shared" si="190"/>
        <v>0.88038449999999857</v>
      </c>
      <c r="AL871" s="198">
        <f>ROW(AG99)*AJ871^IF(AK871=100%,0,1)*PRODUCT(INDEX(1-AJ$772:AJ870,))</f>
        <v>0.28679732415792542</v>
      </c>
      <c r="AM871" s="199">
        <f t="shared" si="191"/>
        <v>30.620991038958252</v>
      </c>
      <c r="AN871" s="190"/>
    </row>
    <row r="872" spans="1:40" ht="14.45" hidden="1" customHeight="1">
      <c r="A872" s="190"/>
      <c r="B872" s="686"/>
      <c r="C872" s="196">
        <v>99</v>
      </c>
      <c r="D872" s="200"/>
      <c r="E872" s="200"/>
      <c r="F872" s="198"/>
      <c r="G872" s="198"/>
      <c r="H872" s="197"/>
      <c r="I872" s="197"/>
      <c r="J872" s="198"/>
      <c r="K872" s="198"/>
      <c r="L872" s="197"/>
      <c r="M872" s="197"/>
      <c r="N872" s="198"/>
      <c r="O872" s="198"/>
      <c r="P872" s="197"/>
      <c r="Q872" s="197"/>
      <c r="R872" s="198"/>
      <c r="S872" s="198"/>
      <c r="T872" s="197"/>
      <c r="U872" s="197"/>
      <c r="V872" s="198"/>
      <c r="W872" s="198"/>
      <c r="X872" s="197"/>
      <c r="Y872" s="197"/>
      <c r="Z872" s="198"/>
      <c r="AA872" s="198"/>
      <c r="AB872" s="197"/>
      <c r="AC872" s="197"/>
      <c r="AD872" s="198"/>
      <c r="AE872" s="198"/>
      <c r="AF872" s="197"/>
      <c r="AG872" s="197"/>
      <c r="AH872" s="198"/>
      <c r="AI872" s="198"/>
      <c r="AJ872" s="197">
        <f t="shared" si="193"/>
        <v>1.9600000000000003E-2</v>
      </c>
      <c r="AK872" s="197">
        <f t="shared" si="190"/>
        <v>0.88949849999999853</v>
      </c>
      <c r="AL872" s="198">
        <f>ROW(AG100)*AJ872^IF(AK872=100%,0,1)*PRODUCT(INDEX(1-AJ$772:AJ871,))</f>
        <v>0.28401625919639401</v>
      </c>
      <c r="AM872" s="199">
        <f t="shared" si="191"/>
        <v>30.905007298154647</v>
      </c>
      <c r="AN872" s="190"/>
    </row>
    <row r="873" spans="1:40" ht="14.45" hidden="1" customHeight="1">
      <c r="A873" s="190"/>
      <c r="B873" s="686"/>
      <c r="C873" s="196">
        <v>100</v>
      </c>
      <c r="D873" s="200"/>
      <c r="E873" s="200"/>
      <c r="F873" s="198"/>
      <c r="G873" s="198"/>
      <c r="H873" s="197"/>
      <c r="I873" s="197"/>
      <c r="J873" s="198"/>
      <c r="K873" s="198"/>
      <c r="L873" s="197"/>
      <c r="M873" s="197"/>
      <c r="N873" s="198"/>
      <c r="O873" s="198"/>
      <c r="P873" s="197"/>
      <c r="Q873" s="197"/>
      <c r="R873" s="198"/>
      <c r="S873" s="198"/>
      <c r="T873" s="197"/>
      <c r="U873" s="197"/>
      <c r="V873" s="198"/>
      <c r="W873" s="198"/>
      <c r="X873" s="197"/>
      <c r="Y873" s="197"/>
      <c r="Z873" s="198"/>
      <c r="AA873" s="198"/>
      <c r="AB873" s="197"/>
      <c r="AC873" s="197"/>
      <c r="AD873" s="198"/>
      <c r="AE873" s="198"/>
      <c r="AF873" s="197"/>
      <c r="AG873" s="197"/>
      <c r="AH873" s="198"/>
      <c r="AI873" s="198"/>
      <c r="AJ873" s="197">
        <f t="shared" si="193"/>
        <v>1.9600000000000003E-2</v>
      </c>
      <c r="AK873" s="197">
        <f t="shared" si="190"/>
        <v>0.89861249999999848</v>
      </c>
      <c r="AL873" s="198">
        <f>ROW(AG101)*AJ873^IF(AK873=100%,0,1)*PRODUCT(INDEX(1-AJ$772:AJ872,))</f>
        <v>0.28123403592130614</v>
      </c>
      <c r="AM873" s="199">
        <f t="shared" si="191"/>
        <v>31.186241334075952</v>
      </c>
      <c r="AN873" s="190"/>
    </row>
    <row r="874" spans="1:40" ht="14.45" hidden="1" customHeight="1">
      <c r="A874" s="190"/>
      <c r="B874" s="686"/>
      <c r="C874" s="196">
        <v>101</v>
      </c>
      <c r="D874" s="200"/>
      <c r="E874" s="200"/>
      <c r="F874" s="198"/>
      <c r="G874" s="198"/>
      <c r="H874" s="197"/>
      <c r="I874" s="197"/>
      <c r="J874" s="198"/>
      <c r="K874" s="198"/>
      <c r="L874" s="197"/>
      <c r="M874" s="197"/>
      <c r="N874" s="198"/>
      <c r="O874" s="198"/>
      <c r="P874" s="197"/>
      <c r="Q874" s="197"/>
      <c r="R874" s="198"/>
      <c r="S874" s="198"/>
      <c r="T874" s="197"/>
      <c r="U874" s="197"/>
      <c r="V874" s="198"/>
      <c r="W874" s="198"/>
      <c r="X874" s="197"/>
      <c r="Y874" s="197"/>
      <c r="Z874" s="198"/>
      <c r="AA874" s="198"/>
      <c r="AB874" s="197"/>
      <c r="AC874" s="197"/>
      <c r="AD874" s="198"/>
      <c r="AE874" s="198"/>
      <c r="AF874" s="197"/>
      <c r="AG874" s="197"/>
      <c r="AH874" s="198"/>
      <c r="AI874" s="198"/>
      <c r="AJ874" s="197">
        <f t="shared" si="193"/>
        <v>1.9600000000000003E-2</v>
      </c>
      <c r="AK874" s="197">
        <f t="shared" si="190"/>
        <v>0.90772649999999844</v>
      </c>
      <c r="AL874" s="198">
        <f>ROW(AG102)*AJ874^IF(AK874=100%,0,1)*PRODUCT(INDEX(1-AJ$772:AJ873,))</f>
        <v>0.27845176811246886</v>
      </c>
      <c r="AM874" s="199">
        <f t="shared" si="191"/>
        <v>31.46469310218842</v>
      </c>
      <c r="AN874" s="190"/>
    </row>
    <row r="875" spans="1:40" ht="14.45" hidden="1" customHeight="1">
      <c r="A875" s="190"/>
      <c r="B875" s="686"/>
      <c r="C875" s="196">
        <v>102</v>
      </c>
      <c r="D875" s="200"/>
      <c r="E875" s="200"/>
      <c r="F875" s="198"/>
      <c r="G875" s="198"/>
      <c r="H875" s="197"/>
      <c r="I875" s="197"/>
      <c r="J875" s="198"/>
      <c r="K875" s="198"/>
      <c r="L875" s="197"/>
      <c r="M875" s="197"/>
      <c r="N875" s="198"/>
      <c r="O875" s="198"/>
      <c r="P875" s="197"/>
      <c r="Q875" s="197"/>
      <c r="R875" s="198"/>
      <c r="S875" s="198"/>
      <c r="T875" s="197"/>
      <c r="U875" s="197"/>
      <c r="V875" s="198"/>
      <c r="W875" s="198"/>
      <c r="X875" s="197"/>
      <c r="Y875" s="197"/>
      <c r="Z875" s="198"/>
      <c r="AA875" s="198"/>
      <c r="AB875" s="197"/>
      <c r="AC875" s="197"/>
      <c r="AD875" s="198"/>
      <c r="AE875" s="198"/>
      <c r="AF875" s="197"/>
      <c r="AG875" s="197"/>
      <c r="AH875" s="198"/>
      <c r="AI875" s="198"/>
      <c r="AJ875" s="197">
        <f t="shared" si="193"/>
        <v>1.9600000000000003E-2</v>
      </c>
      <c r="AK875" s="197">
        <f t="shared" si="190"/>
        <v>0.91684049999999839</v>
      </c>
      <c r="AL875" s="198">
        <f>ROW(AG103)*AJ875^IF(AK875=100%,0,1)*PRODUCT(INDEX(1-AJ$772:AJ874,))</f>
        <v>0.27567052633449846</v>
      </c>
      <c r="AM875" s="199">
        <f t="shared" si="191"/>
        <v>31.740363628522918</v>
      </c>
      <c r="AN875" s="190"/>
    </row>
    <row r="876" spans="1:40" ht="14.45" hidden="1" customHeight="1">
      <c r="A876" s="190"/>
      <c r="B876" s="686"/>
      <c r="C876" s="196">
        <v>103</v>
      </c>
      <c r="D876" s="200"/>
      <c r="E876" s="200"/>
      <c r="F876" s="198"/>
      <c r="G876" s="198"/>
      <c r="H876" s="197"/>
      <c r="I876" s="197"/>
      <c r="J876" s="198"/>
      <c r="K876" s="198"/>
      <c r="L876" s="197"/>
      <c r="M876" s="197"/>
      <c r="N876" s="198"/>
      <c r="O876" s="198"/>
      <c r="P876" s="197"/>
      <c r="Q876" s="197"/>
      <c r="R876" s="198"/>
      <c r="S876" s="198"/>
      <c r="T876" s="197"/>
      <c r="U876" s="197"/>
      <c r="V876" s="198"/>
      <c r="W876" s="198"/>
      <c r="X876" s="197"/>
      <c r="Y876" s="197"/>
      <c r="Z876" s="198"/>
      <c r="AA876" s="198"/>
      <c r="AB876" s="197"/>
      <c r="AC876" s="197"/>
      <c r="AD876" s="198"/>
      <c r="AE876" s="198"/>
      <c r="AF876" s="197"/>
      <c r="AG876" s="197"/>
      <c r="AH876" s="198"/>
      <c r="AI876" s="198"/>
      <c r="AJ876" s="197">
        <f t="shared" si="193"/>
        <v>1.9600000000000003E-2</v>
      </c>
      <c r="AK876" s="197">
        <f t="shared" si="190"/>
        <v>0.92595449999999835</v>
      </c>
      <c r="AL876" s="198">
        <f>ROW(AG104)*AJ876^IF(AK876=100%,0,1)*PRODUCT(INDEX(1-AJ$772:AJ875,))</f>
        <v>0.27289133920298642</v>
      </c>
      <c r="AM876" s="199">
        <f t="shared" si="191"/>
        <v>32.013254967725906</v>
      </c>
      <c r="AN876" s="190"/>
    </row>
    <row r="877" spans="1:40" ht="14.45" hidden="1" customHeight="1">
      <c r="A877" s="190"/>
      <c r="B877" s="686"/>
      <c r="C877" s="196">
        <v>104</v>
      </c>
      <c r="D877" s="200"/>
      <c r="E877" s="200"/>
      <c r="F877" s="198"/>
      <c r="G877" s="198"/>
      <c r="H877" s="197"/>
      <c r="I877" s="197"/>
      <c r="J877" s="198"/>
      <c r="K877" s="198"/>
      <c r="L877" s="197"/>
      <c r="M877" s="197"/>
      <c r="N877" s="198"/>
      <c r="O877" s="198"/>
      <c r="P877" s="197"/>
      <c r="Q877" s="197"/>
      <c r="R877" s="198"/>
      <c r="S877" s="198"/>
      <c r="T877" s="197"/>
      <c r="U877" s="197"/>
      <c r="V877" s="198"/>
      <c r="W877" s="198"/>
      <c r="X877" s="197"/>
      <c r="Y877" s="197"/>
      <c r="Z877" s="198"/>
      <c r="AA877" s="198"/>
      <c r="AB877" s="197"/>
      <c r="AC877" s="197"/>
      <c r="AD877" s="198"/>
      <c r="AE877" s="198"/>
      <c r="AF877" s="197"/>
      <c r="AG877" s="197"/>
      <c r="AH877" s="198"/>
      <c r="AI877" s="198"/>
      <c r="AJ877" s="197">
        <f t="shared" si="193"/>
        <v>1.9600000000000003E-2</v>
      </c>
      <c r="AK877" s="197">
        <f t="shared" si="190"/>
        <v>0.9350684999999983</v>
      </c>
      <c r="AL877" s="198">
        <f>ROW(AG105)*AJ877^IF(AK877=100%,0,1)*PRODUCT(INDEX(1-AJ$772:AJ876,))</f>
        <v>0.270115194617633</v>
      </c>
      <c r="AM877" s="199">
        <f t="shared" si="191"/>
        <v>32.283370162343537</v>
      </c>
      <c r="AN877" s="190"/>
    </row>
    <row r="878" spans="1:40" ht="14.45" hidden="1" customHeight="1">
      <c r="A878" s="190"/>
      <c r="B878" s="686"/>
      <c r="C878" s="196">
        <v>105</v>
      </c>
      <c r="D878" s="200"/>
      <c r="E878" s="200"/>
      <c r="F878" s="198"/>
      <c r="G878" s="198"/>
      <c r="H878" s="197"/>
      <c r="I878" s="197"/>
      <c r="J878" s="198"/>
      <c r="K878" s="198"/>
      <c r="L878" s="197"/>
      <c r="M878" s="197"/>
      <c r="N878" s="198"/>
      <c r="O878" s="198"/>
      <c r="P878" s="197"/>
      <c r="Q878" s="197"/>
      <c r="R878" s="198"/>
      <c r="S878" s="198"/>
      <c r="T878" s="197"/>
      <c r="U878" s="197"/>
      <c r="V878" s="198"/>
      <c r="W878" s="198"/>
      <c r="X878" s="197"/>
      <c r="Y878" s="197"/>
      <c r="Z878" s="198"/>
      <c r="AA878" s="198"/>
      <c r="AB878" s="197"/>
      <c r="AC878" s="197"/>
      <c r="AD878" s="198"/>
      <c r="AE878" s="198"/>
      <c r="AF878" s="197"/>
      <c r="AG878" s="197"/>
      <c r="AH878" s="198"/>
      <c r="AI878" s="198"/>
      <c r="AJ878" s="197">
        <f t="shared" si="193"/>
        <v>1.9600000000000003E-2</v>
      </c>
      <c r="AK878" s="197">
        <f t="shared" si="190"/>
        <v>0.94418249999999826</v>
      </c>
      <c r="AL878" s="198">
        <f>ROW(AG106)*AJ878^IF(AK878=100%,0,1)*PRODUCT(INDEX(1-AJ$772:AJ877,))</f>
        <v>0.2673430409631572</v>
      </c>
      <c r="AM878" s="199">
        <f t="shared" si="191"/>
        <v>32.550713203306692</v>
      </c>
      <c r="AN878" s="190"/>
    </row>
    <row r="879" spans="1:40" ht="14.45" hidden="1" customHeight="1">
      <c r="A879" s="190"/>
      <c r="B879" s="686"/>
      <c r="C879" s="196">
        <v>106</v>
      </c>
      <c r="D879" s="200"/>
      <c r="E879" s="200"/>
      <c r="F879" s="198"/>
      <c r="G879" s="198"/>
      <c r="H879" s="197"/>
      <c r="I879" s="197"/>
      <c r="J879" s="198"/>
      <c r="K879" s="198"/>
      <c r="L879" s="197"/>
      <c r="M879" s="197"/>
      <c r="N879" s="198"/>
      <c r="O879" s="198"/>
      <c r="P879" s="197"/>
      <c r="Q879" s="197"/>
      <c r="R879" s="198"/>
      <c r="S879" s="198"/>
      <c r="T879" s="197"/>
      <c r="U879" s="197"/>
      <c r="V879" s="198"/>
      <c r="W879" s="198"/>
      <c r="X879" s="197"/>
      <c r="Y879" s="197"/>
      <c r="Z879" s="198"/>
      <c r="AA879" s="198"/>
      <c r="AB879" s="197"/>
      <c r="AC879" s="197"/>
      <c r="AD879" s="198"/>
      <c r="AE879" s="198"/>
      <c r="AF879" s="197"/>
      <c r="AG879" s="197"/>
      <c r="AH879" s="198"/>
      <c r="AI879" s="198"/>
      <c r="AJ879" s="197">
        <f t="shared" si="193"/>
        <v>1.9600000000000003E-2</v>
      </c>
      <c r="AK879" s="197">
        <f t="shared" si="190"/>
        <v>0.95329649999999821</v>
      </c>
      <c r="AL879" s="198">
        <f>ROW(AG107)*AJ879^IF(AK879=100%,0,1)*PRODUCT(INDEX(1-AJ$772:AJ878,))</f>
        <v>0.26457578827877254</v>
      </c>
      <c r="AM879" s="199">
        <f t="shared" si="191"/>
        <v>32.815288991585462</v>
      </c>
      <c r="AN879" s="190"/>
    </row>
    <row r="880" spans="1:40" ht="14.45" hidden="1" customHeight="1">
      <c r="A880" s="190"/>
      <c r="B880" s="686"/>
      <c r="C880" s="196">
        <v>107</v>
      </c>
      <c r="D880" s="200"/>
      <c r="E880" s="200"/>
      <c r="F880" s="198"/>
      <c r="G880" s="198"/>
      <c r="H880" s="197"/>
      <c r="I880" s="197"/>
      <c r="J880" s="198"/>
      <c r="K880" s="198"/>
      <c r="L880" s="197"/>
      <c r="M880" s="197"/>
      <c r="N880" s="198"/>
      <c r="O880" s="198"/>
      <c r="P880" s="197"/>
      <c r="Q880" s="197"/>
      <c r="R880" s="198"/>
      <c r="S880" s="198"/>
      <c r="T880" s="197"/>
      <c r="U880" s="197"/>
      <c r="V880" s="198"/>
      <c r="W880" s="198"/>
      <c r="X880" s="197"/>
      <c r="Y880" s="197"/>
      <c r="Z880" s="198"/>
      <c r="AA880" s="198"/>
      <c r="AB880" s="197"/>
      <c r="AC880" s="197"/>
      <c r="AD880" s="198"/>
      <c r="AE880" s="198"/>
      <c r="AF880" s="197"/>
      <c r="AG880" s="197"/>
      <c r="AH880" s="198"/>
      <c r="AI880" s="198"/>
      <c r="AJ880" s="197">
        <f t="shared" si="193"/>
        <v>1.9600000000000003E-2</v>
      </c>
      <c r="AK880" s="197">
        <f t="shared" si="190"/>
        <v>0.96241049999999817</v>
      </c>
      <c r="AL880" s="198">
        <f>ROW(AG108)*AJ880^IF(AK880=100%,0,1)*PRODUCT(INDEX(1-AJ$772:AJ879,))</f>
        <v>0.2618143093969994</v>
      </c>
      <c r="AM880" s="199">
        <f t="shared" si="191"/>
        <v>33.077103300982458</v>
      </c>
      <c r="AN880" s="190"/>
    </row>
    <row r="881" spans="1:41" ht="14.45" hidden="1" customHeight="1">
      <c r="A881" s="190"/>
      <c r="B881" s="686"/>
      <c r="C881" s="196">
        <v>108</v>
      </c>
      <c r="D881" s="200"/>
      <c r="E881" s="200"/>
      <c r="F881" s="198"/>
      <c r="G881" s="198"/>
      <c r="H881" s="197"/>
      <c r="I881" s="197"/>
      <c r="J881" s="198"/>
      <c r="K881" s="198"/>
      <c r="L881" s="197"/>
      <c r="M881" s="197"/>
      <c r="N881" s="198"/>
      <c r="O881" s="198"/>
      <c r="P881" s="197"/>
      <c r="Q881" s="197"/>
      <c r="R881" s="198"/>
      <c r="S881" s="198"/>
      <c r="T881" s="197"/>
      <c r="U881" s="197"/>
      <c r="V881" s="198"/>
      <c r="W881" s="198"/>
      <c r="X881" s="197"/>
      <c r="Y881" s="197"/>
      <c r="Z881" s="198"/>
      <c r="AA881" s="198"/>
      <c r="AB881" s="197"/>
      <c r="AC881" s="197"/>
      <c r="AD881" s="198"/>
      <c r="AE881" s="198"/>
      <c r="AF881" s="197"/>
      <c r="AG881" s="197"/>
      <c r="AH881" s="198"/>
      <c r="AI881" s="198"/>
      <c r="AJ881" s="197">
        <f t="shared" si="193"/>
        <v>1.9600000000000003E-2</v>
      </c>
      <c r="AK881" s="197">
        <f t="shared" si="190"/>
        <v>0.97152449999999813</v>
      </c>
      <c r="AL881" s="198">
        <f>ROW(AG109)*AJ881^IF(AK881=100%,0,1)*PRODUCT(INDEX(1-AJ$772:AJ880,))</f>
        <v>0.25905944105256651</v>
      </c>
      <c r="AM881" s="199">
        <f t="shared" si="191"/>
        <v>33.336162742035022</v>
      </c>
      <c r="AN881" s="190"/>
    </row>
    <row r="882" spans="1:41" ht="14.45" hidden="1" customHeight="1">
      <c r="A882" s="190"/>
      <c r="B882" s="686"/>
      <c r="C882" s="196">
        <v>109</v>
      </c>
      <c r="D882" s="200"/>
      <c r="E882" s="200"/>
      <c r="F882" s="198"/>
      <c r="G882" s="198"/>
      <c r="H882" s="197"/>
      <c r="I882" s="197"/>
      <c r="J882" s="198"/>
      <c r="K882" s="198"/>
      <c r="L882" s="197"/>
      <c r="M882" s="197"/>
      <c r="N882" s="198"/>
      <c r="O882" s="198"/>
      <c r="P882" s="197"/>
      <c r="Q882" s="197"/>
      <c r="R882" s="198"/>
      <c r="S882" s="198"/>
      <c r="T882" s="197"/>
      <c r="U882" s="197"/>
      <c r="V882" s="198"/>
      <c r="W882" s="198"/>
      <c r="X882" s="197"/>
      <c r="Y882" s="197"/>
      <c r="Z882" s="198"/>
      <c r="AA882" s="198"/>
      <c r="AB882" s="197"/>
      <c r="AC882" s="197"/>
      <c r="AD882" s="198"/>
      <c r="AE882" s="198"/>
      <c r="AF882" s="197"/>
      <c r="AG882" s="197"/>
      <c r="AH882" s="198"/>
      <c r="AI882" s="198"/>
      <c r="AJ882" s="197">
        <f t="shared" si="193"/>
        <v>1.9600000000000003E-2</v>
      </c>
      <c r="AK882" s="197">
        <f t="shared" si="190"/>
        <v>0.98063849999999808</v>
      </c>
      <c r="AL882" s="198">
        <f>ROW(AG110)*AJ882^IF(AK882=100%,0,1)*PRODUCT(INDEX(1-AJ$772:AJ881,))</f>
        <v>0.25631198496213747</v>
      </c>
      <c r="AM882" s="199">
        <f t="shared" si="191"/>
        <v>33.59247472699716</v>
      </c>
      <c r="AN882" s="190"/>
    </row>
    <row r="883" spans="1:41" ht="14.45" hidden="1" customHeight="1">
      <c r="A883" s="190"/>
      <c r="B883" s="686"/>
      <c r="C883" s="196">
        <v>110</v>
      </c>
      <c r="D883" s="200"/>
      <c r="E883" s="200"/>
      <c r="F883" s="198"/>
      <c r="G883" s="198"/>
      <c r="H883" s="197"/>
      <c r="I883" s="197"/>
      <c r="J883" s="198"/>
      <c r="K883" s="198"/>
      <c r="L883" s="197"/>
      <c r="M883" s="197"/>
      <c r="N883" s="198"/>
      <c r="O883" s="198"/>
      <c r="P883" s="197"/>
      <c r="Q883" s="197"/>
      <c r="R883" s="198"/>
      <c r="S883" s="198"/>
      <c r="T883" s="197"/>
      <c r="U883" s="197"/>
      <c r="V883" s="198"/>
      <c r="W883" s="198"/>
      <c r="X883" s="197"/>
      <c r="Y883" s="197"/>
      <c r="Z883" s="198"/>
      <c r="AA883" s="198"/>
      <c r="AB883" s="197"/>
      <c r="AC883" s="197"/>
      <c r="AD883" s="198"/>
      <c r="AE883" s="198"/>
      <c r="AF883" s="197"/>
      <c r="AG883" s="197"/>
      <c r="AH883" s="198"/>
      <c r="AI883" s="198"/>
      <c r="AJ883" s="197">
        <f t="shared" si="193"/>
        <v>1.9600000000000003E-2</v>
      </c>
      <c r="AK883" s="197">
        <f t="shared" si="190"/>
        <v>0.98975249999999804</v>
      </c>
      <c r="AL883" s="198">
        <f>ROW(AG111)*AJ883^IF(AK883=100%,0,1)*PRODUCT(INDEX(1-AJ$772:AJ882,))</f>
        <v>0.25357270887557848</v>
      </c>
      <c r="AM883" s="199">
        <f t="shared" si="191"/>
        <v>33.846047435872741</v>
      </c>
      <c r="AN883" s="190"/>
    </row>
    <row r="884" spans="1:41" ht="14.45" hidden="1" customHeight="1">
      <c r="A884" s="190"/>
      <c r="B884" s="686"/>
      <c r="C884" s="196">
        <v>111</v>
      </c>
      <c r="D884" s="200"/>
      <c r="E884" s="200"/>
      <c r="F884" s="198"/>
      <c r="G884" s="198"/>
      <c r="H884" s="197"/>
      <c r="I884" s="197"/>
      <c r="J884" s="198"/>
      <c r="K884" s="198"/>
      <c r="L884" s="197"/>
      <c r="M884" s="197"/>
      <c r="N884" s="198"/>
      <c r="O884" s="198"/>
      <c r="P884" s="197"/>
      <c r="Q884" s="197"/>
      <c r="R884" s="198"/>
      <c r="S884" s="198"/>
      <c r="T884" s="197"/>
      <c r="U884" s="197"/>
      <c r="V884" s="198"/>
      <c r="W884" s="198"/>
      <c r="X884" s="197"/>
      <c r="Y884" s="197"/>
      <c r="Z884" s="198"/>
      <c r="AA884" s="198"/>
      <c r="AB884" s="197"/>
      <c r="AC884" s="197"/>
      <c r="AD884" s="198"/>
      <c r="AE884" s="198"/>
      <c r="AF884" s="197"/>
      <c r="AG884" s="197"/>
      <c r="AH884" s="198"/>
      <c r="AI884" s="198"/>
      <c r="AJ884" s="197">
        <f t="shared" si="193"/>
        <v>1.9600000000000003E-2</v>
      </c>
      <c r="AK884" s="197">
        <f t="shared" si="190"/>
        <v>0.99886649999999799</v>
      </c>
      <c r="AL884" s="198">
        <f>ROW(AG112)*AJ884^IF(AK884=100%,0,1)*PRODUCT(INDEX(1-AJ$772:AJ883,))</f>
        <v>0.25084234759946955</v>
      </c>
      <c r="AM884" s="199">
        <f t="shared" si="191"/>
        <v>34.096889783472207</v>
      </c>
      <c r="AN884" s="190"/>
    </row>
    <row r="885" spans="1:41" ht="14.45" customHeight="1" thickBot="1">
      <c r="A885" s="190"/>
      <c r="B885" s="687"/>
      <c r="C885" s="202">
        <v>112</v>
      </c>
      <c r="D885" s="203"/>
      <c r="E885" s="203"/>
      <c r="F885" s="204"/>
      <c r="G885" s="204"/>
      <c r="H885" s="205"/>
      <c r="I885" s="205"/>
      <c r="J885" s="204"/>
      <c r="K885" s="204"/>
      <c r="L885" s="205"/>
      <c r="M885" s="205"/>
      <c r="N885" s="204"/>
      <c r="O885" s="204"/>
      <c r="P885" s="205"/>
      <c r="Q885" s="205"/>
      <c r="R885" s="204"/>
      <c r="S885" s="204"/>
      <c r="T885" s="205"/>
      <c r="U885" s="205"/>
      <c r="V885" s="204"/>
      <c r="W885" s="204"/>
      <c r="X885" s="205"/>
      <c r="Y885" s="205"/>
      <c r="Z885" s="204"/>
      <c r="AA885" s="204"/>
      <c r="AB885" s="205"/>
      <c r="AC885" s="205"/>
      <c r="AD885" s="204"/>
      <c r="AE885" s="204"/>
      <c r="AF885" s="205"/>
      <c r="AG885" s="205"/>
      <c r="AH885" s="204"/>
      <c r="AI885" s="204"/>
      <c r="AJ885" s="205">
        <f t="shared" si="193"/>
        <v>1.9600000000000003E-2</v>
      </c>
      <c r="AK885" s="205">
        <f t="shared" si="190"/>
        <v>1</v>
      </c>
      <c r="AL885" s="204">
        <f>ROW(AG113)*AJ885^IF(AK885=100%,0,1)*PRODUCT(INDEX(1-AJ$772:AJ884,))</f>
        <v>12.659265509874615</v>
      </c>
      <c r="AM885" s="206">
        <f t="shared" si="191"/>
        <v>46.756155293346822</v>
      </c>
      <c r="AN885" s="186"/>
      <c r="AO885" s="155"/>
    </row>
    <row r="886" spans="1:41" ht="14.45" customHeight="1" thickBot="1">
      <c r="A886" s="186"/>
      <c r="B886" s="186"/>
      <c r="C886" s="194"/>
      <c r="D886" s="187"/>
      <c r="E886" s="195"/>
      <c r="F886" s="193"/>
      <c r="G886" s="193"/>
      <c r="H886" s="195"/>
      <c r="I886" s="188"/>
      <c r="J886" s="193"/>
      <c r="K886" s="193"/>
      <c r="L886" s="187"/>
      <c r="M886" s="195"/>
      <c r="N886" s="193"/>
      <c r="O886" s="193"/>
      <c r="P886" s="190"/>
      <c r="Q886" s="190"/>
      <c r="R886" s="192"/>
      <c r="S886" s="192"/>
      <c r="T886" s="190"/>
      <c r="U886" s="190"/>
      <c r="V886" s="192"/>
      <c r="W886" s="192"/>
      <c r="X886" s="190"/>
      <c r="Y886" s="190"/>
      <c r="Z886" s="192"/>
      <c r="AA886" s="192"/>
      <c r="AB886" s="190"/>
      <c r="AC886" s="190"/>
      <c r="AD886" s="192"/>
      <c r="AE886" s="192"/>
      <c r="AF886" s="190"/>
      <c r="AG886" s="190"/>
      <c r="AH886" s="192"/>
      <c r="AI886" s="192"/>
      <c r="AJ886" s="190"/>
      <c r="AK886" s="190"/>
      <c r="AL886" s="192"/>
      <c r="AM886" s="192"/>
      <c r="AN886" s="190"/>
    </row>
    <row r="887" spans="1:41" ht="14.45" customHeight="1">
      <c r="A887" s="186"/>
      <c r="B887" s="685" t="s">
        <v>1551</v>
      </c>
      <c r="C887" s="176" t="s">
        <v>1540</v>
      </c>
      <c r="D887" s="683">
        <v>7</v>
      </c>
      <c r="E887" s="683"/>
      <c r="F887" s="683"/>
      <c r="G887" s="683"/>
      <c r="H887" s="683">
        <v>8</v>
      </c>
      <c r="I887" s="683"/>
      <c r="J887" s="683"/>
      <c r="K887" s="683"/>
      <c r="L887" s="683" t="s">
        <v>1007</v>
      </c>
      <c r="M887" s="683"/>
      <c r="N887" s="683"/>
      <c r="O887" s="683"/>
      <c r="P887" s="683" t="s">
        <v>1008</v>
      </c>
      <c r="Q887" s="683"/>
      <c r="R887" s="683"/>
      <c r="S887" s="683"/>
      <c r="T887" s="683" t="s">
        <v>1009</v>
      </c>
      <c r="U887" s="683"/>
      <c r="V887" s="683"/>
      <c r="W887" s="683"/>
      <c r="X887" s="683" t="s">
        <v>1010</v>
      </c>
      <c r="Y887" s="683"/>
      <c r="Z887" s="683"/>
      <c r="AA887" s="683"/>
      <c r="AB887" s="683" t="s">
        <v>1011</v>
      </c>
      <c r="AC887" s="683"/>
      <c r="AD887" s="688"/>
      <c r="AE887" s="688"/>
      <c r="AF887" s="683" t="s">
        <v>1012</v>
      </c>
      <c r="AG887" s="683"/>
      <c r="AH887" s="688"/>
      <c r="AI887" s="688"/>
      <c r="AJ887" s="683" t="s">
        <v>981</v>
      </c>
      <c r="AK887" s="683"/>
      <c r="AL887" s="683"/>
      <c r="AM887" s="684"/>
      <c r="AN887" s="190"/>
    </row>
    <row r="888" spans="1:41" ht="14.45" customHeight="1">
      <c r="A888" s="186"/>
      <c r="B888" s="686"/>
      <c r="C888" s="163" t="s">
        <v>1549</v>
      </c>
      <c r="D888" s="163" t="s">
        <v>1004</v>
      </c>
      <c r="E888" s="163" t="s">
        <v>1005</v>
      </c>
      <c r="F888" s="163" t="s">
        <v>175</v>
      </c>
      <c r="G888" s="163" t="s">
        <v>1006</v>
      </c>
      <c r="H888" s="163" t="s">
        <v>1004</v>
      </c>
      <c r="I888" s="163" t="s">
        <v>1005</v>
      </c>
      <c r="J888" s="163" t="s">
        <v>175</v>
      </c>
      <c r="K888" s="163" t="s">
        <v>1006</v>
      </c>
      <c r="L888" s="163" t="s">
        <v>1004</v>
      </c>
      <c r="M888" s="163" t="s">
        <v>1005</v>
      </c>
      <c r="N888" s="163" t="s">
        <v>175</v>
      </c>
      <c r="O888" s="163" t="s">
        <v>1006</v>
      </c>
      <c r="P888" s="163" t="s">
        <v>1004</v>
      </c>
      <c r="Q888" s="163" t="s">
        <v>1005</v>
      </c>
      <c r="R888" s="163" t="s">
        <v>175</v>
      </c>
      <c r="S888" s="163" t="s">
        <v>1006</v>
      </c>
      <c r="T888" s="163" t="s">
        <v>1004</v>
      </c>
      <c r="U888" s="163" t="s">
        <v>1005</v>
      </c>
      <c r="V888" s="163" t="s">
        <v>175</v>
      </c>
      <c r="W888" s="163" t="s">
        <v>1006</v>
      </c>
      <c r="X888" s="163" t="s">
        <v>1004</v>
      </c>
      <c r="Y888" s="163" t="s">
        <v>1005</v>
      </c>
      <c r="Z888" s="163" t="s">
        <v>175</v>
      </c>
      <c r="AA888" s="163" t="s">
        <v>1006</v>
      </c>
      <c r="AB888" s="163" t="s">
        <v>1004</v>
      </c>
      <c r="AC888" s="163" t="s">
        <v>1005</v>
      </c>
      <c r="AD888" s="163" t="s">
        <v>175</v>
      </c>
      <c r="AE888" s="163" t="s">
        <v>1006</v>
      </c>
      <c r="AF888" s="163" t="s">
        <v>1004</v>
      </c>
      <c r="AG888" s="163" t="s">
        <v>1005</v>
      </c>
      <c r="AH888" s="163" t="s">
        <v>175</v>
      </c>
      <c r="AI888" s="163" t="s">
        <v>1006</v>
      </c>
      <c r="AJ888" s="163" t="s">
        <v>1004</v>
      </c>
      <c r="AK888" s="163" t="s">
        <v>1005</v>
      </c>
      <c r="AL888" s="163" t="s">
        <v>175</v>
      </c>
      <c r="AM888" s="185" t="s">
        <v>1006</v>
      </c>
      <c r="AN888" s="190"/>
    </row>
    <row r="889" spans="1:41" ht="14.45" hidden="1" customHeight="1">
      <c r="A889" s="186"/>
      <c r="B889" s="686"/>
      <c r="C889" s="168"/>
      <c r="D889" s="174">
        <f>$F$5</f>
        <v>1.67E-2</v>
      </c>
      <c r="E889" s="174">
        <f>$F$7</f>
        <v>3.3300000000000003E-2</v>
      </c>
      <c r="F889" s="174">
        <f>$F$9</f>
        <v>0.1</v>
      </c>
      <c r="G889" s="170">
        <f>$D$9</f>
        <v>0.4</v>
      </c>
      <c r="H889" s="174">
        <f>$F$15</f>
        <v>1.2500000000000001E-2</v>
      </c>
      <c r="I889" s="174">
        <f>$F$17</f>
        <v>2.5000000000000001E-2</v>
      </c>
      <c r="J889" s="174">
        <f>$F$19</f>
        <v>7.4999999999999997E-2</v>
      </c>
      <c r="K889" s="170">
        <f>$D$19</f>
        <v>0.45</v>
      </c>
      <c r="L889" s="174">
        <f>$F$25</f>
        <v>8.3999999999999995E-3</v>
      </c>
      <c r="M889" s="174">
        <f>$F$27</f>
        <v>1.67E-2</v>
      </c>
      <c r="N889" s="174">
        <f>$F$29</f>
        <v>0.05</v>
      </c>
      <c r="O889" s="170">
        <f>$D$29</f>
        <v>0.3</v>
      </c>
      <c r="P889" s="174">
        <f>$F$55</f>
        <v>2.0999999999999999E-3</v>
      </c>
      <c r="Q889" s="174">
        <f>$F$57</f>
        <v>4.1999999999999997E-3</v>
      </c>
      <c r="R889" s="174">
        <f>$F$59</f>
        <v>1.2500000000000001E-2</v>
      </c>
      <c r="S889" s="170">
        <f>$D$59</f>
        <v>0.15</v>
      </c>
      <c r="T889" s="174">
        <f>$O$25</f>
        <v>1.4E-3</v>
      </c>
      <c r="U889" s="174">
        <f>$O$27</f>
        <v>2.8E-3</v>
      </c>
      <c r="V889" s="174">
        <f>$O$29</f>
        <v>8.3000000000000001E-3</v>
      </c>
      <c r="W889" s="170">
        <f>$M$29</f>
        <v>0.1</v>
      </c>
      <c r="X889" s="174">
        <f>$O$55</f>
        <v>5.0000000000000001E-4</v>
      </c>
      <c r="Y889" s="174">
        <f>$O$57</f>
        <v>8.9999999999999998E-4</v>
      </c>
      <c r="Z889" s="174">
        <f>$O$59</f>
        <v>2.8E-3</v>
      </c>
      <c r="AA889" s="170">
        <f>$M$59</f>
        <v>0.05</v>
      </c>
      <c r="AB889" s="174">
        <f>$X$25</f>
        <v>2.9999999999999997E-4</v>
      </c>
      <c r="AC889" s="174">
        <f>$X$27</f>
        <v>5.9999999999999995E-4</v>
      </c>
      <c r="AD889" s="174">
        <f>$X$29</f>
        <v>1.6999999999999999E-3</v>
      </c>
      <c r="AE889" s="170">
        <f>$V$29</f>
        <v>0.03</v>
      </c>
      <c r="AF889" s="174">
        <f>$X$35</f>
        <v>1E-4</v>
      </c>
      <c r="AG889" s="174">
        <f>$X$37</f>
        <v>2.0000000000000001E-4</v>
      </c>
      <c r="AH889" s="174">
        <f>$X$39</f>
        <v>4.0000000000000002E-4</v>
      </c>
      <c r="AI889" s="170">
        <f>$V$39</f>
        <v>0.01</v>
      </c>
      <c r="AJ889" s="174">
        <f>$X$55</f>
        <v>1E-4</v>
      </c>
      <c r="AK889" s="174">
        <f>$X$57</f>
        <v>2.0000000000000001E-4</v>
      </c>
      <c r="AL889" s="174">
        <f>$X$59</f>
        <v>4.0000000000000002E-4</v>
      </c>
      <c r="AM889" s="189">
        <f>$V$59</f>
        <v>0.01</v>
      </c>
      <c r="AN889" s="190"/>
    </row>
    <row r="890" spans="1:41" ht="14.45" hidden="1" customHeight="1">
      <c r="A890" s="186"/>
      <c r="B890" s="686"/>
      <c r="C890" s="168"/>
      <c r="D890" s="168">
        <f>$G$5</f>
        <v>12</v>
      </c>
      <c r="E890" s="168">
        <f>$G$7</f>
        <v>6</v>
      </c>
      <c r="F890" s="168">
        <f>$G$9</f>
        <v>2</v>
      </c>
      <c r="G890" s="168"/>
      <c r="H890" s="168">
        <f>$G$15</f>
        <v>12</v>
      </c>
      <c r="I890" s="168">
        <f>$G$17</f>
        <v>6</v>
      </c>
      <c r="J890" s="168">
        <f>$G$19</f>
        <v>2</v>
      </c>
      <c r="K890" s="168"/>
      <c r="L890" s="168">
        <f>$G$25</f>
        <v>12</v>
      </c>
      <c r="M890" s="168">
        <f>$G$27</f>
        <v>6</v>
      </c>
      <c r="N890" s="168">
        <f>$G$29</f>
        <v>2</v>
      </c>
      <c r="O890" s="168"/>
      <c r="P890" s="168">
        <f>$G$55</f>
        <v>24</v>
      </c>
      <c r="Q890" s="168">
        <f>$G$57</f>
        <v>12</v>
      </c>
      <c r="R890" s="168">
        <f>$G$59</f>
        <v>4</v>
      </c>
      <c r="S890" s="168"/>
      <c r="T890" s="168">
        <f>$P$25</f>
        <v>24</v>
      </c>
      <c r="U890" s="168">
        <f>$P$27</f>
        <v>12</v>
      </c>
      <c r="V890" s="168">
        <f>$P$29</f>
        <v>4</v>
      </c>
      <c r="W890" s="168"/>
      <c r="X890" s="168">
        <f>$P$55</f>
        <v>36</v>
      </c>
      <c r="Y890" s="168">
        <f>$P$57</f>
        <v>18</v>
      </c>
      <c r="Z890" s="168">
        <f>$P$59</f>
        <v>6</v>
      </c>
      <c r="AA890" s="168"/>
      <c r="AB890" s="168">
        <f>$Y$25</f>
        <v>36</v>
      </c>
      <c r="AC890" s="168">
        <f>$Y$27</f>
        <v>18</v>
      </c>
      <c r="AD890" s="168">
        <f>$Y$29</f>
        <v>6</v>
      </c>
      <c r="AE890" s="168"/>
      <c r="AF890" s="168">
        <f>$Y$35</f>
        <v>48</v>
      </c>
      <c r="AG890" s="168">
        <f>$Y$37</f>
        <v>24</v>
      </c>
      <c r="AH890" s="168">
        <f>$Y$39</f>
        <v>8</v>
      </c>
      <c r="AI890" s="168"/>
      <c r="AJ890" s="168">
        <f>$Y$55</f>
        <v>48</v>
      </c>
      <c r="AK890" s="168">
        <f>$Y$57</f>
        <v>24</v>
      </c>
      <c r="AL890" s="168">
        <f>$Y$59</f>
        <v>8</v>
      </c>
      <c r="AM890" s="169"/>
      <c r="AN890" s="190"/>
    </row>
    <row r="891" spans="1:41" ht="14.45" hidden="1" customHeight="1">
      <c r="A891" s="186"/>
      <c r="B891" s="686"/>
      <c r="C891" s="168"/>
      <c r="D891" s="170"/>
      <c r="E891" s="170"/>
      <c r="F891" s="171"/>
      <c r="G891" s="171"/>
      <c r="H891" s="170"/>
      <c r="I891" s="170"/>
      <c r="J891" s="171"/>
      <c r="K891" s="171"/>
      <c r="L891" s="170"/>
      <c r="M891" s="170"/>
      <c r="N891" s="171"/>
      <c r="O891" s="171"/>
      <c r="P891" s="170"/>
      <c r="Q891" s="170"/>
      <c r="R891" s="171"/>
      <c r="S891" s="171"/>
      <c r="T891" s="170"/>
      <c r="U891" s="170"/>
      <c r="V891" s="171"/>
      <c r="W891" s="171"/>
      <c r="X891" s="170"/>
      <c r="Y891" s="170"/>
      <c r="Z891" s="171"/>
      <c r="AA891" s="171"/>
      <c r="AB891" s="170"/>
      <c r="AC891" s="170"/>
      <c r="AD891" s="171"/>
      <c r="AE891" s="171"/>
      <c r="AF891" s="170"/>
      <c r="AG891" s="170"/>
      <c r="AH891" s="171"/>
      <c r="AI891" s="171"/>
      <c r="AJ891" s="172"/>
      <c r="AK891" s="170"/>
      <c r="AL891" s="171"/>
      <c r="AM891" s="173"/>
      <c r="AN891" s="190"/>
    </row>
    <row r="892" spans="1:41" ht="14.45" customHeight="1">
      <c r="A892" s="186"/>
      <c r="B892" s="686"/>
      <c r="C892" s="196">
        <v>0</v>
      </c>
      <c r="D892" s="197">
        <f>IF(D$65+D889*D890+F889*F890&gt;1,1,IF(D889*D890+F889*F890&gt;G889,D$65+G889,D$65+D889*D890+F889*F890))</f>
        <v>1</v>
      </c>
      <c r="E892" s="197">
        <v>0</v>
      </c>
      <c r="F892" s="198">
        <f>ROW(A1)*D892^IF(E892=100%,0,1)*PRODUCT(INDEX(1-D$891:D891,))</f>
        <v>1</v>
      </c>
      <c r="G892" s="198">
        <f>SUM(F892+G891)</f>
        <v>1</v>
      </c>
      <c r="H892" s="197">
        <f>IF(H$65+H889*H890+J889*J890&gt;1,1,IF(H889*H890+J889*J890&gt;K889,H$65+K889,H$65+H889*H890+J889*J890))</f>
        <v>0.75000000000000011</v>
      </c>
      <c r="I892" s="197">
        <v>0</v>
      </c>
      <c r="J892" s="198">
        <f>ROW(E1)*H892^IF(I892=100%,0,1)*PRODUCT(INDEX(1-H$891:H891,))</f>
        <v>0.75000000000000011</v>
      </c>
      <c r="K892" s="198">
        <f>SUM(J892+K891)</f>
        <v>0.75000000000000011</v>
      </c>
      <c r="L892" s="197">
        <f>IF(L$65+L889*L890+N889*N890&gt;1,1,IF(L889*L890+N889*N890&gt;O889,L$65+O889,L$65+L889*L890+N889*N890))</f>
        <v>0.50080000000000002</v>
      </c>
      <c r="M892" s="197">
        <v>0</v>
      </c>
      <c r="N892" s="198">
        <f>ROW(I1)*L892^IF(M892=100%,0,1)*PRODUCT(INDEX(1-L$891:L891,))</f>
        <v>0.50080000000000002</v>
      </c>
      <c r="O892" s="198">
        <f>SUM(N892+O891)</f>
        <v>0.50080000000000002</v>
      </c>
      <c r="P892" s="197">
        <f>IF(P$65+P889*P890+R889*R890&gt;1,1,IF(P889*P890+R889*R890&gt;S889,P$65+S889,P$65+P889*P890+R889*R890))</f>
        <v>0.25040000000000001</v>
      </c>
      <c r="Q892" s="197">
        <v>0</v>
      </c>
      <c r="R892" s="198">
        <f>ROW(M1)*P892^IF(Q892=100%,0,1)*PRODUCT(INDEX(1-P$891:P891,))</f>
        <v>0.25040000000000001</v>
      </c>
      <c r="S892" s="198">
        <f>SUM(R892+S891)</f>
        <v>0.25040000000000001</v>
      </c>
      <c r="T892" s="197">
        <f>IF(T$65+T889*T890+V889*V890&gt;1,1,IF(T889*T890+V889*V890&gt;W889,T$65+W889,T$65+T889*T890+V889*V890))</f>
        <v>0.1668</v>
      </c>
      <c r="U892" s="197">
        <v>0</v>
      </c>
      <c r="V892" s="198">
        <f>ROW(Q1)*T892^IF(U892=100%,0,1)*PRODUCT(INDEX(1-T$891:T891,))</f>
        <v>0.1668</v>
      </c>
      <c r="W892" s="198">
        <f>SUM(V892+W891)</f>
        <v>0.1668</v>
      </c>
      <c r="X892" s="197">
        <f>IF(X$65+X889*X890+Z889*Z890&gt;1,1,IF(X889*X890+Z889*Z890&gt;AA889,X$65+AA889,X$65+X889*X890+Z889*Z890))</f>
        <v>8.48E-2</v>
      </c>
      <c r="Y892" s="197">
        <v>0</v>
      </c>
      <c r="Z892" s="198">
        <f>ROW(U1)*X892^IF(Y892=100%,0,1)*PRODUCT(INDEX(1-X$891:X891,))</f>
        <v>8.48E-2</v>
      </c>
      <c r="AA892" s="198">
        <f>SUM(Z892+AA891)</f>
        <v>8.48E-2</v>
      </c>
      <c r="AB892" s="197">
        <f>IF(AB$65+AB889*AB890+AD889*AD890&gt;1,1,IF(AB889*AB890+AD889*AD890&gt;AE889,AB$65+AE889,AB$65+AB889*AB890+AD889*AD890))</f>
        <v>5.0999999999999997E-2</v>
      </c>
      <c r="AC892" s="197">
        <v>0</v>
      </c>
      <c r="AD892" s="198">
        <f>ROW(Y1)*AB892^IF(AC892=100%,0,1)*PRODUCT(INDEX(1-AB$891:AB891,))</f>
        <v>5.0999999999999997E-2</v>
      </c>
      <c r="AE892" s="198">
        <f>SUM(AD892+AE891)</f>
        <v>5.0999999999999997E-2</v>
      </c>
      <c r="AF892" s="197">
        <f>IF(AF$65+AF889*AF890+AH889*AH890&gt;1,1,IF(AF889*AF890+AH889*AH890&gt;AI889,AF$65+AI889,AF$65+AF889*AF890+AH889*AH890))</f>
        <v>1.8000000000000002E-2</v>
      </c>
      <c r="AG892" s="197">
        <v>0</v>
      </c>
      <c r="AH892" s="198">
        <f>ROW(AC1)*AF892^IF(AG892=100%,0,1)*PRODUCT(INDEX(1-AF$891:AF891,))</f>
        <v>1.8000000000000002E-2</v>
      </c>
      <c r="AI892" s="198">
        <f>SUM(AH892+AI891)</f>
        <v>1.8000000000000002E-2</v>
      </c>
      <c r="AJ892" s="197">
        <f>IF(AJ$65+AJ889*AJ890+AL889*AL890&gt;1,1,IF(AJ889*AJ890+AL889*AL890&gt;AM889,AJ$65+AM889,AJ$65+AJ889*AJ890+AL889*AL890))</f>
        <v>1.2999999999999999E-2</v>
      </c>
      <c r="AK892" s="197">
        <v>0</v>
      </c>
      <c r="AL892" s="198">
        <f>ROW(AG1)*AJ892^IF(AK892=100%,0,1)*PRODUCT(INDEX(1-AJ$891:AJ891,))</f>
        <v>1.2999999999999999E-2</v>
      </c>
      <c r="AM892" s="199">
        <f>SUM(AL892+AM891)</f>
        <v>1.2999999999999999E-2</v>
      </c>
      <c r="AN892" s="190"/>
    </row>
    <row r="893" spans="1:41" ht="14.45" hidden="1" customHeight="1">
      <c r="A893" s="186"/>
      <c r="B893" s="686"/>
      <c r="C893" s="196">
        <v>1</v>
      </c>
      <c r="D893" s="197"/>
      <c r="E893" s="197"/>
      <c r="F893" s="198"/>
      <c r="G893" s="198"/>
      <c r="H893" s="197">
        <f>H892+ROUNDDOWN(H$65/10,3)</f>
        <v>0.79500000000000015</v>
      </c>
      <c r="I893" s="197">
        <f>IF(I892+H892*0.465&gt;1,1,I892+H892*0.465)</f>
        <v>0.34875000000000006</v>
      </c>
      <c r="J893" s="198">
        <f>ROW(E2)*H893^IF(I893=100%,0,1)*PRODUCT(INDEX(1-H$891:H892,))</f>
        <v>0.39749999999999991</v>
      </c>
      <c r="K893" s="198">
        <f t="shared" ref="K893:K895" si="194">SUM(J893+K892)</f>
        <v>1.1475</v>
      </c>
      <c r="L893" s="197">
        <f>L892+ROUNDDOWN(L$65/10,3)</f>
        <v>0.53080000000000005</v>
      </c>
      <c r="M893" s="197">
        <f>IF(M892+L892*0.465&gt;1,1,M892+L892*0.465)</f>
        <v>0.23287200000000002</v>
      </c>
      <c r="N893" s="198">
        <f>ROW(I2)*L893^IF(M893=100%,0,1)*PRODUCT(INDEX(1-L$891:L892,))</f>
        <v>0.52995071999999999</v>
      </c>
      <c r="O893" s="198">
        <f t="shared" ref="O893:O896" si="195">SUM(N893+O892)</f>
        <v>1.0307507199999999</v>
      </c>
      <c r="P893" s="197">
        <f t="shared" ref="P893:P900" si="196">P892+ROUNDDOWN(P$65/10,3)</f>
        <v>0.26540000000000002</v>
      </c>
      <c r="Q893" s="197">
        <f t="shared" ref="Q893:Q900" si="197">IF(Q892+P892*0.465&gt;1,1,Q892+P892*0.465)</f>
        <v>0.11643600000000001</v>
      </c>
      <c r="R893" s="198">
        <f>ROW(M2)*P893^IF(Q893=100%,0,1)*PRODUCT(INDEX(1-P$891:P892,))</f>
        <v>0.39788768000000008</v>
      </c>
      <c r="S893" s="198">
        <f t="shared" ref="S893:S900" si="198">SUM(R893+S892)</f>
        <v>0.64828768000000014</v>
      </c>
      <c r="T893" s="197">
        <f t="shared" ref="T893:T902" si="199">T892+ROUNDDOWN(T$65/10,3)</f>
        <v>0.17680000000000001</v>
      </c>
      <c r="U893" s="197">
        <f t="shared" ref="U893:U903" si="200">IF(U892+T892*0.465&gt;1,1,U892+T892*0.465)</f>
        <v>7.7562000000000006E-2</v>
      </c>
      <c r="V893" s="198">
        <f>ROW(Q2)*T893^IF(U893=100%,0,1)*PRODUCT(INDEX(1-T$891:T892,))</f>
        <v>0.29461952000000002</v>
      </c>
      <c r="W893" s="198">
        <f t="shared" ref="W893:W903" si="201">SUM(V893+W892)</f>
        <v>0.46141952000000003</v>
      </c>
      <c r="X893" s="197">
        <f t="shared" ref="X893:X902" si="202">X892+ROUNDDOWN(X$65/10,3)</f>
        <v>8.9800000000000005E-2</v>
      </c>
      <c r="Y893" s="197">
        <f t="shared" ref="Y893:Y910" si="203">IF(Y892+X892*0.465&gt;1,1,Y892+X892*0.465)</f>
        <v>3.9432000000000002E-2</v>
      </c>
      <c r="Z893" s="198">
        <f>ROW(U2)*X893^IF(Y893=100%,0,1)*PRODUCT(INDEX(1-X$891:X892,))</f>
        <v>0.16436992</v>
      </c>
      <c r="AA893" s="198">
        <f t="shared" ref="AA893:AA910" si="204">SUM(Z893+AA892)</f>
        <v>0.24916991999999999</v>
      </c>
      <c r="AB893" s="197">
        <f t="shared" ref="AB893:AB902" si="205">AB892+ROUNDDOWN(AB$65/10,3)</f>
        <v>5.3999999999999999E-2</v>
      </c>
      <c r="AC893" s="197">
        <f t="shared" ref="AC893:AC921" si="206">IF(AC892+AB892*0.465&gt;1,1,AC892+AB892*0.465)</f>
        <v>2.3715E-2</v>
      </c>
      <c r="AD893" s="198">
        <f>ROW(Y2)*AB893^IF(AC893=100%,0,1)*PRODUCT(INDEX(1-AB$891:AB892,))</f>
        <v>0.102492</v>
      </c>
      <c r="AE893" s="198">
        <f t="shared" ref="AE893:AE921" si="207">SUM(AD893+AE892)</f>
        <v>0.15349199999999999</v>
      </c>
      <c r="AF893" s="197">
        <f t="shared" ref="AF893:AF902" si="208">AF892+ROUNDDOWN(AF$65/10,3)</f>
        <v>1.9000000000000003E-2</v>
      </c>
      <c r="AG893" s="197">
        <f t="shared" ref="AG893:AG956" si="209">IF(AG892+AF892*0.465&gt;1,1,AG892+AF892*0.465)</f>
        <v>8.3700000000000007E-3</v>
      </c>
      <c r="AH893" s="198">
        <f>ROW(AC2)*AF893^IF(AG893=100%,0,1)*PRODUCT(INDEX(1-AF$891:AF892,))</f>
        <v>3.7316000000000002E-2</v>
      </c>
      <c r="AI893" s="198">
        <f t="shared" ref="AI893:AI956" si="210">SUM(AH893+AI892)</f>
        <v>5.5316000000000004E-2</v>
      </c>
      <c r="AJ893" s="197">
        <f t="shared" ref="AJ893:AJ902" si="211">AJ892+ROUNDDOWN(AJ$65/10,4)</f>
        <v>1.35E-2</v>
      </c>
      <c r="AK893" s="197">
        <f t="shared" ref="AK893:AK956" si="212">IF(AK892+AJ892*0.465&gt;1,1,AK892+AJ892*0.465)</f>
        <v>6.045E-3</v>
      </c>
      <c r="AL893" s="198">
        <f>ROW(AG2)*AJ893^IF(AK893=100%,0,1)*PRODUCT(INDEX(1-AJ$891:AJ892,))</f>
        <v>2.6648999999999999E-2</v>
      </c>
      <c r="AM893" s="199">
        <f t="shared" ref="AM893:AM956" si="213">SUM(AL893+AM892)</f>
        <v>3.9648999999999997E-2</v>
      </c>
      <c r="AN893" s="190"/>
    </row>
    <row r="894" spans="1:41" ht="14.45" hidden="1" customHeight="1">
      <c r="A894" s="186"/>
      <c r="B894" s="686"/>
      <c r="C894" s="196">
        <v>2</v>
      </c>
      <c r="D894" s="197"/>
      <c r="E894" s="197"/>
      <c r="F894" s="198"/>
      <c r="G894" s="198"/>
      <c r="H894" s="197">
        <f t="shared" ref="H894:H895" si="214">H893+ROUNDDOWN(H$65/10,3)</f>
        <v>0.84000000000000019</v>
      </c>
      <c r="I894" s="197">
        <f t="shared" ref="I894:I895" si="215">IF(I893+H893*0.465&gt;1,1,I893+H893*0.465)</f>
        <v>0.71842500000000009</v>
      </c>
      <c r="J894" s="198">
        <f>ROW(E3)*H894^IF(I894=100%,0,1)*PRODUCT(INDEX(1-H$891:H893,))</f>
        <v>0.12914999999999988</v>
      </c>
      <c r="K894" s="198">
        <f t="shared" si="194"/>
        <v>1.2766499999999998</v>
      </c>
      <c r="L894" s="197">
        <f>L893+ROUNDDOWN(L$65/10,3)</f>
        <v>0.56080000000000008</v>
      </c>
      <c r="M894" s="197">
        <f>IF(M893+L893*0.465&gt;1,1,M893+L893*0.465)</f>
        <v>0.47969400000000006</v>
      </c>
      <c r="N894" s="198">
        <f>ROW(I3)*L894^IF(M894=100%,0,1)*PRODUCT(INDEX(1-L$891:L893,))</f>
        <v>0.39405953433599999</v>
      </c>
      <c r="O894" s="198">
        <f t="shared" si="195"/>
        <v>1.4248102543359999</v>
      </c>
      <c r="P894" s="197">
        <f t="shared" si="196"/>
        <v>0.28040000000000004</v>
      </c>
      <c r="Q894" s="197">
        <f t="shared" si="197"/>
        <v>0.23984700000000003</v>
      </c>
      <c r="R894" s="198">
        <f>ROW(M3)*P894^IF(Q894=100%,0,1)*PRODUCT(INDEX(1-P$891:P893,))</f>
        <v>0.46321196179200003</v>
      </c>
      <c r="S894" s="198">
        <f t="shared" si="198"/>
        <v>1.1114996417920002</v>
      </c>
      <c r="T894" s="197">
        <f t="shared" si="199"/>
        <v>0.18680000000000002</v>
      </c>
      <c r="U894" s="197">
        <f t="shared" si="200"/>
        <v>0.15977400000000003</v>
      </c>
      <c r="V894" s="198">
        <f>ROW(Q3)*T894^IF(U894=100%,0,1)*PRODUCT(INDEX(1-T$891:T893,))</f>
        <v>0.38437289049599993</v>
      </c>
      <c r="W894" s="198">
        <f t="shared" si="201"/>
        <v>0.84579241049599996</v>
      </c>
      <c r="X894" s="197">
        <f t="shared" si="202"/>
        <v>9.4800000000000009E-2</v>
      </c>
      <c r="Y894" s="197">
        <f t="shared" si="203"/>
        <v>8.1189000000000011E-2</v>
      </c>
      <c r="Z894" s="198">
        <f>ROW(U3)*X894^IF(Y894=100%,0,1)*PRODUCT(INDEX(1-X$891:X893,))</f>
        <v>0.23690947737600004</v>
      </c>
      <c r="AA894" s="198">
        <f t="shared" si="204"/>
        <v>0.48607939737600003</v>
      </c>
      <c r="AB894" s="197">
        <f t="shared" si="205"/>
        <v>5.7000000000000002E-2</v>
      </c>
      <c r="AC894" s="197">
        <f t="shared" si="206"/>
        <v>4.8825E-2</v>
      </c>
      <c r="AD894" s="198">
        <f>ROW(Y3)*AB894^IF(AC894=100%,0,1)*PRODUCT(INDEX(1-AB$891:AB893,))</f>
        <v>0.15351593399999999</v>
      </c>
      <c r="AE894" s="198">
        <f t="shared" si="207"/>
        <v>0.30700793399999998</v>
      </c>
      <c r="AF894" s="197">
        <f t="shared" si="208"/>
        <v>2.0000000000000004E-2</v>
      </c>
      <c r="AG894" s="197">
        <f t="shared" si="209"/>
        <v>1.7205000000000005E-2</v>
      </c>
      <c r="AH894" s="198">
        <f>ROW(AC3)*AF894^IF(AG894=100%,0,1)*PRODUCT(INDEX(1-AF$891:AF893,))</f>
        <v>5.7800520000000008E-2</v>
      </c>
      <c r="AI894" s="198">
        <f t="shared" si="210"/>
        <v>0.11311652000000001</v>
      </c>
      <c r="AJ894" s="197">
        <f t="shared" si="211"/>
        <v>1.4E-2</v>
      </c>
      <c r="AK894" s="197">
        <f t="shared" si="212"/>
        <v>1.23225E-2</v>
      </c>
      <c r="AL894" s="198">
        <f>ROW(AG3)*AJ894^IF(AK894=100%,0,1)*PRODUCT(INDEX(1-AJ$891:AJ893,))</f>
        <v>4.0894371000000006E-2</v>
      </c>
      <c r="AM894" s="199">
        <f t="shared" si="213"/>
        <v>8.0543371000000002E-2</v>
      </c>
      <c r="AN894" s="190"/>
    </row>
    <row r="895" spans="1:41" ht="14.45" customHeight="1">
      <c r="A895" s="190"/>
      <c r="B895" s="686"/>
      <c r="C895" s="196">
        <v>3</v>
      </c>
      <c r="D895" s="197"/>
      <c r="E895" s="197"/>
      <c r="F895" s="198"/>
      <c r="G895" s="198"/>
      <c r="H895" s="197">
        <f t="shared" si="214"/>
        <v>0.88500000000000023</v>
      </c>
      <c r="I895" s="197">
        <f t="shared" si="215"/>
        <v>1</v>
      </c>
      <c r="J895" s="198">
        <f>ROW(E4)*H895^IF(I895=100%,0,1)*PRODUCT(INDEX(1-H$891:H894,))</f>
        <v>3.2799999999999926E-2</v>
      </c>
      <c r="K895" s="198">
        <f t="shared" si="194"/>
        <v>1.3094499999999998</v>
      </c>
      <c r="L895" s="197">
        <f>L894+ROUNDDOWN(L$65/10,3)</f>
        <v>0.5908000000000001</v>
      </c>
      <c r="M895" s="197">
        <f>IF(M894+L894*0.465&gt;1,1,M894+L894*0.465)</f>
        <v>0.74046600000000007</v>
      </c>
      <c r="N895" s="198">
        <f>ROW(I4)*L895^IF(M895=100%,0,1)*PRODUCT(INDEX(1-L$891:L894,))</f>
        <v>0.24310583873372155</v>
      </c>
      <c r="O895" s="198">
        <f t="shared" si="195"/>
        <v>1.6679160930697214</v>
      </c>
      <c r="P895" s="197">
        <f t="shared" si="196"/>
        <v>0.29540000000000005</v>
      </c>
      <c r="Q895" s="197">
        <f t="shared" si="197"/>
        <v>0.37023300000000003</v>
      </c>
      <c r="R895" s="198">
        <f>ROW(M4)*P895^IF(Q895=100%,0,1)*PRODUCT(INDEX(1-P$891:P894,))</f>
        <v>0.46821156730485769</v>
      </c>
      <c r="S895" s="198">
        <f t="shared" si="198"/>
        <v>1.5797112090968579</v>
      </c>
      <c r="T895" s="197">
        <f t="shared" si="199"/>
        <v>0.19680000000000003</v>
      </c>
      <c r="U895" s="197">
        <f t="shared" si="200"/>
        <v>0.24663600000000002</v>
      </c>
      <c r="V895" s="198">
        <f>ROW(Q4)*T895^IF(U895=100%,0,1)*PRODUCT(INDEX(1-T$891:T894,))</f>
        <v>0.43907335046184959</v>
      </c>
      <c r="W895" s="198">
        <f t="shared" si="201"/>
        <v>1.2848657609578495</v>
      </c>
      <c r="X895" s="197">
        <f t="shared" si="202"/>
        <v>9.9800000000000014E-2</v>
      </c>
      <c r="Y895" s="197">
        <f t="shared" si="203"/>
        <v>0.12527100000000002</v>
      </c>
      <c r="Z895" s="198">
        <f>ROW(U4)*X895^IF(Y895=100%,0,1)*PRODUCT(INDEX(1-X$891:X894,))</f>
        <v>0.30101484951183366</v>
      </c>
      <c r="AA895" s="198">
        <f t="shared" si="204"/>
        <v>0.78709424688783369</v>
      </c>
      <c r="AB895" s="197">
        <f t="shared" si="205"/>
        <v>6.0000000000000005E-2</v>
      </c>
      <c r="AC895" s="197">
        <f t="shared" si="206"/>
        <v>7.5330000000000008E-2</v>
      </c>
      <c r="AD895" s="198">
        <f>ROW(Y4)*AB895^IF(AC895=100%,0,1)*PRODUCT(INDEX(1-AB$891:AB894,))</f>
        <v>0.20317968527999999</v>
      </c>
      <c r="AE895" s="198">
        <f t="shared" si="207"/>
        <v>0.51018761928</v>
      </c>
      <c r="AF895" s="197">
        <f t="shared" si="208"/>
        <v>2.1000000000000005E-2</v>
      </c>
      <c r="AG895" s="197">
        <f t="shared" si="209"/>
        <v>2.6505000000000008E-2</v>
      </c>
      <c r="AH895" s="198">
        <f>ROW(AC4)*AF895^IF(AG895=100%,0,1)*PRODUCT(INDEX(1-AF$891:AF894,))</f>
        <v>7.9302313440000008E-2</v>
      </c>
      <c r="AI895" s="198">
        <f t="shared" si="210"/>
        <v>0.19241883344000002</v>
      </c>
      <c r="AJ895" s="197">
        <f t="shared" si="211"/>
        <v>1.4500000000000001E-2</v>
      </c>
      <c r="AK895" s="197">
        <f t="shared" si="212"/>
        <v>1.8832500000000002E-2</v>
      </c>
      <c r="AL895" s="198">
        <f>ROW(AG4)*AJ895^IF(AK895=100%,0,1)*PRODUCT(INDEX(1-AJ$891:AJ894,))</f>
        <v>5.5682554494000003E-2</v>
      </c>
      <c r="AM895" s="199">
        <f t="shared" si="213"/>
        <v>0.13622592549400001</v>
      </c>
      <c r="AN895" s="190"/>
    </row>
    <row r="896" spans="1:41" ht="14.45" customHeight="1">
      <c r="A896" s="190"/>
      <c r="B896" s="686"/>
      <c r="C896" s="196">
        <v>4</v>
      </c>
      <c r="D896" s="197"/>
      <c r="E896" s="197"/>
      <c r="F896" s="198"/>
      <c r="G896" s="198"/>
      <c r="H896" s="197"/>
      <c r="I896" s="197"/>
      <c r="J896" s="198"/>
      <c r="K896" s="198"/>
      <c r="L896" s="197">
        <f>L895+ROUNDDOWN(L$65/10,3)</f>
        <v>0.62080000000000013</v>
      </c>
      <c r="M896" s="197">
        <f>IF(M895+L895*0.465&gt;1,1,M895+L895*0.465)</f>
        <v>1</v>
      </c>
      <c r="N896" s="198">
        <f>ROW(I5)*L896^IF(M896=100%,0,1)*PRODUCT(INDEX(1-L$891:L895,))</f>
        <v>0.21047501102284788</v>
      </c>
      <c r="O896" s="198">
        <f t="shared" si="195"/>
        <v>1.8783911040925694</v>
      </c>
      <c r="P896" s="197">
        <f t="shared" si="196"/>
        <v>0.31040000000000006</v>
      </c>
      <c r="Q896" s="197">
        <f t="shared" si="197"/>
        <v>0.5075940000000001</v>
      </c>
      <c r="R896" s="198">
        <f>ROW(M5)*P896^IF(Q896=100%,0,1)*PRODUCT(INDEX(1-P$891:P895,))</f>
        <v>0.43331728397198727</v>
      </c>
      <c r="S896" s="198">
        <f t="shared" si="198"/>
        <v>2.0130284930688451</v>
      </c>
      <c r="T896" s="197">
        <f t="shared" si="199"/>
        <v>0.20680000000000004</v>
      </c>
      <c r="U896" s="197">
        <f t="shared" si="200"/>
        <v>0.33814800000000006</v>
      </c>
      <c r="V896" s="198">
        <f>ROW(Q5)*T896^IF(U896=100%,0,1)*PRODUCT(INDEX(1-T$891:T895,))</f>
        <v>0.46322952414132385</v>
      </c>
      <c r="W896" s="198">
        <f t="shared" si="201"/>
        <v>1.7480952850991733</v>
      </c>
      <c r="X896" s="197">
        <f t="shared" si="202"/>
        <v>0.10480000000000002</v>
      </c>
      <c r="Y896" s="197">
        <f t="shared" si="203"/>
        <v>0.17167800000000003</v>
      </c>
      <c r="Z896" s="198">
        <f>ROW(U5)*X896^IF(Y896=100%,0,1)*PRODUCT(INDEX(1-X$891:X895,))</f>
        <v>0.35568674695894192</v>
      </c>
      <c r="AA896" s="198">
        <f t="shared" si="204"/>
        <v>1.1427809938467757</v>
      </c>
      <c r="AB896" s="197">
        <f t="shared" si="205"/>
        <v>6.3E-2</v>
      </c>
      <c r="AC896" s="197">
        <f t="shared" si="206"/>
        <v>0.10323000000000002</v>
      </c>
      <c r="AD896" s="198">
        <f>ROW(Y5)*AB896^IF(AC896=100%,0,1)*PRODUCT(INDEX(1-AB$891:AB895,))</f>
        <v>0.25067293671419993</v>
      </c>
      <c r="AE896" s="198">
        <f t="shared" si="207"/>
        <v>0.76086055599419988</v>
      </c>
      <c r="AF896" s="197">
        <f t="shared" si="208"/>
        <v>2.2000000000000006E-2</v>
      </c>
      <c r="AG896" s="197">
        <f t="shared" si="209"/>
        <v>3.6270000000000011E-2</v>
      </c>
      <c r="AH896" s="198">
        <f>ROW(AC5)*AF896^IF(AG896=100%,0,1)*PRODUCT(INDEX(1-AF$891:AF895,))</f>
        <v>0.10166745398040002</v>
      </c>
      <c r="AI896" s="198">
        <f t="shared" si="210"/>
        <v>0.29408628742040005</v>
      </c>
      <c r="AJ896" s="197">
        <f t="shared" si="211"/>
        <v>1.5000000000000001E-2</v>
      </c>
      <c r="AK896" s="197">
        <f t="shared" si="212"/>
        <v>2.5575000000000004E-2</v>
      </c>
      <c r="AL896" s="198">
        <f>ROW(AG5)*AJ896^IF(AK896=100%,0,1)*PRODUCT(INDEX(1-AJ$891:AJ895,))</f>
        <v>7.0959255328237505E-2</v>
      </c>
      <c r="AM896" s="199">
        <f t="shared" si="213"/>
        <v>0.20718518082223752</v>
      </c>
      <c r="AN896" s="190"/>
    </row>
    <row r="897" spans="1:40" ht="14.45" hidden="1" customHeight="1">
      <c r="A897" s="190"/>
      <c r="B897" s="686"/>
      <c r="C897" s="196">
        <v>5</v>
      </c>
      <c r="D897" s="200"/>
      <c r="E897" s="200"/>
      <c r="F897" s="198"/>
      <c r="G897" s="198"/>
      <c r="H897" s="197"/>
      <c r="I897" s="197"/>
      <c r="J897" s="198"/>
      <c r="K897" s="198"/>
      <c r="L897" s="197"/>
      <c r="M897" s="197"/>
      <c r="N897" s="198"/>
      <c r="O897" s="198"/>
      <c r="P897" s="197">
        <f t="shared" si="196"/>
        <v>0.32540000000000008</v>
      </c>
      <c r="Q897" s="197">
        <f t="shared" si="197"/>
        <v>0.65193000000000012</v>
      </c>
      <c r="R897" s="198">
        <f>ROW(M6)*P897^IF(Q897=100%,0,1)*PRODUCT(INDEX(1-P$891:P896,))</f>
        <v>0.37590694300288385</v>
      </c>
      <c r="S897" s="198">
        <f t="shared" si="198"/>
        <v>2.388935436071729</v>
      </c>
      <c r="T897" s="197">
        <f t="shared" si="199"/>
        <v>0.21680000000000005</v>
      </c>
      <c r="U897" s="197">
        <f t="shared" si="200"/>
        <v>0.43431000000000008</v>
      </c>
      <c r="V897" s="198">
        <f>ROW(Q6)*T897^IF(U897=100%,0,1)*PRODUCT(INDEX(1-T$891:T896,))</f>
        <v>0.46224149230213396</v>
      </c>
      <c r="W897" s="198">
        <f t="shared" si="201"/>
        <v>2.2103367774013072</v>
      </c>
      <c r="X897" s="197">
        <f t="shared" si="202"/>
        <v>0.10980000000000002</v>
      </c>
      <c r="Y897" s="197">
        <f t="shared" si="203"/>
        <v>0.22041000000000005</v>
      </c>
      <c r="Z897" s="198">
        <f>ROW(U6)*X897^IF(Y897=100%,0,1)*PRODUCT(INDEX(1-X$891:X896,))</f>
        <v>0.40032255562632135</v>
      </c>
      <c r="AA897" s="198">
        <f t="shared" si="204"/>
        <v>1.5431035494730971</v>
      </c>
      <c r="AB897" s="197">
        <f t="shared" si="205"/>
        <v>6.6000000000000003E-2</v>
      </c>
      <c r="AC897" s="197">
        <f t="shared" si="206"/>
        <v>0.132525</v>
      </c>
      <c r="AD897" s="198">
        <f>ROW(Y6)*AB897^IF(AC897=100%,0,1)*PRODUCT(INDEX(1-AB$891:AB896,))</f>
        <v>0.29527839528151534</v>
      </c>
      <c r="AE897" s="198">
        <f t="shared" si="207"/>
        <v>1.0561389512757153</v>
      </c>
      <c r="AF897" s="197">
        <f t="shared" si="208"/>
        <v>2.3000000000000007E-2</v>
      </c>
      <c r="AG897" s="197">
        <f t="shared" si="209"/>
        <v>4.6500000000000014E-2</v>
      </c>
      <c r="AH897" s="198">
        <f>ROW(AC6)*AF897^IF(AG897=100%,0,1)*PRODUCT(INDEX(1-AF$891:AF896,))</f>
        <v>0.12474042053646098</v>
      </c>
      <c r="AI897" s="198">
        <f t="shared" si="210"/>
        <v>0.41882670795686106</v>
      </c>
      <c r="AJ897" s="197">
        <f t="shared" si="211"/>
        <v>1.5500000000000002E-2</v>
      </c>
      <c r="AK897" s="197">
        <f t="shared" si="212"/>
        <v>3.2550000000000003E-2</v>
      </c>
      <c r="AL897" s="198">
        <f>ROW(AG6)*AJ897^IF(AK897=100%,0,1)*PRODUCT(INDEX(1-AJ$891:AJ896,))</f>
        <v>8.6669634457909303E-2</v>
      </c>
      <c r="AM897" s="199">
        <f t="shared" si="213"/>
        <v>0.29385481528014684</v>
      </c>
      <c r="AN897" s="190"/>
    </row>
    <row r="898" spans="1:40" ht="14.45" hidden="1" customHeight="1">
      <c r="A898" s="190"/>
      <c r="B898" s="686"/>
      <c r="C898" s="196">
        <v>6</v>
      </c>
      <c r="D898" s="200"/>
      <c r="E898" s="200"/>
      <c r="F898" s="198"/>
      <c r="G898" s="198"/>
      <c r="H898" s="197"/>
      <c r="I898" s="197"/>
      <c r="J898" s="198"/>
      <c r="K898" s="198"/>
      <c r="L898" s="197"/>
      <c r="M898" s="197"/>
      <c r="N898" s="198"/>
      <c r="O898" s="198"/>
      <c r="P898" s="197">
        <f t="shared" si="196"/>
        <v>0.34040000000000009</v>
      </c>
      <c r="Q898" s="197">
        <f t="shared" si="197"/>
        <v>0.8032410000000002</v>
      </c>
      <c r="R898" s="198">
        <f>ROW(M7)*P898^IF(Q898=100%,0,1)*PRODUCT(INDEX(1-P$891:P897,))</f>
        <v>0.30948918440426826</v>
      </c>
      <c r="S898" s="198">
        <f t="shared" si="198"/>
        <v>2.6984246204759974</v>
      </c>
      <c r="T898" s="197">
        <f t="shared" si="199"/>
        <v>0.22680000000000006</v>
      </c>
      <c r="U898" s="197">
        <f t="shared" si="200"/>
        <v>0.5351220000000001</v>
      </c>
      <c r="V898" s="198">
        <f>ROW(Q7)*T898^IF(U898=100%,0,1)*PRODUCT(INDEX(1-T$891:T897,))</f>
        <v>0.4418472612067107</v>
      </c>
      <c r="W898" s="198">
        <f t="shared" si="201"/>
        <v>2.6521840386080178</v>
      </c>
      <c r="X898" s="197">
        <f t="shared" si="202"/>
        <v>0.11480000000000003</v>
      </c>
      <c r="Y898" s="197">
        <f t="shared" si="203"/>
        <v>0.27146700000000007</v>
      </c>
      <c r="Z898" s="198">
        <f>ROW(U7)*X898^IF(Y898=100%,0,1)*PRODUCT(INDEX(1-X$891:X897,))</f>
        <v>0.43469434261582846</v>
      </c>
      <c r="AA898" s="198">
        <f t="shared" si="204"/>
        <v>1.9777978920889256</v>
      </c>
      <c r="AB898" s="197">
        <f t="shared" si="205"/>
        <v>6.9000000000000006E-2</v>
      </c>
      <c r="AC898" s="197">
        <f t="shared" si="206"/>
        <v>0.163215</v>
      </c>
      <c r="AD898" s="198">
        <f>ROW(Y7)*AB898^IF(AC898=100%,0,1)*PRODUCT(INDEX(1-AB$891:AB897,))</f>
        <v>0.33638025312168623</v>
      </c>
      <c r="AE898" s="198">
        <f t="shared" si="207"/>
        <v>1.3925192043974015</v>
      </c>
      <c r="AF898" s="197">
        <f t="shared" si="208"/>
        <v>2.4000000000000007E-2</v>
      </c>
      <c r="AG898" s="197">
        <f t="shared" si="209"/>
        <v>5.7195000000000017E-2</v>
      </c>
      <c r="AH898" s="198">
        <f>ROW(AC7)*AF898^IF(AG898=100%,0,1)*PRODUCT(INDEX(1-AF$891:AF897,))</f>
        <v>0.14836517148675768</v>
      </c>
      <c r="AI898" s="198">
        <f t="shared" si="210"/>
        <v>0.56719187944361871</v>
      </c>
      <c r="AJ898" s="197">
        <f t="shared" si="211"/>
        <v>1.6E-2</v>
      </c>
      <c r="AK898" s="197">
        <f t="shared" si="212"/>
        <v>3.9757500000000001E-2</v>
      </c>
      <c r="AL898" s="198">
        <f>ROW(AG7)*AJ898^IF(AK898=100%,0,1)*PRODUCT(INDEX(1-AJ$891:AJ897,))</f>
        <v>0.10275850079426785</v>
      </c>
      <c r="AM898" s="199">
        <f t="shared" si="213"/>
        <v>0.39661331607441469</v>
      </c>
      <c r="AN898" s="190"/>
    </row>
    <row r="899" spans="1:40" ht="14.45" hidden="1" customHeight="1">
      <c r="A899" s="190"/>
      <c r="B899" s="686"/>
      <c r="C899" s="196">
        <v>7</v>
      </c>
      <c r="D899" s="200"/>
      <c r="E899" s="200"/>
      <c r="F899" s="198"/>
      <c r="G899" s="198"/>
      <c r="H899" s="197"/>
      <c r="I899" s="197"/>
      <c r="J899" s="198"/>
      <c r="K899" s="198"/>
      <c r="L899" s="197"/>
      <c r="M899" s="197"/>
      <c r="N899" s="198"/>
      <c r="O899" s="198"/>
      <c r="P899" s="197">
        <f t="shared" si="196"/>
        <v>0.3554000000000001</v>
      </c>
      <c r="Q899" s="197">
        <f t="shared" si="197"/>
        <v>0.96152700000000024</v>
      </c>
      <c r="R899" s="198">
        <f>ROW(M8)*P899^IF(Q899=100%,0,1)*PRODUCT(INDEX(1-P$891:P898,))</f>
        <v>0.2435824209103504</v>
      </c>
      <c r="S899" s="198">
        <f t="shared" si="198"/>
        <v>2.9420070413863479</v>
      </c>
      <c r="T899" s="197">
        <f t="shared" si="199"/>
        <v>0.23680000000000007</v>
      </c>
      <c r="U899" s="197">
        <f t="shared" si="200"/>
        <v>0.64058400000000015</v>
      </c>
      <c r="V899" s="198">
        <f>ROW(Q8)*T899^IF(U899=100%,0,1)*PRODUCT(INDEX(1-T$891:T898,))</f>
        <v>0.40765672159253613</v>
      </c>
      <c r="W899" s="198">
        <f t="shared" si="201"/>
        <v>3.059840760200554</v>
      </c>
      <c r="X899" s="197">
        <f t="shared" si="202"/>
        <v>0.11980000000000003</v>
      </c>
      <c r="Y899" s="197">
        <f t="shared" si="203"/>
        <v>0.32484900000000005</v>
      </c>
      <c r="Z899" s="198">
        <f>ROW(U8)*X899^IF(Y899=100%,0,1)*PRODUCT(INDEX(1-X$891:X898,))</f>
        <v>0.45891501805482388</v>
      </c>
      <c r="AA899" s="198">
        <f t="shared" si="204"/>
        <v>2.4367129101437497</v>
      </c>
      <c r="AB899" s="197">
        <f t="shared" si="205"/>
        <v>7.2000000000000008E-2</v>
      </c>
      <c r="AC899" s="197">
        <f t="shared" si="206"/>
        <v>0.1953</v>
      </c>
      <c r="AD899" s="198">
        <f>ROW(Y8)*AB899^IF(AC899=100%,0,1)*PRODUCT(INDEX(1-AB$891:AB898,))</f>
        <v>0.37346983233545133</v>
      </c>
      <c r="AE899" s="198">
        <f t="shared" si="207"/>
        <v>1.7659890367328528</v>
      </c>
      <c r="AF899" s="197">
        <f t="shared" si="208"/>
        <v>2.5000000000000008E-2</v>
      </c>
      <c r="AG899" s="197">
        <f t="shared" si="209"/>
        <v>6.8355000000000027E-2</v>
      </c>
      <c r="AH899" s="198">
        <f>ROW(AC8)*AF899^IF(AG899=100%,0,1)*PRODUCT(INDEX(1-AF$891:AF898,))</f>
        <v>0.17238619925128035</v>
      </c>
      <c r="AI899" s="198">
        <f t="shared" si="210"/>
        <v>0.73957807869489911</v>
      </c>
      <c r="AJ899" s="197">
        <f t="shared" si="211"/>
        <v>1.6500000000000001E-2</v>
      </c>
      <c r="AK899" s="197">
        <f t="shared" si="212"/>
        <v>4.7197500000000003E-2</v>
      </c>
      <c r="AL899" s="198">
        <f>ROW(AG8)*AJ899^IF(AK899=100%,0,1)*PRODUCT(INDEX(1-AJ$891:AJ898,))</f>
        <v>0.1191705013496952</v>
      </c>
      <c r="AM899" s="199">
        <f t="shared" si="213"/>
        <v>0.51578381742410984</v>
      </c>
      <c r="AN899" s="190"/>
    </row>
    <row r="900" spans="1:40" ht="14.45" customHeight="1">
      <c r="A900" s="190"/>
      <c r="B900" s="686"/>
      <c r="C900" s="196">
        <v>8</v>
      </c>
      <c r="D900" s="200"/>
      <c r="E900" s="200"/>
      <c r="F900" s="198"/>
      <c r="G900" s="198"/>
      <c r="H900" s="197"/>
      <c r="I900" s="197"/>
      <c r="J900" s="198"/>
      <c r="K900" s="198"/>
      <c r="L900" s="197"/>
      <c r="M900" s="197"/>
      <c r="N900" s="198"/>
      <c r="O900" s="198"/>
      <c r="P900" s="197">
        <f t="shared" si="196"/>
        <v>0.37040000000000012</v>
      </c>
      <c r="Q900" s="197">
        <f t="shared" si="197"/>
        <v>1</v>
      </c>
      <c r="R900" s="198">
        <f>ROW(M9)*P900^IF(Q900=100%,0,1)*PRODUCT(INDEX(1-P$891:P899,))</f>
        <v>0.49701711334739235</v>
      </c>
      <c r="S900" s="198">
        <f t="shared" si="198"/>
        <v>3.4390241547337403</v>
      </c>
      <c r="T900" s="197">
        <f t="shared" si="199"/>
        <v>0.24680000000000007</v>
      </c>
      <c r="U900" s="197">
        <f t="shared" si="200"/>
        <v>0.75069600000000025</v>
      </c>
      <c r="V900" s="198">
        <f>ROW(Q9)*T900^IF(U900=100%,0,1)*PRODUCT(INDEX(1-T$891:T899,))</f>
        <v>0.36479506036371595</v>
      </c>
      <c r="W900" s="198">
        <f t="shared" si="201"/>
        <v>3.4246358205642697</v>
      </c>
      <c r="X900" s="197">
        <f t="shared" si="202"/>
        <v>0.12480000000000004</v>
      </c>
      <c r="Y900" s="197">
        <f t="shared" si="203"/>
        <v>0.38055600000000006</v>
      </c>
      <c r="Z900" s="198">
        <f>ROW(U9)*X900^IF(Y900=100%,0,1)*PRODUCT(INDEX(1-X$891:X899,))</f>
        <v>0.47339528083820182</v>
      </c>
      <c r="AA900" s="198">
        <f t="shared" si="204"/>
        <v>2.9101081909819513</v>
      </c>
      <c r="AB900" s="197">
        <f t="shared" si="205"/>
        <v>7.5000000000000011E-2</v>
      </c>
      <c r="AC900" s="197">
        <f t="shared" si="206"/>
        <v>0.22878000000000001</v>
      </c>
      <c r="AD900" s="198">
        <f>ROW(Y9)*AB900^IF(AC900=100%,0,1)*PRODUCT(INDEX(1-AB$891:AB899,))</f>
        <v>0.40614844266480332</v>
      </c>
      <c r="AE900" s="198">
        <f t="shared" si="207"/>
        <v>2.172137479397656</v>
      </c>
      <c r="AF900" s="197">
        <f t="shared" si="208"/>
        <v>2.6000000000000009E-2</v>
      </c>
      <c r="AG900" s="197">
        <f t="shared" si="209"/>
        <v>7.9980000000000037E-2</v>
      </c>
      <c r="AH900" s="198">
        <f>ROW(AC9)*AF900^IF(AG900=100%,0,1)*PRODUCT(INDEX(1-AF$891:AF899,))</f>
        <v>0.19664955679589807</v>
      </c>
      <c r="AI900" s="198">
        <f t="shared" si="210"/>
        <v>0.93622763549079724</v>
      </c>
      <c r="AJ900" s="197">
        <f t="shared" si="211"/>
        <v>1.7000000000000001E-2</v>
      </c>
      <c r="AK900" s="197">
        <f t="shared" si="212"/>
        <v>5.4870000000000002E-2</v>
      </c>
      <c r="AL900" s="198">
        <f>ROW(AG9)*AJ900^IF(AK900=100%,0,1)*PRODUCT(INDEX(1-AJ$891:AJ899,))</f>
        <v>0.13585030890792474</v>
      </c>
      <c r="AM900" s="199">
        <f t="shared" si="213"/>
        <v>0.65163412633203455</v>
      </c>
      <c r="AN900" s="190"/>
    </row>
    <row r="901" spans="1:40" ht="14.45" hidden="1" customHeight="1">
      <c r="A901" s="190"/>
      <c r="B901" s="686"/>
      <c r="C901" s="196">
        <v>9</v>
      </c>
      <c r="D901" s="200"/>
      <c r="E901" s="200"/>
      <c r="F901" s="198"/>
      <c r="G901" s="198"/>
      <c r="H901" s="197"/>
      <c r="I901" s="197"/>
      <c r="J901" s="198"/>
      <c r="K901" s="198"/>
      <c r="L901" s="197"/>
      <c r="M901" s="197"/>
      <c r="N901" s="198"/>
      <c r="O901" s="198"/>
      <c r="P901" s="197"/>
      <c r="Q901" s="197"/>
      <c r="R901" s="198"/>
      <c r="S901" s="198"/>
      <c r="T901" s="197">
        <f t="shared" si="199"/>
        <v>0.25680000000000008</v>
      </c>
      <c r="U901" s="197">
        <f t="shared" si="200"/>
        <v>0.86545800000000028</v>
      </c>
      <c r="V901" s="198">
        <f>ROW(Q10)*T901^IF(U901=100%,0,1)*PRODUCT(INDEX(1-T$891:T900,))</f>
        <v>0.31766298674075355</v>
      </c>
      <c r="W901" s="198">
        <f t="shared" si="201"/>
        <v>3.7422988073050232</v>
      </c>
      <c r="X901" s="197">
        <f t="shared" si="202"/>
        <v>0.12980000000000003</v>
      </c>
      <c r="Y901" s="197">
        <f t="shared" si="203"/>
        <v>0.43858800000000009</v>
      </c>
      <c r="Z901" s="198">
        <f>ROW(U10)*X901^IF(Y901=100%,0,1)*PRODUCT(INDEX(1-X$891:X900,))</f>
        <v>0.47879414496696332</v>
      </c>
      <c r="AA901" s="198">
        <f t="shared" si="204"/>
        <v>3.3889023359489148</v>
      </c>
      <c r="AB901" s="197">
        <f t="shared" si="205"/>
        <v>7.8000000000000014E-2</v>
      </c>
      <c r="AC901" s="197">
        <f t="shared" si="206"/>
        <v>0.26365500000000003</v>
      </c>
      <c r="AD901" s="198">
        <f>ROW(Y10)*AB901^IF(AC901=100%,0,1)*PRODUCT(INDEX(1-AB$891:AB900,))</f>
        <v>0.43412755760393423</v>
      </c>
      <c r="AE901" s="198">
        <f t="shared" si="207"/>
        <v>2.6062650370015903</v>
      </c>
      <c r="AF901" s="197">
        <f t="shared" si="208"/>
        <v>2.700000000000001E-2</v>
      </c>
      <c r="AG901" s="197">
        <f t="shared" si="209"/>
        <v>9.2070000000000041E-2</v>
      </c>
      <c r="AH901" s="198">
        <f>ROW(AC10)*AF901^IF(AG901=100%,0,1)*PRODUCT(INDEX(1-AF$891:AF900,))</f>
        <v>0.22100384806062084</v>
      </c>
      <c r="AI901" s="198">
        <f t="shared" si="210"/>
        <v>1.1572314835514181</v>
      </c>
      <c r="AJ901" s="197">
        <f t="shared" si="211"/>
        <v>1.7500000000000002E-2</v>
      </c>
      <c r="AK901" s="197">
        <f t="shared" si="212"/>
        <v>6.2774999999999997E-2</v>
      </c>
      <c r="AL901" s="198">
        <f>ROW(AG10)*AJ901^IF(AK901=100%,0,1)*PRODUCT(INDEX(1-AJ$891:AJ900,))</f>
        <v>0.15274280646984151</v>
      </c>
      <c r="AM901" s="199">
        <f t="shared" si="213"/>
        <v>0.80437693280187605</v>
      </c>
      <c r="AN901" s="190"/>
    </row>
    <row r="902" spans="1:40" ht="14.45" hidden="1" customHeight="1">
      <c r="A902" s="190"/>
      <c r="B902" s="686"/>
      <c r="C902" s="196">
        <v>10</v>
      </c>
      <c r="D902" s="200"/>
      <c r="E902" s="200"/>
      <c r="F902" s="198"/>
      <c r="G902" s="198"/>
      <c r="H902" s="197"/>
      <c r="I902" s="197"/>
      <c r="J902" s="198"/>
      <c r="K902" s="198"/>
      <c r="L902" s="197"/>
      <c r="M902" s="197"/>
      <c r="N902" s="198"/>
      <c r="O902" s="198"/>
      <c r="P902" s="197"/>
      <c r="Q902" s="197"/>
      <c r="R902" s="198"/>
      <c r="S902" s="198"/>
      <c r="T902" s="197">
        <f t="shared" si="199"/>
        <v>0.26680000000000009</v>
      </c>
      <c r="U902" s="197">
        <f t="shared" si="200"/>
        <v>0.98487000000000036</v>
      </c>
      <c r="V902" s="198">
        <f>ROW(Q11)*T902^IF(U902=100%,0,1)*PRODUCT(INDEX(1-T$891:T901,))</f>
        <v>0.26980861146704149</v>
      </c>
      <c r="W902" s="198">
        <f t="shared" si="201"/>
        <v>4.0121074187720644</v>
      </c>
      <c r="X902" s="197">
        <f t="shared" si="202"/>
        <v>0.13480000000000003</v>
      </c>
      <c r="Y902" s="197">
        <f t="shared" si="203"/>
        <v>0.49894500000000008</v>
      </c>
      <c r="Z902" s="198">
        <f>ROW(U11)*X902^IF(Y902=100%,0,1)*PRODUCT(INDEX(1-X$891:X901,))</f>
        <v>0.47596585114655848</v>
      </c>
      <c r="AA902" s="198">
        <f t="shared" si="204"/>
        <v>3.8648681870954733</v>
      </c>
      <c r="AB902" s="197">
        <f t="shared" si="205"/>
        <v>8.1000000000000016E-2</v>
      </c>
      <c r="AC902" s="197">
        <f t="shared" si="206"/>
        <v>0.29992500000000005</v>
      </c>
      <c r="AD902" s="198">
        <f>ROW(Y11)*AB902^IF(AC902=100%,0,1)*PRODUCT(INDEX(1-AB$891:AB901,))</f>
        <v>0.45722648311121433</v>
      </c>
      <c r="AE902" s="198">
        <f t="shared" si="207"/>
        <v>3.0634915201128048</v>
      </c>
      <c r="AF902" s="197">
        <f t="shared" si="208"/>
        <v>2.8000000000000011E-2</v>
      </c>
      <c r="AG902" s="197">
        <f t="shared" si="209"/>
        <v>0.10462500000000005</v>
      </c>
      <c r="AH902" s="198">
        <f>ROW(AC11)*AF902^IF(AG902=100%,0,1)*PRODUCT(INDEX(1-AF$891:AF901,))</f>
        <v>0.24530117482295957</v>
      </c>
      <c r="AI902" s="198">
        <f t="shared" si="210"/>
        <v>1.4025326583743778</v>
      </c>
      <c r="AJ902" s="197">
        <f t="shared" si="211"/>
        <v>1.8000000000000002E-2</v>
      </c>
      <c r="AK902" s="197">
        <f t="shared" si="212"/>
        <v>7.0912500000000003E-2</v>
      </c>
      <c r="AL902" s="198">
        <f>ROW(AG11)*AJ902^IF(AK902=100%,0,1)*PRODUCT(INDEX(1-AJ$891:AJ901,))</f>
        <v>0.16979326775206066</v>
      </c>
      <c r="AM902" s="199">
        <f t="shared" si="213"/>
        <v>0.97417020055393677</v>
      </c>
      <c r="AN902" s="190"/>
    </row>
    <row r="903" spans="1:40" ht="14.45" customHeight="1">
      <c r="A903" s="190"/>
      <c r="B903" s="686"/>
      <c r="C903" s="196">
        <v>11</v>
      </c>
      <c r="D903" s="200"/>
      <c r="E903" s="200"/>
      <c r="F903" s="198"/>
      <c r="G903" s="198"/>
      <c r="H903" s="197"/>
      <c r="I903" s="197"/>
      <c r="J903" s="198"/>
      <c r="K903" s="198"/>
      <c r="L903" s="197"/>
      <c r="M903" s="197"/>
      <c r="N903" s="198"/>
      <c r="O903" s="198"/>
      <c r="P903" s="197"/>
      <c r="Q903" s="197"/>
      <c r="R903" s="198"/>
      <c r="S903" s="198"/>
      <c r="T903" s="197">
        <f>T902</f>
        <v>0.26680000000000009</v>
      </c>
      <c r="U903" s="197">
        <f t="shared" si="200"/>
        <v>1</v>
      </c>
      <c r="V903" s="198">
        <f>ROW(Q12)*T903^IF(U903=100%,0,1)*PRODUCT(INDEX(1-T$891:T902,))</f>
        <v>0.80887422895312</v>
      </c>
      <c r="W903" s="198">
        <f t="shared" si="201"/>
        <v>4.8209816477251843</v>
      </c>
      <c r="X903" s="197">
        <f t="shared" ref="X903:X910" si="216">X902</f>
        <v>0.13480000000000003</v>
      </c>
      <c r="Y903" s="197">
        <f t="shared" si="203"/>
        <v>0.5616270000000001</v>
      </c>
      <c r="Z903" s="198">
        <f>ROW(U12)*X903^IF(Y903=100%,0,1)*PRODUCT(INDEX(1-X$891:X902,))</f>
        <v>0.44924253208582082</v>
      </c>
      <c r="AA903" s="198">
        <f t="shared" si="204"/>
        <v>4.3141107191812944</v>
      </c>
      <c r="AB903" s="197">
        <f t="shared" ref="AB903:AB921" si="217">AB902</f>
        <v>8.1000000000000016E-2</v>
      </c>
      <c r="AC903" s="197">
        <f t="shared" si="206"/>
        <v>0.33759000000000006</v>
      </c>
      <c r="AD903" s="198">
        <f>ROW(Y12)*AB903^IF(AC903=100%,0,1)*PRODUCT(INDEX(1-AB$891:AB902,))</f>
        <v>0.45839033234095194</v>
      </c>
      <c r="AE903" s="198">
        <f t="shared" si="207"/>
        <v>3.521881852453757</v>
      </c>
      <c r="AF903" s="197">
        <f t="shared" ref="AF903:AF966" si="218">AF902</f>
        <v>2.8000000000000011E-2</v>
      </c>
      <c r="AG903" s="197">
        <f t="shared" si="209"/>
        <v>0.11764500000000006</v>
      </c>
      <c r="AH903" s="198">
        <f>ROW(AC12)*AF903^IF(AG903=100%,0,1)*PRODUCT(INDEX(1-AF$891:AF902,))</f>
        <v>0.2601084457395455</v>
      </c>
      <c r="AI903" s="198">
        <f t="shared" si="210"/>
        <v>1.6626411041139233</v>
      </c>
      <c r="AJ903" s="197">
        <f t="shared" ref="AJ903:AJ966" si="219">AJ902</f>
        <v>1.8000000000000002E-2</v>
      </c>
      <c r="AK903" s="197">
        <f t="shared" si="212"/>
        <v>7.9282500000000006E-2</v>
      </c>
      <c r="AL903" s="198">
        <f>ROW(AG12)*AJ903^IF(AK903=100%,0,1)*PRODUCT(INDEX(1-AJ$891:AJ902,))</f>
        <v>0.18189489701729847</v>
      </c>
      <c r="AM903" s="199">
        <f t="shared" si="213"/>
        <v>1.1560650975712352</v>
      </c>
      <c r="AN903" s="190"/>
    </row>
    <row r="904" spans="1:40" ht="14.45" hidden="1" customHeight="1">
      <c r="A904" s="190"/>
      <c r="B904" s="686"/>
      <c r="C904" s="196">
        <v>12</v>
      </c>
      <c r="D904" s="200"/>
      <c r="E904" s="200"/>
      <c r="F904" s="198"/>
      <c r="G904" s="198"/>
      <c r="H904" s="197"/>
      <c r="I904" s="197"/>
      <c r="J904" s="198"/>
      <c r="K904" s="198"/>
      <c r="L904" s="197"/>
      <c r="M904" s="197"/>
      <c r="N904" s="198"/>
      <c r="O904" s="198"/>
      <c r="P904" s="197"/>
      <c r="Q904" s="197"/>
      <c r="R904" s="198"/>
      <c r="S904" s="198"/>
      <c r="T904" s="197"/>
      <c r="U904" s="197"/>
      <c r="V904" s="198"/>
      <c r="W904" s="198"/>
      <c r="X904" s="197">
        <f t="shared" si="216"/>
        <v>0.13480000000000003</v>
      </c>
      <c r="Y904" s="197">
        <f t="shared" si="203"/>
        <v>0.62430900000000011</v>
      </c>
      <c r="Z904" s="198">
        <f>ROW(U13)*X904^IF(Y904=100%,0,1)*PRODUCT(INDEX(1-X$891:X903,))</f>
        <v>0.42107502532403984</v>
      </c>
      <c r="AA904" s="198">
        <f t="shared" si="204"/>
        <v>4.7351857445053342</v>
      </c>
      <c r="AB904" s="197">
        <f t="shared" si="217"/>
        <v>8.1000000000000016E-2</v>
      </c>
      <c r="AC904" s="197">
        <f t="shared" si="206"/>
        <v>0.37525500000000006</v>
      </c>
      <c r="AD904" s="198">
        <f>ROW(Y13)*AB904^IF(AC904=100%,0,1)*PRODUCT(INDEX(1-AB$891:AB903,))</f>
        <v>0.45636577503977943</v>
      </c>
      <c r="AE904" s="198">
        <f t="shared" si="207"/>
        <v>3.9782476274935363</v>
      </c>
      <c r="AF904" s="197">
        <f t="shared" si="218"/>
        <v>2.8000000000000011E-2</v>
      </c>
      <c r="AG904" s="197">
        <f t="shared" si="209"/>
        <v>0.13066500000000006</v>
      </c>
      <c r="AH904" s="198">
        <f>ROW(AC13)*AF904^IF(AG904=100%,0,1)*PRODUCT(INDEX(1-AF$891:AF903,))</f>
        <v>0.27389419336374143</v>
      </c>
      <c r="AI904" s="198">
        <f t="shared" si="210"/>
        <v>1.9365352974776648</v>
      </c>
      <c r="AJ904" s="197">
        <f t="shared" si="219"/>
        <v>1.8000000000000002E-2</v>
      </c>
      <c r="AK904" s="197">
        <f t="shared" si="212"/>
        <v>8.7652500000000008E-2</v>
      </c>
      <c r="AL904" s="198">
        <f>ROW(AG13)*AJ904^IF(AK904=100%,0,1)*PRODUCT(INDEX(1-AJ$891:AJ903,))</f>
        <v>0.19350585461023601</v>
      </c>
      <c r="AM904" s="199">
        <f t="shared" si="213"/>
        <v>1.3495709521814712</v>
      </c>
      <c r="AN904" s="190"/>
    </row>
    <row r="905" spans="1:40" ht="14.45" hidden="1" customHeight="1">
      <c r="A905" s="190"/>
      <c r="B905" s="686"/>
      <c r="C905" s="196">
        <v>13</v>
      </c>
      <c r="D905" s="200"/>
      <c r="E905" s="200"/>
      <c r="F905" s="198"/>
      <c r="G905" s="198"/>
      <c r="H905" s="197"/>
      <c r="I905" s="197"/>
      <c r="J905" s="198"/>
      <c r="K905" s="198"/>
      <c r="L905" s="197"/>
      <c r="M905" s="197"/>
      <c r="N905" s="198"/>
      <c r="O905" s="198"/>
      <c r="P905" s="197"/>
      <c r="Q905" s="197"/>
      <c r="R905" s="198"/>
      <c r="S905" s="198"/>
      <c r="T905" s="197"/>
      <c r="U905" s="197"/>
      <c r="V905" s="198"/>
      <c r="W905" s="198"/>
      <c r="X905" s="197">
        <f t="shared" si="216"/>
        <v>0.13480000000000003</v>
      </c>
      <c r="Y905" s="197">
        <f t="shared" si="203"/>
        <v>0.68699100000000013</v>
      </c>
      <c r="Z905" s="198">
        <f>ROW(U14)*X905^IF(Y905=100%,0,1)*PRODUCT(INDEX(1-X$891:X904,))</f>
        <v>0.39233827436500224</v>
      </c>
      <c r="AA905" s="198">
        <f t="shared" si="204"/>
        <v>5.1275240188703366</v>
      </c>
      <c r="AB905" s="197">
        <f t="shared" si="217"/>
        <v>8.1000000000000016E-2</v>
      </c>
      <c r="AC905" s="197">
        <f t="shared" si="206"/>
        <v>0.41292000000000006</v>
      </c>
      <c r="AD905" s="198">
        <f>ROW(Y14)*AB905^IF(AC905=100%,0,1)*PRODUCT(INDEX(1-AB$891:AB904,))</f>
        <v>0.45166169705090792</v>
      </c>
      <c r="AE905" s="198">
        <f t="shared" si="207"/>
        <v>4.4299093245444441</v>
      </c>
      <c r="AF905" s="197">
        <f t="shared" si="218"/>
        <v>2.8000000000000011E-2</v>
      </c>
      <c r="AG905" s="197">
        <f t="shared" si="209"/>
        <v>0.14368500000000006</v>
      </c>
      <c r="AH905" s="198">
        <f>ROW(AC14)*AF905^IF(AG905=100%,0,1)*PRODUCT(INDEX(1-AF$891:AF904,))</f>
        <v>0.28670401409952251</v>
      </c>
      <c r="AI905" s="198">
        <f t="shared" si="210"/>
        <v>2.2232393115771876</v>
      </c>
      <c r="AJ905" s="197">
        <f t="shared" si="219"/>
        <v>1.8000000000000002E-2</v>
      </c>
      <c r="AK905" s="197">
        <f t="shared" si="212"/>
        <v>9.6022500000000011E-2</v>
      </c>
      <c r="AL905" s="198">
        <f>ROW(AG14)*AJ905^IF(AK905=100%,0,1)*PRODUCT(INDEX(1-AJ$891:AJ904,))</f>
        <v>0.20463988378319417</v>
      </c>
      <c r="AM905" s="199">
        <f t="shared" si="213"/>
        <v>1.5542108359646654</v>
      </c>
      <c r="AN905" s="190"/>
    </row>
    <row r="906" spans="1:40" ht="14.45" hidden="1" customHeight="1">
      <c r="A906" s="190"/>
      <c r="B906" s="686"/>
      <c r="C906" s="196">
        <v>14</v>
      </c>
      <c r="D906" s="200"/>
      <c r="E906" s="200"/>
      <c r="F906" s="198"/>
      <c r="G906" s="198"/>
      <c r="H906" s="197"/>
      <c r="I906" s="197"/>
      <c r="J906" s="198"/>
      <c r="K906" s="198"/>
      <c r="L906" s="197"/>
      <c r="M906" s="197"/>
      <c r="N906" s="198"/>
      <c r="O906" s="198"/>
      <c r="P906" s="197"/>
      <c r="Q906" s="197"/>
      <c r="R906" s="198"/>
      <c r="S906" s="198"/>
      <c r="T906" s="197"/>
      <c r="U906" s="197"/>
      <c r="V906" s="198"/>
      <c r="W906" s="198"/>
      <c r="X906" s="197">
        <f t="shared" si="216"/>
        <v>0.13480000000000003</v>
      </c>
      <c r="Y906" s="197">
        <f t="shared" si="203"/>
        <v>0.74967300000000014</v>
      </c>
      <c r="Z906" s="198">
        <f>ROW(U15)*X906^IF(Y906=100%,0,1)*PRODUCT(INDEX(1-X$891:X905,))</f>
        <v>0.36369758033635702</v>
      </c>
      <c r="AA906" s="198">
        <f t="shared" si="204"/>
        <v>5.4912215992066935</v>
      </c>
      <c r="AB906" s="197">
        <f t="shared" si="217"/>
        <v>8.1000000000000016E-2</v>
      </c>
      <c r="AC906" s="197">
        <f t="shared" si="206"/>
        <v>0.45058500000000007</v>
      </c>
      <c r="AD906" s="198">
        <f>ROW(Y15)*AB906^IF(AC906=100%,0,1)*PRODUCT(INDEX(1-AB$891:AB905,))</f>
        <v>0.44472546384619754</v>
      </c>
      <c r="AE906" s="198">
        <f t="shared" si="207"/>
        <v>4.874634788390642</v>
      </c>
      <c r="AF906" s="197">
        <f t="shared" si="218"/>
        <v>2.8000000000000011E-2</v>
      </c>
      <c r="AG906" s="197">
        <f t="shared" si="209"/>
        <v>0.15670500000000007</v>
      </c>
      <c r="AH906" s="198">
        <f>ROW(AC15)*AF906^IF(AG906=100%,0,1)*PRODUCT(INDEX(1-AF$891:AF905,))</f>
        <v>0.29858175182650276</v>
      </c>
      <c r="AI906" s="198">
        <f t="shared" si="210"/>
        <v>2.5218210634036904</v>
      </c>
      <c r="AJ906" s="197">
        <f t="shared" si="219"/>
        <v>1.8000000000000002E-2</v>
      </c>
      <c r="AK906" s="197">
        <f t="shared" si="212"/>
        <v>0.10439250000000001</v>
      </c>
      <c r="AL906" s="198">
        <f>ROW(AG15)*AJ906^IF(AK906=100%,0,1)*PRODUCT(INDEX(1-AJ$891:AJ905,))</f>
        <v>0.21531039200903213</v>
      </c>
      <c r="AM906" s="199">
        <f t="shared" si="213"/>
        <v>1.7695212279736974</v>
      </c>
      <c r="AN906" s="190"/>
    </row>
    <row r="907" spans="1:40" ht="14.45" hidden="1" customHeight="1">
      <c r="A907" s="190"/>
      <c r="B907" s="686"/>
      <c r="C907" s="196">
        <v>15</v>
      </c>
      <c r="D907" s="200"/>
      <c r="E907" s="200"/>
      <c r="F907" s="198"/>
      <c r="G907" s="198"/>
      <c r="H907" s="197"/>
      <c r="I907" s="197"/>
      <c r="J907" s="198"/>
      <c r="K907" s="198"/>
      <c r="L907" s="197"/>
      <c r="M907" s="197"/>
      <c r="N907" s="198"/>
      <c r="O907" s="198"/>
      <c r="P907" s="197"/>
      <c r="Q907" s="197"/>
      <c r="R907" s="198"/>
      <c r="S907" s="198"/>
      <c r="T907" s="197"/>
      <c r="U907" s="197"/>
      <c r="V907" s="198"/>
      <c r="W907" s="198"/>
      <c r="X907" s="197">
        <f t="shared" si="216"/>
        <v>0.13480000000000003</v>
      </c>
      <c r="Y907" s="197">
        <f t="shared" si="203"/>
        <v>0.81235500000000016</v>
      </c>
      <c r="Z907" s="198">
        <f>ROW(U16)*X907^IF(Y907=100%,0,1)*PRODUCT(INDEX(1-X$891:X906,))</f>
        <v>0.33564922294081717</v>
      </c>
      <c r="AA907" s="198">
        <f t="shared" si="204"/>
        <v>5.8268708221475105</v>
      </c>
      <c r="AB907" s="197">
        <f t="shared" si="217"/>
        <v>8.1000000000000016E-2</v>
      </c>
      <c r="AC907" s="197">
        <f t="shared" si="206"/>
        <v>0.48825000000000007</v>
      </c>
      <c r="AD907" s="198">
        <f>ROW(Y16)*AB907^IF(AC907=100%,0,1)*PRODUCT(INDEX(1-AB$891:AB906,))</f>
        <v>0.43594954802629926</v>
      </c>
      <c r="AE907" s="198">
        <f t="shared" si="207"/>
        <v>5.3105843364169409</v>
      </c>
      <c r="AF907" s="197">
        <f t="shared" si="218"/>
        <v>2.8000000000000011E-2</v>
      </c>
      <c r="AG907" s="197">
        <f t="shared" si="209"/>
        <v>0.16972500000000007</v>
      </c>
      <c r="AH907" s="198">
        <f>ROW(AC16)*AF907^IF(AG907=100%,0,1)*PRODUCT(INDEX(1-AF$891:AF906,))</f>
        <v>0.30956956029371807</v>
      </c>
      <c r="AI907" s="198">
        <f t="shared" si="210"/>
        <v>2.8313906236974082</v>
      </c>
      <c r="AJ907" s="197">
        <f t="shared" si="219"/>
        <v>1.8000000000000002E-2</v>
      </c>
      <c r="AK907" s="197">
        <f t="shared" si="212"/>
        <v>0.11276250000000002</v>
      </c>
      <c r="AL907" s="198">
        <f>ROW(AG16)*AJ907^IF(AK907=100%,0,1)*PRODUCT(INDEX(1-AJ$891:AJ906,))</f>
        <v>0.22553045861639423</v>
      </c>
      <c r="AM907" s="199">
        <f t="shared" si="213"/>
        <v>1.9950516865900916</v>
      </c>
      <c r="AN907" s="190"/>
    </row>
    <row r="908" spans="1:40" ht="14.45" hidden="1" customHeight="1">
      <c r="A908" s="190"/>
      <c r="B908" s="686"/>
      <c r="C908" s="196">
        <v>16</v>
      </c>
      <c r="D908" s="200"/>
      <c r="E908" s="200"/>
      <c r="F908" s="198"/>
      <c r="G908" s="198"/>
      <c r="H908" s="197"/>
      <c r="I908" s="197"/>
      <c r="J908" s="198"/>
      <c r="K908" s="198"/>
      <c r="L908" s="197"/>
      <c r="M908" s="197"/>
      <c r="N908" s="198"/>
      <c r="O908" s="198"/>
      <c r="P908" s="197"/>
      <c r="Q908" s="197"/>
      <c r="R908" s="198"/>
      <c r="S908" s="198"/>
      <c r="T908" s="197"/>
      <c r="U908" s="197"/>
      <c r="V908" s="198"/>
      <c r="W908" s="198"/>
      <c r="X908" s="197">
        <f t="shared" si="216"/>
        <v>0.13480000000000003</v>
      </c>
      <c r="Y908" s="197">
        <f t="shared" si="203"/>
        <v>0.87503700000000018</v>
      </c>
      <c r="Z908" s="198">
        <f>ROW(U17)*X908^IF(Y908=100%,0,1)*PRODUCT(INDEX(1-X$891:X907,))</f>
        <v>0.30855393941891979</v>
      </c>
      <c r="AA908" s="198">
        <f t="shared" si="204"/>
        <v>6.1354247615664299</v>
      </c>
      <c r="AB908" s="197">
        <f t="shared" si="217"/>
        <v>8.1000000000000016E-2</v>
      </c>
      <c r="AC908" s="197">
        <f t="shared" si="206"/>
        <v>0.52591500000000013</v>
      </c>
      <c r="AD908" s="198">
        <f>ROW(Y17)*AB908^IF(AC908=100%,0,1)*PRODUCT(INDEX(1-AB$891:AB907,))</f>
        <v>0.42567748680092959</v>
      </c>
      <c r="AE908" s="198">
        <f t="shared" si="207"/>
        <v>5.7362618232178706</v>
      </c>
      <c r="AF908" s="197">
        <f t="shared" si="218"/>
        <v>2.8000000000000011E-2</v>
      </c>
      <c r="AG908" s="197">
        <f t="shared" si="209"/>
        <v>0.18274500000000007</v>
      </c>
      <c r="AH908" s="198">
        <f>ROW(AC17)*AF908^IF(AG908=100%,0,1)*PRODUCT(INDEX(1-AF$891:AF907,))</f>
        <v>0.31970796339333735</v>
      </c>
      <c r="AI908" s="198">
        <f t="shared" si="210"/>
        <v>3.1510985870907455</v>
      </c>
      <c r="AJ908" s="197">
        <f t="shared" si="219"/>
        <v>1.8000000000000002E-2</v>
      </c>
      <c r="AK908" s="197">
        <f t="shared" si="212"/>
        <v>0.12113250000000002</v>
      </c>
      <c r="AL908" s="198">
        <f>ROW(AG17)*AJ908^IF(AK908=100%,0,1)*PRODUCT(INDEX(1-AJ$891:AJ907,))</f>
        <v>0.23531284225888033</v>
      </c>
      <c r="AM908" s="199">
        <f t="shared" si="213"/>
        <v>2.230364528848972</v>
      </c>
      <c r="AN908" s="190"/>
    </row>
    <row r="909" spans="1:40" ht="14.45" hidden="1" customHeight="1">
      <c r="A909" s="190"/>
      <c r="B909" s="686"/>
      <c r="C909" s="196">
        <v>17</v>
      </c>
      <c r="D909" s="200"/>
      <c r="E909" s="200"/>
      <c r="F909" s="198"/>
      <c r="G909" s="198"/>
      <c r="H909" s="197"/>
      <c r="I909" s="197"/>
      <c r="J909" s="198"/>
      <c r="K909" s="198"/>
      <c r="L909" s="197"/>
      <c r="M909" s="197"/>
      <c r="N909" s="198"/>
      <c r="O909" s="198"/>
      <c r="P909" s="197"/>
      <c r="Q909" s="197"/>
      <c r="R909" s="198"/>
      <c r="S909" s="198"/>
      <c r="T909" s="197"/>
      <c r="U909" s="197"/>
      <c r="V909" s="198"/>
      <c r="W909" s="198"/>
      <c r="X909" s="197">
        <f t="shared" si="216"/>
        <v>0.13480000000000003</v>
      </c>
      <c r="Y909" s="197">
        <f t="shared" si="203"/>
        <v>0.93771900000000019</v>
      </c>
      <c r="Z909" s="198">
        <f>ROW(U18)*X909^IF(Y909=100%,0,1)*PRODUCT(INDEX(1-X$891:X908,))</f>
        <v>0.28266444887849934</v>
      </c>
      <c r="AA909" s="198">
        <f t="shared" si="204"/>
        <v>6.4180892104449292</v>
      </c>
      <c r="AB909" s="197">
        <f t="shared" si="217"/>
        <v>8.1000000000000016E-2</v>
      </c>
      <c r="AC909" s="197">
        <f t="shared" si="206"/>
        <v>0.56358000000000019</v>
      </c>
      <c r="AD909" s="198">
        <f>ROW(Y18)*AB909^IF(AC909=100%,0,1)*PRODUCT(INDEX(1-AB$891:AB908,))</f>
        <v>0.41420923450946923</v>
      </c>
      <c r="AE909" s="198">
        <f t="shared" si="207"/>
        <v>6.1504710577273398</v>
      </c>
      <c r="AF909" s="197">
        <f t="shared" si="218"/>
        <v>2.8000000000000011E-2</v>
      </c>
      <c r="AG909" s="197">
        <f t="shared" si="209"/>
        <v>0.19576500000000008</v>
      </c>
      <c r="AH909" s="198">
        <f>ROW(AC18)*AF909^IF(AG909=100%,0,1)*PRODUCT(INDEX(1-AF$891:AF908,))</f>
        <v>0.32903591338410759</v>
      </c>
      <c r="AI909" s="198">
        <f t="shared" si="210"/>
        <v>3.4801345004748532</v>
      </c>
      <c r="AJ909" s="197">
        <f t="shared" si="219"/>
        <v>1.8000000000000002E-2</v>
      </c>
      <c r="AK909" s="197">
        <f t="shared" si="212"/>
        <v>0.12950250000000002</v>
      </c>
      <c r="AL909" s="198">
        <f>ROW(AG18)*AJ909^IF(AK909=100%,0,1)*PRODUCT(INDEX(1-AJ$891:AJ908,))</f>
        <v>0.24466998822164523</v>
      </c>
      <c r="AM909" s="199">
        <f t="shared" si="213"/>
        <v>2.4750345170706174</v>
      </c>
      <c r="AN909" s="190"/>
    </row>
    <row r="910" spans="1:40" ht="14.45" customHeight="1">
      <c r="A910" s="190"/>
      <c r="B910" s="686"/>
      <c r="C910" s="196">
        <v>18</v>
      </c>
      <c r="D910" s="200"/>
      <c r="E910" s="200"/>
      <c r="F910" s="198"/>
      <c r="G910" s="198"/>
      <c r="H910" s="197"/>
      <c r="I910" s="197"/>
      <c r="J910" s="198"/>
      <c r="K910" s="198"/>
      <c r="L910" s="197"/>
      <c r="M910" s="197"/>
      <c r="N910" s="198"/>
      <c r="O910" s="198"/>
      <c r="P910" s="197"/>
      <c r="Q910" s="197"/>
      <c r="R910" s="198"/>
      <c r="S910" s="198"/>
      <c r="T910" s="197"/>
      <c r="U910" s="197"/>
      <c r="V910" s="198"/>
      <c r="W910" s="198"/>
      <c r="X910" s="197">
        <f t="shared" si="216"/>
        <v>0.13480000000000003</v>
      </c>
      <c r="Y910" s="197">
        <f t="shared" si="203"/>
        <v>1</v>
      </c>
      <c r="Z910" s="198">
        <f>ROW(U19)*X910^IF(Y910=100%,0,1)*PRODUCT(INDEX(1-X$891:X909,))</f>
        <v>1.9150446514275772</v>
      </c>
      <c r="AA910" s="198">
        <f t="shared" si="204"/>
        <v>8.3331338618725059</v>
      </c>
      <c r="AB910" s="197">
        <f t="shared" si="217"/>
        <v>8.1000000000000016E-2</v>
      </c>
      <c r="AC910" s="197">
        <f t="shared" si="206"/>
        <v>0.60124500000000025</v>
      </c>
      <c r="AD910" s="198">
        <f>ROW(Y19)*AB910^IF(AC910=100%,0,1)*PRODUCT(INDEX(1-AB$891:AB909,))</f>
        <v>0.40180596909832467</v>
      </c>
      <c r="AE910" s="198">
        <f t="shared" si="207"/>
        <v>6.5522770268256645</v>
      </c>
      <c r="AF910" s="197">
        <f t="shared" si="218"/>
        <v>2.8000000000000011E-2</v>
      </c>
      <c r="AG910" s="197">
        <f t="shared" si="209"/>
        <v>0.20878500000000008</v>
      </c>
      <c r="AH910" s="198">
        <f>ROW(AC19)*AF910^IF(AG910=100%,0,1)*PRODUCT(INDEX(1-AF$891:AF909,))</f>
        <v>0.33759084713209442</v>
      </c>
      <c r="AI910" s="198">
        <f t="shared" si="210"/>
        <v>3.8177253476069475</v>
      </c>
      <c r="AJ910" s="197">
        <f t="shared" si="219"/>
        <v>1.8000000000000002E-2</v>
      </c>
      <c r="AK910" s="197">
        <f t="shared" si="212"/>
        <v>0.13787250000000001</v>
      </c>
      <c r="AL910" s="198">
        <f>ROW(AG19)*AJ910^IF(AK910=100%,0,1)*PRODUCT(INDEX(1-AJ$891:AJ909,))</f>
        <v>0.25361403556885864</v>
      </c>
      <c r="AM910" s="199">
        <f t="shared" si="213"/>
        <v>2.7286485526394761</v>
      </c>
      <c r="AN910" s="190"/>
    </row>
    <row r="911" spans="1:40" ht="14.45" hidden="1" customHeight="1">
      <c r="A911" s="190"/>
      <c r="B911" s="686"/>
      <c r="C911" s="196">
        <v>19</v>
      </c>
      <c r="D911" s="200"/>
      <c r="E911" s="200"/>
      <c r="F911" s="198"/>
      <c r="G911" s="198"/>
      <c r="H911" s="197"/>
      <c r="I911" s="197"/>
      <c r="J911" s="198"/>
      <c r="K911" s="198"/>
      <c r="L911" s="197"/>
      <c r="M911" s="197"/>
      <c r="N911" s="198"/>
      <c r="O911" s="198"/>
      <c r="P911" s="197"/>
      <c r="Q911" s="197"/>
      <c r="R911" s="198"/>
      <c r="S911" s="198"/>
      <c r="T911" s="197"/>
      <c r="U911" s="197"/>
      <c r="V911" s="198"/>
      <c r="W911" s="198"/>
      <c r="X911" s="197"/>
      <c r="Y911" s="197"/>
      <c r="Z911" s="198"/>
      <c r="AA911" s="198"/>
      <c r="AB911" s="197">
        <f t="shared" si="217"/>
        <v>8.1000000000000016E-2</v>
      </c>
      <c r="AC911" s="197">
        <f t="shared" si="206"/>
        <v>0.63891000000000031</v>
      </c>
      <c r="AD911" s="198">
        <f>ROW(Y20)*AB911^IF(AC911=100%,0,1)*PRODUCT(INDEX(1-AB$891:AB910,))</f>
        <v>0.38869440589616877</v>
      </c>
      <c r="AE911" s="198">
        <f t="shared" si="207"/>
        <v>6.9409714327218328</v>
      </c>
      <c r="AF911" s="197">
        <f t="shared" si="218"/>
        <v>2.8000000000000011E-2</v>
      </c>
      <c r="AG911" s="197">
        <f t="shared" si="209"/>
        <v>0.22180500000000009</v>
      </c>
      <c r="AH911" s="198">
        <f>ROW(AC20)*AF911^IF(AG911=100%,0,1)*PRODUCT(INDEX(1-AF$891:AF910,))</f>
        <v>0.3454087404341008</v>
      </c>
      <c r="AI911" s="198">
        <f t="shared" si="210"/>
        <v>4.1631340880410486</v>
      </c>
      <c r="AJ911" s="197">
        <f t="shared" si="219"/>
        <v>1.8000000000000002E-2</v>
      </c>
      <c r="AK911" s="197">
        <f t="shared" si="212"/>
        <v>0.1462425</v>
      </c>
      <c r="AL911" s="198">
        <f>ROW(AG20)*AJ911^IF(AK911=100%,0,1)*PRODUCT(INDEX(1-AJ$891:AJ910,))</f>
        <v>0.26215682413538866</v>
      </c>
      <c r="AM911" s="199">
        <f t="shared" si="213"/>
        <v>2.9908053767748646</v>
      </c>
      <c r="AN911" s="190"/>
    </row>
    <row r="912" spans="1:40" ht="14.45" hidden="1" customHeight="1">
      <c r="A912" s="190"/>
      <c r="B912" s="686"/>
      <c r="C912" s="196">
        <v>20</v>
      </c>
      <c r="D912" s="200"/>
      <c r="E912" s="200"/>
      <c r="F912" s="198"/>
      <c r="G912" s="198"/>
      <c r="H912" s="197"/>
      <c r="I912" s="197"/>
      <c r="J912" s="198"/>
      <c r="K912" s="198"/>
      <c r="L912" s="197"/>
      <c r="M912" s="197"/>
      <c r="N912" s="198"/>
      <c r="O912" s="198"/>
      <c r="P912" s="197"/>
      <c r="Q912" s="197"/>
      <c r="R912" s="198"/>
      <c r="S912" s="198"/>
      <c r="T912" s="197"/>
      <c r="U912" s="197"/>
      <c r="V912" s="198"/>
      <c r="W912" s="198"/>
      <c r="X912" s="197"/>
      <c r="Y912" s="197"/>
      <c r="Z912" s="198"/>
      <c r="AA912" s="198"/>
      <c r="AB912" s="197">
        <f t="shared" si="217"/>
        <v>8.1000000000000016E-2</v>
      </c>
      <c r="AC912" s="197">
        <f t="shared" si="206"/>
        <v>0.67657500000000037</v>
      </c>
      <c r="AD912" s="198">
        <f>ROW(Y21)*AB912^IF(AC912=100%,0,1)*PRODUCT(INDEX(1-AB$891:AB911,))</f>
        <v>0.37507066696950808</v>
      </c>
      <c r="AE912" s="198">
        <f t="shared" si="207"/>
        <v>7.3160420996913409</v>
      </c>
      <c r="AF912" s="197">
        <f t="shared" si="218"/>
        <v>2.8000000000000011E-2</v>
      </c>
      <c r="AG912" s="197">
        <f t="shared" si="209"/>
        <v>0.23482500000000009</v>
      </c>
      <c r="AH912" s="198">
        <f>ROW(AC21)*AF912^IF(AG912=100%,0,1)*PRODUCT(INDEX(1-AF$891:AF911,))</f>
        <v>0.35252416048704321</v>
      </c>
      <c r="AI912" s="198">
        <f t="shared" si="210"/>
        <v>4.5156582485280916</v>
      </c>
      <c r="AJ912" s="197">
        <f t="shared" si="219"/>
        <v>1.8000000000000002E-2</v>
      </c>
      <c r="AK912" s="197">
        <f t="shared" si="212"/>
        <v>0.15461249999999999</v>
      </c>
      <c r="AL912" s="198">
        <f>ROW(AG21)*AJ912^IF(AK912=100%,0,1)*PRODUCT(INDEX(1-AJ$891:AJ911,))</f>
        <v>0.27030990136599925</v>
      </c>
      <c r="AM912" s="199">
        <f t="shared" si="213"/>
        <v>3.2611152781408639</v>
      </c>
      <c r="AN912" s="190"/>
    </row>
    <row r="913" spans="1:40" ht="14.45" hidden="1" customHeight="1">
      <c r="A913" s="190"/>
      <c r="B913" s="686"/>
      <c r="C913" s="196">
        <v>21</v>
      </c>
      <c r="D913" s="200"/>
      <c r="E913" s="200"/>
      <c r="F913" s="198"/>
      <c r="G913" s="198"/>
      <c r="H913" s="197"/>
      <c r="I913" s="197"/>
      <c r="J913" s="198"/>
      <c r="K913" s="198"/>
      <c r="L913" s="197"/>
      <c r="M913" s="197"/>
      <c r="N913" s="198"/>
      <c r="O913" s="198"/>
      <c r="P913" s="197"/>
      <c r="Q913" s="197"/>
      <c r="R913" s="198"/>
      <c r="S913" s="198"/>
      <c r="T913" s="197"/>
      <c r="U913" s="197"/>
      <c r="V913" s="198"/>
      <c r="W913" s="198"/>
      <c r="X913" s="197"/>
      <c r="Y913" s="197"/>
      <c r="Z913" s="198"/>
      <c r="AA913" s="198"/>
      <c r="AB913" s="197">
        <f t="shared" si="217"/>
        <v>8.1000000000000016E-2</v>
      </c>
      <c r="AC913" s="197">
        <f t="shared" si="206"/>
        <v>0.71424000000000043</v>
      </c>
      <c r="AD913" s="198">
        <f>ROW(Y22)*AB913^IF(AC913=100%,0,1)*PRODUCT(INDEX(1-AB$891:AB912,))</f>
        <v>0.3611037497518817</v>
      </c>
      <c r="AE913" s="198">
        <f t="shared" si="207"/>
        <v>7.6771458494432228</v>
      </c>
      <c r="AF913" s="197">
        <f t="shared" si="218"/>
        <v>2.8000000000000011E-2</v>
      </c>
      <c r="AG913" s="197">
        <f t="shared" si="209"/>
        <v>0.24784500000000009</v>
      </c>
      <c r="AH913" s="198">
        <f>ROW(AC22)*AF913^IF(AG913=100%,0,1)*PRODUCT(INDEX(1-AF$891:AF912,))</f>
        <v>0.35897031656452061</v>
      </c>
      <c r="AI913" s="198">
        <f t="shared" si="210"/>
        <v>4.8746285650926122</v>
      </c>
      <c r="AJ913" s="197">
        <f t="shared" si="219"/>
        <v>1.8000000000000002E-2</v>
      </c>
      <c r="AK913" s="197">
        <f t="shared" si="212"/>
        <v>0.16298249999999997</v>
      </c>
      <c r="AL913" s="198">
        <f>ROW(AG22)*AJ913^IF(AK913=100%,0,1)*PRODUCT(INDEX(1-AJ$891:AJ912,))</f>
        <v>0.27808452900528796</v>
      </c>
      <c r="AM913" s="199">
        <f t="shared" si="213"/>
        <v>3.5391998071461517</v>
      </c>
      <c r="AN913" s="190"/>
    </row>
    <row r="914" spans="1:40" ht="14.45" hidden="1" customHeight="1">
      <c r="A914" s="190"/>
      <c r="B914" s="686"/>
      <c r="C914" s="196">
        <v>22</v>
      </c>
      <c r="D914" s="200"/>
      <c r="E914" s="200"/>
      <c r="F914" s="198"/>
      <c r="G914" s="198"/>
      <c r="H914" s="197"/>
      <c r="I914" s="197"/>
      <c r="J914" s="198"/>
      <c r="K914" s="198"/>
      <c r="L914" s="197"/>
      <c r="M914" s="197"/>
      <c r="N914" s="198"/>
      <c r="O914" s="198"/>
      <c r="P914" s="197"/>
      <c r="Q914" s="197"/>
      <c r="R914" s="198"/>
      <c r="S914" s="198"/>
      <c r="T914" s="197"/>
      <c r="U914" s="197"/>
      <c r="V914" s="198"/>
      <c r="W914" s="198"/>
      <c r="X914" s="197"/>
      <c r="Y914" s="197"/>
      <c r="Z914" s="198"/>
      <c r="AA914" s="198"/>
      <c r="AB914" s="197">
        <f t="shared" si="217"/>
        <v>8.1000000000000016E-2</v>
      </c>
      <c r="AC914" s="197">
        <f t="shared" si="206"/>
        <v>0.75190500000000049</v>
      </c>
      <c r="AD914" s="198">
        <f>ROW(Y23)*AB914^IF(AC914=100%,0,1)*PRODUCT(INDEX(1-AB$891:AB913,))</f>
        <v>0.34693863447752377</v>
      </c>
      <c r="AE914" s="198">
        <f t="shared" si="207"/>
        <v>8.0240844839207472</v>
      </c>
      <c r="AF914" s="197">
        <f t="shared" si="218"/>
        <v>2.8000000000000011E-2</v>
      </c>
      <c r="AG914" s="197">
        <f t="shared" si="209"/>
        <v>0.26086500000000012</v>
      </c>
      <c r="AH914" s="198">
        <f>ROW(AC23)*AF914^IF(AG914=100%,0,1)*PRODUCT(INDEX(1-AF$891:AF913,))</f>
        <v>0.36477910895983739</v>
      </c>
      <c r="AI914" s="198">
        <f t="shared" si="210"/>
        <v>5.2394076740524493</v>
      </c>
      <c r="AJ914" s="197">
        <f t="shared" si="219"/>
        <v>1.8000000000000002E-2</v>
      </c>
      <c r="AK914" s="197">
        <f t="shared" si="212"/>
        <v>0.17135249999999996</v>
      </c>
      <c r="AL914" s="198">
        <f>ROW(AG23)*AJ914^IF(AK914=100%,0,1)*PRODUCT(INDEX(1-AJ$891:AJ913,))</f>
        <v>0.28549168964151972</v>
      </c>
      <c r="AM914" s="199">
        <f t="shared" si="213"/>
        <v>3.8246914967876715</v>
      </c>
      <c r="AN914" s="190"/>
    </row>
    <row r="915" spans="1:40" ht="14.45" hidden="1" customHeight="1">
      <c r="A915" s="190"/>
      <c r="B915" s="686"/>
      <c r="C915" s="196">
        <v>23</v>
      </c>
      <c r="D915" s="200"/>
      <c r="E915" s="200"/>
      <c r="F915" s="198"/>
      <c r="G915" s="198"/>
      <c r="H915" s="197"/>
      <c r="I915" s="197"/>
      <c r="J915" s="198"/>
      <c r="K915" s="198"/>
      <c r="L915" s="197"/>
      <c r="M915" s="197"/>
      <c r="N915" s="198"/>
      <c r="O915" s="198"/>
      <c r="P915" s="197"/>
      <c r="Q915" s="197"/>
      <c r="R915" s="198"/>
      <c r="S915" s="198"/>
      <c r="T915" s="197"/>
      <c r="U915" s="197"/>
      <c r="V915" s="198"/>
      <c r="W915" s="198"/>
      <c r="X915" s="197"/>
      <c r="Y915" s="197"/>
      <c r="Z915" s="198"/>
      <c r="AA915" s="198"/>
      <c r="AB915" s="197">
        <f t="shared" si="217"/>
        <v>8.1000000000000016E-2</v>
      </c>
      <c r="AC915" s="197">
        <f t="shared" si="206"/>
        <v>0.78957000000000055</v>
      </c>
      <c r="AD915" s="198">
        <f>ROW(Y24)*AB915^IF(AC915=100%,0,1)*PRODUCT(INDEX(1-AB$891:AB914,))</f>
        <v>0.33269906617548978</v>
      </c>
      <c r="AE915" s="198">
        <f t="shared" si="207"/>
        <v>8.3567835500962371</v>
      </c>
      <c r="AF915" s="197">
        <f t="shared" si="218"/>
        <v>2.8000000000000011E-2</v>
      </c>
      <c r="AG915" s="197">
        <f t="shared" si="209"/>
        <v>0.27388500000000016</v>
      </c>
      <c r="AH915" s="198">
        <f>ROW(AC24)*AF915^IF(AG915=100%,0,1)*PRODUCT(INDEX(1-AF$891:AF914,))</f>
        <v>0.36998117625282984</v>
      </c>
      <c r="AI915" s="198">
        <f t="shared" si="210"/>
        <v>5.6093888503052796</v>
      </c>
      <c r="AJ915" s="197">
        <f t="shared" si="219"/>
        <v>1.8000000000000002E-2</v>
      </c>
      <c r="AK915" s="197">
        <f t="shared" si="212"/>
        <v>0.17972249999999995</v>
      </c>
      <c r="AL915" s="198">
        <f>ROW(AG24)*AJ915^IF(AK915=100%,0,1)*PRODUCT(INDEX(1-AJ$891:AJ914,))</f>
        <v>0.29254209310744944</v>
      </c>
      <c r="AM915" s="199">
        <f t="shared" si="213"/>
        <v>4.1172335898951209</v>
      </c>
      <c r="AN915" s="190"/>
    </row>
    <row r="916" spans="1:40" ht="14.45" hidden="1" customHeight="1">
      <c r="A916" s="190"/>
      <c r="B916" s="686"/>
      <c r="C916" s="196">
        <v>24</v>
      </c>
      <c r="D916" s="200"/>
      <c r="E916" s="200"/>
      <c r="F916" s="198"/>
      <c r="G916" s="198"/>
      <c r="H916" s="197"/>
      <c r="I916" s="197"/>
      <c r="J916" s="198"/>
      <c r="K916" s="198"/>
      <c r="L916" s="197"/>
      <c r="M916" s="197"/>
      <c r="N916" s="198"/>
      <c r="O916" s="198"/>
      <c r="P916" s="197"/>
      <c r="Q916" s="197"/>
      <c r="R916" s="198"/>
      <c r="S916" s="198"/>
      <c r="T916" s="197"/>
      <c r="U916" s="197"/>
      <c r="V916" s="198"/>
      <c r="W916" s="198"/>
      <c r="X916" s="197"/>
      <c r="Y916" s="197"/>
      <c r="Z916" s="198"/>
      <c r="AA916" s="198"/>
      <c r="AB916" s="197">
        <f t="shared" si="217"/>
        <v>8.1000000000000016E-2</v>
      </c>
      <c r="AC916" s="197">
        <f t="shared" si="206"/>
        <v>0.82723500000000061</v>
      </c>
      <c r="AD916" s="198">
        <f>ROW(Y25)*AB916^IF(AC916=100%,0,1)*PRODUCT(INDEX(1-AB$891:AB915,))</f>
        <v>0.31849004355757826</v>
      </c>
      <c r="AE916" s="198">
        <f t="shared" si="207"/>
        <v>8.6752735936538148</v>
      </c>
      <c r="AF916" s="197">
        <f t="shared" si="218"/>
        <v>2.8000000000000011E-2</v>
      </c>
      <c r="AG916" s="197">
        <f t="shared" si="209"/>
        <v>0.28690500000000019</v>
      </c>
      <c r="AH916" s="198">
        <f>ROW(AC25)*AF916^IF(AG916=100%,0,1)*PRODUCT(INDEX(1-AF$891:AF915,))</f>
        <v>0.3746059409559902</v>
      </c>
      <c r="AI916" s="198">
        <f t="shared" si="210"/>
        <v>5.9839947912612699</v>
      </c>
      <c r="AJ916" s="197">
        <f t="shared" si="219"/>
        <v>1.8000000000000002E-2</v>
      </c>
      <c r="AK916" s="197">
        <f t="shared" si="212"/>
        <v>0.18809249999999994</v>
      </c>
      <c r="AL916" s="198">
        <f>ROW(AG25)*AJ916^IF(AK916=100%,0,1)*PRODUCT(INDEX(1-AJ$891:AJ915,))</f>
        <v>0.29924618274116183</v>
      </c>
      <c r="AM916" s="199">
        <f t="shared" si="213"/>
        <v>4.4164797726362828</v>
      </c>
      <c r="AN916" s="190"/>
    </row>
    <row r="917" spans="1:40" ht="14.45" hidden="1" customHeight="1">
      <c r="A917" s="190"/>
      <c r="B917" s="686"/>
      <c r="C917" s="196">
        <v>25</v>
      </c>
      <c r="D917" s="200"/>
      <c r="E917" s="200"/>
      <c r="F917" s="198"/>
      <c r="G917" s="198"/>
      <c r="H917" s="197"/>
      <c r="I917" s="197"/>
      <c r="J917" s="198"/>
      <c r="K917" s="198"/>
      <c r="L917" s="197"/>
      <c r="M917" s="197"/>
      <c r="N917" s="198"/>
      <c r="O917" s="198"/>
      <c r="P917" s="197"/>
      <c r="Q917" s="197"/>
      <c r="R917" s="198"/>
      <c r="S917" s="198"/>
      <c r="T917" s="197"/>
      <c r="U917" s="197"/>
      <c r="V917" s="198"/>
      <c r="W917" s="198"/>
      <c r="X917" s="197"/>
      <c r="Y917" s="197"/>
      <c r="Z917" s="198"/>
      <c r="AA917" s="198"/>
      <c r="AB917" s="197">
        <f t="shared" si="217"/>
        <v>8.1000000000000016E-2</v>
      </c>
      <c r="AC917" s="197">
        <f t="shared" si="206"/>
        <v>0.86490000000000067</v>
      </c>
      <c r="AD917" s="198">
        <f>ROW(Y26)*AB917^IF(AC917=100%,0,1)*PRODUCT(INDEX(1-AB$891:AB916,))</f>
        <v>0.30440004403059095</v>
      </c>
      <c r="AE917" s="198">
        <f t="shared" si="207"/>
        <v>8.9796736376844066</v>
      </c>
      <c r="AF917" s="197">
        <f t="shared" si="218"/>
        <v>2.8000000000000011E-2</v>
      </c>
      <c r="AG917" s="197">
        <f t="shared" si="209"/>
        <v>0.29992500000000022</v>
      </c>
      <c r="AH917" s="198">
        <f>ROW(AC26)*AF917^IF(AG917=100%,0,1)*PRODUCT(INDEX(1-AF$891:AF916,))</f>
        <v>0.37868165359359135</v>
      </c>
      <c r="AI917" s="198">
        <f t="shared" si="210"/>
        <v>6.3626764448548609</v>
      </c>
      <c r="AJ917" s="197">
        <f t="shared" si="219"/>
        <v>1.8000000000000002E-2</v>
      </c>
      <c r="AK917" s="197">
        <f t="shared" si="212"/>
        <v>0.19646249999999993</v>
      </c>
      <c r="AL917" s="198">
        <f>ROW(AG26)*AJ917^IF(AK917=100%,0,1)*PRODUCT(INDEX(1-AJ$891:AJ916,))</f>
        <v>0.3056141415098938</v>
      </c>
      <c r="AM917" s="199">
        <f t="shared" si="213"/>
        <v>4.7220939141461766</v>
      </c>
      <c r="AN917" s="190"/>
    </row>
    <row r="918" spans="1:40" ht="14.45" hidden="1" customHeight="1">
      <c r="A918" s="190"/>
      <c r="B918" s="686"/>
      <c r="C918" s="196">
        <v>26</v>
      </c>
      <c r="D918" s="200"/>
      <c r="E918" s="200"/>
      <c r="F918" s="198"/>
      <c r="G918" s="198"/>
      <c r="H918" s="197"/>
      <c r="I918" s="197"/>
      <c r="J918" s="198"/>
      <c r="K918" s="198"/>
      <c r="L918" s="197"/>
      <c r="M918" s="197"/>
      <c r="N918" s="198"/>
      <c r="O918" s="198"/>
      <c r="P918" s="197"/>
      <c r="Q918" s="197"/>
      <c r="R918" s="198"/>
      <c r="S918" s="198"/>
      <c r="T918" s="197"/>
      <c r="U918" s="197"/>
      <c r="V918" s="198"/>
      <c r="W918" s="198"/>
      <c r="X918" s="197"/>
      <c r="Y918" s="197"/>
      <c r="Z918" s="198"/>
      <c r="AA918" s="198"/>
      <c r="AB918" s="197">
        <f t="shared" si="217"/>
        <v>8.1000000000000016E-2</v>
      </c>
      <c r="AC918" s="197">
        <f t="shared" si="206"/>
        <v>0.90256500000000073</v>
      </c>
      <c r="AD918" s="198">
        <f>ROW(Y27)*AB918^IF(AC918=100%,0,1)*PRODUCT(INDEX(1-AB$891:AB917,))</f>
        <v>0.29050301125119438</v>
      </c>
      <c r="AE918" s="198">
        <f t="shared" si="207"/>
        <v>9.2701766489356014</v>
      </c>
      <c r="AF918" s="197">
        <f t="shared" si="218"/>
        <v>2.8000000000000011E-2</v>
      </c>
      <c r="AG918" s="197">
        <f t="shared" si="209"/>
        <v>0.31294500000000025</v>
      </c>
      <c r="AH918" s="198">
        <f>ROW(AC27)*AF918^IF(AG918=100%,0,1)*PRODUCT(INDEX(1-AF$891:AF917,))</f>
        <v>0.38223543526577741</v>
      </c>
      <c r="AI918" s="198">
        <f t="shared" si="210"/>
        <v>6.7449118801206387</v>
      </c>
      <c r="AJ918" s="197">
        <f t="shared" si="219"/>
        <v>1.8000000000000002E-2</v>
      </c>
      <c r="AK918" s="197">
        <f t="shared" si="212"/>
        <v>0.20483249999999992</v>
      </c>
      <c r="AL918" s="198">
        <f>ROW(AG27)*AJ918^IF(AK918=100%,0,1)*PRODUCT(INDEX(1-AJ$891:AJ917,))</f>
        <v>0.31165589799974319</v>
      </c>
      <c r="AM918" s="199">
        <f t="shared" si="213"/>
        <v>5.0337498121459197</v>
      </c>
      <c r="AN918" s="190"/>
    </row>
    <row r="919" spans="1:40" ht="14.45" hidden="1" customHeight="1">
      <c r="A919" s="190"/>
      <c r="B919" s="686"/>
      <c r="C919" s="196">
        <v>27</v>
      </c>
      <c r="D919" s="200"/>
      <c r="E919" s="200"/>
      <c r="F919" s="198"/>
      <c r="G919" s="198"/>
      <c r="H919" s="197"/>
      <c r="I919" s="197"/>
      <c r="J919" s="198"/>
      <c r="K919" s="198"/>
      <c r="L919" s="197"/>
      <c r="M919" s="197"/>
      <c r="N919" s="198"/>
      <c r="O919" s="198"/>
      <c r="P919" s="197"/>
      <c r="Q919" s="197"/>
      <c r="R919" s="198"/>
      <c r="S919" s="198"/>
      <c r="T919" s="197"/>
      <c r="U919" s="197"/>
      <c r="V919" s="198"/>
      <c r="W919" s="198"/>
      <c r="X919" s="197"/>
      <c r="Y919" s="197"/>
      <c r="Z919" s="198"/>
      <c r="AA919" s="198"/>
      <c r="AB919" s="197">
        <f t="shared" si="217"/>
        <v>8.1000000000000016E-2</v>
      </c>
      <c r="AC919" s="197">
        <f t="shared" si="206"/>
        <v>0.94023000000000079</v>
      </c>
      <c r="AD919" s="198">
        <f>ROW(Y28)*AB919^IF(AC919=100%,0,1)*PRODUCT(INDEX(1-AB$891:AB918,))</f>
        <v>0.27686012909317537</v>
      </c>
      <c r="AE919" s="198">
        <f t="shared" si="207"/>
        <v>9.5470367780287759</v>
      </c>
      <c r="AF919" s="197">
        <f t="shared" si="218"/>
        <v>2.8000000000000011E-2</v>
      </c>
      <c r="AG919" s="197">
        <f t="shared" si="209"/>
        <v>0.32596500000000028</v>
      </c>
      <c r="AH919" s="198">
        <f>ROW(AC28)*AF919^IF(AG919=100%,0,1)*PRODUCT(INDEX(1-AF$891:AF918,))</f>
        <v>0.38529331874790357</v>
      </c>
      <c r="AI919" s="198">
        <f t="shared" si="210"/>
        <v>7.1302051988685422</v>
      </c>
      <c r="AJ919" s="197">
        <f t="shared" si="219"/>
        <v>1.8000000000000002E-2</v>
      </c>
      <c r="AK919" s="197">
        <f t="shared" si="212"/>
        <v>0.21320249999999991</v>
      </c>
      <c r="AL919" s="198">
        <f>ROW(AG28)*AJ919^IF(AK919=100%,0,1)*PRODUCT(INDEX(1-AJ$891:AJ918,))</f>
        <v>0.31738113227410875</v>
      </c>
      <c r="AM919" s="199">
        <f t="shared" si="213"/>
        <v>5.3511309444200288</v>
      </c>
      <c r="AN919" s="190"/>
    </row>
    <row r="920" spans="1:40" ht="14.45" hidden="1" customHeight="1">
      <c r="A920" s="190"/>
      <c r="B920" s="686"/>
      <c r="C920" s="196">
        <v>28</v>
      </c>
      <c r="D920" s="200"/>
      <c r="E920" s="200"/>
      <c r="F920" s="198"/>
      <c r="G920" s="198"/>
      <c r="H920" s="197"/>
      <c r="I920" s="197"/>
      <c r="J920" s="198"/>
      <c r="K920" s="198"/>
      <c r="L920" s="197"/>
      <c r="M920" s="197"/>
      <c r="N920" s="198"/>
      <c r="O920" s="198"/>
      <c r="P920" s="197"/>
      <c r="Q920" s="197"/>
      <c r="R920" s="198"/>
      <c r="S920" s="198"/>
      <c r="T920" s="197"/>
      <c r="U920" s="197"/>
      <c r="V920" s="198"/>
      <c r="W920" s="198"/>
      <c r="X920" s="197"/>
      <c r="Y920" s="197"/>
      <c r="Z920" s="198"/>
      <c r="AA920" s="198"/>
      <c r="AB920" s="197">
        <f t="shared" si="217"/>
        <v>8.1000000000000016E-2</v>
      </c>
      <c r="AC920" s="197">
        <f t="shared" si="206"/>
        <v>0.97789500000000085</v>
      </c>
      <c r="AD920" s="198">
        <f>ROW(Y29)*AB920^IF(AC920=100%,0,1)*PRODUCT(INDEX(1-AB$891:AB919,))</f>
        <v>0.2635214035879363</v>
      </c>
      <c r="AE920" s="198">
        <f t="shared" si="207"/>
        <v>9.8105581816167131</v>
      </c>
      <c r="AF920" s="197">
        <f t="shared" si="218"/>
        <v>2.8000000000000011E-2</v>
      </c>
      <c r="AG920" s="197">
        <f t="shared" si="209"/>
        <v>0.33898500000000031</v>
      </c>
      <c r="AH920" s="198">
        <f>ROW(AC29)*AF920^IF(AG920=100%,0,1)*PRODUCT(INDEX(1-AF$891:AF919,))</f>
        <v>0.38788028817378234</v>
      </c>
      <c r="AI920" s="198">
        <f t="shared" si="210"/>
        <v>7.5180854870423248</v>
      </c>
      <c r="AJ920" s="197">
        <f t="shared" si="219"/>
        <v>1.8000000000000002E-2</v>
      </c>
      <c r="AK920" s="197">
        <f t="shared" si="212"/>
        <v>0.22157249999999989</v>
      </c>
      <c r="AL920" s="198">
        <f>ROW(AG29)*AJ920^IF(AK920=100%,0,1)*PRODUCT(INDEX(1-AJ$891:AJ919,))</f>
        <v>0.32279928160364529</v>
      </c>
      <c r="AM920" s="199">
        <f t="shared" si="213"/>
        <v>5.6739302260236739</v>
      </c>
      <c r="AN920" s="190"/>
    </row>
    <row r="921" spans="1:40" ht="14.45" customHeight="1">
      <c r="A921" s="190"/>
      <c r="B921" s="686"/>
      <c r="C921" s="196">
        <v>29</v>
      </c>
      <c r="D921" s="200"/>
      <c r="E921" s="200"/>
      <c r="F921" s="198"/>
      <c r="G921" s="198"/>
      <c r="H921" s="197"/>
      <c r="I921" s="197"/>
      <c r="J921" s="198"/>
      <c r="K921" s="198"/>
      <c r="L921" s="197"/>
      <c r="M921" s="197"/>
      <c r="N921" s="198"/>
      <c r="O921" s="198"/>
      <c r="P921" s="197"/>
      <c r="Q921" s="197"/>
      <c r="R921" s="198"/>
      <c r="S921" s="198"/>
      <c r="T921" s="197"/>
      <c r="U921" s="197"/>
      <c r="V921" s="198"/>
      <c r="W921" s="198"/>
      <c r="X921" s="197"/>
      <c r="Y921" s="197"/>
      <c r="Z921" s="198"/>
      <c r="AA921" s="198"/>
      <c r="AB921" s="197">
        <f t="shared" si="217"/>
        <v>8.1000000000000016E-2</v>
      </c>
      <c r="AC921" s="197">
        <f t="shared" si="206"/>
        <v>1</v>
      </c>
      <c r="AD921" s="198">
        <f>ROW(Y30)*AB921^IF(AC921=100%,0,1)*PRODUCT(INDEX(1-AB$891:AB920,))</f>
        <v>3.0929268186119208</v>
      </c>
      <c r="AE921" s="198">
        <f t="shared" si="207"/>
        <v>12.903485000228635</v>
      </c>
      <c r="AF921" s="197">
        <f t="shared" si="218"/>
        <v>2.8000000000000011E-2</v>
      </c>
      <c r="AG921" s="197">
        <f t="shared" si="209"/>
        <v>0.35200500000000035</v>
      </c>
      <c r="AH921" s="198">
        <f>ROW(AC30)*AF921^IF(AG921=100%,0,1)*PRODUCT(INDEX(1-AF$891:AF920,))</f>
        <v>0.39002031734991355</v>
      </c>
      <c r="AI921" s="198">
        <f t="shared" si="210"/>
        <v>7.9081058043922381</v>
      </c>
      <c r="AJ921" s="197">
        <f t="shared" si="219"/>
        <v>1.8000000000000002E-2</v>
      </c>
      <c r="AK921" s="197">
        <f t="shared" si="212"/>
        <v>0.22994249999999988</v>
      </c>
      <c r="AL921" s="198">
        <f>ROW(AG30)*AJ921^IF(AK921=100%,0,1)*PRODUCT(INDEX(1-AJ$891:AJ920,))</f>
        <v>0.32791954607046175</v>
      </c>
      <c r="AM921" s="199">
        <f t="shared" si="213"/>
        <v>6.0018497720941353</v>
      </c>
      <c r="AN921" s="190"/>
    </row>
    <row r="922" spans="1:40" ht="14.45" hidden="1" customHeight="1">
      <c r="A922" s="190"/>
      <c r="B922" s="686"/>
      <c r="C922" s="196">
        <v>30</v>
      </c>
      <c r="D922" s="200"/>
      <c r="E922" s="200"/>
      <c r="F922" s="198"/>
      <c r="G922" s="198"/>
      <c r="H922" s="197"/>
      <c r="I922" s="197"/>
      <c r="J922" s="198"/>
      <c r="K922" s="198"/>
      <c r="L922" s="197"/>
      <c r="M922" s="197"/>
      <c r="N922" s="198"/>
      <c r="O922" s="198"/>
      <c r="P922" s="197"/>
      <c r="Q922" s="197"/>
      <c r="R922" s="198"/>
      <c r="S922" s="198"/>
      <c r="T922" s="197"/>
      <c r="U922" s="197"/>
      <c r="V922" s="198"/>
      <c r="W922" s="198"/>
      <c r="X922" s="197"/>
      <c r="Y922" s="197"/>
      <c r="Z922" s="198"/>
      <c r="AA922" s="198"/>
      <c r="AB922" s="197"/>
      <c r="AC922" s="197"/>
      <c r="AD922" s="198"/>
      <c r="AE922" s="198"/>
      <c r="AF922" s="197">
        <f t="shared" si="218"/>
        <v>2.8000000000000011E-2</v>
      </c>
      <c r="AG922" s="197">
        <f t="shared" si="209"/>
        <v>0.36502500000000038</v>
      </c>
      <c r="AH922" s="198">
        <f>ROW(AC31)*AF922^IF(AG922=100%,0,1)*PRODUCT(INDEX(1-AF$891:AF921,))</f>
        <v>0.39173640674625315</v>
      </c>
      <c r="AI922" s="198">
        <f t="shared" si="210"/>
        <v>8.2998422111384915</v>
      </c>
      <c r="AJ922" s="197">
        <f t="shared" si="219"/>
        <v>1.8000000000000002E-2</v>
      </c>
      <c r="AK922" s="197">
        <f t="shared" si="212"/>
        <v>0.23831249999999987</v>
      </c>
      <c r="AL922" s="198">
        <f>ROW(AG31)*AJ922^IF(AK922=100%,0,1)*PRODUCT(INDEX(1-AJ$891:AJ921,))</f>
        <v>0.33275089404923325</v>
      </c>
      <c r="AM922" s="199">
        <f t="shared" si="213"/>
        <v>6.3346006661433689</v>
      </c>
      <c r="AN922" s="190"/>
    </row>
    <row r="923" spans="1:40" ht="14.45" hidden="1" customHeight="1">
      <c r="A923" s="190"/>
      <c r="B923" s="686"/>
      <c r="C923" s="196">
        <v>31</v>
      </c>
      <c r="D923" s="200"/>
      <c r="E923" s="200"/>
      <c r="F923" s="198"/>
      <c r="G923" s="198"/>
      <c r="H923" s="197"/>
      <c r="I923" s="197"/>
      <c r="J923" s="198"/>
      <c r="K923" s="198"/>
      <c r="L923" s="197"/>
      <c r="M923" s="197"/>
      <c r="N923" s="198"/>
      <c r="O923" s="198"/>
      <c r="P923" s="197"/>
      <c r="Q923" s="197"/>
      <c r="R923" s="198"/>
      <c r="S923" s="198"/>
      <c r="T923" s="197"/>
      <c r="U923" s="197"/>
      <c r="V923" s="198"/>
      <c r="W923" s="198"/>
      <c r="X923" s="197"/>
      <c r="Y923" s="197"/>
      <c r="Z923" s="198"/>
      <c r="AA923" s="198"/>
      <c r="AB923" s="197"/>
      <c r="AC923" s="197"/>
      <c r="AD923" s="198"/>
      <c r="AE923" s="198"/>
      <c r="AF923" s="197">
        <f t="shared" si="218"/>
        <v>2.8000000000000011E-2</v>
      </c>
      <c r="AG923" s="197">
        <f t="shared" si="209"/>
        <v>0.37804500000000041</v>
      </c>
      <c r="AH923" s="198">
        <f>ROW(AC32)*AF923^IF(AG923=100%,0,1)*PRODUCT(INDEX(1-AF$891:AF922,))</f>
        <v>0.39305061920759538</v>
      </c>
      <c r="AI923" s="198">
        <f t="shared" si="210"/>
        <v>8.6928928303460875</v>
      </c>
      <c r="AJ923" s="197">
        <f t="shared" si="219"/>
        <v>1.8000000000000002E-2</v>
      </c>
      <c r="AK923" s="197">
        <f t="shared" si="212"/>
        <v>0.24668249999999986</v>
      </c>
      <c r="AL923" s="198">
        <f>ROW(AG32)*AJ923^IF(AK923=100%,0,1)*PRODUCT(INDEX(1-AJ$891:AJ922,))</f>
        <v>0.33730206756784215</v>
      </c>
      <c r="AM923" s="199">
        <f t="shared" si="213"/>
        <v>6.6719027337112111</v>
      </c>
      <c r="AN923" s="190"/>
    </row>
    <row r="924" spans="1:40" ht="14.45" hidden="1" customHeight="1">
      <c r="A924" s="190"/>
      <c r="B924" s="686"/>
      <c r="C924" s="196">
        <v>32</v>
      </c>
      <c r="D924" s="200"/>
      <c r="E924" s="200"/>
      <c r="F924" s="198"/>
      <c r="G924" s="198"/>
      <c r="H924" s="197"/>
      <c r="I924" s="197"/>
      <c r="J924" s="198"/>
      <c r="K924" s="198"/>
      <c r="L924" s="197"/>
      <c r="M924" s="197"/>
      <c r="N924" s="198"/>
      <c r="O924" s="198"/>
      <c r="P924" s="197"/>
      <c r="Q924" s="197"/>
      <c r="R924" s="198"/>
      <c r="S924" s="198"/>
      <c r="T924" s="197"/>
      <c r="U924" s="197"/>
      <c r="V924" s="198"/>
      <c r="W924" s="198"/>
      <c r="X924" s="197"/>
      <c r="Y924" s="197"/>
      <c r="Z924" s="198"/>
      <c r="AA924" s="198"/>
      <c r="AB924" s="197"/>
      <c r="AC924" s="197"/>
      <c r="AD924" s="198"/>
      <c r="AE924" s="198"/>
      <c r="AF924" s="197">
        <f t="shared" si="218"/>
        <v>2.8000000000000011E-2</v>
      </c>
      <c r="AG924" s="197">
        <f t="shared" si="209"/>
        <v>0.39106500000000044</v>
      </c>
      <c r="AH924" s="198">
        <f>ROW(AC33)*AF924^IF(AG924=100%,0,1)*PRODUCT(INDEX(1-AF$891:AF923,))</f>
        <v>0.39398411442821341</v>
      </c>
      <c r="AI924" s="198">
        <f t="shared" si="210"/>
        <v>9.0868769447743016</v>
      </c>
      <c r="AJ924" s="197">
        <f t="shared" si="219"/>
        <v>1.8000000000000002E-2</v>
      </c>
      <c r="AK924" s="197">
        <f t="shared" si="212"/>
        <v>0.25505249999999985</v>
      </c>
      <c r="AL924" s="198">
        <f>ROW(AG33)*AJ924^IF(AK924=100%,0,1)*PRODUCT(INDEX(1-AJ$891:AJ923,))</f>
        <v>0.34158158755010909</v>
      </c>
      <c r="AM924" s="199">
        <f t="shared" si="213"/>
        <v>7.0134843212613198</v>
      </c>
      <c r="AN924" s="190"/>
    </row>
    <row r="925" spans="1:40" ht="14.45" hidden="1" customHeight="1">
      <c r="A925" s="190"/>
      <c r="B925" s="686"/>
      <c r="C925" s="196">
        <v>33</v>
      </c>
      <c r="D925" s="200"/>
      <c r="E925" s="200"/>
      <c r="F925" s="198"/>
      <c r="G925" s="198"/>
      <c r="H925" s="197"/>
      <c r="I925" s="197"/>
      <c r="J925" s="198"/>
      <c r="K925" s="198"/>
      <c r="L925" s="197"/>
      <c r="M925" s="197"/>
      <c r="N925" s="198"/>
      <c r="O925" s="198"/>
      <c r="P925" s="197"/>
      <c r="Q925" s="197"/>
      <c r="R925" s="198"/>
      <c r="S925" s="198"/>
      <c r="T925" s="197"/>
      <c r="U925" s="197"/>
      <c r="V925" s="198"/>
      <c r="W925" s="198"/>
      <c r="X925" s="197"/>
      <c r="Y925" s="197"/>
      <c r="Z925" s="198"/>
      <c r="AA925" s="198"/>
      <c r="AB925" s="197"/>
      <c r="AC925" s="197"/>
      <c r="AD925" s="198"/>
      <c r="AE925" s="198"/>
      <c r="AF925" s="197">
        <f t="shared" si="218"/>
        <v>2.8000000000000011E-2</v>
      </c>
      <c r="AG925" s="197">
        <f t="shared" si="209"/>
        <v>0.40408500000000047</v>
      </c>
      <c r="AH925" s="198">
        <f>ROW(AC34)*AF925^IF(AG925=100%,0,1)*PRODUCT(INDEX(1-AF$891:AF924,))</f>
        <v>0.3945571822310181</v>
      </c>
      <c r="AI925" s="198">
        <f t="shared" si="210"/>
        <v>9.4814341270053202</v>
      </c>
      <c r="AJ925" s="197">
        <f t="shared" si="219"/>
        <v>1.8000000000000002E-2</v>
      </c>
      <c r="AK925" s="197">
        <f t="shared" si="212"/>
        <v>0.26342249999999984</v>
      </c>
      <c r="AL925" s="198">
        <f>ROW(AG34)*AJ925^IF(AK925=100%,0,1)*PRODUCT(INDEX(1-AJ$891:AJ924,))</f>
        <v>0.34559775894312256</v>
      </c>
      <c r="AM925" s="199">
        <f t="shared" si="213"/>
        <v>7.3590820802044421</v>
      </c>
      <c r="AN925" s="190"/>
    </row>
    <row r="926" spans="1:40" ht="14.45" hidden="1" customHeight="1">
      <c r="A926" s="190"/>
      <c r="B926" s="686"/>
      <c r="C926" s="196">
        <v>34</v>
      </c>
      <c r="D926" s="200"/>
      <c r="E926" s="200"/>
      <c r="F926" s="198"/>
      <c r="G926" s="198"/>
      <c r="H926" s="197"/>
      <c r="I926" s="197"/>
      <c r="J926" s="198"/>
      <c r="K926" s="198"/>
      <c r="L926" s="197"/>
      <c r="M926" s="197"/>
      <c r="N926" s="198"/>
      <c r="O926" s="198"/>
      <c r="P926" s="197"/>
      <c r="Q926" s="197"/>
      <c r="R926" s="198"/>
      <c r="S926" s="198"/>
      <c r="T926" s="197"/>
      <c r="U926" s="197"/>
      <c r="V926" s="198"/>
      <c r="W926" s="198"/>
      <c r="X926" s="197"/>
      <c r="Y926" s="197"/>
      <c r="Z926" s="198"/>
      <c r="AA926" s="198"/>
      <c r="AB926" s="197"/>
      <c r="AC926" s="197"/>
      <c r="AD926" s="198"/>
      <c r="AE926" s="198"/>
      <c r="AF926" s="197">
        <f t="shared" si="218"/>
        <v>2.8000000000000011E-2</v>
      </c>
      <c r="AG926" s="197">
        <f t="shared" si="209"/>
        <v>0.4171050000000005</v>
      </c>
      <c r="AH926" s="198">
        <f>ROW(AC35)*AF926^IF(AG926=100%,0,1)*PRODUCT(INDEX(1-AF$891:AF925,))</f>
        <v>0.39478927469115399</v>
      </c>
      <c r="AI926" s="198">
        <f t="shared" si="210"/>
        <v>9.8762234016964747</v>
      </c>
      <c r="AJ926" s="197">
        <f t="shared" si="219"/>
        <v>1.8000000000000002E-2</v>
      </c>
      <c r="AK926" s="197">
        <f t="shared" si="212"/>
        <v>0.27179249999999983</v>
      </c>
      <c r="AL926" s="198">
        <f>ROW(AG35)*AJ926^IF(AK926=100%,0,1)*PRODUCT(INDEX(1-AJ$891:AJ925,))</f>
        <v>0.34935867573162122</v>
      </c>
      <c r="AM926" s="199">
        <f t="shared" si="213"/>
        <v>7.7084407559360635</v>
      </c>
      <c r="AN926" s="190"/>
    </row>
    <row r="927" spans="1:40" ht="14.45" hidden="1" customHeight="1">
      <c r="A927" s="190"/>
      <c r="B927" s="686"/>
      <c r="C927" s="196">
        <v>35</v>
      </c>
      <c r="D927" s="200"/>
      <c r="E927" s="200"/>
      <c r="F927" s="198"/>
      <c r="G927" s="198"/>
      <c r="H927" s="197"/>
      <c r="I927" s="197"/>
      <c r="J927" s="198"/>
      <c r="K927" s="198"/>
      <c r="L927" s="197"/>
      <c r="M927" s="197"/>
      <c r="N927" s="198"/>
      <c r="O927" s="198"/>
      <c r="P927" s="197"/>
      <c r="Q927" s="197"/>
      <c r="R927" s="198"/>
      <c r="S927" s="198"/>
      <c r="T927" s="197"/>
      <c r="U927" s="197"/>
      <c r="V927" s="198"/>
      <c r="W927" s="198"/>
      <c r="X927" s="197"/>
      <c r="Y927" s="197"/>
      <c r="Z927" s="198"/>
      <c r="AA927" s="198"/>
      <c r="AB927" s="197"/>
      <c r="AC927" s="197"/>
      <c r="AD927" s="198"/>
      <c r="AE927" s="198"/>
      <c r="AF927" s="197">
        <f t="shared" si="218"/>
        <v>2.8000000000000011E-2</v>
      </c>
      <c r="AG927" s="197">
        <f t="shared" si="209"/>
        <v>0.43012500000000053</v>
      </c>
      <c r="AH927" s="198">
        <f>ROW(AC36)*AF927^IF(AG927=100%,0,1)*PRODUCT(INDEX(1-AF$891:AF926,))</f>
        <v>0.39469903714265314</v>
      </c>
      <c r="AI927" s="198">
        <f t="shared" si="210"/>
        <v>10.270922438839127</v>
      </c>
      <c r="AJ927" s="197">
        <f t="shared" si="219"/>
        <v>1.8000000000000002E-2</v>
      </c>
      <c r="AK927" s="197">
        <f t="shared" si="212"/>
        <v>0.28016249999999981</v>
      </c>
      <c r="AL927" s="198">
        <f>ROW(AG36)*AJ927^IF(AK927=100%,0,1)*PRODUCT(INDEX(1-AJ$891:AJ926,))</f>
        <v>0.35287222584183642</v>
      </c>
      <c r="AM927" s="199">
        <f t="shared" si="213"/>
        <v>8.061312981777899</v>
      </c>
      <c r="AN927" s="190"/>
    </row>
    <row r="928" spans="1:40" ht="14.45" hidden="1" customHeight="1">
      <c r="A928" s="190"/>
      <c r="B928" s="686"/>
      <c r="C928" s="196">
        <v>36</v>
      </c>
      <c r="D928" s="200"/>
      <c r="E928" s="200"/>
      <c r="F928" s="198"/>
      <c r="G928" s="198"/>
      <c r="H928" s="197"/>
      <c r="I928" s="197"/>
      <c r="J928" s="198"/>
      <c r="K928" s="198"/>
      <c r="L928" s="197"/>
      <c r="M928" s="197"/>
      <c r="N928" s="198"/>
      <c r="O928" s="198"/>
      <c r="P928" s="197"/>
      <c r="Q928" s="197"/>
      <c r="R928" s="198"/>
      <c r="S928" s="198"/>
      <c r="T928" s="197"/>
      <c r="U928" s="197"/>
      <c r="V928" s="198"/>
      <c r="W928" s="198"/>
      <c r="X928" s="197"/>
      <c r="Y928" s="197"/>
      <c r="Z928" s="198"/>
      <c r="AA928" s="198"/>
      <c r="AB928" s="197"/>
      <c r="AC928" s="197"/>
      <c r="AD928" s="198"/>
      <c r="AE928" s="198"/>
      <c r="AF928" s="197">
        <f t="shared" si="218"/>
        <v>2.8000000000000011E-2</v>
      </c>
      <c r="AG928" s="197">
        <f t="shared" si="209"/>
        <v>0.44314500000000057</v>
      </c>
      <c r="AH928" s="198">
        <f>ROW(AC37)*AF928^IF(AG928=100%,0,1)*PRODUCT(INDEX(1-AF$891:AF927,))</f>
        <v>0.39430433810551047</v>
      </c>
      <c r="AI928" s="198">
        <f t="shared" si="210"/>
        <v>10.665226776944637</v>
      </c>
      <c r="AJ928" s="197">
        <f t="shared" si="219"/>
        <v>1.8000000000000002E-2</v>
      </c>
      <c r="AK928" s="197">
        <f t="shared" si="212"/>
        <v>0.2885324999999998</v>
      </c>
      <c r="AL928" s="198">
        <f>ROW(AG37)*AJ928^IF(AK928=100%,0,1)*PRODUCT(INDEX(1-AJ$891:AJ927,))</f>
        <v>0.35614609593714669</v>
      </c>
      <c r="AM928" s="199">
        <f t="shared" si="213"/>
        <v>8.417459077715046</v>
      </c>
      <c r="AN928" s="190"/>
    </row>
    <row r="929" spans="1:40" ht="14.45" hidden="1" customHeight="1">
      <c r="A929" s="190"/>
      <c r="B929" s="686"/>
      <c r="C929" s="196">
        <v>37</v>
      </c>
      <c r="D929" s="200"/>
      <c r="E929" s="200"/>
      <c r="F929" s="198"/>
      <c r="G929" s="198"/>
      <c r="H929" s="197"/>
      <c r="I929" s="197"/>
      <c r="J929" s="198"/>
      <c r="K929" s="198"/>
      <c r="L929" s="197"/>
      <c r="M929" s="197"/>
      <c r="N929" s="198"/>
      <c r="O929" s="198"/>
      <c r="P929" s="197"/>
      <c r="Q929" s="197"/>
      <c r="R929" s="198"/>
      <c r="S929" s="198"/>
      <c r="T929" s="197"/>
      <c r="U929" s="197"/>
      <c r="V929" s="198"/>
      <c r="W929" s="198"/>
      <c r="X929" s="197"/>
      <c r="Y929" s="197"/>
      <c r="Z929" s="198"/>
      <c r="AA929" s="198"/>
      <c r="AB929" s="197"/>
      <c r="AC929" s="197"/>
      <c r="AD929" s="198"/>
      <c r="AE929" s="198"/>
      <c r="AF929" s="197">
        <f t="shared" si="218"/>
        <v>2.8000000000000011E-2</v>
      </c>
      <c r="AG929" s="197">
        <f t="shared" si="209"/>
        <v>0.4561650000000006</v>
      </c>
      <c r="AH929" s="198">
        <f>ROW(AC38)*AF929^IF(AG929=100%,0,1)*PRODUCT(INDEX(1-AF$891:AF928,))</f>
        <v>0.39362229816932798</v>
      </c>
      <c r="AI929" s="198">
        <f t="shared" si="210"/>
        <v>11.058849075113965</v>
      </c>
      <c r="AJ929" s="197">
        <f t="shared" si="219"/>
        <v>1.8000000000000002E-2</v>
      </c>
      <c r="AK929" s="197">
        <f t="shared" si="212"/>
        <v>0.29690249999999979</v>
      </c>
      <c r="AL929" s="198">
        <f>ROW(AG38)*AJ929^IF(AK929=100%,0,1)*PRODUCT(INDEX(1-AJ$891:AJ928,))</f>
        <v>0.35918777610785318</v>
      </c>
      <c r="AM929" s="199">
        <f t="shared" si="213"/>
        <v>8.7766468538228999</v>
      </c>
      <c r="AN929" s="190"/>
    </row>
    <row r="930" spans="1:40" ht="14.45" hidden="1" customHeight="1">
      <c r="A930" s="190"/>
      <c r="B930" s="686"/>
      <c r="C930" s="196">
        <v>38</v>
      </c>
      <c r="D930" s="200"/>
      <c r="E930" s="200"/>
      <c r="F930" s="198"/>
      <c r="G930" s="198"/>
      <c r="H930" s="197"/>
      <c r="I930" s="197"/>
      <c r="J930" s="198"/>
      <c r="K930" s="198"/>
      <c r="L930" s="197"/>
      <c r="M930" s="197"/>
      <c r="N930" s="198"/>
      <c r="O930" s="198"/>
      <c r="P930" s="197"/>
      <c r="Q930" s="197"/>
      <c r="R930" s="198"/>
      <c r="S930" s="198"/>
      <c r="T930" s="197"/>
      <c r="U930" s="197"/>
      <c r="V930" s="198"/>
      <c r="W930" s="198"/>
      <c r="X930" s="197"/>
      <c r="Y930" s="197"/>
      <c r="Z930" s="198"/>
      <c r="AA930" s="198"/>
      <c r="AB930" s="197"/>
      <c r="AC930" s="197"/>
      <c r="AD930" s="198"/>
      <c r="AE930" s="198"/>
      <c r="AF930" s="197">
        <f t="shared" si="218"/>
        <v>2.8000000000000011E-2</v>
      </c>
      <c r="AG930" s="197">
        <f t="shared" si="209"/>
        <v>0.46918500000000063</v>
      </c>
      <c r="AH930" s="198">
        <f>ROW(AC39)*AF930^IF(AG930=100%,0,1)*PRODUCT(INDEX(1-AF$891:AF929,))</f>
        <v>0.39266931786849696</v>
      </c>
      <c r="AI930" s="198">
        <f t="shared" si="210"/>
        <v>11.451518392982463</v>
      </c>
      <c r="AJ930" s="197">
        <f t="shared" si="219"/>
        <v>1.8000000000000002E-2</v>
      </c>
      <c r="AK930" s="197">
        <f t="shared" si="212"/>
        <v>0.30527249999999978</v>
      </c>
      <c r="AL930" s="198">
        <f>ROW(AG39)*AJ930^IF(AK930=100%,0,1)*PRODUCT(INDEX(1-AJ$891:AJ929,))</f>
        <v>0.36200456445733059</v>
      </c>
      <c r="AM930" s="199">
        <f t="shared" si="213"/>
        <v>9.1386514182802312</v>
      </c>
      <c r="AN930" s="190"/>
    </row>
    <row r="931" spans="1:40" ht="14.45" hidden="1" customHeight="1">
      <c r="A931" s="190"/>
      <c r="B931" s="686"/>
      <c r="C931" s="196">
        <v>39</v>
      </c>
      <c r="D931" s="200"/>
      <c r="E931" s="200"/>
      <c r="F931" s="198"/>
      <c r="G931" s="198"/>
      <c r="H931" s="197"/>
      <c r="I931" s="197"/>
      <c r="J931" s="198"/>
      <c r="K931" s="198"/>
      <c r="L931" s="197"/>
      <c r="M931" s="197"/>
      <c r="N931" s="198"/>
      <c r="O931" s="198"/>
      <c r="P931" s="197"/>
      <c r="Q931" s="197"/>
      <c r="R931" s="198"/>
      <c r="S931" s="198"/>
      <c r="T931" s="197"/>
      <c r="U931" s="197"/>
      <c r="V931" s="198"/>
      <c r="W931" s="198"/>
      <c r="X931" s="197"/>
      <c r="Y931" s="197"/>
      <c r="Z931" s="198"/>
      <c r="AA931" s="198"/>
      <c r="AB931" s="197"/>
      <c r="AC931" s="197"/>
      <c r="AD931" s="198"/>
      <c r="AE931" s="198"/>
      <c r="AF931" s="197">
        <f t="shared" si="218"/>
        <v>2.8000000000000011E-2</v>
      </c>
      <c r="AG931" s="197">
        <f t="shared" si="209"/>
        <v>0.48220500000000066</v>
      </c>
      <c r="AH931" s="198">
        <f>ROW(AC40)*AF931^IF(AG931=100%,0,1)*PRODUCT(INDEX(1-AF$891:AF930,))</f>
        <v>0.39146110458274774</v>
      </c>
      <c r="AI931" s="198">
        <f t="shared" si="210"/>
        <v>11.84297949756521</v>
      </c>
      <c r="AJ931" s="197">
        <f t="shared" si="219"/>
        <v>1.8000000000000002E-2</v>
      </c>
      <c r="AK931" s="197">
        <f t="shared" si="212"/>
        <v>0.31364249999999977</v>
      </c>
      <c r="AL931" s="198">
        <f>ROW(AG40)*AJ931^IF(AK931=100%,0,1)*PRODUCT(INDEX(1-AJ$891:AJ930,))</f>
        <v>0.36460357158676782</v>
      </c>
      <c r="AM931" s="199">
        <f t="shared" si="213"/>
        <v>9.5032549898669991</v>
      </c>
      <c r="AN931" s="190"/>
    </row>
    <row r="932" spans="1:40" ht="14.45" hidden="1" customHeight="1">
      <c r="A932" s="190"/>
      <c r="B932" s="686"/>
      <c r="C932" s="196">
        <v>40</v>
      </c>
      <c r="D932" s="200"/>
      <c r="E932" s="200"/>
      <c r="F932" s="198"/>
      <c r="G932" s="198"/>
      <c r="H932" s="197"/>
      <c r="I932" s="197"/>
      <c r="J932" s="198"/>
      <c r="K932" s="198"/>
      <c r="L932" s="197"/>
      <c r="M932" s="197"/>
      <c r="N932" s="198"/>
      <c r="O932" s="198"/>
      <c r="P932" s="197"/>
      <c r="Q932" s="197"/>
      <c r="R932" s="198"/>
      <c r="S932" s="198"/>
      <c r="T932" s="197"/>
      <c r="U932" s="197"/>
      <c r="V932" s="198"/>
      <c r="W932" s="198"/>
      <c r="X932" s="197"/>
      <c r="Y932" s="197"/>
      <c r="Z932" s="198"/>
      <c r="AA932" s="198"/>
      <c r="AB932" s="197"/>
      <c r="AC932" s="197"/>
      <c r="AD932" s="198"/>
      <c r="AE932" s="198"/>
      <c r="AF932" s="197">
        <f t="shared" si="218"/>
        <v>2.8000000000000011E-2</v>
      </c>
      <c r="AG932" s="197">
        <f t="shared" si="209"/>
        <v>0.49522500000000069</v>
      </c>
      <c r="AH932" s="198">
        <f>ROW(AC41)*AF932^IF(AG932=100%,0,1)*PRODUCT(INDEX(1-AF$891:AF931,))</f>
        <v>0.39001269849579145</v>
      </c>
      <c r="AI932" s="198">
        <f t="shared" si="210"/>
        <v>12.232992196061002</v>
      </c>
      <c r="AJ932" s="197">
        <f t="shared" si="219"/>
        <v>1.8000000000000002E-2</v>
      </c>
      <c r="AK932" s="197">
        <f t="shared" si="212"/>
        <v>0.32201249999999976</v>
      </c>
      <c r="AL932" s="198">
        <f>ROW(AG41)*AJ932^IF(AK932=100%,0,1)*PRODUCT(INDEX(1-AJ$891:AJ931,))</f>
        <v>0.36699172498066113</v>
      </c>
      <c r="AM932" s="199">
        <f t="shared" si="213"/>
        <v>9.87024671484766</v>
      </c>
      <c r="AN932" s="190"/>
    </row>
    <row r="933" spans="1:40" ht="14.45" hidden="1" customHeight="1">
      <c r="A933" s="190"/>
      <c r="B933" s="686"/>
      <c r="C933" s="196">
        <v>41</v>
      </c>
      <c r="D933" s="200"/>
      <c r="E933" s="200"/>
      <c r="F933" s="198"/>
      <c r="G933" s="198"/>
      <c r="H933" s="197"/>
      <c r="I933" s="197"/>
      <c r="J933" s="198"/>
      <c r="K933" s="198"/>
      <c r="L933" s="197"/>
      <c r="M933" s="197"/>
      <c r="N933" s="198"/>
      <c r="O933" s="198"/>
      <c r="P933" s="197"/>
      <c r="Q933" s="197"/>
      <c r="R933" s="198"/>
      <c r="S933" s="198"/>
      <c r="T933" s="197"/>
      <c r="U933" s="197"/>
      <c r="V933" s="198"/>
      <c r="W933" s="198"/>
      <c r="X933" s="197"/>
      <c r="Y933" s="197"/>
      <c r="Z933" s="198"/>
      <c r="AA933" s="198"/>
      <c r="AB933" s="197"/>
      <c r="AC933" s="197"/>
      <c r="AD933" s="198"/>
      <c r="AE933" s="198"/>
      <c r="AF933" s="197">
        <f t="shared" si="218"/>
        <v>2.8000000000000011E-2</v>
      </c>
      <c r="AG933" s="197">
        <f t="shared" si="209"/>
        <v>0.50824500000000072</v>
      </c>
      <c r="AH933" s="198">
        <f>ROW(AC42)*AF933^IF(AG933=100%,0,1)*PRODUCT(INDEX(1-AF$891:AF932,))</f>
        <v>0.38833849764371192</v>
      </c>
      <c r="AI933" s="198">
        <f t="shared" si="210"/>
        <v>12.621330693704714</v>
      </c>
      <c r="AJ933" s="197">
        <f t="shared" si="219"/>
        <v>1.8000000000000002E-2</v>
      </c>
      <c r="AK933" s="197">
        <f t="shared" si="212"/>
        <v>0.33038249999999975</v>
      </c>
      <c r="AL933" s="198">
        <f>ROW(AG42)*AJ933^IF(AK933=100%,0,1)*PRODUCT(INDEX(1-AJ$891:AJ932,))</f>
        <v>0.3691757732951802</v>
      </c>
      <c r="AM933" s="199">
        <f t="shared" si="213"/>
        <v>10.239422488142841</v>
      </c>
      <c r="AN933" s="190"/>
    </row>
    <row r="934" spans="1:40" ht="14.45" hidden="1" customHeight="1">
      <c r="A934" s="190"/>
      <c r="B934" s="686"/>
      <c r="C934" s="196">
        <v>42</v>
      </c>
      <c r="D934" s="200"/>
      <c r="E934" s="200"/>
      <c r="F934" s="198"/>
      <c r="G934" s="198"/>
      <c r="H934" s="197"/>
      <c r="I934" s="197"/>
      <c r="J934" s="198"/>
      <c r="K934" s="198"/>
      <c r="L934" s="197"/>
      <c r="M934" s="197"/>
      <c r="N934" s="198"/>
      <c r="O934" s="198"/>
      <c r="P934" s="197"/>
      <c r="Q934" s="197"/>
      <c r="R934" s="198"/>
      <c r="S934" s="198"/>
      <c r="T934" s="197"/>
      <c r="U934" s="197"/>
      <c r="V934" s="198"/>
      <c r="W934" s="198"/>
      <c r="X934" s="197"/>
      <c r="Y934" s="197"/>
      <c r="Z934" s="198"/>
      <c r="AA934" s="198"/>
      <c r="AB934" s="197"/>
      <c r="AC934" s="197"/>
      <c r="AD934" s="198"/>
      <c r="AE934" s="198"/>
      <c r="AF934" s="197">
        <f t="shared" si="218"/>
        <v>2.8000000000000011E-2</v>
      </c>
      <c r="AG934" s="197">
        <f t="shared" si="209"/>
        <v>0.52126500000000076</v>
      </c>
      <c r="AH934" s="198">
        <f>ROW(AC43)*AF934^IF(AG934=100%,0,1)*PRODUCT(INDEX(1-AF$891:AF933,))</f>
        <v>0.38645228208372823</v>
      </c>
      <c r="AI934" s="198">
        <f t="shared" si="210"/>
        <v>13.007782975788443</v>
      </c>
      <c r="AJ934" s="197">
        <f t="shared" si="219"/>
        <v>1.8000000000000002E-2</v>
      </c>
      <c r="AK934" s="197">
        <f t="shared" si="212"/>
        <v>0.33875249999999973</v>
      </c>
      <c r="AL934" s="198">
        <f>ROW(AG43)*AJ934^IF(AK934=100%,0,1)*PRODUCT(INDEX(1-AJ$891:AJ933,))</f>
        <v>0.37116229055148287</v>
      </c>
      <c r="AM934" s="199">
        <f t="shared" si="213"/>
        <v>10.610584778694324</v>
      </c>
      <c r="AN934" s="190"/>
    </row>
    <row r="935" spans="1:40" ht="14.45" hidden="1" customHeight="1">
      <c r="A935" s="190"/>
      <c r="B935" s="686"/>
      <c r="C935" s="196">
        <v>43</v>
      </c>
      <c r="D935" s="200"/>
      <c r="E935" s="200"/>
      <c r="F935" s="198"/>
      <c r="G935" s="198"/>
      <c r="H935" s="197"/>
      <c r="I935" s="197"/>
      <c r="J935" s="198"/>
      <c r="K935" s="198"/>
      <c r="L935" s="197"/>
      <c r="M935" s="197"/>
      <c r="N935" s="198"/>
      <c r="O935" s="198"/>
      <c r="P935" s="197"/>
      <c r="Q935" s="197"/>
      <c r="R935" s="198"/>
      <c r="S935" s="198"/>
      <c r="T935" s="197"/>
      <c r="U935" s="197"/>
      <c r="V935" s="198"/>
      <c r="W935" s="198"/>
      <c r="X935" s="197"/>
      <c r="Y935" s="197"/>
      <c r="Z935" s="198"/>
      <c r="AA935" s="198"/>
      <c r="AB935" s="197"/>
      <c r="AC935" s="197"/>
      <c r="AD935" s="198"/>
      <c r="AE935" s="198"/>
      <c r="AF935" s="197">
        <f t="shared" si="218"/>
        <v>2.8000000000000011E-2</v>
      </c>
      <c r="AG935" s="197">
        <f t="shared" si="209"/>
        <v>0.53428500000000079</v>
      </c>
      <c r="AH935" s="198">
        <f>ROW(AC44)*AF935^IF(AG935=100%,0,1)*PRODUCT(INDEX(1-AF$891:AF934,))</f>
        <v>0.38436723721295091</v>
      </c>
      <c r="AI935" s="198">
        <f t="shared" si="210"/>
        <v>13.392150213001393</v>
      </c>
      <c r="AJ935" s="197">
        <f t="shared" si="219"/>
        <v>1.8000000000000002E-2</v>
      </c>
      <c r="AK935" s="197">
        <f t="shared" si="212"/>
        <v>0.34712249999999972</v>
      </c>
      <c r="AL935" s="198">
        <f>ROW(AG44)*AJ935^IF(AK935=100%,0,1)*PRODUCT(INDEX(1-AJ$891:AJ934,))</f>
        <v>0.37295768023601089</v>
      </c>
      <c r="AM935" s="199">
        <f t="shared" si="213"/>
        <v>10.983542458930335</v>
      </c>
      <c r="AN935" s="190"/>
    </row>
    <row r="936" spans="1:40" ht="14.45" hidden="1" customHeight="1">
      <c r="A936" s="190"/>
      <c r="B936" s="686"/>
      <c r="C936" s="196">
        <v>44</v>
      </c>
      <c r="D936" s="200"/>
      <c r="E936" s="200"/>
      <c r="F936" s="198"/>
      <c r="G936" s="198"/>
      <c r="H936" s="197"/>
      <c r="I936" s="197"/>
      <c r="J936" s="198"/>
      <c r="K936" s="198"/>
      <c r="L936" s="197"/>
      <c r="M936" s="197"/>
      <c r="N936" s="198"/>
      <c r="O936" s="198"/>
      <c r="P936" s="197"/>
      <c r="Q936" s="197"/>
      <c r="R936" s="198"/>
      <c r="S936" s="198"/>
      <c r="T936" s="197"/>
      <c r="U936" s="197"/>
      <c r="V936" s="198"/>
      <c r="W936" s="198"/>
      <c r="X936" s="197"/>
      <c r="Y936" s="197"/>
      <c r="Z936" s="198"/>
      <c r="AA936" s="198"/>
      <c r="AB936" s="197"/>
      <c r="AC936" s="197"/>
      <c r="AD936" s="198"/>
      <c r="AE936" s="198"/>
      <c r="AF936" s="197">
        <f t="shared" si="218"/>
        <v>2.8000000000000011E-2</v>
      </c>
      <c r="AG936" s="197">
        <f t="shared" si="209"/>
        <v>0.54730500000000082</v>
      </c>
      <c r="AH936" s="198">
        <f>ROW(AC45)*AF936^IF(AG936=100%,0,1)*PRODUCT(INDEX(1-AF$891:AF935,))</f>
        <v>0.3820959762657834</v>
      </c>
      <c r="AI936" s="198">
        <f t="shared" si="210"/>
        <v>13.774246189267178</v>
      </c>
      <c r="AJ936" s="197">
        <f t="shared" si="219"/>
        <v>1.8000000000000002E-2</v>
      </c>
      <c r="AK936" s="197">
        <f t="shared" si="212"/>
        <v>0.35549249999999971</v>
      </c>
      <c r="AL936" s="198">
        <f>ROW(AG45)*AJ936^IF(AK936=100%,0,1)*PRODUCT(INDEX(1-AJ$891:AJ935,))</f>
        <v>0.37456817930975733</v>
      </c>
      <c r="AM936" s="199">
        <f t="shared" si="213"/>
        <v>11.358110638240094</v>
      </c>
      <c r="AN936" s="190"/>
    </row>
    <row r="937" spans="1:40" ht="14.45" hidden="1" customHeight="1">
      <c r="A937" s="190"/>
      <c r="B937" s="686"/>
      <c r="C937" s="196">
        <v>45</v>
      </c>
      <c r="D937" s="200"/>
      <c r="E937" s="200"/>
      <c r="F937" s="198"/>
      <c r="G937" s="198"/>
      <c r="H937" s="197"/>
      <c r="I937" s="197"/>
      <c r="J937" s="198"/>
      <c r="K937" s="198"/>
      <c r="L937" s="197"/>
      <c r="M937" s="197"/>
      <c r="N937" s="198"/>
      <c r="O937" s="198"/>
      <c r="P937" s="197"/>
      <c r="Q937" s="197"/>
      <c r="R937" s="198"/>
      <c r="S937" s="198"/>
      <c r="T937" s="197"/>
      <c r="U937" s="197"/>
      <c r="V937" s="198"/>
      <c r="W937" s="198"/>
      <c r="X937" s="197"/>
      <c r="Y937" s="197"/>
      <c r="Z937" s="198"/>
      <c r="AA937" s="198"/>
      <c r="AB937" s="197"/>
      <c r="AC937" s="197"/>
      <c r="AD937" s="198"/>
      <c r="AE937" s="198"/>
      <c r="AF937" s="197">
        <f t="shared" si="218"/>
        <v>2.8000000000000011E-2</v>
      </c>
      <c r="AG937" s="197">
        <f t="shared" si="209"/>
        <v>0.56032500000000085</v>
      </c>
      <c r="AH937" s="198">
        <f>ROW(AC46)*AF937^IF(AG937=100%,0,1)*PRODUCT(INDEX(1-AF$891:AF936,))</f>
        <v>0.37965056201768238</v>
      </c>
      <c r="AI937" s="198">
        <f t="shared" si="210"/>
        <v>14.15389675128486</v>
      </c>
      <c r="AJ937" s="197">
        <f t="shared" si="219"/>
        <v>1.8000000000000002E-2</v>
      </c>
      <c r="AK937" s="197">
        <f t="shared" si="212"/>
        <v>0.3638624999999997</v>
      </c>
      <c r="AL937" s="198">
        <f>ROW(AG46)*AJ937^IF(AK937=100%,0,1)*PRODUCT(INDEX(1-AJ$891:AJ936,))</f>
        <v>0.37599986212845238</v>
      </c>
      <c r="AM937" s="199">
        <f t="shared" si="213"/>
        <v>11.734110500368546</v>
      </c>
      <c r="AN937" s="190"/>
    </row>
    <row r="938" spans="1:40" ht="14.45" hidden="1" customHeight="1">
      <c r="A938" s="190"/>
      <c r="B938" s="686"/>
      <c r="C938" s="196">
        <v>46</v>
      </c>
      <c r="D938" s="200"/>
      <c r="E938" s="200"/>
      <c r="F938" s="198"/>
      <c r="G938" s="198"/>
      <c r="H938" s="197"/>
      <c r="I938" s="197"/>
      <c r="J938" s="198"/>
      <c r="K938" s="198"/>
      <c r="L938" s="197"/>
      <c r="M938" s="197"/>
      <c r="N938" s="198"/>
      <c r="O938" s="198"/>
      <c r="P938" s="197"/>
      <c r="Q938" s="197"/>
      <c r="R938" s="198"/>
      <c r="S938" s="198"/>
      <c r="T938" s="197"/>
      <c r="U938" s="197"/>
      <c r="V938" s="198"/>
      <c r="W938" s="198"/>
      <c r="X938" s="197"/>
      <c r="Y938" s="197"/>
      <c r="Z938" s="198"/>
      <c r="AA938" s="198"/>
      <c r="AB938" s="197"/>
      <c r="AC938" s="197"/>
      <c r="AD938" s="198"/>
      <c r="AE938" s="198"/>
      <c r="AF938" s="197">
        <f t="shared" si="218"/>
        <v>2.8000000000000011E-2</v>
      </c>
      <c r="AG938" s="197">
        <f t="shared" si="209"/>
        <v>0.57334500000000088</v>
      </c>
      <c r="AH938" s="198">
        <f>ROW(AC47)*AF938^IF(AG938=100%,0,1)*PRODUCT(INDEX(1-AF$891:AF937,))</f>
        <v>0.37704252772208263</v>
      </c>
      <c r="AI938" s="198">
        <f t="shared" si="210"/>
        <v>14.530939279006942</v>
      </c>
      <c r="AJ938" s="197">
        <f t="shared" si="219"/>
        <v>1.8000000000000002E-2</v>
      </c>
      <c r="AK938" s="197">
        <f t="shared" si="212"/>
        <v>0.37223249999999969</v>
      </c>
      <c r="AL938" s="198">
        <f>ROW(AG47)*AJ938^IF(AK938=100%,0,1)*PRODUCT(INDEX(1-AJ$891:AJ937,))</f>
        <v>0.37725864427557804</v>
      </c>
      <c r="AM938" s="199">
        <f t="shared" si="213"/>
        <v>12.111369144644124</v>
      </c>
      <c r="AN938" s="190"/>
    </row>
    <row r="939" spans="1:40" ht="14.45" hidden="1" customHeight="1">
      <c r="A939" s="190"/>
      <c r="B939" s="686"/>
      <c r="C939" s="196">
        <v>47</v>
      </c>
      <c r="D939" s="200"/>
      <c r="E939" s="200"/>
      <c r="F939" s="198"/>
      <c r="G939" s="198"/>
      <c r="H939" s="197"/>
      <c r="I939" s="197"/>
      <c r="J939" s="198"/>
      <c r="K939" s="198"/>
      <c r="L939" s="197"/>
      <c r="M939" s="197"/>
      <c r="N939" s="198"/>
      <c r="O939" s="198"/>
      <c r="P939" s="197"/>
      <c r="Q939" s="197"/>
      <c r="R939" s="198"/>
      <c r="S939" s="198"/>
      <c r="T939" s="197"/>
      <c r="U939" s="197"/>
      <c r="V939" s="198"/>
      <c r="W939" s="198"/>
      <c r="X939" s="197"/>
      <c r="Y939" s="197"/>
      <c r="Z939" s="198"/>
      <c r="AA939" s="198"/>
      <c r="AB939" s="197"/>
      <c r="AC939" s="197"/>
      <c r="AD939" s="198"/>
      <c r="AE939" s="198"/>
      <c r="AF939" s="197">
        <f t="shared" si="218"/>
        <v>2.8000000000000011E-2</v>
      </c>
      <c r="AG939" s="197">
        <f t="shared" si="209"/>
        <v>0.58636500000000091</v>
      </c>
      <c r="AH939" s="198">
        <f>ROW(AC48)*AF939^IF(AG939=100%,0,1)*PRODUCT(INDEX(1-AF$891:AF938,))</f>
        <v>0.37428289730641462</v>
      </c>
      <c r="AI939" s="198">
        <f t="shared" si="210"/>
        <v>14.905222176313357</v>
      </c>
      <c r="AJ939" s="197">
        <f t="shared" si="219"/>
        <v>1.8000000000000002E-2</v>
      </c>
      <c r="AK939" s="197">
        <f t="shared" si="212"/>
        <v>0.38060249999999968</v>
      </c>
      <c r="AL939" s="198">
        <f>ROW(AG48)*AJ939^IF(AK939=100%,0,1)*PRODUCT(INDEX(1-AJ$891:AJ938,))</f>
        <v>0.37835028631007761</v>
      </c>
      <c r="AM939" s="199">
        <f t="shared" si="213"/>
        <v>12.489719430954201</v>
      </c>
      <c r="AN939" s="190"/>
    </row>
    <row r="940" spans="1:40" ht="14.45" hidden="1" customHeight="1">
      <c r="A940" s="190"/>
      <c r="B940" s="686"/>
      <c r="C940" s="196">
        <v>48</v>
      </c>
      <c r="D940" s="200"/>
      <c r="E940" s="200"/>
      <c r="F940" s="198"/>
      <c r="G940" s="198"/>
      <c r="H940" s="197"/>
      <c r="I940" s="197"/>
      <c r="J940" s="198"/>
      <c r="K940" s="198"/>
      <c r="L940" s="197"/>
      <c r="M940" s="197"/>
      <c r="N940" s="198"/>
      <c r="O940" s="198"/>
      <c r="P940" s="197"/>
      <c r="Q940" s="197"/>
      <c r="R940" s="198"/>
      <c r="S940" s="198"/>
      <c r="T940" s="197"/>
      <c r="U940" s="197"/>
      <c r="V940" s="198"/>
      <c r="W940" s="198"/>
      <c r="X940" s="197"/>
      <c r="Y940" s="197"/>
      <c r="Z940" s="198"/>
      <c r="AA940" s="198"/>
      <c r="AB940" s="197"/>
      <c r="AC940" s="197"/>
      <c r="AD940" s="198"/>
      <c r="AE940" s="198"/>
      <c r="AF940" s="197">
        <f t="shared" si="218"/>
        <v>2.8000000000000011E-2</v>
      </c>
      <c r="AG940" s="197">
        <f t="shared" si="209"/>
        <v>0.59938500000000094</v>
      </c>
      <c r="AH940" s="198">
        <f>ROW(AC49)*AF940^IF(AG940=100%,0,1)*PRODUCT(INDEX(1-AF$891:AF939,))</f>
        <v>0.37138220485228995</v>
      </c>
      <c r="AI940" s="198">
        <f t="shared" si="210"/>
        <v>15.276604381165647</v>
      </c>
      <c r="AJ940" s="197">
        <f t="shared" si="219"/>
        <v>1.8000000000000002E-2</v>
      </c>
      <c r="AK940" s="197">
        <f t="shared" si="212"/>
        <v>0.38897249999999967</v>
      </c>
      <c r="AL940" s="198">
        <f>ROW(AG49)*AJ940^IF(AK940=100%,0,1)*PRODUCT(INDEX(1-AJ$891:AJ939,))</f>
        <v>0.37928039743058983</v>
      </c>
      <c r="AM940" s="199">
        <f t="shared" si="213"/>
        <v>12.868999828384791</v>
      </c>
      <c r="AN940" s="190"/>
    </row>
    <row r="941" spans="1:40" ht="14.45" hidden="1" customHeight="1">
      <c r="A941" s="190"/>
      <c r="B941" s="686"/>
      <c r="C941" s="196">
        <v>49</v>
      </c>
      <c r="D941" s="200"/>
      <c r="E941" s="200"/>
      <c r="F941" s="198"/>
      <c r="G941" s="198"/>
      <c r="H941" s="197"/>
      <c r="I941" s="197"/>
      <c r="J941" s="198"/>
      <c r="K941" s="198"/>
      <c r="L941" s="197"/>
      <c r="M941" s="197"/>
      <c r="N941" s="198"/>
      <c r="O941" s="198"/>
      <c r="P941" s="197"/>
      <c r="Q941" s="197"/>
      <c r="R941" s="198"/>
      <c r="S941" s="198"/>
      <c r="T941" s="197"/>
      <c r="U941" s="197"/>
      <c r="V941" s="198"/>
      <c r="W941" s="198"/>
      <c r="X941" s="197"/>
      <c r="Y941" s="197"/>
      <c r="Z941" s="198"/>
      <c r="AA941" s="198"/>
      <c r="AB941" s="197"/>
      <c r="AC941" s="197"/>
      <c r="AD941" s="198"/>
      <c r="AE941" s="198"/>
      <c r="AF941" s="197">
        <f t="shared" si="218"/>
        <v>2.8000000000000011E-2</v>
      </c>
      <c r="AG941" s="197">
        <f t="shared" si="209"/>
        <v>0.61240500000000098</v>
      </c>
      <c r="AH941" s="198">
        <f>ROW(AC50)*AF941^IF(AG941=100%,0,1)*PRODUCT(INDEX(1-AF$891:AF940,))</f>
        <v>0.36835051338410796</v>
      </c>
      <c r="AI941" s="198">
        <f t="shared" si="210"/>
        <v>15.644954894549755</v>
      </c>
      <c r="AJ941" s="197">
        <f t="shared" si="219"/>
        <v>1.8000000000000002E-2</v>
      </c>
      <c r="AK941" s="197">
        <f t="shared" si="212"/>
        <v>0.39734249999999965</v>
      </c>
      <c r="AL941" s="198">
        <f>ROW(AG50)*AJ941^IF(AK941=100%,0,1)*PRODUCT(INDEX(1-AJ$891:AJ940,))</f>
        <v>0.38005443905799924</v>
      </c>
      <c r="AM941" s="199">
        <f t="shared" si="213"/>
        <v>13.249054267442791</v>
      </c>
      <c r="AN941" s="190"/>
    </row>
    <row r="942" spans="1:40" ht="14.45" hidden="1" customHeight="1">
      <c r="A942" s="190"/>
      <c r="B942" s="686"/>
      <c r="C942" s="196">
        <v>50</v>
      </c>
      <c r="D942" s="200"/>
      <c r="E942" s="200"/>
      <c r="F942" s="198"/>
      <c r="G942" s="198"/>
      <c r="H942" s="197"/>
      <c r="I942" s="197"/>
      <c r="J942" s="198"/>
      <c r="K942" s="198"/>
      <c r="L942" s="197"/>
      <c r="M942" s="197"/>
      <c r="N942" s="198"/>
      <c r="O942" s="198"/>
      <c r="P942" s="197"/>
      <c r="Q942" s="197"/>
      <c r="R942" s="198"/>
      <c r="S942" s="198"/>
      <c r="T942" s="197"/>
      <c r="U942" s="197"/>
      <c r="V942" s="198"/>
      <c r="W942" s="198"/>
      <c r="X942" s="197"/>
      <c r="Y942" s="197"/>
      <c r="Z942" s="198"/>
      <c r="AA942" s="198"/>
      <c r="AB942" s="197"/>
      <c r="AC942" s="197"/>
      <c r="AD942" s="198"/>
      <c r="AE942" s="198"/>
      <c r="AF942" s="197">
        <f t="shared" si="218"/>
        <v>2.8000000000000011E-2</v>
      </c>
      <c r="AG942" s="197">
        <f t="shared" si="209"/>
        <v>0.62542500000000101</v>
      </c>
      <c r="AH942" s="198">
        <f>ROW(AC51)*AF942^IF(AG942=100%,0,1)*PRODUCT(INDEX(1-AF$891:AF941,))</f>
        <v>0.36519743298953999</v>
      </c>
      <c r="AI942" s="198">
        <f t="shared" si="210"/>
        <v>16.010152327539295</v>
      </c>
      <c r="AJ942" s="197">
        <f t="shared" si="219"/>
        <v>1.8000000000000002E-2</v>
      </c>
      <c r="AK942" s="197">
        <f t="shared" si="212"/>
        <v>0.40571249999999964</v>
      </c>
      <c r="AL942" s="198">
        <f>ROW(AG51)*AJ942^IF(AK942=100%,0,1)*PRODUCT(INDEX(1-AJ$891:AJ941,))</f>
        <v>0.3806777283380543</v>
      </c>
      <c r="AM942" s="199">
        <f t="shared" si="213"/>
        <v>13.629731995780846</v>
      </c>
      <c r="AN942" s="190"/>
    </row>
    <row r="943" spans="1:40" ht="14.45" hidden="1" customHeight="1">
      <c r="A943" s="190"/>
      <c r="B943" s="686"/>
      <c r="C943" s="196">
        <v>51</v>
      </c>
      <c r="D943" s="200"/>
      <c r="E943" s="200"/>
      <c r="F943" s="198"/>
      <c r="G943" s="198"/>
      <c r="H943" s="197"/>
      <c r="I943" s="197"/>
      <c r="J943" s="198"/>
      <c r="K943" s="198"/>
      <c r="L943" s="197"/>
      <c r="M943" s="197"/>
      <c r="N943" s="198"/>
      <c r="O943" s="198"/>
      <c r="P943" s="197"/>
      <c r="Q943" s="197"/>
      <c r="R943" s="198"/>
      <c r="S943" s="198"/>
      <c r="T943" s="197"/>
      <c r="U943" s="197"/>
      <c r="V943" s="198"/>
      <c r="W943" s="198"/>
      <c r="X943" s="197"/>
      <c r="Y943" s="197"/>
      <c r="Z943" s="198"/>
      <c r="AA943" s="198"/>
      <c r="AB943" s="197"/>
      <c r="AC943" s="197"/>
      <c r="AD943" s="198"/>
      <c r="AE943" s="198"/>
      <c r="AF943" s="197">
        <f t="shared" si="218"/>
        <v>2.8000000000000011E-2</v>
      </c>
      <c r="AG943" s="197">
        <f t="shared" si="209"/>
        <v>0.63844500000000104</v>
      </c>
      <c r="AH943" s="198">
        <f>ROW(AC52)*AF943^IF(AG943=100%,0,1)*PRODUCT(INDEX(1-AF$891:AF942,))</f>
        <v>0.36193213829457466</v>
      </c>
      <c r="AI943" s="198">
        <f t="shared" si="210"/>
        <v>16.372084465833868</v>
      </c>
      <c r="AJ943" s="197">
        <f t="shared" si="219"/>
        <v>1.8000000000000002E-2</v>
      </c>
      <c r="AK943" s="197">
        <f t="shared" si="212"/>
        <v>0.41408249999999963</v>
      </c>
      <c r="AL943" s="198">
        <f>ROW(AG52)*AJ943^IF(AK943=100%,0,1)*PRODUCT(INDEX(1-AJ$891:AJ942,))</f>
        <v>0.38115544156577263</v>
      </c>
      <c r="AM943" s="199">
        <f t="shared" si="213"/>
        <v>14.010887437346618</v>
      </c>
      <c r="AN943" s="190"/>
    </row>
    <row r="944" spans="1:40" ht="14.45" hidden="1" customHeight="1">
      <c r="A944" s="190"/>
      <c r="B944" s="686"/>
      <c r="C944" s="196">
        <v>52</v>
      </c>
      <c r="D944" s="200"/>
      <c r="E944" s="200"/>
      <c r="F944" s="198"/>
      <c r="G944" s="198"/>
      <c r="H944" s="197"/>
      <c r="I944" s="197"/>
      <c r="J944" s="198"/>
      <c r="K944" s="198"/>
      <c r="L944" s="197"/>
      <c r="M944" s="197"/>
      <c r="N944" s="198"/>
      <c r="O944" s="198"/>
      <c r="P944" s="197"/>
      <c r="Q944" s="197"/>
      <c r="R944" s="198"/>
      <c r="S944" s="198"/>
      <c r="T944" s="197"/>
      <c r="U944" s="197"/>
      <c r="V944" s="198"/>
      <c r="W944" s="198"/>
      <c r="X944" s="197"/>
      <c r="Y944" s="197"/>
      <c r="Z944" s="198"/>
      <c r="AA944" s="198"/>
      <c r="AB944" s="197"/>
      <c r="AC944" s="197"/>
      <c r="AD944" s="198"/>
      <c r="AE944" s="198"/>
      <c r="AF944" s="197">
        <f t="shared" si="218"/>
        <v>2.8000000000000011E-2</v>
      </c>
      <c r="AG944" s="197">
        <f t="shared" si="209"/>
        <v>0.65146500000000107</v>
      </c>
      <c r="AH944" s="198">
        <f>ROW(AC53)*AF944^IF(AG944=100%,0,1)*PRODUCT(INDEX(1-AF$891:AF943,))</f>
        <v>0.3585633853150636</v>
      </c>
      <c r="AI944" s="198">
        <f t="shared" si="210"/>
        <v>16.73064785114893</v>
      </c>
      <c r="AJ944" s="197">
        <f t="shared" si="219"/>
        <v>1.8000000000000002E-2</v>
      </c>
      <c r="AK944" s="197">
        <f t="shared" si="212"/>
        <v>0.42245249999999962</v>
      </c>
      <c r="AL944" s="198">
        <f>ROW(AG53)*AJ944^IF(AK944=100%,0,1)*PRODUCT(INDEX(1-AJ$891:AJ943,))</f>
        <v>0.38149261753331154</v>
      </c>
      <c r="AM944" s="199">
        <f t="shared" si="213"/>
        <v>14.392380054879929</v>
      </c>
      <c r="AN944" s="190"/>
    </row>
    <row r="945" spans="1:40" ht="14.45" hidden="1" customHeight="1">
      <c r="A945" s="190"/>
      <c r="B945" s="686"/>
      <c r="C945" s="196">
        <v>53</v>
      </c>
      <c r="D945" s="200"/>
      <c r="E945" s="200"/>
      <c r="F945" s="198"/>
      <c r="G945" s="198"/>
      <c r="H945" s="197"/>
      <c r="I945" s="197"/>
      <c r="J945" s="198"/>
      <c r="K945" s="198"/>
      <c r="L945" s="197"/>
      <c r="M945" s="197"/>
      <c r="N945" s="198"/>
      <c r="O945" s="198"/>
      <c r="P945" s="197"/>
      <c r="Q945" s="197"/>
      <c r="R945" s="198"/>
      <c r="S945" s="198"/>
      <c r="T945" s="197"/>
      <c r="U945" s="197"/>
      <c r="V945" s="198"/>
      <c r="W945" s="198"/>
      <c r="X945" s="197"/>
      <c r="Y945" s="197"/>
      <c r="Z945" s="198"/>
      <c r="AA945" s="198"/>
      <c r="AB945" s="197"/>
      <c r="AC945" s="197"/>
      <c r="AD945" s="198"/>
      <c r="AE945" s="198"/>
      <c r="AF945" s="197">
        <f t="shared" si="218"/>
        <v>2.8000000000000011E-2</v>
      </c>
      <c r="AG945" s="197">
        <f t="shared" si="209"/>
        <v>0.6644850000000011</v>
      </c>
      <c r="AH945" s="198">
        <f>ROW(AC54)*AF945^IF(AG945=100%,0,1)*PRODUCT(INDEX(1-AF$891:AF944,))</f>
        <v>0.35509952770598224</v>
      </c>
      <c r="AI945" s="198">
        <f t="shared" si="210"/>
        <v>17.085747378854911</v>
      </c>
      <c r="AJ945" s="197">
        <f t="shared" si="219"/>
        <v>1.8000000000000002E-2</v>
      </c>
      <c r="AK945" s="197">
        <f t="shared" si="212"/>
        <v>0.43082249999999961</v>
      </c>
      <c r="AL945" s="198">
        <f>ROW(AG54)*AJ945^IF(AK945=100%,0,1)*PRODUCT(INDEX(1-AJ$891:AJ944,))</f>
        <v>0.38169416080295182</v>
      </c>
      <c r="AM945" s="199">
        <f t="shared" si="213"/>
        <v>14.77407421568288</v>
      </c>
      <c r="AN945" s="190"/>
    </row>
    <row r="946" spans="1:40" ht="14.45" hidden="1" customHeight="1">
      <c r="A946" s="190"/>
      <c r="B946" s="686"/>
      <c r="C946" s="196">
        <v>54</v>
      </c>
      <c r="D946" s="200"/>
      <c r="E946" s="200"/>
      <c r="F946" s="198"/>
      <c r="G946" s="198"/>
      <c r="H946" s="197"/>
      <c r="I946" s="197"/>
      <c r="J946" s="198"/>
      <c r="K946" s="198"/>
      <c r="L946" s="197"/>
      <c r="M946" s="197"/>
      <c r="N946" s="198"/>
      <c r="O946" s="198"/>
      <c r="P946" s="197"/>
      <c r="Q946" s="197"/>
      <c r="R946" s="198"/>
      <c r="S946" s="198"/>
      <c r="T946" s="197"/>
      <c r="U946" s="197"/>
      <c r="V946" s="198"/>
      <c r="W946" s="198"/>
      <c r="X946" s="197"/>
      <c r="Y946" s="197"/>
      <c r="Z946" s="198"/>
      <c r="AA946" s="198"/>
      <c r="AB946" s="197"/>
      <c r="AC946" s="197"/>
      <c r="AD946" s="198"/>
      <c r="AE946" s="198"/>
      <c r="AF946" s="197">
        <f t="shared" si="218"/>
        <v>2.8000000000000011E-2</v>
      </c>
      <c r="AG946" s="197">
        <f t="shared" si="209"/>
        <v>0.67750500000000113</v>
      </c>
      <c r="AH946" s="198">
        <f>ROW(AC55)*AF946^IF(AG946=100%,0,1)*PRODUCT(INDEX(1-AF$891:AF945,))</f>
        <v>0.35154853242892242</v>
      </c>
      <c r="AI946" s="198">
        <f t="shared" si="210"/>
        <v>17.437295911283833</v>
      </c>
      <c r="AJ946" s="197">
        <f t="shared" si="219"/>
        <v>1.8000000000000002E-2</v>
      </c>
      <c r="AK946" s="197">
        <f t="shared" si="212"/>
        <v>0.4391924999999996</v>
      </c>
      <c r="AL946" s="198">
        <f>ROW(AG55)*AJ946^IF(AK946=100%,0,1)*PRODUCT(INDEX(1-AJ$891:AJ945,))</f>
        <v>0.38176484490680418</v>
      </c>
      <c r="AM946" s="199">
        <f t="shared" si="213"/>
        <v>15.155839060589685</v>
      </c>
      <c r="AN946" s="190"/>
    </row>
    <row r="947" spans="1:40" ht="14.45" hidden="1" customHeight="1">
      <c r="A947" s="190"/>
      <c r="B947" s="686"/>
      <c r="C947" s="196">
        <v>55</v>
      </c>
      <c r="D947" s="200"/>
      <c r="E947" s="200"/>
      <c r="F947" s="198"/>
      <c r="G947" s="198"/>
      <c r="H947" s="197"/>
      <c r="I947" s="197"/>
      <c r="J947" s="198"/>
      <c r="K947" s="198"/>
      <c r="L947" s="197"/>
      <c r="M947" s="197"/>
      <c r="N947" s="198"/>
      <c r="O947" s="198"/>
      <c r="P947" s="197"/>
      <c r="Q947" s="197"/>
      <c r="R947" s="198"/>
      <c r="S947" s="198"/>
      <c r="T947" s="197"/>
      <c r="U947" s="197"/>
      <c r="V947" s="198"/>
      <c r="W947" s="198"/>
      <c r="X947" s="197"/>
      <c r="Y947" s="197"/>
      <c r="Z947" s="198"/>
      <c r="AA947" s="198"/>
      <c r="AB947" s="197"/>
      <c r="AC947" s="197"/>
      <c r="AD947" s="198"/>
      <c r="AE947" s="198"/>
      <c r="AF947" s="197">
        <f t="shared" si="218"/>
        <v>2.8000000000000011E-2</v>
      </c>
      <c r="AG947" s="197">
        <f t="shared" si="209"/>
        <v>0.69052500000000117</v>
      </c>
      <c r="AH947" s="198">
        <f>ROW(AC56)*AF947^IF(AG947=100%,0,1)*PRODUCT(INDEX(1-AF$891:AF946,))</f>
        <v>0.3479179948576564</v>
      </c>
      <c r="AI947" s="198">
        <f t="shared" si="210"/>
        <v>17.78521390614149</v>
      </c>
      <c r="AJ947" s="197">
        <f t="shared" si="219"/>
        <v>1.8000000000000002E-2</v>
      </c>
      <c r="AK947" s="197">
        <f t="shared" si="212"/>
        <v>0.44756249999999959</v>
      </c>
      <c r="AL947" s="198">
        <f>ROW(AG56)*AJ947^IF(AK947=100%,0,1)*PRODUCT(INDEX(1-AJ$891:AJ946,))</f>
        <v>0.38170931547481768</v>
      </c>
      <c r="AM947" s="199">
        <f t="shared" si="213"/>
        <v>15.537548376064503</v>
      </c>
      <c r="AN947" s="190"/>
    </row>
    <row r="948" spans="1:40" ht="14.45" hidden="1" customHeight="1">
      <c r="A948" s="190"/>
      <c r="B948" s="686"/>
      <c r="C948" s="196">
        <v>56</v>
      </c>
      <c r="D948" s="200"/>
      <c r="E948" s="200"/>
      <c r="F948" s="198"/>
      <c r="G948" s="198"/>
      <c r="H948" s="197"/>
      <c r="I948" s="197"/>
      <c r="J948" s="198"/>
      <c r="K948" s="198"/>
      <c r="L948" s="197"/>
      <c r="M948" s="197"/>
      <c r="N948" s="198"/>
      <c r="O948" s="198"/>
      <c r="P948" s="197"/>
      <c r="Q948" s="197"/>
      <c r="R948" s="198"/>
      <c r="S948" s="198"/>
      <c r="T948" s="197"/>
      <c r="U948" s="197"/>
      <c r="V948" s="198"/>
      <c r="W948" s="198"/>
      <c r="X948" s="197"/>
      <c r="Y948" s="197"/>
      <c r="Z948" s="198"/>
      <c r="AA948" s="198"/>
      <c r="AB948" s="197"/>
      <c r="AC948" s="197"/>
      <c r="AD948" s="198"/>
      <c r="AE948" s="198"/>
      <c r="AF948" s="197">
        <f t="shared" si="218"/>
        <v>2.8000000000000011E-2</v>
      </c>
      <c r="AG948" s="197">
        <f t="shared" si="209"/>
        <v>0.7035450000000012</v>
      </c>
      <c r="AH948" s="198">
        <f>ROW(AC57)*AF948^IF(AG948=100%,0,1)*PRODUCT(INDEX(1-AF$891:AF947,))</f>
        <v>0.34421515334095704</v>
      </c>
      <c r="AI948" s="198">
        <f t="shared" si="210"/>
        <v>18.129429059482447</v>
      </c>
      <c r="AJ948" s="197">
        <f t="shared" si="219"/>
        <v>1.8000000000000002E-2</v>
      </c>
      <c r="AK948" s="197">
        <f t="shared" si="212"/>
        <v>0.45593249999999957</v>
      </c>
      <c r="AL948" s="198">
        <f>ROW(AG57)*AJ948^IF(AK948=100%,0,1)*PRODUCT(INDEX(1-AJ$891:AJ947,))</f>
        <v>0.38153209329263293</v>
      </c>
      <c r="AM948" s="199">
        <f t="shared" si="213"/>
        <v>15.919080469357135</v>
      </c>
      <c r="AN948" s="190"/>
    </row>
    <row r="949" spans="1:40" ht="14.45" hidden="1" customHeight="1">
      <c r="A949" s="190"/>
      <c r="B949" s="686"/>
      <c r="C949" s="196">
        <v>57</v>
      </c>
      <c r="D949" s="200"/>
      <c r="E949" s="200"/>
      <c r="F949" s="198"/>
      <c r="G949" s="198"/>
      <c r="H949" s="197"/>
      <c r="I949" s="197"/>
      <c r="J949" s="198"/>
      <c r="K949" s="198"/>
      <c r="L949" s="197"/>
      <c r="M949" s="197"/>
      <c r="N949" s="198"/>
      <c r="O949" s="198"/>
      <c r="P949" s="197"/>
      <c r="Q949" s="197"/>
      <c r="R949" s="198"/>
      <c r="S949" s="198"/>
      <c r="T949" s="197"/>
      <c r="U949" s="197"/>
      <c r="V949" s="198"/>
      <c r="W949" s="198"/>
      <c r="X949" s="197"/>
      <c r="Y949" s="197"/>
      <c r="Z949" s="198"/>
      <c r="AA949" s="198"/>
      <c r="AB949" s="197"/>
      <c r="AC949" s="197"/>
      <c r="AD949" s="198"/>
      <c r="AE949" s="198"/>
      <c r="AF949" s="197">
        <f t="shared" si="218"/>
        <v>2.8000000000000011E-2</v>
      </c>
      <c r="AG949" s="197">
        <f t="shared" si="209"/>
        <v>0.71656500000000123</v>
      </c>
      <c r="AH949" s="198">
        <f>ROW(AC58)*AF949^IF(AG949=100%,0,1)*PRODUCT(INDEX(1-AF$891:AF948,))</f>
        <v>0.34044690324122445</v>
      </c>
      <c r="AI949" s="198">
        <f t="shared" si="210"/>
        <v>18.469875962723673</v>
      </c>
      <c r="AJ949" s="197">
        <f t="shared" si="219"/>
        <v>1.8000000000000002E-2</v>
      </c>
      <c r="AK949" s="197">
        <f t="shared" si="212"/>
        <v>0.46430249999999956</v>
      </c>
      <c r="AL949" s="198">
        <f>ROW(AG58)*AJ949^IF(AK949=100%,0,1)*PRODUCT(INDEX(1-AJ$891:AJ948,))</f>
        <v>0.38123757729079305</v>
      </c>
      <c r="AM949" s="199">
        <f t="shared" si="213"/>
        <v>16.300318046647927</v>
      </c>
      <c r="AN949" s="190"/>
    </row>
    <row r="950" spans="1:40" ht="14.45" hidden="1" customHeight="1">
      <c r="A950" s="190"/>
      <c r="B950" s="686"/>
      <c r="C950" s="196">
        <v>58</v>
      </c>
      <c r="D950" s="200"/>
      <c r="E950" s="200"/>
      <c r="F950" s="198"/>
      <c r="G950" s="198"/>
      <c r="H950" s="197"/>
      <c r="I950" s="197"/>
      <c r="J950" s="198"/>
      <c r="K950" s="198"/>
      <c r="L950" s="197"/>
      <c r="M950" s="197"/>
      <c r="N950" s="198"/>
      <c r="O950" s="198"/>
      <c r="P950" s="197"/>
      <c r="Q950" s="197"/>
      <c r="R950" s="198"/>
      <c r="S950" s="198"/>
      <c r="T950" s="197"/>
      <c r="U950" s="197"/>
      <c r="V950" s="198"/>
      <c r="W950" s="198"/>
      <c r="X950" s="197"/>
      <c r="Y950" s="197"/>
      <c r="Z950" s="198"/>
      <c r="AA950" s="198"/>
      <c r="AB950" s="197"/>
      <c r="AC950" s="197"/>
      <c r="AD950" s="198"/>
      <c r="AE950" s="198"/>
      <c r="AF950" s="197">
        <f t="shared" si="218"/>
        <v>2.8000000000000011E-2</v>
      </c>
      <c r="AG950" s="197">
        <f t="shared" si="209"/>
        <v>0.72958500000000126</v>
      </c>
      <c r="AH950" s="198">
        <f>ROW(AC59)*AF950^IF(AG950=100%,0,1)*PRODUCT(INDEX(1-AF$891:AF949,))</f>
        <v>0.33661981046685763</v>
      </c>
      <c r="AI950" s="198">
        <f t="shared" si="210"/>
        <v>18.80649577319053</v>
      </c>
      <c r="AJ950" s="197">
        <f t="shared" si="219"/>
        <v>1.8000000000000002E-2</v>
      </c>
      <c r="AK950" s="197">
        <f t="shared" si="212"/>
        <v>0.47267249999999955</v>
      </c>
      <c r="AL950" s="198">
        <f>ROW(AG59)*AJ950^IF(AK950=100%,0,1)*PRODUCT(INDEX(1-AJ$891:AJ949,))</f>
        <v>0.3808300474667925</v>
      </c>
      <c r="AM950" s="199">
        <f t="shared" si="213"/>
        <v>16.681148094114718</v>
      </c>
      <c r="AN950" s="190"/>
    </row>
    <row r="951" spans="1:40" ht="14.45" hidden="1" customHeight="1">
      <c r="A951" s="190"/>
      <c r="B951" s="686"/>
      <c r="C951" s="196">
        <v>59</v>
      </c>
      <c r="D951" s="200"/>
      <c r="E951" s="200"/>
      <c r="F951" s="198"/>
      <c r="G951" s="198"/>
      <c r="H951" s="197"/>
      <c r="I951" s="197"/>
      <c r="J951" s="198"/>
      <c r="K951" s="198"/>
      <c r="L951" s="197"/>
      <c r="M951" s="197"/>
      <c r="N951" s="198"/>
      <c r="O951" s="198"/>
      <c r="P951" s="197"/>
      <c r="Q951" s="197"/>
      <c r="R951" s="198"/>
      <c r="S951" s="198"/>
      <c r="T951" s="197"/>
      <c r="U951" s="197"/>
      <c r="V951" s="198"/>
      <c r="W951" s="198"/>
      <c r="X951" s="197"/>
      <c r="Y951" s="197"/>
      <c r="Z951" s="198"/>
      <c r="AA951" s="198"/>
      <c r="AB951" s="197"/>
      <c r="AC951" s="197"/>
      <c r="AD951" s="198"/>
      <c r="AE951" s="198"/>
      <c r="AF951" s="197">
        <f t="shared" si="218"/>
        <v>2.8000000000000011E-2</v>
      </c>
      <c r="AG951" s="197">
        <f t="shared" si="209"/>
        <v>0.74260500000000129</v>
      </c>
      <c r="AH951" s="198">
        <f>ROW(AC60)*AF951^IF(AG951=100%,0,1)*PRODUCT(INDEX(1-AF$891:AF950,))</f>
        <v>0.33274012451571416</v>
      </c>
      <c r="AI951" s="198">
        <f t="shared" si="210"/>
        <v>19.139235897706243</v>
      </c>
      <c r="AJ951" s="197">
        <f t="shared" si="219"/>
        <v>1.8000000000000002E-2</v>
      </c>
      <c r="AK951" s="197">
        <f t="shared" si="212"/>
        <v>0.48104249999999954</v>
      </c>
      <c r="AL951" s="198">
        <f>ROW(AG60)*AJ951^IF(AK951=100%,0,1)*PRODUCT(INDEX(1-AJ$891:AJ950,))</f>
        <v>0.38031366774141379</v>
      </c>
      <c r="AM951" s="199">
        <f t="shared" si="213"/>
        <v>17.061461761856133</v>
      </c>
      <c r="AN951" s="190"/>
    </row>
    <row r="952" spans="1:40" ht="14.45" hidden="1" customHeight="1">
      <c r="A952" s="190"/>
      <c r="B952" s="686"/>
      <c r="C952" s="196">
        <v>60</v>
      </c>
      <c r="D952" s="200"/>
      <c r="E952" s="200"/>
      <c r="F952" s="198"/>
      <c r="G952" s="198"/>
      <c r="H952" s="197"/>
      <c r="I952" s="197"/>
      <c r="J952" s="198"/>
      <c r="K952" s="198"/>
      <c r="L952" s="197"/>
      <c r="M952" s="197"/>
      <c r="N952" s="198"/>
      <c r="O952" s="198"/>
      <c r="P952" s="197"/>
      <c r="Q952" s="197"/>
      <c r="R952" s="198"/>
      <c r="S952" s="198"/>
      <c r="T952" s="197"/>
      <c r="U952" s="197"/>
      <c r="V952" s="198"/>
      <c r="W952" s="198"/>
      <c r="X952" s="197"/>
      <c r="Y952" s="197"/>
      <c r="Z952" s="198"/>
      <c r="AA952" s="198"/>
      <c r="AB952" s="197"/>
      <c r="AC952" s="197"/>
      <c r="AD952" s="198"/>
      <c r="AE952" s="198"/>
      <c r="AF952" s="197">
        <f t="shared" si="218"/>
        <v>2.8000000000000011E-2</v>
      </c>
      <c r="AG952" s="197">
        <f t="shared" si="209"/>
        <v>0.75562500000000132</v>
      </c>
      <c r="AH952" s="198">
        <f>ROW(AC61)*AF952^IF(AG952=100%,0,1)*PRODUCT(INDEX(1-AF$891:AF951,))</f>
        <v>0.32881379104642872</v>
      </c>
      <c r="AI952" s="198">
        <f t="shared" si="210"/>
        <v>19.468049688752671</v>
      </c>
      <c r="AJ952" s="197">
        <f t="shared" si="219"/>
        <v>1.8000000000000002E-2</v>
      </c>
      <c r="AK952" s="197">
        <f t="shared" si="212"/>
        <v>0.48941249999999953</v>
      </c>
      <c r="AL952" s="198">
        <f>ROW(AG61)*AJ952^IF(AK952=100%,0,1)*PRODUCT(INDEX(1-AJ$891:AJ951,))</f>
        <v>0.3796924887507695</v>
      </c>
      <c r="AM952" s="199">
        <f t="shared" si="213"/>
        <v>17.441154250606903</v>
      </c>
      <c r="AN952" s="190"/>
    </row>
    <row r="953" spans="1:40" ht="14.45" hidden="1" customHeight="1">
      <c r="A953" s="190"/>
      <c r="B953" s="686"/>
      <c r="C953" s="196">
        <v>61</v>
      </c>
      <c r="D953" s="200"/>
      <c r="E953" s="200"/>
      <c r="F953" s="198"/>
      <c r="G953" s="198"/>
      <c r="H953" s="197"/>
      <c r="I953" s="197"/>
      <c r="J953" s="198"/>
      <c r="K953" s="198"/>
      <c r="L953" s="197"/>
      <c r="M953" s="197"/>
      <c r="N953" s="198"/>
      <c r="O953" s="198"/>
      <c r="P953" s="197"/>
      <c r="Q953" s="197"/>
      <c r="R953" s="198"/>
      <c r="S953" s="198"/>
      <c r="T953" s="197"/>
      <c r="U953" s="197"/>
      <c r="V953" s="198"/>
      <c r="W953" s="198"/>
      <c r="X953" s="197"/>
      <c r="Y953" s="197"/>
      <c r="Z953" s="198"/>
      <c r="AA953" s="198"/>
      <c r="AB953" s="197"/>
      <c r="AC953" s="197"/>
      <c r="AD953" s="198"/>
      <c r="AE953" s="198"/>
      <c r="AF953" s="197">
        <f t="shared" si="218"/>
        <v>2.8000000000000011E-2</v>
      </c>
      <c r="AG953" s="197">
        <f t="shared" si="209"/>
        <v>0.76864500000000135</v>
      </c>
      <c r="AH953" s="198">
        <f>ROW(AC62)*AF953^IF(AG953=100%,0,1)*PRODUCT(INDEX(1-AF$891:AF952,))</f>
        <v>0.32484646399380296</v>
      </c>
      <c r="AI953" s="198">
        <f t="shared" si="210"/>
        <v>19.792896152746476</v>
      </c>
      <c r="AJ953" s="197">
        <f t="shared" si="219"/>
        <v>1.8000000000000002E-2</v>
      </c>
      <c r="AK953" s="197">
        <f t="shared" si="212"/>
        <v>0.49778249999999952</v>
      </c>
      <c r="AL953" s="198">
        <f>ROW(AG62)*AJ953^IF(AK953=100%,0,1)*PRODUCT(INDEX(1-AJ$891:AJ952,))</f>
        <v>0.3789704505754401</v>
      </c>
      <c r="AM953" s="199">
        <f t="shared" si="213"/>
        <v>17.820124701182344</v>
      </c>
      <c r="AN953" s="190"/>
    </row>
    <row r="954" spans="1:40" ht="14.45" hidden="1" customHeight="1">
      <c r="A954" s="190"/>
      <c r="B954" s="686"/>
      <c r="C954" s="196">
        <v>62</v>
      </c>
      <c r="D954" s="200"/>
      <c r="E954" s="200"/>
      <c r="F954" s="198"/>
      <c r="G954" s="198"/>
      <c r="H954" s="197"/>
      <c r="I954" s="197"/>
      <c r="J954" s="198"/>
      <c r="K954" s="198"/>
      <c r="L954" s="197"/>
      <c r="M954" s="197"/>
      <c r="N954" s="198"/>
      <c r="O954" s="198"/>
      <c r="P954" s="197"/>
      <c r="Q954" s="197"/>
      <c r="R954" s="198"/>
      <c r="S954" s="198"/>
      <c r="T954" s="197"/>
      <c r="U954" s="197"/>
      <c r="V954" s="198"/>
      <c r="W954" s="198"/>
      <c r="X954" s="197"/>
      <c r="Y954" s="197"/>
      <c r="Z954" s="198"/>
      <c r="AA954" s="198"/>
      <c r="AB954" s="197"/>
      <c r="AC954" s="197"/>
      <c r="AD954" s="198"/>
      <c r="AE954" s="198"/>
      <c r="AF954" s="197">
        <f t="shared" si="218"/>
        <v>2.8000000000000011E-2</v>
      </c>
      <c r="AG954" s="197">
        <f t="shared" si="209"/>
        <v>0.78166500000000139</v>
      </c>
      <c r="AH954" s="198">
        <f>ROW(AC63)*AF954^IF(AG954=100%,0,1)*PRODUCT(INDEX(1-AF$891:AF953,))</f>
        <v>0.32084351724394378</v>
      </c>
      <c r="AI954" s="198">
        <f t="shared" si="210"/>
        <v>20.113739669990419</v>
      </c>
      <c r="AJ954" s="197">
        <f t="shared" si="219"/>
        <v>1.8000000000000002E-2</v>
      </c>
      <c r="AK954" s="197">
        <f t="shared" si="212"/>
        <v>0.50615249999999956</v>
      </c>
      <c r="AL954" s="198">
        <f>ROW(AG63)*AJ954^IF(AK954=100%,0,1)*PRODUCT(INDEX(1-AJ$891:AJ953,))</f>
        <v>0.37815138540806736</v>
      </c>
      <c r="AM954" s="199">
        <f t="shared" si="213"/>
        <v>18.198276086590411</v>
      </c>
      <c r="AN954" s="190"/>
    </row>
    <row r="955" spans="1:40" ht="14.45" hidden="1" customHeight="1">
      <c r="A955" s="190"/>
      <c r="B955" s="686"/>
      <c r="C955" s="196">
        <v>63</v>
      </c>
      <c r="D955" s="200"/>
      <c r="E955" s="200"/>
      <c r="F955" s="198"/>
      <c r="G955" s="198"/>
      <c r="H955" s="197"/>
      <c r="I955" s="197"/>
      <c r="J955" s="198"/>
      <c r="K955" s="198"/>
      <c r="L955" s="197"/>
      <c r="M955" s="197"/>
      <c r="N955" s="198"/>
      <c r="O955" s="198"/>
      <c r="P955" s="197"/>
      <c r="Q955" s="197"/>
      <c r="R955" s="198"/>
      <c r="S955" s="198"/>
      <c r="T955" s="197"/>
      <c r="U955" s="197"/>
      <c r="V955" s="198"/>
      <c r="W955" s="198"/>
      <c r="X955" s="197"/>
      <c r="Y955" s="197"/>
      <c r="Z955" s="198"/>
      <c r="AA955" s="198"/>
      <c r="AB955" s="197"/>
      <c r="AC955" s="197"/>
      <c r="AD955" s="198"/>
      <c r="AE955" s="198"/>
      <c r="AF955" s="197">
        <f t="shared" si="218"/>
        <v>2.8000000000000011E-2</v>
      </c>
      <c r="AG955" s="197">
        <f t="shared" si="209"/>
        <v>0.79468500000000142</v>
      </c>
      <c r="AH955" s="198">
        <f>ROW(AC64)*AF955^IF(AG955=100%,0,1)*PRODUCT(INDEX(1-AF$891:AF954,))</f>
        <v>0.31681005588430566</v>
      </c>
      <c r="AI955" s="198">
        <f t="shared" si="210"/>
        <v>20.430549725874727</v>
      </c>
      <c r="AJ955" s="197">
        <f t="shared" si="219"/>
        <v>1.8000000000000002E-2</v>
      </c>
      <c r="AK955" s="197">
        <f t="shared" si="212"/>
        <v>0.51452249999999955</v>
      </c>
      <c r="AL955" s="198">
        <f>ROW(AG64)*AJ955^IF(AK955=100%,0,1)*PRODUCT(INDEX(1-AJ$891:AJ954,))</f>
        <v>0.37723902016073363</v>
      </c>
      <c r="AM955" s="199">
        <f t="shared" si="213"/>
        <v>18.575515106751144</v>
      </c>
      <c r="AN955" s="190"/>
    </row>
    <row r="956" spans="1:40" ht="14.45" hidden="1" customHeight="1">
      <c r="A956" s="190"/>
      <c r="B956" s="686"/>
      <c r="C956" s="196">
        <v>64</v>
      </c>
      <c r="D956" s="200"/>
      <c r="E956" s="200"/>
      <c r="F956" s="198"/>
      <c r="G956" s="198"/>
      <c r="H956" s="197"/>
      <c r="I956" s="197"/>
      <c r="J956" s="198"/>
      <c r="K956" s="198"/>
      <c r="L956" s="197"/>
      <c r="M956" s="197"/>
      <c r="N956" s="198"/>
      <c r="O956" s="198"/>
      <c r="P956" s="197"/>
      <c r="Q956" s="197"/>
      <c r="R956" s="198"/>
      <c r="S956" s="198"/>
      <c r="T956" s="197"/>
      <c r="U956" s="197"/>
      <c r="V956" s="198"/>
      <c r="W956" s="198"/>
      <c r="X956" s="197"/>
      <c r="Y956" s="197"/>
      <c r="Z956" s="198"/>
      <c r="AA956" s="198"/>
      <c r="AB956" s="197"/>
      <c r="AC956" s="197"/>
      <c r="AD956" s="198"/>
      <c r="AE956" s="198"/>
      <c r="AF956" s="197">
        <f t="shared" si="218"/>
        <v>2.8000000000000011E-2</v>
      </c>
      <c r="AG956" s="197">
        <f t="shared" si="209"/>
        <v>0.80770500000000145</v>
      </c>
      <c r="AH956" s="198">
        <f>ROW(AC65)*AF956^IF(AG956=100%,0,1)*PRODUCT(INDEX(1-AF$891:AF955,))</f>
        <v>0.312750927043288</v>
      </c>
      <c r="AI956" s="198">
        <f t="shared" si="210"/>
        <v>20.743300652918016</v>
      </c>
      <c r="AJ956" s="197">
        <f t="shared" si="219"/>
        <v>1.8000000000000002E-2</v>
      </c>
      <c r="AK956" s="197">
        <f t="shared" si="212"/>
        <v>0.52289249999999954</v>
      </c>
      <c r="AL956" s="198">
        <f>ROW(AG65)*AJ956^IF(AK956=100%,0,1)*PRODUCT(INDEX(1-AJ$891:AJ955,))</f>
        <v>0.37623697901343167</v>
      </c>
      <c r="AM956" s="199">
        <f t="shared" si="213"/>
        <v>18.951752085764575</v>
      </c>
      <c r="AN956" s="190"/>
    </row>
    <row r="957" spans="1:40" ht="14.45" hidden="1" customHeight="1">
      <c r="A957" s="190"/>
      <c r="B957" s="686"/>
      <c r="C957" s="196">
        <v>65</v>
      </c>
      <c r="D957" s="200"/>
      <c r="E957" s="200"/>
      <c r="F957" s="198"/>
      <c r="G957" s="198"/>
      <c r="H957" s="197"/>
      <c r="I957" s="197"/>
      <c r="J957" s="198"/>
      <c r="K957" s="198"/>
      <c r="L957" s="197"/>
      <c r="M957" s="197"/>
      <c r="N957" s="198"/>
      <c r="O957" s="198"/>
      <c r="P957" s="197"/>
      <c r="Q957" s="197"/>
      <c r="R957" s="198"/>
      <c r="S957" s="198"/>
      <c r="T957" s="197"/>
      <c r="U957" s="197"/>
      <c r="V957" s="198"/>
      <c r="W957" s="198"/>
      <c r="X957" s="197"/>
      <c r="Y957" s="197"/>
      <c r="Z957" s="198"/>
      <c r="AA957" s="198"/>
      <c r="AB957" s="197"/>
      <c r="AC957" s="197"/>
      <c r="AD957" s="198"/>
      <c r="AE957" s="198"/>
      <c r="AF957" s="197">
        <f t="shared" si="218"/>
        <v>2.8000000000000011E-2</v>
      </c>
      <c r="AG957" s="197">
        <f t="shared" ref="AG957:AG967" si="220">IF(AG956+AF956*0.465&gt;1,1,AG956+AF956*0.465)</f>
        <v>0.82072500000000148</v>
      </c>
      <c r="AH957" s="198">
        <f>ROW(AC66)*AF957^IF(AG957=100%,0,1)*PRODUCT(INDEX(1-AF$891:AF956,))</f>
        <v>0.30867073033355402</v>
      </c>
      <c r="AI957" s="198">
        <f t="shared" ref="AI957:AI971" si="221">SUM(AH957+AI956)</f>
        <v>21.051971383251569</v>
      </c>
      <c r="AJ957" s="197">
        <f t="shared" si="219"/>
        <v>1.8000000000000002E-2</v>
      </c>
      <c r="AK957" s="197">
        <f t="shared" ref="AK957:AK992" si="222">IF(AK956+AJ956*0.465&gt;1,1,AK956+AJ956*0.465)</f>
        <v>0.53126249999999953</v>
      </c>
      <c r="AL957" s="198">
        <f>ROW(AG66)*AJ957^IF(AK957=100%,0,1)*PRODUCT(INDEX(1-AJ$891:AJ956,))</f>
        <v>0.37514878590490053</v>
      </c>
      <c r="AM957" s="199">
        <f t="shared" ref="AM957:AM1011" si="223">SUM(AL957+AM956)</f>
        <v>19.326900871669476</v>
      </c>
      <c r="AN957" s="190"/>
    </row>
    <row r="958" spans="1:40" ht="14.45" hidden="1" customHeight="1">
      <c r="A958" s="190"/>
      <c r="B958" s="686"/>
      <c r="C958" s="196">
        <v>66</v>
      </c>
      <c r="D958" s="200"/>
      <c r="E958" s="200"/>
      <c r="F958" s="198"/>
      <c r="G958" s="198"/>
      <c r="H958" s="197"/>
      <c r="I958" s="197"/>
      <c r="J958" s="198"/>
      <c r="K958" s="198"/>
      <c r="L958" s="197"/>
      <c r="M958" s="197"/>
      <c r="N958" s="198"/>
      <c r="O958" s="198"/>
      <c r="P958" s="197"/>
      <c r="Q958" s="197"/>
      <c r="R958" s="198"/>
      <c r="S958" s="198"/>
      <c r="T958" s="197"/>
      <c r="U958" s="197"/>
      <c r="V958" s="198"/>
      <c r="W958" s="198"/>
      <c r="X958" s="197"/>
      <c r="Y958" s="197"/>
      <c r="Z958" s="198"/>
      <c r="AA958" s="198"/>
      <c r="AB958" s="197"/>
      <c r="AC958" s="197"/>
      <c r="AD958" s="198"/>
      <c r="AE958" s="198"/>
      <c r="AF958" s="197">
        <f t="shared" si="218"/>
        <v>2.8000000000000011E-2</v>
      </c>
      <c r="AG958" s="197">
        <f t="shared" si="220"/>
        <v>0.83374500000000151</v>
      </c>
      <c r="AH958" s="198">
        <f>ROW(AC67)*AF958^IF(AG958=100%,0,1)*PRODUCT(INDEX(1-AF$891:AF957,))</f>
        <v>0.30457382791276322</v>
      </c>
      <c r="AI958" s="198">
        <f t="shared" si="221"/>
        <v>21.356545211164331</v>
      </c>
      <c r="AJ958" s="197">
        <f t="shared" si="219"/>
        <v>1.8000000000000002E-2</v>
      </c>
      <c r="AK958" s="197">
        <f t="shared" si="222"/>
        <v>0.53963249999999952</v>
      </c>
      <c r="AL958" s="198">
        <f>ROW(AG67)*AJ958^IF(AK958=100%,0,1)*PRODUCT(INDEX(1-AJ$891:AJ957,))</f>
        <v>0.37397786696707613</v>
      </c>
      <c r="AM958" s="199">
        <f t="shared" si="223"/>
        <v>19.700878738636554</v>
      </c>
      <c r="AN958" s="190"/>
    </row>
    <row r="959" spans="1:40" ht="14.45" hidden="1" customHeight="1">
      <c r="A959" s="190"/>
      <c r="B959" s="686"/>
      <c r="C959" s="196">
        <v>67</v>
      </c>
      <c r="D959" s="200"/>
      <c r="E959" s="200"/>
      <c r="F959" s="198"/>
      <c r="G959" s="198"/>
      <c r="H959" s="197"/>
      <c r="I959" s="197"/>
      <c r="J959" s="198"/>
      <c r="K959" s="198"/>
      <c r="L959" s="197"/>
      <c r="M959" s="197"/>
      <c r="N959" s="198"/>
      <c r="O959" s="198"/>
      <c r="P959" s="197"/>
      <c r="Q959" s="197"/>
      <c r="R959" s="198"/>
      <c r="S959" s="198"/>
      <c r="T959" s="197"/>
      <c r="U959" s="197"/>
      <c r="V959" s="198"/>
      <c r="W959" s="198"/>
      <c r="X959" s="197"/>
      <c r="Y959" s="197"/>
      <c r="Z959" s="198"/>
      <c r="AA959" s="198"/>
      <c r="AB959" s="197"/>
      <c r="AC959" s="197"/>
      <c r="AD959" s="198"/>
      <c r="AE959" s="198"/>
      <c r="AF959" s="197">
        <f t="shared" si="218"/>
        <v>2.8000000000000011E-2</v>
      </c>
      <c r="AG959" s="197">
        <f t="shared" si="220"/>
        <v>0.84676500000000154</v>
      </c>
      <c r="AH959" s="198">
        <f>ROW(AC68)*AF959^IF(AG959=100%,0,1)*PRODUCT(INDEX(1-AF$891:AF958,))</f>
        <v>0.30046435417495521</v>
      </c>
      <c r="AI959" s="198">
        <f t="shared" si="221"/>
        <v>21.657009565339287</v>
      </c>
      <c r="AJ959" s="197">
        <f t="shared" si="219"/>
        <v>1.8000000000000002E-2</v>
      </c>
      <c r="AK959" s="197">
        <f t="shared" si="222"/>
        <v>0.5480024999999995</v>
      </c>
      <c r="AL959" s="198">
        <f>ROW(AG68)*AJ959^IF(AK959=100%,0,1)*PRODUCT(INDEX(1-AJ$891:AJ958,))</f>
        <v>0.37272755290438025</v>
      </c>
      <c r="AM959" s="199">
        <f t="shared" si="223"/>
        <v>20.073606291540933</v>
      </c>
      <c r="AN959" s="190"/>
    </row>
    <row r="960" spans="1:40" ht="14.45" hidden="1" customHeight="1">
      <c r="A960" s="190"/>
      <c r="B960" s="686"/>
      <c r="C960" s="196">
        <v>68</v>
      </c>
      <c r="D960" s="200"/>
      <c r="E960" s="200"/>
      <c r="F960" s="198"/>
      <c r="G960" s="198"/>
      <c r="H960" s="197"/>
      <c r="I960" s="197"/>
      <c r="J960" s="198"/>
      <c r="K960" s="198"/>
      <c r="L960" s="197"/>
      <c r="M960" s="197"/>
      <c r="N960" s="198"/>
      <c r="O960" s="198"/>
      <c r="P960" s="197"/>
      <c r="Q960" s="197"/>
      <c r="R960" s="198"/>
      <c r="S960" s="198"/>
      <c r="T960" s="197"/>
      <c r="U960" s="197"/>
      <c r="V960" s="198"/>
      <c r="W960" s="198"/>
      <c r="X960" s="197"/>
      <c r="Y960" s="197"/>
      <c r="Z960" s="198"/>
      <c r="AA960" s="198"/>
      <c r="AB960" s="197"/>
      <c r="AC960" s="197"/>
      <c r="AD960" s="198"/>
      <c r="AE960" s="198"/>
      <c r="AF960" s="197">
        <f t="shared" si="218"/>
        <v>2.8000000000000011E-2</v>
      </c>
      <c r="AG960" s="197">
        <f t="shared" si="220"/>
        <v>0.85978500000000158</v>
      </c>
      <c r="AH960" s="198">
        <f>ROW(AC69)*AF960^IF(AG960=100%,0,1)*PRODUCT(INDEX(1-AF$891:AF959,))</f>
        <v>0.29634622508538078</v>
      </c>
      <c r="AI960" s="198">
        <f t="shared" si="221"/>
        <v>21.953355790424666</v>
      </c>
      <c r="AJ960" s="197">
        <f t="shared" si="219"/>
        <v>1.8000000000000002E-2</v>
      </c>
      <c r="AK960" s="197">
        <f t="shared" si="222"/>
        <v>0.55637249999999949</v>
      </c>
      <c r="AL960" s="198">
        <f>ROW(AG69)*AJ960^IF(AK960=100%,0,1)*PRODUCT(INDEX(1-AJ$891:AJ959,))</f>
        <v>0.37140108131904404</v>
      </c>
      <c r="AM960" s="199">
        <f t="shared" si="223"/>
        <v>20.445007372859976</v>
      </c>
      <c r="AN960" s="190"/>
    </row>
    <row r="961" spans="1:40" ht="14.45" hidden="1" customHeight="1">
      <c r="A961" s="190"/>
      <c r="B961" s="686"/>
      <c r="C961" s="196">
        <v>69</v>
      </c>
      <c r="D961" s="200"/>
      <c r="E961" s="200"/>
      <c r="F961" s="198"/>
      <c r="G961" s="198"/>
      <c r="H961" s="197"/>
      <c r="I961" s="197"/>
      <c r="J961" s="198"/>
      <c r="K961" s="198"/>
      <c r="L961" s="197"/>
      <c r="M961" s="197"/>
      <c r="N961" s="198"/>
      <c r="O961" s="198"/>
      <c r="P961" s="197"/>
      <c r="Q961" s="197"/>
      <c r="R961" s="198"/>
      <c r="S961" s="198"/>
      <c r="T961" s="197"/>
      <c r="U961" s="197"/>
      <c r="V961" s="198"/>
      <c r="W961" s="198"/>
      <c r="X961" s="197"/>
      <c r="Y961" s="197"/>
      <c r="Z961" s="198"/>
      <c r="AA961" s="198"/>
      <c r="AB961" s="197"/>
      <c r="AC961" s="197"/>
      <c r="AD961" s="198"/>
      <c r="AE961" s="198"/>
      <c r="AF961" s="197">
        <f t="shared" si="218"/>
        <v>2.8000000000000011E-2</v>
      </c>
      <c r="AG961" s="197">
        <f t="shared" si="220"/>
        <v>0.87280500000000161</v>
      </c>
      <c r="AH961" s="198">
        <f>ROW(AC70)*AF961^IF(AG961=100%,0,1)*PRODUCT(INDEX(1-AF$891:AF960,))</f>
        <v>0.29222314717114944</v>
      </c>
      <c r="AI961" s="198">
        <f t="shared" si="221"/>
        <v>22.245578937595816</v>
      </c>
      <c r="AJ961" s="197">
        <f t="shared" si="219"/>
        <v>1.8000000000000002E-2</v>
      </c>
      <c r="AK961" s="197">
        <f t="shared" si="222"/>
        <v>0.56474249999999948</v>
      </c>
      <c r="AL961" s="198">
        <f>ROW(AG70)*AJ961^IF(AK961=100%,0,1)*PRODUCT(INDEX(1-AJ$891:AJ960,))</f>
        <v>0.37000159898363899</v>
      </c>
      <c r="AM961" s="199">
        <f t="shared" si="223"/>
        <v>20.815008971843614</v>
      </c>
      <c r="AN961" s="190"/>
    </row>
    <row r="962" spans="1:40" ht="14.45" hidden="1" customHeight="1">
      <c r="A962" s="190"/>
      <c r="B962" s="686"/>
      <c r="C962" s="196">
        <v>70</v>
      </c>
      <c r="D962" s="200"/>
      <c r="E962" s="200"/>
      <c r="F962" s="198"/>
      <c r="G962" s="198"/>
      <c r="H962" s="197"/>
      <c r="I962" s="197"/>
      <c r="J962" s="198"/>
      <c r="K962" s="198"/>
      <c r="L962" s="197"/>
      <c r="M962" s="197"/>
      <c r="N962" s="198"/>
      <c r="O962" s="198"/>
      <c r="P962" s="197"/>
      <c r="Q962" s="197"/>
      <c r="R962" s="198"/>
      <c r="S962" s="198"/>
      <c r="T962" s="197"/>
      <c r="U962" s="197"/>
      <c r="V962" s="198"/>
      <c r="W962" s="198"/>
      <c r="X962" s="197"/>
      <c r="Y962" s="197"/>
      <c r="Z962" s="198"/>
      <c r="AA962" s="198"/>
      <c r="AB962" s="197"/>
      <c r="AC962" s="197"/>
      <c r="AD962" s="198"/>
      <c r="AE962" s="198"/>
      <c r="AF962" s="197">
        <f t="shared" si="218"/>
        <v>2.8000000000000011E-2</v>
      </c>
      <c r="AG962" s="197">
        <f t="shared" si="220"/>
        <v>0.88582500000000164</v>
      </c>
      <c r="AH962" s="198">
        <f>ROW(AC71)*AF962^IF(AG962=100%,0,1)*PRODUCT(INDEX(1-AF$891:AF961,))</f>
        <v>0.28809862617964804</v>
      </c>
      <c r="AI962" s="198">
        <f t="shared" si="221"/>
        <v>22.533677563775463</v>
      </c>
      <c r="AJ962" s="197">
        <f t="shared" si="219"/>
        <v>1.8000000000000002E-2</v>
      </c>
      <c r="AK962" s="197">
        <f t="shared" si="222"/>
        <v>0.57311249999999947</v>
      </c>
      <c r="AL962" s="198">
        <f>ROW(AG71)*AJ962^IF(AK962=100%,0,1)*PRODUCT(INDEX(1-AJ$891:AJ961,))</f>
        <v>0.3685321640619611</v>
      </c>
      <c r="AM962" s="199">
        <f t="shared" si="223"/>
        <v>21.183541135905575</v>
      </c>
      <c r="AN962" s="190"/>
    </row>
    <row r="963" spans="1:40" ht="14.45" hidden="1" customHeight="1">
      <c r="A963" s="190"/>
      <c r="B963" s="686"/>
      <c r="C963" s="196">
        <v>71</v>
      </c>
      <c r="D963" s="200"/>
      <c r="E963" s="200"/>
      <c r="F963" s="198"/>
      <c r="G963" s="198"/>
      <c r="H963" s="197"/>
      <c r="I963" s="197"/>
      <c r="J963" s="198"/>
      <c r="K963" s="198"/>
      <c r="L963" s="197"/>
      <c r="M963" s="197"/>
      <c r="N963" s="198"/>
      <c r="O963" s="198"/>
      <c r="P963" s="197"/>
      <c r="Q963" s="197"/>
      <c r="R963" s="198"/>
      <c r="S963" s="198"/>
      <c r="T963" s="197"/>
      <c r="U963" s="197"/>
      <c r="V963" s="198"/>
      <c r="W963" s="198"/>
      <c r="X963" s="197"/>
      <c r="Y963" s="197"/>
      <c r="Z963" s="198"/>
      <c r="AA963" s="198"/>
      <c r="AB963" s="197"/>
      <c r="AC963" s="197"/>
      <c r="AD963" s="198"/>
      <c r="AE963" s="198"/>
      <c r="AF963" s="197">
        <f t="shared" si="218"/>
        <v>2.8000000000000011E-2</v>
      </c>
      <c r="AG963" s="197">
        <f t="shared" si="220"/>
        <v>0.89884500000000167</v>
      </c>
      <c r="AH963" s="198">
        <f>ROW(AC72)*AF963^IF(AG963=100%,0,1)*PRODUCT(INDEX(1-AF$891:AF962,))</f>
        <v>0.28397597541628861</v>
      </c>
      <c r="AI963" s="198">
        <f t="shared" si="221"/>
        <v>22.817653539191753</v>
      </c>
      <c r="AJ963" s="197">
        <f t="shared" si="219"/>
        <v>1.8000000000000002E-2</v>
      </c>
      <c r="AK963" s="197">
        <f t="shared" si="222"/>
        <v>0.58148249999999946</v>
      </c>
      <c r="AL963" s="198">
        <f>ROW(AG72)*AJ963^IF(AK963=100%,0,1)*PRODUCT(INDEX(1-AJ$891:AJ962,))</f>
        <v>0.36699574827939296</v>
      </c>
      <c r="AM963" s="199">
        <f t="shared" si="223"/>
        <v>21.550536884184968</v>
      </c>
      <c r="AN963" s="190"/>
    </row>
    <row r="964" spans="1:40" ht="14.45" hidden="1" customHeight="1">
      <c r="A964" s="190"/>
      <c r="B964" s="686"/>
      <c r="C964" s="196">
        <v>72</v>
      </c>
      <c r="D964" s="200"/>
      <c r="E964" s="200"/>
      <c r="F964" s="198"/>
      <c r="G964" s="198"/>
      <c r="H964" s="197"/>
      <c r="I964" s="197"/>
      <c r="J964" s="198"/>
      <c r="K964" s="198"/>
      <c r="L964" s="197"/>
      <c r="M964" s="197"/>
      <c r="N964" s="198"/>
      <c r="O964" s="198"/>
      <c r="P964" s="197"/>
      <c r="Q964" s="197"/>
      <c r="R964" s="198"/>
      <c r="S964" s="198"/>
      <c r="T964" s="197"/>
      <c r="U964" s="197"/>
      <c r="V964" s="198"/>
      <c r="W964" s="198"/>
      <c r="X964" s="197"/>
      <c r="Y964" s="197"/>
      <c r="Z964" s="198"/>
      <c r="AA964" s="198"/>
      <c r="AB964" s="197"/>
      <c r="AC964" s="197"/>
      <c r="AD964" s="198"/>
      <c r="AE964" s="198"/>
      <c r="AF964" s="197">
        <f t="shared" si="218"/>
        <v>2.8000000000000011E-2</v>
      </c>
      <c r="AG964" s="197">
        <f t="shared" si="220"/>
        <v>0.9118650000000017</v>
      </c>
      <c r="AH964" s="198">
        <f>ROW(AC73)*AF964^IF(AG964=100%,0,1)*PRODUCT(INDEX(1-AF$891:AF963,))</f>
        <v>0.27985832377275238</v>
      </c>
      <c r="AI964" s="198">
        <f t="shared" si="221"/>
        <v>23.097511862964506</v>
      </c>
      <c r="AJ964" s="197">
        <f t="shared" si="219"/>
        <v>1.8000000000000002E-2</v>
      </c>
      <c r="AK964" s="197">
        <f t="shared" si="222"/>
        <v>0.58985249999999945</v>
      </c>
      <c r="AL964" s="198">
        <f>ROW(AG73)*AJ964^IF(AK964=100%,0,1)*PRODUCT(INDEX(1-AJ$891:AJ963,))</f>
        <v>0.36539523904384102</v>
      </c>
      <c r="AM964" s="199">
        <f t="shared" si="223"/>
        <v>21.91593212322881</v>
      </c>
      <c r="AN964" s="190"/>
    </row>
    <row r="965" spans="1:40" ht="14.45" hidden="1" customHeight="1">
      <c r="A965" s="190"/>
      <c r="B965" s="686"/>
      <c r="C965" s="196">
        <v>73</v>
      </c>
      <c r="D965" s="200"/>
      <c r="E965" s="200"/>
      <c r="F965" s="198"/>
      <c r="G965" s="198"/>
      <c r="H965" s="197"/>
      <c r="I965" s="197"/>
      <c r="J965" s="198"/>
      <c r="K965" s="198"/>
      <c r="L965" s="197"/>
      <c r="M965" s="197"/>
      <c r="N965" s="198"/>
      <c r="O965" s="198"/>
      <c r="P965" s="197"/>
      <c r="Q965" s="197"/>
      <c r="R965" s="198"/>
      <c r="S965" s="198"/>
      <c r="T965" s="197"/>
      <c r="U965" s="197"/>
      <c r="V965" s="198"/>
      <c r="W965" s="198"/>
      <c r="X965" s="197"/>
      <c r="Y965" s="197"/>
      <c r="Z965" s="198"/>
      <c r="AA965" s="198"/>
      <c r="AB965" s="197"/>
      <c r="AC965" s="197"/>
      <c r="AD965" s="198"/>
      <c r="AE965" s="198"/>
      <c r="AF965" s="197">
        <f t="shared" si="218"/>
        <v>2.8000000000000011E-2</v>
      </c>
      <c r="AG965" s="197">
        <f t="shared" si="220"/>
        <v>0.92488500000000173</v>
      </c>
      <c r="AH965" s="198">
        <f>ROW(AC74)*AF965^IF(AG965=100%,0,1)*PRODUCT(INDEX(1-AF$891:AF964,))</f>
        <v>0.27574862345652784</v>
      </c>
      <c r="AI965" s="198">
        <f t="shared" si="221"/>
        <v>23.373260486421035</v>
      </c>
      <c r="AJ965" s="197">
        <f t="shared" si="219"/>
        <v>1.8000000000000002E-2</v>
      </c>
      <c r="AK965" s="197">
        <f t="shared" si="222"/>
        <v>0.59822249999999944</v>
      </c>
      <c r="AL965" s="198">
        <f>ROW(AG74)*AJ965^IF(AK965=100%,0,1)*PRODUCT(INDEX(1-AJ$891:AJ964,))</f>
        <v>0.36373344151832659</v>
      </c>
      <c r="AM965" s="199">
        <f t="shared" si="223"/>
        <v>22.279665564747138</v>
      </c>
      <c r="AN965" s="190"/>
    </row>
    <row r="966" spans="1:40" ht="14.45" hidden="1" customHeight="1">
      <c r="A966" s="190"/>
      <c r="B966" s="686"/>
      <c r="C966" s="196">
        <v>74</v>
      </c>
      <c r="D966" s="200"/>
      <c r="E966" s="200"/>
      <c r="F966" s="198"/>
      <c r="G966" s="198"/>
      <c r="H966" s="197"/>
      <c r="I966" s="197"/>
      <c r="J966" s="198"/>
      <c r="K966" s="198"/>
      <c r="L966" s="197"/>
      <c r="M966" s="197"/>
      <c r="N966" s="198"/>
      <c r="O966" s="198"/>
      <c r="P966" s="197"/>
      <c r="Q966" s="197"/>
      <c r="R966" s="198"/>
      <c r="S966" s="198"/>
      <c r="T966" s="197"/>
      <c r="U966" s="197"/>
      <c r="V966" s="198"/>
      <c r="W966" s="198"/>
      <c r="X966" s="197"/>
      <c r="Y966" s="197"/>
      <c r="Z966" s="198"/>
      <c r="AA966" s="198"/>
      <c r="AB966" s="197"/>
      <c r="AC966" s="197"/>
      <c r="AD966" s="198"/>
      <c r="AE966" s="198"/>
      <c r="AF966" s="197">
        <f t="shared" si="218"/>
        <v>2.8000000000000011E-2</v>
      </c>
      <c r="AG966" s="197">
        <f t="shared" si="220"/>
        <v>0.93790500000000177</v>
      </c>
      <c r="AH966" s="198">
        <f>ROW(AC75)*AF966^IF(AG966=100%,0,1)*PRODUCT(INDEX(1-AF$891:AF965,))</f>
        <v>0.27164965743217406</v>
      </c>
      <c r="AI966" s="198">
        <f t="shared" si="221"/>
        <v>23.64491014385321</v>
      </c>
      <c r="AJ966" s="197">
        <f t="shared" si="219"/>
        <v>1.8000000000000002E-2</v>
      </c>
      <c r="AK966" s="197">
        <f t="shared" si="222"/>
        <v>0.60659249999999942</v>
      </c>
      <c r="AL966" s="198">
        <f>ROW(AG75)*AJ966^IF(AK966=100%,0,1)*PRODUCT(INDEX(1-AJ$891:AJ965,))</f>
        <v>0.36201308064628046</v>
      </c>
      <c r="AM966" s="199">
        <f t="shared" si="223"/>
        <v>22.641678645393419</v>
      </c>
      <c r="AN966" s="190"/>
    </row>
    <row r="967" spans="1:40" ht="14.45" hidden="1" customHeight="1">
      <c r="A967" s="190"/>
      <c r="B967" s="686"/>
      <c r="C967" s="196">
        <v>75</v>
      </c>
      <c r="D967" s="200"/>
      <c r="E967" s="200"/>
      <c r="F967" s="198"/>
      <c r="G967" s="198"/>
      <c r="H967" s="197"/>
      <c r="I967" s="197"/>
      <c r="J967" s="198"/>
      <c r="K967" s="198"/>
      <c r="L967" s="197"/>
      <c r="M967" s="197"/>
      <c r="N967" s="198"/>
      <c r="O967" s="198"/>
      <c r="P967" s="197"/>
      <c r="Q967" s="197"/>
      <c r="R967" s="198"/>
      <c r="S967" s="198"/>
      <c r="T967" s="197"/>
      <c r="U967" s="197"/>
      <c r="V967" s="198"/>
      <c r="W967" s="198"/>
      <c r="X967" s="197"/>
      <c r="Y967" s="197"/>
      <c r="Z967" s="198"/>
      <c r="AA967" s="198"/>
      <c r="AB967" s="197"/>
      <c r="AC967" s="197"/>
      <c r="AD967" s="198"/>
      <c r="AE967" s="198"/>
      <c r="AF967" s="197">
        <f t="shared" ref="AF967:AF971" si="224">AF966</f>
        <v>2.8000000000000011E-2</v>
      </c>
      <c r="AG967" s="197">
        <f t="shared" si="220"/>
        <v>0.9509250000000018</v>
      </c>
      <c r="AH967" s="198">
        <f>ROW(AC76)*AF967^IF(AG967=100%,0,1)*PRODUCT(INDEX(1-AF$891:AF966,))</f>
        <v>0.26756404658439414</v>
      </c>
      <c r="AI967" s="198">
        <f t="shared" si="221"/>
        <v>23.912474190437603</v>
      </c>
      <c r="AJ967" s="197">
        <f t="shared" ref="AJ967:AJ1014" si="225">AJ966</f>
        <v>1.8000000000000002E-2</v>
      </c>
      <c r="AK967" s="197">
        <f t="shared" si="222"/>
        <v>0.61496249999999941</v>
      </c>
      <c r="AL967" s="198">
        <f>ROW(AG76)*AJ967^IF(AK967=100%,0,1)*PRODUCT(INDEX(1-AJ$891:AJ966,))</f>
        <v>0.36023680313057604</v>
      </c>
      <c r="AM967" s="199">
        <f t="shared" si="223"/>
        <v>23.001915448523995</v>
      </c>
      <c r="AN967" s="190"/>
    </row>
    <row r="968" spans="1:40" ht="14.45" hidden="1" customHeight="1">
      <c r="A968" s="190"/>
      <c r="B968" s="686"/>
      <c r="C968" s="196">
        <v>76</v>
      </c>
      <c r="D968" s="200"/>
      <c r="E968" s="200"/>
      <c r="F968" s="198"/>
      <c r="G968" s="198"/>
      <c r="H968" s="197"/>
      <c r="I968" s="197"/>
      <c r="J968" s="198"/>
      <c r="K968" s="198"/>
      <c r="L968" s="197"/>
      <c r="M968" s="197"/>
      <c r="N968" s="198"/>
      <c r="O968" s="198"/>
      <c r="P968" s="197"/>
      <c r="Q968" s="197"/>
      <c r="R968" s="198"/>
      <c r="S968" s="198"/>
      <c r="T968" s="197"/>
      <c r="U968" s="197"/>
      <c r="V968" s="198"/>
      <c r="W968" s="198"/>
      <c r="X968" s="197"/>
      <c r="Y968" s="197"/>
      <c r="Z968" s="198"/>
      <c r="AA968" s="198"/>
      <c r="AB968" s="197"/>
      <c r="AC968" s="197"/>
      <c r="AD968" s="198"/>
      <c r="AE968" s="198"/>
      <c r="AF968" s="197">
        <f t="shared" si="224"/>
        <v>2.8000000000000011E-2</v>
      </c>
      <c r="AG968" s="197">
        <f t="shared" ref="AG968:AG971" si="226">IF(AG967+AF967*0.465&gt;1,1,AG967+AF967*0.465)</f>
        <v>0.96394500000000183</v>
      </c>
      <c r="AH968" s="198">
        <f>ROW(AC77)*AF968^IF(AG968=100%,0,1)*PRODUCT(INDEX(1-AF$891:AF967,))</f>
        <v>0.26349425661266307</v>
      </c>
      <c r="AI968" s="198">
        <f t="shared" si="221"/>
        <v>24.175968447050266</v>
      </c>
      <c r="AJ968" s="197">
        <f t="shared" si="225"/>
        <v>1.8000000000000002E-2</v>
      </c>
      <c r="AK968" s="197">
        <f t="shared" si="222"/>
        <v>0.6233324999999994</v>
      </c>
      <c r="AL968" s="198">
        <f>ROW(AG77)*AJ968^IF(AK968=100%,0,1)*PRODUCT(INDEX(1-AJ$891:AJ967,))</f>
        <v>0.35840717936730759</v>
      </c>
      <c r="AM968" s="199">
        <f t="shared" si="223"/>
        <v>23.360322627891303</v>
      </c>
      <c r="AN968" s="190"/>
    </row>
    <row r="969" spans="1:40" ht="14.45" hidden="1" customHeight="1">
      <c r="A969" s="190"/>
      <c r="B969" s="686"/>
      <c r="C969" s="196">
        <v>77</v>
      </c>
      <c r="D969" s="200"/>
      <c r="E969" s="200"/>
      <c r="F969" s="198"/>
      <c r="G969" s="198"/>
      <c r="H969" s="197"/>
      <c r="I969" s="197"/>
      <c r="J969" s="198"/>
      <c r="K969" s="198"/>
      <c r="L969" s="197"/>
      <c r="M969" s="197"/>
      <c r="N969" s="198"/>
      <c r="O969" s="198"/>
      <c r="P969" s="197"/>
      <c r="Q969" s="197"/>
      <c r="R969" s="198"/>
      <c r="S969" s="198"/>
      <c r="T969" s="197"/>
      <c r="U969" s="197"/>
      <c r="V969" s="198"/>
      <c r="W969" s="198"/>
      <c r="X969" s="197"/>
      <c r="Y969" s="197"/>
      <c r="Z969" s="198"/>
      <c r="AA969" s="198"/>
      <c r="AB969" s="197"/>
      <c r="AC969" s="197"/>
      <c r="AD969" s="198"/>
      <c r="AE969" s="198"/>
      <c r="AF969" s="197">
        <f t="shared" si="224"/>
        <v>2.8000000000000011E-2</v>
      </c>
      <c r="AG969" s="197">
        <f t="shared" si="226"/>
        <v>0.97696500000000186</v>
      </c>
      <c r="AH969" s="198">
        <f>ROW(AC78)*AF969^IF(AG969=100%,0,1)*PRODUCT(INDEX(1-AF$891:AF968,))</f>
        <v>0.25944260466682684</v>
      </c>
      <c r="AI969" s="198">
        <f t="shared" si="221"/>
        <v>24.435411051717093</v>
      </c>
      <c r="AJ969" s="197">
        <f t="shared" si="225"/>
        <v>1.8000000000000002E-2</v>
      </c>
      <c r="AK969" s="197">
        <f t="shared" si="222"/>
        <v>0.63170249999999939</v>
      </c>
      <c r="AL969" s="198">
        <f>ROW(AG78)*AJ969^IF(AK969=100%,0,1)*PRODUCT(INDEX(1-AJ$891:AJ968,))</f>
        <v>0.35652670533530251</v>
      </c>
      <c r="AM969" s="199">
        <f t="shared" si="223"/>
        <v>23.716849333226605</v>
      </c>
      <c r="AN969" s="190"/>
    </row>
    <row r="970" spans="1:40" ht="14.45" hidden="1" customHeight="1">
      <c r="A970" s="190"/>
      <c r="B970" s="686"/>
      <c r="C970" s="196">
        <v>78</v>
      </c>
      <c r="D970" s="200"/>
      <c r="E970" s="200"/>
      <c r="F970" s="198"/>
      <c r="G970" s="198"/>
      <c r="H970" s="197"/>
      <c r="I970" s="197"/>
      <c r="J970" s="198"/>
      <c r="K970" s="198"/>
      <c r="L970" s="197"/>
      <c r="M970" s="197"/>
      <c r="N970" s="198"/>
      <c r="O970" s="198"/>
      <c r="P970" s="197"/>
      <c r="Q970" s="197"/>
      <c r="R970" s="198"/>
      <c r="S970" s="198"/>
      <c r="T970" s="197"/>
      <c r="U970" s="197"/>
      <c r="V970" s="198"/>
      <c r="W970" s="198"/>
      <c r="X970" s="197"/>
      <c r="Y970" s="197"/>
      <c r="Z970" s="198"/>
      <c r="AA970" s="198"/>
      <c r="AB970" s="197"/>
      <c r="AC970" s="197"/>
      <c r="AD970" s="198"/>
      <c r="AE970" s="198"/>
      <c r="AF970" s="197">
        <f t="shared" si="224"/>
        <v>2.8000000000000011E-2</v>
      </c>
      <c r="AG970" s="197">
        <f t="shared" si="226"/>
        <v>0.98998500000000189</v>
      </c>
      <c r="AH970" s="198">
        <f>ROW(AC79)*AF970^IF(AG970=100%,0,1)*PRODUCT(INDEX(1-AF$891:AF969,))</f>
        <v>0.25541126573277301</v>
      </c>
      <c r="AI970" s="198">
        <f t="shared" si="221"/>
        <v>24.690822317449864</v>
      </c>
      <c r="AJ970" s="197">
        <f t="shared" si="225"/>
        <v>1.8000000000000002E-2</v>
      </c>
      <c r="AK970" s="197">
        <f t="shared" si="222"/>
        <v>0.64007249999999938</v>
      </c>
      <c r="AL970" s="198">
        <f>ROW(AG79)*AJ970^IF(AK970=100%,0,1)*PRODUCT(INDEX(1-AJ$891:AJ969,))</f>
        <v>0.35459780444233457</v>
      </c>
      <c r="AM970" s="199">
        <f t="shared" si="223"/>
        <v>24.07144713766894</v>
      </c>
      <c r="AN970" s="190"/>
    </row>
    <row r="971" spans="1:40" ht="14.45" customHeight="1">
      <c r="A971" s="190"/>
      <c r="B971" s="686"/>
      <c r="C971" s="196">
        <v>79</v>
      </c>
      <c r="D971" s="200"/>
      <c r="E971" s="200"/>
      <c r="F971" s="198"/>
      <c r="G971" s="198"/>
      <c r="H971" s="197"/>
      <c r="I971" s="197"/>
      <c r="J971" s="198"/>
      <c r="K971" s="198"/>
      <c r="L971" s="197"/>
      <c r="M971" s="197"/>
      <c r="N971" s="198"/>
      <c r="O971" s="198"/>
      <c r="P971" s="197"/>
      <c r="Q971" s="197"/>
      <c r="R971" s="198"/>
      <c r="S971" s="198"/>
      <c r="T971" s="197"/>
      <c r="U971" s="197"/>
      <c r="V971" s="198"/>
      <c r="W971" s="198"/>
      <c r="X971" s="197"/>
      <c r="Y971" s="197"/>
      <c r="Z971" s="198"/>
      <c r="AA971" s="198"/>
      <c r="AB971" s="197"/>
      <c r="AC971" s="197"/>
      <c r="AD971" s="198"/>
      <c r="AE971" s="198"/>
      <c r="AF971" s="197">
        <f t="shared" si="224"/>
        <v>2.8000000000000011E-2</v>
      </c>
      <c r="AG971" s="197">
        <f t="shared" si="226"/>
        <v>1</v>
      </c>
      <c r="AH971" s="198">
        <f>ROW(AC80)*AF971^IF(AG971=100%,0,1)*PRODUCT(INDEX(1-AF$891:AF970,))</f>
        <v>8.9786528134631194</v>
      </c>
      <c r="AI971" s="198">
        <f t="shared" si="221"/>
        <v>33.669475130912986</v>
      </c>
      <c r="AJ971" s="197">
        <f t="shared" si="225"/>
        <v>1.8000000000000002E-2</v>
      </c>
      <c r="AK971" s="197">
        <f t="shared" si="222"/>
        <v>0.64844249999999937</v>
      </c>
      <c r="AL971" s="198">
        <f>ROW(AG80)*AJ971^IF(AK971=100%,0,1)*PRODUCT(INDEX(1-AJ$891:AJ970,))</f>
        <v>0.35262282932898487</v>
      </c>
      <c r="AM971" s="199">
        <f t="shared" si="223"/>
        <v>24.424069966997926</v>
      </c>
      <c r="AN971" s="190"/>
    </row>
    <row r="972" spans="1:40" ht="14.45" hidden="1" customHeight="1">
      <c r="A972" s="190"/>
      <c r="B972" s="686"/>
      <c r="C972" s="196">
        <v>80</v>
      </c>
      <c r="D972" s="200"/>
      <c r="E972" s="200"/>
      <c r="F972" s="198"/>
      <c r="G972" s="198"/>
      <c r="H972" s="197"/>
      <c r="I972" s="197"/>
      <c r="J972" s="198"/>
      <c r="K972" s="198"/>
      <c r="L972" s="197"/>
      <c r="M972" s="197"/>
      <c r="N972" s="198"/>
      <c r="O972" s="198"/>
      <c r="P972" s="197"/>
      <c r="Q972" s="197"/>
      <c r="R972" s="198"/>
      <c r="S972" s="198"/>
      <c r="T972" s="197"/>
      <c r="U972" s="197"/>
      <c r="V972" s="198"/>
      <c r="W972" s="198"/>
      <c r="X972" s="197"/>
      <c r="Y972" s="197"/>
      <c r="Z972" s="198"/>
      <c r="AA972" s="198"/>
      <c r="AB972" s="197"/>
      <c r="AC972" s="197"/>
      <c r="AD972" s="198"/>
      <c r="AE972" s="198"/>
      <c r="AF972" s="197"/>
      <c r="AG972" s="197"/>
      <c r="AH972" s="198"/>
      <c r="AI972" s="198"/>
      <c r="AJ972" s="197">
        <f t="shared" si="225"/>
        <v>1.8000000000000002E-2</v>
      </c>
      <c r="AK972" s="197">
        <f t="shared" si="222"/>
        <v>0.65681249999999936</v>
      </c>
      <c r="AL972" s="198">
        <f>ROW(AG81)*AJ972^IF(AK972=100%,0,1)*PRODUCT(INDEX(1-AJ$891:AJ971,))</f>
        <v>0.35060406363107643</v>
      </c>
      <c r="AM972" s="199">
        <f t="shared" si="223"/>
        <v>24.774674030629004</v>
      </c>
      <c r="AN972" s="190"/>
    </row>
    <row r="973" spans="1:40" ht="14.45" hidden="1" customHeight="1">
      <c r="A973" s="190"/>
      <c r="B973" s="686"/>
      <c r="C973" s="196">
        <v>81</v>
      </c>
      <c r="D973" s="200"/>
      <c r="E973" s="200"/>
      <c r="F973" s="198"/>
      <c r="G973" s="198"/>
      <c r="H973" s="197"/>
      <c r="I973" s="197"/>
      <c r="J973" s="198"/>
      <c r="K973" s="198"/>
      <c r="L973" s="197"/>
      <c r="M973" s="197"/>
      <c r="N973" s="198"/>
      <c r="O973" s="198"/>
      <c r="P973" s="197"/>
      <c r="Q973" s="197"/>
      <c r="R973" s="198"/>
      <c r="S973" s="198"/>
      <c r="T973" s="197"/>
      <c r="U973" s="197"/>
      <c r="V973" s="198"/>
      <c r="W973" s="198"/>
      <c r="X973" s="197"/>
      <c r="Y973" s="197"/>
      <c r="Z973" s="198"/>
      <c r="AA973" s="198"/>
      <c r="AB973" s="197"/>
      <c r="AC973" s="197"/>
      <c r="AD973" s="198"/>
      <c r="AE973" s="198"/>
      <c r="AF973" s="197"/>
      <c r="AG973" s="197"/>
      <c r="AH973" s="198"/>
      <c r="AI973" s="198"/>
      <c r="AJ973" s="197">
        <f t="shared" si="225"/>
        <v>1.8000000000000002E-2</v>
      </c>
      <c r="AK973" s="197">
        <f t="shared" si="222"/>
        <v>0.66518249999999934</v>
      </c>
      <c r="AL973" s="198">
        <f>ROW(AG82)*AJ973^IF(AK973=100%,0,1)*PRODUCT(INDEX(1-AJ$891:AJ972,))</f>
        <v>0.34854372370159009</v>
      </c>
      <c r="AM973" s="199">
        <f t="shared" si="223"/>
        <v>25.123217754330593</v>
      </c>
      <c r="AN973" s="190"/>
    </row>
    <row r="974" spans="1:40" ht="14.45" hidden="1" customHeight="1">
      <c r="A974" s="190"/>
      <c r="B974" s="686"/>
      <c r="C974" s="196">
        <v>82</v>
      </c>
      <c r="D974" s="200"/>
      <c r="E974" s="200"/>
      <c r="F974" s="198"/>
      <c r="G974" s="198"/>
      <c r="H974" s="197"/>
      <c r="I974" s="197"/>
      <c r="J974" s="198"/>
      <c r="K974" s="198"/>
      <c r="L974" s="197"/>
      <c r="M974" s="197"/>
      <c r="N974" s="198"/>
      <c r="O974" s="198"/>
      <c r="P974" s="197"/>
      <c r="Q974" s="197"/>
      <c r="R974" s="198"/>
      <c r="S974" s="198"/>
      <c r="T974" s="197"/>
      <c r="U974" s="197"/>
      <c r="V974" s="198"/>
      <c r="W974" s="198"/>
      <c r="X974" s="197"/>
      <c r="Y974" s="197"/>
      <c r="Z974" s="198"/>
      <c r="AA974" s="198"/>
      <c r="AB974" s="197"/>
      <c r="AC974" s="197"/>
      <c r="AD974" s="198"/>
      <c r="AE974" s="198"/>
      <c r="AF974" s="197"/>
      <c r="AG974" s="197"/>
      <c r="AH974" s="198"/>
      <c r="AI974" s="198"/>
      <c r="AJ974" s="197">
        <f t="shared" si="225"/>
        <v>1.8000000000000002E-2</v>
      </c>
      <c r="AK974" s="197">
        <f t="shared" si="222"/>
        <v>0.67355249999999933</v>
      </c>
      <c r="AL974" s="198">
        <f>ROW(AG83)*AJ974^IF(AK974=100%,0,1)*PRODUCT(INDEX(1-AJ$891:AJ973,))</f>
        <v>0.34644396029294883</v>
      </c>
      <c r="AM974" s="199">
        <f t="shared" si="223"/>
        <v>25.469661714623541</v>
      </c>
      <c r="AN974" s="190"/>
    </row>
    <row r="975" spans="1:40" ht="14.45" hidden="1" customHeight="1">
      <c r="A975" s="190"/>
      <c r="B975" s="686"/>
      <c r="C975" s="196">
        <v>83</v>
      </c>
      <c r="D975" s="200"/>
      <c r="E975" s="200"/>
      <c r="F975" s="198"/>
      <c r="G975" s="198"/>
      <c r="H975" s="197"/>
      <c r="I975" s="197"/>
      <c r="J975" s="198"/>
      <c r="K975" s="198"/>
      <c r="L975" s="197"/>
      <c r="M975" s="197"/>
      <c r="N975" s="198"/>
      <c r="O975" s="198"/>
      <c r="P975" s="197"/>
      <c r="Q975" s="197"/>
      <c r="R975" s="198"/>
      <c r="S975" s="198"/>
      <c r="T975" s="197"/>
      <c r="U975" s="197"/>
      <c r="V975" s="198"/>
      <c r="W975" s="198"/>
      <c r="X975" s="197"/>
      <c r="Y975" s="197"/>
      <c r="Z975" s="198"/>
      <c r="AA975" s="198"/>
      <c r="AB975" s="197"/>
      <c r="AC975" s="197"/>
      <c r="AD975" s="198"/>
      <c r="AE975" s="198"/>
      <c r="AF975" s="197"/>
      <c r="AG975" s="197"/>
      <c r="AH975" s="198"/>
      <c r="AI975" s="198"/>
      <c r="AJ975" s="197">
        <f t="shared" si="225"/>
        <v>1.8000000000000002E-2</v>
      </c>
      <c r="AK975" s="197">
        <f t="shared" si="222"/>
        <v>0.68192249999999932</v>
      </c>
      <c r="AL975" s="198">
        <f>ROW(AG84)*AJ975^IF(AK975=100%,0,1)*PRODUCT(INDEX(1-AJ$891:AJ974,))</f>
        <v>0.3443068602005393</v>
      </c>
      <c r="AM975" s="199">
        <f t="shared" si="223"/>
        <v>25.813968574824081</v>
      </c>
      <c r="AN975" s="190"/>
    </row>
    <row r="976" spans="1:40" ht="14.45" hidden="1" customHeight="1">
      <c r="A976" s="190"/>
      <c r="B976" s="686"/>
      <c r="C976" s="196">
        <v>84</v>
      </c>
      <c r="D976" s="200"/>
      <c r="E976" s="200"/>
      <c r="F976" s="198"/>
      <c r="G976" s="198"/>
      <c r="H976" s="197"/>
      <c r="I976" s="197"/>
      <c r="J976" s="198"/>
      <c r="K976" s="198"/>
      <c r="L976" s="197"/>
      <c r="M976" s="197"/>
      <c r="N976" s="198"/>
      <c r="O976" s="198"/>
      <c r="P976" s="197"/>
      <c r="Q976" s="197"/>
      <c r="R976" s="198"/>
      <c r="S976" s="198"/>
      <c r="T976" s="197"/>
      <c r="U976" s="197"/>
      <c r="V976" s="198"/>
      <c r="W976" s="198"/>
      <c r="X976" s="197"/>
      <c r="Y976" s="197"/>
      <c r="Z976" s="198"/>
      <c r="AA976" s="198"/>
      <c r="AB976" s="197"/>
      <c r="AC976" s="197"/>
      <c r="AD976" s="198"/>
      <c r="AE976" s="198"/>
      <c r="AF976" s="197"/>
      <c r="AG976" s="197"/>
      <c r="AH976" s="198"/>
      <c r="AI976" s="198"/>
      <c r="AJ976" s="197">
        <f t="shared" si="225"/>
        <v>1.8000000000000002E-2</v>
      </c>
      <c r="AK976" s="197">
        <f t="shared" si="222"/>
        <v>0.69029249999999931</v>
      </c>
      <c r="AL976" s="198">
        <f>ROW(AG85)*AJ976^IF(AK976=100%,0,1)*PRODUCT(INDEX(1-AJ$891:AJ975,))</f>
        <v>0.34213444786832159</v>
      </c>
      <c r="AM976" s="199">
        <f t="shared" si="223"/>
        <v>26.156103022692403</v>
      </c>
      <c r="AN976" s="190"/>
    </row>
    <row r="977" spans="1:40" ht="14.45" hidden="1" customHeight="1">
      <c r="A977" s="190"/>
      <c r="B977" s="686"/>
      <c r="C977" s="196">
        <v>85</v>
      </c>
      <c r="D977" s="200"/>
      <c r="E977" s="200"/>
      <c r="F977" s="198"/>
      <c r="G977" s="198"/>
      <c r="H977" s="197"/>
      <c r="I977" s="197"/>
      <c r="J977" s="198"/>
      <c r="K977" s="198"/>
      <c r="L977" s="197"/>
      <c r="M977" s="197"/>
      <c r="N977" s="198"/>
      <c r="O977" s="198"/>
      <c r="P977" s="197"/>
      <c r="Q977" s="197"/>
      <c r="R977" s="198"/>
      <c r="S977" s="198"/>
      <c r="T977" s="197"/>
      <c r="U977" s="197"/>
      <c r="V977" s="198"/>
      <c r="W977" s="198"/>
      <c r="X977" s="197"/>
      <c r="Y977" s="197"/>
      <c r="Z977" s="198"/>
      <c r="AA977" s="198"/>
      <c r="AB977" s="197"/>
      <c r="AC977" s="197"/>
      <c r="AD977" s="198"/>
      <c r="AE977" s="198"/>
      <c r="AF977" s="197"/>
      <c r="AG977" s="197"/>
      <c r="AH977" s="198"/>
      <c r="AI977" s="198"/>
      <c r="AJ977" s="197">
        <f t="shared" si="225"/>
        <v>1.8000000000000002E-2</v>
      </c>
      <c r="AK977" s="197">
        <f t="shared" si="222"/>
        <v>0.6986624999999993</v>
      </c>
      <c r="AL977" s="198">
        <f>ROW(AG86)*AJ977^IF(AK977=100%,0,1)*PRODUCT(INDEX(1-AJ$891:AJ976,))</f>
        <v>0.33992868695735878</v>
      </c>
      <c r="AM977" s="199">
        <f t="shared" si="223"/>
        <v>26.49603170964976</v>
      </c>
      <c r="AN977" s="190"/>
    </row>
    <row r="978" spans="1:40" ht="14.45" hidden="1" customHeight="1">
      <c r="A978" s="190"/>
      <c r="B978" s="686"/>
      <c r="C978" s="196">
        <v>86</v>
      </c>
      <c r="D978" s="200"/>
      <c r="E978" s="200"/>
      <c r="F978" s="198"/>
      <c r="G978" s="198"/>
      <c r="H978" s="197"/>
      <c r="I978" s="197"/>
      <c r="J978" s="198"/>
      <c r="K978" s="198"/>
      <c r="L978" s="197"/>
      <c r="M978" s="197"/>
      <c r="N978" s="198"/>
      <c r="O978" s="198"/>
      <c r="P978" s="197"/>
      <c r="Q978" s="197"/>
      <c r="R978" s="198"/>
      <c r="S978" s="198"/>
      <c r="T978" s="197"/>
      <c r="U978" s="197"/>
      <c r="V978" s="198"/>
      <c r="W978" s="198"/>
      <c r="X978" s="197"/>
      <c r="Y978" s="197"/>
      <c r="Z978" s="198"/>
      <c r="AA978" s="198"/>
      <c r="AB978" s="197"/>
      <c r="AC978" s="197"/>
      <c r="AD978" s="198"/>
      <c r="AE978" s="198"/>
      <c r="AF978" s="197"/>
      <c r="AG978" s="197"/>
      <c r="AH978" s="198"/>
      <c r="AI978" s="198"/>
      <c r="AJ978" s="197">
        <f t="shared" si="225"/>
        <v>1.8000000000000002E-2</v>
      </c>
      <c r="AK978" s="197">
        <f t="shared" si="222"/>
        <v>0.70703249999999929</v>
      </c>
      <c r="AL978" s="198">
        <f>ROW(AG87)*AJ978^IF(AK978=100%,0,1)*PRODUCT(INDEX(1-AJ$891:AJ977,))</f>
        <v>0.33769148187808129</v>
      </c>
      <c r="AM978" s="199">
        <f t="shared" si="223"/>
        <v>26.833723191527842</v>
      </c>
      <c r="AN978" s="190"/>
    </row>
    <row r="979" spans="1:40" ht="14.45" hidden="1" customHeight="1">
      <c r="A979" s="190"/>
      <c r="B979" s="686"/>
      <c r="C979" s="196">
        <v>87</v>
      </c>
      <c r="D979" s="200"/>
      <c r="E979" s="200"/>
      <c r="F979" s="198"/>
      <c r="G979" s="198"/>
      <c r="H979" s="197"/>
      <c r="I979" s="197"/>
      <c r="J979" s="198"/>
      <c r="K979" s="198"/>
      <c r="L979" s="197"/>
      <c r="M979" s="197"/>
      <c r="N979" s="198"/>
      <c r="O979" s="198"/>
      <c r="P979" s="197"/>
      <c r="Q979" s="197"/>
      <c r="R979" s="198"/>
      <c r="S979" s="198"/>
      <c r="T979" s="197"/>
      <c r="U979" s="197"/>
      <c r="V979" s="198"/>
      <c r="W979" s="198"/>
      <c r="X979" s="197"/>
      <c r="Y979" s="197"/>
      <c r="Z979" s="198"/>
      <c r="AA979" s="198"/>
      <c r="AB979" s="197"/>
      <c r="AC979" s="197"/>
      <c r="AD979" s="198"/>
      <c r="AE979" s="198"/>
      <c r="AF979" s="197"/>
      <c r="AG979" s="197"/>
      <c r="AH979" s="198"/>
      <c r="AI979" s="198"/>
      <c r="AJ979" s="197">
        <f t="shared" si="225"/>
        <v>1.8000000000000002E-2</v>
      </c>
      <c r="AK979" s="197">
        <f t="shared" si="222"/>
        <v>0.71540249999999928</v>
      </c>
      <c r="AL979" s="198">
        <f>ROW(AG88)*AJ979^IF(AK979=100%,0,1)*PRODUCT(INDEX(1-AJ$891:AJ978,))</f>
        <v>0.33542467928708353</v>
      </c>
      <c r="AM979" s="199">
        <f t="shared" si="223"/>
        <v>27.169147870814925</v>
      </c>
      <c r="AN979" s="190"/>
    </row>
    <row r="980" spans="1:40" ht="14.45" hidden="1" customHeight="1">
      <c r="A980" s="190"/>
      <c r="B980" s="686"/>
      <c r="C980" s="196">
        <v>88</v>
      </c>
      <c r="D980" s="200"/>
      <c r="E980" s="200"/>
      <c r="F980" s="198"/>
      <c r="G980" s="198"/>
      <c r="H980" s="197"/>
      <c r="I980" s="197"/>
      <c r="J980" s="198"/>
      <c r="K980" s="198"/>
      <c r="L980" s="197"/>
      <c r="M980" s="197"/>
      <c r="N980" s="198"/>
      <c r="O980" s="198"/>
      <c r="P980" s="197"/>
      <c r="Q980" s="197"/>
      <c r="R980" s="198"/>
      <c r="S980" s="198"/>
      <c r="T980" s="197"/>
      <c r="U980" s="197"/>
      <c r="V980" s="198"/>
      <c r="W980" s="198"/>
      <c r="X980" s="197"/>
      <c r="Y980" s="197"/>
      <c r="Z980" s="198"/>
      <c r="AA980" s="198"/>
      <c r="AB980" s="197"/>
      <c r="AC980" s="197"/>
      <c r="AD980" s="198"/>
      <c r="AE980" s="198"/>
      <c r="AF980" s="197"/>
      <c r="AG980" s="197"/>
      <c r="AH980" s="198"/>
      <c r="AI980" s="198"/>
      <c r="AJ980" s="197">
        <f t="shared" si="225"/>
        <v>1.8000000000000002E-2</v>
      </c>
      <c r="AK980" s="197">
        <f t="shared" si="222"/>
        <v>0.72377249999999926</v>
      </c>
      <c r="AL980" s="198">
        <f>ROW(AG89)*AJ980^IF(AK980=100%,0,1)*PRODUCT(INDEX(1-AJ$891:AJ979,))</f>
        <v>0.33313006954923324</v>
      </c>
      <c r="AM980" s="199">
        <f t="shared" si="223"/>
        <v>27.502277940364159</v>
      </c>
      <c r="AN980" s="190"/>
    </row>
    <row r="981" spans="1:40" ht="14.45" hidden="1" customHeight="1">
      <c r="A981" s="190"/>
      <c r="B981" s="686"/>
      <c r="C981" s="196">
        <v>89</v>
      </c>
      <c r="D981" s="200"/>
      <c r="E981" s="200"/>
      <c r="F981" s="198"/>
      <c r="G981" s="198"/>
      <c r="H981" s="197"/>
      <c r="I981" s="197"/>
      <c r="J981" s="198"/>
      <c r="K981" s="198"/>
      <c r="L981" s="197"/>
      <c r="M981" s="197"/>
      <c r="N981" s="198"/>
      <c r="O981" s="198"/>
      <c r="P981" s="197"/>
      <c r="Q981" s="197"/>
      <c r="R981" s="198"/>
      <c r="S981" s="198"/>
      <c r="T981" s="197"/>
      <c r="U981" s="197"/>
      <c r="V981" s="198"/>
      <c r="W981" s="198"/>
      <c r="X981" s="197"/>
      <c r="Y981" s="197"/>
      <c r="Z981" s="198"/>
      <c r="AA981" s="198"/>
      <c r="AB981" s="197"/>
      <c r="AC981" s="197"/>
      <c r="AD981" s="198"/>
      <c r="AE981" s="198"/>
      <c r="AF981" s="197"/>
      <c r="AG981" s="197"/>
      <c r="AH981" s="198"/>
      <c r="AI981" s="198"/>
      <c r="AJ981" s="197">
        <f t="shared" si="225"/>
        <v>1.8000000000000002E-2</v>
      </c>
      <c r="AK981" s="197">
        <f t="shared" si="222"/>
        <v>0.73214249999999925</v>
      </c>
      <c r="AL981" s="198">
        <f>ROW(AG90)*AJ981^IF(AK981=100%,0,1)*PRODUCT(INDEX(1-AJ$891:AJ980,))</f>
        <v>0.33080938816585659</v>
      </c>
      <c r="AM981" s="199">
        <f t="shared" si="223"/>
        <v>27.833087328530016</v>
      </c>
      <c r="AN981" s="190"/>
    </row>
    <row r="982" spans="1:40" ht="14.45" hidden="1" customHeight="1">
      <c r="A982" s="190"/>
      <c r="B982" s="686"/>
      <c r="C982" s="196">
        <v>90</v>
      </c>
      <c r="D982" s="200"/>
      <c r="E982" s="200"/>
      <c r="F982" s="198"/>
      <c r="G982" s="198"/>
      <c r="H982" s="197"/>
      <c r="I982" s="197"/>
      <c r="J982" s="198"/>
      <c r="K982" s="198"/>
      <c r="L982" s="197"/>
      <c r="M982" s="197"/>
      <c r="N982" s="198"/>
      <c r="O982" s="198"/>
      <c r="P982" s="197"/>
      <c r="Q982" s="197"/>
      <c r="R982" s="198"/>
      <c r="S982" s="198"/>
      <c r="T982" s="197"/>
      <c r="U982" s="197"/>
      <c r="V982" s="198"/>
      <c r="W982" s="198"/>
      <c r="X982" s="197"/>
      <c r="Y982" s="197"/>
      <c r="Z982" s="198"/>
      <c r="AA982" s="198"/>
      <c r="AB982" s="197"/>
      <c r="AC982" s="197"/>
      <c r="AD982" s="198"/>
      <c r="AE982" s="198"/>
      <c r="AF982" s="197"/>
      <c r="AG982" s="197"/>
      <c r="AH982" s="198"/>
      <c r="AI982" s="198"/>
      <c r="AJ982" s="197">
        <f t="shared" si="225"/>
        <v>1.8000000000000002E-2</v>
      </c>
      <c r="AK982" s="197">
        <f t="shared" si="222"/>
        <v>0.74051249999999924</v>
      </c>
      <c r="AL982" s="198">
        <f>ROW(AG91)*AJ982^IF(AK982=100%,0,1)*PRODUCT(INDEX(1-AJ$891:AJ981,))</f>
        <v>0.3284643171697475</v>
      </c>
      <c r="AM982" s="199">
        <f t="shared" si="223"/>
        <v>28.161551645699763</v>
      </c>
      <c r="AN982" s="190"/>
    </row>
    <row r="983" spans="1:40" ht="14.45" hidden="1" customHeight="1">
      <c r="A983" s="190"/>
      <c r="B983" s="686"/>
      <c r="C983" s="196">
        <v>91</v>
      </c>
      <c r="D983" s="200"/>
      <c r="E983" s="200"/>
      <c r="F983" s="198"/>
      <c r="G983" s="198"/>
      <c r="H983" s="197"/>
      <c r="I983" s="197"/>
      <c r="J983" s="198"/>
      <c r="K983" s="198"/>
      <c r="L983" s="197"/>
      <c r="M983" s="197"/>
      <c r="N983" s="198"/>
      <c r="O983" s="198"/>
      <c r="P983" s="197"/>
      <c r="Q983" s="197"/>
      <c r="R983" s="198"/>
      <c r="S983" s="198"/>
      <c r="T983" s="197"/>
      <c r="U983" s="197"/>
      <c r="V983" s="198"/>
      <c r="W983" s="198"/>
      <c r="X983" s="197"/>
      <c r="Y983" s="197"/>
      <c r="Z983" s="198"/>
      <c r="AA983" s="198"/>
      <c r="AB983" s="197"/>
      <c r="AC983" s="197"/>
      <c r="AD983" s="198"/>
      <c r="AE983" s="198"/>
      <c r="AF983" s="197"/>
      <c r="AG983" s="197"/>
      <c r="AH983" s="198"/>
      <c r="AI983" s="198"/>
      <c r="AJ983" s="197">
        <f t="shared" si="225"/>
        <v>1.8000000000000002E-2</v>
      </c>
      <c r="AK983" s="197">
        <f t="shared" si="222"/>
        <v>0.74888249999999923</v>
      </c>
      <c r="AL983" s="198">
        <f>ROW(AG92)*AJ983^IF(AK983=100%,0,1)*PRODUCT(INDEX(1-AJ$891:AJ982,))</f>
        <v>0.32609648648773265</v>
      </c>
      <c r="AM983" s="199">
        <f t="shared" si="223"/>
        <v>28.487648132187495</v>
      </c>
      <c r="AN983" s="190"/>
    </row>
    <row r="984" spans="1:40" ht="14.45" hidden="1" customHeight="1">
      <c r="A984" s="190"/>
      <c r="B984" s="686"/>
      <c r="C984" s="196">
        <v>92</v>
      </c>
      <c r="D984" s="200"/>
      <c r="E984" s="200"/>
      <c r="F984" s="198"/>
      <c r="G984" s="198"/>
      <c r="H984" s="197"/>
      <c r="I984" s="197"/>
      <c r="J984" s="198"/>
      <c r="K984" s="198"/>
      <c r="L984" s="197"/>
      <c r="M984" s="197"/>
      <c r="N984" s="198"/>
      <c r="O984" s="198"/>
      <c r="P984" s="197"/>
      <c r="Q984" s="197"/>
      <c r="R984" s="198"/>
      <c r="S984" s="198"/>
      <c r="T984" s="197"/>
      <c r="U984" s="197"/>
      <c r="V984" s="198"/>
      <c r="W984" s="198"/>
      <c r="X984" s="197"/>
      <c r="Y984" s="197"/>
      <c r="Z984" s="198"/>
      <c r="AA984" s="198"/>
      <c r="AB984" s="197"/>
      <c r="AC984" s="197"/>
      <c r="AD984" s="198"/>
      <c r="AE984" s="198"/>
      <c r="AF984" s="197"/>
      <c r="AG984" s="197"/>
      <c r="AH984" s="198"/>
      <c r="AI984" s="198"/>
      <c r="AJ984" s="197">
        <f t="shared" si="225"/>
        <v>1.8000000000000002E-2</v>
      </c>
      <c r="AK984" s="197">
        <f t="shared" si="222"/>
        <v>0.75725249999999922</v>
      </c>
      <c r="AL984" s="198">
        <f>ROW(AG93)*AJ984^IF(AK984=100%,0,1)*PRODUCT(INDEX(1-AJ$891:AJ983,))</f>
        <v>0.32370747527150728</v>
      </c>
      <c r="AM984" s="199">
        <f t="shared" si="223"/>
        <v>28.811355607459003</v>
      </c>
      <c r="AN984" s="190"/>
    </row>
    <row r="985" spans="1:40" ht="14.45" hidden="1" customHeight="1">
      <c r="A985" s="190"/>
      <c r="B985" s="686"/>
      <c r="C985" s="196">
        <v>93</v>
      </c>
      <c r="D985" s="200"/>
      <c r="E985" s="200"/>
      <c r="F985" s="198"/>
      <c r="G985" s="198"/>
      <c r="H985" s="197"/>
      <c r="I985" s="197"/>
      <c r="J985" s="198"/>
      <c r="K985" s="198"/>
      <c r="L985" s="197"/>
      <c r="M985" s="197"/>
      <c r="N985" s="198"/>
      <c r="O985" s="198"/>
      <c r="P985" s="197"/>
      <c r="Q985" s="197"/>
      <c r="R985" s="198"/>
      <c r="S985" s="198"/>
      <c r="T985" s="197"/>
      <c r="U985" s="197"/>
      <c r="V985" s="198"/>
      <c r="W985" s="198"/>
      <c r="X985" s="197"/>
      <c r="Y985" s="197"/>
      <c r="Z985" s="198"/>
      <c r="AA985" s="198"/>
      <c r="AB985" s="197"/>
      <c r="AC985" s="197"/>
      <c r="AD985" s="198"/>
      <c r="AE985" s="198"/>
      <c r="AF985" s="197"/>
      <c r="AG985" s="197"/>
      <c r="AH985" s="198"/>
      <c r="AI985" s="198"/>
      <c r="AJ985" s="197">
        <f t="shared" si="225"/>
        <v>1.8000000000000002E-2</v>
      </c>
      <c r="AK985" s="197">
        <f t="shared" si="222"/>
        <v>0.76562249999999921</v>
      </c>
      <c r="AL985" s="198">
        <f>ROW(AG94)*AJ985^IF(AK985=100%,0,1)*PRODUCT(INDEX(1-AJ$891:AJ984,))</f>
        <v>0.32129881319744402</v>
      </c>
      <c r="AM985" s="199">
        <f t="shared" si="223"/>
        <v>29.132654420656447</v>
      </c>
      <c r="AN985" s="190"/>
    </row>
    <row r="986" spans="1:40" ht="14.45" hidden="1" customHeight="1">
      <c r="A986" s="190"/>
      <c r="B986" s="686"/>
      <c r="C986" s="196">
        <v>94</v>
      </c>
      <c r="D986" s="200"/>
      <c r="E986" s="200"/>
      <c r="F986" s="198"/>
      <c r="G986" s="198"/>
      <c r="H986" s="197"/>
      <c r="I986" s="197"/>
      <c r="J986" s="198"/>
      <c r="K986" s="198"/>
      <c r="L986" s="197"/>
      <c r="M986" s="197"/>
      <c r="N986" s="198"/>
      <c r="O986" s="198"/>
      <c r="P986" s="197"/>
      <c r="Q986" s="197"/>
      <c r="R986" s="198"/>
      <c r="S986" s="198"/>
      <c r="T986" s="197"/>
      <c r="U986" s="197"/>
      <c r="V986" s="198"/>
      <c r="W986" s="198"/>
      <c r="X986" s="197"/>
      <c r="Y986" s="197"/>
      <c r="Z986" s="198"/>
      <c r="AA986" s="198"/>
      <c r="AB986" s="197"/>
      <c r="AC986" s="197"/>
      <c r="AD986" s="198"/>
      <c r="AE986" s="198"/>
      <c r="AF986" s="197"/>
      <c r="AG986" s="197"/>
      <c r="AH986" s="198"/>
      <c r="AI986" s="198"/>
      <c r="AJ986" s="197">
        <f t="shared" si="225"/>
        <v>1.8000000000000002E-2</v>
      </c>
      <c r="AK986" s="197">
        <f t="shared" si="222"/>
        <v>0.7739924999999992</v>
      </c>
      <c r="AL986" s="198">
        <f>ROW(AG95)*AJ986^IF(AK986=100%,0,1)*PRODUCT(INDEX(1-AJ$891:AJ985,))</f>
        <v>0.31887198173605907</v>
      </c>
      <c r="AM986" s="199">
        <f t="shared" si="223"/>
        <v>29.451526402392506</v>
      </c>
      <c r="AN986" s="190"/>
    </row>
    <row r="987" spans="1:40" ht="14.45" hidden="1" customHeight="1">
      <c r="A987" s="190"/>
      <c r="B987" s="686"/>
      <c r="C987" s="196">
        <v>95</v>
      </c>
      <c r="D987" s="200"/>
      <c r="E987" s="200"/>
      <c r="F987" s="198"/>
      <c r="G987" s="198"/>
      <c r="H987" s="197"/>
      <c r="I987" s="197"/>
      <c r="J987" s="198"/>
      <c r="K987" s="198"/>
      <c r="L987" s="197"/>
      <c r="M987" s="197"/>
      <c r="N987" s="198"/>
      <c r="O987" s="198"/>
      <c r="P987" s="197"/>
      <c r="Q987" s="197"/>
      <c r="R987" s="198"/>
      <c r="S987" s="198"/>
      <c r="T987" s="197"/>
      <c r="U987" s="197"/>
      <c r="V987" s="198"/>
      <c r="W987" s="198"/>
      <c r="X987" s="197"/>
      <c r="Y987" s="197"/>
      <c r="Z987" s="198"/>
      <c r="AA987" s="198"/>
      <c r="AB987" s="197"/>
      <c r="AC987" s="197"/>
      <c r="AD987" s="198"/>
      <c r="AE987" s="198"/>
      <c r="AF987" s="197"/>
      <c r="AG987" s="197"/>
      <c r="AH987" s="198"/>
      <c r="AI987" s="198"/>
      <c r="AJ987" s="197">
        <f t="shared" si="225"/>
        <v>1.8000000000000002E-2</v>
      </c>
      <c r="AK987" s="197">
        <f t="shared" si="222"/>
        <v>0.78236249999999918</v>
      </c>
      <c r="AL987" s="198">
        <f>ROW(AG96)*AJ987^IF(AK987=100%,0,1)*PRODUCT(INDEX(1-AJ$891:AJ986,))</f>
        <v>0.31642841539180799</v>
      </c>
      <c r="AM987" s="199">
        <f t="shared" si="223"/>
        <v>29.767954817784315</v>
      </c>
      <c r="AN987" s="190"/>
    </row>
    <row r="988" spans="1:40" ht="14.45" hidden="1" customHeight="1">
      <c r="A988" s="190"/>
      <c r="B988" s="686"/>
      <c r="C988" s="196">
        <v>96</v>
      </c>
      <c r="D988" s="200"/>
      <c r="E988" s="200"/>
      <c r="F988" s="198"/>
      <c r="G988" s="198"/>
      <c r="H988" s="197"/>
      <c r="I988" s="197"/>
      <c r="J988" s="198"/>
      <c r="K988" s="198"/>
      <c r="L988" s="197"/>
      <c r="M988" s="197"/>
      <c r="N988" s="198"/>
      <c r="O988" s="198"/>
      <c r="P988" s="197"/>
      <c r="Q988" s="197"/>
      <c r="R988" s="198"/>
      <c r="S988" s="198"/>
      <c r="T988" s="197"/>
      <c r="U988" s="197"/>
      <c r="V988" s="198"/>
      <c r="W988" s="198"/>
      <c r="X988" s="197"/>
      <c r="Y988" s="197"/>
      <c r="Z988" s="198"/>
      <c r="AA988" s="198"/>
      <c r="AB988" s="197"/>
      <c r="AC988" s="197"/>
      <c r="AD988" s="198"/>
      <c r="AE988" s="198"/>
      <c r="AF988" s="197"/>
      <c r="AG988" s="197"/>
      <c r="AH988" s="198"/>
      <c r="AI988" s="198"/>
      <c r="AJ988" s="197">
        <f t="shared" si="225"/>
        <v>1.8000000000000002E-2</v>
      </c>
      <c r="AK988" s="197">
        <f t="shared" si="222"/>
        <v>0.79073249999999917</v>
      </c>
      <c r="AL988" s="198">
        <f>ROW(AG97)*AJ988^IF(AK988=100%,0,1)*PRODUCT(INDEX(1-AJ$891:AJ987,))</f>
        <v>0.31396950291386749</v>
      </c>
      <c r="AM988" s="199">
        <f t="shared" si="223"/>
        <v>30.081924320698182</v>
      </c>
      <c r="AN988" s="190"/>
    </row>
    <row r="989" spans="1:40" ht="14.45" hidden="1" customHeight="1">
      <c r="A989" s="190"/>
      <c r="B989" s="686"/>
      <c r="C989" s="196">
        <v>97</v>
      </c>
      <c r="D989" s="200"/>
      <c r="E989" s="200"/>
      <c r="F989" s="198"/>
      <c r="G989" s="198"/>
      <c r="H989" s="197"/>
      <c r="I989" s="197"/>
      <c r="J989" s="198"/>
      <c r="K989" s="198"/>
      <c r="L989" s="197"/>
      <c r="M989" s="197"/>
      <c r="N989" s="198"/>
      <c r="O989" s="198"/>
      <c r="P989" s="197"/>
      <c r="Q989" s="197"/>
      <c r="R989" s="198"/>
      <c r="S989" s="198"/>
      <c r="T989" s="197"/>
      <c r="U989" s="197"/>
      <c r="V989" s="198"/>
      <c r="W989" s="198"/>
      <c r="X989" s="197"/>
      <c r="Y989" s="197"/>
      <c r="Z989" s="198"/>
      <c r="AA989" s="198"/>
      <c r="AB989" s="197"/>
      <c r="AC989" s="197"/>
      <c r="AD989" s="198"/>
      <c r="AE989" s="198"/>
      <c r="AF989" s="197"/>
      <c r="AG989" s="197"/>
      <c r="AH989" s="198"/>
      <c r="AI989" s="198"/>
      <c r="AJ989" s="197">
        <f t="shared" si="225"/>
        <v>1.8000000000000002E-2</v>
      </c>
      <c r="AK989" s="197">
        <f t="shared" si="222"/>
        <v>0.79910249999999916</v>
      </c>
      <c r="AL989" s="198">
        <f>ROW(AG98)*AJ989^IF(AK989=100%,0,1)*PRODUCT(INDEX(1-AJ$891:AJ988,))</f>
        <v>0.31149658847854594</v>
      </c>
      <c r="AM989" s="199">
        <f t="shared" si="223"/>
        <v>30.393420909176729</v>
      </c>
      <c r="AN989" s="190"/>
    </row>
    <row r="990" spans="1:40" ht="14.45" hidden="1" customHeight="1">
      <c r="A990" s="190"/>
      <c r="B990" s="686"/>
      <c r="C990" s="196">
        <v>98</v>
      </c>
      <c r="D990" s="200"/>
      <c r="E990" s="200"/>
      <c r="F990" s="198"/>
      <c r="G990" s="198"/>
      <c r="H990" s="197"/>
      <c r="I990" s="197"/>
      <c r="J990" s="198"/>
      <c r="K990" s="198"/>
      <c r="L990" s="197"/>
      <c r="M990" s="197"/>
      <c r="N990" s="198"/>
      <c r="O990" s="198"/>
      <c r="P990" s="197"/>
      <c r="Q990" s="197"/>
      <c r="R990" s="198"/>
      <c r="S990" s="198"/>
      <c r="T990" s="197"/>
      <c r="U990" s="197"/>
      <c r="V990" s="198"/>
      <c r="W990" s="198"/>
      <c r="X990" s="197"/>
      <c r="Y990" s="197"/>
      <c r="Z990" s="198"/>
      <c r="AA990" s="198"/>
      <c r="AB990" s="197"/>
      <c r="AC990" s="197"/>
      <c r="AD990" s="198"/>
      <c r="AE990" s="198"/>
      <c r="AF990" s="197"/>
      <c r="AG990" s="197"/>
      <c r="AH990" s="198"/>
      <c r="AI990" s="198"/>
      <c r="AJ990" s="197">
        <f t="shared" si="225"/>
        <v>1.8000000000000002E-2</v>
      </c>
      <c r="AK990" s="197">
        <f t="shared" si="222"/>
        <v>0.80747249999999915</v>
      </c>
      <c r="AL990" s="198">
        <f>ROW(AG99)*AJ990^IF(AK990=100%,0,1)*PRODUCT(INDEX(1-AJ$891:AJ989,))</f>
        <v>0.30901097284395185</v>
      </c>
      <c r="AM990" s="199">
        <f t="shared" si="223"/>
        <v>30.702431882020683</v>
      </c>
      <c r="AN990" s="190"/>
    </row>
    <row r="991" spans="1:40" ht="14.45" hidden="1" customHeight="1">
      <c r="A991" s="190"/>
      <c r="B991" s="686"/>
      <c r="C991" s="196">
        <v>99</v>
      </c>
      <c r="D991" s="200"/>
      <c r="E991" s="200"/>
      <c r="F991" s="198"/>
      <c r="G991" s="198"/>
      <c r="H991" s="197"/>
      <c r="I991" s="197"/>
      <c r="J991" s="198"/>
      <c r="K991" s="198"/>
      <c r="L991" s="197"/>
      <c r="M991" s="197"/>
      <c r="N991" s="198"/>
      <c r="O991" s="198"/>
      <c r="P991" s="197"/>
      <c r="Q991" s="197"/>
      <c r="R991" s="198"/>
      <c r="S991" s="198"/>
      <c r="T991" s="197"/>
      <c r="U991" s="197"/>
      <c r="V991" s="198"/>
      <c r="W991" s="198"/>
      <c r="X991" s="197"/>
      <c r="Y991" s="197"/>
      <c r="Z991" s="198"/>
      <c r="AA991" s="198"/>
      <c r="AB991" s="197"/>
      <c r="AC991" s="197"/>
      <c r="AD991" s="198"/>
      <c r="AE991" s="198"/>
      <c r="AF991" s="197"/>
      <c r="AG991" s="197"/>
      <c r="AH991" s="198"/>
      <c r="AI991" s="198"/>
      <c r="AJ991" s="197">
        <f t="shared" si="225"/>
        <v>1.8000000000000002E-2</v>
      </c>
      <c r="AK991" s="197">
        <f t="shared" si="222"/>
        <v>0.81584249999999914</v>
      </c>
      <c r="AL991" s="198">
        <f>ROW(AG100)*AJ991^IF(AK991=100%,0,1)*PRODUCT(INDEX(1-AJ$891:AJ990,))</f>
        <v>0.30651391447753601</v>
      </c>
      <c r="AM991" s="199">
        <f t="shared" si="223"/>
        <v>31.008945796498217</v>
      </c>
      <c r="AN991" s="190"/>
    </row>
    <row r="992" spans="1:40" ht="14.45" hidden="1" customHeight="1">
      <c r="A992" s="190"/>
      <c r="B992" s="686"/>
      <c r="C992" s="196">
        <v>100</v>
      </c>
      <c r="D992" s="200"/>
      <c r="E992" s="200"/>
      <c r="F992" s="198"/>
      <c r="G992" s="198"/>
      <c r="H992" s="197"/>
      <c r="I992" s="197"/>
      <c r="J992" s="198"/>
      <c r="K992" s="198"/>
      <c r="L992" s="197"/>
      <c r="M992" s="197"/>
      <c r="N992" s="198"/>
      <c r="O992" s="198"/>
      <c r="P992" s="197"/>
      <c r="Q992" s="197"/>
      <c r="R992" s="198"/>
      <c r="S992" s="198"/>
      <c r="T992" s="197"/>
      <c r="U992" s="197"/>
      <c r="V992" s="198"/>
      <c r="W992" s="198"/>
      <c r="X992" s="197"/>
      <c r="Y992" s="197"/>
      <c r="Z992" s="198"/>
      <c r="AA992" s="198"/>
      <c r="AB992" s="197"/>
      <c r="AC992" s="197"/>
      <c r="AD992" s="198"/>
      <c r="AE992" s="198"/>
      <c r="AF992" s="197"/>
      <c r="AG992" s="197"/>
      <c r="AH992" s="198"/>
      <c r="AI992" s="198"/>
      <c r="AJ992" s="197">
        <f t="shared" si="225"/>
        <v>1.8000000000000002E-2</v>
      </c>
      <c r="AK992" s="197">
        <f t="shared" si="222"/>
        <v>0.82421249999999913</v>
      </c>
      <c r="AL992" s="198">
        <f>ROW(AG101)*AJ992^IF(AK992=100%,0,1)*PRODUCT(INDEX(1-AJ$891:AJ991,))</f>
        <v>0.30400663065710981</v>
      </c>
      <c r="AM992" s="199">
        <f t="shared" si="223"/>
        <v>31.312952427155327</v>
      </c>
      <c r="AN992" s="190"/>
    </row>
    <row r="993" spans="1:40" ht="14.45" hidden="1" customHeight="1">
      <c r="A993" s="190"/>
      <c r="B993" s="686"/>
      <c r="C993" s="196">
        <v>101</v>
      </c>
      <c r="D993" s="200"/>
      <c r="E993" s="200"/>
      <c r="F993" s="198"/>
      <c r="G993" s="198"/>
      <c r="H993" s="197"/>
      <c r="I993" s="197"/>
      <c r="J993" s="198"/>
      <c r="K993" s="198"/>
      <c r="L993" s="197"/>
      <c r="M993" s="197"/>
      <c r="N993" s="198"/>
      <c r="O993" s="198"/>
      <c r="P993" s="197"/>
      <c r="Q993" s="197"/>
      <c r="R993" s="198"/>
      <c r="S993" s="198"/>
      <c r="T993" s="197"/>
      <c r="U993" s="197"/>
      <c r="V993" s="198"/>
      <c r="W993" s="198"/>
      <c r="X993" s="197"/>
      <c r="Y993" s="197"/>
      <c r="Z993" s="198"/>
      <c r="AA993" s="198"/>
      <c r="AB993" s="197"/>
      <c r="AC993" s="197"/>
      <c r="AD993" s="198"/>
      <c r="AE993" s="198"/>
      <c r="AF993" s="197"/>
      <c r="AG993" s="197"/>
      <c r="AH993" s="198"/>
      <c r="AI993" s="198"/>
      <c r="AJ993" s="197">
        <f t="shared" si="225"/>
        <v>1.8000000000000002E-2</v>
      </c>
      <c r="AK993" s="197">
        <f t="shared" ref="AK993:AK1011" si="227">IF(AK992+AJ992*0.465&gt;1,1,AK992+AJ992*0.465)</f>
        <v>0.83258249999999911</v>
      </c>
      <c r="AL993" s="198">
        <f>ROW(AG102)*AJ993^IF(AK993=100%,0,1)*PRODUCT(INDEX(1-AJ$891:AJ992,))</f>
        <v>0.30149029854592818</v>
      </c>
      <c r="AM993" s="199">
        <f t="shared" si="223"/>
        <v>31.614442725701256</v>
      </c>
      <c r="AN993" s="190"/>
    </row>
    <row r="994" spans="1:40" ht="14.45" hidden="1" customHeight="1">
      <c r="A994" s="190"/>
      <c r="B994" s="686"/>
      <c r="C994" s="196">
        <v>102</v>
      </c>
      <c r="D994" s="200"/>
      <c r="E994" s="200"/>
      <c r="F994" s="198"/>
      <c r="G994" s="198"/>
      <c r="H994" s="197"/>
      <c r="I994" s="197"/>
      <c r="J994" s="198"/>
      <c r="K994" s="198"/>
      <c r="L994" s="197"/>
      <c r="M994" s="197"/>
      <c r="N994" s="198"/>
      <c r="O994" s="198"/>
      <c r="P994" s="197"/>
      <c r="Q994" s="197"/>
      <c r="R994" s="198"/>
      <c r="S994" s="198"/>
      <c r="T994" s="197"/>
      <c r="U994" s="197"/>
      <c r="V994" s="198"/>
      <c r="W994" s="198"/>
      <c r="X994" s="197"/>
      <c r="Y994" s="197"/>
      <c r="Z994" s="198"/>
      <c r="AA994" s="198"/>
      <c r="AB994" s="197"/>
      <c r="AC994" s="197"/>
      <c r="AD994" s="198"/>
      <c r="AE994" s="198"/>
      <c r="AF994" s="197"/>
      <c r="AG994" s="197"/>
      <c r="AH994" s="198"/>
      <c r="AI994" s="198"/>
      <c r="AJ994" s="197">
        <f t="shared" si="225"/>
        <v>1.8000000000000002E-2</v>
      </c>
      <c r="AK994" s="197">
        <f t="shared" si="227"/>
        <v>0.8409524999999991</v>
      </c>
      <c r="AL994" s="198">
        <f>ROW(AG103)*AJ994^IF(AK994=100%,0,1)*PRODUCT(INDEX(1-AJ$891:AJ993,))</f>
        <v>0.29896605624241623</v>
      </c>
      <c r="AM994" s="199">
        <f t="shared" si="223"/>
        <v>31.913408781943673</v>
      </c>
      <c r="AN994" s="190"/>
    </row>
    <row r="995" spans="1:40" ht="14.45" hidden="1" customHeight="1">
      <c r="A995" s="190"/>
      <c r="B995" s="686"/>
      <c r="C995" s="196">
        <v>103</v>
      </c>
      <c r="D995" s="200"/>
      <c r="E995" s="200"/>
      <c r="F995" s="198"/>
      <c r="G995" s="198"/>
      <c r="H995" s="197"/>
      <c r="I995" s="197"/>
      <c r="J995" s="198"/>
      <c r="K995" s="198"/>
      <c r="L995" s="197"/>
      <c r="M995" s="197"/>
      <c r="N995" s="198"/>
      <c r="O995" s="198"/>
      <c r="P995" s="197"/>
      <c r="Q995" s="197"/>
      <c r="R995" s="198"/>
      <c r="S995" s="198"/>
      <c r="T995" s="197"/>
      <c r="U995" s="197"/>
      <c r="V995" s="198"/>
      <c r="W995" s="198"/>
      <c r="X995" s="197"/>
      <c r="Y995" s="197"/>
      <c r="Z995" s="198"/>
      <c r="AA995" s="198"/>
      <c r="AB995" s="197"/>
      <c r="AC995" s="197"/>
      <c r="AD995" s="198"/>
      <c r="AE995" s="198"/>
      <c r="AF995" s="197"/>
      <c r="AG995" s="197"/>
      <c r="AH995" s="198"/>
      <c r="AI995" s="198"/>
      <c r="AJ995" s="197">
        <f t="shared" si="225"/>
        <v>1.8000000000000002E-2</v>
      </c>
      <c r="AK995" s="197">
        <f t="shared" si="227"/>
        <v>0.84932249999999909</v>
      </c>
      <c r="AL995" s="198">
        <f>ROW(AG104)*AJ995^IF(AK995=100%,0,1)*PRODUCT(INDEX(1-AJ$891:AJ994,))</f>
        <v>0.29643500380510179</v>
      </c>
      <c r="AM995" s="199">
        <f t="shared" si="223"/>
        <v>32.209843785748774</v>
      </c>
      <c r="AN995" s="190"/>
    </row>
    <row r="996" spans="1:40" ht="14.45" hidden="1" customHeight="1">
      <c r="A996" s="190"/>
      <c r="B996" s="686"/>
      <c r="C996" s="196">
        <v>104</v>
      </c>
      <c r="D996" s="200"/>
      <c r="E996" s="200"/>
      <c r="F996" s="198"/>
      <c r="G996" s="198"/>
      <c r="H996" s="197"/>
      <c r="I996" s="197"/>
      <c r="J996" s="198"/>
      <c r="K996" s="198"/>
      <c r="L996" s="197"/>
      <c r="M996" s="197"/>
      <c r="N996" s="198"/>
      <c r="O996" s="198"/>
      <c r="P996" s="197"/>
      <c r="Q996" s="197"/>
      <c r="R996" s="198"/>
      <c r="S996" s="198"/>
      <c r="T996" s="197"/>
      <c r="U996" s="197"/>
      <c r="V996" s="198"/>
      <c r="W996" s="198"/>
      <c r="X996" s="197"/>
      <c r="Y996" s="197"/>
      <c r="Z996" s="198"/>
      <c r="AA996" s="198"/>
      <c r="AB996" s="197"/>
      <c r="AC996" s="197"/>
      <c r="AD996" s="198"/>
      <c r="AE996" s="198"/>
      <c r="AF996" s="197"/>
      <c r="AG996" s="197"/>
      <c r="AH996" s="198"/>
      <c r="AI996" s="198"/>
      <c r="AJ996" s="197">
        <f t="shared" si="225"/>
        <v>1.8000000000000002E-2</v>
      </c>
      <c r="AK996" s="197">
        <f t="shared" si="227"/>
        <v>0.85769249999999908</v>
      </c>
      <c r="AL996" s="198">
        <f>ROW(AG105)*AJ996^IF(AK996=100%,0,1)*PRODUCT(INDEX(1-AJ$891:AJ995,))</f>
        <v>0.29389820425330815</v>
      </c>
      <c r="AM996" s="199">
        <f t="shared" si="223"/>
        <v>32.503741990002084</v>
      </c>
      <c r="AN996" s="190"/>
    </row>
    <row r="997" spans="1:40" ht="14.45" hidden="1" customHeight="1">
      <c r="A997" s="190"/>
      <c r="B997" s="686"/>
      <c r="C997" s="196">
        <v>105</v>
      </c>
      <c r="D997" s="200"/>
      <c r="E997" s="200"/>
      <c r="F997" s="198"/>
      <c r="G997" s="198"/>
      <c r="H997" s="197"/>
      <c r="I997" s="197"/>
      <c r="J997" s="198"/>
      <c r="K997" s="198"/>
      <c r="L997" s="197"/>
      <c r="M997" s="197"/>
      <c r="N997" s="198"/>
      <c r="O997" s="198"/>
      <c r="P997" s="197"/>
      <c r="Q997" s="197"/>
      <c r="R997" s="198"/>
      <c r="S997" s="198"/>
      <c r="T997" s="197"/>
      <c r="U997" s="197"/>
      <c r="V997" s="198"/>
      <c r="W997" s="198"/>
      <c r="X997" s="197"/>
      <c r="Y997" s="197"/>
      <c r="Z997" s="198"/>
      <c r="AA997" s="198"/>
      <c r="AB997" s="197"/>
      <c r="AC997" s="197"/>
      <c r="AD997" s="198"/>
      <c r="AE997" s="198"/>
      <c r="AF997" s="197"/>
      <c r="AG997" s="197"/>
      <c r="AH997" s="198"/>
      <c r="AI997" s="198"/>
      <c r="AJ997" s="197">
        <f t="shared" si="225"/>
        <v>1.8000000000000002E-2</v>
      </c>
      <c r="AK997" s="197">
        <f t="shared" si="227"/>
        <v>0.86606249999999907</v>
      </c>
      <c r="AL997" s="198">
        <f>ROW(AG106)*AJ997^IF(AK997=100%,0,1)*PRODUCT(INDEX(1-AJ$891:AJ996,))</f>
        <v>0.2913566845441462</v>
      </c>
      <c r="AM997" s="199">
        <f t="shared" si="223"/>
        <v>32.795098674546232</v>
      </c>
      <c r="AN997" s="190"/>
    </row>
    <row r="998" spans="1:40" ht="14.45" hidden="1" customHeight="1">
      <c r="A998" s="190"/>
      <c r="B998" s="686"/>
      <c r="C998" s="196">
        <v>106</v>
      </c>
      <c r="D998" s="200"/>
      <c r="E998" s="200"/>
      <c r="F998" s="198"/>
      <c r="G998" s="198"/>
      <c r="H998" s="197"/>
      <c r="I998" s="197"/>
      <c r="J998" s="198"/>
      <c r="K998" s="198"/>
      <c r="L998" s="197"/>
      <c r="M998" s="197"/>
      <c r="N998" s="198"/>
      <c r="O998" s="198"/>
      <c r="P998" s="197"/>
      <c r="Q998" s="197"/>
      <c r="R998" s="198"/>
      <c r="S998" s="198"/>
      <c r="T998" s="197"/>
      <c r="U998" s="197"/>
      <c r="V998" s="198"/>
      <c r="W998" s="198"/>
      <c r="X998" s="197"/>
      <c r="Y998" s="197"/>
      <c r="Z998" s="198"/>
      <c r="AA998" s="198"/>
      <c r="AB998" s="197"/>
      <c r="AC998" s="197"/>
      <c r="AD998" s="198"/>
      <c r="AE998" s="198"/>
      <c r="AF998" s="197"/>
      <c r="AG998" s="197"/>
      <c r="AH998" s="198"/>
      <c r="AI998" s="198"/>
      <c r="AJ998" s="197">
        <f t="shared" si="225"/>
        <v>1.8000000000000002E-2</v>
      </c>
      <c r="AK998" s="197">
        <f t="shared" si="227"/>
        <v>0.87443249999999906</v>
      </c>
      <c r="AL998" s="198">
        <f>ROW(AG107)*AJ998^IF(AK998=100%,0,1)*PRODUCT(INDEX(1-AJ$891:AJ997,))</f>
        <v>0.28881143652633601</v>
      </c>
      <c r="AM998" s="199">
        <f t="shared" si="223"/>
        <v>33.083910111072569</v>
      </c>
      <c r="AN998" s="190"/>
    </row>
    <row r="999" spans="1:40" ht="14.45" hidden="1" customHeight="1">
      <c r="A999" s="190"/>
      <c r="B999" s="686"/>
      <c r="C999" s="196">
        <v>107</v>
      </c>
      <c r="D999" s="200"/>
      <c r="E999" s="200"/>
      <c r="F999" s="198"/>
      <c r="G999" s="198"/>
      <c r="H999" s="197"/>
      <c r="I999" s="197"/>
      <c r="J999" s="198"/>
      <c r="K999" s="198"/>
      <c r="L999" s="197"/>
      <c r="M999" s="197"/>
      <c r="N999" s="198"/>
      <c r="O999" s="198"/>
      <c r="P999" s="197"/>
      <c r="Q999" s="197"/>
      <c r="R999" s="198"/>
      <c r="S999" s="198"/>
      <c r="T999" s="197"/>
      <c r="U999" s="197"/>
      <c r="V999" s="198"/>
      <c r="W999" s="198"/>
      <c r="X999" s="197"/>
      <c r="Y999" s="197"/>
      <c r="Z999" s="198"/>
      <c r="AA999" s="198"/>
      <c r="AB999" s="197"/>
      <c r="AC999" s="197"/>
      <c r="AD999" s="198"/>
      <c r="AE999" s="198"/>
      <c r="AF999" s="197"/>
      <c r="AG999" s="197"/>
      <c r="AH999" s="198"/>
      <c r="AI999" s="198"/>
      <c r="AJ999" s="197">
        <f t="shared" si="225"/>
        <v>1.8000000000000002E-2</v>
      </c>
      <c r="AK999" s="197">
        <f t="shared" si="227"/>
        <v>0.88280249999999905</v>
      </c>
      <c r="AL999" s="198">
        <f>ROW(AG108)*AJ999^IF(AK999=100%,0,1)*PRODUCT(INDEX(1-AJ$891:AJ998,))</f>
        <v>0.28626341787137471</v>
      </c>
      <c r="AM999" s="199">
        <f t="shared" si="223"/>
        <v>33.370173528943944</v>
      </c>
      <c r="AN999" s="190"/>
    </row>
    <row r="1000" spans="1:40" ht="14.45" hidden="1" customHeight="1">
      <c r="A1000" s="190"/>
      <c r="B1000" s="686"/>
      <c r="C1000" s="196">
        <v>108</v>
      </c>
      <c r="D1000" s="200"/>
      <c r="E1000" s="200"/>
      <c r="F1000" s="198"/>
      <c r="G1000" s="198"/>
      <c r="H1000" s="197"/>
      <c r="I1000" s="197"/>
      <c r="J1000" s="198"/>
      <c r="K1000" s="198"/>
      <c r="L1000" s="197"/>
      <c r="M1000" s="197"/>
      <c r="N1000" s="198"/>
      <c r="O1000" s="198"/>
      <c r="P1000" s="197"/>
      <c r="Q1000" s="197"/>
      <c r="R1000" s="198"/>
      <c r="S1000" s="198"/>
      <c r="T1000" s="197"/>
      <c r="U1000" s="197"/>
      <c r="V1000" s="198"/>
      <c r="W1000" s="198"/>
      <c r="X1000" s="197"/>
      <c r="Y1000" s="197"/>
      <c r="Z1000" s="198"/>
      <c r="AA1000" s="198"/>
      <c r="AB1000" s="197"/>
      <c r="AC1000" s="197"/>
      <c r="AD1000" s="198"/>
      <c r="AE1000" s="198"/>
      <c r="AF1000" s="197"/>
      <c r="AG1000" s="197"/>
      <c r="AH1000" s="198"/>
      <c r="AI1000" s="198"/>
      <c r="AJ1000" s="197">
        <f t="shared" si="225"/>
        <v>1.8000000000000002E-2</v>
      </c>
      <c r="AK1000" s="197">
        <f t="shared" si="227"/>
        <v>0.89117249999999903</v>
      </c>
      <c r="AL1000" s="198">
        <f>ROW(AG109)*AJ1000^IF(AK1000=100%,0,1)*PRODUCT(INDEX(1-AJ$891:AJ999,))</f>
        <v>0.28371355298255746</v>
      </c>
      <c r="AM1000" s="199">
        <f t="shared" si="223"/>
        <v>33.653887081926499</v>
      </c>
      <c r="AN1000" s="190"/>
    </row>
    <row r="1001" spans="1:40" ht="14.45" hidden="1" customHeight="1">
      <c r="A1001" s="190"/>
      <c r="B1001" s="686"/>
      <c r="C1001" s="196">
        <v>109</v>
      </c>
      <c r="D1001" s="200"/>
      <c r="E1001" s="200"/>
      <c r="F1001" s="198"/>
      <c r="G1001" s="198"/>
      <c r="H1001" s="197"/>
      <c r="I1001" s="197"/>
      <c r="J1001" s="198"/>
      <c r="K1001" s="198"/>
      <c r="L1001" s="197"/>
      <c r="M1001" s="197"/>
      <c r="N1001" s="198"/>
      <c r="O1001" s="198"/>
      <c r="P1001" s="197"/>
      <c r="Q1001" s="197"/>
      <c r="R1001" s="198"/>
      <c r="S1001" s="198"/>
      <c r="T1001" s="197"/>
      <c r="U1001" s="197"/>
      <c r="V1001" s="198"/>
      <c r="W1001" s="198"/>
      <c r="X1001" s="197"/>
      <c r="Y1001" s="197"/>
      <c r="Z1001" s="198"/>
      <c r="AA1001" s="198"/>
      <c r="AB1001" s="197"/>
      <c r="AC1001" s="197"/>
      <c r="AD1001" s="198"/>
      <c r="AE1001" s="198"/>
      <c r="AF1001" s="197"/>
      <c r="AG1001" s="197"/>
      <c r="AH1001" s="198"/>
      <c r="AI1001" s="198"/>
      <c r="AJ1001" s="197">
        <f t="shared" si="225"/>
        <v>1.8000000000000002E-2</v>
      </c>
      <c r="AK1001" s="197">
        <f t="shared" si="227"/>
        <v>0.89954249999999902</v>
      </c>
      <c r="AL1001" s="198">
        <f>ROW(AG110)*AJ1001^IF(AK1001=100%,0,1)*PRODUCT(INDEX(1-AJ$891:AJ1000,))</f>
        <v>0.2811627338823473</v>
      </c>
      <c r="AM1001" s="199">
        <f t="shared" si="223"/>
        <v>33.935049815808846</v>
      </c>
      <c r="AN1001" s="190"/>
    </row>
    <row r="1002" spans="1:40" ht="14.45" hidden="1" customHeight="1">
      <c r="A1002" s="190"/>
      <c r="B1002" s="686"/>
      <c r="C1002" s="196">
        <v>110</v>
      </c>
      <c r="D1002" s="200"/>
      <c r="E1002" s="200"/>
      <c r="F1002" s="198"/>
      <c r="G1002" s="198"/>
      <c r="H1002" s="197"/>
      <c r="I1002" s="197"/>
      <c r="J1002" s="198"/>
      <c r="K1002" s="198"/>
      <c r="L1002" s="197"/>
      <c r="M1002" s="197"/>
      <c r="N1002" s="198"/>
      <c r="O1002" s="198"/>
      <c r="P1002" s="197"/>
      <c r="Q1002" s="197"/>
      <c r="R1002" s="198"/>
      <c r="S1002" s="198"/>
      <c r="T1002" s="197"/>
      <c r="U1002" s="197"/>
      <c r="V1002" s="198"/>
      <c r="W1002" s="198"/>
      <c r="X1002" s="197"/>
      <c r="Y1002" s="197"/>
      <c r="Z1002" s="198"/>
      <c r="AA1002" s="198"/>
      <c r="AB1002" s="197"/>
      <c r="AC1002" s="197"/>
      <c r="AD1002" s="198"/>
      <c r="AE1002" s="198"/>
      <c r="AF1002" s="197"/>
      <c r="AG1002" s="197"/>
      <c r="AH1002" s="198"/>
      <c r="AI1002" s="198"/>
      <c r="AJ1002" s="197">
        <f t="shared" si="225"/>
        <v>1.8000000000000002E-2</v>
      </c>
      <c r="AK1002" s="197">
        <f t="shared" si="227"/>
        <v>0.90791249999999901</v>
      </c>
      <c r="AL1002" s="198">
        <f>ROW(AG111)*AJ1002^IF(AK1002=100%,0,1)*PRODUCT(INDEX(1-AJ$891:AJ1001,))</f>
        <v>0.27861182107857835</v>
      </c>
      <c r="AM1002" s="199">
        <f t="shared" si="223"/>
        <v>34.213661636887423</v>
      </c>
      <c r="AN1002" s="190"/>
    </row>
    <row r="1003" spans="1:40" ht="14.45" hidden="1" customHeight="1">
      <c r="A1003" s="190"/>
      <c r="B1003" s="686"/>
      <c r="C1003" s="196">
        <v>111</v>
      </c>
      <c r="D1003" s="200"/>
      <c r="E1003" s="200"/>
      <c r="F1003" s="198"/>
      <c r="G1003" s="198"/>
      <c r="H1003" s="197"/>
      <c r="I1003" s="197"/>
      <c r="J1003" s="198"/>
      <c r="K1003" s="198"/>
      <c r="L1003" s="197"/>
      <c r="M1003" s="197"/>
      <c r="N1003" s="198"/>
      <c r="O1003" s="198"/>
      <c r="P1003" s="197"/>
      <c r="Q1003" s="197"/>
      <c r="R1003" s="198"/>
      <c r="S1003" s="198"/>
      <c r="T1003" s="197"/>
      <c r="U1003" s="197"/>
      <c r="V1003" s="198"/>
      <c r="W1003" s="198"/>
      <c r="X1003" s="197"/>
      <c r="Y1003" s="197"/>
      <c r="Z1003" s="198"/>
      <c r="AA1003" s="198"/>
      <c r="AB1003" s="197"/>
      <c r="AC1003" s="197"/>
      <c r="AD1003" s="198"/>
      <c r="AE1003" s="198"/>
      <c r="AF1003" s="197"/>
      <c r="AG1003" s="197"/>
      <c r="AH1003" s="198"/>
      <c r="AI1003" s="198"/>
      <c r="AJ1003" s="197">
        <f t="shared" si="225"/>
        <v>1.8000000000000002E-2</v>
      </c>
      <c r="AK1003" s="197">
        <f t="shared" si="227"/>
        <v>0.916282499999999</v>
      </c>
      <c r="AL1003" s="198">
        <f>ROW(AG112)*AJ1003^IF(AK1003=100%,0,1)*PRODUCT(INDEX(1-AJ$891:AJ1002,))</f>
        <v>0.27606164440996717</v>
      </c>
      <c r="AM1003" s="199">
        <f t="shared" si="223"/>
        <v>34.489723281297387</v>
      </c>
      <c r="AN1003" s="190"/>
    </row>
    <row r="1004" spans="1:40" ht="14.45" hidden="1" customHeight="1">
      <c r="A1004" s="190"/>
      <c r="B1004" s="686"/>
      <c r="C1004" s="196">
        <v>112</v>
      </c>
      <c r="D1004" s="200"/>
      <c r="E1004" s="200"/>
      <c r="F1004" s="198"/>
      <c r="G1004" s="198"/>
      <c r="H1004" s="197"/>
      <c r="I1004" s="197"/>
      <c r="J1004" s="198"/>
      <c r="K1004" s="198"/>
      <c r="L1004" s="197"/>
      <c r="M1004" s="197"/>
      <c r="N1004" s="198"/>
      <c r="O1004" s="198"/>
      <c r="P1004" s="197"/>
      <c r="Q1004" s="197"/>
      <c r="R1004" s="198"/>
      <c r="S1004" s="198"/>
      <c r="T1004" s="197"/>
      <c r="U1004" s="197"/>
      <c r="V1004" s="198"/>
      <c r="W1004" s="198"/>
      <c r="X1004" s="197"/>
      <c r="Y1004" s="197"/>
      <c r="Z1004" s="198"/>
      <c r="AA1004" s="198"/>
      <c r="AB1004" s="197"/>
      <c r="AC1004" s="197"/>
      <c r="AD1004" s="198"/>
      <c r="AE1004" s="198"/>
      <c r="AF1004" s="197"/>
      <c r="AG1004" s="197"/>
      <c r="AH1004" s="198"/>
      <c r="AI1004" s="198"/>
      <c r="AJ1004" s="197">
        <f t="shared" si="225"/>
        <v>1.8000000000000002E-2</v>
      </c>
      <c r="AK1004" s="197">
        <f t="shared" si="227"/>
        <v>0.92465249999999899</v>
      </c>
      <c r="AL1004" s="198">
        <f>ROW(AG113)*AJ1004^IF(AK1004=100%,0,1)*PRODUCT(INDEX(1-AJ$891:AJ1003,))</f>
        <v>0.2735130038713966</v>
      </c>
      <c r="AM1004" s="199">
        <f t="shared" si="223"/>
        <v>34.76323628516878</v>
      </c>
      <c r="AN1004" s="190"/>
    </row>
    <row r="1005" spans="1:40" ht="14.45" hidden="1" customHeight="1">
      <c r="A1005" s="190"/>
      <c r="B1005" s="686"/>
      <c r="C1005" s="196">
        <v>113</v>
      </c>
      <c r="D1005" s="200"/>
      <c r="E1005" s="200"/>
      <c r="F1005" s="198"/>
      <c r="G1005" s="198"/>
      <c r="H1005" s="197"/>
      <c r="I1005" s="197"/>
      <c r="J1005" s="198"/>
      <c r="K1005" s="198"/>
      <c r="L1005" s="197"/>
      <c r="M1005" s="197"/>
      <c r="N1005" s="198"/>
      <c r="O1005" s="198"/>
      <c r="P1005" s="197"/>
      <c r="Q1005" s="197"/>
      <c r="R1005" s="198"/>
      <c r="S1005" s="198"/>
      <c r="T1005" s="197"/>
      <c r="U1005" s="197"/>
      <c r="V1005" s="198"/>
      <c r="W1005" s="198"/>
      <c r="X1005" s="197"/>
      <c r="Y1005" s="197"/>
      <c r="Z1005" s="198"/>
      <c r="AA1005" s="198"/>
      <c r="AB1005" s="197"/>
      <c r="AC1005" s="197"/>
      <c r="AD1005" s="198"/>
      <c r="AE1005" s="198"/>
      <c r="AF1005" s="197"/>
      <c r="AG1005" s="197"/>
      <c r="AH1005" s="198"/>
      <c r="AI1005" s="198"/>
      <c r="AJ1005" s="197">
        <f t="shared" si="225"/>
        <v>1.8000000000000002E-2</v>
      </c>
      <c r="AK1005" s="197">
        <f t="shared" si="227"/>
        <v>0.93302249999999898</v>
      </c>
      <c r="AL1005" s="198">
        <f>ROW(AG114)*AJ1005^IF(AK1005=100%,0,1)*PRODUCT(INDEX(1-AJ$891:AJ1004,))</f>
        <v>0.27096667041942574</v>
      </c>
      <c r="AM1005" s="199">
        <f t="shared" si="223"/>
        <v>35.034202955588206</v>
      </c>
      <c r="AN1005" s="190"/>
    </row>
    <row r="1006" spans="1:40" ht="14.45" hidden="1" customHeight="1">
      <c r="A1006" s="190"/>
      <c r="B1006" s="686"/>
      <c r="C1006" s="196">
        <v>114</v>
      </c>
      <c r="D1006" s="200"/>
      <c r="E1006" s="200"/>
      <c r="F1006" s="198"/>
      <c r="G1006" s="198"/>
      <c r="H1006" s="197"/>
      <c r="I1006" s="197"/>
      <c r="J1006" s="198"/>
      <c r="K1006" s="198"/>
      <c r="L1006" s="197"/>
      <c r="M1006" s="197"/>
      <c r="N1006" s="198"/>
      <c r="O1006" s="198"/>
      <c r="P1006" s="197"/>
      <c r="Q1006" s="197"/>
      <c r="R1006" s="198"/>
      <c r="S1006" s="198"/>
      <c r="T1006" s="197"/>
      <c r="U1006" s="197"/>
      <c r="V1006" s="198"/>
      <c r="W1006" s="198"/>
      <c r="X1006" s="197"/>
      <c r="Y1006" s="197"/>
      <c r="Z1006" s="198"/>
      <c r="AA1006" s="198"/>
      <c r="AB1006" s="197"/>
      <c r="AC1006" s="197"/>
      <c r="AD1006" s="198"/>
      <c r="AE1006" s="198"/>
      <c r="AF1006" s="197"/>
      <c r="AG1006" s="197"/>
      <c r="AH1006" s="198"/>
      <c r="AI1006" s="198"/>
      <c r="AJ1006" s="197">
        <f t="shared" si="225"/>
        <v>1.8000000000000002E-2</v>
      </c>
      <c r="AK1006" s="197">
        <f t="shared" si="227"/>
        <v>0.94139249999999897</v>
      </c>
      <c r="AL1006" s="198">
        <f>ROW(AG115)*AJ1006^IF(AK1006=100%,0,1)*PRODUCT(INDEX(1-AJ$891:AJ1005,))</f>
        <v>0.26842338675847149</v>
      </c>
      <c r="AM1006" s="199">
        <f t="shared" si="223"/>
        <v>35.302626342346677</v>
      </c>
      <c r="AN1006" s="190"/>
    </row>
    <row r="1007" spans="1:40" ht="14.45" hidden="1" customHeight="1">
      <c r="A1007" s="190"/>
      <c r="B1007" s="686"/>
      <c r="C1007" s="196">
        <v>115</v>
      </c>
      <c r="D1007" s="200"/>
      <c r="E1007" s="200"/>
      <c r="F1007" s="198"/>
      <c r="G1007" s="198"/>
      <c r="H1007" s="197"/>
      <c r="I1007" s="197"/>
      <c r="J1007" s="198"/>
      <c r="K1007" s="198"/>
      <c r="L1007" s="197"/>
      <c r="M1007" s="197"/>
      <c r="N1007" s="198"/>
      <c r="O1007" s="198"/>
      <c r="P1007" s="197"/>
      <c r="Q1007" s="197"/>
      <c r="R1007" s="198"/>
      <c r="S1007" s="198"/>
      <c r="T1007" s="197"/>
      <c r="U1007" s="197"/>
      <c r="V1007" s="198"/>
      <c r="W1007" s="198"/>
      <c r="X1007" s="197"/>
      <c r="Y1007" s="197"/>
      <c r="Z1007" s="198"/>
      <c r="AA1007" s="198"/>
      <c r="AB1007" s="197"/>
      <c r="AC1007" s="197"/>
      <c r="AD1007" s="198"/>
      <c r="AE1007" s="198"/>
      <c r="AF1007" s="197"/>
      <c r="AG1007" s="197"/>
      <c r="AH1007" s="198"/>
      <c r="AI1007" s="198"/>
      <c r="AJ1007" s="197">
        <f t="shared" si="225"/>
        <v>1.8000000000000002E-2</v>
      </c>
      <c r="AK1007" s="197">
        <f t="shared" si="227"/>
        <v>0.94976249999999895</v>
      </c>
      <c r="AL1007" s="198">
        <f>ROW(AG116)*AJ1007^IF(AK1007=100%,0,1)*PRODUCT(INDEX(1-AJ$891:AJ1006,))</f>
        <v>0.26588386810809572</v>
      </c>
      <c r="AM1007" s="199">
        <f t="shared" si="223"/>
        <v>35.568510210454775</v>
      </c>
      <c r="AN1007" s="190"/>
    </row>
    <row r="1008" spans="1:40" ht="14.45" hidden="1" customHeight="1">
      <c r="A1008" s="190"/>
      <c r="B1008" s="686"/>
      <c r="C1008" s="196">
        <v>116</v>
      </c>
      <c r="D1008" s="200"/>
      <c r="E1008" s="200"/>
      <c r="F1008" s="198"/>
      <c r="G1008" s="198"/>
      <c r="H1008" s="197"/>
      <c r="I1008" s="197"/>
      <c r="J1008" s="198"/>
      <c r="K1008" s="198"/>
      <c r="L1008" s="197"/>
      <c r="M1008" s="197"/>
      <c r="N1008" s="198"/>
      <c r="O1008" s="198"/>
      <c r="P1008" s="197"/>
      <c r="Q1008" s="197"/>
      <c r="R1008" s="198"/>
      <c r="S1008" s="198"/>
      <c r="T1008" s="197"/>
      <c r="U1008" s="197"/>
      <c r="V1008" s="198"/>
      <c r="W1008" s="198"/>
      <c r="X1008" s="197"/>
      <c r="Y1008" s="197"/>
      <c r="Z1008" s="198"/>
      <c r="AA1008" s="198"/>
      <c r="AB1008" s="197"/>
      <c r="AC1008" s="197"/>
      <c r="AD1008" s="198"/>
      <c r="AE1008" s="198"/>
      <c r="AF1008" s="197"/>
      <c r="AG1008" s="197"/>
      <c r="AH1008" s="198"/>
      <c r="AI1008" s="198"/>
      <c r="AJ1008" s="197">
        <f t="shared" si="225"/>
        <v>1.8000000000000002E-2</v>
      </c>
      <c r="AK1008" s="197">
        <f t="shared" si="227"/>
        <v>0.95813249999999894</v>
      </c>
      <c r="AL1008" s="198">
        <f>ROW(AG117)*AJ1008^IF(AK1008=100%,0,1)*PRODUCT(INDEX(1-AJ$891:AJ1007,))</f>
        <v>0.26334880295182372</v>
      </c>
      <c r="AM1008" s="199">
        <f t="shared" si="223"/>
        <v>35.8318590134066</v>
      </c>
      <c r="AN1008" s="190"/>
    </row>
    <row r="1009" spans="1:40" ht="14.45" hidden="1" customHeight="1">
      <c r="A1009" s="190"/>
      <c r="B1009" s="686"/>
      <c r="C1009" s="196">
        <v>117</v>
      </c>
      <c r="D1009" s="200"/>
      <c r="E1009" s="200"/>
      <c r="F1009" s="198"/>
      <c r="G1009" s="198"/>
      <c r="H1009" s="197"/>
      <c r="I1009" s="197"/>
      <c r="J1009" s="198"/>
      <c r="K1009" s="198"/>
      <c r="L1009" s="197"/>
      <c r="M1009" s="197"/>
      <c r="N1009" s="198"/>
      <c r="O1009" s="198"/>
      <c r="P1009" s="197"/>
      <c r="Q1009" s="197"/>
      <c r="R1009" s="198"/>
      <c r="S1009" s="198"/>
      <c r="T1009" s="197"/>
      <c r="U1009" s="197"/>
      <c r="V1009" s="198"/>
      <c r="W1009" s="198"/>
      <c r="X1009" s="197"/>
      <c r="Y1009" s="197"/>
      <c r="Z1009" s="198"/>
      <c r="AA1009" s="198"/>
      <c r="AB1009" s="197"/>
      <c r="AC1009" s="197"/>
      <c r="AD1009" s="198"/>
      <c r="AE1009" s="198"/>
      <c r="AF1009" s="197"/>
      <c r="AG1009" s="197"/>
      <c r="AH1009" s="198"/>
      <c r="AI1009" s="198"/>
      <c r="AJ1009" s="197">
        <f t="shared" si="225"/>
        <v>1.8000000000000002E-2</v>
      </c>
      <c r="AK1009" s="197">
        <f t="shared" si="227"/>
        <v>0.96650249999999893</v>
      </c>
      <c r="AL1009" s="198">
        <f>ROW(AG118)*AJ1009^IF(AK1009=100%,0,1)*PRODUCT(INDEX(1-AJ$891:AJ1008,))</f>
        <v>0.26081885376791047</v>
      </c>
      <c r="AM1009" s="199">
        <f t="shared" si="223"/>
        <v>36.092677867174508</v>
      </c>
      <c r="AN1009" s="190"/>
    </row>
    <row r="1010" spans="1:40" ht="14.45" hidden="1" customHeight="1">
      <c r="A1010" s="190"/>
      <c r="B1010" s="686"/>
      <c r="C1010" s="196">
        <v>118</v>
      </c>
      <c r="D1010" s="200"/>
      <c r="E1010" s="200"/>
      <c r="F1010" s="198"/>
      <c r="G1010" s="198"/>
      <c r="H1010" s="197"/>
      <c r="I1010" s="197"/>
      <c r="J1010" s="198"/>
      <c r="K1010" s="198"/>
      <c r="L1010" s="197"/>
      <c r="M1010" s="197"/>
      <c r="N1010" s="198"/>
      <c r="O1010" s="198"/>
      <c r="P1010" s="197"/>
      <c r="Q1010" s="197"/>
      <c r="R1010" s="198"/>
      <c r="S1010" s="198"/>
      <c r="T1010" s="197"/>
      <c r="U1010" s="197"/>
      <c r="V1010" s="198"/>
      <c r="W1010" s="198"/>
      <c r="X1010" s="197"/>
      <c r="Y1010" s="197"/>
      <c r="Z1010" s="198"/>
      <c r="AA1010" s="198"/>
      <c r="AB1010" s="197"/>
      <c r="AC1010" s="197"/>
      <c r="AD1010" s="198"/>
      <c r="AE1010" s="198"/>
      <c r="AF1010" s="197"/>
      <c r="AG1010" s="197"/>
      <c r="AH1010" s="198"/>
      <c r="AI1010" s="198"/>
      <c r="AJ1010" s="197">
        <f t="shared" si="225"/>
        <v>1.8000000000000002E-2</v>
      </c>
      <c r="AK1010" s="197">
        <f t="shared" si="227"/>
        <v>0.97487249999999892</v>
      </c>
      <c r="AL1010" s="198">
        <f>ROW(AG119)*AJ1010^IF(AK1010=100%,0,1)*PRODUCT(INDEX(1-AJ$891:AJ1009,))</f>
        <v>0.25829465774246169</v>
      </c>
      <c r="AM1010" s="199">
        <f t="shared" si="223"/>
        <v>36.350972524916969</v>
      </c>
      <c r="AN1010" s="190"/>
    </row>
    <row r="1011" spans="1:40" ht="14.45" hidden="1" customHeight="1">
      <c r="A1011" s="190"/>
      <c r="B1011" s="686"/>
      <c r="C1011" s="196">
        <v>119</v>
      </c>
      <c r="D1011" s="200"/>
      <c r="E1011" s="200"/>
      <c r="F1011" s="198"/>
      <c r="G1011" s="198"/>
      <c r="H1011" s="197"/>
      <c r="I1011" s="197"/>
      <c r="J1011" s="198"/>
      <c r="K1011" s="198"/>
      <c r="L1011" s="197"/>
      <c r="M1011" s="197"/>
      <c r="N1011" s="198"/>
      <c r="O1011" s="198"/>
      <c r="P1011" s="197"/>
      <c r="Q1011" s="197"/>
      <c r="R1011" s="198"/>
      <c r="S1011" s="198"/>
      <c r="T1011" s="197"/>
      <c r="U1011" s="197"/>
      <c r="V1011" s="198"/>
      <c r="W1011" s="198"/>
      <c r="X1011" s="197"/>
      <c r="Y1011" s="197"/>
      <c r="Z1011" s="198"/>
      <c r="AA1011" s="198"/>
      <c r="AB1011" s="197"/>
      <c r="AC1011" s="197"/>
      <c r="AD1011" s="198"/>
      <c r="AE1011" s="198"/>
      <c r="AF1011" s="197"/>
      <c r="AG1011" s="197"/>
      <c r="AH1011" s="198"/>
      <c r="AI1011" s="198"/>
      <c r="AJ1011" s="197">
        <f t="shared" si="225"/>
        <v>1.8000000000000002E-2</v>
      </c>
      <c r="AK1011" s="197">
        <f t="shared" si="227"/>
        <v>0.98324249999999891</v>
      </c>
      <c r="AL1011" s="198">
        <f>ROW(AG120)*AJ1011^IF(AK1011=100%,0,1)*PRODUCT(INDEX(1-AJ$891:AJ1010,))</f>
        <v>0.25577682746530828</v>
      </c>
      <c r="AM1011" s="199">
        <f t="shared" si="223"/>
        <v>36.60674935238228</v>
      </c>
      <c r="AN1011" s="190"/>
    </row>
    <row r="1012" spans="1:40" ht="14.45" hidden="1" customHeight="1">
      <c r="A1012" s="190"/>
      <c r="B1012" s="686"/>
      <c r="C1012" s="196"/>
      <c r="D1012" s="200"/>
      <c r="E1012" s="200"/>
      <c r="F1012" s="198"/>
      <c r="G1012" s="198"/>
      <c r="H1012" s="197"/>
      <c r="I1012" s="197"/>
      <c r="J1012" s="198"/>
      <c r="K1012" s="198"/>
      <c r="L1012" s="197"/>
      <c r="M1012" s="197"/>
      <c r="N1012" s="198"/>
      <c r="O1012" s="198"/>
      <c r="P1012" s="197"/>
      <c r="Q1012" s="197"/>
      <c r="R1012" s="198"/>
      <c r="S1012" s="198"/>
      <c r="T1012" s="197"/>
      <c r="U1012" s="197"/>
      <c r="V1012" s="198"/>
      <c r="W1012" s="198"/>
      <c r="X1012" s="197"/>
      <c r="Y1012" s="197"/>
      <c r="Z1012" s="198"/>
      <c r="AA1012" s="198"/>
      <c r="AB1012" s="197"/>
      <c r="AC1012" s="197"/>
      <c r="AD1012" s="198"/>
      <c r="AE1012" s="198"/>
      <c r="AF1012" s="197"/>
      <c r="AG1012" s="197"/>
      <c r="AH1012" s="198"/>
      <c r="AI1012" s="198"/>
      <c r="AJ1012" s="197">
        <f t="shared" si="225"/>
        <v>1.8000000000000002E-2</v>
      </c>
      <c r="AK1012" s="197">
        <f t="shared" ref="AK1012:AK1014" si="228">IF(AK1011+AJ1011*0.465&gt;1,1,AK1011+AJ1011*0.465)</f>
        <v>0.9916124999999989</v>
      </c>
      <c r="AL1012" s="198">
        <f>ROW(AG121)*AJ1012^IF(AK1012=100%,0,1)*PRODUCT(INDEX(1-AJ$891:AJ1011,))</f>
        <v>0.25326595160902388</v>
      </c>
      <c r="AM1012" s="199">
        <f t="shared" ref="AM1012:AM1014" si="229">SUM(AL1012+AM1011)</f>
        <v>36.860015303991304</v>
      </c>
      <c r="AN1012" s="190"/>
    </row>
    <row r="1013" spans="1:40" ht="14.45" hidden="1" customHeight="1">
      <c r="A1013" s="190"/>
      <c r="B1013" s="686"/>
      <c r="C1013" s="196">
        <v>120</v>
      </c>
      <c r="D1013" s="200"/>
      <c r="E1013" s="200"/>
      <c r="F1013" s="198"/>
      <c r="G1013" s="198"/>
      <c r="H1013" s="197"/>
      <c r="I1013" s="197"/>
      <c r="J1013" s="198"/>
      <c r="K1013" s="198"/>
      <c r="L1013" s="197"/>
      <c r="M1013" s="197"/>
      <c r="N1013" s="198"/>
      <c r="O1013" s="198"/>
      <c r="P1013" s="197"/>
      <c r="Q1013" s="197"/>
      <c r="R1013" s="198"/>
      <c r="S1013" s="198"/>
      <c r="T1013" s="197"/>
      <c r="U1013" s="197"/>
      <c r="V1013" s="198"/>
      <c r="W1013" s="198"/>
      <c r="X1013" s="197"/>
      <c r="Y1013" s="197"/>
      <c r="Z1013" s="198"/>
      <c r="AA1013" s="198"/>
      <c r="AB1013" s="197"/>
      <c r="AC1013" s="197"/>
      <c r="AD1013" s="198"/>
      <c r="AE1013" s="198"/>
      <c r="AF1013" s="197"/>
      <c r="AG1013" s="197"/>
      <c r="AH1013" s="198"/>
      <c r="AI1013" s="198"/>
      <c r="AJ1013" s="197">
        <f t="shared" si="225"/>
        <v>1.8000000000000002E-2</v>
      </c>
      <c r="AK1013" s="197">
        <f t="shared" si="228"/>
        <v>0.99998249999999889</v>
      </c>
      <c r="AL1013" s="198">
        <f>ROW(AG122)*AJ1013^IF(AK1013=100%,0,1)*PRODUCT(INDEX(1-AJ$891:AJ1012,))</f>
        <v>0.25076259559146685</v>
      </c>
      <c r="AM1013" s="199">
        <f t="shared" si="229"/>
        <v>37.110777899582772</v>
      </c>
      <c r="AN1013" s="190"/>
    </row>
    <row r="1014" spans="1:40" ht="14.45" customHeight="1" thickBot="1">
      <c r="A1014" s="190"/>
      <c r="B1014" s="687"/>
      <c r="C1014" s="202">
        <v>121</v>
      </c>
      <c r="D1014" s="203"/>
      <c r="E1014" s="203"/>
      <c r="F1014" s="204"/>
      <c r="G1014" s="204"/>
      <c r="H1014" s="205"/>
      <c r="I1014" s="205"/>
      <c r="J1014" s="204"/>
      <c r="K1014" s="204"/>
      <c r="L1014" s="205"/>
      <c r="M1014" s="205"/>
      <c r="N1014" s="204"/>
      <c r="O1014" s="204"/>
      <c r="P1014" s="205"/>
      <c r="Q1014" s="205"/>
      <c r="R1014" s="204"/>
      <c r="S1014" s="204"/>
      <c r="T1014" s="205"/>
      <c r="U1014" s="205"/>
      <c r="V1014" s="204"/>
      <c r="W1014" s="204"/>
      <c r="X1014" s="205"/>
      <c r="Y1014" s="205"/>
      <c r="Z1014" s="204"/>
      <c r="AA1014" s="204"/>
      <c r="AB1014" s="205"/>
      <c r="AC1014" s="205"/>
      <c r="AD1014" s="204"/>
      <c r="AE1014" s="204"/>
      <c r="AF1014" s="205"/>
      <c r="AG1014" s="205"/>
      <c r="AH1014" s="204"/>
      <c r="AI1014" s="204"/>
      <c r="AJ1014" s="205">
        <f t="shared" si="225"/>
        <v>1.8000000000000002E-2</v>
      </c>
      <c r="AK1014" s="205">
        <f t="shared" si="228"/>
        <v>1</v>
      </c>
      <c r="AL1014" s="204">
        <f>ROW(AG123)*AJ1014^IF(AK1014=100%,0,1)*PRODUCT(INDEX(1-AJ$891:AJ1013,))</f>
        <v>13.792627901234479</v>
      </c>
      <c r="AM1014" s="206">
        <f t="shared" si="229"/>
        <v>50.903405800817254</v>
      </c>
      <c r="AN1014" s="190"/>
    </row>
    <row r="1015" spans="1:40" ht="14.45" customHeight="1" thickBot="1">
      <c r="A1015" s="190"/>
      <c r="B1015" s="190"/>
      <c r="C1015" s="190"/>
      <c r="D1015" s="190"/>
      <c r="E1015" s="190"/>
      <c r="F1015" s="192"/>
      <c r="G1015" s="192"/>
      <c r="H1015" s="190"/>
      <c r="I1015" s="190"/>
      <c r="J1015" s="192"/>
      <c r="K1015" s="192"/>
      <c r="L1015" s="190"/>
      <c r="M1015" s="190"/>
      <c r="N1015" s="192"/>
      <c r="O1015" s="192"/>
      <c r="P1015" s="190"/>
      <c r="Q1015" s="190"/>
      <c r="R1015" s="192"/>
      <c r="S1015" s="192"/>
      <c r="T1015" s="190"/>
      <c r="U1015" s="190"/>
      <c r="V1015" s="192"/>
      <c r="W1015" s="192"/>
      <c r="X1015" s="190"/>
      <c r="Y1015" s="190"/>
      <c r="Z1015" s="192"/>
      <c r="AA1015" s="192"/>
      <c r="AB1015" s="190"/>
      <c r="AC1015" s="190"/>
      <c r="AD1015" s="192"/>
      <c r="AE1015" s="192"/>
      <c r="AF1015" s="190"/>
      <c r="AG1015" s="190"/>
      <c r="AH1015" s="192"/>
      <c r="AI1015" s="192"/>
      <c r="AJ1015" s="190"/>
      <c r="AK1015" s="190"/>
      <c r="AL1015" s="192"/>
      <c r="AM1015" s="192"/>
      <c r="AN1015" s="190"/>
    </row>
    <row r="1016" spans="1:40" ht="14.45" customHeight="1">
      <c r="A1016" s="190"/>
      <c r="B1016" s="685" t="s">
        <v>1552</v>
      </c>
      <c r="C1016" s="176" t="s">
        <v>1540</v>
      </c>
      <c r="D1016" s="683">
        <v>7</v>
      </c>
      <c r="E1016" s="683"/>
      <c r="F1016" s="683"/>
      <c r="G1016" s="683"/>
      <c r="H1016" s="683">
        <v>8</v>
      </c>
      <c r="I1016" s="683"/>
      <c r="J1016" s="683"/>
      <c r="K1016" s="683"/>
      <c r="L1016" s="683" t="s">
        <v>1007</v>
      </c>
      <c r="M1016" s="683"/>
      <c r="N1016" s="683"/>
      <c r="O1016" s="683"/>
      <c r="P1016" s="683" t="s">
        <v>1008</v>
      </c>
      <c r="Q1016" s="683"/>
      <c r="R1016" s="683"/>
      <c r="S1016" s="683"/>
      <c r="T1016" s="683" t="s">
        <v>1009</v>
      </c>
      <c r="U1016" s="683"/>
      <c r="V1016" s="683"/>
      <c r="W1016" s="683"/>
      <c r="X1016" s="683" t="s">
        <v>1010</v>
      </c>
      <c r="Y1016" s="683"/>
      <c r="Z1016" s="683"/>
      <c r="AA1016" s="683"/>
      <c r="AB1016" s="683" t="s">
        <v>1011</v>
      </c>
      <c r="AC1016" s="683"/>
      <c r="AD1016" s="688"/>
      <c r="AE1016" s="688"/>
      <c r="AF1016" s="683" t="s">
        <v>1012</v>
      </c>
      <c r="AG1016" s="683"/>
      <c r="AH1016" s="688"/>
      <c r="AI1016" s="688"/>
      <c r="AJ1016" s="683" t="s">
        <v>981</v>
      </c>
      <c r="AK1016" s="683"/>
      <c r="AL1016" s="683"/>
      <c r="AM1016" s="684"/>
      <c r="AN1016" s="190"/>
    </row>
    <row r="1017" spans="1:40" ht="14.45" customHeight="1">
      <c r="A1017" s="190"/>
      <c r="B1017" s="686"/>
      <c r="C1017" s="163" t="s">
        <v>1549</v>
      </c>
      <c r="D1017" s="163" t="s">
        <v>1004</v>
      </c>
      <c r="E1017" s="163" t="s">
        <v>1005</v>
      </c>
      <c r="F1017" s="163" t="s">
        <v>175</v>
      </c>
      <c r="G1017" s="163" t="s">
        <v>1006</v>
      </c>
      <c r="H1017" s="163" t="s">
        <v>1004</v>
      </c>
      <c r="I1017" s="163" t="s">
        <v>1005</v>
      </c>
      <c r="J1017" s="163" t="s">
        <v>175</v>
      </c>
      <c r="K1017" s="163" t="s">
        <v>1006</v>
      </c>
      <c r="L1017" s="163" t="s">
        <v>1004</v>
      </c>
      <c r="M1017" s="163" t="s">
        <v>1005</v>
      </c>
      <c r="N1017" s="163" t="s">
        <v>175</v>
      </c>
      <c r="O1017" s="163" t="s">
        <v>1006</v>
      </c>
      <c r="P1017" s="163" t="s">
        <v>1004</v>
      </c>
      <c r="Q1017" s="163" t="s">
        <v>1005</v>
      </c>
      <c r="R1017" s="163" t="s">
        <v>175</v>
      </c>
      <c r="S1017" s="163" t="s">
        <v>1006</v>
      </c>
      <c r="T1017" s="163" t="s">
        <v>1004</v>
      </c>
      <c r="U1017" s="163" t="s">
        <v>1005</v>
      </c>
      <c r="V1017" s="163" t="s">
        <v>175</v>
      </c>
      <c r="W1017" s="163" t="s">
        <v>1006</v>
      </c>
      <c r="X1017" s="163" t="s">
        <v>1004</v>
      </c>
      <c r="Y1017" s="163" t="s">
        <v>1005</v>
      </c>
      <c r="Z1017" s="163" t="s">
        <v>175</v>
      </c>
      <c r="AA1017" s="163" t="s">
        <v>1006</v>
      </c>
      <c r="AB1017" s="163" t="s">
        <v>1004</v>
      </c>
      <c r="AC1017" s="163" t="s">
        <v>1005</v>
      </c>
      <c r="AD1017" s="163" t="s">
        <v>175</v>
      </c>
      <c r="AE1017" s="163" t="s">
        <v>1006</v>
      </c>
      <c r="AF1017" s="163" t="s">
        <v>1004</v>
      </c>
      <c r="AG1017" s="163" t="s">
        <v>1005</v>
      </c>
      <c r="AH1017" s="163" t="s">
        <v>175</v>
      </c>
      <c r="AI1017" s="163" t="s">
        <v>1006</v>
      </c>
      <c r="AJ1017" s="163" t="s">
        <v>1004</v>
      </c>
      <c r="AK1017" s="163" t="s">
        <v>1005</v>
      </c>
      <c r="AL1017" s="163" t="s">
        <v>175</v>
      </c>
      <c r="AM1017" s="185" t="s">
        <v>1006</v>
      </c>
      <c r="AN1017" s="190"/>
    </row>
    <row r="1018" spans="1:40" ht="14.45" hidden="1" customHeight="1">
      <c r="A1018" s="190"/>
      <c r="B1018" s="686"/>
      <c r="C1018" s="168"/>
      <c r="D1018" s="174">
        <f>$F$5</f>
        <v>1.67E-2</v>
      </c>
      <c r="E1018" s="174">
        <f>$F$7</f>
        <v>3.3300000000000003E-2</v>
      </c>
      <c r="F1018" s="174">
        <f>$F$9</f>
        <v>0.1</v>
      </c>
      <c r="G1018" s="170">
        <f>$D$9</f>
        <v>0.4</v>
      </c>
      <c r="H1018" s="174">
        <f>$F$15</f>
        <v>1.2500000000000001E-2</v>
      </c>
      <c r="I1018" s="174">
        <f>$F$17</f>
        <v>2.5000000000000001E-2</v>
      </c>
      <c r="J1018" s="174">
        <f>$F$19</f>
        <v>7.4999999999999997E-2</v>
      </c>
      <c r="K1018" s="170">
        <f>$D$19</f>
        <v>0.45</v>
      </c>
      <c r="L1018" s="174">
        <f>$F$25</f>
        <v>8.3999999999999995E-3</v>
      </c>
      <c r="M1018" s="174">
        <f>$F$27</f>
        <v>1.67E-2</v>
      </c>
      <c r="N1018" s="174">
        <f>$F$29</f>
        <v>0.05</v>
      </c>
      <c r="O1018" s="170">
        <f>$D$29</f>
        <v>0.3</v>
      </c>
      <c r="P1018" s="174">
        <f>$F$55</f>
        <v>2.0999999999999999E-3</v>
      </c>
      <c r="Q1018" s="174">
        <f>$F$57</f>
        <v>4.1999999999999997E-3</v>
      </c>
      <c r="R1018" s="174">
        <f>$F$59</f>
        <v>1.2500000000000001E-2</v>
      </c>
      <c r="S1018" s="170">
        <f>$D$59</f>
        <v>0.15</v>
      </c>
      <c r="T1018" s="174">
        <f>$O$25</f>
        <v>1.4E-3</v>
      </c>
      <c r="U1018" s="174">
        <f>$O$27</f>
        <v>2.8E-3</v>
      </c>
      <c r="V1018" s="174">
        <f>$O$29</f>
        <v>8.3000000000000001E-3</v>
      </c>
      <c r="W1018" s="170">
        <f>$M$29</f>
        <v>0.1</v>
      </c>
      <c r="X1018" s="174">
        <f>$O$55</f>
        <v>5.0000000000000001E-4</v>
      </c>
      <c r="Y1018" s="174">
        <f>$O$57</f>
        <v>8.9999999999999998E-4</v>
      </c>
      <c r="Z1018" s="174">
        <f>$O$59</f>
        <v>2.8E-3</v>
      </c>
      <c r="AA1018" s="170">
        <f>$M$59</f>
        <v>0.05</v>
      </c>
      <c r="AB1018" s="174">
        <f>$X$25</f>
        <v>2.9999999999999997E-4</v>
      </c>
      <c r="AC1018" s="174">
        <f>$X$27</f>
        <v>5.9999999999999995E-4</v>
      </c>
      <c r="AD1018" s="174">
        <f>$X$29</f>
        <v>1.6999999999999999E-3</v>
      </c>
      <c r="AE1018" s="170">
        <f>$V$29</f>
        <v>0.03</v>
      </c>
      <c r="AF1018" s="174">
        <f>$X$35</f>
        <v>1E-4</v>
      </c>
      <c r="AG1018" s="174">
        <f>$X$37</f>
        <v>2.0000000000000001E-4</v>
      </c>
      <c r="AH1018" s="174">
        <f>$X$39</f>
        <v>4.0000000000000002E-4</v>
      </c>
      <c r="AI1018" s="170">
        <f>$V$39</f>
        <v>0.01</v>
      </c>
      <c r="AJ1018" s="174">
        <f>$X$55</f>
        <v>1E-4</v>
      </c>
      <c r="AK1018" s="174">
        <f>$X$57</f>
        <v>2.0000000000000001E-4</v>
      </c>
      <c r="AL1018" s="174">
        <f>$X$59</f>
        <v>4.0000000000000002E-4</v>
      </c>
      <c r="AM1018" s="189">
        <f>$V$59</f>
        <v>0.01</v>
      </c>
      <c r="AN1018" s="190"/>
    </row>
    <row r="1019" spans="1:40" ht="14.45" hidden="1" customHeight="1">
      <c r="A1019" s="190"/>
      <c r="B1019" s="686"/>
      <c r="C1019" s="168"/>
      <c r="D1019" s="168">
        <f>$G$5</f>
        <v>12</v>
      </c>
      <c r="E1019" s="168">
        <f>$G$7</f>
        <v>6</v>
      </c>
      <c r="F1019" s="168">
        <f>$G$9</f>
        <v>2</v>
      </c>
      <c r="G1019" s="168"/>
      <c r="H1019" s="168">
        <f>$G$15</f>
        <v>12</v>
      </c>
      <c r="I1019" s="168">
        <f>$G$17</f>
        <v>6</v>
      </c>
      <c r="J1019" s="168">
        <f>$G$19</f>
        <v>2</v>
      </c>
      <c r="K1019" s="168"/>
      <c r="L1019" s="168">
        <f>$G$25</f>
        <v>12</v>
      </c>
      <c r="M1019" s="168">
        <f>$G$27</f>
        <v>6</v>
      </c>
      <c r="N1019" s="168">
        <f>$G$29</f>
        <v>2</v>
      </c>
      <c r="O1019" s="168"/>
      <c r="P1019" s="168">
        <f>$G$55</f>
        <v>24</v>
      </c>
      <c r="Q1019" s="168">
        <f>$G$57</f>
        <v>12</v>
      </c>
      <c r="R1019" s="168">
        <f>$G$59</f>
        <v>4</v>
      </c>
      <c r="S1019" s="168"/>
      <c r="T1019" s="168">
        <f>$P$25</f>
        <v>24</v>
      </c>
      <c r="U1019" s="168">
        <f>$P$27</f>
        <v>12</v>
      </c>
      <c r="V1019" s="168">
        <f>$P$29</f>
        <v>4</v>
      </c>
      <c r="W1019" s="168"/>
      <c r="X1019" s="168">
        <f>$P$55</f>
        <v>36</v>
      </c>
      <c r="Y1019" s="168">
        <f>$P$57</f>
        <v>18</v>
      </c>
      <c r="Z1019" s="168">
        <f>$P$59</f>
        <v>6</v>
      </c>
      <c r="AA1019" s="168"/>
      <c r="AB1019" s="168">
        <f>$Y$25</f>
        <v>36</v>
      </c>
      <c r="AC1019" s="168">
        <f>$Y$27</f>
        <v>18</v>
      </c>
      <c r="AD1019" s="168">
        <f>$Y$29</f>
        <v>6</v>
      </c>
      <c r="AE1019" s="168"/>
      <c r="AF1019" s="168">
        <f>$Y$35</f>
        <v>48</v>
      </c>
      <c r="AG1019" s="168">
        <f>$Y$37</f>
        <v>24</v>
      </c>
      <c r="AH1019" s="168">
        <f>$Y$39</f>
        <v>8</v>
      </c>
      <c r="AI1019" s="168"/>
      <c r="AJ1019" s="168">
        <f>$Y$55</f>
        <v>48</v>
      </c>
      <c r="AK1019" s="168">
        <f>$Y$57</f>
        <v>24</v>
      </c>
      <c r="AL1019" s="168">
        <f>$Y$59</f>
        <v>8</v>
      </c>
      <c r="AM1019" s="169"/>
      <c r="AN1019" s="190"/>
    </row>
    <row r="1020" spans="1:40" ht="14.45" hidden="1" customHeight="1">
      <c r="A1020" s="190"/>
      <c r="B1020" s="686"/>
      <c r="C1020" s="168"/>
      <c r="D1020" s="170"/>
      <c r="E1020" s="170"/>
      <c r="F1020" s="171"/>
      <c r="G1020" s="171"/>
      <c r="H1020" s="170"/>
      <c r="I1020" s="170"/>
      <c r="J1020" s="171"/>
      <c r="K1020" s="171"/>
      <c r="L1020" s="170"/>
      <c r="M1020" s="170"/>
      <c r="N1020" s="171"/>
      <c r="O1020" s="171"/>
      <c r="P1020" s="170"/>
      <c r="Q1020" s="170"/>
      <c r="R1020" s="171"/>
      <c r="S1020" s="171"/>
      <c r="T1020" s="170"/>
      <c r="U1020" s="170"/>
      <c r="V1020" s="171"/>
      <c r="W1020" s="171"/>
      <c r="X1020" s="170"/>
      <c r="Y1020" s="170"/>
      <c r="Z1020" s="171"/>
      <c r="AA1020" s="171"/>
      <c r="AB1020" s="170"/>
      <c r="AC1020" s="170"/>
      <c r="AD1020" s="171"/>
      <c r="AE1020" s="171"/>
      <c r="AF1020" s="170"/>
      <c r="AG1020" s="170"/>
      <c r="AH1020" s="171"/>
      <c r="AI1020" s="171"/>
      <c r="AJ1020" s="172"/>
      <c r="AK1020" s="170"/>
      <c r="AL1020" s="171"/>
      <c r="AM1020" s="173"/>
      <c r="AN1020" s="190"/>
    </row>
    <row r="1021" spans="1:40" ht="14.45" customHeight="1">
      <c r="A1021" s="190"/>
      <c r="B1021" s="686"/>
      <c r="C1021" s="196">
        <v>0</v>
      </c>
      <c r="D1021" s="197">
        <f>IF(D$65+E1018*E1019+F1018*F1019&gt;1,1,IF(E1018*E1019+F1018*F1019&gt;G1018,D$65+G1018,D$65+E1018*E1019+F1018*F1019))</f>
        <v>0.99980000000000002</v>
      </c>
      <c r="E1021" s="197">
        <v>0</v>
      </c>
      <c r="F1021" s="198">
        <f>ROW(A1)*D1021^IF(E1021=100%,0,1)*PRODUCT(INDEX(1-D$1020:D1020,))</f>
        <v>0.99980000000000002</v>
      </c>
      <c r="G1021" s="198">
        <f>SUM(F1021+G1020)</f>
        <v>0.99980000000000002</v>
      </c>
      <c r="H1021" s="197">
        <f>IF(H$65+I1018*I1019+J1018*J1019&gt;1,1,IF(I1018*I1019+J1018*J1019&gt;K1018,H$65+K1018,H$65+I1018*I1019+J1018*J1019))</f>
        <v>0.75000000000000011</v>
      </c>
      <c r="I1021" s="197">
        <v>0</v>
      </c>
      <c r="J1021" s="198">
        <f>ROW(E1)*H1021^IF(I1021=100%,0,1)*PRODUCT(INDEX(1-H$1020:H1020,))</f>
        <v>0.75000000000000011</v>
      </c>
      <c r="K1021" s="198">
        <f>SUM(J1021+K1020)</f>
        <v>0.75000000000000011</v>
      </c>
      <c r="L1021" s="197">
        <f>IF(L$65+M1018*M1019+N1018*N1019&gt;1,1,IF(M1018*M1019+N1018*N1019&gt;O1018,L$65+O1018,L$65+M1018*M1019+N1018*N1019))</f>
        <v>0.50019999999999998</v>
      </c>
      <c r="M1021" s="197">
        <v>0</v>
      </c>
      <c r="N1021" s="198">
        <f>ROW(I1)*L1021^IF(M1021=100%,0,1)*PRODUCT(INDEX(1-L$1020:L1020,))</f>
        <v>0.50019999999999998</v>
      </c>
      <c r="O1021" s="198">
        <f>SUM(N1021+O1020)</f>
        <v>0.50019999999999998</v>
      </c>
      <c r="P1021" s="197">
        <f>IF(P$65+Q1018*Q1019+R1018*R1019&gt;1,1,IF(Q1018*Q1019+R1018*R1019&gt;S1018,P$65+S1018,P$65+Q1018*Q1019+R1018*R1019))</f>
        <v>0.25040000000000001</v>
      </c>
      <c r="Q1021" s="197">
        <v>0</v>
      </c>
      <c r="R1021" s="198">
        <f>ROW(M1)*P1021^IF(Q1021=100%,0,1)*PRODUCT(INDEX(1-P$1020:P1020,))</f>
        <v>0.25040000000000001</v>
      </c>
      <c r="S1021" s="198">
        <f>SUM(R1021+S1020)</f>
        <v>0.25040000000000001</v>
      </c>
      <c r="T1021" s="197">
        <f>IF(T$65+U1018*U1019+V1018*V1019&gt;1,1,IF(U1018*U1019+V1018*V1019&gt;W1018,T$65+W1018,T$65+U1018*U1019+V1018*V1019))</f>
        <v>0.1668</v>
      </c>
      <c r="U1021" s="197">
        <v>0</v>
      </c>
      <c r="V1021" s="198">
        <f>ROW(Q1)*T1021^IF(U1021=100%,0,1)*PRODUCT(INDEX(1-T$1020:T1020,))</f>
        <v>0.1668</v>
      </c>
      <c r="W1021" s="198">
        <f>SUM(V1021+W1020)</f>
        <v>0.1668</v>
      </c>
      <c r="X1021" s="197">
        <f>IF(X$65+Y1018*Y1019+Z1018*Z1019&gt;1,1,IF(Y1018*Y1019+Z1018*Z1019&gt;AA1018,X$65+AA1018,X$65+Y1018*Y1019+Z1018*Z1019))</f>
        <v>8.3000000000000004E-2</v>
      </c>
      <c r="Y1021" s="197">
        <v>0</v>
      </c>
      <c r="Z1021" s="198">
        <f>ROW(U1)*X1021^IF(Y1021=100%,0,1)*PRODUCT(INDEX(1-X$1020:X1020,))</f>
        <v>8.3000000000000004E-2</v>
      </c>
      <c r="AA1021" s="198">
        <f>SUM(Z1021+AA1020)</f>
        <v>8.3000000000000004E-2</v>
      </c>
      <c r="AB1021" s="197">
        <f>IF(AB$65+AC1018*AC1019+AD1018*AD1019&gt;1,1,IF(AC1018*AC1019+AD1018*AD1019&gt;AE1018,AB$65+AE1018,AB$65+AC1018*AC1019+AD1018*AD1019))</f>
        <v>5.0999999999999997E-2</v>
      </c>
      <c r="AC1021" s="197">
        <v>0</v>
      </c>
      <c r="AD1021" s="198">
        <f>ROW(Y1)*AB1021^IF(AC1021=100%,0,1)*PRODUCT(INDEX(1-AB$1020:AB1020,))</f>
        <v>5.0999999999999997E-2</v>
      </c>
      <c r="AE1021" s="198">
        <f>SUM(AD1021+AE1020)</f>
        <v>5.0999999999999997E-2</v>
      </c>
      <c r="AF1021" s="197">
        <f>IF(AF$65+AG1018*AG1019+AH1018*AH1019&gt;1,1,IF(AG1018*AG1019+AH1018*AH1019&gt;AI1018,AF$65+AI1018,AF$65+AG1018*AG1019+AH1018*AH1019))</f>
        <v>1.8000000000000002E-2</v>
      </c>
      <c r="AG1021" s="197">
        <v>0</v>
      </c>
      <c r="AH1021" s="198">
        <f>ROW(AC1)*AF1021^IF(AG1021=100%,0,1)*PRODUCT(INDEX(1-AF$1020:AF1020,))</f>
        <v>1.8000000000000002E-2</v>
      </c>
      <c r="AI1021" s="198">
        <f>SUM(AH1021+AI1020)</f>
        <v>1.8000000000000002E-2</v>
      </c>
      <c r="AJ1021" s="197">
        <f>IF(AJ$65+AK1018*AK1019+AL1018*AL1019&gt;1,1,IF(AK1018*AK1019+AL1018*AL1019&gt;AM1018,AJ$65+AM1018,AJ$65+AK1018*AK1019+AL1018*AL1019))</f>
        <v>1.2999999999999999E-2</v>
      </c>
      <c r="AK1021" s="197">
        <v>0</v>
      </c>
      <c r="AL1021" s="198">
        <f>ROW(AG1)*AJ1021^IF(AK1021=100%,0,1)*PRODUCT(INDEX(1-AJ$1020:AJ1020,))</f>
        <v>1.2999999999999999E-2</v>
      </c>
      <c r="AM1021" s="199">
        <f>SUM(AL1021+AM1020)</f>
        <v>1.2999999999999999E-2</v>
      </c>
      <c r="AN1021" s="190"/>
    </row>
    <row r="1022" spans="1:40" ht="14.45" hidden="1" customHeight="1">
      <c r="A1022" s="190"/>
      <c r="B1022" s="686"/>
      <c r="C1022" s="196">
        <v>1</v>
      </c>
      <c r="D1022" s="197"/>
      <c r="E1022" s="197"/>
      <c r="F1022" s="198"/>
      <c r="G1022" s="198"/>
      <c r="H1022" s="197">
        <f>H1021+ROUNDDOWN(H$65/10,3)</f>
        <v>0.79500000000000015</v>
      </c>
      <c r="I1022" s="197">
        <f>IF(I1021+H1021*0.465&gt;1,1,I1021+H1021*0.465)</f>
        <v>0.34875000000000006</v>
      </c>
      <c r="J1022" s="198">
        <f>ROW(E2)*H1022^IF(I1022=100%,0,1)*PRODUCT(INDEX(1-H$1020:H1021,))</f>
        <v>0.39749999999999991</v>
      </c>
      <c r="K1022" s="198">
        <f t="shared" ref="K1022:K1024" si="230">SUM(J1022+K1021)</f>
        <v>1.1475</v>
      </c>
      <c r="L1022" s="197">
        <f>L1021+ROUNDDOWN(L$65/10,3)</f>
        <v>0.5302</v>
      </c>
      <c r="M1022" s="197">
        <f>IF(M1021+L1021*0.465&gt;1,1,M1021+L1021*0.465)</f>
        <v>0.23259299999999999</v>
      </c>
      <c r="N1022" s="198">
        <f>ROW(I2)*L1022^IF(M1022=100%,0,1)*PRODUCT(INDEX(1-L$1020:L1021,))</f>
        <v>0.52998792000000006</v>
      </c>
      <c r="O1022" s="198">
        <f t="shared" ref="O1022:O1025" si="231">SUM(N1022+O1021)</f>
        <v>1.0301879199999999</v>
      </c>
      <c r="P1022" s="197">
        <f t="shared" ref="P1022:P1029" si="232">P1021+ROUNDDOWN(P$65/10,3)</f>
        <v>0.26540000000000002</v>
      </c>
      <c r="Q1022" s="197">
        <f t="shared" ref="Q1022:Q1029" si="233">IF(Q1021+P1021*0.465&gt;1,1,Q1021+P1021*0.465)</f>
        <v>0.11643600000000001</v>
      </c>
      <c r="R1022" s="198">
        <f>ROW(M2)*P1022^IF(Q1022=100%,0,1)*PRODUCT(INDEX(1-P$1020:P1021,))</f>
        <v>0.39788768000000008</v>
      </c>
      <c r="S1022" s="198">
        <f t="shared" ref="S1022:S1029" si="234">SUM(R1022+S1021)</f>
        <v>0.64828768000000014</v>
      </c>
      <c r="T1022" s="197">
        <f t="shared" ref="T1022:T1031" si="235">T1021+ROUNDDOWN(T$65/10,3)</f>
        <v>0.17680000000000001</v>
      </c>
      <c r="U1022" s="197">
        <f t="shared" ref="U1022:U1032" si="236">IF(U1021+T1021*0.465&gt;1,1,U1021+T1021*0.465)</f>
        <v>7.7562000000000006E-2</v>
      </c>
      <c r="V1022" s="198">
        <f>ROW(Q2)*T1022^IF(U1022=100%,0,1)*PRODUCT(INDEX(1-T$1020:T1021,))</f>
        <v>0.29461952000000002</v>
      </c>
      <c r="W1022" s="198">
        <f t="shared" ref="W1022:W1032" si="237">SUM(V1022+W1021)</f>
        <v>0.46141952000000003</v>
      </c>
      <c r="X1022" s="197">
        <f t="shared" ref="X1022:X1031" si="238">X1021+ROUNDDOWN(X$65/10,3)</f>
        <v>8.8000000000000009E-2</v>
      </c>
      <c r="Y1022" s="197">
        <f t="shared" ref="Y1022:Y1039" si="239">IF(Y1021+X1021*0.465&gt;1,1,Y1021+X1021*0.465)</f>
        <v>3.8595000000000004E-2</v>
      </c>
      <c r="Z1022" s="198">
        <f>ROW(U2)*X1022^IF(Y1022=100%,0,1)*PRODUCT(INDEX(1-X$1020:X1021,))</f>
        <v>0.16139200000000004</v>
      </c>
      <c r="AA1022" s="198">
        <f t="shared" ref="AA1022:AA1040" si="240">SUM(Z1022+AA1021)</f>
        <v>0.24439200000000005</v>
      </c>
      <c r="AB1022" s="197">
        <f t="shared" ref="AB1022:AB1031" si="241">AB1021+ROUNDDOWN(AB$65/10,3)</f>
        <v>5.3999999999999999E-2</v>
      </c>
      <c r="AC1022" s="197">
        <f t="shared" ref="AC1022:AC1050" si="242">IF(AC1021+AB1021*0.465&gt;1,1,AC1021+AB1021*0.465)</f>
        <v>2.3715E-2</v>
      </c>
      <c r="AD1022" s="198">
        <f>ROW(Y2)*AB1022^IF(AC1022=100%,0,1)*PRODUCT(INDEX(1-AB$1020:AB1021,))</f>
        <v>0.102492</v>
      </c>
      <c r="AE1022" s="198">
        <f t="shared" ref="AE1022:AE1050" si="243">SUM(AD1022+AE1021)</f>
        <v>0.15349199999999999</v>
      </c>
      <c r="AF1022" s="197">
        <f t="shared" ref="AF1022:AF1031" si="244">AF1021+ROUNDDOWN(AF$65/10,3)</f>
        <v>1.9000000000000003E-2</v>
      </c>
      <c r="AG1022" s="197">
        <f t="shared" ref="AG1022:AG1085" si="245">IF(AG1021+AF1021*0.465&gt;1,1,AG1021+AF1021*0.465)</f>
        <v>8.3700000000000007E-3</v>
      </c>
      <c r="AH1022" s="198">
        <f>ROW(AC2)*AF1022^IF(AG1022=100%,0,1)*PRODUCT(INDEX(1-AF$1020:AF1021,))</f>
        <v>3.7316000000000002E-2</v>
      </c>
      <c r="AI1022" s="198">
        <f t="shared" ref="AI1022:AI1085" si="246">SUM(AH1022+AI1021)</f>
        <v>5.5316000000000004E-2</v>
      </c>
      <c r="AJ1022" s="197">
        <f t="shared" ref="AJ1022:AJ1031" si="247">AJ1021+ROUNDDOWN(AJ$65/10,4)</f>
        <v>1.35E-2</v>
      </c>
      <c r="AK1022" s="197">
        <f t="shared" ref="AK1022:AK1085" si="248">IF(AK1021+AJ1021*0.465&gt;1,1,AK1021+AJ1021*0.465)</f>
        <v>6.045E-3</v>
      </c>
      <c r="AL1022" s="198">
        <f>ROW(AG2)*AJ1022^IF(AK1022=100%,0,1)*PRODUCT(INDEX(1-AJ$1020:AJ1021,))</f>
        <v>2.6648999999999999E-2</v>
      </c>
      <c r="AM1022" s="199">
        <f t="shared" ref="AM1022:AM1085" si="249">SUM(AL1022+AM1021)</f>
        <v>3.9648999999999997E-2</v>
      </c>
      <c r="AN1022" s="190"/>
    </row>
    <row r="1023" spans="1:40" ht="14.45" hidden="1" customHeight="1">
      <c r="A1023" s="190"/>
      <c r="B1023" s="686"/>
      <c r="C1023" s="196">
        <v>2</v>
      </c>
      <c r="D1023" s="197"/>
      <c r="E1023" s="197"/>
      <c r="F1023" s="198"/>
      <c r="G1023" s="198"/>
      <c r="H1023" s="197">
        <f t="shared" ref="H1023:H1024" si="250">H1022+ROUNDDOWN(H$65/10,3)</f>
        <v>0.84000000000000019</v>
      </c>
      <c r="I1023" s="197">
        <f t="shared" ref="I1023:I1024" si="251">IF(I1022+H1022*0.465&gt;1,1,I1022+H1022*0.465)</f>
        <v>0.71842500000000009</v>
      </c>
      <c r="J1023" s="198">
        <f>ROW(E3)*H1023^IF(I1023=100%,0,1)*PRODUCT(INDEX(1-H$1020:H1022,))</f>
        <v>0.12914999999999988</v>
      </c>
      <c r="K1023" s="198">
        <f t="shared" si="230"/>
        <v>1.2766499999999998</v>
      </c>
      <c r="L1023" s="197">
        <f>L1022+ROUNDDOWN(L$65/10,3)</f>
        <v>0.56020000000000003</v>
      </c>
      <c r="M1023" s="197">
        <f>IF(M1022+L1022*0.465&gt;1,1,M1022+L1022*0.465)</f>
        <v>0.47913600000000001</v>
      </c>
      <c r="N1023" s="198">
        <f>ROW(I3)*L1023^IF(M1023=100%,0,1)*PRODUCT(INDEX(1-L$1020:L1022,))</f>
        <v>0.39461503082400007</v>
      </c>
      <c r="O1023" s="198">
        <f t="shared" si="231"/>
        <v>1.4248029508240001</v>
      </c>
      <c r="P1023" s="197">
        <f t="shared" si="232"/>
        <v>0.28040000000000004</v>
      </c>
      <c r="Q1023" s="197">
        <f t="shared" si="233"/>
        <v>0.23984700000000003</v>
      </c>
      <c r="R1023" s="198">
        <f>ROW(M3)*P1023^IF(Q1023=100%,0,1)*PRODUCT(INDEX(1-P$1020:P1022,))</f>
        <v>0.46321196179200003</v>
      </c>
      <c r="S1023" s="198">
        <f t="shared" si="234"/>
        <v>1.1114996417920002</v>
      </c>
      <c r="T1023" s="197">
        <f t="shared" si="235"/>
        <v>0.18680000000000002</v>
      </c>
      <c r="U1023" s="197">
        <f t="shared" si="236"/>
        <v>0.15977400000000003</v>
      </c>
      <c r="V1023" s="198">
        <f>ROW(Q3)*T1023^IF(U1023=100%,0,1)*PRODUCT(INDEX(1-T$1020:T1022,))</f>
        <v>0.38437289049599993</v>
      </c>
      <c r="W1023" s="198">
        <f t="shared" si="237"/>
        <v>0.84579241049599996</v>
      </c>
      <c r="X1023" s="197">
        <f t="shared" si="238"/>
        <v>9.3000000000000013E-2</v>
      </c>
      <c r="Y1023" s="197">
        <f t="shared" si="239"/>
        <v>7.9515000000000002E-2</v>
      </c>
      <c r="Z1023" s="198">
        <f>ROW(U3)*X1023^IF(Y1023=100%,0,1)*PRODUCT(INDEX(1-X$1020:X1022,))</f>
        <v>0.23332881600000002</v>
      </c>
      <c r="AA1023" s="198">
        <f t="shared" si="240"/>
        <v>0.47772081600000005</v>
      </c>
      <c r="AB1023" s="197">
        <f t="shared" si="241"/>
        <v>5.7000000000000002E-2</v>
      </c>
      <c r="AC1023" s="197">
        <f t="shared" si="242"/>
        <v>4.8825E-2</v>
      </c>
      <c r="AD1023" s="198">
        <f>ROW(Y3)*AB1023^IF(AC1023=100%,0,1)*PRODUCT(INDEX(1-AB$1020:AB1022,))</f>
        <v>0.15351593399999999</v>
      </c>
      <c r="AE1023" s="198">
        <f t="shared" si="243"/>
        <v>0.30700793399999998</v>
      </c>
      <c r="AF1023" s="197">
        <f t="shared" si="244"/>
        <v>2.0000000000000004E-2</v>
      </c>
      <c r="AG1023" s="197">
        <f t="shared" si="245"/>
        <v>1.7205000000000005E-2</v>
      </c>
      <c r="AH1023" s="198">
        <f>ROW(AC3)*AF1023^IF(AG1023=100%,0,1)*PRODUCT(INDEX(1-AF$1020:AF1022,))</f>
        <v>5.7800520000000008E-2</v>
      </c>
      <c r="AI1023" s="198">
        <f t="shared" si="246"/>
        <v>0.11311652000000001</v>
      </c>
      <c r="AJ1023" s="197">
        <f t="shared" si="247"/>
        <v>1.4E-2</v>
      </c>
      <c r="AK1023" s="197">
        <f t="shared" si="248"/>
        <v>1.23225E-2</v>
      </c>
      <c r="AL1023" s="198">
        <f>ROW(AG3)*AJ1023^IF(AK1023=100%,0,1)*PRODUCT(INDEX(1-AJ$1020:AJ1022,))</f>
        <v>4.0894371000000006E-2</v>
      </c>
      <c r="AM1023" s="199">
        <f t="shared" si="249"/>
        <v>8.0543371000000002E-2</v>
      </c>
      <c r="AN1023" s="190"/>
    </row>
    <row r="1024" spans="1:40" ht="14.45" customHeight="1">
      <c r="A1024" s="190"/>
      <c r="B1024" s="686"/>
      <c r="C1024" s="196">
        <v>3</v>
      </c>
      <c r="D1024" s="197"/>
      <c r="E1024" s="197"/>
      <c r="F1024" s="198"/>
      <c r="G1024" s="198"/>
      <c r="H1024" s="197">
        <f t="shared" si="250"/>
        <v>0.88500000000000023</v>
      </c>
      <c r="I1024" s="197">
        <f t="shared" si="251"/>
        <v>1</v>
      </c>
      <c r="J1024" s="198">
        <f>ROW(E4)*H1024^IF(I1024=100%,0,1)*PRODUCT(INDEX(1-H$1020:H1023,))</f>
        <v>3.2799999999999926E-2</v>
      </c>
      <c r="K1024" s="198">
        <f t="shared" si="230"/>
        <v>1.3094499999999998</v>
      </c>
      <c r="L1024" s="197">
        <f>L1023+ROUNDDOWN(L$65/10,3)</f>
        <v>0.59020000000000006</v>
      </c>
      <c r="M1024" s="197">
        <f>IF(M1023+L1023*0.465&gt;1,1,M1023+L1023*0.465)</f>
        <v>0.73962900000000009</v>
      </c>
      <c r="N1024" s="198">
        <f>ROW(I4)*L1024^IF(M1024=100%,0,1)*PRODUCT(INDEX(1-L$1020:L1023,))</f>
        <v>0.24379437764223363</v>
      </c>
      <c r="O1024" s="198">
        <f t="shared" si="231"/>
        <v>1.6685973284662337</v>
      </c>
      <c r="P1024" s="197">
        <f t="shared" si="232"/>
        <v>0.29540000000000005</v>
      </c>
      <c r="Q1024" s="197">
        <f t="shared" si="233"/>
        <v>0.37023300000000003</v>
      </c>
      <c r="R1024" s="198">
        <f>ROW(M4)*P1024^IF(Q1024=100%,0,1)*PRODUCT(INDEX(1-P$1020:P1023,))</f>
        <v>0.46821156730485769</v>
      </c>
      <c r="S1024" s="198">
        <f t="shared" si="234"/>
        <v>1.5797112090968579</v>
      </c>
      <c r="T1024" s="197">
        <f t="shared" si="235"/>
        <v>0.19680000000000003</v>
      </c>
      <c r="U1024" s="197">
        <f t="shared" si="236"/>
        <v>0.24663600000000002</v>
      </c>
      <c r="V1024" s="198">
        <f>ROW(Q4)*T1024^IF(U1024=100%,0,1)*PRODUCT(INDEX(1-T$1020:T1023,))</f>
        <v>0.43907335046184959</v>
      </c>
      <c r="W1024" s="198">
        <f t="shared" si="237"/>
        <v>1.2848657609578495</v>
      </c>
      <c r="X1024" s="197">
        <f t="shared" si="238"/>
        <v>9.8000000000000018E-2</v>
      </c>
      <c r="Y1024" s="197">
        <f t="shared" si="239"/>
        <v>0.12276000000000001</v>
      </c>
      <c r="Z1024" s="198">
        <f>ROW(U4)*X1024^IF(Y1024=100%,0,1)*PRODUCT(INDEX(1-X$1020:X1023,))</f>
        <v>0.29734286937600007</v>
      </c>
      <c r="AA1024" s="198">
        <f t="shared" si="240"/>
        <v>0.77506368537600012</v>
      </c>
      <c r="AB1024" s="197">
        <f t="shared" si="241"/>
        <v>6.0000000000000005E-2</v>
      </c>
      <c r="AC1024" s="197">
        <f t="shared" si="242"/>
        <v>7.5330000000000008E-2</v>
      </c>
      <c r="AD1024" s="198">
        <f>ROW(Y4)*AB1024^IF(AC1024=100%,0,1)*PRODUCT(INDEX(1-AB$1020:AB1023,))</f>
        <v>0.20317968527999999</v>
      </c>
      <c r="AE1024" s="198">
        <f t="shared" si="243"/>
        <v>0.51018761928</v>
      </c>
      <c r="AF1024" s="197">
        <f t="shared" si="244"/>
        <v>2.1000000000000005E-2</v>
      </c>
      <c r="AG1024" s="197">
        <f t="shared" si="245"/>
        <v>2.6505000000000008E-2</v>
      </c>
      <c r="AH1024" s="198">
        <f>ROW(AC4)*AF1024^IF(AG1024=100%,0,1)*PRODUCT(INDEX(1-AF$1020:AF1023,))</f>
        <v>7.9302313440000008E-2</v>
      </c>
      <c r="AI1024" s="198">
        <f t="shared" si="246"/>
        <v>0.19241883344000002</v>
      </c>
      <c r="AJ1024" s="197">
        <f t="shared" si="247"/>
        <v>1.4500000000000001E-2</v>
      </c>
      <c r="AK1024" s="197">
        <f t="shared" si="248"/>
        <v>1.8832500000000002E-2</v>
      </c>
      <c r="AL1024" s="198">
        <f>ROW(AG4)*AJ1024^IF(AK1024=100%,0,1)*PRODUCT(INDEX(1-AJ$1020:AJ1023,))</f>
        <v>5.5682554494000003E-2</v>
      </c>
      <c r="AM1024" s="199">
        <f t="shared" si="249"/>
        <v>0.13622592549400001</v>
      </c>
      <c r="AN1024" s="190"/>
    </row>
    <row r="1025" spans="1:40" ht="14.45" customHeight="1">
      <c r="A1025" s="190"/>
      <c r="B1025" s="686"/>
      <c r="C1025" s="196">
        <v>4</v>
      </c>
      <c r="D1025" s="197"/>
      <c r="E1025" s="197"/>
      <c r="F1025" s="198"/>
      <c r="G1025" s="198"/>
      <c r="H1025" s="197"/>
      <c r="I1025" s="197"/>
      <c r="J1025" s="198"/>
      <c r="K1025" s="198"/>
      <c r="L1025" s="197">
        <f>L1024+ROUNDDOWN(L$65/10,3)</f>
        <v>0.62020000000000008</v>
      </c>
      <c r="M1025" s="197">
        <f>IF(M1024+L1024*0.465&gt;1,1,M1024+L1024*0.465)</f>
        <v>1</v>
      </c>
      <c r="N1025" s="198">
        <f>ROW(I5)*L1025^IF(M1025=100%,0,1)*PRODUCT(INDEX(1-L$1020:L1024,))</f>
        <v>0.21159550990720799</v>
      </c>
      <c r="O1025" s="198">
        <f t="shared" si="231"/>
        <v>1.8801928383734416</v>
      </c>
      <c r="P1025" s="197">
        <f t="shared" si="232"/>
        <v>0.31040000000000006</v>
      </c>
      <c r="Q1025" s="197">
        <f t="shared" si="233"/>
        <v>0.5075940000000001</v>
      </c>
      <c r="R1025" s="198">
        <f>ROW(M5)*P1025^IF(Q1025=100%,0,1)*PRODUCT(INDEX(1-P$1020:P1024,))</f>
        <v>0.43331728397198727</v>
      </c>
      <c r="S1025" s="198">
        <f t="shared" si="234"/>
        <v>2.0130284930688451</v>
      </c>
      <c r="T1025" s="197">
        <f t="shared" si="235"/>
        <v>0.20680000000000004</v>
      </c>
      <c r="U1025" s="197">
        <f t="shared" si="236"/>
        <v>0.33814800000000006</v>
      </c>
      <c r="V1025" s="198">
        <f>ROW(Q5)*T1025^IF(U1025=100%,0,1)*PRODUCT(INDEX(1-T$1020:T1024,))</f>
        <v>0.46322952414132385</v>
      </c>
      <c r="W1025" s="198">
        <f t="shared" si="237"/>
        <v>1.7480952850991733</v>
      </c>
      <c r="X1025" s="197">
        <f t="shared" si="238"/>
        <v>0.10300000000000002</v>
      </c>
      <c r="Y1025" s="197">
        <f t="shared" si="239"/>
        <v>0.16833000000000004</v>
      </c>
      <c r="Z1025" s="198">
        <f>ROW(U5)*X1025^IF(Y1025=100%,0,1)*PRODUCT(INDEX(1-X$1020:X1024,))</f>
        <v>0.35235888548784006</v>
      </c>
      <c r="AA1025" s="198">
        <f t="shared" si="240"/>
        <v>1.1274225708638401</v>
      </c>
      <c r="AB1025" s="197">
        <f t="shared" si="241"/>
        <v>6.3E-2</v>
      </c>
      <c r="AC1025" s="197">
        <f t="shared" si="242"/>
        <v>0.10323000000000002</v>
      </c>
      <c r="AD1025" s="198">
        <f>ROW(Y5)*AB1025^IF(AC1025=100%,0,1)*PRODUCT(INDEX(1-AB$1020:AB1024,))</f>
        <v>0.25067293671419993</v>
      </c>
      <c r="AE1025" s="198">
        <f t="shared" si="243"/>
        <v>0.76086055599419988</v>
      </c>
      <c r="AF1025" s="197">
        <f t="shared" si="244"/>
        <v>2.2000000000000006E-2</v>
      </c>
      <c r="AG1025" s="197">
        <f t="shared" si="245"/>
        <v>3.6270000000000011E-2</v>
      </c>
      <c r="AH1025" s="198">
        <f>ROW(AC5)*AF1025^IF(AG1025=100%,0,1)*PRODUCT(INDEX(1-AF$1020:AF1024,))</f>
        <v>0.10166745398040002</v>
      </c>
      <c r="AI1025" s="198">
        <f t="shared" si="246"/>
        <v>0.29408628742040005</v>
      </c>
      <c r="AJ1025" s="197">
        <f t="shared" si="247"/>
        <v>1.5000000000000001E-2</v>
      </c>
      <c r="AK1025" s="197">
        <f t="shared" si="248"/>
        <v>2.5575000000000004E-2</v>
      </c>
      <c r="AL1025" s="198">
        <f>ROW(AG5)*AJ1025^IF(AK1025=100%,0,1)*PRODUCT(INDEX(1-AJ$1020:AJ1024,))</f>
        <v>7.0959255328237505E-2</v>
      </c>
      <c r="AM1025" s="199">
        <f t="shared" si="249"/>
        <v>0.20718518082223752</v>
      </c>
      <c r="AN1025" s="190"/>
    </row>
    <row r="1026" spans="1:40" ht="14.45" hidden="1" customHeight="1">
      <c r="A1026" s="190"/>
      <c r="B1026" s="686"/>
      <c r="C1026" s="196">
        <v>5</v>
      </c>
      <c r="D1026" s="200"/>
      <c r="E1026" s="200"/>
      <c r="F1026" s="198"/>
      <c r="G1026" s="198"/>
      <c r="H1026" s="197"/>
      <c r="I1026" s="197"/>
      <c r="J1026" s="198"/>
      <c r="K1026" s="198"/>
      <c r="L1026" s="197"/>
      <c r="M1026" s="197"/>
      <c r="N1026" s="198"/>
      <c r="O1026" s="198"/>
      <c r="P1026" s="197">
        <f t="shared" si="232"/>
        <v>0.32540000000000008</v>
      </c>
      <c r="Q1026" s="197">
        <f t="shared" si="233"/>
        <v>0.65193000000000012</v>
      </c>
      <c r="R1026" s="198">
        <f>ROW(M6)*P1026^IF(Q1026=100%,0,1)*PRODUCT(INDEX(1-P$1020:P1025,))</f>
        <v>0.37590694300288385</v>
      </c>
      <c r="S1026" s="198">
        <f t="shared" si="234"/>
        <v>2.388935436071729</v>
      </c>
      <c r="T1026" s="197">
        <f t="shared" si="235"/>
        <v>0.21680000000000005</v>
      </c>
      <c r="U1026" s="197">
        <f t="shared" si="236"/>
        <v>0.43431000000000008</v>
      </c>
      <c r="V1026" s="198">
        <f>ROW(Q6)*T1026^IF(U1026=100%,0,1)*PRODUCT(INDEX(1-T$1020:T1025,))</f>
        <v>0.46224149230213396</v>
      </c>
      <c r="W1026" s="198">
        <f t="shared" si="237"/>
        <v>2.2103367774013072</v>
      </c>
      <c r="X1026" s="197">
        <f t="shared" si="238"/>
        <v>0.10800000000000003</v>
      </c>
      <c r="Y1026" s="197">
        <f t="shared" si="239"/>
        <v>0.21622500000000006</v>
      </c>
      <c r="Z1026" s="198">
        <f>ROW(U6)*X1026^IF(Y1026=100%,0,1)*PRODUCT(INDEX(1-X$1020:X1025,))</f>
        <v>0.39769071134586398</v>
      </c>
      <c r="AA1026" s="198">
        <f t="shared" si="240"/>
        <v>1.5251132822097042</v>
      </c>
      <c r="AB1026" s="197">
        <f t="shared" si="241"/>
        <v>6.6000000000000003E-2</v>
      </c>
      <c r="AC1026" s="197">
        <f t="shared" si="242"/>
        <v>0.132525</v>
      </c>
      <c r="AD1026" s="198">
        <f>ROW(Y6)*AB1026^IF(AC1026=100%,0,1)*PRODUCT(INDEX(1-AB$1020:AB1025,))</f>
        <v>0.29527839528151534</v>
      </c>
      <c r="AE1026" s="198">
        <f t="shared" si="243"/>
        <v>1.0561389512757153</v>
      </c>
      <c r="AF1026" s="197">
        <f t="shared" si="244"/>
        <v>2.3000000000000007E-2</v>
      </c>
      <c r="AG1026" s="197">
        <f t="shared" si="245"/>
        <v>4.6500000000000014E-2</v>
      </c>
      <c r="AH1026" s="198">
        <f>ROW(AC6)*AF1026^IF(AG1026=100%,0,1)*PRODUCT(INDEX(1-AF$1020:AF1025,))</f>
        <v>0.12474042053646098</v>
      </c>
      <c r="AI1026" s="198">
        <f t="shared" si="246"/>
        <v>0.41882670795686106</v>
      </c>
      <c r="AJ1026" s="197">
        <f t="shared" si="247"/>
        <v>1.5500000000000002E-2</v>
      </c>
      <c r="AK1026" s="197">
        <f t="shared" si="248"/>
        <v>3.2550000000000003E-2</v>
      </c>
      <c r="AL1026" s="198">
        <f>ROW(AG6)*AJ1026^IF(AK1026=100%,0,1)*PRODUCT(INDEX(1-AJ$1020:AJ1025,))</f>
        <v>8.6669634457909303E-2</v>
      </c>
      <c r="AM1026" s="199">
        <f t="shared" si="249"/>
        <v>0.29385481528014684</v>
      </c>
      <c r="AN1026" s="190"/>
    </row>
    <row r="1027" spans="1:40" ht="14.45" hidden="1" customHeight="1">
      <c r="A1027" s="190"/>
      <c r="B1027" s="686"/>
      <c r="C1027" s="196">
        <v>6</v>
      </c>
      <c r="D1027" s="200"/>
      <c r="E1027" s="200"/>
      <c r="F1027" s="198"/>
      <c r="G1027" s="198"/>
      <c r="H1027" s="197"/>
      <c r="I1027" s="197"/>
      <c r="J1027" s="198"/>
      <c r="K1027" s="198"/>
      <c r="L1027" s="197"/>
      <c r="M1027" s="197"/>
      <c r="N1027" s="198"/>
      <c r="O1027" s="198"/>
      <c r="P1027" s="197">
        <f t="shared" si="232"/>
        <v>0.34040000000000009</v>
      </c>
      <c r="Q1027" s="197">
        <f t="shared" si="233"/>
        <v>0.8032410000000002</v>
      </c>
      <c r="R1027" s="198">
        <f>ROW(M7)*P1027^IF(Q1027=100%,0,1)*PRODUCT(INDEX(1-P$1020:P1026,))</f>
        <v>0.30948918440426826</v>
      </c>
      <c r="S1027" s="198">
        <f t="shared" si="234"/>
        <v>2.6984246204759974</v>
      </c>
      <c r="T1027" s="197">
        <f t="shared" si="235"/>
        <v>0.22680000000000006</v>
      </c>
      <c r="U1027" s="197">
        <f t="shared" si="236"/>
        <v>0.5351220000000001</v>
      </c>
      <c r="V1027" s="198">
        <f>ROW(Q7)*T1027^IF(U1027=100%,0,1)*PRODUCT(INDEX(1-T$1020:T1026,))</f>
        <v>0.4418472612067107</v>
      </c>
      <c r="W1027" s="198">
        <f t="shared" si="237"/>
        <v>2.6521840386080178</v>
      </c>
      <c r="X1027" s="197">
        <f t="shared" si="238"/>
        <v>0.11300000000000003</v>
      </c>
      <c r="Y1027" s="197">
        <f t="shared" si="239"/>
        <v>0.26644500000000004</v>
      </c>
      <c r="Z1027" s="198">
        <f>ROW(U7)*X1027^IF(Y1027=100%,0,1)*PRODUCT(INDEX(1-X$1020:X1026,))</f>
        <v>0.43302381263229012</v>
      </c>
      <c r="AA1027" s="198">
        <f t="shared" si="240"/>
        <v>1.9581370948419943</v>
      </c>
      <c r="AB1027" s="197">
        <f t="shared" si="241"/>
        <v>6.9000000000000006E-2</v>
      </c>
      <c r="AC1027" s="197">
        <f t="shared" si="242"/>
        <v>0.163215</v>
      </c>
      <c r="AD1027" s="198">
        <f>ROW(Y7)*AB1027^IF(AC1027=100%,0,1)*PRODUCT(INDEX(1-AB$1020:AB1026,))</f>
        <v>0.33638025312168623</v>
      </c>
      <c r="AE1027" s="198">
        <f t="shared" si="243"/>
        <v>1.3925192043974015</v>
      </c>
      <c r="AF1027" s="197">
        <f t="shared" si="244"/>
        <v>2.4000000000000007E-2</v>
      </c>
      <c r="AG1027" s="197">
        <f t="shared" si="245"/>
        <v>5.7195000000000017E-2</v>
      </c>
      <c r="AH1027" s="198">
        <f>ROW(AC7)*AF1027^IF(AG1027=100%,0,1)*PRODUCT(INDEX(1-AF$1020:AF1026,))</f>
        <v>0.14836517148675768</v>
      </c>
      <c r="AI1027" s="198">
        <f t="shared" si="246"/>
        <v>0.56719187944361871</v>
      </c>
      <c r="AJ1027" s="197">
        <f t="shared" si="247"/>
        <v>1.6E-2</v>
      </c>
      <c r="AK1027" s="197">
        <f t="shared" si="248"/>
        <v>3.9757500000000001E-2</v>
      </c>
      <c r="AL1027" s="198">
        <f>ROW(AG7)*AJ1027^IF(AK1027=100%,0,1)*PRODUCT(INDEX(1-AJ$1020:AJ1026,))</f>
        <v>0.10275850079426785</v>
      </c>
      <c r="AM1027" s="199">
        <f t="shared" si="249"/>
        <v>0.39661331607441469</v>
      </c>
      <c r="AN1027" s="190"/>
    </row>
    <row r="1028" spans="1:40" ht="14.45" hidden="1" customHeight="1">
      <c r="A1028" s="190"/>
      <c r="B1028" s="686"/>
      <c r="C1028" s="196">
        <v>7</v>
      </c>
      <c r="D1028" s="200"/>
      <c r="E1028" s="200"/>
      <c r="F1028" s="198"/>
      <c r="G1028" s="198"/>
      <c r="H1028" s="197"/>
      <c r="I1028" s="197"/>
      <c r="J1028" s="198"/>
      <c r="K1028" s="198"/>
      <c r="L1028" s="197"/>
      <c r="M1028" s="197"/>
      <c r="N1028" s="198"/>
      <c r="O1028" s="198"/>
      <c r="P1028" s="197">
        <f t="shared" si="232"/>
        <v>0.3554000000000001</v>
      </c>
      <c r="Q1028" s="197">
        <f t="shared" si="233"/>
        <v>0.96152700000000024</v>
      </c>
      <c r="R1028" s="198">
        <f>ROW(M8)*P1028^IF(Q1028=100%,0,1)*PRODUCT(INDEX(1-P$1020:P1027,))</f>
        <v>0.2435824209103504</v>
      </c>
      <c r="S1028" s="198">
        <f t="shared" si="234"/>
        <v>2.9420070413863479</v>
      </c>
      <c r="T1028" s="197">
        <f t="shared" si="235"/>
        <v>0.23680000000000007</v>
      </c>
      <c r="U1028" s="197">
        <f t="shared" si="236"/>
        <v>0.64058400000000015</v>
      </c>
      <c r="V1028" s="198">
        <f>ROW(Q8)*T1028^IF(U1028=100%,0,1)*PRODUCT(INDEX(1-T$1020:T1027,))</f>
        <v>0.40765672159253613</v>
      </c>
      <c r="W1028" s="198">
        <f t="shared" si="237"/>
        <v>3.059840760200554</v>
      </c>
      <c r="X1028" s="197">
        <f t="shared" si="238"/>
        <v>0.11800000000000004</v>
      </c>
      <c r="Y1028" s="197">
        <f t="shared" si="239"/>
        <v>0.31899000000000005</v>
      </c>
      <c r="Z1028" s="198">
        <f>ROW(U8)*X1028^IF(Y1028=100%,0,1)*PRODUCT(INDEX(1-X$1020:X1027,))</f>
        <v>0.45838554106671331</v>
      </c>
      <c r="AA1028" s="198">
        <f t="shared" si="240"/>
        <v>2.4165226359087075</v>
      </c>
      <c r="AB1028" s="197">
        <f t="shared" si="241"/>
        <v>7.2000000000000008E-2</v>
      </c>
      <c r="AC1028" s="197">
        <f t="shared" si="242"/>
        <v>0.1953</v>
      </c>
      <c r="AD1028" s="198">
        <f>ROW(Y8)*AB1028^IF(AC1028=100%,0,1)*PRODUCT(INDEX(1-AB$1020:AB1027,))</f>
        <v>0.37346983233545133</v>
      </c>
      <c r="AE1028" s="198">
        <f t="shared" si="243"/>
        <v>1.7659890367328528</v>
      </c>
      <c r="AF1028" s="197">
        <f t="shared" si="244"/>
        <v>2.5000000000000008E-2</v>
      </c>
      <c r="AG1028" s="197">
        <f t="shared" si="245"/>
        <v>6.8355000000000027E-2</v>
      </c>
      <c r="AH1028" s="198">
        <f>ROW(AC8)*AF1028^IF(AG1028=100%,0,1)*PRODUCT(INDEX(1-AF$1020:AF1027,))</f>
        <v>0.17238619925128035</v>
      </c>
      <c r="AI1028" s="198">
        <f t="shared" si="246"/>
        <v>0.73957807869489911</v>
      </c>
      <c r="AJ1028" s="197">
        <f t="shared" si="247"/>
        <v>1.6500000000000001E-2</v>
      </c>
      <c r="AK1028" s="197">
        <f t="shared" si="248"/>
        <v>4.7197500000000003E-2</v>
      </c>
      <c r="AL1028" s="198">
        <f>ROW(AG8)*AJ1028^IF(AK1028=100%,0,1)*PRODUCT(INDEX(1-AJ$1020:AJ1027,))</f>
        <v>0.1191705013496952</v>
      </c>
      <c r="AM1028" s="199">
        <f t="shared" si="249"/>
        <v>0.51578381742410984</v>
      </c>
      <c r="AN1028" s="190"/>
    </row>
    <row r="1029" spans="1:40" ht="14.45" customHeight="1">
      <c r="A1029" s="190"/>
      <c r="B1029" s="686"/>
      <c r="C1029" s="196">
        <v>8</v>
      </c>
      <c r="D1029" s="200"/>
      <c r="E1029" s="200"/>
      <c r="F1029" s="198"/>
      <c r="G1029" s="198"/>
      <c r="H1029" s="197"/>
      <c r="I1029" s="197"/>
      <c r="J1029" s="198"/>
      <c r="K1029" s="198"/>
      <c r="L1029" s="197"/>
      <c r="M1029" s="197"/>
      <c r="N1029" s="198"/>
      <c r="O1029" s="198"/>
      <c r="P1029" s="197">
        <f t="shared" si="232"/>
        <v>0.37040000000000012</v>
      </c>
      <c r="Q1029" s="197">
        <f t="shared" si="233"/>
        <v>1</v>
      </c>
      <c r="R1029" s="198">
        <f>ROW(M9)*P1029^IF(Q1029=100%,0,1)*PRODUCT(INDEX(1-P$1020:P1028,))</f>
        <v>0.49701711334739235</v>
      </c>
      <c r="S1029" s="198">
        <f t="shared" si="234"/>
        <v>3.4390241547337403</v>
      </c>
      <c r="T1029" s="197">
        <f t="shared" si="235"/>
        <v>0.24680000000000007</v>
      </c>
      <c r="U1029" s="197">
        <f t="shared" si="236"/>
        <v>0.75069600000000025</v>
      </c>
      <c r="V1029" s="198">
        <f>ROW(Q9)*T1029^IF(U1029=100%,0,1)*PRODUCT(INDEX(1-T$1020:T1028,))</f>
        <v>0.36479506036371595</v>
      </c>
      <c r="W1029" s="198">
        <f t="shared" si="237"/>
        <v>3.4246358205642697</v>
      </c>
      <c r="X1029" s="197">
        <f t="shared" si="238"/>
        <v>0.12300000000000004</v>
      </c>
      <c r="Y1029" s="197">
        <f t="shared" si="239"/>
        <v>0.37386000000000008</v>
      </c>
      <c r="Z1029" s="198">
        <f>ROW(U9)*X1029^IF(Y1029=100%,0,1)*PRODUCT(INDEX(1-X$1020:X1028,))</f>
        <v>0.47410564012020251</v>
      </c>
      <c r="AA1029" s="198">
        <f t="shared" si="240"/>
        <v>2.8906282760289099</v>
      </c>
      <c r="AB1029" s="197">
        <f t="shared" si="241"/>
        <v>7.5000000000000011E-2</v>
      </c>
      <c r="AC1029" s="197">
        <f t="shared" si="242"/>
        <v>0.22878000000000001</v>
      </c>
      <c r="AD1029" s="198">
        <f>ROW(Y9)*AB1029^IF(AC1029=100%,0,1)*PRODUCT(INDEX(1-AB$1020:AB1028,))</f>
        <v>0.40614844266480332</v>
      </c>
      <c r="AE1029" s="198">
        <f t="shared" si="243"/>
        <v>2.172137479397656</v>
      </c>
      <c r="AF1029" s="197">
        <f t="shared" si="244"/>
        <v>2.6000000000000009E-2</v>
      </c>
      <c r="AG1029" s="197">
        <f t="shared" si="245"/>
        <v>7.9980000000000037E-2</v>
      </c>
      <c r="AH1029" s="198">
        <f>ROW(AC9)*AF1029^IF(AG1029=100%,0,1)*PRODUCT(INDEX(1-AF$1020:AF1028,))</f>
        <v>0.19664955679589807</v>
      </c>
      <c r="AI1029" s="198">
        <f t="shared" si="246"/>
        <v>0.93622763549079724</v>
      </c>
      <c r="AJ1029" s="197">
        <f t="shared" si="247"/>
        <v>1.7000000000000001E-2</v>
      </c>
      <c r="AK1029" s="197">
        <f t="shared" si="248"/>
        <v>5.4870000000000002E-2</v>
      </c>
      <c r="AL1029" s="198">
        <f>ROW(AG9)*AJ1029^IF(AK1029=100%,0,1)*PRODUCT(INDEX(1-AJ$1020:AJ1028,))</f>
        <v>0.13585030890792474</v>
      </c>
      <c r="AM1029" s="199">
        <f t="shared" si="249"/>
        <v>0.65163412633203455</v>
      </c>
      <c r="AN1029" s="190"/>
    </row>
    <row r="1030" spans="1:40" ht="14.45" hidden="1" customHeight="1">
      <c r="A1030" s="190"/>
      <c r="B1030" s="686"/>
      <c r="C1030" s="196">
        <v>9</v>
      </c>
      <c r="D1030" s="200"/>
      <c r="E1030" s="200"/>
      <c r="F1030" s="198"/>
      <c r="G1030" s="198"/>
      <c r="H1030" s="197"/>
      <c r="I1030" s="197"/>
      <c r="J1030" s="198"/>
      <c r="K1030" s="198"/>
      <c r="L1030" s="197"/>
      <c r="M1030" s="197"/>
      <c r="N1030" s="198"/>
      <c r="O1030" s="198"/>
      <c r="P1030" s="197"/>
      <c r="Q1030" s="197"/>
      <c r="R1030" s="198"/>
      <c r="S1030" s="198"/>
      <c r="T1030" s="197">
        <f t="shared" si="235"/>
        <v>0.25680000000000008</v>
      </c>
      <c r="U1030" s="197">
        <f t="shared" si="236"/>
        <v>0.86545800000000028</v>
      </c>
      <c r="V1030" s="198">
        <f>ROW(Q10)*T1030^IF(U1030=100%,0,1)*PRODUCT(INDEX(1-T$1020:T1029,))</f>
        <v>0.31766298674075355</v>
      </c>
      <c r="W1030" s="198">
        <f t="shared" si="237"/>
        <v>3.7422988073050232</v>
      </c>
      <c r="X1030" s="197">
        <f t="shared" si="238"/>
        <v>0.12800000000000003</v>
      </c>
      <c r="Y1030" s="197">
        <f t="shared" si="239"/>
        <v>0.43105500000000008</v>
      </c>
      <c r="Z1030" s="198">
        <f>ROW(U10)*X1030^IF(Y1030=100%,0,1)*PRODUCT(INDEX(1-X$1020:X1029,))</f>
        <v>0.48076967242396973</v>
      </c>
      <c r="AA1030" s="198">
        <f t="shared" si="240"/>
        <v>3.3713979484528798</v>
      </c>
      <c r="AB1030" s="197">
        <f t="shared" si="241"/>
        <v>7.8000000000000014E-2</v>
      </c>
      <c r="AC1030" s="197">
        <f t="shared" si="242"/>
        <v>0.26365500000000003</v>
      </c>
      <c r="AD1030" s="198">
        <f>ROW(Y10)*AB1030^IF(AC1030=100%,0,1)*PRODUCT(INDEX(1-AB$1020:AB1029,))</f>
        <v>0.43412755760393423</v>
      </c>
      <c r="AE1030" s="198">
        <f t="shared" si="243"/>
        <v>2.6062650370015903</v>
      </c>
      <c r="AF1030" s="197">
        <f t="shared" si="244"/>
        <v>2.700000000000001E-2</v>
      </c>
      <c r="AG1030" s="197">
        <f t="shared" si="245"/>
        <v>9.2070000000000041E-2</v>
      </c>
      <c r="AH1030" s="198">
        <f>ROW(AC10)*AF1030^IF(AG1030=100%,0,1)*PRODUCT(INDEX(1-AF$1020:AF1029,))</f>
        <v>0.22100384806062084</v>
      </c>
      <c r="AI1030" s="198">
        <f t="shared" si="246"/>
        <v>1.1572314835514181</v>
      </c>
      <c r="AJ1030" s="197">
        <f t="shared" si="247"/>
        <v>1.7500000000000002E-2</v>
      </c>
      <c r="AK1030" s="197">
        <f t="shared" si="248"/>
        <v>6.2774999999999997E-2</v>
      </c>
      <c r="AL1030" s="198">
        <f>ROW(AG10)*AJ1030^IF(AK1030=100%,0,1)*PRODUCT(INDEX(1-AJ$1020:AJ1029,))</f>
        <v>0.15274280646984151</v>
      </c>
      <c r="AM1030" s="199">
        <f t="shared" si="249"/>
        <v>0.80437693280187605</v>
      </c>
      <c r="AN1030" s="190"/>
    </row>
    <row r="1031" spans="1:40" ht="14.45" hidden="1" customHeight="1">
      <c r="A1031" s="190"/>
      <c r="B1031" s="686"/>
      <c r="C1031" s="196">
        <v>10</v>
      </c>
      <c r="D1031" s="200"/>
      <c r="E1031" s="200"/>
      <c r="F1031" s="198"/>
      <c r="G1031" s="198"/>
      <c r="H1031" s="197"/>
      <c r="I1031" s="197"/>
      <c r="J1031" s="198"/>
      <c r="K1031" s="198"/>
      <c r="L1031" s="197"/>
      <c r="M1031" s="197"/>
      <c r="N1031" s="198"/>
      <c r="O1031" s="198"/>
      <c r="P1031" s="197"/>
      <c r="Q1031" s="197"/>
      <c r="R1031" s="198"/>
      <c r="S1031" s="198"/>
      <c r="T1031" s="197">
        <f t="shared" si="235"/>
        <v>0.26680000000000009</v>
      </c>
      <c r="U1031" s="197">
        <f t="shared" si="236"/>
        <v>0.98487000000000036</v>
      </c>
      <c r="V1031" s="198">
        <f>ROW(Q11)*T1031^IF(U1031=100%,0,1)*PRODUCT(INDEX(1-T$1020:T1030,))</f>
        <v>0.26980861146704149</v>
      </c>
      <c r="W1031" s="198">
        <f t="shared" si="237"/>
        <v>4.0121074187720644</v>
      </c>
      <c r="X1031" s="197">
        <f t="shared" si="238"/>
        <v>0.13300000000000003</v>
      </c>
      <c r="Y1031" s="197">
        <f t="shared" si="239"/>
        <v>0.49057500000000009</v>
      </c>
      <c r="Z1031" s="198">
        <f>ROW(U11)*X1031^IF(Y1031=100%,0,1)*PRODUCT(INDEX(1-X$1020:X1030,))</f>
        <v>0.47916810845270735</v>
      </c>
      <c r="AA1031" s="198">
        <f t="shared" si="240"/>
        <v>3.8505660569055871</v>
      </c>
      <c r="AB1031" s="197">
        <f t="shared" si="241"/>
        <v>8.1000000000000016E-2</v>
      </c>
      <c r="AC1031" s="197">
        <f t="shared" si="242"/>
        <v>0.29992500000000005</v>
      </c>
      <c r="AD1031" s="198">
        <f>ROW(Y11)*AB1031^IF(AC1031=100%,0,1)*PRODUCT(INDEX(1-AB$1020:AB1030,))</f>
        <v>0.45722648311121433</v>
      </c>
      <c r="AE1031" s="198">
        <f t="shared" si="243"/>
        <v>3.0634915201128048</v>
      </c>
      <c r="AF1031" s="197">
        <f t="shared" si="244"/>
        <v>2.8000000000000011E-2</v>
      </c>
      <c r="AG1031" s="197">
        <f t="shared" si="245"/>
        <v>0.10462500000000005</v>
      </c>
      <c r="AH1031" s="198">
        <f>ROW(AC11)*AF1031^IF(AG1031=100%,0,1)*PRODUCT(INDEX(1-AF$1020:AF1030,))</f>
        <v>0.24530117482295957</v>
      </c>
      <c r="AI1031" s="198">
        <f t="shared" si="246"/>
        <v>1.4025326583743778</v>
      </c>
      <c r="AJ1031" s="197">
        <f t="shared" si="247"/>
        <v>1.8000000000000002E-2</v>
      </c>
      <c r="AK1031" s="197">
        <f t="shared" si="248"/>
        <v>7.0912500000000003E-2</v>
      </c>
      <c r="AL1031" s="198">
        <f>ROW(AG11)*AJ1031^IF(AK1031=100%,0,1)*PRODUCT(INDEX(1-AJ$1020:AJ1030,))</f>
        <v>0.16979326775206066</v>
      </c>
      <c r="AM1031" s="199">
        <f t="shared" si="249"/>
        <v>0.97417020055393677</v>
      </c>
      <c r="AN1031" s="190"/>
    </row>
    <row r="1032" spans="1:40" ht="14.45" customHeight="1">
      <c r="A1032" s="190"/>
      <c r="B1032" s="686"/>
      <c r="C1032" s="196">
        <v>11</v>
      </c>
      <c r="D1032" s="200"/>
      <c r="E1032" s="200"/>
      <c r="F1032" s="198"/>
      <c r="G1032" s="198"/>
      <c r="H1032" s="197"/>
      <c r="I1032" s="197"/>
      <c r="J1032" s="198"/>
      <c r="K1032" s="198"/>
      <c r="L1032" s="197"/>
      <c r="M1032" s="197"/>
      <c r="N1032" s="198"/>
      <c r="O1032" s="198"/>
      <c r="P1032" s="197"/>
      <c r="Q1032" s="197"/>
      <c r="R1032" s="198"/>
      <c r="S1032" s="198"/>
      <c r="T1032" s="197">
        <f>T1031</f>
        <v>0.26680000000000009</v>
      </c>
      <c r="U1032" s="197">
        <f t="shared" si="236"/>
        <v>1</v>
      </c>
      <c r="V1032" s="198">
        <f>ROW(Q12)*T1032^IF(U1032=100%,0,1)*PRODUCT(INDEX(1-T$1020:T1031,))</f>
        <v>0.80887422895312</v>
      </c>
      <c r="W1032" s="198">
        <f t="shared" si="237"/>
        <v>4.8209816477251843</v>
      </c>
      <c r="X1032" s="197">
        <f t="shared" ref="X1032:X1040" si="252">X1031</f>
        <v>0.13300000000000003</v>
      </c>
      <c r="Y1032" s="197">
        <f t="shared" si="239"/>
        <v>0.55242000000000013</v>
      </c>
      <c r="Z1032" s="198">
        <f>ROW(U12)*X1032^IF(Y1032=100%,0,1)*PRODUCT(INDEX(1-X$1020:X1031,))</f>
        <v>0.45320590912199704</v>
      </c>
      <c r="AA1032" s="198">
        <f t="shared" si="240"/>
        <v>4.3037719660275844</v>
      </c>
      <c r="AB1032" s="197">
        <f t="shared" ref="AB1032:AB1050" si="253">AB1031</f>
        <v>8.1000000000000016E-2</v>
      </c>
      <c r="AC1032" s="197">
        <f t="shared" si="242"/>
        <v>0.33759000000000006</v>
      </c>
      <c r="AD1032" s="198">
        <f>ROW(Y12)*AB1032^IF(AC1032=100%,0,1)*PRODUCT(INDEX(1-AB$1020:AB1031,))</f>
        <v>0.45839033234095194</v>
      </c>
      <c r="AE1032" s="198">
        <f t="shared" si="243"/>
        <v>3.521881852453757</v>
      </c>
      <c r="AF1032" s="197">
        <f t="shared" ref="AF1032:AF1095" si="254">AF1031</f>
        <v>2.8000000000000011E-2</v>
      </c>
      <c r="AG1032" s="197">
        <f t="shared" si="245"/>
        <v>0.11764500000000006</v>
      </c>
      <c r="AH1032" s="198">
        <f>ROW(AC12)*AF1032^IF(AG1032=100%,0,1)*PRODUCT(INDEX(1-AF$1020:AF1031,))</f>
        <v>0.2601084457395455</v>
      </c>
      <c r="AI1032" s="198">
        <f t="shared" si="246"/>
        <v>1.6626411041139233</v>
      </c>
      <c r="AJ1032" s="197">
        <f t="shared" ref="AJ1032:AJ1095" si="255">AJ1031</f>
        <v>1.8000000000000002E-2</v>
      </c>
      <c r="AK1032" s="197">
        <f t="shared" si="248"/>
        <v>7.9282500000000006E-2</v>
      </c>
      <c r="AL1032" s="198">
        <f>ROW(AG12)*AJ1032^IF(AK1032=100%,0,1)*PRODUCT(INDEX(1-AJ$1020:AJ1031,))</f>
        <v>0.18189489701729847</v>
      </c>
      <c r="AM1032" s="199">
        <f t="shared" si="249"/>
        <v>1.1560650975712352</v>
      </c>
      <c r="AN1032" s="190"/>
    </row>
    <row r="1033" spans="1:40" ht="14.45" hidden="1" customHeight="1">
      <c r="A1033" s="190"/>
      <c r="B1033" s="686"/>
      <c r="C1033" s="196">
        <v>12</v>
      </c>
      <c r="D1033" s="200"/>
      <c r="E1033" s="200"/>
      <c r="F1033" s="198"/>
      <c r="G1033" s="198"/>
      <c r="H1033" s="197"/>
      <c r="I1033" s="197"/>
      <c r="J1033" s="198"/>
      <c r="K1033" s="198"/>
      <c r="L1033" s="197"/>
      <c r="M1033" s="197"/>
      <c r="N1033" s="198"/>
      <c r="O1033" s="198"/>
      <c r="P1033" s="197"/>
      <c r="Q1033" s="197"/>
      <c r="R1033" s="198"/>
      <c r="S1033" s="198"/>
      <c r="T1033" s="197"/>
      <c r="U1033" s="197"/>
      <c r="V1033" s="198"/>
      <c r="W1033" s="198"/>
      <c r="X1033" s="197">
        <f t="shared" si="252"/>
        <v>0.13300000000000003</v>
      </c>
      <c r="Y1033" s="197">
        <f t="shared" si="239"/>
        <v>0.61426500000000017</v>
      </c>
      <c r="Z1033" s="198">
        <f>ROW(U13)*X1033^IF(Y1033=100%,0,1)*PRODUCT(INDEX(1-X$1020:X1032,))</f>
        <v>0.42567365014283576</v>
      </c>
      <c r="AA1033" s="198">
        <f t="shared" si="240"/>
        <v>4.7294456161704197</v>
      </c>
      <c r="AB1033" s="197">
        <f t="shared" si="253"/>
        <v>8.1000000000000016E-2</v>
      </c>
      <c r="AC1033" s="197">
        <f t="shared" si="242"/>
        <v>0.37525500000000006</v>
      </c>
      <c r="AD1033" s="198">
        <f>ROW(Y13)*AB1033^IF(AC1033=100%,0,1)*PRODUCT(INDEX(1-AB$1020:AB1032,))</f>
        <v>0.45636577503977943</v>
      </c>
      <c r="AE1033" s="198">
        <f t="shared" si="243"/>
        <v>3.9782476274935363</v>
      </c>
      <c r="AF1033" s="197">
        <f t="shared" si="254"/>
        <v>2.8000000000000011E-2</v>
      </c>
      <c r="AG1033" s="197">
        <f t="shared" si="245"/>
        <v>0.13066500000000006</v>
      </c>
      <c r="AH1033" s="198">
        <f>ROW(AC13)*AF1033^IF(AG1033=100%,0,1)*PRODUCT(INDEX(1-AF$1020:AF1032,))</f>
        <v>0.27389419336374143</v>
      </c>
      <c r="AI1033" s="198">
        <f t="shared" si="246"/>
        <v>1.9365352974776648</v>
      </c>
      <c r="AJ1033" s="197">
        <f t="shared" si="255"/>
        <v>1.8000000000000002E-2</v>
      </c>
      <c r="AK1033" s="197">
        <f t="shared" si="248"/>
        <v>8.7652500000000008E-2</v>
      </c>
      <c r="AL1033" s="198">
        <f>ROW(AG13)*AJ1033^IF(AK1033=100%,0,1)*PRODUCT(INDEX(1-AJ$1020:AJ1032,))</f>
        <v>0.19350585461023601</v>
      </c>
      <c r="AM1033" s="199">
        <f t="shared" si="249"/>
        <v>1.3495709521814712</v>
      </c>
      <c r="AN1033" s="190"/>
    </row>
    <row r="1034" spans="1:40" ht="14.45" hidden="1" customHeight="1">
      <c r="A1034" s="190"/>
      <c r="B1034" s="686"/>
      <c r="C1034" s="196">
        <v>13</v>
      </c>
      <c r="D1034" s="200"/>
      <c r="E1034" s="200"/>
      <c r="F1034" s="198"/>
      <c r="G1034" s="198"/>
      <c r="H1034" s="197"/>
      <c r="I1034" s="197"/>
      <c r="J1034" s="198"/>
      <c r="K1034" s="198"/>
      <c r="L1034" s="197"/>
      <c r="M1034" s="197"/>
      <c r="N1034" s="198"/>
      <c r="O1034" s="198"/>
      <c r="P1034" s="197"/>
      <c r="Q1034" s="197"/>
      <c r="R1034" s="198"/>
      <c r="S1034" s="198"/>
      <c r="T1034" s="197"/>
      <c r="U1034" s="197"/>
      <c r="V1034" s="198"/>
      <c r="W1034" s="198"/>
      <c r="X1034" s="197">
        <f t="shared" si="252"/>
        <v>0.13300000000000003</v>
      </c>
      <c r="Y1034" s="197">
        <f t="shared" si="239"/>
        <v>0.67611000000000021</v>
      </c>
      <c r="Z1034" s="198">
        <f>ROW(U14)*X1034^IF(Y1034=100%,0,1)*PRODUCT(INDEX(1-X$1020:X1033,))</f>
        <v>0.39744821272567232</v>
      </c>
      <c r="AA1034" s="198">
        <f t="shared" si="240"/>
        <v>5.1268938288960921</v>
      </c>
      <c r="AB1034" s="197">
        <f t="shared" si="253"/>
        <v>8.1000000000000016E-2</v>
      </c>
      <c r="AC1034" s="197">
        <f t="shared" si="242"/>
        <v>0.41292000000000006</v>
      </c>
      <c r="AD1034" s="198">
        <f>ROW(Y14)*AB1034^IF(AC1034=100%,0,1)*PRODUCT(INDEX(1-AB$1020:AB1033,))</f>
        <v>0.45166169705090792</v>
      </c>
      <c r="AE1034" s="198">
        <f t="shared" si="243"/>
        <v>4.4299093245444441</v>
      </c>
      <c r="AF1034" s="197">
        <f t="shared" si="254"/>
        <v>2.8000000000000011E-2</v>
      </c>
      <c r="AG1034" s="197">
        <f t="shared" si="245"/>
        <v>0.14368500000000006</v>
      </c>
      <c r="AH1034" s="198">
        <f>ROW(AC14)*AF1034^IF(AG1034=100%,0,1)*PRODUCT(INDEX(1-AF$1020:AF1033,))</f>
        <v>0.28670401409952251</v>
      </c>
      <c r="AI1034" s="198">
        <f t="shared" si="246"/>
        <v>2.2232393115771876</v>
      </c>
      <c r="AJ1034" s="197">
        <f t="shared" si="255"/>
        <v>1.8000000000000002E-2</v>
      </c>
      <c r="AK1034" s="197">
        <f t="shared" si="248"/>
        <v>9.6022500000000011E-2</v>
      </c>
      <c r="AL1034" s="198">
        <f>ROW(AG14)*AJ1034^IF(AK1034=100%,0,1)*PRODUCT(INDEX(1-AJ$1020:AJ1033,))</f>
        <v>0.20463988378319417</v>
      </c>
      <c r="AM1034" s="199">
        <f t="shared" si="249"/>
        <v>1.5542108359646654</v>
      </c>
      <c r="AN1034" s="190"/>
    </row>
    <row r="1035" spans="1:40" ht="14.45" hidden="1" customHeight="1">
      <c r="A1035" s="190"/>
      <c r="B1035" s="686"/>
      <c r="C1035" s="196">
        <v>14</v>
      </c>
      <c r="D1035" s="200"/>
      <c r="E1035" s="200"/>
      <c r="F1035" s="198"/>
      <c r="G1035" s="198"/>
      <c r="H1035" s="197"/>
      <c r="I1035" s="197"/>
      <c r="J1035" s="198"/>
      <c r="K1035" s="198"/>
      <c r="L1035" s="197"/>
      <c r="M1035" s="197"/>
      <c r="N1035" s="198"/>
      <c r="O1035" s="198"/>
      <c r="P1035" s="197"/>
      <c r="Q1035" s="197"/>
      <c r="R1035" s="198"/>
      <c r="S1035" s="198"/>
      <c r="T1035" s="197"/>
      <c r="U1035" s="197"/>
      <c r="V1035" s="198"/>
      <c r="W1035" s="198"/>
      <c r="X1035" s="197">
        <f t="shared" si="252"/>
        <v>0.13300000000000003</v>
      </c>
      <c r="Y1035" s="197">
        <f t="shared" si="239"/>
        <v>0.73795500000000025</v>
      </c>
      <c r="Z1035" s="198">
        <f>ROW(U15)*X1035^IF(Y1035=100%,0,1)*PRODUCT(INDEX(1-X$1020:X1034,))</f>
        <v>0.36920100046409771</v>
      </c>
      <c r="AA1035" s="198">
        <f t="shared" si="240"/>
        <v>5.4960948293601897</v>
      </c>
      <c r="AB1035" s="197">
        <f t="shared" si="253"/>
        <v>8.1000000000000016E-2</v>
      </c>
      <c r="AC1035" s="197">
        <f t="shared" si="242"/>
        <v>0.45058500000000007</v>
      </c>
      <c r="AD1035" s="198">
        <f>ROW(Y15)*AB1035^IF(AC1035=100%,0,1)*PRODUCT(INDEX(1-AB$1020:AB1034,))</f>
        <v>0.44472546384619754</v>
      </c>
      <c r="AE1035" s="198">
        <f t="shared" si="243"/>
        <v>4.874634788390642</v>
      </c>
      <c r="AF1035" s="197">
        <f t="shared" si="254"/>
        <v>2.8000000000000011E-2</v>
      </c>
      <c r="AG1035" s="197">
        <f t="shared" si="245"/>
        <v>0.15670500000000007</v>
      </c>
      <c r="AH1035" s="198">
        <f>ROW(AC15)*AF1035^IF(AG1035=100%,0,1)*PRODUCT(INDEX(1-AF$1020:AF1034,))</f>
        <v>0.29858175182650276</v>
      </c>
      <c r="AI1035" s="198">
        <f t="shared" si="246"/>
        <v>2.5218210634036904</v>
      </c>
      <c r="AJ1035" s="197">
        <f t="shared" si="255"/>
        <v>1.8000000000000002E-2</v>
      </c>
      <c r="AK1035" s="197">
        <f t="shared" si="248"/>
        <v>0.10439250000000001</v>
      </c>
      <c r="AL1035" s="198">
        <f>ROW(AG15)*AJ1035^IF(AK1035=100%,0,1)*PRODUCT(INDEX(1-AJ$1020:AJ1034,))</f>
        <v>0.21531039200903213</v>
      </c>
      <c r="AM1035" s="199">
        <f t="shared" si="249"/>
        <v>1.7695212279736974</v>
      </c>
      <c r="AN1035" s="190"/>
    </row>
    <row r="1036" spans="1:40" ht="14.45" hidden="1" customHeight="1">
      <c r="A1036" s="190"/>
      <c r="B1036" s="686"/>
      <c r="C1036" s="196">
        <v>15</v>
      </c>
      <c r="D1036" s="200"/>
      <c r="E1036" s="200"/>
      <c r="F1036" s="198"/>
      <c r="G1036" s="198"/>
      <c r="H1036" s="197"/>
      <c r="I1036" s="197"/>
      <c r="J1036" s="198"/>
      <c r="K1036" s="198"/>
      <c r="L1036" s="197"/>
      <c r="M1036" s="197"/>
      <c r="N1036" s="198"/>
      <c r="O1036" s="198"/>
      <c r="P1036" s="197"/>
      <c r="Q1036" s="197"/>
      <c r="R1036" s="198"/>
      <c r="S1036" s="198"/>
      <c r="T1036" s="197"/>
      <c r="U1036" s="197"/>
      <c r="V1036" s="198"/>
      <c r="W1036" s="198"/>
      <c r="X1036" s="197">
        <f t="shared" si="252"/>
        <v>0.13300000000000003</v>
      </c>
      <c r="Y1036" s="197">
        <f t="shared" si="239"/>
        <v>0.79980000000000029</v>
      </c>
      <c r="Z1036" s="198">
        <f>ROW(U16)*X1036^IF(Y1036=100%,0,1)*PRODUCT(INDEX(1-X$1020:X1035,))</f>
        <v>0.34143708522919758</v>
      </c>
      <c r="AA1036" s="198">
        <f t="shared" si="240"/>
        <v>5.8375319145893876</v>
      </c>
      <c r="AB1036" s="197">
        <f t="shared" si="253"/>
        <v>8.1000000000000016E-2</v>
      </c>
      <c r="AC1036" s="197">
        <f t="shared" si="242"/>
        <v>0.48825000000000007</v>
      </c>
      <c r="AD1036" s="198">
        <f>ROW(Y16)*AB1036^IF(AC1036=100%,0,1)*PRODUCT(INDEX(1-AB$1020:AB1035,))</f>
        <v>0.43594954802629926</v>
      </c>
      <c r="AE1036" s="198">
        <f t="shared" si="243"/>
        <v>5.3105843364169409</v>
      </c>
      <c r="AF1036" s="197">
        <f t="shared" si="254"/>
        <v>2.8000000000000011E-2</v>
      </c>
      <c r="AG1036" s="197">
        <f t="shared" si="245"/>
        <v>0.16972500000000007</v>
      </c>
      <c r="AH1036" s="198">
        <f>ROW(AC16)*AF1036^IF(AG1036=100%,0,1)*PRODUCT(INDEX(1-AF$1020:AF1035,))</f>
        <v>0.30956956029371807</v>
      </c>
      <c r="AI1036" s="198">
        <f t="shared" si="246"/>
        <v>2.8313906236974082</v>
      </c>
      <c r="AJ1036" s="197">
        <f t="shared" si="255"/>
        <v>1.8000000000000002E-2</v>
      </c>
      <c r="AK1036" s="197">
        <f t="shared" si="248"/>
        <v>0.11276250000000002</v>
      </c>
      <c r="AL1036" s="198">
        <f>ROW(AG16)*AJ1036^IF(AK1036=100%,0,1)*PRODUCT(INDEX(1-AJ$1020:AJ1035,))</f>
        <v>0.22553045861639423</v>
      </c>
      <c r="AM1036" s="199">
        <f t="shared" si="249"/>
        <v>1.9950516865900916</v>
      </c>
      <c r="AN1036" s="190"/>
    </row>
    <row r="1037" spans="1:40" ht="14.45" hidden="1" customHeight="1">
      <c r="A1037" s="190"/>
      <c r="B1037" s="686"/>
      <c r="C1037" s="196">
        <v>16</v>
      </c>
      <c r="D1037" s="200"/>
      <c r="E1037" s="200"/>
      <c r="F1037" s="198"/>
      <c r="G1037" s="198"/>
      <c r="H1037" s="197"/>
      <c r="I1037" s="197"/>
      <c r="J1037" s="198"/>
      <c r="K1037" s="198"/>
      <c r="L1037" s="197"/>
      <c r="M1037" s="197"/>
      <c r="N1037" s="198"/>
      <c r="O1037" s="198"/>
      <c r="P1037" s="197"/>
      <c r="Q1037" s="197"/>
      <c r="R1037" s="198"/>
      <c r="S1037" s="198"/>
      <c r="T1037" s="197"/>
      <c r="U1037" s="197"/>
      <c r="V1037" s="198"/>
      <c r="W1037" s="198"/>
      <c r="X1037" s="197">
        <f t="shared" si="252"/>
        <v>0.13300000000000003</v>
      </c>
      <c r="Y1037" s="197">
        <f t="shared" si="239"/>
        <v>0.86164500000000033</v>
      </c>
      <c r="Z1037" s="198">
        <f>ROW(U17)*X1037^IF(Y1037=100%,0,1)*PRODUCT(INDEX(1-X$1020:X1036,))</f>
        <v>0.31452757494957145</v>
      </c>
      <c r="AA1037" s="198">
        <f t="shared" si="240"/>
        <v>6.1520594895389591</v>
      </c>
      <c r="AB1037" s="197">
        <f t="shared" si="253"/>
        <v>8.1000000000000016E-2</v>
      </c>
      <c r="AC1037" s="197">
        <f t="shared" si="242"/>
        <v>0.52591500000000013</v>
      </c>
      <c r="AD1037" s="198">
        <f>ROW(Y17)*AB1037^IF(AC1037=100%,0,1)*PRODUCT(INDEX(1-AB$1020:AB1036,))</f>
        <v>0.42567748680092959</v>
      </c>
      <c r="AE1037" s="198">
        <f t="shared" si="243"/>
        <v>5.7362618232178706</v>
      </c>
      <c r="AF1037" s="197">
        <f t="shared" si="254"/>
        <v>2.8000000000000011E-2</v>
      </c>
      <c r="AG1037" s="197">
        <f t="shared" si="245"/>
        <v>0.18274500000000007</v>
      </c>
      <c r="AH1037" s="198">
        <f>ROW(AC17)*AF1037^IF(AG1037=100%,0,1)*PRODUCT(INDEX(1-AF$1020:AF1036,))</f>
        <v>0.31970796339333735</v>
      </c>
      <c r="AI1037" s="198">
        <f t="shared" si="246"/>
        <v>3.1510985870907455</v>
      </c>
      <c r="AJ1037" s="197">
        <f t="shared" si="255"/>
        <v>1.8000000000000002E-2</v>
      </c>
      <c r="AK1037" s="197">
        <f t="shared" si="248"/>
        <v>0.12113250000000002</v>
      </c>
      <c r="AL1037" s="198">
        <f>ROW(AG17)*AJ1037^IF(AK1037=100%,0,1)*PRODUCT(INDEX(1-AJ$1020:AJ1036,))</f>
        <v>0.23531284225888033</v>
      </c>
      <c r="AM1037" s="199">
        <f t="shared" si="249"/>
        <v>2.230364528848972</v>
      </c>
      <c r="AN1037" s="190"/>
    </row>
    <row r="1038" spans="1:40" ht="14.45" hidden="1" customHeight="1">
      <c r="A1038" s="190"/>
      <c r="B1038" s="686"/>
      <c r="C1038" s="196">
        <v>17</v>
      </c>
      <c r="D1038" s="200"/>
      <c r="E1038" s="200"/>
      <c r="F1038" s="198"/>
      <c r="G1038" s="198"/>
      <c r="H1038" s="197"/>
      <c r="I1038" s="197"/>
      <c r="J1038" s="198"/>
      <c r="K1038" s="198"/>
      <c r="L1038" s="197"/>
      <c r="M1038" s="197"/>
      <c r="N1038" s="198"/>
      <c r="O1038" s="198"/>
      <c r="P1038" s="197"/>
      <c r="Q1038" s="197"/>
      <c r="R1038" s="198"/>
      <c r="S1038" s="198"/>
      <c r="T1038" s="197"/>
      <c r="U1038" s="197"/>
      <c r="V1038" s="198"/>
      <c r="W1038" s="198"/>
      <c r="X1038" s="197">
        <f t="shared" si="252"/>
        <v>0.13300000000000003</v>
      </c>
      <c r="Y1038" s="197">
        <f t="shared" si="239"/>
        <v>0.92349000000000037</v>
      </c>
      <c r="Z1038" s="198">
        <f>ROW(U18)*X1038^IF(Y1038=100%,0,1)*PRODUCT(INDEX(1-X$1020:X1037,))</f>
        <v>0.28873631380370657</v>
      </c>
      <c r="AA1038" s="198">
        <f t="shared" si="240"/>
        <v>6.4407958033426658</v>
      </c>
      <c r="AB1038" s="197">
        <f t="shared" si="253"/>
        <v>8.1000000000000016E-2</v>
      </c>
      <c r="AC1038" s="197">
        <f t="shared" si="242"/>
        <v>0.56358000000000019</v>
      </c>
      <c r="AD1038" s="198">
        <f>ROW(Y18)*AB1038^IF(AC1038=100%,0,1)*PRODUCT(INDEX(1-AB$1020:AB1037,))</f>
        <v>0.41420923450946923</v>
      </c>
      <c r="AE1038" s="198">
        <f t="shared" si="243"/>
        <v>6.1504710577273398</v>
      </c>
      <c r="AF1038" s="197">
        <f t="shared" si="254"/>
        <v>2.8000000000000011E-2</v>
      </c>
      <c r="AG1038" s="197">
        <f t="shared" si="245"/>
        <v>0.19576500000000008</v>
      </c>
      <c r="AH1038" s="198">
        <f>ROW(AC18)*AF1038^IF(AG1038=100%,0,1)*PRODUCT(INDEX(1-AF$1020:AF1037,))</f>
        <v>0.32903591338410759</v>
      </c>
      <c r="AI1038" s="198">
        <f t="shared" si="246"/>
        <v>3.4801345004748532</v>
      </c>
      <c r="AJ1038" s="197">
        <f t="shared" si="255"/>
        <v>1.8000000000000002E-2</v>
      </c>
      <c r="AK1038" s="197">
        <f t="shared" si="248"/>
        <v>0.12950250000000002</v>
      </c>
      <c r="AL1038" s="198">
        <f>ROW(AG18)*AJ1038^IF(AK1038=100%,0,1)*PRODUCT(INDEX(1-AJ$1020:AJ1037,))</f>
        <v>0.24466998822164523</v>
      </c>
      <c r="AM1038" s="199">
        <f t="shared" si="249"/>
        <v>2.4750345170706174</v>
      </c>
      <c r="AN1038" s="190"/>
    </row>
    <row r="1039" spans="1:40" ht="14.45" hidden="1" customHeight="1">
      <c r="A1039" s="190"/>
      <c r="B1039" s="686"/>
      <c r="C1039" s="196">
        <v>18</v>
      </c>
      <c r="D1039" s="200"/>
      <c r="E1039" s="200"/>
      <c r="F1039" s="198"/>
      <c r="G1039" s="198"/>
      <c r="H1039" s="197"/>
      <c r="I1039" s="197"/>
      <c r="J1039" s="198"/>
      <c r="K1039" s="198"/>
      <c r="L1039" s="197"/>
      <c r="M1039" s="197"/>
      <c r="N1039" s="198"/>
      <c r="O1039" s="198"/>
      <c r="P1039" s="197"/>
      <c r="Q1039" s="197"/>
      <c r="R1039" s="198"/>
      <c r="S1039" s="198"/>
      <c r="T1039" s="197"/>
      <c r="U1039" s="197"/>
      <c r="V1039" s="198"/>
      <c r="W1039" s="198"/>
      <c r="X1039" s="197">
        <f t="shared" si="252"/>
        <v>0.13300000000000003</v>
      </c>
      <c r="Y1039" s="197">
        <f t="shared" si="239"/>
        <v>0.9853350000000004</v>
      </c>
      <c r="Z1039" s="198">
        <f>ROW(U19)*X1039^IF(Y1039=100%,0,1)*PRODUCT(INDEX(1-X$1020:X1038,))</f>
        <v>0.26424184984935878</v>
      </c>
      <c r="AA1039" s="198">
        <f t="shared" si="240"/>
        <v>6.7050376531920248</v>
      </c>
      <c r="AB1039" s="197">
        <f t="shared" si="253"/>
        <v>8.1000000000000016E-2</v>
      </c>
      <c r="AC1039" s="197">
        <f t="shared" si="242"/>
        <v>0.60124500000000025</v>
      </c>
      <c r="AD1039" s="198">
        <f>ROW(Y19)*AB1039^IF(AC1039=100%,0,1)*PRODUCT(INDEX(1-AB$1020:AB1038,))</f>
        <v>0.40180596909832467</v>
      </c>
      <c r="AE1039" s="198">
        <f t="shared" si="243"/>
        <v>6.5522770268256645</v>
      </c>
      <c r="AF1039" s="197">
        <f t="shared" si="254"/>
        <v>2.8000000000000011E-2</v>
      </c>
      <c r="AG1039" s="197">
        <f t="shared" si="245"/>
        <v>0.20878500000000008</v>
      </c>
      <c r="AH1039" s="198">
        <f>ROW(AC19)*AF1039^IF(AG1039=100%,0,1)*PRODUCT(INDEX(1-AF$1020:AF1038,))</f>
        <v>0.33759084713209442</v>
      </c>
      <c r="AI1039" s="198">
        <f t="shared" si="246"/>
        <v>3.8177253476069475</v>
      </c>
      <c r="AJ1039" s="197">
        <f t="shared" si="255"/>
        <v>1.8000000000000002E-2</v>
      </c>
      <c r="AK1039" s="197">
        <f t="shared" si="248"/>
        <v>0.13787250000000001</v>
      </c>
      <c r="AL1039" s="198">
        <f>ROW(AG19)*AJ1039^IF(AK1039=100%,0,1)*PRODUCT(INDEX(1-AJ$1020:AJ1038,))</f>
        <v>0.25361403556885864</v>
      </c>
      <c r="AM1039" s="199">
        <f t="shared" si="249"/>
        <v>2.7286485526394761</v>
      </c>
      <c r="AN1039" s="190"/>
    </row>
    <row r="1040" spans="1:40" ht="14.45" customHeight="1">
      <c r="A1040" s="190"/>
      <c r="B1040" s="686"/>
      <c r="C1040" s="196">
        <v>19</v>
      </c>
      <c r="D1040" s="200"/>
      <c r="E1040" s="200"/>
      <c r="F1040" s="198"/>
      <c r="G1040" s="198"/>
      <c r="H1040" s="197"/>
      <c r="I1040" s="197"/>
      <c r="J1040" s="198"/>
      <c r="K1040" s="198"/>
      <c r="L1040" s="197"/>
      <c r="M1040" s="197"/>
      <c r="N1040" s="198"/>
      <c r="O1040" s="198"/>
      <c r="P1040" s="197"/>
      <c r="Q1040" s="197"/>
      <c r="R1040" s="198"/>
      <c r="S1040" s="198"/>
      <c r="T1040" s="197"/>
      <c r="U1040" s="197"/>
      <c r="V1040" s="198"/>
      <c r="W1040" s="198"/>
      <c r="X1040" s="197">
        <f t="shared" si="252"/>
        <v>0.13300000000000003</v>
      </c>
      <c r="Y1040" s="197">
        <f t="shared" ref="Y1040" si="256">IF(Y1039+X1039*0.465&gt;1,1,Y1039+X1039*0.465)</f>
        <v>1</v>
      </c>
      <c r="Z1040" s="198">
        <f>ROW(U20)*X1040^IF(Y1040=100%,0,1)*PRODUCT(INDEX(1-X$1020:X1039,))</f>
        <v>1.8131989221954414</v>
      </c>
      <c r="AA1040" s="198">
        <f t="shared" si="240"/>
        <v>8.5182365753874656</v>
      </c>
      <c r="AB1040" s="197">
        <f t="shared" si="253"/>
        <v>8.1000000000000016E-2</v>
      </c>
      <c r="AC1040" s="197">
        <f t="shared" si="242"/>
        <v>0.63891000000000031</v>
      </c>
      <c r="AD1040" s="198">
        <f>ROW(Y20)*AB1040^IF(AC1040=100%,0,1)*PRODUCT(INDEX(1-AB$1020:AB1039,))</f>
        <v>0.38869440589616877</v>
      </c>
      <c r="AE1040" s="198">
        <f t="shared" si="243"/>
        <v>6.9409714327218328</v>
      </c>
      <c r="AF1040" s="197">
        <f t="shared" si="254"/>
        <v>2.8000000000000011E-2</v>
      </c>
      <c r="AG1040" s="197">
        <f t="shared" si="245"/>
        <v>0.22180500000000009</v>
      </c>
      <c r="AH1040" s="198">
        <f>ROW(AC20)*AF1040^IF(AG1040=100%,0,1)*PRODUCT(INDEX(1-AF$1020:AF1039,))</f>
        <v>0.3454087404341008</v>
      </c>
      <c r="AI1040" s="198">
        <f t="shared" si="246"/>
        <v>4.1631340880410486</v>
      </c>
      <c r="AJ1040" s="197">
        <f t="shared" si="255"/>
        <v>1.8000000000000002E-2</v>
      </c>
      <c r="AK1040" s="197">
        <f t="shared" si="248"/>
        <v>0.1462425</v>
      </c>
      <c r="AL1040" s="198">
        <f>ROW(AG20)*AJ1040^IF(AK1040=100%,0,1)*PRODUCT(INDEX(1-AJ$1020:AJ1039,))</f>
        <v>0.26215682413538866</v>
      </c>
      <c r="AM1040" s="199">
        <f t="shared" si="249"/>
        <v>2.9908053767748646</v>
      </c>
      <c r="AN1040" s="190"/>
    </row>
    <row r="1041" spans="1:40" ht="14.45" hidden="1" customHeight="1">
      <c r="A1041" s="190"/>
      <c r="B1041" s="686"/>
      <c r="C1041" s="196">
        <v>20</v>
      </c>
      <c r="D1041" s="200"/>
      <c r="E1041" s="200"/>
      <c r="F1041" s="198"/>
      <c r="G1041" s="198"/>
      <c r="H1041" s="197"/>
      <c r="I1041" s="197"/>
      <c r="J1041" s="198"/>
      <c r="K1041" s="198"/>
      <c r="L1041" s="197"/>
      <c r="M1041" s="197"/>
      <c r="N1041" s="198"/>
      <c r="O1041" s="198"/>
      <c r="P1041" s="197"/>
      <c r="Q1041" s="197"/>
      <c r="R1041" s="198"/>
      <c r="S1041" s="198"/>
      <c r="T1041" s="197"/>
      <c r="U1041" s="197"/>
      <c r="V1041" s="198"/>
      <c r="W1041" s="198"/>
      <c r="X1041" s="197"/>
      <c r="Y1041" s="197"/>
      <c r="Z1041" s="198"/>
      <c r="AA1041" s="198"/>
      <c r="AB1041" s="197">
        <f t="shared" si="253"/>
        <v>8.1000000000000016E-2</v>
      </c>
      <c r="AC1041" s="197">
        <f t="shared" si="242"/>
        <v>0.67657500000000037</v>
      </c>
      <c r="AD1041" s="198">
        <f>ROW(Y21)*AB1041^IF(AC1041=100%,0,1)*PRODUCT(INDEX(1-AB$1020:AB1040,))</f>
        <v>0.37507066696950808</v>
      </c>
      <c r="AE1041" s="198">
        <f t="shared" si="243"/>
        <v>7.3160420996913409</v>
      </c>
      <c r="AF1041" s="197">
        <f t="shared" si="254"/>
        <v>2.8000000000000011E-2</v>
      </c>
      <c r="AG1041" s="197">
        <f t="shared" si="245"/>
        <v>0.23482500000000009</v>
      </c>
      <c r="AH1041" s="198">
        <f>ROW(AC21)*AF1041^IF(AG1041=100%,0,1)*PRODUCT(INDEX(1-AF$1020:AF1040,))</f>
        <v>0.35252416048704321</v>
      </c>
      <c r="AI1041" s="198">
        <f t="shared" si="246"/>
        <v>4.5156582485280916</v>
      </c>
      <c r="AJ1041" s="197">
        <f t="shared" si="255"/>
        <v>1.8000000000000002E-2</v>
      </c>
      <c r="AK1041" s="197">
        <f t="shared" si="248"/>
        <v>0.15461249999999999</v>
      </c>
      <c r="AL1041" s="198">
        <f>ROW(AG21)*AJ1041^IF(AK1041=100%,0,1)*PRODUCT(INDEX(1-AJ$1020:AJ1040,))</f>
        <v>0.27030990136599925</v>
      </c>
      <c r="AM1041" s="199">
        <f t="shared" si="249"/>
        <v>3.2611152781408639</v>
      </c>
      <c r="AN1041" s="190"/>
    </row>
    <row r="1042" spans="1:40" ht="14.45" hidden="1" customHeight="1">
      <c r="A1042" s="190"/>
      <c r="B1042" s="686"/>
      <c r="C1042" s="196">
        <v>21</v>
      </c>
      <c r="D1042" s="200"/>
      <c r="E1042" s="200"/>
      <c r="F1042" s="198"/>
      <c r="G1042" s="198"/>
      <c r="H1042" s="197"/>
      <c r="I1042" s="197"/>
      <c r="J1042" s="198"/>
      <c r="K1042" s="198"/>
      <c r="L1042" s="197"/>
      <c r="M1042" s="197"/>
      <c r="N1042" s="198"/>
      <c r="O1042" s="198"/>
      <c r="P1042" s="197"/>
      <c r="Q1042" s="197"/>
      <c r="R1042" s="198"/>
      <c r="S1042" s="198"/>
      <c r="T1042" s="197"/>
      <c r="U1042" s="197"/>
      <c r="V1042" s="198"/>
      <c r="W1042" s="198"/>
      <c r="X1042" s="197"/>
      <c r="Y1042" s="197"/>
      <c r="Z1042" s="198"/>
      <c r="AA1042" s="198"/>
      <c r="AB1042" s="197">
        <f t="shared" si="253"/>
        <v>8.1000000000000016E-2</v>
      </c>
      <c r="AC1042" s="197">
        <f t="shared" si="242"/>
        <v>0.71424000000000043</v>
      </c>
      <c r="AD1042" s="198">
        <f>ROW(Y22)*AB1042^IF(AC1042=100%,0,1)*PRODUCT(INDEX(1-AB$1020:AB1041,))</f>
        <v>0.3611037497518817</v>
      </c>
      <c r="AE1042" s="198">
        <f t="shared" si="243"/>
        <v>7.6771458494432228</v>
      </c>
      <c r="AF1042" s="197">
        <f t="shared" si="254"/>
        <v>2.8000000000000011E-2</v>
      </c>
      <c r="AG1042" s="197">
        <f t="shared" si="245"/>
        <v>0.24784500000000009</v>
      </c>
      <c r="AH1042" s="198">
        <f>ROW(AC22)*AF1042^IF(AG1042=100%,0,1)*PRODUCT(INDEX(1-AF$1020:AF1041,))</f>
        <v>0.35897031656452061</v>
      </c>
      <c r="AI1042" s="198">
        <f t="shared" si="246"/>
        <v>4.8746285650926122</v>
      </c>
      <c r="AJ1042" s="197">
        <f t="shared" si="255"/>
        <v>1.8000000000000002E-2</v>
      </c>
      <c r="AK1042" s="197">
        <f t="shared" si="248"/>
        <v>0.16298249999999997</v>
      </c>
      <c r="AL1042" s="198">
        <f>ROW(AG22)*AJ1042^IF(AK1042=100%,0,1)*PRODUCT(INDEX(1-AJ$1020:AJ1041,))</f>
        <v>0.27808452900528796</v>
      </c>
      <c r="AM1042" s="199">
        <f t="shared" si="249"/>
        <v>3.5391998071461517</v>
      </c>
      <c r="AN1042" s="190"/>
    </row>
    <row r="1043" spans="1:40" ht="14.45" hidden="1" customHeight="1">
      <c r="A1043" s="190"/>
      <c r="B1043" s="686"/>
      <c r="C1043" s="196">
        <v>22</v>
      </c>
      <c r="D1043" s="200"/>
      <c r="E1043" s="200"/>
      <c r="F1043" s="198"/>
      <c r="G1043" s="198"/>
      <c r="H1043" s="197"/>
      <c r="I1043" s="197"/>
      <c r="J1043" s="198"/>
      <c r="K1043" s="198"/>
      <c r="L1043" s="197"/>
      <c r="M1043" s="197"/>
      <c r="N1043" s="198"/>
      <c r="O1043" s="198"/>
      <c r="P1043" s="197"/>
      <c r="Q1043" s="197"/>
      <c r="R1043" s="198"/>
      <c r="S1043" s="198"/>
      <c r="T1043" s="197"/>
      <c r="U1043" s="197"/>
      <c r="V1043" s="198"/>
      <c r="W1043" s="198"/>
      <c r="X1043" s="197"/>
      <c r="Y1043" s="197"/>
      <c r="Z1043" s="198"/>
      <c r="AA1043" s="198"/>
      <c r="AB1043" s="197">
        <f t="shared" si="253"/>
        <v>8.1000000000000016E-2</v>
      </c>
      <c r="AC1043" s="197">
        <f t="shared" si="242"/>
        <v>0.75190500000000049</v>
      </c>
      <c r="AD1043" s="198">
        <f>ROW(Y23)*AB1043^IF(AC1043=100%,0,1)*PRODUCT(INDEX(1-AB$1020:AB1042,))</f>
        <v>0.34693863447752377</v>
      </c>
      <c r="AE1043" s="198">
        <f t="shared" si="243"/>
        <v>8.0240844839207472</v>
      </c>
      <c r="AF1043" s="197">
        <f t="shared" si="254"/>
        <v>2.8000000000000011E-2</v>
      </c>
      <c r="AG1043" s="197">
        <f t="shared" si="245"/>
        <v>0.26086500000000012</v>
      </c>
      <c r="AH1043" s="198">
        <f>ROW(AC23)*AF1043^IF(AG1043=100%,0,1)*PRODUCT(INDEX(1-AF$1020:AF1042,))</f>
        <v>0.36477910895983739</v>
      </c>
      <c r="AI1043" s="198">
        <f t="shared" si="246"/>
        <v>5.2394076740524493</v>
      </c>
      <c r="AJ1043" s="197">
        <f t="shared" si="255"/>
        <v>1.8000000000000002E-2</v>
      </c>
      <c r="AK1043" s="197">
        <f t="shared" si="248"/>
        <v>0.17135249999999996</v>
      </c>
      <c r="AL1043" s="198">
        <f>ROW(AG23)*AJ1043^IF(AK1043=100%,0,1)*PRODUCT(INDEX(1-AJ$1020:AJ1042,))</f>
        <v>0.28549168964151972</v>
      </c>
      <c r="AM1043" s="199">
        <f t="shared" si="249"/>
        <v>3.8246914967876715</v>
      </c>
      <c r="AN1043" s="190"/>
    </row>
    <row r="1044" spans="1:40" ht="14.45" hidden="1" customHeight="1">
      <c r="A1044" s="190"/>
      <c r="B1044" s="686"/>
      <c r="C1044" s="196">
        <v>23</v>
      </c>
      <c r="D1044" s="200"/>
      <c r="E1044" s="200"/>
      <c r="F1044" s="198"/>
      <c r="G1044" s="198"/>
      <c r="H1044" s="197"/>
      <c r="I1044" s="197"/>
      <c r="J1044" s="198"/>
      <c r="K1044" s="198"/>
      <c r="L1044" s="197"/>
      <c r="M1044" s="197"/>
      <c r="N1044" s="198"/>
      <c r="O1044" s="198"/>
      <c r="P1044" s="197"/>
      <c r="Q1044" s="197"/>
      <c r="R1044" s="198"/>
      <c r="S1044" s="198"/>
      <c r="T1044" s="197"/>
      <c r="U1044" s="197"/>
      <c r="V1044" s="198"/>
      <c r="W1044" s="198"/>
      <c r="X1044" s="197"/>
      <c r="Y1044" s="197"/>
      <c r="Z1044" s="198"/>
      <c r="AA1044" s="198"/>
      <c r="AB1044" s="197">
        <f t="shared" si="253"/>
        <v>8.1000000000000016E-2</v>
      </c>
      <c r="AC1044" s="197">
        <f t="shared" si="242"/>
        <v>0.78957000000000055</v>
      </c>
      <c r="AD1044" s="198">
        <f>ROW(Y24)*AB1044^IF(AC1044=100%,0,1)*PRODUCT(INDEX(1-AB$1020:AB1043,))</f>
        <v>0.33269906617548978</v>
      </c>
      <c r="AE1044" s="198">
        <f t="shared" si="243"/>
        <v>8.3567835500962371</v>
      </c>
      <c r="AF1044" s="197">
        <f t="shared" si="254"/>
        <v>2.8000000000000011E-2</v>
      </c>
      <c r="AG1044" s="197">
        <f t="shared" si="245"/>
        <v>0.27388500000000016</v>
      </c>
      <c r="AH1044" s="198">
        <f>ROW(AC24)*AF1044^IF(AG1044=100%,0,1)*PRODUCT(INDEX(1-AF$1020:AF1043,))</f>
        <v>0.36998117625282984</v>
      </c>
      <c r="AI1044" s="198">
        <f t="shared" si="246"/>
        <v>5.6093888503052796</v>
      </c>
      <c r="AJ1044" s="197">
        <f t="shared" si="255"/>
        <v>1.8000000000000002E-2</v>
      </c>
      <c r="AK1044" s="197">
        <f t="shared" si="248"/>
        <v>0.17972249999999995</v>
      </c>
      <c r="AL1044" s="198">
        <f>ROW(AG24)*AJ1044^IF(AK1044=100%,0,1)*PRODUCT(INDEX(1-AJ$1020:AJ1043,))</f>
        <v>0.29254209310744944</v>
      </c>
      <c r="AM1044" s="199">
        <f t="shared" si="249"/>
        <v>4.1172335898951209</v>
      </c>
      <c r="AN1044" s="190"/>
    </row>
    <row r="1045" spans="1:40" ht="14.45" hidden="1" customHeight="1">
      <c r="A1045" s="190"/>
      <c r="B1045" s="686"/>
      <c r="C1045" s="196">
        <v>24</v>
      </c>
      <c r="D1045" s="200"/>
      <c r="E1045" s="200"/>
      <c r="F1045" s="198"/>
      <c r="G1045" s="198"/>
      <c r="H1045" s="197"/>
      <c r="I1045" s="197"/>
      <c r="J1045" s="198"/>
      <c r="K1045" s="198"/>
      <c r="L1045" s="197"/>
      <c r="M1045" s="197"/>
      <c r="N1045" s="198"/>
      <c r="O1045" s="198"/>
      <c r="P1045" s="197"/>
      <c r="Q1045" s="197"/>
      <c r="R1045" s="198"/>
      <c r="S1045" s="198"/>
      <c r="T1045" s="197"/>
      <c r="U1045" s="197"/>
      <c r="V1045" s="198"/>
      <c r="W1045" s="198"/>
      <c r="X1045" s="197"/>
      <c r="Y1045" s="197"/>
      <c r="Z1045" s="198"/>
      <c r="AA1045" s="198"/>
      <c r="AB1045" s="197">
        <f t="shared" si="253"/>
        <v>8.1000000000000016E-2</v>
      </c>
      <c r="AC1045" s="197">
        <f t="shared" si="242"/>
        <v>0.82723500000000061</v>
      </c>
      <c r="AD1045" s="198">
        <f>ROW(Y25)*AB1045^IF(AC1045=100%,0,1)*PRODUCT(INDEX(1-AB$1020:AB1044,))</f>
        <v>0.31849004355757826</v>
      </c>
      <c r="AE1045" s="198">
        <f t="shared" si="243"/>
        <v>8.6752735936538148</v>
      </c>
      <c r="AF1045" s="197">
        <f t="shared" si="254"/>
        <v>2.8000000000000011E-2</v>
      </c>
      <c r="AG1045" s="197">
        <f t="shared" si="245"/>
        <v>0.28690500000000019</v>
      </c>
      <c r="AH1045" s="198">
        <f>ROW(AC25)*AF1045^IF(AG1045=100%,0,1)*PRODUCT(INDEX(1-AF$1020:AF1044,))</f>
        <v>0.3746059409559902</v>
      </c>
      <c r="AI1045" s="198">
        <f t="shared" si="246"/>
        <v>5.9839947912612699</v>
      </c>
      <c r="AJ1045" s="197">
        <f t="shared" si="255"/>
        <v>1.8000000000000002E-2</v>
      </c>
      <c r="AK1045" s="197">
        <f t="shared" si="248"/>
        <v>0.18809249999999994</v>
      </c>
      <c r="AL1045" s="198">
        <f>ROW(AG25)*AJ1045^IF(AK1045=100%,0,1)*PRODUCT(INDEX(1-AJ$1020:AJ1044,))</f>
        <v>0.29924618274116183</v>
      </c>
      <c r="AM1045" s="199">
        <f t="shared" si="249"/>
        <v>4.4164797726362828</v>
      </c>
      <c r="AN1045" s="190"/>
    </row>
    <row r="1046" spans="1:40" ht="14.45" hidden="1" customHeight="1">
      <c r="A1046" s="190"/>
      <c r="B1046" s="686"/>
      <c r="C1046" s="196">
        <v>25</v>
      </c>
      <c r="D1046" s="200"/>
      <c r="E1046" s="200"/>
      <c r="F1046" s="198"/>
      <c r="G1046" s="198"/>
      <c r="H1046" s="197"/>
      <c r="I1046" s="197"/>
      <c r="J1046" s="198"/>
      <c r="K1046" s="198"/>
      <c r="L1046" s="197"/>
      <c r="M1046" s="197"/>
      <c r="N1046" s="198"/>
      <c r="O1046" s="198"/>
      <c r="P1046" s="197"/>
      <c r="Q1046" s="197"/>
      <c r="R1046" s="198"/>
      <c r="S1046" s="198"/>
      <c r="T1046" s="197"/>
      <c r="U1046" s="197"/>
      <c r="V1046" s="198"/>
      <c r="W1046" s="198"/>
      <c r="X1046" s="197"/>
      <c r="Y1046" s="197"/>
      <c r="Z1046" s="198"/>
      <c r="AA1046" s="198"/>
      <c r="AB1046" s="197">
        <f t="shared" si="253"/>
        <v>8.1000000000000016E-2</v>
      </c>
      <c r="AC1046" s="197">
        <f t="shared" si="242"/>
        <v>0.86490000000000067</v>
      </c>
      <c r="AD1046" s="198">
        <f>ROW(Y26)*AB1046^IF(AC1046=100%,0,1)*PRODUCT(INDEX(1-AB$1020:AB1045,))</f>
        <v>0.30440004403059095</v>
      </c>
      <c r="AE1046" s="198">
        <f t="shared" si="243"/>
        <v>8.9796736376844066</v>
      </c>
      <c r="AF1046" s="197">
        <f t="shared" si="254"/>
        <v>2.8000000000000011E-2</v>
      </c>
      <c r="AG1046" s="197">
        <f t="shared" si="245"/>
        <v>0.29992500000000022</v>
      </c>
      <c r="AH1046" s="198">
        <f>ROW(AC26)*AF1046^IF(AG1046=100%,0,1)*PRODUCT(INDEX(1-AF$1020:AF1045,))</f>
        <v>0.37868165359359135</v>
      </c>
      <c r="AI1046" s="198">
        <f t="shared" si="246"/>
        <v>6.3626764448548609</v>
      </c>
      <c r="AJ1046" s="197">
        <f t="shared" si="255"/>
        <v>1.8000000000000002E-2</v>
      </c>
      <c r="AK1046" s="197">
        <f t="shared" si="248"/>
        <v>0.19646249999999993</v>
      </c>
      <c r="AL1046" s="198">
        <f>ROW(AG26)*AJ1046^IF(AK1046=100%,0,1)*PRODUCT(INDEX(1-AJ$1020:AJ1045,))</f>
        <v>0.3056141415098938</v>
      </c>
      <c r="AM1046" s="199">
        <f t="shared" si="249"/>
        <v>4.7220939141461766</v>
      </c>
      <c r="AN1046" s="190"/>
    </row>
    <row r="1047" spans="1:40" ht="14.45" hidden="1" customHeight="1">
      <c r="A1047" s="190"/>
      <c r="B1047" s="686"/>
      <c r="C1047" s="196">
        <v>26</v>
      </c>
      <c r="D1047" s="200"/>
      <c r="E1047" s="200"/>
      <c r="F1047" s="198"/>
      <c r="G1047" s="198"/>
      <c r="H1047" s="197"/>
      <c r="I1047" s="197"/>
      <c r="J1047" s="198"/>
      <c r="K1047" s="198"/>
      <c r="L1047" s="197"/>
      <c r="M1047" s="197"/>
      <c r="N1047" s="198"/>
      <c r="O1047" s="198"/>
      <c r="P1047" s="197"/>
      <c r="Q1047" s="197"/>
      <c r="R1047" s="198"/>
      <c r="S1047" s="198"/>
      <c r="T1047" s="197"/>
      <c r="U1047" s="197"/>
      <c r="V1047" s="198"/>
      <c r="W1047" s="198"/>
      <c r="X1047" s="197"/>
      <c r="Y1047" s="197"/>
      <c r="Z1047" s="198"/>
      <c r="AA1047" s="198"/>
      <c r="AB1047" s="197">
        <f t="shared" si="253"/>
        <v>8.1000000000000016E-2</v>
      </c>
      <c r="AC1047" s="197">
        <f t="shared" si="242"/>
        <v>0.90256500000000073</v>
      </c>
      <c r="AD1047" s="198">
        <f>ROW(Y27)*AB1047^IF(AC1047=100%,0,1)*PRODUCT(INDEX(1-AB$1020:AB1046,))</f>
        <v>0.29050301125119438</v>
      </c>
      <c r="AE1047" s="198">
        <f t="shared" si="243"/>
        <v>9.2701766489356014</v>
      </c>
      <c r="AF1047" s="197">
        <f t="shared" si="254"/>
        <v>2.8000000000000011E-2</v>
      </c>
      <c r="AG1047" s="197">
        <f t="shared" si="245"/>
        <v>0.31294500000000025</v>
      </c>
      <c r="AH1047" s="198">
        <f>ROW(AC27)*AF1047^IF(AG1047=100%,0,1)*PRODUCT(INDEX(1-AF$1020:AF1046,))</f>
        <v>0.38223543526577741</v>
      </c>
      <c r="AI1047" s="198">
        <f t="shared" si="246"/>
        <v>6.7449118801206387</v>
      </c>
      <c r="AJ1047" s="197">
        <f t="shared" si="255"/>
        <v>1.8000000000000002E-2</v>
      </c>
      <c r="AK1047" s="197">
        <f t="shared" si="248"/>
        <v>0.20483249999999992</v>
      </c>
      <c r="AL1047" s="198">
        <f>ROW(AG27)*AJ1047^IF(AK1047=100%,0,1)*PRODUCT(INDEX(1-AJ$1020:AJ1046,))</f>
        <v>0.31165589799974319</v>
      </c>
      <c r="AM1047" s="199">
        <f t="shared" si="249"/>
        <v>5.0337498121459197</v>
      </c>
      <c r="AN1047" s="190"/>
    </row>
    <row r="1048" spans="1:40" ht="14.45" hidden="1" customHeight="1">
      <c r="A1048" s="190"/>
      <c r="B1048" s="686"/>
      <c r="C1048" s="196">
        <v>27</v>
      </c>
      <c r="D1048" s="200"/>
      <c r="E1048" s="200"/>
      <c r="F1048" s="198"/>
      <c r="G1048" s="198"/>
      <c r="H1048" s="197"/>
      <c r="I1048" s="197"/>
      <c r="J1048" s="198"/>
      <c r="K1048" s="198"/>
      <c r="L1048" s="197"/>
      <c r="M1048" s="197"/>
      <c r="N1048" s="198"/>
      <c r="O1048" s="198"/>
      <c r="P1048" s="197"/>
      <c r="Q1048" s="197"/>
      <c r="R1048" s="198"/>
      <c r="S1048" s="198"/>
      <c r="T1048" s="197"/>
      <c r="U1048" s="197"/>
      <c r="V1048" s="198"/>
      <c r="W1048" s="198"/>
      <c r="X1048" s="197"/>
      <c r="Y1048" s="197"/>
      <c r="Z1048" s="198"/>
      <c r="AA1048" s="198"/>
      <c r="AB1048" s="197">
        <f t="shared" si="253"/>
        <v>8.1000000000000016E-2</v>
      </c>
      <c r="AC1048" s="197">
        <f t="shared" si="242"/>
        <v>0.94023000000000079</v>
      </c>
      <c r="AD1048" s="198">
        <f>ROW(Y28)*AB1048^IF(AC1048=100%,0,1)*PRODUCT(INDEX(1-AB$1020:AB1047,))</f>
        <v>0.27686012909317537</v>
      </c>
      <c r="AE1048" s="198">
        <f t="shared" si="243"/>
        <v>9.5470367780287759</v>
      </c>
      <c r="AF1048" s="197">
        <f t="shared" si="254"/>
        <v>2.8000000000000011E-2</v>
      </c>
      <c r="AG1048" s="197">
        <f t="shared" si="245"/>
        <v>0.32596500000000028</v>
      </c>
      <c r="AH1048" s="198">
        <f>ROW(AC28)*AF1048^IF(AG1048=100%,0,1)*PRODUCT(INDEX(1-AF$1020:AF1047,))</f>
        <v>0.38529331874790357</v>
      </c>
      <c r="AI1048" s="198">
        <f t="shared" si="246"/>
        <v>7.1302051988685422</v>
      </c>
      <c r="AJ1048" s="197">
        <f t="shared" si="255"/>
        <v>1.8000000000000002E-2</v>
      </c>
      <c r="AK1048" s="197">
        <f t="shared" si="248"/>
        <v>0.21320249999999991</v>
      </c>
      <c r="AL1048" s="198">
        <f>ROW(AG28)*AJ1048^IF(AK1048=100%,0,1)*PRODUCT(INDEX(1-AJ$1020:AJ1047,))</f>
        <v>0.31738113227410875</v>
      </c>
      <c r="AM1048" s="199">
        <f t="shared" si="249"/>
        <v>5.3511309444200288</v>
      </c>
      <c r="AN1048" s="190"/>
    </row>
    <row r="1049" spans="1:40" ht="14.45" hidden="1" customHeight="1">
      <c r="A1049" s="190"/>
      <c r="B1049" s="686"/>
      <c r="C1049" s="196">
        <v>28</v>
      </c>
      <c r="D1049" s="200"/>
      <c r="E1049" s="200"/>
      <c r="F1049" s="198"/>
      <c r="G1049" s="198"/>
      <c r="H1049" s="197"/>
      <c r="I1049" s="197"/>
      <c r="J1049" s="198"/>
      <c r="K1049" s="198"/>
      <c r="L1049" s="197"/>
      <c r="M1049" s="197"/>
      <c r="N1049" s="198"/>
      <c r="O1049" s="198"/>
      <c r="P1049" s="197"/>
      <c r="Q1049" s="197"/>
      <c r="R1049" s="198"/>
      <c r="S1049" s="198"/>
      <c r="T1049" s="197"/>
      <c r="U1049" s="197"/>
      <c r="V1049" s="198"/>
      <c r="W1049" s="198"/>
      <c r="X1049" s="197"/>
      <c r="Y1049" s="197"/>
      <c r="Z1049" s="198"/>
      <c r="AA1049" s="198"/>
      <c r="AB1049" s="197">
        <f t="shared" si="253"/>
        <v>8.1000000000000016E-2</v>
      </c>
      <c r="AC1049" s="197">
        <f t="shared" si="242"/>
        <v>0.97789500000000085</v>
      </c>
      <c r="AD1049" s="198">
        <f>ROW(Y29)*AB1049^IF(AC1049=100%,0,1)*PRODUCT(INDEX(1-AB$1020:AB1048,))</f>
        <v>0.2635214035879363</v>
      </c>
      <c r="AE1049" s="198">
        <f t="shared" si="243"/>
        <v>9.8105581816167131</v>
      </c>
      <c r="AF1049" s="197">
        <f t="shared" si="254"/>
        <v>2.8000000000000011E-2</v>
      </c>
      <c r="AG1049" s="197">
        <f t="shared" si="245"/>
        <v>0.33898500000000031</v>
      </c>
      <c r="AH1049" s="198">
        <f>ROW(AC29)*AF1049^IF(AG1049=100%,0,1)*PRODUCT(INDEX(1-AF$1020:AF1048,))</f>
        <v>0.38788028817378234</v>
      </c>
      <c r="AI1049" s="198">
        <f t="shared" si="246"/>
        <v>7.5180854870423248</v>
      </c>
      <c r="AJ1049" s="197">
        <f t="shared" si="255"/>
        <v>1.8000000000000002E-2</v>
      </c>
      <c r="AK1049" s="197">
        <f t="shared" si="248"/>
        <v>0.22157249999999989</v>
      </c>
      <c r="AL1049" s="198">
        <f>ROW(AG29)*AJ1049^IF(AK1049=100%,0,1)*PRODUCT(INDEX(1-AJ$1020:AJ1048,))</f>
        <v>0.32279928160364529</v>
      </c>
      <c r="AM1049" s="199">
        <f t="shared" si="249"/>
        <v>5.6739302260236739</v>
      </c>
      <c r="AN1049" s="190"/>
    </row>
    <row r="1050" spans="1:40" ht="14.45" customHeight="1">
      <c r="A1050" s="190"/>
      <c r="B1050" s="686"/>
      <c r="C1050" s="196">
        <v>29</v>
      </c>
      <c r="D1050" s="200"/>
      <c r="E1050" s="200"/>
      <c r="F1050" s="198"/>
      <c r="G1050" s="198"/>
      <c r="H1050" s="197"/>
      <c r="I1050" s="197"/>
      <c r="J1050" s="198"/>
      <c r="K1050" s="198"/>
      <c r="L1050" s="197"/>
      <c r="M1050" s="197"/>
      <c r="N1050" s="198"/>
      <c r="O1050" s="198"/>
      <c r="P1050" s="197"/>
      <c r="Q1050" s="197"/>
      <c r="R1050" s="198"/>
      <c r="S1050" s="198"/>
      <c r="T1050" s="197"/>
      <c r="U1050" s="197"/>
      <c r="V1050" s="198"/>
      <c r="W1050" s="198"/>
      <c r="X1050" s="197"/>
      <c r="Y1050" s="197"/>
      <c r="Z1050" s="198"/>
      <c r="AA1050" s="198"/>
      <c r="AB1050" s="197">
        <f t="shared" si="253"/>
        <v>8.1000000000000016E-2</v>
      </c>
      <c r="AC1050" s="197">
        <f t="shared" si="242"/>
        <v>1</v>
      </c>
      <c r="AD1050" s="198">
        <f>ROW(Y30)*AB1050^IF(AC1050=100%,0,1)*PRODUCT(INDEX(1-AB$1020:AB1049,))</f>
        <v>3.0929268186119208</v>
      </c>
      <c r="AE1050" s="198">
        <f t="shared" si="243"/>
        <v>12.903485000228635</v>
      </c>
      <c r="AF1050" s="197">
        <f t="shared" si="254"/>
        <v>2.8000000000000011E-2</v>
      </c>
      <c r="AG1050" s="197">
        <f t="shared" si="245"/>
        <v>0.35200500000000035</v>
      </c>
      <c r="AH1050" s="198">
        <f>ROW(AC30)*AF1050^IF(AG1050=100%,0,1)*PRODUCT(INDEX(1-AF$1020:AF1049,))</f>
        <v>0.39002031734991355</v>
      </c>
      <c r="AI1050" s="198">
        <f t="shared" si="246"/>
        <v>7.9081058043922381</v>
      </c>
      <c r="AJ1050" s="197">
        <f t="shared" si="255"/>
        <v>1.8000000000000002E-2</v>
      </c>
      <c r="AK1050" s="197">
        <f t="shared" si="248"/>
        <v>0.22994249999999988</v>
      </c>
      <c r="AL1050" s="198">
        <f>ROW(AG30)*AJ1050^IF(AK1050=100%,0,1)*PRODUCT(INDEX(1-AJ$1020:AJ1049,))</f>
        <v>0.32791954607046175</v>
      </c>
      <c r="AM1050" s="199">
        <f t="shared" si="249"/>
        <v>6.0018497720941353</v>
      </c>
      <c r="AN1050" s="190"/>
    </row>
    <row r="1051" spans="1:40" ht="14.45" hidden="1" customHeight="1">
      <c r="A1051" s="190"/>
      <c r="B1051" s="686"/>
      <c r="C1051" s="196">
        <v>30</v>
      </c>
      <c r="D1051" s="200"/>
      <c r="E1051" s="200"/>
      <c r="F1051" s="198"/>
      <c r="G1051" s="198"/>
      <c r="H1051" s="197"/>
      <c r="I1051" s="197"/>
      <c r="J1051" s="198"/>
      <c r="K1051" s="198"/>
      <c r="L1051" s="197"/>
      <c r="M1051" s="197"/>
      <c r="N1051" s="198"/>
      <c r="O1051" s="198"/>
      <c r="P1051" s="197"/>
      <c r="Q1051" s="197"/>
      <c r="R1051" s="198"/>
      <c r="S1051" s="198"/>
      <c r="T1051" s="197"/>
      <c r="U1051" s="197"/>
      <c r="V1051" s="198"/>
      <c r="W1051" s="198"/>
      <c r="X1051" s="197"/>
      <c r="Y1051" s="197"/>
      <c r="Z1051" s="198"/>
      <c r="AA1051" s="198"/>
      <c r="AB1051" s="197"/>
      <c r="AC1051" s="197"/>
      <c r="AD1051" s="198"/>
      <c r="AE1051" s="198"/>
      <c r="AF1051" s="197">
        <f t="shared" si="254"/>
        <v>2.8000000000000011E-2</v>
      </c>
      <c r="AG1051" s="197">
        <f t="shared" si="245"/>
        <v>0.36502500000000038</v>
      </c>
      <c r="AH1051" s="198">
        <f>ROW(AC31)*AF1051^IF(AG1051=100%,0,1)*PRODUCT(INDEX(1-AF$1020:AF1050,))</f>
        <v>0.39173640674625315</v>
      </c>
      <c r="AI1051" s="198">
        <f t="shared" si="246"/>
        <v>8.2998422111384915</v>
      </c>
      <c r="AJ1051" s="197">
        <f t="shared" si="255"/>
        <v>1.8000000000000002E-2</v>
      </c>
      <c r="AK1051" s="197">
        <f t="shared" si="248"/>
        <v>0.23831249999999987</v>
      </c>
      <c r="AL1051" s="198">
        <f>ROW(AG31)*AJ1051^IF(AK1051=100%,0,1)*PRODUCT(INDEX(1-AJ$1020:AJ1050,))</f>
        <v>0.33275089404923325</v>
      </c>
      <c r="AM1051" s="199">
        <f t="shared" si="249"/>
        <v>6.3346006661433689</v>
      </c>
      <c r="AN1051" s="190"/>
    </row>
    <row r="1052" spans="1:40" ht="14.45" hidden="1" customHeight="1">
      <c r="A1052" s="190"/>
      <c r="B1052" s="686"/>
      <c r="C1052" s="196">
        <v>31</v>
      </c>
      <c r="D1052" s="200"/>
      <c r="E1052" s="200"/>
      <c r="F1052" s="198"/>
      <c r="G1052" s="198"/>
      <c r="H1052" s="197"/>
      <c r="I1052" s="197"/>
      <c r="J1052" s="198"/>
      <c r="K1052" s="198"/>
      <c r="L1052" s="197"/>
      <c r="M1052" s="197"/>
      <c r="N1052" s="198"/>
      <c r="O1052" s="198"/>
      <c r="P1052" s="197"/>
      <c r="Q1052" s="197"/>
      <c r="R1052" s="198"/>
      <c r="S1052" s="198"/>
      <c r="T1052" s="197"/>
      <c r="U1052" s="197"/>
      <c r="V1052" s="198"/>
      <c r="W1052" s="198"/>
      <c r="X1052" s="197"/>
      <c r="Y1052" s="197"/>
      <c r="Z1052" s="198"/>
      <c r="AA1052" s="198"/>
      <c r="AB1052" s="197"/>
      <c r="AC1052" s="197"/>
      <c r="AD1052" s="198"/>
      <c r="AE1052" s="198"/>
      <c r="AF1052" s="197">
        <f t="shared" si="254"/>
        <v>2.8000000000000011E-2</v>
      </c>
      <c r="AG1052" s="197">
        <f t="shared" si="245"/>
        <v>0.37804500000000041</v>
      </c>
      <c r="AH1052" s="198">
        <f>ROW(AC32)*AF1052^IF(AG1052=100%,0,1)*PRODUCT(INDEX(1-AF$1020:AF1051,))</f>
        <v>0.39305061920759538</v>
      </c>
      <c r="AI1052" s="198">
        <f t="shared" si="246"/>
        <v>8.6928928303460875</v>
      </c>
      <c r="AJ1052" s="197">
        <f t="shared" si="255"/>
        <v>1.8000000000000002E-2</v>
      </c>
      <c r="AK1052" s="197">
        <f t="shared" si="248"/>
        <v>0.24668249999999986</v>
      </c>
      <c r="AL1052" s="198">
        <f>ROW(AG32)*AJ1052^IF(AK1052=100%,0,1)*PRODUCT(INDEX(1-AJ$1020:AJ1051,))</f>
        <v>0.33730206756784215</v>
      </c>
      <c r="AM1052" s="199">
        <f t="shared" si="249"/>
        <v>6.6719027337112111</v>
      </c>
      <c r="AN1052" s="190"/>
    </row>
    <row r="1053" spans="1:40" ht="14.45" hidden="1" customHeight="1">
      <c r="A1053" s="190"/>
      <c r="B1053" s="686"/>
      <c r="C1053" s="196">
        <v>32</v>
      </c>
      <c r="D1053" s="200"/>
      <c r="E1053" s="200"/>
      <c r="F1053" s="198"/>
      <c r="G1053" s="198"/>
      <c r="H1053" s="197"/>
      <c r="I1053" s="197"/>
      <c r="J1053" s="198"/>
      <c r="K1053" s="198"/>
      <c r="L1053" s="197"/>
      <c r="M1053" s="197"/>
      <c r="N1053" s="198"/>
      <c r="O1053" s="198"/>
      <c r="P1053" s="197"/>
      <c r="Q1053" s="197"/>
      <c r="R1053" s="198"/>
      <c r="S1053" s="198"/>
      <c r="T1053" s="197"/>
      <c r="U1053" s="197"/>
      <c r="V1053" s="198"/>
      <c r="W1053" s="198"/>
      <c r="X1053" s="197"/>
      <c r="Y1053" s="197"/>
      <c r="Z1053" s="198"/>
      <c r="AA1053" s="198"/>
      <c r="AB1053" s="197"/>
      <c r="AC1053" s="197"/>
      <c r="AD1053" s="198"/>
      <c r="AE1053" s="198"/>
      <c r="AF1053" s="197">
        <f t="shared" si="254"/>
        <v>2.8000000000000011E-2</v>
      </c>
      <c r="AG1053" s="197">
        <f t="shared" si="245"/>
        <v>0.39106500000000044</v>
      </c>
      <c r="AH1053" s="198">
        <f>ROW(AC33)*AF1053^IF(AG1053=100%,0,1)*PRODUCT(INDEX(1-AF$1020:AF1052,))</f>
        <v>0.39398411442821341</v>
      </c>
      <c r="AI1053" s="198">
        <f t="shared" si="246"/>
        <v>9.0868769447743016</v>
      </c>
      <c r="AJ1053" s="197">
        <f t="shared" si="255"/>
        <v>1.8000000000000002E-2</v>
      </c>
      <c r="AK1053" s="197">
        <f t="shared" si="248"/>
        <v>0.25505249999999985</v>
      </c>
      <c r="AL1053" s="198">
        <f>ROW(AG33)*AJ1053^IF(AK1053=100%,0,1)*PRODUCT(INDEX(1-AJ$1020:AJ1052,))</f>
        <v>0.34158158755010909</v>
      </c>
      <c r="AM1053" s="199">
        <f t="shared" si="249"/>
        <v>7.0134843212613198</v>
      </c>
      <c r="AN1053" s="190"/>
    </row>
    <row r="1054" spans="1:40" ht="14.45" hidden="1" customHeight="1">
      <c r="A1054" s="190"/>
      <c r="B1054" s="686"/>
      <c r="C1054" s="196">
        <v>33</v>
      </c>
      <c r="D1054" s="200"/>
      <c r="E1054" s="200"/>
      <c r="F1054" s="198"/>
      <c r="G1054" s="198"/>
      <c r="H1054" s="197"/>
      <c r="I1054" s="197"/>
      <c r="J1054" s="198"/>
      <c r="K1054" s="198"/>
      <c r="L1054" s="197"/>
      <c r="M1054" s="197"/>
      <c r="N1054" s="198"/>
      <c r="O1054" s="198"/>
      <c r="P1054" s="197"/>
      <c r="Q1054" s="197"/>
      <c r="R1054" s="198"/>
      <c r="S1054" s="198"/>
      <c r="T1054" s="197"/>
      <c r="U1054" s="197"/>
      <c r="V1054" s="198"/>
      <c r="W1054" s="198"/>
      <c r="X1054" s="197"/>
      <c r="Y1054" s="197"/>
      <c r="Z1054" s="198"/>
      <c r="AA1054" s="198"/>
      <c r="AB1054" s="197"/>
      <c r="AC1054" s="197"/>
      <c r="AD1054" s="198"/>
      <c r="AE1054" s="198"/>
      <c r="AF1054" s="197">
        <f t="shared" si="254"/>
        <v>2.8000000000000011E-2</v>
      </c>
      <c r="AG1054" s="197">
        <f t="shared" si="245"/>
        <v>0.40408500000000047</v>
      </c>
      <c r="AH1054" s="198">
        <f>ROW(AC34)*AF1054^IF(AG1054=100%,0,1)*PRODUCT(INDEX(1-AF$1020:AF1053,))</f>
        <v>0.3945571822310181</v>
      </c>
      <c r="AI1054" s="198">
        <f t="shared" si="246"/>
        <v>9.4814341270053202</v>
      </c>
      <c r="AJ1054" s="197">
        <f t="shared" si="255"/>
        <v>1.8000000000000002E-2</v>
      </c>
      <c r="AK1054" s="197">
        <f t="shared" si="248"/>
        <v>0.26342249999999984</v>
      </c>
      <c r="AL1054" s="198">
        <f>ROW(AG34)*AJ1054^IF(AK1054=100%,0,1)*PRODUCT(INDEX(1-AJ$1020:AJ1053,))</f>
        <v>0.34559775894312256</v>
      </c>
      <c r="AM1054" s="199">
        <f t="shared" si="249"/>
        <v>7.3590820802044421</v>
      </c>
      <c r="AN1054" s="190"/>
    </row>
    <row r="1055" spans="1:40" ht="14.45" hidden="1" customHeight="1">
      <c r="A1055" s="190"/>
      <c r="B1055" s="686"/>
      <c r="C1055" s="196">
        <v>34</v>
      </c>
      <c r="D1055" s="200"/>
      <c r="E1055" s="200"/>
      <c r="F1055" s="198"/>
      <c r="G1055" s="198"/>
      <c r="H1055" s="197"/>
      <c r="I1055" s="197"/>
      <c r="J1055" s="198"/>
      <c r="K1055" s="198"/>
      <c r="L1055" s="197"/>
      <c r="M1055" s="197"/>
      <c r="N1055" s="198"/>
      <c r="O1055" s="198"/>
      <c r="P1055" s="197"/>
      <c r="Q1055" s="197"/>
      <c r="R1055" s="198"/>
      <c r="S1055" s="198"/>
      <c r="T1055" s="197"/>
      <c r="U1055" s="197"/>
      <c r="V1055" s="198"/>
      <c r="W1055" s="198"/>
      <c r="X1055" s="197"/>
      <c r="Y1055" s="197"/>
      <c r="Z1055" s="198"/>
      <c r="AA1055" s="198"/>
      <c r="AB1055" s="197"/>
      <c r="AC1055" s="197"/>
      <c r="AD1055" s="198"/>
      <c r="AE1055" s="198"/>
      <c r="AF1055" s="197">
        <f t="shared" si="254"/>
        <v>2.8000000000000011E-2</v>
      </c>
      <c r="AG1055" s="197">
        <f t="shared" si="245"/>
        <v>0.4171050000000005</v>
      </c>
      <c r="AH1055" s="198">
        <f>ROW(AC35)*AF1055^IF(AG1055=100%,0,1)*PRODUCT(INDEX(1-AF$1020:AF1054,))</f>
        <v>0.39478927469115399</v>
      </c>
      <c r="AI1055" s="198">
        <f t="shared" si="246"/>
        <v>9.8762234016964747</v>
      </c>
      <c r="AJ1055" s="197">
        <f t="shared" si="255"/>
        <v>1.8000000000000002E-2</v>
      </c>
      <c r="AK1055" s="197">
        <f t="shared" si="248"/>
        <v>0.27179249999999983</v>
      </c>
      <c r="AL1055" s="198">
        <f>ROW(AG35)*AJ1055^IF(AK1055=100%,0,1)*PRODUCT(INDEX(1-AJ$1020:AJ1054,))</f>
        <v>0.34935867573162122</v>
      </c>
      <c r="AM1055" s="199">
        <f t="shared" si="249"/>
        <v>7.7084407559360635</v>
      </c>
      <c r="AN1055" s="190"/>
    </row>
    <row r="1056" spans="1:40" ht="14.45" hidden="1" customHeight="1">
      <c r="A1056" s="190"/>
      <c r="B1056" s="686"/>
      <c r="C1056" s="196">
        <v>35</v>
      </c>
      <c r="D1056" s="200"/>
      <c r="E1056" s="200"/>
      <c r="F1056" s="198"/>
      <c r="G1056" s="198"/>
      <c r="H1056" s="197"/>
      <c r="I1056" s="197"/>
      <c r="J1056" s="198"/>
      <c r="K1056" s="198"/>
      <c r="L1056" s="197"/>
      <c r="M1056" s="197"/>
      <c r="N1056" s="198"/>
      <c r="O1056" s="198"/>
      <c r="P1056" s="197"/>
      <c r="Q1056" s="197"/>
      <c r="R1056" s="198"/>
      <c r="S1056" s="198"/>
      <c r="T1056" s="197"/>
      <c r="U1056" s="197"/>
      <c r="V1056" s="198"/>
      <c r="W1056" s="198"/>
      <c r="X1056" s="197"/>
      <c r="Y1056" s="197"/>
      <c r="Z1056" s="198"/>
      <c r="AA1056" s="198"/>
      <c r="AB1056" s="197"/>
      <c r="AC1056" s="197"/>
      <c r="AD1056" s="198"/>
      <c r="AE1056" s="198"/>
      <c r="AF1056" s="197">
        <f t="shared" si="254"/>
        <v>2.8000000000000011E-2</v>
      </c>
      <c r="AG1056" s="197">
        <f t="shared" si="245"/>
        <v>0.43012500000000053</v>
      </c>
      <c r="AH1056" s="198">
        <f>ROW(AC36)*AF1056^IF(AG1056=100%,0,1)*PRODUCT(INDEX(1-AF$1020:AF1055,))</f>
        <v>0.39469903714265314</v>
      </c>
      <c r="AI1056" s="198">
        <f t="shared" si="246"/>
        <v>10.270922438839127</v>
      </c>
      <c r="AJ1056" s="197">
        <f t="shared" si="255"/>
        <v>1.8000000000000002E-2</v>
      </c>
      <c r="AK1056" s="197">
        <f t="shared" si="248"/>
        <v>0.28016249999999981</v>
      </c>
      <c r="AL1056" s="198">
        <f>ROW(AG36)*AJ1056^IF(AK1056=100%,0,1)*PRODUCT(INDEX(1-AJ$1020:AJ1055,))</f>
        <v>0.35287222584183642</v>
      </c>
      <c r="AM1056" s="199">
        <f t="shared" si="249"/>
        <v>8.061312981777899</v>
      </c>
      <c r="AN1056" s="190"/>
    </row>
    <row r="1057" spans="1:40" ht="14.45" hidden="1" customHeight="1">
      <c r="A1057" s="190"/>
      <c r="B1057" s="686"/>
      <c r="C1057" s="196">
        <v>36</v>
      </c>
      <c r="D1057" s="200"/>
      <c r="E1057" s="200"/>
      <c r="F1057" s="198"/>
      <c r="G1057" s="198"/>
      <c r="H1057" s="197"/>
      <c r="I1057" s="197"/>
      <c r="J1057" s="198"/>
      <c r="K1057" s="198"/>
      <c r="L1057" s="197"/>
      <c r="M1057" s="197"/>
      <c r="N1057" s="198"/>
      <c r="O1057" s="198"/>
      <c r="P1057" s="197"/>
      <c r="Q1057" s="197"/>
      <c r="R1057" s="198"/>
      <c r="S1057" s="198"/>
      <c r="T1057" s="197"/>
      <c r="U1057" s="197"/>
      <c r="V1057" s="198"/>
      <c r="W1057" s="198"/>
      <c r="X1057" s="197"/>
      <c r="Y1057" s="197"/>
      <c r="Z1057" s="198"/>
      <c r="AA1057" s="198"/>
      <c r="AB1057" s="197"/>
      <c r="AC1057" s="197"/>
      <c r="AD1057" s="198"/>
      <c r="AE1057" s="198"/>
      <c r="AF1057" s="197">
        <f t="shared" si="254"/>
        <v>2.8000000000000011E-2</v>
      </c>
      <c r="AG1057" s="197">
        <f t="shared" si="245"/>
        <v>0.44314500000000057</v>
      </c>
      <c r="AH1057" s="198">
        <f>ROW(AC37)*AF1057^IF(AG1057=100%,0,1)*PRODUCT(INDEX(1-AF$1020:AF1056,))</f>
        <v>0.39430433810551047</v>
      </c>
      <c r="AI1057" s="198">
        <f t="shared" si="246"/>
        <v>10.665226776944637</v>
      </c>
      <c r="AJ1057" s="197">
        <f t="shared" si="255"/>
        <v>1.8000000000000002E-2</v>
      </c>
      <c r="AK1057" s="197">
        <f t="shared" si="248"/>
        <v>0.2885324999999998</v>
      </c>
      <c r="AL1057" s="198">
        <f>ROW(AG37)*AJ1057^IF(AK1057=100%,0,1)*PRODUCT(INDEX(1-AJ$1020:AJ1056,))</f>
        <v>0.35614609593714669</v>
      </c>
      <c r="AM1057" s="199">
        <f t="shared" si="249"/>
        <v>8.417459077715046</v>
      </c>
      <c r="AN1057" s="190"/>
    </row>
    <row r="1058" spans="1:40" ht="14.45" hidden="1" customHeight="1">
      <c r="A1058" s="190"/>
      <c r="B1058" s="686"/>
      <c r="C1058" s="196">
        <v>37</v>
      </c>
      <c r="D1058" s="200"/>
      <c r="E1058" s="200"/>
      <c r="F1058" s="198"/>
      <c r="G1058" s="198"/>
      <c r="H1058" s="197"/>
      <c r="I1058" s="197"/>
      <c r="J1058" s="198"/>
      <c r="K1058" s="198"/>
      <c r="L1058" s="197"/>
      <c r="M1058" s="197"/>
      <c r="N1058" s="198"/>
      <c r="O1058" s="198"/>
      <c r="P1058" s="197"/>
      <c r="Q1058" s="197"/>
      <c r="R1058" s="198"/>
      <c r="S1058" s="198"/>
      <c r="T1058" s="197"/>
      <c r="U1058" s="197"/>
      <c r="V1058" s="198"/>
      <c r="W1058" s="198"/>
      <c r="X1058" s="197"/>
      <c r="Y1058" s="197"/>
      <c r="Z1058" s="198"/>
      <c r="AA1058" s="198"/>
      <c r="AB1058" s="197"/>
      <c r="AC1058" s="197"/>
      <c r="AD1058" s="198"/>
      <c r="AE1058" s="198"/>
      <c r="AF1058" s="197">
        <f t="shared" si="254"/>
        <v>2.8000000000000011E-2</v>
      </c>
      <c r="AG1058" s="197">
        <f t="shared" si="245"/>
        <v>0.4561650000000006</v>
      </c>
      <c r="AH1058" s="198">
        <f>ROW(AC38)*AF1058^IF(AG1058=100%,0,1)*PRODUCT(INDEX(1-AF$1020:AF1057,))</f>
        <v>0.39362229816932798</v>
      </c>
      <c r="AI1058" s="198">
        <f t="shared" si="246"/>
        <v>11.058849075113965</v>
      </c>
      <c r="AJ1058" s="197">
        <f t="shared" si="255"/>
        <v>1.8000000000000002E-2</v>
      </c>
      <c r="AK1058" s="197">
        <f t="shared" si="248"/>
        <v>0.29690249999999979</v>
      </c>
      <c r="AL1058" s="198">
        <f>ROW(AG38)*AJ1058^IF(AK1058=100%,0,1)*PRODUCT(INDEX(1-AJ$1020:AJ1057,))</f>
        <v>0.35918777610785318</v>
      </c>
      <c r="AM1058" s="199">
        <f t="shared" si="249"/>
        <v>8.7766468538228999</v>
      </c>
      <c r="AN1058" s="190"/>
    </row>
    <row r="1059" spans="1:40" ht="14.45" hidden="1" customHeight="1">
      <c r="A1059" s="190"/>
      <c r="B1059" s="686"/>
      <c r="C1059" s="196">
        <v>38</v>
      </c>
      <c r="D1059" s="200"/>
      <c r="E1059" s="200"/>
      <c r="F1059" s="198"/>
      <c r="G1059" s="198"/>
      <c r="H1059" s="197"/>
      <c r="I1059" s="197"/>
      <c r="J1059" s="198"/>
      <c r="K1059" s="198"/>
      <c r="L1059" s="197"/>
      <c r="M1059" s="197"/>
      <c r="N1059" s="198"/>
      <c r="O1059" s="198"/>
      <c r="P1059" s="197"/>
      <c r="Q1059" s="197"/>
      <c r="R1059" s="198"/>
      <c r="S1059" s="198"/>
      <c r="T1059" s="197"/>
      <c r="U1059" s="197"/>
      <c r="V1059" s="198"/>
      <c r="W1059" s="198"/>
      <c r="X1059" s="197"/>
      <c r="Y1059" s="197"/>
      <c r="Z1059" s="198"/>
      <c r="AA1059" s="198"/>
      <c r="AB1059" s="197"/>
      <c r="AC1059" s="197"/>
      <c r="AD1059" s="198"/>
      <c r="AE1059" s="198"/>
      <c r="AF1059" s="197">
        <f t="shared" si="254"/>
        <v>2.8000000000000011E-2</v>
      </c>
      <c r="AG1059" s="197">
        <f t="shared" si="245"/>
        <v>0.46918500000000063</v>
      </c>
      <c r="AH1059" s="198">
        <f>ROW(AC39)*AF1059^IF(AG1059=100%,0,1)*PRODUCT(INDEX(1-AF$1020:AF1058,))</f>
        <v>0.39266931786849696</v>
      </c>
      <c r="AI1059" s="198">
        <f t="shared" si="246"/>
        <v>11.451518392982463</v>
      </c>
      <c r="AJ1059" s="197">
        <f t="shared" si="255"/>
        <v>1.8000000000000002E-2</v>
      </c>
      <c r="AK1059" s="197">
        <f t="shared" si="248"/>
        <v>0.30527249999999978</v>
      </c>
      <c r="AL1059" s="198">
        <f>ROW(AG39)*AJ1059^IF(AK1059=100%,0,1)*PRODUCT(INDEX(1-AJ$1020:AJ1058,))</f>
        <v>0.36200456445733059</v>
      </c>
      <c r="AM1059" s="199">
        <f t="shared" si="249"/>
        <v>9.1386514182802312</v>
      </c>
      <c r="AN1059" s="190"/>
    </row>
    <row r="1060" spans="1:40" ht="14.45" hidden="1" customHeight="1">
      <c r="A1060" s="190"/>
      <c r="B1060" s="686"/>
      <c r="C1060" s="196">
        <v>39</v>
      </c>
      <c r="D1060" s="200"/>
      <c r="E1060" s="200"/>
      <c r="F1060" s="198"/>
      <c r="G1060" s="198"/>
      <c r="H1060" s="197"/>
      <c r="I1060" s="197"/>
      <c r="J1060" s="198"/>
      <c r="K1060" s="198"/>
      <c r="L1060" s="197"/>
      <c r="M1060" s="197"/>
      <c r="N1060" s="198"/>
      <c r="O1060" s="198"/>
      <c r="P1060" s="197"/>
      <c r="Q1060" s="197"/>
      <c r="R1060" s="198"/>
      <c r="S1060" s="198"/>
      <c r="T1060" s="197"/>
      <c r="U1060" s="197"/>
      <c r="V1060" s="198"/>
      <c r="W1060" s="198"/>
      <c r="X1060" s="197"/>
      <c r="Y1060" s="197"/>
      <c r="Z1060" s="198"/>
      <c r="AA1060" s="198"/>
      <c r="AB1060" s="197"/>
      <c r="AC1060" s="197"/>
      <c r="AD1060" s="198"/>
      <c r="AE1060" s="198"/>
      <c r="AF1060" s="197">
        <f t="shared" si="254"/>
        <v>2.8000000000000011E-2</v>
      </c>
      <c r="AG1060" s="197">
        <f t="shared" si="245"/>
        <v>0.48220500000000066</v>
      </c>
      <c r="AH1060" s="198">
        <f>ROW(AC40)*AF1060^IF(AG1060=100%,0,1)*PRODUCT(INDEX(1-AF$1020:AF1059,))</f>
        <v>0.39146110458274774</v>
      </c>
      <c r="AI1060" s="198">
        <f t="shared" si="246"/>
        <v>11.84297949756521</v>
      </c>
      <c r="AJ1060" s="197">
        <f t="shared" si="255"/>
        <v>1.8000000000000002E-2</v>
      </c>
      <c r="AK1060" s="197">
        <f t="shared" si="248"/>
        <v>0.31364249999999977</v>
      </c>
      <c r="AL1060" s="198">
        <f>ROW(AG40)*AJ1060^IF(AK1060=100%,0,1)*PRODUCT(INDEX(1-AJ$1020:AJ1059,))</f>
        <v>0.36460357158676782</v>
      </c>
      <c r="AM1060" s="199">
        <f t="shared" si="249"/>
        <v>9.5032549898669991</v>
      </c>
      <c r="AN1060" s="190"/>
    </row>
    <row r="1061" spans="1:40" ht="14.45" hidden="1" customHeight="1">
      <c r="A1061" s="190"/>
      <c r="B1061" s="686"/>
      <c r="C1061" s="196">
        <v>40</v>
      </c>
      <c r="D1061" s="200"/>
      <c r="E1061" s="200"/>
      <c r="F1061" s="198"/>
      <c r="G1061" s="198"/>
      <c r="H1061" s="197"/>
      <c r="I1061" s="197"/>
      <c r="J1061" s="198"/>
      <c r="K1061" s="198"/>
      <c r="L1061" s="197"/>
      <c r="M1061" s="197"/>
      <c r="N1061" s="198"/>
      <c r="O1061" s="198"/>
      <c r="P1061" s="197"/>
      <c r="Q1061" s="197"/>
      <c r="R1061" s="198"/>
      <c r="S1061" s="198"/>
      <c r="T1061" s="197"/>
      <c r="U1061" s="197"/>
      <c r="V1061" s="198"/>
      <c r="W1061" s="198"/>
      <c r="X1061" s="197"/>
      <c r="Y1061" s="197"/>
      <c r="Z1061" s="198"/>
      <c r="AA1061" s="198"/>
      <c r="AB1061" s="197"/>
      <c r="AC1061" s="197"/>
      <c r="AD1061" s="198"/>
      <c r="AE1061" s="198"/>
      <c r="AF1061" s="197">
        <f t="shared" si="254"/>
        <v>2.8000000000000011E-2</v>
      </c>
      <c r="AG1061" s="197">
        <f t="shared" si="245"/>
        <v>0.49522500000000069</v>
      </c>
      <c r="AH1061" s="198">
        <f>ROW(AC41)*AF1061^IF(AG1061=100%,0,1)*PRODUCT(INDEX(1-AF$1020:AF1060,))</f>
        <v>0.39001269849579145</v>
      </c>
      <c r="AI1061" s="198">
        <f t="shared" si="246"/>
        <v>12.232992196061002</v>
      </c>
      <c r="AJ1061" s="197">
        <f t="shared" si="255"/>
        <v>1.8000000000000002E-2</v>
      </c>
      <c r="AK1061" s="197">
        <f t="shared" si="248"/>
        <v>0.32201249999999976</v>
      </c>
      <c r="AL1061" s="198">
        <f>ROW(AG41)*AJ1061^IF(AK1061=100%,0,1)*PRODUCT(INDEX(1-AJ$1020:AJ1060,))</f>
        <v>0.36699172498066113</v>
      </c>
      <c r="AM1061" s="199">
        <f t="shared" si="249"/>
        <v>9.87024671484766</v>
      </c>
      <c r="AN1061" s="190"/>
    </row>
    <row r="1062" spans="1:40" ht="14.45" hidden="1" customHeight="1">
      <c r="A1062" s="190"/>
      <c r="B1062" s="686"/>
      <c r="C1062" s="196">
        <v>41</v>
      </c>
      <c r="D1062" s="200"/>
      <c r="E1062" s="200"/>
      <c r="F1062" s="198"/>
      <c r="G1062" s="198"/>
      <c r="H1062" s="197"/>
      <c r="I1062" s="197"/>
      <c r="J1062" s="198"/>
      <c r="K1062" s="198"/>
      <c r="L1062" s="197"/>
      <c r="M1062" s="197"/>
      <c r="N1062" s="198"/>
      <c r="O1062" s="198"/>
      <c r="P1062" s="197"/>
      <c r="Q1062" s="197"/>
      <c r="R1062" s="198"/>
      <c r="S1062" s="198"/>
      <c r="T1062" s="197"/>
      <c r="U1062" s="197"/>
      <c r="V1062" s="198"/>
      <c r="W1062" s="198"/>
      <c r="X1062" s="197"/>
      <c r="Y1062" s="197"/>
      <c r="Z1062" s="198"/>
      <c r="AA1062" s="198"/>
      <c r="AB1062" s="197"/>
      <c r="AC1062" s="197"/>
      <c r="AD1062" s="198"/>
      <c r="AE1062" s="198"/>
      <c r="AF1062" s="197">
        <f t="shared" si="254"/>
        <v>2.8000000000000011E-2</v>
      </c>
      <c r="AG1062" s="197">
        <f t="shared" si="245"/>
        <v>0.50824500000000072</v>
      </c>
      <c r="AH1062" s="198">
        <f>ROW(AC42)*AF1062^IF(AG1062=100%,0,1)*PRODUCT(INDEX(1-AF$1020:AF1061,))</f>
        <v>0.38833849764371192</v>
      </c>
      <c r="AI1062" s="198">
        <f t="shared" si="246"/>
        <v>12.621330693704714</v>
      </c>
      <c r="AJ1062" s="197">
        <f t="shared" si="255"/>
        <v>1.8000000000000002E-2</v>
      </c>
      <c r="AK1062" s="197">
        <f t="shared" si="248"/>
        <v>0.33038249999999975</v>
      </c>
      <c r="AL1062" s="198">
        <f>ROW(AG42)*AJ1062^IF(AK1062=100%,0,1)*PRODUCT(INDEX(1-AJ$1020:AJ1061,))</f>
        <v>0.3691757732951802</v>
      </c>
      <c r="AM1062" s="199">
        <f t="shared" si="249"/>
        <v>10.239422488142841</v>
      </c>
      <c r="AN1062" s="190"/>
    </row>
    <row r="1063" spans="1:40" ht="14.45" hidden="1" customHeight="1">
      <c r="A1063" s="190"/>
      <c r="B1063" s="686"/>
      <c r="C1063" s="196">
        <v>42</v>
      </c>
      <c r="D1063" s="200"/>
      <c r="E1063" s="200"/>
      <c r="F1063" s="198"/>
      <c r="G1063" s="198"/>
      <c r="H1063" s="197"/>
      <c r="I1063" s="197"/>
      <c r="J1063" s="198"/>
      <c r="K1063" s="198"/>
      <c r="L1063" s="197"/>
      <c r="M1063" s="197"/>
      <c r="N1063" s="198"/>
      <c r="O1063" s="198"/>
      <c r="P1063" s="197"/>
      <c r="Q1063" s="197"/>
      <c r="R1063" s="198"/>
      <c r="S1063" s="198"/>
      <c r="T1063" s="197"/>
      <c r="U1063" s="197"/>
      <c r="V1063" s="198"/>
      <c r="W1063" s="198"/>
      <c r="X1063" s="197"/>
      <c r="Y1063" s="197"/>
      <c r="Z1063" s="198"/>
      <c r="AA1063" s="198"/>
      <c r="AB1063" s="197"/>
      <c r="AC1063" s="197"/>
      <c r="AD1063" s="198"/>
      <c r="AE1063" s="198"/>
      <c r="AF1063" s="197">
        <f t="shared" si="254"/>
        <v>2.8000000000000011E-2</v>
      </c>
      <c r="AG1063" s="197">
        <f t="shared" si="245"/>
        <v>0.52126500000000076</v>
      </c>
      <c r="AH1063" s="198">
        <f>ROW(AC43)*AF1063^IF(AG1063=100%,0,1)*PRODUCT(INDEX(1-AF$1020:AF1062,))</f>
        <v>0.38645228208372823</v>
      </c>
      <c r="AI1063" s="198">
        <f t="shared" si="246"/>
        <v>13.007782975788443</v>
      </c>
      <c r="AJ1063" s="197">
        <f t="shared" si="255"/>
        <v>1.8000000000000002E-2</v>
      </c>
      <c r="AK1063" s="197">
        <f t="shared" si="248"/>
        <v>0.33875249999999973</v>
      </c>
      <c r="AL1063" s="198">
        <f>ROW(AG43)*AJ1063^IF(AK1063=100%,0,1)*PRODUCT(INDEX(1-AJ$1020:AJ1062,))</f>
        <v>0.37116229055148287</v>
      </c>
      <c r="AM1063" s="199">
        <f t="shared" si="249"/>
        <v>10.610584778694324</v>
      </c>
      <c r="AN1063" s="190"/>
    </row>
    <row r="1064" spans="1:40" ht="14.45" hidden="1" customHeight="1">
      <c r="A1064" s="190"/>
      <c r="B1064" s="686"/>
      <c r="C1064" s="196">
        <v>43</v>
      </c>
      <c r="D1064" s="200"/>
      <c r="E1064" s="200"/>
      <c r="F1064" s="198"/>
      <c r="G1064" s="198"/>
      <c r="H1064" s="197"/>
      <c r="I1064" s="197"/>
      <c r="J1064" s="198"/>
      <c r="K1064" s="198"/>
      <c r="L1064" s="197"/>
      <c r="M1064" s="197"/>
      <c r="N1064" s="198"/>
      <c r="O1064" s="198"/>
      <c r="P1064" s="197"/>
      <c r="Q1064" s="197"/>
      <c r="R1064" s="198"/>
      <c r="S1064" s="198"/>
      <c r="T1064" s="197"/>
      <c r="U1064" s="197"/>
      <c r="V1064" s="198"/>
      <c r="W1064" s="198"/>
      <c r="X1064" s="197"/>
      <c r="Y1064" s="197"/>
      <c r="Z1064" s="198"/>
      <c r="AA1064" s="198"/>
      <c r="AB1064" s="197"/>
      <c r="AC1064" s="197"/>
      <c r="AD1064" s="198"/>
      <c r="AE1064" s="198"/>
      <c r="AF1064" s="197">
        <f t="shared" si="254"/>
        <v>2.8000000000000011E-2</v>
      </c>
      <c r="AG1064" s="197">
        <f t="shared" si="245"/>
        <v>0.53428500000000079</v>
      </c>
      <c r="AH1064" s="198">
        <f>ROW(AC44)*AF1064^IF(AG1064=100%,0,1)*PRODUCT(INDEX(1-AF$1020:AF1063,))</f>
        <v>0.38436723721295091</v>
      </c>
      <c r="AI1064" s="198">
        <f t="shared" si="246"/>
        <v>13.392150213001393</v>
      </c>
      <c r="AJ1064" s="197">
        <f t="shared" si="255"/>
        <v>1.8000000000000002E-2</v>
      </c>
      <c r="AK1064" s="197">
        <f t="shared" si="248"/>
        <v>0.34712249999999972</v>
      </c>
      <c r="AL1064" s="198">
        <f>ROW(AG44)*AJ1064^IF(AK1064=100%,0,1)*PRODUCT(INDEX(1-AJ$1020:AJ1063,))</f>
        <v>0.37295768023601089</v>
      </c>
      <c r="AM1064" s="199">
        <f t="shared" si="249"/>
        <v>10.983542458930335</v>
      </c>
      <c r="AN1064" s="190"/>
    </row>
    <row r="1065" spans="1:40" ht="14.45" hidden="1" customHeight="1">
      <c r="A1065" s="190"/>
      <c r="B1065" s="686"/>
      <c r="C1065" s="196">
        <v>44</v>
      </c>
      <c r="D1065" s="200"/>
      <c r="E1065" s="200"/>
      <c r="F1065" s="198"/>
      <c r="G1065" s="198"/>
      <c r="H1065" s="197"/>
      <c r="I1065" s="197"/>
      <c r="J1065" s="198"/>
      <c r="K1065" s="198"/>
      <c r="L1065" s="197"/>
      <c r="M1065" s="197"/>
      <c r="N1065" s="198"/>
      <c r="O1065" s="198"/>
      <c r="P1065" s="197"/>
      <c r="Q1065" s="197"/>
      <c r="R1065" s="198"/>
      <c r="S1065" s="198"/>
      <c r="T1065" s="197"/>
      <c r="U1065" s="197"/>
      <c r="V1065" s="198"/>
      <c r="W1065" s="198"/>
      <c r="X1065" s="197"/>
      <c r="Y1065" s="197"/>
      <c r="Z1065" s="198"/>
      <c r="AA1065" s="198"/>
      <c r="AB1065" s="197"/>
      <c r="AC1065" s="197"/>
      <c r="AD1065" s="198"/>
      <c r="AE1065" s="198"/>
      <c r="AF1065" s="197">
        <f t="shared" si="254"/>
        <v>2.8000000000000011E-2</v>
      </c>
      <c r="AG1065" s="197">
        <f t="shared" si="245"/>
        <v>0.54730500000000082</v>
      </c>
      <c r="AH1065" s="198">
        <f>ROW(AC45)*AF1065^IF(AG1065=100%,0,1)*PRODUCT(INDEX(1-AF$1020:AF1064,))</f>
        <v>0.3820959762657834</v>
      </c>
      <c r="AI1065" s="198">
        <f t="shared" si="246"/>
        <v>13.774246189267178</v>
      </c>
      <c r="AJ1065" s="197">
        <f t="shared" si="255"/>
        <v>1.8000000000000002E-2</v>
      </c>
      <c r="AK1065" s="197">
        <f t="shared" si="248"/>
        <v>0.35549249999999971</v>
      </c>
      <c r="AL1065" s="198">
        <f>ROW(AG45)*AJ1065^IF(AK1065=100%,0,1)*PRODUCT(INDEX(1-AJ$1020:AJ1064,))</f>
        <v>0.37456817930975733</v>
      </c>
      <c r="AM1065" s="199">
        <f t="shared" si="249"/>
        <v>11.358110638240094</v>
      </c>
      <c r="AN1065" s="190"/>
    </row>
    <row r="1066" spans="1:40" ht="14.45" hidden="1" customHeight="1">
      <c r="A1066" s="190"/>
      <c r="B1066" s="686"/>
      <c r="C1066" s="196">
        <v>45</v>
      </c>
      <c r="D1066" s="200"/>
      <c r="E1066" s="200"/>
      <c r="F1066" s="198"/>
      <c r="G1066" s="198"/>
      <c r="H1066" s="197"/>
      <c r="I1066" s="197"/>
      <c r="J1066" s="198"/>
      <c r="K1066" s="198"/>
      <c r="L1066" s="197"/>
      <c r="M1066" s="197"/>
      <c r="N1066" s="198"/>
      <c r="O1066" s="198"/>
      <c r="P1066" s="197"/>
      <c r="Q1066" s="197"/>
      <c r="R1066" s="198"/>
      <c r="S1066" s="198"/>
      <c r="T1066" s="197"/>
      <c r="U1066" s="197"/>
      <c r="V1066" s="198"/>
      <c r="W1066" s="198"/>
      <c r="X1066" s="197"/>
      <c r="Y1066" s="197"/>
      <c r="Z1066" s="198"/>
      <c r="AA1066" s="198"/>
      <c r="AB1066" s="197"/>
      <c r="AC1066" s="197"/>
      <c r="AD1066" s="198"/>
      <c r="AE1066" s="198"/>
      <c r="AF1066" s="197">
        <f t="shared" si="254"/>
        <v>2.8000000000000011E-2</v>
      </c>
      <c r="AG1066" s="197">
        <f t="shared" si="245"/>
        <v>0.56032500000000085</v>
      </c>
      <c r="AH1066" s="198">
        <f>ROW(AC46)*AF1066^IF(AG1066=100%,0,1)*PRODUCT(INDEX(1-AF$1020:AF1065,))</f>
        <v>0.37965056201768238</v>
      </c>
      <c r="AI1066" s="198">
        <f t="shared" si="246"/>
        <v>14.15389675128486</v>
      </c>
      <c r="AJ1066" s="197">
        <f t="shared" si="255"/>
        <v>1.8000000000000002E-2</v>
      </c>
      <c r="AK1066" s="197">
        <f t="shared" si="248"/>
        <v>0.3638624999999997</v>
      </c>
      <c r="AL1066" s="198">
        <f>ROW(AG46)*AJ1066^IF(AK1066=100%,0,1)*PRODUCT(INDEX(1-AJ$1020:AJ1065,))</f>
        <v>0.37599986212845238</v>
      </c>
      <c r="AM1066" s="199">
        <f t="shared" si="249"/>
        <v>11.734110500368546</v>
      </c>
      <c r="AN1066" s="190"/>
    </row>
    <row r="1067" spans="1:40" ht="14.45" hidden="1" customHeight="1">
      <c r="A1067" s="190"/>
      <c r="B1067" s="686"/>
      <c r="C1067" s="196">
        <v>46</v>
      </c>
      <c r="D1067" s="200"/>
      <c r="E1067" s="200"/>
      <c r="F1067" s="198"/>
      <c r="G1067" s="198"/>
      <c r="H1067" s="197"/>
      <c r="I1067" s="197"/>
      <c r="J1067" s="198"/>
      <c r="K1067" s="198"/>
      <c r="L1067" s="197"/>
      <c r="M1067" s="197"/>
      <c r="N1067" s="198"/>
      <c r="O1067" s="198"/>
      <c r="P1067" s="197"/>
      <c r="Q1067" s="197"/>
      <c r="R1067" s="198"/>
      <c r="S1067" s="198"/>
      <c r="T1067" s="197"/>
      <c r="U1067" s="197"/>
      <c r="V1067" s="198"/>
      <c r="W1067" s="198"/>
      <c r="X1067" s="197"/>
      <c r="Y1067" s="197"/>
      <c r="Z1067" s="198"/>
      <c r="AA1067" s="198"/>
      <c r="AB1067" s="197"/>
      <c r="AC1067" s="197"/>
      <c r="AD1067" s="198"/>
      <c r="AE1067" s="198"/>
      <c r="AF1067" s="197">
        <f t="shared" si="254"/>
        <v>2.8000000000000011E-2</v>
      </c>
      <c r="AG1067" s="197">
        <f t="shared" si="245"/>
        <v>0.57334500000000088</v>
      </c>
      <c r="AH1067" s="198">
        <f>ROW(AC47)*AF1067^IF(AG1067=100%,0,1)*PRODUCT(INDEX(1-AF$1020:AF1066,))</f>
        <v>0.37704252772208263</v>
      </c>
      <c r="AI1067" s="198">
        <f t="shared" si="246"/>
        <v>14.530939279006942</v>
      </c>
      <c r="AJ1067" s="197">
        <f t="shared" si="255"/>
        <v>1.8000000000000002E-2</v>
      </c>
      <c r="AK1067" s="197">
        <f t="shared" si="248"/>
        <v>0.37223249999999969</v>
      </c>
      <c r="AL1067" s="198">
        <f>ROW(AG47)*AJ1067^IF(AK1067=100%,0,1)*PRODUCT(INDEX(1-AJ$1020:AJ1066,))</f>
        <v>0.37725864427557804</v>
      </c>
      <c r="AM1067" s="199">
        <f t="shared" si="249"/>
        <v>12.111369144644124</v>
      </c>
      <c r="AN1067" s="190"/>
    </row>
    <row r="1068" spans="1:40" ht="14.45" hidden="1" customHeight="1">
      <c r="A1068" s="190"/>
      <c r="B1068" s="686"/>
      <c r="C1068" s="196">
        <v>47</v>
      </c>
      <c r="D1068" s="200"/>
      <c r="E1068" s="200"/>
      <c r="F1068" s="198"/>
      <c r="G1068" s="198"/>
      <c r="H1068" s="197"/>
      <c r="I1068" s="197"/>
      <c r="J1068" s="198"/>
      <c r="K1068" s="198"/>
      <c r="L1068" s="197"/>
      <c r="M1068" s="197"/>
      <c r="N1068" s="198"/>
      <c r="O1068" s="198"/>
      <c r="P1068" s="197"/>
      <c r="Q1068" s="197"/>
      <c r="R1068" s="198"/>
      <c r="S1068" s="198"/>
      <c r="T1068" s="197"/>
      <c r="U1068" s="197"/>
      <c r="V1068" s="198"/>
      <c r="W1068" s="198"/>
      <c r="X1068" s="197"/>
      <c r="Y1068" s="197"/>
      <c r="Z1068" s="198"/>
      <c r="AA1068" s="198"/>
      <c r="AB1068" s="197"/>
      <c r="AC1068" s="197"/>
      <c r="AD1068" s="198"/>
      <c r="AE1068" s="198"/>
      <c r="AF1068" s="197">
        <f t="shared" si="254"/>
        <v>2.8000000000000011E-2</v>
      </c>
      <c r="AG1068" s="197">
        <f t="shared" si="245"/>
        <v>0.58636500000000091</v>
      </c>
      <c r="AH1068" s="198">
        <f>ROW(AC48)*AF1068^IF(AG1068=100%,0,1)*PRODUCT(INDEX(1-AF$1020:AF1067,))</f>
        <v>0.37428289730641462</v>
      </c>
      <c r="AI1068" s="198">
        <f t="shared" si="246"/>
        <v>14.905222176313357</v>
      </c>
      <c r="AJ1068" s="197">
        <f t="shared" si="255"/>
        <v>1.8000000000000002E-2</v>
      </c>
      <c r="AK1068" s="197">
        <f t="shared" si="248"/>
        <v>0.38060249999999968</v>
      </c>
      <c r="AL1068" s="198">
        <f>ROW(AG48)*AJ1068^IF(AK1068=100%,0,1)*PRODUCT(INDEX(1-AJ$1020:AJ1067,))</f>
        <v>0.37835028631007761</v>
      </c>
      <c r="AM1068" s="199">
        <f t="shared" si="249"/>
        <v>12.489719430954201</v>
      </c>
      <c r="AN1068" s="190"/>
    </row>
    <row r="1069" spans="1:40" ht="14.45" hidden="1" customHeight="1">
      <c r="A1069" s="190"/>
      <c r="B1069" s="686"/>
      <c r="C1069" s="196">
        <v>48</v>
      </c>
      <c r="D1069" s="200"/>
      <c r="E1069" s="200"/>
      <c r="F1069" s="198"/>
      <c r="G1069" s="198"/>
      <c r="H1069" s="197"/>
      <c r="I1069" s="197"/>
      <c r="J1069" s="198"/>
      <c r="K1069" s="198"/>
      <c r="L1069" s="197"/>
      <c r="M1069" s="197"/>
      <c r="N1069" s="198"/>
      <c r="O1069" s="198"/>
      <c r="P1069" s="197"/>
      <c r="Q1069" s="197"/>
      <c r="R1069" s="198"/>
      <c r="S1069" s="198"/>
      <c r="T1069" s="197"/>
      <c r="U1069" s="197"/>
      <c r="V1069" s="198"/>
      <c r="W1069" s="198"/>
      <c r="X1069" s="197"/>
      <c r="Y1069" s="197"/>
      <c r="Z1069" s="198"/>
      <c r="AA1069" s="198"/>
      <c r="AB1069" s="197"/>
      <c r="AC1069" s="197"/>
      <c r="AD1069" s="198"/>
      <c r="AE1069" s="198"/>
      <c r="AF1069" s="197">
        <f t="shared" si="254"/>
        <v>2.8000000000000011E-2</v>
      </c>
      <c r="AG1069" s="197">
        <f t="shared" si="245"/>
        <v>0.59938500000000094</v>
      </c>
      <c r="AH1069" s="198">
        <f>ROW(AC49)*AF1069^IF(AG1069=100%,0,1)*PRODUCT(INDEX(1-AF$1020:AF1068,))</f>
        <v>0.37138220485228995</v>
      </c>
      <c r="AI1069" s="198">
        <f t="shared" si="246"/>
        <v>15.276604381165647</v>
      </c>
      <c r="AJ1069" s="197">
        <f t="shared" si="255"/>
        <v>1.8000000000000002E-2</v>
      </c>
      <c r="AK1069" s="197">
        <f t="shared" si="248"/>
        <v>0.38897249999999967</v>
      </c>
      <c r="AL1069" s="198">
        <f>ROW(AG49)*AJ1069^IF(AK1069=100%,0,1)*PRODUCT(INDEX(1-AJ$1020:AJ1068,))</f>
        <v>0.37928039743058983</v>
      </c>
      <c r="AM1069" s="199">
        <f t="shared" si="249"/>
        <v>12.868999828384791</v>
      </c>
      <c r="AN1069" s="190"/>
    </row>
    <row r="1070" spans="1:40" ht="14.45" hidden="1" customHeight="1">
      <c r="A1070" s="190"/>
      <c r="B1070" s="686"/>
      <c r="C1070" s="196">
        <v>49</v>
      </c>
      <c r="D1070" s="200"/>
      <c r="E1070" s="200"/>
      <c r="F1070" s="198"/>
      <c r="G1070" s="198"/>
      <c r="H1070" s="197"/>
      <c r="I1070" s="197"/>
      <c r="J1070" s="198"/>
      <c r="K1070" s="198"/>
      <c r="L1070" s="197"/>
      <c r="M1070" s="197"/>
      <c r="N1070" s="198"/>
      <c r="O1070" s="198"/>
      <c r="P1070" s="197"/>
      <c r="Q1070" s="197"/>
      <c r="R1070" s="198"/>
      <c r="S1070" s="198"/>
      <c r="T1070" s="197"/>
      <c r="U1070" s="197"/>
      <c r="V1070" s="198"/>
      <c r="W1070" s="198"/>
      <c r="X1070" s="197"/>
      <c r="Y1070" s="197"/>
      <c r="Z1070" s="198"/>
      <c r="AA1070" s="198"/>
      <c r="AB1070" s="197"/>
      <c r="AC1070" s="197"/>
      <c r="AD1070" s="198"/>
      <c r="AE1070" s="198"/>
      <c r="AF1070" s="197">
        <f t="shared" si="254"/>
        <v>2.8000000000000011E-2</v>
      </c>
      <c r="AG1070" s="197">
        <f t="shared" si="245"/>
        <v>0.61240500000000098</v>
      </c>
      <c r="AH1070" s="198">
        <f>ROW(AC50)*AF1070^IF(AG1070=100%,0,1)*PRODUCT(INDEX(1-AF$1020:AF1069,))</f>
        <v>0.36835051338410796</v>
      </c>
      <c r="AI1070" s="198">
        <f t="shared" si="246"/>
        <v>15.644954894549755</v>
      </c>
      <c r="AJ1070" s="197">
        <f t="shared" si="255"/>
        <v>1.8000000000000002E-2</v>
      </c>
      <c r="AK1070" s="197">
        <f t="shared" si="248"/>
        <v>0.39734249999999965</v>
      </c>
      <c r="AL1070" s="198">
        <f>ROW(AG50)*AJ1070^IF(AK1070=100%,0,1)*PRODUCT(INDEX(1-AJ$1020:AJ1069,))</f>
        <v>0.38005443905799924</v>
      </c>
      <c r="AM1070" s="199">
        <f t="shared" si="249"/>
        <v>13.249054267442791</v>
      </c>
      <c r="AN1070" s="190"/>
    </row>
    <row r="1071" spans="1:40" ht="14.45" hidden="1" customHeight="1">
      <c r="A1071" s="190"/>
      <c r="B1071" s="686"/>
      <c r="C1071" s="196">
        <v>50</v>
      </c>
      <c r="D1071" s="200"/>
      <c r="E1071" s="200"/>
      <c r="F1071" s="198"/>
      <c r="G1071" s="198"/>
      <c r="H1071" s="197"/>
      <c r="I1071" s="197"/>
      <c r="J1071" s="198"/>
      <c r="K1071" s="198"/>
      <c r="L1071" s="197"/>
      <c r="M1071" s="197"/>
      <c r="N1071" s="198"/>
      <c r="O1071" s="198"/>
      <c r="P1071" s="197"/>
      <c r="Q1071" s="197"/>
      <c r="R1071" s="198"/>
      <c r="S1071" s="198"/>
      <c r="T1071" s="197"/>
      <c r="U1071" s="197"/>
      <c r="V1071" s="198"/>
      <c r="W1071" s="198"/>
      <c r="X1071" s="197"/>
      <c r="Y1071" s="197"/>
      <c r="Z1071" s="198"/>
      <c r="AA1071" s="198"/>
      <c r="AB1071" s="197"/>
      <c r="AC1071" s="197"/>
      <c r="AD1071" s="198"/>
      <c r="AE1071" s="198"/>
      <c r="AF1071" s="197">
        <f t="shared" si="254"/>
        <v>2.8000000000000011E-2</v>
      </c>
      <c r="AG1071" s="197">
        <f t="shared" si="245"/>
        <v>0.62542500000000101</v>
      </c>
      <c r="AH1071" s="198">
        <f>ROW(AC51)*AF1071^IF(AG1071=100%,0,1)*PRODUCT(INDEX(1-AF$1020:AF1070,))</f>
        <v>0.36519743298953999</v>
      </c>
      <c r="AI1071" s="198">
        <f t="shared" si="246"/>
        <v>16.010152327539295</v>
      </c>
      <c r="AJ1071" s="197">
        <f t="shared" si="255"/>
        <v>1.8000000000000002E-2</v>
      </c>
      <c r="AK1071" s="197">
        <f t="shared" si="248"/>
        <v>0.40571249999999964</v>
      </c>
      <c r="AL1071" s="198">
        <f>ROW(AG51)*AJ1071^IF(AK1071=100%,0,1)*PRODUCT(INDEX(1-AJ$1020:AJ1070,))</f>
        <v>0.3806777283380543</v>
      </c>
      <c r="AM1071" s="199">
        <f t="shared" si="249"/>
        <v>13.629731995780846</v>
      </c>
      <c r="AN1071" s="190"/>
    </row>
    <row r="1072" spans="1:40" ht="14.45" hidden="1" customHeight="1">
      <c r="A1072" s="190"/>
      <c r="B1072" s="686"/>
      <c r="C1072" s="196">
        <v>51</v>
      </c>
      <c r="D1072" s="200"/>
      <c r="E1072" s="200"/>
      <c r="F1072" s="198"/>
      <c r="G1072" s="198"/>
      <c r="H1072" s="197"/>
      <c r="I1072" s="197"/>
      <c r="J1072" s="198"/>
      <c r="K1072" s="198"/>
      <c r="L1072" s="197"/>
      <c r="M1072" s="197"/>
      <c r="N1072" s="198"/>
      <c r="O1072" s="198"/>
      <c r="P1072" s="197"/>
      <c r="Q1072" s="197"/>
      <c r="R1072" s="198"/>
      <c r="S1072" s="198"/>
      <c r="T1072" s="197"/>
      <c r="U1072" s="197"/>
      <c r="V1072" s="198"/>
      <c r="W1072" s="198"/>
      <c r="X1072" s="197"/>
      <c r="Y1072" s="197"/>
      <c r="Z1072" s="198"/>
      <c r="AA1072" s="198"/>
      <c r="AB1072" s="197"/>
      <c r="AC1072" s="197"/>
      <c r="AD1072" s="198"/>
      <c r="AE1072" s="198"/>
      <c r="AF1072" s="197">
        <f t="shared" si="254"/>
        <v>2.8000000000000011E-2</v>
      </c>
      <c r="AG1072" s="197">
        <f t="shared" si="245"/>
        <v>0.63844500000000104</v>
      </c>
      <c r="AH1072" s="198">
        <f>ROW(AC52)*AF1072^IF(AG1072=100%,0,1)*PRODUCT(INDEX(1-AF$1020:AF1071,))</f>
        <v>0.36193213829457466</v>
      </c>
      <c r="AI1072" s="198">
        <f t="shared" si="246"/>
        <v>16.372084465833868</v>
      </c>
      <c r="AJ1072" s="197">
        <f t="shared" si="255"/>
        <v>1.8000000000000002E-2</v>
      </c>
      <c r="AK1072" s="197">
        <f t="shared" si="248"/>
        <v>0.41408249999999963</v>
      </c>
      <c r="AL1072" s="198">
        <f>ROW(AG52)*AJ1072^IF(AK1072=100%,0,1)*PRODUCT(INDEX(1-AJ$1020:AJ1071,))</f>
        <v>0.38115544156577263</v>
      </c>
      <c r="AM1072" s="199">
        <f t="shared" si="249"/>
        <v>14.010887437346618</v>
      </c>
      <c r="AN1072" s="190"/>
    </row>
    <row r="1073" spans="1:40" ht="14.45" hidden="1" customHeight="1">
      <c r="A1073" s="190"/>
      <c r="B1073" s="686"/>
      <c r="C1073" s="196">
        <v>52</v>
      </c>
      <c r="D1073" s="200"/>
      <c r="E1073" s="200"/>
      <c r="F1073" s="198"/>
      <c r="G1073" s="198"/>
      <c r="H1073" s="197"/>
      <c r="I1073" s="197"/>
      <c r="J1073" s="198"/>
      <c r="K1073" s="198"/>
      <c r="L1073" s="197"/>
      <c r="M1073" s="197"/>
      <c r="N1073" s="198"/>
      <c r="O1073" s="198"/>
      <c r="P1073" s="197"/>
      <c r="Q1073" s="197"/>
      <c r="R1073" s="198"/>
      <c r="S1073" s="198"/>
      <c r="T1073" s="197"/>
      <c r="U1073" s="197"/>
      <c r="V1073" s="198"/>
      <c r="W1073" s="198"/>
      <c r="X1073" s="197"/>
      <c r="Y1073" s="197"/>
      <c r="Z1073" s="198"/>
      <c r="AA1073" s="198"/>
      <c r="AB1073" s="197"/>
      <c r="AC1073" s="197"/>
      <c r="AD1073" s="198"/>
      <c r="AE1073" s="198"/>
      <c r="AF1073" s="197">
        <f t="shared" si="254"/>
        <v>2.8000000000000011E-2</v>
      </c>
      <c r="AG1073" s="197">
        <f t="shared" si="245"/>
        <v>0.65146500000000107</v>
      </c>
      <c r="AH1073" s="198">
        <f>ROW(AC53)*AF1073^IF(AG1073=100%,0,1)*PRODUCT(INDEX(1-AF$1020:AF1072,))</f>
        <v>0.3585633853150636</v>
      </c>
      <c r="AI1073" s="198">
        <f t="shared" si="246"/>
        <v>16.73064785114893</v>
      </c>
      <c r="AJ1073" s="197">
        <f t="shared" si="255"/>
        <v>1.8000000000000002E-2</v>
      </c>
      <c r="AK1073" s="197">
        <f t="shared" si="248"/>
        <v>0.42245249999999962</v>
      </c>
      <c r="AL1073" s="198">
        <f>ROW(AG53)*AJ1073^IF(AK1073=100%,0,1)*PRODUCT(INDEX(1-AJ$1020:AJ1072,))</f>
        <v>0.38149261753331154</v>
      </c>
      <c r="AM1073" s="199">
        <f t="shared" si="249"/>
        <v>14.392380054879929</v>
      </c>
      <c r="AN1073" s="190"/>
    </row>
    <row r="1074" spans="1:40" ht="14.45" hidden="1" customHeight="1">
      <c r="A1074" s="190"/>
      <c r="B1074" s="686"/>
      <c r="C1074" s="196">
        <v>53</v>
      </c>
      <c r="D1074" s="200"/>
      <c r="E1074" s="200"/>
      <c r="F1074" s="198"/>
      <c r="G1074" s="198"/>
      <c r="H1074" s="197"/>
      <c r="I1074" s="197"/>
      <c r="J1074" s="198"/>
      <c r="K1074" s="198"/>
      <c r="L1074" s="197"/>
      <c r="M1074" s="197"/>
      <c r="N1074" s="198"/>
      <c r="O1074" s="198"/>
      <c r="P1074" s="197"/>
      <c r="Q1074" s="197"/>
      <c r="R1074" s="198"/>
      <c r="S1074" s="198"/>
      <c r="T1074" s="197"/>
      <c r="U1074" s="197"/>
      <c r="V1074" s="198"/>
      <c r="W1074" s="198"/>
      <c r="X1074" s="197"/>
      <c r="Y1074" s="197"/>
      <c r="Z1074" s="198"/>
      <c r="AA1074" s="198"/>
      <c r="AB1074" s="197"/>
      <c r="AC1074" s="197"/>
      <c r="AD1074" s="198"/>
      <c r="AE1074" s="198"/>
      <c r="AF1074" s="197">
        <f t="shared" si="254"/>
        <v>2.8000000000000011E-2</v>
      </c>
      <c r="AG1074" s="197">
        <f t="shared" si="245"/>
        <v>0.6644850000000011</v>
      </c>
      <c r="AH1074" s="198">
        <f>ROW(AC54)*AF1074^IF(AG1074=100%,0,1)*PRODUCT(INDEX(1-AF$1020:AF1073,))</f>
        <v>0.35509952770598224</v>
      </c>
      <c r="AI1074" s="198">
        <f t="shared" si="246"/>
        <v>17.085747378854911</v>
      </c>
      <c r="AJ1074" s="197">
        <f t="shared" si="255"/>
        <v>1.8000000000000002E-2</v>
      </c>
      <c r="AK1074" s="197">
        <f t="shared" si="248"/>
        <v>0.43082249999999961</v>
      </c>
      <c r="AL1074" s="198">
        <f>ROW(AG54)*AJ1074^IF(AK1074=100%,0,1)*PRODUCT(INDEX(1-AJ$1020:AJ1073,))</f>
        <v>0.38169416080295182</v>
      </c>
      <c r="AM1074" s="199">
        <f t="shared" si="249"/>
        <v>14.77407421568288</v>
      </c>
      <c r="AN1074" s="190"/>
    </row>
    <row r="1075" spans="1:40" ht="14.45" hidden="1" customHeight="1">
      <c r="A1075" s="190"/>
      <c r="B1075" s="686"/>
      <c r="C1075" s="196">
        <v>54</v>
      </c>
      <c r="D1075" s="200"/>
      <c r="E1075" s="200"/>
      <c r="F1075" s="198"/>
      <c r="G1075" s="198"/>
      <c r="H1075" s="197"/>
      <c r="I1075" s="197"/>
      <c r="J1075" s="198"/>
      <c r="K1075" s="198"/>
      <c r="L1075" s="197"/>
      <c r="M1075" s="197"/>
      <c r="N1075" s="198"/>
      <c r="O1075" s="198"/>
      <c r="P1075" s="197"/>
      <c r="Q1075" s="197"/>
      <c r="R1075" s="198"/>
      <c r="S1075" s="198"/>
      <c r="T1075" s="197"/>
      <c r="U1075" s="197"/>
      <c r="V1075" s="198"/>
      <c r="W1075" s="198"/>
      <c r="X1075" s="197"/>
      <c r="Y1075" s="197"/>
      <c r="Z1075" s="198"/>
      <c r="AA1075" s="198"/>
      <c r="AB1075" s="197"/>
      <c r="AC1075" s="197"/>
      <c r="AD1075" s="198"/>
      <c r="AE1075" s="198"/>
      <c r="AF1075" s="197">
        <f t="shared" si="254"/>
        <v>2.8000000000000011E-2</v>
      </c>
      <c r="AG1075" s="197">
        <f t="shared" si="245"/>
        <v>0.67750500000000113</v>
      </c>
      <c r="AH1075" s="198">
        <f>ROW(AC55)*AF1075^IF(AG1075=100%,0,1)*PRODUCT(INDEX(1-AF$1020:AF1074,))</f>
        <v>0.35154853242892242</v>
      </c>
      <c r="AI1075" s="198">
        <f t="shared" si="246"/>
        <v>17.437295911283833</v>
      </c>
      <c r="AJ1075" s="197">
        <f t="shared" si="255"/>
        <v>1.8000000000000002E-2</v>
      </c>
      <c r="AK1075" s="197">
        <f t="shared" si="248"/>
        <v>0.4391924999999996</v>
      </c>
      <c r="AL1075" s="198">
        <f>ROW(AG55)*AJ1075^IF(AK1075=100%,0,1)*PRODUCT(INDEX(1-AJ$1020:AJ1074,))</f>
        <v>0.38176484490680418</v>
      </c>
      <c r="AM1075" s="199">
        <f t="shared" si="249"/>
        <v>15.155839060589685</v>
      </c>
      <c r="AN1075" s="190"/>
    </row>
    <row r="1076" spans="1:40" ht="14.45" hidden="1" customHeight="1">
      <c r="A1076" s="190"/>
      <c r="B1076" s="686"/>
      <c r="C1076" s="196">
        <v>55</v>
      </c>
      <c r="D1076" s="200"/>
      <c r="E1076" s="200"/>
      <c r="F1076" s="198"/>
      <c r="G1076" s="198"/>
      <c r="H1076" s="197"/>
      <c r="I1076" s="197"/>
      <c r="J1076" s="198"/>
      <c r="K1076" s="198"/>
      <c r="L1076" s="197"/>
      <c r="M1076" s="197"/>
      <c r="N1076" s="198"/>
      <c r="O1076" s="198"/>
      <c r="P1076" s="197"/>
      <c r="Q1076" s="197"/>
      <c r="R1076" s="198"/>
      <c r="S1076" s="198"/>
      <c r="T1076" s="197"/>
      <c r="U1076" s="197"/>
      <c r="V1076" s="198"/>
      <c r="W1076" s="198"/>
      <c r="X1076" s="197"/>
      <c r="Y1076" s="197"/>
      <c r="Z1076" s="198"/>
      <c r="AA1076" s="198"/>
      <c r="AB1076" s="197"/>
      <c r="AC1076" s="197"/>
      <c r="AD1076" s="198"/>
      <c r="AE1076" s="198"/>
      <c r="AF1076" s="197">
        <f t="shared" si="254"/>
        <v>2.8000000000000011E-2</v>
      </c>
      <c r="AG1076" s="197">
        <f t="shared" si="245"/>
        <v>0.69052500000000117</v>
      </c>
      <c r="AH1076" s="198">
        <f>ROW(AC56)*AF1076^IF(AG1076=100%,0,1)*PRODUCT(INDEX(1-AF$1020:AF1075,))</f>
        <v>0.3479179948576564</v>
      </c>
      <c r="AI1076" s="198">
        <f t="shared" si="246"/>
        <v>17.78521390614149</v>
      </c>
      <c r="AJ1076" s="197">
        <f t="shared" si="255"/>
        <v>1.8000000000000002E-2</v>
      </c>
      <c r="AK1076" s="197">
        <f t="shared" si="248"/>
        <v>0.44756249999999959</v>
      </c>
      <c r="AL1076" s="198">
        <f>ROW(AG56)*AJ1076^IF(AK1076=100%,0,1)*PRODUCT(INDEX(1-AJ$1020:AJ1075,))</f>
        <v>0.38170931547481768</v>
      </c>
      <c r="AM1076" s="199">
        <f t="shared" si="249"/>
        <v>15.537548376064503</v>
      </c>
      <c r="AN1076" s="190"/>
    </row>
    <row r="1077" spans="1:40" ht="14.45" hidden="1" customHeight="1">
      <c r="A1077" s="190"/>
      <c r="B1077" s="686"/>
      <c r="C1077" s="196">
        <v>56</v>
      </c>
      <c r="D1077" s="200"/>
      <c r="E1077" s="200"/>
      <c r="F1077" s="198"/>
      <c r="G1077" s="198"/>
      <c r="H1077" s="197"/>
      <c r="I1077" s="197"/>
      <c r="J1077" s="198"/>
      <c r="K1077" s="198"/>
      <c r="L1077" s="197"/>
      <c r="M1077" s="197"/>
      <c r="N1077" s="198"/>
      <c r="O1077" s="198"/>
      <c r="P1077" s="197"/>
      <c r="Q1077" s="197"/>
      <c r="R1077" s="198"/>
      <c r="S1077" s="198"/>
      <c r="T1077" s="197"/>
      <c r="U1077" s="197"/>
      <c r="V1077" s="198"/>
      <c r="W1077" s="198"/>
      <c r="X1077" s="197"/>
      <c r="Y1077" s="197"/>
      <c r="Z1077" s="198"/>
      <c r="AA1077" s="198"/>
      <c r="AB1077" s="197"/>
      <c r="AC1077" s="197"/>
      <c r="AD1077" s="198"/>
      <c r="AE1077" s="198"/>
      <c r="AF1077" s="197">
        <f t="shared" si="254"/>
        <v>2.8000000000000011E-2</v>
      </c>
      <c r="AG1077" s="197">
        <f t="shared" si="245"/>
        <v>0.7035450000000012</v>
      </c>
      <c r="AH1077" s="198">
        <f>ROW(AC57)*AF1077^IF(AG1077=100%,0,1)*PRODUCT(INDEX(1-AF$1020:AF1076,))</f>
        <v>0.34421515334095704</v>
      </c>
      <c r="AI1077" s="198">
        <f t="shared" si="246"/>
        <v>18.129429059482447</v>
      </c>
      <c r="AJ1077" s="197">
        <f t="shared" si="255"/>
        <v>1.8000000000000002E-2</v>
      </c>
      <c r="AK1077" s="197">
        <f t="shared" si="248"/>
        <v>0.45593249999999957</v>
      </c>
      <c r="AL1077" s="198">
        <f>ROW(AG57)*AJ1077^IF(AK1077=100%,0,1)*PRODUCT(INDEX(1-AJ$1020:AJ1076,))</f>
        <v>0.38153209329263293</v>
      </c>
      <c r="AM1077" s="199">
        <f t="shared" si="249"/>
        <v>15.919080469357135</v>
      </c>
      <c r="AN1077" s="190"/>
    </row>
    <row r="1078" spans="1:40" ht="14.45" hidden="1" customHeight="1">
      <c r="A1078" s="190"/>
      <c r="B1078" s="686"/>
      <c r="C1078" s="196">
        <v>57</v>
      </c>
      <c r="D1078" s="200"/>
      <c r="E1078" s="200"/>
      <c r="F1078" s="198"/>
      <c r="G1078" s="198"/>
      <c r="H1078" s="197"/>
      <c r="I1078" s="197"/>
      <c r="J1078" s="198"/>
      <c r="K1078" s="198"/>
      <c r="L1078" s="197"/>
      <c r="M1078" s="197"/>
      <c r="N1078" s="198"/>
      <c r="O1078" s="198"/>
      <c r="P1078" s="197"/>
      <c r="Q1078" s="197"/>
      <c r="R1078" s="198"/>
      <c r="S1078" s="198"/>
      <c r="T1078" s="197"/>
      <c r="U1078" s="197"/>
      <c r="V1078" s="198"/>
      <c r="W1078" s="198"/>
      <c r="X1078" s="197"/>
      <c r="Y1078" s="197"/>
      <c r="Z1078" s="198"/>
      <c r="AA1078" s="198"/>
      <c r="AB1078" s="197"/>
      <c r="AC1078" s="197"/>
      <c r="AD1078" s="198"/>
      <c r="AE1078" s="198"/>
      <c r="AF1078" s="197">
        <f t="shared" si="254"/>
        <v>2.8000000000000011E-2</v>
      </c>
      <c r="AG1078" s="197">
        <f t="shared" si="245"/>
        <v>0.71656500000000123</v>
      </c>
      <c r="AH1078" s="198">
        <f>ROW(AC58)*AF1078^IF(AG1078=100%,0,1)*PRODUCT(INDEX(1-AF$1020:AF1077,))</f>
        <v>0.34044690324122445</v>
      </c>
      <c r="AI1078" s="198">
        <f t="shared" si="246"/>
        <v>18.469875962723673</v>
      </c>
      <c r="AJ1078" s="197">
        <f t="shared" si="255"/>
        <v>1.8000000000000002E-2</v>
      </c>
      <c r="AK1078" s="197">
        <f t="shared" si="248"/>
        <v>0.46430249999999956</v>
      </c>
      <c r="AL1078" s="198">
        <f>ROW(AG58)*AJ1078^IF(AK1078=100%,0,1)*PRODUCT(INDEX(1-AJ$1020:AJ1077,))</f>
        <v>0.38123757729079305</v>
      </c>
      <c r="AM1078" s="199">
        <f t="shared" si="249"/>
        <v>16.300318046647927</v>
      </c>
      <c r="AN1078" s="190"/>
    </row>
    <row r="1079" spans="1:40" ht="14.45" hidden="1" customHeight="1">
      <c r="A1079" s="190"/>
      <c r="B1079" s="686"/>
      <c r="C1079" s="196">
        <v>58</v>
      </c>
      <c r="D1079" s="200"/>
      <c r="E1079" s="200"/>
      <c r="F1079" s="198"/>
      <c r="G1079" s="198"/>
      <c r="H1079" s="197"/>
      <c r="I1079" s="197"/>
      <c r="J1079" s="198"/>
      <c r="K1079" s="198"/>
      <c r="L1079" s="197"/>
      <c r="M1079" s="197"/>
      <c r="N1079" s="198"/>
      <c r="O1079" s="198"/>
      <c r="P1079" s="197"/>
      <c r="Q1079" s="197"/>
      <c r="R1079" s="198"/>
      <c r="S1079" s="198"/>
      <c r="T1079" s="197"/>
      <c r="U1079" s="197"/>
      <c r="V1079" s="198"/>
      <c r="W1079" s="198"/>
      <c r="X1079" s="197"/>
      <c r="Y1079" s="197"/>
      <c r="Z1079" s="198"/>
      <c r="AA1079" s="198"/>
      <c r="AB1079" s="197"/>
      <c r="AC1079" s="197"/>
      <c r="AD1079" s="198"/>
      <c r="AE1079" s="198"/>
      <c r="AF1079" s="197">
        <f t="shared" si="254"/>
        <v>2.8000000000000011E-2</v>
      </c>
      <c r="AG1079" s="197">
        <f t="shared" si="245"/>
        <v>0.72958500000000126</v>
      </c>
      <c r="AH1079" s="198">
        <f>ROW(AC59)*AF1079^IF(AG1079=100%,0,1)*PRODUCT(INDEX(1-AF$1020:AF1078,))</f>
        <v>0.33661981046685763</v>
      </c>
      <c r="AI1079" s="198">
        <f t="shared" si="246"/>
        <v>18.80649577319053</v>
      </c>
      <c r="AJ1079" s="197">
        <f t="shared" si="255"/>
        <v>1.8000000000000002E-2</v>
      </c>
      <c r="AK1079" s="197">
        <f t="shared" si="248"/>
        <v>0.47267249999999955</v>
      </c>
      <c r="AL1079" s="198">
        <f>ROW(AG59)*AJ1079^IF(AK1079=100%,0,1)*PRODUCT(INDEX(1-AJ$1020:AJ1078,))</f>
        <v>0.3808300474667925</v>
      </c>
      <c r="AM1079" s="199">
        <f t="shared" si="249"/>
        <v>16.681148094114718</v>
      </c>
      <c r="AN1079" s="190"/>
    </row>
    <row r="1080" spans="1:40" ht="14.45" hidden="1" customHeight="1">
      <c r="A1080" s="190"/>
      <c r="B1080" s="686"/>
      <c r="C1080" s="196">
        <v>59</v>
      </c>
      <c r="D1080" s="200"/>
      <c r="E1080" s="200"/>
      <c r="F1080" s="198"/>
      <c r="G1080" s="198"/>
      <c r="H1080" s="197"/>
      <c r="I1080" s="197"/>
      <c r="J1080" s="198"/>
      <c r="K1080" s="198"/>
      <c r="L1080" s="197"/>
      <c r="M1080" s="197"/>
      <c r="N1080" s="198"/>
      <c r="O1080" s="198"/>
      <c r="P1080" s="197"/>
      <c r="Q1080" s="197"/>
      <c r="R1080" s="198"/>
      <c r="S1080" s="198"/>
      <c r="T1080" s="197"/>
      <c r="U1080" s="197"/>
      <c r="V1080" s="198"/>
      <c r="W1080" s="198"/>
      <c r="X1080" s="197"/>
      <c r="Y1080" s="197"/>
      <c r="Z1080" s="198"/>
      <c r="AA1080" s="198"/>
      <c r="AB1080" s="197"/>
      <c r="AC1080" s="197"/>
      <c r="AD1080" s="198"/>
      <c r="AE1080" s="198"/>
      <c r="AF1080" s="197">
        <f t="shared" si="254"/>
        <v>2.8000000000000011E-2</v>
      </c>
      <c r="AG1080" s="197">
        <f t="shared" si="245"/>
        <v>0.74260500000000129</v>
      </c>
      <c r="AH1080" s="198">
        <f>ROW(AC60)*AF1080^IF(AG1080=100%,0,1)*PRODUCT(INDEX(1-AF$1020:AF1079,))</f>
        <v>0.33274012451571416</v>
      </c>
      <c r="AI1080" s="198">
        <f t="shared" si="246"/>
        <v>19.139235897706243</v>
      </c>
      <c r="AJ1080" s="197">
        <f t="shared" si="255"/>
        <v>1.8000000000000002E-2</v>
      </c>
      <c r="AK1080" s="197">
        <f t="shared" si="248"/>
        <v>0.48104249999999954</v>
      </c>
      <c r="AL1080" s="198">
        <f>ROW(AG60)*AJ1080^IF(AK1080=100%,0,1)*PRODUCT(INDEX(1-AJ$1020:AJ1079,))</f>
        <v>0.38031366774141379</v>
      </c>
      <c r="AM1080" s="199">
        <f t="shared" si="249"/>
        <v>17.061461761856133</v>
      </c>
      <c r="AN1080" s="190"/>
    </row>
    <row r="1081" spans="1:40" ht="14.45" hidden="1" customHeight="1">
      <c r="A1081" s="190"/>
      <c r="B1081" s="686"/>
      <c r="C1081" s="196">
        <v>60</v>
      </c>
      <c r="D1081" s="200"/>
      <c r="E1081" s="200"/>
      <c r="F1081" s="198"/>
      <c r="G1081" s="198"/>
      <c r="H1081" s="197"/>
      <c r="I1081" s="197"/>
      <c r="J1081" s="198"/>
      <c r="K1081" s="198"/>
      <c r="L1081" s="197"/>
      <c r="M1081" s="197"/>
      <c r="N1081" s="198"/>
      <c r="O1081" s="198"/>
      <c r="P1081" s="197"/>
      <c r="Q1081" s="197"/>
      <c r="R1081" s="198"/>
      <c r="S1081" s="198"/>
      <c r="T1081" s="197"/>
      <c r="U1081" s="197"/>
      <c r="V1081" s="198"/>
      <c r="W1081" s="198"/>
      <c r="X1081" s="197"/>
      <c r="Y1081" s="197"/>
      <c r="Z1081" s="198"/>
      <c r="AA1081" s="198"/>
      <c r="AB1081" s="197"/>
      <c r="AC1081" s="197"/>
      <c r="AD1081" s="198"/>
      <c r="AE1081" s="198"/>
      <c r="AF1081" s="197">
        <f t="shared" si="254"/>
        <v>2.8000000000000011E-2</v>
      </c>
      <c r="AG1081" s="197">
        <f t="shared" si="245"/>
        <v>0.75562500000000132</v>
      </c>
      <c r="AH1081" s="198">
        <f>ROW(AC61)*AF1081^IF(AG1081=100%,0,1)*PRODUCT(INDEX(1-AF$1020:AF1080,))</f>
        <v>0.32881379104642872</v>
      </c>
      <c r="AI1081" s="198">
        <f t="shared" si="246"/>
        <v>19.468049688752671</v>
      </c>
      <c r="AJ1081" s="197">
        <f t="shared" si="255"/>
        <v>1.8000000000000002E-2</v>
      </c>
      <c r="AK1081" s="197">
        <f t="shared" si="248"/>
        <v>0.48941249999999953</v>
      </c>
      <c r="AL1081" s="198">
        <f>ROW(AG61)*AJ1081^IF(AK1081=100%,0,1)*PRODUCT(INDEX(1-AJ$1020:AJ1080,))</f>
        <v>0.3796924887507695</v>
      </c>
      <c r="AM1081" s="199">
        <f t="shared" si="249"/>
        <v>17.441154250606903</v>
      </c>
      <c r="AN1081" s="190"/>
    </row>
    <row r="1082" spans="1:40" ht="14.45" hidden="1" customHeight="1">
      <c r="A1082" s="190"/>
      <c r="B1082" s="686"/>
      <c r="C1082" s="196">
        <v>61</v>
      </c>
      <c r="D1082" s="200"/>
      <c r="E1082" s="200"/>
      <c r="F1082" s="198"/>
      <c r="G1082" s="198"/>
      <c r="H1082" s="197"/>
      <c r="I1082" s="197"/>
      <c r="J1082" s="198"/>
      <c r="K1082" s="198"/>
      <c r="L1082" s="197"/>
      <c r="M1082" s="197"/>
      <c r="N1082" s="198"/>
      <c r="O1082" s="198"/>
      <c r="P1082" s="197"/>
      <c r="Q1082" s="197"/>
      <c r="R1082" s="198"/>
      <c r="S1082" s="198"/>
      <c r="T1082" s="197"/>
      <c r="U1082" s="197"/>
      <c r="V1082" s="198"/>
      <c r="W1082" s="198"/>
      <c r="X1082" s="197"/>
      <c r="Y1082" s="197"/>
      <c r="Z1082" s="198"/>
      <c r="AA1082" s="198"/>
      <c r="AB1082" s="197"/>
      <c r="AC1082" s="197"/>
      <c r="AD1082" s="198"/>
      <c r="AE1082" s="198"/>
      <c r="AF1082" s="197">
        <f t="shared" si="254"/>
        <v>2.8000000000000011E-2</v>
      </c>
      <c r="AG1082" s="197">
        <f t="shared" si="245"/>
        <v>0.76864500000000135</v>
      </c>
      <c r="AH1082" s="198">
        <f>ROW(AC62)*AF1082^IF(AG1082=100%,0,1)*PRODUCT(INDEX(1-AF$1020:AF1081,))</f>
        <v>0.32484646399380296</v>
      </c>
      <c r="AI1082" s="198">
        <f t="shared" si="246"/>
        <v>19.792896152746476</v>
      </c>
      <c r="AJ1082" s="197">
        <f t="shared" si="255"/>
        <v>1.8000000000000002E-2</v>
      </c>
      <c r="AK1082" s="197">
        <f t="shared" si="248"/>
        <v>0.49778249999999952</v>
      </c>
      <c r="AL1082" s="198">
        <f>ROW(AG62)*AJ1082^IF(AK1082=100%,0,1)*PRODUCT(INDEX(1-AJ$1020:AJ1081,))</f>
        <v>0.3789704505754401</v>
      </c>
      <c r="AM1082" s="199">
        <f t="shared" si="249"/>
        <v>17.820124701182344</v>
      </c>
      <c r="AN1082" s="190"/>
    </row>
    <row r="1083" spans="1:40" ht="14.45" hidden="1" customHeight="1">
      <c r="A1083" s="190"/>
      <c r="B1083" s="686"/>
      <c r="C1083" s="196">
        <v>62</v>
      </c>
      <c r="D1083" s="200"/>
      <c r="E1083" s="200"/>
      <c r="F1083" s="198"/>
      <c r="G1083" s="198"/>
      <c r="H1083" s="197"/>
      <c r="I1083" s="197"/>
      <c r="J1083" s="198"/>
      <c r="K1083" s="198"/>
      <c r="L1083" s="197"/>
      <c r="M1083" s="197"/>
      <c r="N1083" s="198"/>
      <c r="O1083" s="198"/>
      <c r="P1083" s="197"/>
      <c r="Q1083" s="197"/>
      <c r="R1083" s="198"/>
      <c r="S1083" s="198"/>
      <c r="T1083" s="197"/>
      <c r="U1083" s="197"/>
      <c r="V1083" s="198"/>
      <c r="W1083" s="198"/>
      <c r="X1083" s="197"/>
      <c r="Y1083" s="197"/>
      <c r="Z1083" s="198"/>
      <c r="AA1083" s="198"/>
      <c r="AB1083" s="197"/>
      <c r="AC1083" s="197"/>
      <c r="AD1083" s="198"/>
      <c r="AE1083" s="198"/>
      <c r="AF1083" s="197">
        <f t="shared" si="254"/>
        <v>2.8000000000000011E-2</v>
      </c>
      <c r="AG1083" s="197">
        <f t="shared" si="245"/>
        <v>0.78166500000000139</v>
      </c>
      <c r="AH1083" s="198">
        <f>ROW(AC63)*AF1083^IF(AG1083=100%,0,1)*PRODUCT(INDEX(1-AF$1020:AF1082,))</f>
        <v>0.32084351724394378</v>
      </c>
      <c r="AI1083" s="198">
        <f t="shared" si="246"/>
        <v>20.113739669990419</v>
      </c>
      <c r="AJ1083" s="197">
        <f t="shared" si="255"/>
        <v>1.8000000000000002E-2</v>
      </c>
      <c r="AK1083" s="197">
        <f t="shared" si="248"/>
        <v>0.50615249999999956</v>
      </c>
      <c r="AL1083" s="198">
        <f>ROW(AG63)*AJ1083^IF(AK1083=100%,0,1)*PRODUCT(INDEX(1-AJ$1020:AJ1082,))</f>
        <v>0.37815138540806736</v>
      </c>
      <c r="AM1083" s="199">
        <f t="shared" si="249"/>
        <v>18.198276086590411</v>
      </c>
      <c r="AN1083" s="190"/>
    </row>
    <row r="1084" spans="1:40" ht="14.45" hidden="1" customHeight="1">
      <c r="A1084" s="190"/>
      <c r="B1084" s="686"/>
      <c r="C1084" s="196">
        <v>63</v>
      </c>
      <c r="D1084" s="200"/>
      <c r="E1084" s="200"/>
      <c r="F1084" s="198"/>
      <c r="G1084" s="198"/>
      <c r="H1084" s="197"/>
      <c r="I1084" s="197"/>
      <c r="J1084" s="198"/>
      <c r="K1084" s="198"/>
      <c r="L1084" s="197"/>
      <c r="M1084" s="197"/>
      <c r="N1084" s="198"/>
      <c r="O1084" s="198"/>
      <c r="P1084" s="197"/>
      <c r="Q1084" s="197"/>
      <c r="R1084" s="198"/>
      <c r="S1084" s="198"/>
      <c r="T1084" s="197"/>
      <c r="U1084" s="197"/>
      <c r="V1084" s="198"/>
      <c r="W1084" s="198"/>
      <c r="X1084" s="197"/>
      <c r="Y1084" s="197"/>
      <c r="Z1084" s="198"/>
      <c r="AA1084" s="198"/>
      <c r="AB1084" s="197"/>
      <c r="AC1084" s="197"/>
      <c r="AD1084" s="198"/>
      <c r="AE1084" s="198"/>
      <c r="AF1084" s="197">
        <f t="shared" si="254"/>
        <v>2.8000000000000011E-2</v>
      </c>
      <c r="AG1084" s="197">
        <f t="shared" si="245"/>
        <v>0.79468500000000142</v>
      </c>
      <c r="AH1084" s="198">
        <f>ROW(AC64)*AF1084^IF(AG1084=100%,0,1)*PRODUCT(INDEX(1-AF$1020:AF1083,))</f>
        <v>0.31681005588430566</v>
      </c>
      <c r="AI1084" s="198">
        <f t="shared" si="246"/>
        <v>20.430549725874727</v>
      </c>
      <c r="AJ1084" s="197">
        <f t="shared" si="255"/>
        <v>1.8000000000000002E-2</v>
      </c>
      <c r="AK1084" s="197">
        <f t="shared" si="248"/>
        <v>0.51452249999999955</v>
      </c>
      <c r="AL1084" s="198">
        <f>ROW(AG64)*AJ1084^IF(AK1084=100%,0,1)*PRODUCT(INDEX(1-AJ$1020:AJ1083,))</f>
        <v>0.37723902016073363</v>
      </c>
      <c r="AM1084" s="199">
        <f t="shared" si="249"/>
        <v>18.575515106751144</v>
      </c>
      <c r="AN1084" s="190"/>
    </row>
    <row r="1085" spans="1:40" ht="14.45" hidden="1" customHeight="1">
      <c r="A1085" s="190"/>
      <c r="B1085" s="686"/>
      <c r="C1085" s="196">
        <v>64</v>
      </c>
      <c r="D1085" s="200"/>
      <c r="E1085" s="200"/>
      <c r="F1085" s="198"/>
      <c r="G1085" s="198"/>
      <c r="H1085" s="197"/>
      <c r="I1085" s="197"/>
      <c r="J1085" s="198"/>
      <c r="K1085" s="198"/>
      <c r="L1085" s="197"/>
      <c r="M1085" s="197"/>
      <c r="N1085" s="198"/>
      <c r="O1085" s="198"/>
      <c r="P1085" s="197"/>
      <c r="Q1085" s="197"/>
      <c r="R1085" s="198"/>
      <c r="S1085" s="198"/>
      <c r="T1085" s="197"/>
      <c r="U1085" s="197"/>
      <c r="V1085" s="198"/>
      <c r="W1085" s="198"/>
      <c r="X1085" s="197"/>
      <c r="Y1085" s="197"/>
      <c r="Z1085" s="198"/>
      <c r="AA1085" s="198"/>
      <c r="AB1085" s="197"/>
      <c r="AC1085" s="197"/>
      <c r="AD1085" s="198"/>
      <c r="AE1085" s="198"/>
      <c r="AF1085" s="197">
        <f t="shared" si="254"/>
        <v>2.8000000000000011E-2</v>
      </c>
      <c r="AG1085" s="197">
        <f t="shared" si="245"/>
        <v>0.80770500000000145</v>
      </c>
      <c r="AH1085" s="198">
        <f>ROW(AC65)*AF1085^IF(AG1085=100%,0,1)*PRODUCT(INDEX(1-AF$1020:AF1084,))</f>
        <v>0.312750927043288</v>
      </c>
      <c r="AI1085" s="198">
        <f t="shared" si="246"/>
        <v>20.743300652918016</v>
      </c>
      <c r="AJ1085" s="197">
        <f t="shared" si="255"/>
        <v>1.8000000000000002E-2</v>
      </c>
      <c r="AK1085" s="197">
        <f t="shared" si="248"/>
        <v>0.52289249999999954</v>
      </c>
      <c r="AL1085" s="198">
        <f>ROW(AG65)*AJ1085^IF(AK1085=100%,0,1)*PRODUCT(INDEX(1-AJ$1020:AJ1084,))</f>
        <v>0.37623697901343167</v>
      </c>
      <c r="AM1085" s="199">
        <f t="shared" si="249"/>
        <v>18.951752085764575</v>
      </c>
      <c r="AN1085" s="190"/>
    </row>
    <row r="1086" spans="1:40" ht="14.45" hidden="1" customHeight="1">
      <c r="A1086" s="190"/>
      <c r="B1086" s="686"/>
      <c r="C1086" s="196">
        <v>65</v>
      </c>
      <c r="D1086" s="200"/>
      <c r="E1086" s="200"/>
      <c r="F1086" s="198"/>
      <c r="G1086" s="198"/>
      <c r="H1086" s="197"/>
      <c r="I1086" s="197"/>
      <c r="J1086" s="198"/>
      <c r="K1086" s="198"/>
      <c r="L1086" s="197"/>
      <c r="M1086" s="197"/>
      <c r="N1086" s="198"/>
      <c r="O1086" s="198"/>
      <c r="P1086" s="197"/>
      <c r="Q1086" s="197"/>
      <c r="R1086" s="198"/>
      <c r="S1086" s="198"/>
      <c r="T1086" s="197"/>
      <c r="U1086" s="197"/>
      <c r="V1086" s="198"/>
      <c r="W1086" s="198"/>
      <c r="X1086" s="197"/>
      <c r="Y1086" s="197"/>
      <c r="Z1086" s="198"/>
      <c r="AA1086" s="198"/>
      <c r="AB1086" s="197"/>
      <c r="AC1086" s="197"/>
      <c r="AD1086" s="198"/>
      <c r="AE1086" s="198"/>
      <c r="AF1086" s="197">
        <f t="shared" si="254"/>
        <v>2.8000000000000011E-2</v>
      </c>
      <c r="AG1086" s="197">
        <f t="shared" ref="AG1086:AG1100" si="257">IF(AG1085+AF1085*0.465&gt;1,1,AG1085+AF1085*0.465)</f>
        <v>0.82072500000000148</v>
      </c>
      <c r="AH1086" s="198">
        <f>ROW(AC66)*AF1086^IF(AG1086=100%,0,1)*PRODUCT(INDEX(1-AF$1020:AF1085,))</f>
        <v>0.30867073033355402</v>
      </c>
      <c r="AI1086" s="198">
        <f t="shared" ref="AI1086:AI1100" si="258">SUM(AH1086+AI1085)</f>
        <v>21.051971383251569</v>
      </c>
      <c r="AJ1086" s="197">
        <f t="shared" si="255"/>
        <v>1.8000000000000002E-2</v>
      </c>
      <c r="AK1086" s="197">
        <f t="shared" ref="AK1086:AK1139" si="259">IF(AK1085+AJ1085*0.465&gt;1,1,AK1085+AJ1085*0.465)</f>
        <v>0.53126249999999953</v>
      </c>
      <c r="AL1086" s="198">
        <f>ROW(AG66)*AJ1086^IF(AK1086=100%,0,1)*PRODUCT(INDEX(1-AJ$1020:AJ1085,))</f>
        <v>0.37514878590490053</v>
      </c>
      <c r="AM1086" s="199">
        <f t="shared" ref="AM1086:AM1139" si="260">SUM(AL1086+AM1085)</f>
        <v>19.326900871669476</v>
      </c>
      <c r="AN1086" s="190"/>
    </row>
    <row r="1087" spans="1:40" ht="14.45" hidden="1" customHeight="1">
      <c r="A1087" s="190"/>
      <c r="B1087" s="686"/>
      <c r="C1087" s="196">
        <v>66</v>
      </c>
      <c r="D1087" s="200"/>
      <c r="E1087" s="200"/>
      <c r="F1087" s="198"/>
      <c r="G1087" s="198"/>
      <c r="H1087" s="197"/>
      <c r="I1087" s="197"/>
      <c r="J1087" s="198"/>
      <c r="K1087" s="198"/>
      <c r="L1087" s="197"/>
      <c r="M1087" s="197"/>
      <c r="N1087" s="198"/>
      <c r="O1087" s="198"/>
      <c r="P1087" s="197"/>
      <c r="Q1087" s="197"/>
      <c r="R1087" s="198"/>
      <c r="S1087" s="198"/>
      <c r="T1087" s="197"/>
      <c r="U1087" s="197"/>
      <c r="V1087" s="198"/>
      <c r="W1087" s="198"/>
      <c r="X1087" s="197"/>
      <c r="Y1087" s="197"/>
      <c r="Z1087" s="198"/>
      <c r="AA1087" s="198"/>
      <c r="AB1087" s="197"/>
      <c r="AC1087" s="197"/>
      <c r="AD1087" s="198"/>
      <c r="AE1087" s="198"/>
      <c r="AF1087" s="197">
        <f t="shared" si="254"/>
        <v>2.8000000000000011E-2</v>
      </c>
      <c r="AG1087" s="197">
        <f t="shared" si="257"/>
        <v>0.83374500000000151</v>
      </c>
      <c r="AH1087" s="198">
        <f>ROW(AC67)*AF1087^IF(AG1087=100%,0,1)*PRODUCT(INDEX(1-AF$1020:AF1086,))</f>
        <v>0.30457382791276322</v>
      </c>
      <c r="AI1087" s="198">
        <f t="shared" si="258"/>
        <v>21.356545211164331</v>
      </c>
      <c r="AJ1087" s="197">
        <f t="shared" si="255"/>
        <v>1.8000000000000002E-2</v>
      </c>
      <c r="AK1087" s="197">
        <f t="shared" si="259"/>
        <v>0.53963249999999952</v>
      </c>
      <c r="AL1087" s="198">
        <f>ROW(AG67)*AJ1087^IF(AK1087=100%,0,1)*PRODUCT(INDEX(1-AJ$1020:AJ1086,))</f>
        <v>0.37397786696707613</v>
      </c>
      <c r="AM1087" s="199">
        <f t="shared" si="260"/>
        <v>19.700878738636554</v>
      </c>
      <c r="AN1087" s="190"/>
    </row>
    <row r="1088" spans="1:40" ht="14.45" hidden="1" customHeight="1">
      <c r="A1088" s="190"/>
      <c r="B1088" s="686"/>
      <c r="C1088" s="196">
        <v>67</v>
      </c>
      <c r="D1088" s="200"/>
      <c r="E1088" s="200"/>
      <c r="F1088" s="198"/>
      <c r="G1088" s="198"/>
      <c r="H1088" s="197"/>
      <c r="I1088" s="197"/>
      <c r="J1088" s="198"/>
      <c r="K1088" s="198"/>
      <c r="L1088" s="197"/>
      <c r="M1088" s="197"/>
      <c r="N1088" s="198"/>
      <c r="O1088" s="198"/>
      <c r="P1088" s="197"/>
      <c r="Q1088" s="197"/>
      <c r="R1088" s="198"/>
      <c r="S1088" s="198"/>
      <c r="T1088" s="197"/>
      <c r="U1088" s="197"/>
      <c r="V1088" s="198"/>
      <c r="W1088" s="198"/>
      <c r="X1088" s="197"/>
      <c r="Y1088" s="197"/>
      <c r="Z1088" s="198"/>
      <c r="AA1088" s="198"/>
      <c r="AB1088" s="197"/>
      <c r="AC1088" s="197"/>
      <c r="AD1088" s="198"/>
      <c r="AE1088" s="198"/>
      <c r="AF1088" s="197">
        <f t="shared" si="254"/>
        <v>2.8000000000000011E-2</v>
      </c>
      <c r="AG1088" s="197">
        <f t="shared" si="257"/>
        <v>0.84676500000000154</v>
      </c>
      <c r="AH1088" s="198">
        <f>ROW(AC68)*AF1088^IF(AG1088=100%,0,1)*PRODUCT(INDEX(1-AF$1020:AF1087,))</f>
        <v>0.30046435417495521</v>
      </c>
      <c r="AI1088" s="198">
        <f t="shared" si="258"/>
        <v>21.657009565339287</v>
      </c>
      <c r="AJ1088" s="197">
        <f t="shared" si="255"/>
        <v>1.8000000000000002E-2</v>
      </c>
      <c r="AK1088" s="197">
        <f t="shared" si="259"/>
        <v>0.5480024999999995</v>
      </c>
      <c r="AL1088" s="198">
        <f>ROW(AG68)*AJ1088^IF(AK1088=100%,0,1)*PRODUCT(INDEX(1-AJ$1020:AJ1087,))</f>
        <v>0.37272755290438025</v>
      </c>
      <c r="AM1088" s="199">
        <f t="shared" si="260"/>
        <v>20.073606291540933</v>
      </c>
      <c r="AN1088" s="190"/>
    </row>
    <row r="1089" spans="1:40" ht="14.45" hidden="1" customHeight="1">
      <c r="A1089" s="190"/>
      <c r="B1089" s="686"/>
      <c r="C1089" s="196">
        <v>68</v>
      </c>
      <c r="D1089" s="200"/>
      <c r="E1089" s="200"/>
      <c r="F1089" s="198"/>
      <c r="G1089" s="198"/>
      <c r="H1089" s="197"/>
      <c r="I1089" s="197"/>
      <c r="J1089" s="198"/>
      <c r="K1089" s="198"/>
      <c r="L1089" s="197"/>
      <c r="M1089" s="197"/>
      <c r="N1089" s="198"/>
      <c r="O1089" s="198"/>
      <c r="P1089" s="197"/>
      <c r="Q1089" s="197"/>
      <c r="R1089" s="198"/>
      <c r="S1089" s="198"/>
      <c r="T1089" s="197"/>
      <c r="U1089" s="197"/>
      <c r="V1089" s="198"/>
      <c r="W1089" s="198"/>
      <c r="X1089" s="197"/>
      <c r="Y1089" s="197"/>
      <c r="Z1089" s="198"/>
      <c r="AA1089" s="198"/>
      <c r="AB1089" s="197"/>
      <c r="AC1089" s="197"/>
      <c r="AD1089" s="198"/>
      <c r="AE1089" s="198"/>
      <c r="AF1089" s="197">
        <f t="shared" si="254"/>
        <v>2.8000000000000011E-2</v>
      </c>
      <c r="AG1089" s="197">
        <f t="shared" si="257"/>
        <v>0.85978500000000158</v>
      </c>
      <c r="AH1089" s="198">
        <f>ROW(AC69)*AF1089^IF(AG1089=100%,0,1)*PRODUCT(INDEX(1-AF$1020:AF1088,))</f>
        <v>0.29634622508538078</v>
      </c>
      <c r="AI1089" s="198">
        <f t="shared" si="258"/>
        <v>21.953355790424666</v>
      </c>
      <c r="AJ1089" s="197">
        <f t="shared" si="255"/>
        <v>1.8000000000000002E-2</v>
      </c>
      <c r="AK1089" s="197">
        <f t="shared" si="259"/>
        <v>0.55637249999999949</v>
      </c>
      <c r="AL1089" s="198">
        <f>ROW(AG69)*AJ1089^IF(AK1089=100%,0,1)*PRODUCT(INDEX(1-AJ$1020:AJ1088,))</f>
        <v>0.37140108131904404</v>
      </c>
      <c r="AM1089" s="199">
        <f t="shared" si="260"/>
        <v>20.445007372859976</v>
      </c>
      <c r="AN1089" s="190"/>
    </row>
    <row r="1090" spans="1:40" ht="14.45" hidden="1" customHeight="1">
      <c r="A1090" s="190"/>
      <c r="B1090" s="686"/>
      <c r="C1090" s="196">
        <v>69</v>
      </c>
      <c r="D1090" s="200"/>
      <c r="E1090" s="200"/>
      <c r="F1090" s="198"/>
      <c r="G1090" s="198"/>
      <c r="H1090" s="197"/>
      <c r="I1090" s="197"/>
      <c r="J1090" s="198"/>
      <c r="K1090" s="198"/>
      <c r="L1090" s="197"/>
      <c r="M1090" s="197"/>
      <c r="N1090" s="198"/>
      <c r="O1090" s="198"/>
      <c r="P1090" s="197"/>
      <c r="Q1090" s="197"/>
      <c r="R1090" s="198"/>
      <c r="S1090" s="198"/>
      <c r="T1090" s="197"/>
      <c r="U1090" s="197"/>
      <c r="V1090" s="198"/>
      <c r="W1090" s="198"/>
      <c r="X1090" s="197"/>
      <c r="Y1090" s="197"/>
      <c r="Z1090" s="198"/>
      <c r="AA1090" s="198"/>
      <c r="AB1090" s="197"/>
      <c r="AC1090" s="197"/>
      <c r="AD1090" s="198"/>
      <c r="AE1090" s="198"/>
      <c r="AF1090" s="197">
        <f t="shared" si="254"/>
        <v>2.8000000000000011E-2</v>
      </c>
      <c r="AG1090" s="197">
        <f t="shared" si="257"/>
        <v>0.87280500000000161</v>
      </c>
      <c r="AH1090" s="198">
        <f>ROW(AC70)*AF1090^IF(AG1090=100%,0,1)*PRODUCT(INDEX(1-AF$1020:AF1089,))</f>
        <v>0.29222314717114944</v>
      </c>
      <c r="AI1090" s="198">
        <f t="shared" si="258"/>
        <v>22.245578937595816</v>
      </c>
      <c r="AJ1090" s="197">
        <f t="shared" si="255"/>
        <v>1.8000000000000002E-2</v>
      </c>
      <c r="AK1090" s="197">
        <f t="shared" si="259"/>
        <v>0.56474249999999948</v>
      </c>
      <c r="AL1090" s="198">
        <f>ROW(AG70)*AJ1090^IF(AK1090=100%,0,1)*PRODUCT(INDEX(1-AJ$1020:AJ1089,))</f>
        <v>0.37000159898363899</v>
      </c>
      <c r="AM1090" s="199">
        <f t="shared" si="260"/>
        <v>20.815008971843614</v>
      </c>
      <c r="AN1090" s="190"/>
    </row>
    <row r="1091" spans="1:40" ht="14.45" hidden="1" customHeight="1">
      <c r="A1091" s="190"/>
      <c r="B1091" s="686"/>
      <c r="C1091" s="196">
        <v>70</v>
      </c>
      <c r="D1091" s="200"/>
      <c r="E1091" s="200"/>
      <c r="F1091" s="198"/>
      <c r="G1091" s="198"/>
      <c r="H1091" s="197"/>
      <c r="I1091" s="197"/>
      <c r="J1091" s="198"/>
      <c r="K1091" s="198"/>
      <c r="L1091" s="197"/>
      <c r="M1091" s="197"/>
      <c r="N1091" s="198"/>
      <c r="O1091" s="198"/>
      <c r="P1091" s="197"/>
      <c r="Q1091" s="197"/>
      <c r="R1091" s="198"/>
      <c r="S1091" s="198"/>
      <c r="T1091" s="197"/>
      <c r="U1091" s="197"/>
      <c r="V1091" s="198"/>
      <c r="W1091" s="198"/>
      <c r="X1091" s="197"/>
      <c r="Y1091" s="197"/>
      <c r="Z1091" s="198"/>
      <c r="AA1091" s="198"/>
      <c r="AB1091" s="197"/>
      <c r="AC1091" s="197"/>
      <c r="AD1091" s="198"/>
      <c r="AE1091" s="198"/>
      <c r="AF1091" s="197">
        <f t="shared" si="254"/>
        <v>2.8000000000000011E-2</v>
      </c>
      <c r="AG1091" s="197">
        <f t="shared" si="257"/>
        <v>0.88582500000000164</v>
      </c>
      <c r="AH1091" s="198">
        <f>ROW(AC71)*AF1091^IF(AG1091=100%,0,1)*PRODUCT(INDEX(1-AF$1020:AF1090,))</f>
        <v>0.28809862617964804</v>
      </c>
      <c r="AI1091" s="198">
        <f t="shared" si="258"/>
        <v>22.533677563775463</v>
      </c>
      <c r="AJ1091" s="197">
        <f t="shared" si="255"/>
        <v>1.8000000000000002E-2</v>
      </c>
      <c r="AK1091" s="197">
        <f t="shared" si="259"/>
        <v>0.57311249999999947</v>
      </c>
      <c r="AL1091" s="198">
        <f>ROW(AG71)*AJ1091^IF(AK1091=100%,0,1)*PRODUCT(INDEX(1-AJ$1020:AJ1090,))</f>
        <v>0.3685321640619611</v>
      </c>
      <c r="AM1091" s="199">
        <f t="shared" si="260"/>
        <v>21.183541135905575</v>
      </c>
      <c r="AN1091" s="190"/>
    </row>
    <row r="1092" spans="1:40" ht="14.45" hidden="1" customHeight="1">
      <c r="A1092" s="190"/>
      <c r="B1092" s="686"/>
      <c r="C1092" s="196">
        <v>71</v>
      </c>
      <c r="D1092" s="200"/>
      <c r="E1092" s="200"/>
      <c r="F1092" s="198"/>
      <c r="G1092" s="198"/>
      <c r="H1092" s="197"/>
      <c r="I1092" s="197"/>
      <c r="J1092" s="198"/>
      <c r="K1092" s="198"/>
      <c r="L1092" s="197"/>
      <c r="M1092" s="197"/>
      <c r="N1092" s="198"/>
      <c r="O1092" s="198"/>
      <c r="P1092" s="197"/>
      <c r="Q1092" s="197"/>
      <c r="R1092" s="198"/>
      <c r="S1092" s="198"/>
      <c r="T1092" s="197"/>
      <c r="U1092" s="197"/>
      <c r="V1092" s="198"/>
      <c r="W1092" s="198"/>
      <c r="X1092" s="197"/>
      <c r="Y1092" s="197"/>
      <c r="Z1092" s="198"/>
      <c r="AA1092" s="198"/>
      <c r="AB1092" s="197"/>
      <c r="AC1092" s="197"/>
      <c r="AD1092" s="198"/>
      <c r="AE1092" s="198"/>
      <c r="AF1092" s="197">
        <f t="shared" si="254"/>
        <v>2.8000000000000011E-2</v>
      </c>
      <c r="AG1092" s="197">
        <f t="shared" si="257"/>
        <v>0.89884500000000167</v>
      </c>
      <c r="AH1092" s="198">
        <f>ROW(AC72)*AF1092^IF(AG1092=100%,0,1)*PRODUCT(INDEX(1-AF$1020:AF1091,))</f>
        <v>0.28397597541628861</v>
      </c>
      <c r="AI1092" s="198">
        <f t="shared" si="258"/>
        <v>22.817653539191753</v>
      </c>
      <c r="AJ1092" s="197">
        <f t="shared" si="255"/>
        <v>1.8000000000000002E-2</v>
      </c>
      <c r="AK1092" s="197">
        <f t="shared" si="259"/>
        <v>0.58148249999999946</v>
      </c>
      <c r="AL1092" s="198">
        <f>ROW(AG72)*AJ1092^IF(AK1092=100%,0,1)*PRODUCT(INDEX(1-AJ$1020:AJ1091,))</f>
        <v>0.36699574827939296</v>
      </c>
      <c r="AM1092" s="199">
        <f t="shared" si="260"/>
        <v>21.550536884184968</v>
      </c>
      <c r="AN1092" s="190"/>
    </row>
    <row r="1093" spans="1:40" ht="14.45" hidden="1" customHeight="1">
      <c r="A1093" s="190"/>
      <c r="B1093" s="686"/>
      <c r="C1093" s="196">
        <v>72</v>
      </c>
      <c r="D1093" s="200"/>
      <c r="E1093" s="200"/>
      <c r="F1093" s="198"/>
      <c r="G1093" s="198"/>
      <c r="H1093" s="197"/>
      <c r="I1093" s="197"/>
      <c r="J1093" s="198"/>
      <c r="K1093" s="198"/>
      <c r="L1093" s="197"/>
      <c r="M1093" s="197"/>
      <c r="N1093" s="198"/>
      <c r="O1093" s="198"/>
      <c r="P1093" s="197"/>
      <c r="Q1093" s="197"/>
      <c r="R1093" s="198"/>
      <c r="S1093" s="198"/>
      <c r="T1093" s="197"/>
      <c r="U1093" s="197"/>
      <c r="V1093" s="198"/>
      <c r="W1093" s="198"/>
      <c r="X1093" s="197"/>
      <c r="Y1093" s="197"/>
      <c r="Z1093" s="198"/>
      <c r="AA1093" s="198"/>
      <c r="AB1093" s="197"/>
      <c r="AC1093" s="197"/>
      <c r="AD1093" s="198"/>
      <c r="AE1093" s="198"/>
      <c r="AF1093" s="197">
        <f t="shared" si="254"/>
        <v>2.8000000000000011E-2</v>
      </c>
      <c r="AG1093" s="197">
        <f t="shared" si="257"/>
        <v>0.9118650000000017</v>
      </c>
      <c r="AH1093" s="198">
        <f>ROW(AC73)*AF1093^IF(AG1093=100%,0,1)*PRODUCT(INDEX(1-AF$1020:AF1092,))</f>
        <v>0.27985832377275238</v>
      </c>
      <c r="AI1093" s="198">
        <f t="shared" si="258"/>
        <v>23.097511862964506</v>
      </c>
      <c r="AJ1093" s="197">
        <f t="shared" si="255"/>
        <v>1.8000000000000002E-2</v>
      </c>
      <c r="AK1093" s="197">
        <f t="shared" si="259"/>
        <v>0.58985249999999945</v>
      </c>
      <c r="AL1093" s="198">
        <f>ROW(AG73)*AJ1093^IF(AK1093=100%,0,1)*PRODUCT(INDEX(1-AJ$1020:AJ1092,))</f>
        <v>0.36539523904384102</v>
      </c>
      <c r="AM1093" s="199">
        <f t="shared" si="260"/>
        <v>21.91593212322881</v>
      </c>
      <c r="AN1093" s="190"/>
    </row>
    <row r="1094" spans="1:40" ht="14.45" hidden="1" customHeight="1">
      <c r="A1094" s="190"/>
      <c r="B1094" s="686"/>
      <c r="C1094" s="196">
        <v>73</v>
      </c>
      <c r="D1094" s="200"/>
      <c r="E1094" s="200"/>
      <c r="F1094" s="198"/>
      <c r="G1094" s="198"/>
      <c r="H1094" s="197"/>
      <c r="I1094" s="197"/>
      <c r="J1094" s="198"/>
      <c r="K1094" s="198"/>
      <c r="L1094" s="197"/>
      <c r="M1094" s="197"/>
      <c r="N1094" s="198"/>
      <c r="O1094" s="198"/>
      <c r="P1094" s="197"/>
      <c r="Q1094" s="197"/>
      <c r="R1094" s="198"/>
      <c r="S1094" s="198"/>
      <c r="T1094" s="197"/>
      <c r="U1094" s="197"/>
      <c r="V1094" s="198"/>
      <c r="W1094" s="198"/>
      <c r="X1094" s="197"/>
      <c r="Y1094" s="197"/>
      <c r="Z1094" s="198"/>
      <c r="AA1094" s="198"/>
      <c r="AB1094" s="197"/>
      <c r="AC1094" s="197"/>
      <c r="AD1094" s="198"/>
      <c r="AE1094" s="198"/>
      <c r="AF1094" s="197">
        <f t="shared" si="254"/>
        <v>2.8000000000000011E-2</v>
      </c>
      <c r="AG1094" s="197">
        <f t="shared" si="257"/>
        <v>0.92488500000000173</v>
      </c>
      <c r="AH1094" s="198">
        <f>ROW(AC74)*AF1094^IF(AG1094=100%,0,1)*PRODUCT(INDEX(1-AF$1020:AF1093,))</f>
        <v>0.27574862345652784</v>
      </c>
      <c r="AI1094" s="198">
        <f t="shared" si="258"/>
        <v>23.373260486421035</v>
      </c>
      <c r="AJ1094" s="197">
        <f t="shared" si="255"/>
        <v>1.8000000000000002E-2</v>
      </c>
      <c r="AK1094" s="197">
        <f t="shared" si="259"/>
        <v>0.59822249999999944</v>
      </c>
      <c r="AL1094" s="198">
        <f>ROW(AG74)*AJ1094^IF(AK1094=100%,0,1)*PRODUCT(INDEX(1-AJ$1020:AJ1093,))</f>
        <v>0.36373344151832659</v>
      </c>
      <c r="AM1094" s="199">
        <f t="shared" si="260"/>
        <v>22.279665564747138</v>
      </c>
      <c r="AN1094" s="190"/>
    </row>
    <row r="1095" spans="1:40" ht="14.45" hidden="1" customHeight="1">
      <c r="A1095" s="190"/>
      <c r="B1095" s="686"/>
      <c r="C1095" s="196">
        <v>74</v>
      </c>
      <c r="D1095" s="200"/>
      <c r="E1095" s="200"/>
      <c r="F1095" s="198"/>
      <c r="G1095" s="198"/>
      <c r="H1095" s="197"/>
      <c r="I1095" s="197"/>
      <c r="J1095" s="198"/>
      <c r="K1095" s="198"/>
      <c r="L1095" s="197"/>
      <c r="M1095" s="197"/>
      <c r="N1095" s="198"/>
      <c r="O1095" s="198"/>
      <c r="P1095" s="197"/>
      <c r="Q1095" s="197"/>
      <c r="R1095" s="198"/>
      <c r="S1095" s="198"/>
      <c r="T1095" s="197"/>
      <c r="U1095" s="197"/>
      <c r="V1095" s="198"/>
      <c r="W1095" s="198"/>
      <c r="X1095" s="197"/>
      <c r="Y1095" s="197"/>
      <c r="Z1095" s="198"/>
      <c r="AA1095" s="198"/>
      <c r="AB1095" s="197"/>
      <c r="AC1095" s="197"/>
      <c r="AD1095" s="198"/>
      <c r="AE1095" s="198"/>
      <c r="AF1095" s="197">
        <f t="shared" si="254"/>
        <v>2.8000000000000011E-2</v>
      </c>
      <c r="AG1095" s="197">
        <f t="shared" si="257"/>
        <v>0.93790500000000177</v>
      </c>
      <c r="AH1095" s="198">
        <f>ROW(AC75)*AF1095^IF(AG1095=100%,0,1)*PRODUCT(INDEX(1-AF$1020:AF1094,))</f>
        <v>0.27164965743217406</v>
      </c>
      <c r="AI1095" s="198">
        <f t="shared" si="258"/>
        <v>23.64491014385321</v>
      </c>
      <c r="AJ1095" s="197">
        <f t="shared" si="255"/>
        <v>1.8000000000000002E-2</v>
      </c>
      <c r="AK1095" s="197">
        <f t="shared" si="259"/>
        <v>0.60659249999999942</v>
      </c>
      <c r="AL1095" s="198">
        <f>ROW(AG75)*AJ1095^IF(AK1095=100%,0,1)*PRODUCT(INDEX(1-AJ$1020:AJ1094,))</f>
        <v>0.36201308064628046</v>
      </c>
      <c r="AM1095" s="199">
        <f t="shared" si="260"/>
        <v>22.641678645393419</v>
      </c>
      <c r="AN1095" s="190"/>
    </row>
    <row r="1096" spans="1:40" ht="14.45" hidden="1" customHeight="1">
      <c r="A1096" s="190"/>
      <c r="B1096" s="686"/>
      <c r="C1096" s="196">
        <v>75</v>
      </c>
      <c r="D1096" s="200"/>
      <c r="E1096" s="200"/>
      <c r="F1096" s="198"/>
      <c r="G1096" s="198"/>
      <c r="H1096" s="197"/>
      <c r="I1096" s="197"/>
      <c r="J1096" s="198"/>
      <c r="K1096" s="198"/>
      <c r="L1096" s="197"/>
      <c r="M1096" s="197"/>
      <c r="N1096" s="198"/>
      <c r="O1096" s="198"/>
      <c r="P1096" s="197"/>
      <c r="Q1096" s="197"/>
      <c r="R1096" s="198"/>
      <c r="S1096" s="198"/>
      <c r="T1096" s="197"/>
      <c r="U1096" s="197"/>
      <c r="V1096" s="198"/>
      <c r="W1096" s="198"/>
      <c r="X1096" s="197"/>
      <c r="Y1096" s="197"/>
      <c r="Z1096" s="198"/>
      <c r="AA1096" s="198"/>
      <c r="AB1096" s="197"/>
      <c r="AC1096" s="197"/>
      <c r="AD1096" s="198"/>
      <c r="AE1096" s="198"/>
      <c r="AF1096" s="197">
        <f t="shared" ref="AF1096:AF1100" si="261">AF1095</f>
        <v>2.8000000000000011E-2</v>
      </c>
      <c r="AG1096" s="197">
        <f t="shared" si="257"/>
        <v>0.9509250000000018</v>
      </c>
      <c r="AH1096" s="198">
        <f>ROW(AC76)*AF1096^IF(AG1096=100%,0,1)*PRODUCT(INDEX(1-AF$1020:AF1095,))</f>
        <v>0.26756404658439414</v>
      </c>
      <c r="AI1096" s="198">
        <f t="shared" si="258"/>
        <v>23.912474190437603</v>
      </c>
      <c r="AJ1096" s="197">
        <f t="shared" ref="AJ1096:AJ1143" si="262">AJ1095</f>
        <v>1.8000000000000002E-2</v>
      </c>
      <c r="AK1096" s="197">
        <f t="shared" si="259"/>
        <v>0.61496249999999941</v>
      </c>
      <c r="AL1096" s="198">
        <f>ROW(AG76)*AJ1096^IF(AK1096=100%,0,1)*PRODUCT(INDEX(1-AJ$1020:AJ1095,))</f>
        <v>0.36023680313057604</v>
      </c>
      <c r="AM1096" s="199">
        <f t="shared" si="260"/>
        <v>23.001915448523995</v>
      </c>
      <c r="AN1096" s="190"/>
    </row>
    <row r="1097" spans="1:40" ht="14.45" hidden="1" customHeight="1">
      <c r="A1097" s="190"/>
      <c r="B1097" s="686"/>
      <c r="C1097" s="196">
        <v>76</v>
      </c>
      <c r="D1097" s="200"/>
      <c r="E1097" s="200"/>
      <c r="F1097" s="198"/>
      <c r="G1097" s="198"/>
      <c r="H1097" s="197"/>
      <c r="I1097" s="197"/>
      <c r="J1097" s="198"/>
      <c r="K1097" s="198"/>
      <c r="L1097" s="197"/>
      <c r="M1097" s="197"/>
      <c r="N1097" s="198"/>
      <c r="O1097" s="198"/>
      <c r="P1097" s="197"/>
      <c r="Q1097" s="197"/>
      <c r="R1097" s="198"/>
      <c r="S1097" s="198"/>
      <c r="T1097" s="197"/>
      <c r="U1097" s="197"/>
      <c r="V1097" s="198"/>
      <c r="W1097" s="198"/>
      <c r="X1097" s="197"/>
      <c r="Y1097" s="197"/>
      <c r="Z1097" s="198"/>
      <c r="AA1097" s="198"/>
      <c r="AB1097" s="197"/>
      <c r="AC1097" s="197"/>
      <c r="AD1097" s="198"/>
      <c r="AE1097" s="198"/>
      <c r="AF1097" s="197">
        <f t="shared" si="261"/>
        <v>2.8000000000000011E-2</v>
      </c>
      <c r="AG1097" s="197">
        <f t="shared" si="257"/>
        <v>0.96394500000000183</v>
      </c>
      <c r="AH1097" s="198">
        <f>ROW(AC77)*AF1097^IF(AG1097=100%,0,1)*PRODUCT(INDEX(1-AF$1020:AF1096,))</f>
        <v>0.26349425661266307</v>
      </c>
      <c r="AI1097" s="198">
        <f t="shared" si="258"/>
        <v>24.175968447050266</v>
      </c>
      <c r="AJ1097" s="197">
        <f t="shared" si="262"/>
        <v>1.8000000000000002E-2</v>
      </c>
      <c r="AK1097" s="197">
        <f t="shared" si="259"/>
        <v>0.6233324999999994</v>
      </c>
      <c r="AL1097" s="198">
        <f>ROW(AG77)*AJ1097^IF(AK1097=100%,0,1)*PRODUCT(INDEX(1-AJ$1020:AJ1096,))</f>
        <v>0.35840717936730759</v>
      </c>
      <c r="AM1097" s="199">
        <f t="shared" si="260"/>
        <v>23.360322627891303</v>
      </c>
      <c r="AN1097" s="190"/>
    </row>
    <row r="1098" spans="1:40" ht="14.45" hidden="1" customHeight="1">
      <c r="A1098" s="190"/>
      <c r="B1098" s="686"/>
      <c r="C1098" s="196">
        <v>77</v>
      </c>
      <c r="D1098" s="200"/>
      <c r="E1098" s="200"/>
      <c r="F1098" s="198"/>
      <c r="G1098" s="198"/>
      <c r="H1098" s="197"/>
      <c r="I1098" s="197"/>
      <c r="J1098" s="198"/>
      <c r="K1098" s="198"/>
      <c r="L1098" s="197"/>
      <c r="M1098" s="197"/>
      <c r="N1098" s="198"/>
      <c r="O1098" s="198"/>
      <c r="P1098" s="197"/>
      <c r="Q1098" s="197"/>
      <c r="R1098" s="198"/>
      <c r="S1098" s="198"/>
      <c r="T1098" s="197"/>
      <c r="U1098" s="197"/>
      <c r="V1098" s="198"/>
      <c r="W1098" s="198"/>
      <c r="X1098" s="197"/>
      <c r="Y1098" s="197"/>
      <c r="Z1098" s="198"/>
      <c r="AA1098" s="198"/>
      <c r="AB1098" s="197"/>
      <c r="AC1098" s="197"/>
      <c r="AD1098" s="198"/>
      <c r="AE1098" s="198"/>
      <c r="AF1098" s="197">
        <f t="shared" si="261"/>
        <v>2.8000000000000011E-2</v>
      </c>
      <c r="AG1098" s="197">
        <f t="shared" si="257"/>
        <v>0.97696500000000186</v>
      </c>
      <c r="AH1098" s="198">
        <f>ROW(AC78)*AF1098^IF(AG1098=100%,0,1)*PRODUCT(INDEX(1-AF$1020:AF1097,))</f>
        <v>0.25944260466682684</v>
      </c>
      <c r="AI1098" s="198">
        <f t="shared" si="258"/>
        <v>24.435411051717093</v>
      </c>
      <c r="AJ1098" s="197">
        <f t="shared" si="262"/>
        <v>1.8000000000000002E-2</v>
      </c>
      <c r="AK1098" s="197">
        <f t="shared" si="259"/>
        <v>0.63170249999999939</v>
      </c>
      <c r="AL1098" s="198">
        <f>ROW(AG78)*AJ1098^IF(AK1098=100%,0,1)*PRODUCT(INDEX(1-AJ$1020:AJ1097,))</f>
        <v>0.35652670533530251</v>
      </c>
      <c r="AM1098" s="199">
        <f t="shared" si="260"/>
        <v>23.716849333226605</v>
      </c>
      <c r="AN1098" s="190"/>
    </row>
    <row r="1099" spans="1:40" ht="14.45" hidden="1" customHeight="1">
      <c r="A1099" s="190"/>
      <c r="B1099" s="686"/>
      <c r="C1099" s="196">
        <v>78</v>
      </c>
      <c r="D1099" s="200"/>
      <c r="E1099" s="200"/>
      <c r="F1099" s="198"/>
      <c r="G1099" s="198"/>
      <c r="H1099" s="197"/>
      <c r="I1099" s="197"/>
      <c r="J1099" s="198"/>
      <c r="K1099" s="198"/>
      <c r="L1099" s="197"/>
      <c r="M1099" s="197"/>
      <c r="N1099" s="198"/>
      <c r="O1099" s="198"/>
      <c r="P1099" s="197"/>
      <c r="Q1099" s="197"/>
      <c r="R1099" s="198"/>
      <c r="S1099" s="198"/>
      <c r="T1099" s="197"/>
      <c r="U1099" s="197"/>
      <c r="V1099" s="198"/>
      <c r="W1099" s="198"/>
      <c r="X1099" s="197"/>
      <c r="Y1099" s="197"/>
      <c r="Z1099" s="198"/>
      <c r="AA1099" s="198"/>
      <c r="AB1099" s="197"/>
      <c r="AC1099" s="197"/>
      <c r="AD1099" s="198"/>
      <c r="AE1099" s="198"/>
      <c r="AF1099" s="197">
        <f t="shared" si="261"/>
        <v>2.8000000000000011E-2</v>
      </c>
      <c r="AG1099" s="197">
        <f t="shared" si="257"/>
        <v>0.98998500000000189</v>
      </c>
      <c r="AH1099" s="198">
        <f>ROW(AC79)*AF1099^IF(AG1099=100%,0,1)*PRODUCT(INDEX(1-AF$1020:AF1098,))</f>
        <v>0.25541126573277301</v>
      </c>
      <c r="AI1099" s="198">
        <f t="shared" si="258"/>
        <v>24.690822317449864</v>
      </c>
      <c r="AJ1099" s="197">
        <f t="shared" si="262"/>
        <v>1.8000000000000002E-2</v>
      </c>
      <c r="AK1099" s="197">
        <f t="shared" si="259"/>
        <v>0.64007249999999938</v>
      </c>
      <c r="AL1099" s="198">
        <f>ROW(AG79)*AJ1099^IF(AK1099=100%,0,1)*PRODUCT(INDEX(1-AJ$1020:AJ1098,))</f>
        <v>0.35459780444233457</v>
      </c>
      <c r="AM1099" s="199">
        <f t="shared" si="260"/>
        <v>24.07144713766894</v>
      </c>
      <c r="AN1099" s="190"/>
    </row>
    <row r="1100" spans="1:40" ht="14.45" customHeight="1">
      <c r="A1100" s="190"/>
      <c r="B1100" s="686"/>
      <c r="C1100" s="196">
        <v>79</v>
      </c>
      <c r="D1100" s="200"/>
      <c r="E1100" s="200"/>
      <c r="F1100" s="198"/>
      <c r="G1100" s="198"/>
      <c r="H1100" s="197"/>
      <c r="I1100" s="197"/>
      <c r="J1100" s="198"/>
      <c r="K1100" s="198"/>
      <c r="L1100" s="197"/>
      <c r="M1100" s="197"/>
      <c r="N1100" s="198"/>
      <c r="O1100" s="198"/>
      <c r="P1100" s="197"/>
      <c r="Q1100" s="197"/>
      <c r="R1100" s="198"/>
      <c r="S1100" s="198"/>
      <c r="T1100" s="197"/>
      <c r="U1100" s="197"/>
      <c r="V1100" s="198"/>
      <c r="W1100" s="198"/>
      <c r="X1100" s="197"/>
      <c r="Y1100" s="197"/>
      <c r="Z1100" s="198"/>
      <c r="AA1100" s="198"/>
      <c r="AB1100" s="197"/>
      <c r="AC1100" s="197"/>
      <c r="AD1100" s="198"/>
      <c r="AE1100" s="198"/>
      <c r="AF1100" s="197">
        <f t="shared" si="261"/>
        <v>2.8000000000000011E-2</v>
      </c>
      <c r="AG1100" s="197">
        <f t="shared" si="257"/>
        <v>1</v>
      </c>
      <c r="AH1100" s="198">
        <f>ROW(AC80)*AF1100^IF(AG1100=100%,0,1)*PRODUCT(INDEX(1-AF$1020:AF1099,))</f>
        <v>8.9786528134631194</v>
      </c>
      <c r="AI1100" s="198">
        <f t="shared" si="258"/>
        <v>33.669475130912986</v>
      </c>
      <c r="AJ1100" s="197">
        <f t="shared" si="262"/>
        <v>1.8000000000000002E-2</v>
      </c>
      <c r="AK1100" s="197">
        <f t="shared" si="259"/>
        <v>0.64844249999999937</v>
      </c>
      <c r="AL1100" s="198">
        <f>ROW(AG80)*AJ1100^IF(AK1100=100%,0,1)*PRODUCT(INDEX(1-AJ$1020:AJ1099,))</f>
        <v>0.35262282932898487</v>
      </c>
      <c r="AM1100" s="199">
        <f t="shared" si="260"/>
        <v>24.424069966997926</v>
      </c>
      <c r="AN1100" s="190"/>
    </row>
    <row r="1101" spans="1:40" ht="14.45" hidden="1" customHeight="1">
      <c r="A1101" s="190"/>
      <c r="B1101" s="686"/>
      <c r="C1101" s="196">
        <v>80</v>
      </c>
      <c r="D1101" s="200"/>
      <c r="E1101" s="200"/>
      <c r="F1101" s="198"/>
      <c r="G1101" s="198"/>
      <c r="H1101" s="197"/>
      <c r="I1101" s="197"/>
      <c r="J1101" s="198"/>
      <c r="K1101" s="198"/>
      <c r="L1101" s="197"/>
      <c r="M1101" s="197"/>
      <c r="N1101" s="198"/>
      <c r="O1101" s="198"/>
      <c r="P1101" s="197"/>
      <c r="Q1101" s="197"/>
      <c r="R1101" s="198"/>
      <c r="S1101" s="198"/>
      <c r="T1101" s="197"/>
      <c r="U1101" s="197"/>
      <c r="V1101" s="198"/>
      <c r="W1101" s="198"/>
      <c r="X1101" s="197"/>
      <c r="Y1101" s="197"/>
      <c r="Z1101" s="198"/>
      <c r="AA1101" s="198"/>
      <c r="AB1101" s="197"/>
      <c r="AC1101" s="197"/>
      <c r="AD1101" s="198"/>
      <c r="AE1101" s="198"/>
      <c r="AF1101" s="197"/>
      <c r="AG1101" s="197"/>
      <c r="AH1101" s="198"/>
      <c r="AI1101" s="198"/>
      <c r="AJ1101" s="197">
        <f t="shared" si="262"/>
        <v>1.8000000000000002E-2</v>
      </c>
      <c r="AK1101" s="197">
        <f t="shared" si="259"/>
        <v>0.65681249999999936</v>
      </c>
      <c r="AL1101" s="198">
        <f>ROW(AG81)*AJ1101^IF(AK1101=100%,0,1)*PRODUCT(INDEX(1-AJ$1020:AJ1100,))</f>
        <v>0.35060406363107643</v>
      </c>
      <c r="AM1101" s="199">
        <f t="shared" si="260"/>
        <v>24.774674030629004</v>
      </c>
      <c r="AN1101" s="190"/>
    </row>
    <row r="1102" spans="1:40" ht="14.45" hidden="1" customHeight="1">
      <c r="A1102" s="190"/>
      <c r="B1102" s="686"/>
      <c r="C1102" s="196">
        <v>81</v>
      </c>
      <c r="D1102" s="200"/>
      <c r="E1102" s="200"/>
      <c r="F1102" s="198"/>
      <c r="G1102" s="198"/>
      <c r="H1102" s="197"/>
      <c r="I1102" s="197"/>
      <c r="J1102" s="198"/>
      <c r="K1102" s="198"/>
      <c r="L1102" s="197"/>
      <c r="M1102" s="197"/>
      <c r="N1102" s="198"/>
      <c r="O1102" s="198"/>
      <c r="P1102" s="197"/>
      <c r="Q1102" s="197"/>
      <c r="R1102" s="198"/>
      <c r="S1102" s="198"/>
      <c r="T1102" s="197"/>
      <c r="U1102" s="197"/>
      <c r="V1102" s="198"/>
      <c r="W1102" s="198"/>
      <c r="X1102" s="197"/>
      <c r="Y1102" s="197"/>
      <c r="Z1102" s="198"/>
      <c r="AA1102" s="198"/>
      <c r="AB1102" s="197"/>
      <c r="AC1102" s="197"/>
      <c r="AD1102" s="198"/>
      <c r="AE1102" s="198"/>
      <c r="AF1102" s="197"/>
      <c r="AG1102" s="197"/>
      <c r="AH1102" s="198"/>
      <c r="AI1102" s="198"/>
      <c r="AJ1102" s="197">
        <f t="shared" si="262"/>
        <v>1.8000000000000002E-2</v>
      </c>
      <c r="AK1102" s="197">
        <f t="shared" si="259"/>
        <v>0.66518249999999934</v>
      </c>
      <c r="AL1102" s="198">
        <f>ROW(AG82)*AJ1102^IF(AK1102=100%,0,1)*PRODUCT(INDEX(1-AJ$1020:AJ1101,))</f>
        <v>0.34854372370159009</v>
      </c>
      <c r="AM1102" s="199">
        <f t="shared" si="260"/>
        <v>25.123217754330593</v>
      </c>
      <c r="AN1102" s="190"/>
    </row>
    <row r="1103" spans="1:40" ht="14.45" hidden="1" customHeight="1">
      <c r="A1103" s="190"/>
      <c r="B1103" s="686"/>
      <c r="C1103" s="196">
        <v>82</v>
      </c>
      <c r="D1103" s="200"/>
      <c r="E1103" s="200"/>
      <c r="F1103" s="198"/>
      <c r="G1103" s="198"/>
      <c r="H1103" s="197"/>
      <c r="I1103" s="197"/>
      <c r="J1103" s="198"/>
      <c r="K1103" s="198"/>
      <c r="L1103" s="197"/>
      <c r="M1103" s="197"/>
      <c r="N1103" s="198"/>
      <c r="O1103" s="198"/>
      <c r="P1103" s="197"/>
      <c r="Q1103" s="197"/>
      <c r="R1103" s="198"/>
      <c r="S1103" s="198"/>
      <c r="T1103" s="197"/>
      <c r="U1103" s="197"/>
      <c r="V1103" s="198"/>
      <c r="W1103" s="198"/>
      <c r="X1103" s="197"/>
      <c r="Y1103" s="197"/>
      <c r="Z1103" s="198"/>
      <c r="AA1103" s="198"/>
      <c r="AB1103" s="197"/>
      <c r="AC1103" s="197"/>
      <c r="AD1103" s="198"/>
      <c r="AE1103" s="198"/>
      <c r="AF1103" s="197"/>
      <c r="AG1103" s="197"/>
      <c r="AH1103" s="198"/>
      <c r="AI1103" s="198"/>
      <c r="AJ1103" s="197">
        <f t="shared" si="262"/>
        <v>1.8000000000000002E-2</v>
      </c>
      <c r="AK1103" s="197">
        <f t="shared" si="259"/>
        <v>0.67355249999999933</v>
      </c>
      <c r="AL1103" s="198">
        <f>ROW(AG83)*AJ1103^IF(AK1103=100%,0,1)*PRODUCT(INDEX(1-AJ$1020:AJ1102,))</f>
        <v>0.34644396029294883</v>
      </c>
      <c r="AM1103" s="199">
        <f t="shared" si="260"/>
        <v>25.469661714623541</v>
      </c>
      <c r="AN1103" s="190"/>
    </row>
    <row r="1104" spans="1:40" ht="14.45" hidden="1" customHeight="1">
      <c r="A1104" s="190"/>
      <c r="B1104" s="686"/>
      <c r="C1104" s="196">
        <v>83</v>
      </c>
      <c r="D1104" s="200"/>
      <c r="E1104" s="200"/>
      <c r="F1104" s="198"/>
      <c r="G1104" s="198"/>
      <c r="H1104" s="197"/>
      <c r="I1104" s="197"/>
      <c r="J1104" s="198"/>
      <c r="K1104" s="198"/>
      <c r="L1104" s="197"/>
      <c r="M1104" s="197"/>
      <c r="N1104" s="198"/>
      <c r="O1104" s="198"/>
      <c r="P1104" s="197"/>
      <c r="Q1104" s="197"/>
      <c r="R1104" s="198"/>
      <c r="S1104" s="198"/>
      <c r="T1104" s="197"/>
      <c r="U1104" s="197"/>
      <c r="V1104" s="198"/>
      <c r="W1104" s="198"/>
      <c r="X1104" s="197"/>
      <c r="Y1104" s="197"/>
      <c r="Z1104" s="198"/>
      <c r="AA1104" s="198"/>
      <c r="AB1104" s="197"/>
      <c r="AC1104" s="197"/>
      <c r="AD1104" s="198"/>
      <c r="AE1104" s="198"/>
      <c r="AF1104" s="197"/>
      <c r="AG1104" s="197"/>
      <c r="AH1104" s="198"/>
      <c r="AI1104" s="198"/>
      <c r="AJ1104" s="197">
        <f t="shared" si="262"/>
        <v>1.8000000000000002E-2</v>
      </c>
      <c r="AK1104" s="197">
        <f t="shared" si="259"/>
        <v>0.68192249999999932</v>
      </c>
      <c r="AL1104" s="198">
        <f>ROW(AG84)*AJ1104^IF(AK1104=100%,0,1)*PRODUCT(INDEX(1-AJ$1020:AJ1103,))</f>
        <v>0.3443068602005393</v>
      </c>
      <c r="AM1104" s="199">
        <f t="shared" si="260"/>
        <v>25.813968574824081</v>
      </c>
      <c r="AN1104" s="190"/>
    </row>
    <row r="1105" spans="1:40" ht="14.45" hidden="1" customHeight="1">
      <c r="A1105" s="190"/>
      <c r="B1105" s="686"/>
      <c r="C1105" s="196">
        <v>84</v>
      </c>
      <c r="D1105" s="200"/>
      <c r="E1105" s="200"/>
      <c r="F1105" s="198"/>
      <c r="G1105" s="198"/>
      <c r="H1105" s="197"/>
      <c r="I1105" s="197"/>
      <c r="J1105" s="198"/>
      <c r="K1105" s="198"/>
      <c r="L1105" s="197"/>
      <c r="M1105" s="197"/>
      <c r="N1105" s="198"/>
      <c r="O1105" s="198"/>
      <c r="P1105" s="197"/>
      <c r="Q1105" s="197"/>
      <c r="R1105" s="198"/>
      <c r="S1105" s="198"/>
      <c r="T1105" s="197"/>
      <c r="U1105" s="197"/>
      <c r="V1105" s="198"/>
      <c r="W1105" s="198"/>
      <c r="X1105" s="197"/>
      <c r="Y1105" s="197"/>
      <c r="Z1105" s="198"/>
      <c r="AA1105" s="198"/>
      <c r="AB1105" s="197"/>
      <c r="AC1105" s="197"/>
      <c r="AD1105" s="198"/>
      <c r="AE1105" s="198"/>
      <c r="AF1105" s="197"/>
      <c r="AG1105" s="197"/>
      <c r="AH1105" s="198"/>
      <c r="AI1105" s="198"/>
      <c r="AJ1105" s="197">
        <f t="shared" si="262"/>
        <v>1.8000000000000002E-2</v>
      </c>
      <c r="AK1105" s="197">
        <f t="shared" si="259"/>
        <v>0.69029249999999931</v>
      </c>
      <c r="AL1105" s="198">
        <f>ROW(AG85)*AJ1105^IF(AK1105=100%,0,1)*PRODUCT(INDEX(1-AJ$1020:AJ1104,))</f>
        <v>0.34213444786832159</v>
      </c>
      <c r="AM1105" s="199">
        <f t="shared" si="260"/>
        <v>26.156103022692403</v>
      </c>
      <c r="AN1105" s="190"/>
    </row>
    <row r="1106" spans="1:40" ht="14.45" hidden="1" customHeight="1">
      <c r="A1106" s="190"/>
      <c r="B1106" s="686"/>
      <c r="C1106" s="196">
        <v>85</v>
      </c>
      <c r="D1106" s="200"/>
      <c r="E1106" s="200"/>
      <c r="F1106" s="198"/>
      <c r="G1106" s="198"/>
      <c r="H1106" s="197"/>
      <c r="I1106" s="197"/>
      <c r="J1106" s="198"/>
      <c r="K1106" s="198"/>
      <c r="L1106" s="197"/>
      <c r="M1106" s="197"/>
      <c r="N1106" s="198"/>
      <c r="O1106" s="198"/>
      <c r="P1106" s="197"/>
      <c r="Q1106" s="197"/>
      <c r="R1106" s="198"/>
      <c r="S1106" s="198"/>
      <c r="T1106" s="197"/>
      <c r="U1106" s="197"/>
      <c r="V1106" s="198"/>
      <c r="W1106" s="198"/>
      <c r="X1106" s="197"/>
      <c r="Y1106" s="197"/>
      <c r="Z1106" s="198"/>
      <c r="AA1106" s="198"/>
      <c r="AB1106" s="197"/>
      <c r="AC1106" s="197"/>
      <c r="AD1106" s="198"/>
      <c r="AE1106" s="198"/>
      <c r="AF1106" s="197"/>
      <c r="AG1106" s="197"/>
      <c r="AH1106" s="198"/>
      <c r="AI1106" s="198"/>
      <c r="AJ1106" s="197">
        <f t="shared" si="262"/>
        <v>1.8000000000000002E-2</v>
      </c>
      <c r="AK1106" s="197">
        <f t="shared" si="259"/>
        <v>0.6986624999999993</v>
      </c>
      <c r="AL1106" s="198">
        <f>ROW(AG86)*AJ1106^IF(AK1106=100%,0,1)*PRODUCT(INDEX(1-AJ$1020:AJ1105,))</f>
        <v>0.33992868695735878</v>
      </c>
      <c r="AM1106" s="199">
        <f t="shared" si="260"/>
        <v>26.49603170964976</v>
      </c>
      <c r="AN1106" s="190"/>
    </row>
    <row r="1107" spans="1:40" ht="14.45" hidden="1" customHeight="1">
      <c r="A1107" s="190"/>
      <c r="B1107" s="686"/>
      <c r="C1107" s="196">
        <v>86</v>
      </c>
      <c r="D1107" s="200"/>
      <c r="E1107" s="200"/>
      <c r="F1107" s="198"/>
      <c r="G1107" s="198"/>
      <c r="H1107" s="197"/>
      <c r="I1107" s="197"/>
      <c r="J1107" s="198"/>
      <c r="K1107" s="198"/>
      <c r="L1107" s="197"/>
      <c r="M1107" s="197"/>
      <c r="N1107" s="198"/>
      <c r="O1107" s="198"/>
      <c r="P1107" s="197"/>
      <c r="Q1107" s="197"/>
      <c r="R1107" s="198"/>
      <c r="S1107" s="198"/>
      <c r="T1107" s="197"/>
      <c r="U1107" s="197"/>
      <c r="V1107" s="198"/>
      <c r="W1107" s="198"/>
      <c r="X1107" s="197"/>
      <c r="Y1107" s="197"/>
      <c r="Z1107" s="198"/>
      <c r="AA1107" s="198"/>
      <c r="AB1107" s="197"/>
      <c r="AC1107" s="197"/>
      <c r="AD1107" s="198"/>
      <c r="AE1107" s="198"/>
      <c r="AF1107" s="197"/>
      <c r="AG1107" s="197"/>
      <c r="AH1107" s="198"/>
      <c r="AI1107" s="198"/>
      <c r="AJ1107" s="197">
        <f t="shared" si="262"/>
        <v>1.8000000000000002E-2</v>
      </c>
      <c r="AK1107" s="197">
        <f t="shared" si="259"/>
        <v>0.70703249999999929</v>
      </c>
      <c r="AL1107" s="198">
        <f>ROW(AG87)*AJ1107^IF(AK1107=100%,0,1)*PRODUCT(INDEX(1-AJ$1020:AJ1106,))</f>
        <v>0.33769148187808129</v>
      </c>
      <c r="AM1107" s="199">
        <f t="shared" si="260"/>
        <v>26.833723191527842</v>
      </c>
      <c r="AN1107" s="190"/>
    </row>
    <row r="1108" spans="1:40" ht="14.45" hidden="1" customHeight="1">
      <c r="A1108" s="190"/>
      <c r="B1108" s="686"/>
      <c r="C1108" s="196">
        <v>87</v>
      </c>
      <c r="D1108" s="200"/>
      <c r="E1108" s="200"/>
      <c r="F1108" s="198"/>
      <c r="G1108" s="198"/>
      <c r="H1108" s="197"/>
      <c r="I1108" s="197"/>
      <c r="J1108" s="198"/>
      <c r="K1108" s="198"/>
      <c r="L1108" s="197"/>
      <c r="M1108" s="197"/>
      <c r="N1108" s="198"/>
      <c r="O1108" s="198"/>
      <c r="P1108" s="197"/>
      <c r="Q1108" s="197"/>
      <c r="R1108" s="198"/>
      <c r="S1108" s="198"/>
      <c r="T1108" s="197"/>
      <c r="U1108" s="197"/>
      <c r="V1108" s="198"/>
      <c r="W1108" s="198"/>
      <c r="X1108" s="197"/>
      <c r="Y1108" s="197"/>
      <c r="Z1108" s="198"/>
      <c r="AA1108" s="198"/>
      <c r="AB1108" s="197"/>
      <c r="AC1108" s="197"/>
      <c r="AD1108" s="198"/>
      <c r="AE1108" s="198"/>
      <c r="AF1108" s="197"/>
      <c r="AG1108" s="197"/>
      <c r="AH1108" s="198"/>
      <c r="AI1108" s="198"/>
      <c r="AJ1108" s="197">
        <f t="shared" si="262"/>
        <v>1.8000000000000002E-2</v>
      </c>
      <c r="AK1108" s="197">
        <f t="shared" si="259"/>
        <v>0.71540249999999928</v>
      </c>
      <c r="AL1108" s="198">
        <f>ROW(AG88)*AJ1108^IF(AK1108=100%,0,1)*PRODUCT(INDEX(1-AJ$1020:AJ1107,))</f>
        <v>0.33542467928708353</v>
      </c>
      <c r="AM1108" s="199">
        <f t="shared" si="260"/>
        <v>27.169147870814925</v>
      </c>
      <c r="AN1108" s="190"/>
    </row>
    <row r="1109" spans="1:40" ht="14.45" hidden="1" customHeight="1">
      <c r="A1109" s="190"/>
      <c r="B1109" s="686"/>
      <c r="C1109" s="196">
        <v>88</v>
      </c>
      <c r="D1109" s="200"/>
      <c r="E1109" s="200"/>
      <c r="F1109" s="198"/>
      <c r="G1109" s="198"/>
      <c r="H1109" s="197"/>
      <c r="I1109" s="197"/>
      <c r="J1109" s="198"/>
      <c r="K1109" s="198"/>
      <c r="L1109" s="197"/>
      <c r="M1109" s="197"/>
      <c r="N1109" s="198"/>
      <c r="O1109" s="198"/>
      <c r="P1109" s="197"/>
      <c r="Q1109" s="197"/>
      <c r="R1109" s="198"/>
      <c r="S1109" s="198"/>
      <c r="T1109" s="197"/>
      <c r="U1109" s="197"/>
      <c r="V1109" s="198"/>
      <c r="W1109" s="198"/>
      <c r="X1109" s="197"/>
      <c r="Y1109" s="197"/>
      <c r="Z1109" s="198"/>
      <c r="AA1109" s="198"/>
      <c r="AB1109" s="197"/>
      <c r="AC1109" s="197"/>
      <c r="AD1109" s="198"/>
      <c r="AE1109" s="198"/>
      <c r="AF1109" s="197"/>
      <c r="AG1109" s="197"/>
      <c r="AH1109" s="198"/>
      <c r="AI1109" s="198"/>
      <c r="AJ1109" s="197">
        <f t="shared" si="262"/>
        <v>1.8000000000000002E-2</v>
      </c>
      <c r="AK1109" s="197">
        <f t="shared" si="259"/>
        <v>0.72377249999999926</v>
      </c>
      <c r="AL1109" s="198">
        <f>ROW(AG89)*AJ1109^IF(AK1109=100%,0,1)*PRODUCT(INDEX(1-AJ$1020:AJ1108,))</f>
        <v>0.33313006954923324</v>
      </c>
      <c r="AM1109" s="199">
        <f t="shared" si="260"/>
        <v>27.502277940364159</v>
      </c>
      <c r="AN1109" s="190"/>
    </row>
    <row r="1110" spans="1:40" ht="14.45" hidden="1" customHeight="1">
      <c r="A1110" s="190"/>
      <c r="B1110" s="686"/>
      <c r="C1110" s="196">
        <v>89</v>
      </c>
      <c r="D1110" s="200"/>
      <c r="E1110" s="200"/>
      <c r="F1110" s="198"/>
      <c r="G1110" s="198"/>
      <c r="H1110" s="197"/>
      <c r="I1110" s="197"/>
      <c r="J1110" s="198"/>
      <c r="K1110" s="198"/>
      <c r="L1110" s="197"/>
      <c r="M1110" s="197"/>
      <c r="N1110" s="198"/>
      <c r="O1110" s="198"/>
      <c r="P1110" s="197"/>
      <c r="Q1110" s="197"/>
      <c r="R1110" s="198"/>
      <c r="S1110" s="198"/>
      <c r="T1110" s="197"/>
      <c r="U1110" s="197"/>
      <c r="V1110" s="198"/>
      <c r="W1110" s="198"/>
      <c r="X1110" s="197"/>
      <c r="Y1110" s="197"/>
      <c r="Z1110" s="198"/>
      <c r="AA1110" s="198"/>
      <c r="AB1110" s="197"/>
      <c r="AC1110" s="197"/>
      <c r="AD1110" s="198"/>
      <c r="AE1110" s="198"/>
      <c r="AF1110" s="197"/>
      <c r="AG1110" s="197"/>
      <c r="AH1110" s="198"/>
      <c r="AI1110" s="198"/>
      <c r="AJ1110" s="197">
        <f t="shared" si="262"/>
        <v>1.8000000000000002E-2</v>
      </c>
      <c r="AK1110" s="197">
        <f t="shared" si="259"/>
        <v>0.73214249999999925</v>
      </c>
      <c r="AL1110" s="198">
        <f>ROW(AG90)*AJ1110^IF(AK1110=100%,0,1)*PRODUCT(INDEX(1-AJ$1020:AJ1109,))</f>
        <v>0.33080938816585659</v>
      </c>
      <c r="AM1110" s="199">
        <f t="shared" si="260"/>
        <v>27.833087328530016</v>
      </c>
      <c r="AN1110" s="190"/>
    </row>
    <row r="1111" spans="1:40" ht="14.45" hidden="1" customHeight="1">
      <c r="A1111" s="190"/>
      <c r="B1111" s="686"/>
      <c r="C1111" s="196">
        <v>90</v>
      </c>
      <c r="D1111" s="200"/>
      <c r="E1111" s="200"/>
      <c r="F1111" s="198"/>
      <c r="G1111" s="198"/>
      <c r="H1111" s="197"/>
      <c r="I1111" s="197"/>
      <c r="J1111" s="198"/>
      <c r="K1111" s="198"/>
      <c r="L1111" s="197"/>
      <c r="M1111" s="197"/>
      <c r="N1111" s="198"/>
      <c r="O1111" s="198"/>
      <c r="P1111" s="197"/>
      <c r="Q1111" s="197"/>
      <c r="R1111" s="198"/>
      <c r="S1111" s="198"/>
      <c r="T1111" s="197"/>
      <c r="U1111" s="197"/>
      <c r="V1111" s="198"/>
      <c r="W1111" s="198"/>
      <c r="X1111" s="197"/>
      <c r="Y1111" s="197"/>
      <c r="Z1111" s="198"/>
      <c r="AA1111" s="198"/>
      <c r="AB1111" s="197"/>
      <c r="AC1111" s="197"/>
      <c r="AD1111" s="198"/>
      <c r="AE1111" s="198"/>
      <c r="AF1111" s="197"/>
      <c r="AG1111" s="197"/>
      <c r="AH1111" s="198"/>
      <c r="AI1111" s="198"/>
      <c r="AJ1111" s="197">
        <f t="shared" si="262"/>
        <v>1.8000000000000002E-2</v>
      </c>
      <c r="AK1111" s="197">
        <f t="shared" si="259"/>
        <v>0.74051249999999924</v>
      </c>
      <c r="AL1111" s="198">
        <f>ROW(AG91)*AJ1111^IF(AK1111=100%,0,1)*PRODUCT(INDEX(1-AJ$1020:AJ1110,))</f>
        <v>0.3284643171697475</v>
      </c>
      <c r="AM1111" s="199">
        <f t="shared" si="260"/>
        <v>28.161551645699763</v>
      </c>
      <c r="AN1111" s="190"/>
    </row>
    <row r="1112" spans="1:40" ht="14.45" hidden="1" customHeight="1">
      <c r="A1112" s="190"/>
      <c r="B1112" s="686"/>
      <c r="C1112" s="196">
        <v>91</v>
      </c>
      <c r="D1112" s="200"/>
      <c r="E1112" s="200"/>
      <c r="F1112" s="198"/>
      <c r="G1112" s="198"/>
      <c r="H1112" s="197"/>
      <c r="I1112" s="197"/>
      <c r="J1112" s="198"/>
      <c r="K1112" s="198"/>
      <c r="L1112" s="197"/>
      <c r="M1112" s="197"/>
      <c r="N1112" s="198"/>
      <c r="O1112" s="198"/>
      <c r="P1112" s="197"/>
      <c r="Q1112" s="197"/>
      <c r="R1112" s="198"/>
      <c r="S1112" s="198"/>
      <c r="T1112" s="197"/>
      <c r="U1112" s="197"/>
      <c r="V1112" s="198"/>
      <c r="W1112" s="198"/>
      <c r="X1112" s="197"/>
      <c r="Y1112" s="197"/>
      <c r="Z1112" s="198"/>
      <c r="AA1112" s="198"/>
      <c r="AB1112" s="197"/>
      <c r="AC1112" s="197"/>
      <c r="AD1112" s="198"/>
      <c r="AE1112" s="198"/>
      <c r="AF1112" s="197"/>
      <c r="AG1112" s="197"/>
      <c r="AH1112" s="198"/>
      <c r="AI1112" s="198"/>
      <c r="AJ1112" s="197">
        <f t="shared" si="262"/>
        <v>1.8000000000000002E-2</v>
      </c>
      <c r="AK1112" s="197">
        <f t="shared" si="259"/>
        <v>0.74888249999999923</v>
      </c>
      <c r="AL1112" s="198">
        <f>ROW(AG92)*AJ1112^IF(AK1112=100%,0,1)*PRODUCT(INDEX(1-AJ$1020:AJ1111,))</f>
        <v>0.32609648648773265</v>
      </c>
      <c r="AM1112" s="199">
        <f t="shared" si="260"/>
        <v>28.487648132187495</v>
      </c>
      <c r="AN1112" s="190"/>
    </row>
    <row r="1113" spans="1:40" ht="14.45" hidden="1" customHeight="1">
      <c r="A1113" s="190"/>
      <c r="B1113" s="686"/>
      <c r="C1113" s="196">
        <v>92</v>
      </c>
      <c r="D1113" s="200"/>
      <c r="E1113" s="200"/>
      <c r="F1113" s="198"/>
      <c r="G1113" s="198"/>
      <c r="H1113" s="197"/>
      <c r="I1113" s="197"/>
      <c r="J1113" s="198"/>
      <c r="K1113" s="198"/>
      <c r="L1113" s="197"/>
      <c r="M1113" s="197"/>
      <c r="N1113" s="198"/>
      <c r="O1113" s="198"/>
      <c r="P1113" s="197"/>
      <c r="Q1113" s="197"/>
      <c r="R1113" s="198"/>
      <c r="S1113" s="198"/>
      <c r="T1113" s="197"/>
      <c r="U1113" s="197"/>
      <c r="V1113" s="198"/>
      <c r="W1113" s="198"/>
      <c r="X1113" s="197"/>
      <c r="Y1113" s="197"/>
      <c r="Z1113" s="198"/>
      <c r="AA1113" s="198"/>
      <c r="AB1113" s="197"/>
      <c r="AC1113" s="197"/>
      <c r="AD1113" s="198"/>
      <c r="AE1113" s="198"/>
      <c r="AF1113" s="197"/>
      <c r="AG1113" s="197"/>
      <c r="AH1113" s="198"/>
      <c r="AI1113" s="198"/>
      <c r="AJ1113" s="197">
        <f t="shared" si="262"/>
        <v>1.8000000000000002E-2</v>
      </c>
      <c r="AK1113" s="197">
        <f t="shared" si="259"/>
        <v>0.75725249999999922</v>
      </c>
      <c r="AL1113" s="198">
        <f>ROW(AG93)*AJ1113^IF(AK1113=100%,0,1)*PRODUCT(INDEX(1-AJ$1020:AJ1112,))</f>
        <v>0.32370747527150728</v>
      </c>
      <c r="AM1113" s="199">
        <f t="shared" si="260"/>
        <v>28.811355607459003</v>
      </c>
      <c r="AN1113" s="190"/>
    </row>
    <row r="1114" spans="1:40" ht="14.45" hidden="1" customHeight="1">
      <c r="A1114" s="190"/>
      <c r="B1114" s="686"/>
      <c r="C1114" s="196">
        <v>93</v>
      </c>
      <c r="D1114" s="200"/>
      <c r="E1114" s="200"/>
      <c r="F1114" s="198"/>
      <c r="G1114" s="198"/>
      <c r="H1114" s="197"/>
      <c r="I1114" s="197"/>
      <c r="J1114" s="198"/>
      <c r="K1114" s="198"/>
      <c r="L1114" s="197"/>
      <c r="M1114" s="197"/>
      <c r="N1114" s="198"/>
      <c r="O1114" s="198"/>
      <c r="P1114" s="197"/>
      <c r="Q1114" s="197"/>
      <c r="R1114" s="198"/>
      <c r="S1114" s="198"/>
      <c r="T1114" s="197"/>
      <c r="U1114" s="197"/>
      <c r="V1114" s="198"/>
      <c r="W1114" s="198"/>
      <c r="X1114" s="197"/>
      <c r="Y1114" s="197"/>
      <c r="Z1114" s="198"/>
      <c r="AA1114" s="198"/>
      <c r="AB1114" s="197"/>
      <c r="AC1114" s="197"/>
      <c r="AD1114" s="198"/>
      <c r="AE1114" s="198"/>
      <c r="AF1114" s="197"/>
      <c r="AG1114" s="197"/>
      <c r="AH1114" s="198"/>
      <c r="AI1114" s="198"/>
      <c r="AJ1114" s="197">
        <f t="shared" si="262"/>
        <v>1.8000000000000002E-2</v>
      </c>
      <c r="AK1114" s="197">
        <f t="shared" si="259"/>
        <v>0.76562249999999921</v>
      </c>
      <c r="AL1114" s="198">
        <f>ROW(AG94)*AJ1114^IF(AK1114=100%,0,1)*PRODUCT(INDEX(1-AJ$1020:AJ1113,))</f>
        <v>0.32129881319744402</v>
      </c>
      <c r="AM1114" s="199">
        <f t="shared" si="260"/>
        <v>29.132654420656447</v>
      </c>
      <c r="AN1114" s="190"/>
    </row>
    <row r="1115" spans="1:40" ht="14.45" hidden="1" customHeight="1">
      <c r="A1115" s="190"/>
      <c r="B1115" s="686"/>
      <c r="C1115" s="196">
        <v>94</v>
      </c>
      <c r="D1115" s="200"/>
      <c r="E1115" s="200"/>
      <c r="F1115" s="198"/>
      <c r="G1115" s="198"/>
      <c r="H1115" s="197"/>
      <c r="I1115" s="197"/>
      <c r="J1115" s="198"/>
      <c r="K1115" s="198"/>
      <c r="L1115" s="197"/>
      <c r="M1115" s="197"/>
      <c r="N1115" s="198"/>
      <c r="O1115" s="198"/>
      <c r="P1115" s="197"/>
      <c r="Q1115" s="197"/>
      <c r="R1115" s="198"/>
      <c r="S1115" s="198"/>
      <c r="T1115" s="197"/>
      <c r="U1115" s="197"/>
      <c r="V1115" s="198"/>
      <c r="W1115" s="198"/>
      <c r="X1115" s="197"/>
      <c r="Y1115" s="197"/>
      <c r="Z1115" s="198"/>
      <c r="AA1115" s="198"/>
      <c r="AB1115" s="197"/>
      <c r="AC1115" s="197"/>
      <c r="AD1115" s="198"/>
      <c r="AE1115" s="198"/>
      <c r="AF1115" s="197"/>
      <c r="AG1115" s="197"/>
      <c r="AH1115" s="198"/>
      <c r="AI1115" s="198"/>
      <c r="AJ1115" s="197">
        <f t="shared" si="262"/>
        <v>1.8000000000000002E-2</v>
      </c>
      <c r="AK1115" s="197">
        <f t="shared" si="259"/>
        <v>0.7739924999999992</v>
      </c>
      <c r="AL1115" s="198">
        <f>ROW(AG95)*AJ1115^IF(AK1115=100%,0,1)*PRODUCT(INDEX(1-AJ$1020:AJ1114,))</f>
        <v>0.31887198173605907</v>
      </c>
      <c r="AM1115" s="199">
        <f t="shared" si="260"/>
        <v>29.451526402392506</v>
      </c>
      <c r="AN1115" s="190"/>
    </row>
    <row r="1116" spans="1:40" ht="14.45" hidden="1" customHeight="1">
      <c r="A1116" s="190"/>
      <c r="B1116" s="686"/>
      <c r="C1116" s="196">
        <v>95</v>
      </c>
      <c r="D1116" s="200"/>
      <c r="E1116" s="200"/>
      <c r="F1116" s="198"/>
      <c r="G1116" s="198"/>
      <c r="H1116" s="197"/>
      <c r="I1116" s="197"/>
      <c r="J1116" s="198"/>
      <c r="K1116" s="198"/>
      <c r="L1116" s="197"/>
      <c r="M1116" s="197"/>
      <c r="N1116" s="198"/>
      <c r="O1116" s="198"/>
      <c r="P1116" s="197"/>
      <c r="Q1116" s="197"/>
      <c r="R1116" s="198"/>
      <c r="S1116" s="198"/>
      <c r="T1116" s="197"/>
      <c r="U1116" s="197"/>
      <c r="V1116" s="198"/>
      <c r="W1116" s="198"/>
      <c r="X1116" s="197"/>
      <c r="Y1116" s="197"/>
      <c r="Z1116" s="198"/>
      <c r="AA1116" s="198"/>
      <c r="AB1116" s="197"/>
      <c r="AC1116" s="197"/>
      <c r="AD1116" s="198"/>
      <c r="AE1116" s="198"/>
      <c r="AF1116" s="197"/>
      <c r="AG1116" s="197"/>
      <c r="AH1116" s="198"/>
      <c r="AI1116" s="198"/>
      <c r="AJ1116" s="197">
        <f t="shared" si="262"/>
        <v>1.8000000000000002E-2</v>
      </c>
      <c r="AK1116" s="197">
        <f t="shared" si="259"/>
        <v>0.78236249999999918</v>
      </c>
      <c r="AL1116" s="198">
        <f>ROW(AG96)*AJ1116^IF(AK1116=100%,0,1)*PRODUCT(INDEX(1-AJ$1020:AJ1115,))</f>
        <v>0.31642841539180799</v>
      </c>
      <c r="AM1116" s="199">
        <f t="shared" si="260"/>
        <v>29.767954817784315</v>
      </c>
      <c r="AN1116" s="190"/>
    </row>
    <row r="1117" spans="1:40" ht="14.45" hidden="1" customHeight="1">
      <c r="A1117" s="190"/>
      <c r="B1117" s="686"/>
      <c r="C1117" s="196">
        <v>96</v>
      </c>
      <c r="D1117" s="200"/>
      <c r="E1117" s="200"/>
      <c r="F1117" s="198"/>
      <c r="G1117" s="198"/>
      <c r="H1117" s="197"/>
      <c r="I1117" s="197"/>
      <c r="J1117" s="198"/>
      <c r="K1117" s="198"/>
      <c r="L1117" s="197"/>
      <c r="M1117" s="197"/>
      <c r="N1117" s="198"/>
      <c r="O1117" s="198"/>
      <c r="P1117" s="197"/>
      <c r="Q1117" s="197"/>
      <c r="R1117" s="198"/>
      <c r="S1117" s="198"/>
      <c r="T1117" s="197"/>
      <c r="U1117" s="197"/>
      <c r="V1117" s="198"/>
      <c r="W1117" s="198"/>
      <c r="X1117" s="197"/>
      <c r="Y1117" s="197"/>
      <c r="Z1117" s="198"/>
      <c r="AA1117" s="198"/>
      <c r="AB1117" s="197"/>
      <c r="AC1117" s="197"/>
      <c r="AD1117" s="198"/>
      <c r="AE1117" s="198"/>
      <c r="AF1117" s="197"/>
      <c r="AG1117" s="197"/>
      <c r="AH1117" s="198"/>
      <c r="AI1117" s="198"/>
      <c r="AJ1117" s="197">
        <f t="shared" si="262"/>
        <v>1.8000000000000002E-2</v>
      </c>
      <c r="AK1117" s="197">
        <f t="shared" si="259"/>
        <v>0.79073249999999917</v>
      </c>
      <c r="AL1117" s="198">
        <f>ROW(AG97)*AJ1117^IF(AK1117=100%,0,1)*PRODUCT(INDEX(1-AJ$1020:AJ1116,))</f>
        <v>0.31396950291386749</v>
      </c>
      <c r="AM1117" s="199">
        <f t="shared" si="260"/>
        <v>30.081924320698182</v>
      </c>
      <c r="AN1117" s="190"/>
    </row>
    <row r="1118" spans="1:40" ht="14.45" hidden="1" customHeight="1">
      <c r="A1118" s="190"/>
      <c r="B1118" s="686"/>
      <c r="C1118" s="196">
        <v>97</v>
      </c>
      <c r="D1118" s="200"/>
      <c r="E1118" s="200"/>
      <c r="F1118" s="198"/>
      <c r="G1118" s="198"/>
      <c r="H1118" s="197"/>
      <c r="I1118" s="197"/>
      <c r="J1118" s="198"/>
      <c r="K1118" s="198"/>
      <c r="L1118" s="197"/>
      <c r="M1118" s="197"/>
      <c r="N1118" s="198"/>
      <c r="O1118" s="198"/>
      <c r="P1118" s="197"/>
      <c r="Q1118" s="197"/>
      <c r="R1118" s="198"/>
      <c r="S1118" s="198"/>
      <c r="T1118" s="197"/>
      <c r="U1118" s="197"/>
      <c r="V1118" s="198"/>
      <c r="W1118" s="198"/>
      <c r="X1118" s="197"/>
      <c r="Y1118" s="197"/>
      <c r="Z1118" s="198"/>
      <c r="AA1118" s="198"/>
      <c r="AB1118" s="197"/>
      <c r="AC1118" s="197"/>
      <c r="AD1118" s="198"/>
      <c r="AE1118" s="198"/>
      <c r="AF1118" s="197"/>
      <c r="AG1118" s="197"/>
      <c r="AH1118" s="198"/>
      <c r="AI1118" s="198"/>
      <c r="AJ1118" s="197">
        <f t="shared" si="262"/>
        <v>1.8000000000000002E-2</v>
      </c>
      <c r="AK1118" s="197">
        <f t="shared" si="259"/>
        <v>0.79910249999999916</v>
      </c>
      <c r="AL1118" s="198">
        <f>ROW(AG98)*AJ1118^IF(AK1118=100%,0,1)*PRODUCT(INDEX(1-AJ$1020:AJ1117,))</f>
        <v>0.31149658847854594</v>
      </c>
      <c r="AM1118" s="199">
        <f t="shared" si="260"/>
        <v>30.393420909176729</v>
      </c>
      <c r="AN1118" s="190"/>
    </row>
    <row r="1119" spans="1:40" ht="14.45" hidden="1" customHeight="1">
      <c r="A1119" s="190"/>
      <c r="B1119" s="686"/>
      <c r="C1119" s="196">
        <v>98</v>
      </c>
      <c r="D1119" s="200"/>
      <c r="E1119" s="200"/>
      <c r="F1119" s="198"/>
      <c r="G1119" s="198"/>
      <c r="H1119" s="197"/>
      <c r="I1119" s="197"/>
      <c r="J1119" s="198"/>
      <c r="K1119" s="198"/>
      <c r="L1119" s="197"/>
      <c r="M1119" s="197"/>
      <c r="N1119" s="198"/>
      <c r="O1119" s="198"/>
      <c r="P1119" s="197"/>
      <c r="Q1119" s="197"/>
      <c r="R1119" s="198"/>
      <c r="S1119" s="198"/>
      <c r="T1119" s="197"/>
      <c r="U1119" s="197"/>
      <c r="V1119" s="198"/>
      <c r="W1119" s="198"/>
      <c r="X1119" s="197"/>
      <c r="Y1119" s="197"/>
      <c r="Z1119" s="198"/>
      <c r="AA1119" s="198"/>
      <c r="AB1119" s="197"/>
      <c r="AC1119" s="197"/>
      <c r="AD1119" s="198"/>
      <c r="AE1119" s="198"/>
      <c r="AF1119" s="197"/>
      <c r="AG1119" s="197"/>
      <c r="AH1119" s="198"/>
      <c r="AI1119" s="198"/>
      <c r="AJ1119" s="197">
        <f t="shared" si="262"/>
        <v>1.8000000000000002E-2</v>
      </c>
      <c r="AK1119" s="197">
        <f t="shared" si="259"/>
        <v>0.80747249999999915</v>
      </c>
      <c r="AL1119" s="198">
        <f>ROW(AG99)*AJ1119^IF(AK1119=100%,0,1)*PRODUCT(INDEX(1-AJ$1020:AJ1118,))</f>
        <v>0.30901097284395185</v>
      </c>
      <c r="AM1119" s="199">
        <f t="shared" si="260"/>
        <v>30.702431882020683</v>
      </c>
      <c r="AN1119" s="190"/>
    </row>
    <row r="1120" spans="1:40" ht="14.45" hidden="1" customHeight="1">
      <c r="A1120" s="190"/>
      <c r="B1120" s="686"/>
      <c r="C1120" s="196">
        <v>99</v>
      </c>
      <c r="D1120" s="200"/>
      <c r="E1120" s="200"/>
      <c r="F1120" s="198"/>
      <c r="G1120" s="198"/>
      <c r="H1120" s="197"/>
      <c r="I1120" s="197"/>
      <c r="J1120" s="198"/>
      <c r="K1120" s="198"/>
      <c r="L1120" s="197"/>
      <c r="M1120" s="197"/>
      <c r="N1120" s="198"/>
      <c r="O1120" s="198"/>
      <c r="P1120" s="197"/>
      <c r="Q1120" s="197"/>
      <c r="R1120" s="198"/>
      <c r="S1120" s="198"/>
      <c r="T1120" s="197"/>
      <c r="U1120" s="197"/>
      <c r="V1120" s="198"/>
      <c r="W1120" s="198"/>
      <c r="X1120" s="197"/>
      <c r="Y1120" s="197"/>
      <c r="Z1120" s="198"/>
      <c r="AA1120" s="198"/>
      <c r="AB1120" s="197"/>
      <c r="AC1120" s="197"/>
      <c r="AD1120" s="198"/>
      <c r="AE1120" s="198"/>
      <c r="AF1120" s="197"/>
      <c r="AG1120" s="197"/>
      <c r="AH1120" s="198"/>
      <c r="AI1120" s="198"/>
      <c r="AJ1120" s="197">
        <f t="shared" si="262"/>
        <v>1.8000000000000002E-2</v>
      </c>
      <c r="AK1120" s="197">
        <f t="shared" si="259"/>
        <v>0.81584249999999914</v>
      </c>
      <c r="AL1120" s="198">
        <f>ROW(AG100)*AJ1120^IF(AK1120=100%,0,1)*PRODUCT(INDEX(1-AJ$1020:AJ1119,))</f>
        <v>0.30651391447753601</v>
      </c>
      <c r="AM1120" s="199">
        <f t="shared" si="260"/>
        <v>31.008945796498217</v>
      </c>
      <c r="AN1120" s="190"/>
    </row>
    <row r="1121" spans="1:40" ht="14.45" hidden="1" customHeight="1">
      <c r="A1121" s="190"/>
      <c r="B1121" s="686"/>
      <c r="C1121" s="196">
        <v>100</v>
      </c>
      <c r="D1121" s="200"/>
      <c r="E1121" s="200"/>
      <c r="F1121" s="198"/>
      <c r="G1121" s="198"/>
      <c r="H1121" s="197"/>
      <c r="I1121" s="197"/>
      <c r="J1121" s="198"/>
      <c r="K1121" s="198"/>
      <c r="L1121" s="197"/>
      <c r="M1121" s="197"/>
      <c r="N1121" s="198"/>
      <c r="O1121" s="198"/>
      <c r="P1121" s="197"/>
      <c r="Q1121" s="197"/>
      <c r="R1121" s="198"/>
      <c r="S1121" s="198"/>
      <c r="T1121" s="197"/>
      <c r="U1121" s="197"/>
      <c r="V1121" s="198"/>
      <c r="W1121" s="198"/>
      <c r="X1121" s="197"/>
      <c r="Y1121" s="197"/>
      <c r="Z1121" s="198"/>
      <c r="AA1121" s="198"/>
      <c r="AB1121" s="197"/>
      <c r="AC1121" s="197"/>
      <c r="AD1121" s="198"/>
      <c r="AE1121" s="198"/>
      <c r="AF1121" s="197"/>
      <c r="AG1121" s="197"/>
      <c r="AH1121" s="198"/>
      <c r="AI1121" s="198"/>
      <c r="AJ1121" s="197">
        <f t="shared" si="262"/>
        <v>1.8000000000000002E-2</v>
      </c>
      <c r="AK1121" s="197">
        <f t="shared" si="259"/>
        <v>0.82421249999999913</v>
      </c>
      <c r="AL1121" s="198">
        <f>ROW(AG101)*AJ1121^IF(AK1121=100%,0,1)*PRODUCT(INDEX(1-AJ$1020:AJ1120,))</f>
        <v>0.30400663065710981</v>
      </c>
      <c r="AM1121" s="199">
        <f t="shared" si="260"/>
        <v>31.312952427155327</v>
      </c>
      <c r="AN1121" s="190"/>
    </row>
    <row r="1122" spans="1:40" ht="14.45" hidden="1" customHeight="1">
      <c r="A1122" s="190"/>
      <c r="B1122" s="686"/>
      <c r="C1122" s="196">
        <v>101</v>
      </c>
      <c r="D1122" s="200"/>
      <c r="E1122" s="200"/>
      <c r="F1122" s="198"/>
      <c r="G1122" s="198"/>
      <c r="H1122" s="197"/>
      <c r="I1122" s="197"/>
      <c r="J1122" s="198"/>
      <c r="K1122" s="198"/>
      <c r="L1122" s="197"/>
      <c r="M1122" s="197"/>
      <c r="N1122" s="198"/>
      <c r="O1122" s="198"/>
      <c r="P1122" s="197"/>
      <c r="Q1122" s="197"/>
      <c r="R1122" s="198"/>
      <c r="S1122" s="198"/>
      <c r="T1122" s="197"/>
      <c r="U1122" s="197"/>
      <c r="V1122" s="198"/>
      <c r="W1122" s="198"/>
      <c r="X1122" s="197"/>
      <c r="Y1122" s="197"/>
      <c r="Z1122" s="198"/>
      <c r="AA1122" s="198"/>
      <c r="AB1122" s="197"/>
      <c r="AC1122" s="197"/>
      <c r="AD1122" s="198"/>
      <c r="AE1122" s="198"/>
      <c r="AF1122" s="197"/>
      <c r="AG1122" s="197"/>
      <c r="AH1122" s="198"/>
      <c r="AI1122" s="198"/>
      <c r="AJ1122" s="197">
        <f t="shared" si="262"/>
        <v>1.8000000000000002E-2</v>
      </c>
      <c r="AK1122" s="197">
        <f t="shared" si="259"/>
        <v>0.83258249999999911</v>
      </c>
      <c r="AL1122" s="198">
        <f>ROW(AG102)*AJ1122^IF(AK1122=100%,0,1)*PRODUCT(INDEX(1-AJ$1020:AJ1121,))</f>
        <v>0.30149029854592818</v>
      </c>
      <c r="AM1122" s="199">
        <f t="shared" si="260"/>
        <v>31.614442725701256</v>
      </c>
      <c r="AN1122" s="190"/>
    </row>
    <row r="1123" spans="1:40" ht="14.45" hidden="1" customHeight="1">
      <c r="A1123" s="190"/>
      <c r="B1123" s="686"/>
      <c r="C1123" s="196">
        <v>102</v>
      </c>
      <c r="D1123" s="200"/>
      <c r="E1123" s="200"/>
      <c r="F1123" s="198"/>
      <c r="G1123" s="198"/>
      <c r="H1123" s="197"/>
      <c r="I1123" s="197"/>
      <c r="J1123" s="198"/>
      <c r="K1123" s="198"/>
      <c r="L1123" s="197"/>
      <c r="M1123" s="197"/>
      <c r="N1123" s="198"/>
      <c r="O1123" s="198"/>
      <c r="P1123" s="197"/>
      <c r="Q1123" s="197"/>
      <c r="R1123" s="198"/>
      <c r="S1123" s="198"/>
      <c r="T1123" s="197"/>
      <c r="U1123" s="197"/>
      <c r="V1123" s="198"/>
      <c r="W1123" s="198"/>
      <c r="X1123" s="197"/>
      <c r="Y1123" s="197"/>
      <c r="Z1123" s="198"/>
      <c r="AA1123" s="198"/>
      <c r="AB1123" s="197"/>
      <c r="AC1123" s="197"/>
      <c r="AD1123" s="198"/>
      <c r="AE1123" s="198"/>
      <c r="AF1123" s="197"/>
      <c r="AG1123" s="197"/>
      <c r="AH1123" s="198"/>
      <c r="AI1123" s="198"/>
      <c r="AJ1123" s="197">
        <f t="shared" si="262"/>
        <v>1.8000000000000002E-2</v>
      </c>
      <c r="AK1123" s="197">
        <f t="shared" si="259"/>
        <v>0.8409524999999991</v>
      </c>
      <c r="AL1123" s="198">
        <f>ROW(AG103)*AJ1123^IF(AK1123=100%,0,1)*PRODUCT(INDEX(1-AJ$1020:AJ1122,))</f>
        <v>0.29896605624241623</v>
      </c>
      <c r="AM1123" s="199">
        <f t="shared" si="260"/>
        <v>31.913408781943673</v>
      </c>
      <c r="AN1123" s="190"/>
    </row>
    <row r="1124" spans="1:40" ht="14.45" hidden="1" customHeight="1">
      <c r="A1124" s="190"/>
      <c r="B1124" s="686"/>
      <c r="C1124" s="196">
        <v>103</v>
      </c>
      <c r="D1124" s="200"/>
      <c r="E1124" s="200"/>
      <c r="F1124" s="198"/>
      <c r="G1124" s="198"/>
      <c r="H1124" s="197"/>
      <c r="I1124" s="197"/>
      <c r="J1124" s="198"/>
      <c r="K1124" s="198"/>
      <c r="L1124" s="197"/>
      <c r="M1124" s="197"/>
      <c r="N1124" s="198"/>
      <c r="O1124" s="198"/>
      <c r="P1124" s="197"/>
      <c r="Q1124" s="197"/>
      <c r="R1124" s="198"/>
      <c r="S1124" s="198"/>
      <c r="T1124" s="197"/>
      <c r="U1124" s="197"/>
      <c r="V1124" s="198"/>
      <c r="W1124" s="198"/>
      <c r="X1124" s="197"/>
      <c r="Y1124" s="197"/>
      <c r="Z1124" s="198"/>
      <c r="AA1124" s="198"/>
      <c r="AB1124" s="197"/>
      <c r="AC1124" s="197"/>
      <c r="AD1124" s="198"/>
      <c r="AE1124" s="198"/>
      <c r="AF1124" s="197"/>
      <c r="AG1124" s="197"/>
      <c r="AH1124" s="198"/>
      <c r="AI1124" s="198"/>
      <c r="AJ1124" s="197">
        <f t="shared" si="262"/>
        <v>1.8000000000000002E-2</v>
      </c>
      <c r="AK1124" s="197">
        <f t="shared" si="259"/>
        <v>0.84932249999999909</v>
      </c>
      <c r="AL1124" s="198">
        <f>ROW(AG104)*AJ1124^IF(AK1124=100%,0,1)*PRODUCT(INDEX(1-AJ$1020:AJ1123,))</f>
        <v>0.29643500380510179</v>
      </c>
      <c r="AM1124" s="199">
        <f t="shared" si="260"/>
        <v>32.209843785748774</v>
      </c>
      <c r="AN1124" s="190"/>
    </row>
    <row r="1125" spans="1:40" ht="14.45" hidden="1" customHeight="1">
      <c r="A1125" s="190"/>
      <c r="B1125" s="686"/>
      <c r="C1125" s="196">
        <v>104</v>
      </c>
      <c r="D1125" s="200"/>
      <c r="E1125" s="200"/>
      <c r="F1125" s="198"/>
      <c r="G1125" s="198"/>
      <c r="H1125" s="197"/>
      <c r="I1125" s="197"/>
      <c r="J1125" s="198"/>
      <c r="K1125" s="198"/>
      <c r="L1125" s="197"/>
      <c r="M1125" s="197"/>
      <c r="N1125" s="198"/>
      <c r="O1125" s="198"/>
      <c r="P1125" s="197"/>
      <c r="Q1125" s="197"/>
      <c r="R1125" s="198"/>
      <c r="S1125" s="198"/>
      <c r="T1125" s="197"/>
      <c r="U1125" s="197"/>
      <c r="V1125" s="198"/>
      <c r="W1125" s="198"/>
      <c r="X1125" s="197"/>
      <c r="Y1125" s="197"/>
      <c r="Z1125" s="198"/>
      <c r="AA1125" s="198"/>
      <c r="AB1125" s="197"/>
      <c r="AC1125" s="197"/>
      <c r="AD1125" s="198"/>
      <c r="AE1125" s="198"/>
      <c r="AF1125" s="197"/>
      <c r="AG1125" s="197"/>
      <c r="AH1125" s="198"/>
      <c r="AI1125" s="198"/>
      <c r="AJ1125" s="197">
        <f t="shared" si="262"/>
        <v>1.8000000000000002E-2</v>
      </c>
      <c r="AK1125" s="197">
        <f t="shared" si="259"/>
        <v>0.85769249999999908</v>
      </c>
      <c r="AL1125" s="198">
        <f>ROW(AG105)*AJ1125^IF(AK1125=100%,0,1)*PRODUCT(INDEX(1-AJ$1020:AJ1124,))</f>
        <v>0.29389820425330815</v>
      </c>
      <c r="AM1125" s="199">
        <f t="shared" si="260"/>
        <v>32.503741990002084</v>
      </c>
      <c r="AN1125" s="190"/>
    </row>
    <row r="1126" spans="1:40" ht="14.45" hidden="1" customHeight="1">
      <c r="A1126" s="190"/>
      <c r="B1126" s="686"/>
      <c r="C1126" s="196">
        <v>105</v>
      </c>
      <c r="D1126" s="200"/>
      <c r="E1126" s="200"/>
      <c r="F1126" s="198"/>
      <c r="G1126" s="198"/>
      <c r="H1126" s="197"/>
      <c r="I1126" s="197"/>
      <c r="J1126" s="198"/>
      <c r="K1126" s="198"/>
      <c r="L1126" s="197"/>
      <c r="M1126" s="197"/>
      <c r="N1126" s="198"/>
      <c r="O1126" s="198"/>
      <c r="P1126" s="197"/>
      <c r="Q1126" s="197"/>
      <c r="R1126" s="198"/>
      <c r="S1126" s="198"/>
      <c r="T1126" s="197"/>
      <c r="U1126" s="197"/>
      <c r="V1126" s="198"/>
      <c r="W1126" s="198"/>
      <c r="X1126" s="197"/>
      <c r="Y1126" s="197"/>
      <c r="Z1126" s="198"/>
      <c r="AA1126" s="198"/>
      <c r="AB1126" s="197"/>
      <c r="AC1126" s="197"/>
      <c r="AD1126" s="198"/>
      <c r="AE1126" s="198"/>
      <c r="AF1126" s="197"/>
      <c r="AG1126" s="197"/>
      <c r="AH1126" s="198"/>
      <c r="AI1126" s="198"/>
      <c r="AJ1126" s="197">
        <f t="shared" si="262"/>
        <v>1.8000000000000002E-2</v>
      </c>
      <c r="AK1126" s="197">
        <f t="shared" si="259"/>
        <v>0.86606249999999907</v>
      </c>
      <c r="AL1126" s="198">
        <f>ROW(AG106)*AJ1126^IF(AK1126=100%,0,1)*PRODUCT(INDEX(1-AJ$1020:AJ1125,))</f>
        <v>0.2913566845441462</v>
      </c>
      <c r="AM1126" s="199">
        <f t="shared" si="260"/>
        <v>32.795098674546232</v>
      </c>
      <c r="AN1126" s="190"/>
    </row>
    <row r="1127" spans="1:40" ht="14.45" hidden="1" customHeight="1">
      <c r="A1127" s="190"/>
      <c r="B1127" s="686"/>
      <c r="C1127" s="196">
        <v>106</v>
      </c>
      <c r="D1127" s="200"/>
      <c r="E1127" s="200"/>
      <c r="F1127" s="198"/>
      <c r="G1127" s="198"/>
      <c r="H1127" s="197"/>
      <c r="I1127" s="197"/>
      <c r="J1127" s="198"/>
      <c r="K1127" s="198"/>
      <c r="L1127" s="197"/>
      <c r="M1127" s="197"/>
      <c r="N1127" s="198"/>
      <c r="O1127" s="198"/>
      <c r="P1127" s="197"/>
      <c r="Q1127" s="197"/>
      <c r="R1127" s="198"/>
      <c r="S1127" s="198"/>
      <c r="T1127" s="197"/>
      <c r="U1127" s="197"/>
      <c r="V1127" s="198"/>
      <c r="W1127" s="198"/>
      <c r="X1127" s="197"/>
      <c r="Y1127" s="197"/>
      <c r="Z1127" s="198"/>
      <c r="AA1127" s="198"/>
      <c r="AB1127" s="197"/>
      <c r="AC1127" s="197"/>
      <c r="AD1127" s="198"/>
      <c r="AE1127" s="198"/>
      <c r="AF1127" s="197"/>
      <c r="AG1127" s="197"/>
      <c r="AH1127" s="198"/>
      <c r="AI1127" s="198"/>
      <c r="AJ1127" s="197">
        <f t="shared" si="262"/>
        <v>1.8000000000000002E-2</v>
      </c>
      <c r="AK1127" s="197">
        <f t="shared" si="259"/>
        <v>0.87443249999999906</v>
      </c>
      <c r="AL1127" s="198">
        <f>ROW(AG107)*AJ1127^IF(AK1127=100%,0,1)*PRODUCT(INDEX(1-AJ$1020:AJ1126,))</f>
        <v>0.28881143652633601</v>
      </c>
      <c r="AM1127" s="199">
        <f t="shared" si="260"/>
        <v>33.083910111072569</v>
      </c>
      <c r="AN1127" s="190"/>
    </row>
    <row r="1128" spans="1:40" ht="14.45" hidden="1" customHeight="1">
      <c r="A1128" s="190"/>
      <c r="B1128" s="686"/>
      <c r="C1128" s="196">
        <v>107</v>
      </c>
      <c r="D1128" s="200"/>
      <c r="E1128" s="200"/>
      <c r="F1128" s="198"/>
      <c r="G1128" s="198"/>
      <c r="H1128" s="197"/>
      <c r="I1128" s="197"/>
      <c r="J1128" s="198"/>
      <c r="K1128" s="198"/>
      <c r="L1128" s="197"/>
      <c r="M1128" s="197"/>
      <c r="N1128" s="198"/>
      <c r="O1128" s="198"/>
      <c r="P1128" s="197"/>
      <c r="Q1128" s="197"/>
      <c r="R1128" s="198"/>
      <c r="S1128" s="198"/>
      <c r="T1128" s="197"/>
      <c r="U1128" s="197"/>
      <c r="V1128" s="198"/>
      <c r="W1128" s="198"/>
      <c r="X1128" s="197"/>
      <c r="Y1128" s="197"/>
      <c r="Z1128" s="198"/>
      <c r="AA1128" s="198"/>
      <c r="AB1128" s="197"/>
      <c r="AC1128" s="197"/>
      <c r="AD1128" s="198"/>
      <c r="AE1128" s="198"/>
      <c r="AF1128" s="197"/>
      <c r="AG1128" s="197"/>
      <c r="AH1128" s="198"/>
      <c r="AI1128" s="198"/>
      <c r="AJ1128" s="197">
        <f t="shared" si="262"/>
        <v>1.8000000000000002E-2</v>
      </c>
      <c r="AK1128" s="197">
        <f t="shared" si="259"/>
        <v>0.88280249999999905</v>
      </c>
      <c r="AL1128" s="198">
        <f>ROW(AG108)*AJ1128^IF(AK1128=100%,0,1)*PRODUCT(INDEX(1-AJ$1020:AJ1127,))</f>
        <v>0.28626341787137471</v>
      </c>
      <c r="AM1128" s="199">
        <f t="shared" si="260"/>
        <v>33.370173528943944</v>
      </c>
      <c r="AN1128" s="190"/>
    </row>
    <row r="1129" spans="1:40" ht="14.45" hidden="1" customHeight="1">
      <c r="A1129" s="190"/>
      <c r="B1129" s="686"/>
      <c r="C1129" s="196">
        <v>108</v>
      </c>
      <c r="D1129" s="200"/>
      <c r="E1129" s="200"/>
      <c r="F1129" s="198"/>
      <c r="G1129" s="198"/>
      <c r="H1129" s="197"/>
      <c r="I1129" s="197"/>
      <c r="J1129" s="198"/>
      <c r="K1129" s="198"/>
      <c r="L1129" s="197"/>
      <c r="M1129" s="197"/>
      <c r="N1129" s="198"/>
      <c r="O1129" s="198"/>
      <c r="P1129" s="197"/>
      <c r="Q1129" s="197"/>
      <c r="R1129" s="198"/>
      <c r="S1129" s="198"/>
      <c r="T1129" s="197"/>
      <c r="U1129" s="197"/>
      <c r="V1129" s="198"/>
      <c r="W1129" s="198"/>
      <c r="X1129" s="197"/>
      <c r="Y1129" s="197"/>
      <c r="Z1129" s="198"/>
      <c r="AA1129" s="198"/>
      <c r="AB1129" s="197"/>
      <c r="AC1129" s="197"/>
      <c r="AD1129" s="198"/>
      <c r="AE1129" s="198"/>
      <c r="AF1129" s="197"/>
      <c r="AG1129" s="197"/>
      <c r="AH1129" s="198"/>
      <c r="AI1129" s="198"/>
      <c r="AJ1129" s="197">
        <f t="shared" si="262"/>
        <v>1.8000000000000002E-2</v>
      </c>
      <c r="AK1129" s="197">
        <f t="shared" si="259"/>
        <v>0.89117249999999903</v>
      </c>
      <c r="AL1129" s="198">
        <f>ROW(AG109)*AJ1129^IF(AK1129=100%,0,1)*PRODUCT(INDEX(1-AJ$1020:AJ1128,))</f>
        <v>0.28371355298255746</v>
      </c>
      <c r="AM1129" s="199">
        <f t="shared" si="260"/>
        <v>33.653887081926499</v>
      </c>
      <c r="AN1129" s="190"/>
    </row>
    <row r="1130" spans="1:40" ht="14.45" hidden="1" customHeight="1">
      <c r="A1130" s="190"/>
      <c r="B1130" s="686"/>
      <c r="C1130" s="196">
        <v>109</v>
      </c>
      <c r="D1130" s="200"/>
      <c r="E1130" s="200"/>
      <c r="F1130" s="198"/>
      <c r="G1130" s="198"/>
      <c r="H1130" s="197"/>
      <c r="I1130" s="197"/>
      <c r="J1130" s="198"/>
      <c r="K1130" s="198"/>
      <c r="L1130" s="197"/>
      <c r="M1130" s="197"/>
      <c r="N1130" s="198"/>
      <c r="O1130" s="198"/>
      <c r="P1130" s="197"/>
      <c r="Q1130" s="197"/>
      <c r="R1130" s="198"/>
      <c r="S1130" s="198"/>
      <c r="T1130" s="197"/>
      <c r="U1130" s="197"/>
      <c r="V1130" s="198"/>
      <c r="W1130" s="198"/>
      <c r="X1130" s="197"/>
      <c r="Y1130" s="197"/>
      <c r="Z1130" s="198"/>
      <c r="AA1130" s="198"/>
      <c r="AB1130" s="197"/>
      <c r="AC1130" s="197"/>
      <c r="AD1130" s="198"/>
      <c r="AE1130" s="198"/>
      <c r="AF1130" s="197"/>
      <c r="AG1130" s="197"/>
      <c r="AH1130" s="198"/>
      <c r="AI1130" s="198"/>
      <c r="AJ1130" s="197">
        <f t="shared" si="262"/>
        <v>1.8000000000000002E-2</v>
      </c>
      <c r="AK1130" s="197">
        <f t="shared" si="259"/>
        <v>0.89954249999999902</v>
      </c>
      <c r="AL1130" s="198">
        <f>ROW(AG110)*AJ1130^IF(AK1130=100%,0,1)*PRODUCT(INDEX(1-AJ$1020:AJ1129,))</f>
        <v>0.2811627338823473</v>
      </c>
      <c r="AM1130" s="199">
        <f t="shared" si="260"/>
        <v>33.935049815808846</v>
      </c>
      <c r="AN1130" s="190"/>
    </row>
    <row r="1131" spans="1:40" ht="14.45" hidden="1" customHeight="1">
      <c r="A1131" s="190"/>
      <c r="B1131" s="686"/>
      <c r="C1131" s="196">
        <v>110</v>
      </c>
      <c r="D1131" s="200"/>
      <c r="E1131" s="200"/>
      <c r="F1131" s="198"/>
      <c r="G1131" s="198"/>
      <c r="H1131" s="197"/>
      <c r="I1131" s="197"/>
      <c r="J1131" s="198"/>
      <c r="K1131" s="198"/>
      <c r="L1131" s="197"/>
      <c r="M1131" s="197"/>
      <c r="N1131" s="198"/>
      <c r="O1131" s="198"/>
      <c r="P1131" s="197"/>
      <c r="Q1131" s="197"/>
      <c r="R1131" s="198"/>
      <c r="S1131" s="198"/>
      <c r="T1131" s="197"/>
      <c r="U1131" s="197"/>
      <c r="V1131" s="198"/>
      <c r="W1131" s="198"/>
      <c r="X1131" s="197"/>
      <c r="Y1131" s="197"/>
      <c r="Z1131" s="198"/>
      <c r="AA1131" s="198"/>
      <c r="AB1131" s="197"/>
      <c r="AC1131" s="197"/>
      <c r="AD1131" s="198"/>
      <c r="AE1131" s="198"/>
      <c r="AF1131" s="197"/>
      <c r="AG1131" s="197"/>
      <c r="AH1131" s="198"/>
      <c r="AI1131" s="198"/>
      <c r="AJ1131" s="197">
        <f t="shared" si="262"/>
        <v>1.8000000000000002E-2</v>
      </c>
      <c r="AK1131" s="197">
        <f t="shared" si="259"/>
        <v>0.90791249999999901</v>
      </c>
      <c r="AL1131" s="198">
        <f>ROW(AG111)*AJ1131^IF(AK1131=100%,0,1)*PRODUCT(INDEX(1-AJ$1020:AJ1130,))</f>
        <v>0.27861182107857835</v>
      </c>
      <c r="AM1131" s="199">
        <f t="shared" si="260"/>
        <v>34.213661636887423</v>
      </c>
      <c r="AN1131" s="190"/>
    </row>
    <row r="1132" spans="1:40" ht="14.45" hidden="1" customHeight="1">
      <c r="A1132" s="190"/>
      <c r="B1132" s="686"/>
      <c r="C1132" s="196">
        <v>111</v>
      </c>
      <c r="D1132" s="200"/>
      <c r="E1132" s="200"/>
      <c r="F1132" s="198"/>
      <c r="G1132" s="198"/>
      <c r="H1132" s="197"/>
      <c r="I1132" s="197"/>
      <c r="J1132" s="198"/>
      <c r="K1132" s="198"/>
      <c r="L1132" s="197"/>
      <c r="M1132" s="197"/>
      <c r="N1132" s="198"/>
      <c r="O1132" s="198"/>
      <c r="P1132" s="197"/>
      <c r="Q1132" s="197"/>
      <c r="R1132" s="198"/>
      <c r="S1132" s="198"/>
      <c r="T1132" s="197"/>
      <c r="U1132" s="197"/>
      <c r="V1132" s="198"/>
      <c r="W1132" s="198"/>
      <c r="X1132" s="197"/>
      <c r="Y1132" s="197"/>
      <c r="Z1132" s="198"/>
      <c r="AA1132" s="198"/>
      <c r="AB1132" s="197"/>
      <c r="AC1132" s="197"/>
      <c r="AD1132" s="198"/>
      <c r="AE1132" s="198"/>
      <c r="AF1132" s="197"/>
      <c r="AG1132" s="197"/>
      <c r="AH1132" s="198"/>
      <c r="AI1132" s="198"/>
      <c r="AJ1132" s="197">
        <f t="shared" si="262"/>
        <v>1.8000000000000002E-2</v>
      </c>
      <c r="AK1132" s="197">
        <f t="shared" si="259"/>
        <v>0.916282499999999</v>
      </c>
      <c r="AL1132" s="198">
        <f>ROW(AG112)*AJ1132^IF(AK1132=100%,0,1)*PRODUCT(INDEX(1-AJ$1020:AJ1131,))</f>
        <v>0.27606164440996717</v>
      </c>
      <c r="AM1132" s="199">
        <f t="shared" si="260"/>
        <v>34.489723281297387</v>
      </c>
      <c r="AN1132" s="190"/>
    </row>
    <row r="1133" spans="1:40" ht="14.45" hidden="1" customHeight="1">
      <c r="A1133" s="190"/>
      <c r="B1133" s="686"/>
      <c r="C1133" s="196">
        <v>112</v>
      </c>
      <c r="D1133" s="200"/>
      <c r="E1133" s="200"/>
      <c r="F1133" s="198"/>
      <c r="G1133" s="198"/>
      <c r="H1133" s="197"/>
      <c r="I1133" s="197"/>
      <c r="J1133" s="198"/>
      <c r="K1133" s="198"/>
      <c r="L1133" s="197"/>
      <c r="M1133" s="197"/>
      <c r="N1133" s="198"/>
      <c r="O1133" s="198"/>
      <c r="P1133" s="197"/>
      <c r="Q1133" s="197"/>
      <c r="R1133" s="198"/>
      <c r="S1133" s="198"/>
      <c r="T1133" s="197"/>
      <c r="U1133" s="197"/>
      <c r="V1133" s="198"/>
      <c r="W1133" s="198"/>
      <c r="X1133" s="197"/>
      <c r="Y1133" s="197"/>
      <c r="Z1133" s="198"/>
      <c r="AA1133" s="198"/>
      <c r="AB1133" s="197"/>
      <c r="AC1133" s="197"/>
      <c r="AD1133" s="198"/>
      <c r="AE1133" s="198"/>
      <c r="AF1133" s="197"/>
      <c r="AG1133" s="197"/>
      <c r="AH1133" s="198"/>
      <c r="AI1133" s="198"/>
      <c r="AJ1133" s="197">
        <f t="shared" si="262"/>
        <v>1.8000000000000002E-2</v>
      </c>
      <c r="AK1133" s="197">
        <f t="shared" si="259"/>
        <v>0.92465249999999899</v>
      </c>
      <c r="AL1133" s="198">
        <f>ROW(AG113)*AJ1133^IF(AK1133=100%,0,1)*PRODUCT(INDEX(1-AJ$1020:AJ1132,))</f>
        <v>0.2735130038713966</v>
      </c>
      <c r="AM1133" s="199">
        <f t="shared" si="260"/>
        <v>34.76323628516878</v>
      </c>
      <c r="AN1133" s="190"/>
    </row>
    <row r="1134" spans="1:40" ht="14.45" hidden="1" customHeight="1">
      <c r="A1134" s="190"/>
      <c r="B1134" s="686"/>
      <c r="C1134" s="196">
        <v>113</v>
      </c>
      <c r="D1134" s="200"/>
      <c r="E1134" s="200"/>
      <c r="F1134" s="198"/>
      <c r="G1134" s="198"/>
      <c r="H1134" s="197"/>
      <c r="I1134" s="197"/>
      <c r="J1134" s="198"/>
      <c r="K1134" s="198"/>
      <c r="L1134" s="197"/>
      <c r="M1134" s="197"/>
      <c r="N1134" s="198"/>
      <c r="O1134" s="198"/>
      <c r="P1134" s="197"/>
      <c r="Q1134" s="197"/>
      <c r="R1134" s="198"/>
      <c r="S1134" s="198"/>
      <c r="T1134" s="197"/>
      <c r="U1134" s="197"/>
      <c r="V1134" s="198"/>
      <c r="W1134" s="198"/>
      <c r="X1134" s="197"/>
      <c r="Y1134" s="197"/>
      <c r="Z1134" s="198"/>
      <c r="AA1134" s="198"/>
      <c r="AB1134" s="197"/>
      <c r="AC1134" s="197"/>
      <c r="AD1134" s="198"/>
      <c r="AE1134" s="198"/>
      <c r="AF1134" s="197"/>
      <c r="AG1134" s="197"/>
      <c r="AH1134" s="198"/>
      <c r="AI1134" s="198"/>
      <c r="AJ1134" s="197">
        <f t="shared" si="262"/>
        <v>1.8000000000000002E-2</v>
      </c>
      <c r="AK1134" s="197">
        <f t="shared" si="259"/>
        <v>0.93302249999999898</v>
      </c>
      <c r="AL1134" s="198">
        <f>ROW(AG114)*AJ1134^IF(AK1134=100%,0,1)*PRODUCT(INDEX(1-AJ$1020:AJ1133,))</f>
        <v>0.27096667041942574</v>
      </c>
      <c r="AM1134" s="199">
        <f t="shared" si="260"/>
        <v>35.034202955588206</v>
      </c>
      <c r="AN1134" s="190"/>
    </row>
    <row r="1135" spans="1:40" ht="14.45" hidden="1" customHeight="1">
      <c r="A1135" s="190"/>
      <c r="B1135" s="686"/>
      <c r="C1135" s="196">
        <v>114</v>
      </c>
      <c r="D1135" s="200"/>
      <c r="E1135" s="200"/>
      <c r="F1135" s="198"/>
      <c r="G1135" s="198"/>
      <c r="H1135" s="197"/>
      <c r="I1135" s="197"/>
      <c r="J1135" s="198"/>
      <c r="K1135" s="198"/>
      <c r="L1135" s="197"/>
      <c r="M1135" s="197"/>
      <c r="N1135" s="198"/>
      <c r="O1135" s="198"/>
      <c r="P1135" s="197"/>
      <c r="Q1135" s="197"/>
      <c r="R1135" s="198"/>
      <c r="S1135" s="198"/>
      <c r="T1135" s="197"/>
      <c r="U1135" s="197"/>
      <c r="V1135" s="198"/>
      <c r="W1135" s="198"/>
      <c r="X1135" s="197"/>
      <c r="Y1135" s="197"/>
      <c r="Z1135" s="198"/>
      <c r="AA1135" s="198"/>
      <c r="AB1135" s="197"/>
      <c r="AC1135" s="197"/>
      <c r="AD1135" s="198"/>
      <c r="AE1135" s="198"/>
      <c r="AF1135" s="197"/>
      <c r="AG1135" s="197"/>
      <c r="AH1135" s="198"/>
      <c r="AI1135" s="198"/>
      <c r="AJ1135" s="197">
        <f t="shared" si="262"/>
        <v>1.8000000000000002E-2</v>
      </c>
      <c r="AK1135" s="197">
        <f t="shared" si="259"/>
        <v>0.94139249999999897</v>
      </c>
      <c r="AL1135" s="198">
        <f>ROW(AG115)*AJ1135^IF(AK1135=100%,0,1)*PRODUCT(INDEX(1-AJ$1020:AJ1134,))</f>
        <v>0.26842338675847149</v>
      </c>
      <c r="AM1135" s="199">
        <f t="shared" si="260"/>
        <v>35.302626342346677</v>
      </c>
      <c r="AN1135" s="190"/>
    </row>
    <row r="1136" spans="1:40" ht="14.45" hidden="1" customHeight="1">
      <c r="A1136" s="190"/>
      <c r="B1136" s="686"/>
      <c r="C1136" s="196">
        <v>115</v>
      </c>
      <c r="D1136" s="200"/>
      <c r="E1136" s="200"/>
      <c r="F1136" s="198"/>
      <c r="G1136" s="198"/>
      <c r="H1136" s="197"/>
      <c r="I1136" s="197"/>
      <c r="J1136" s="198"/>
      <c r="K1136" s="198"/>
      <c r="L1136" s="197"/>
      <c r="M1136" s="197"/>
      <c r="N1136" s="198"/>
      <c r="O1136" s="198"/>
      <c r="P1136" s="197"/>
      <c r="Q1136" s="197"/>
      <c r="R1136" s="198"/>
      <c r="S1136" s="198"/>
      <c r="T1136" s="197"/>
      <c r="U1136" s="197"/>
      <c r="V1136" s="198"/>
      <c r="W1136" s="198"/>
      <c r="X1136" s="197"/>
      <c r="Y1136" s="197"/>
      <c r="Z1136" s="198"/>
      <c r="AA1136" s="198"/>
      <c r="AB1136" s="197"/>
      <c r="AC1136" s="197"/>
      <c r="AD1136" s="198"/>
      <c r="AE1136" s="198"/>
      <c r="AF1136" s="197"/>
      <c r="AG1136" s="197"/>
      <c r="AH1136" s="198"/>
      <c r="AI1136" s="198"/>
      <c r="AJ1136" s="197">
        <f t="shared" si="262"/>
        <v>1.8000000000000002E-2</v>
      </c>
      <c r="AK1136" s="197">
        <f t="shared" si="259"/>
        <v>0.94976249999999895</v>
      </c>
      <c r="AL1136" s="198">
        <f>ROW(AG116)*AJ1136^IF(AK1136=100%,0,1)*PRODUCT(INDEX(1-AJ$1020:AJ1135,))</f>
        <v>0.26588386810809572</v>
      </c>
      <c r="AM1136" s="199">
        <f t="shared" si="260"/>
        <v>35.568510210454775</v>
      </c>
      <c r="AN1136" s="190"/>
    </row>
    <row r="1137" spans="1:40" ht="14.45" hidden="1" customHeight="1">
      <c r="A1137" s="190"/>
      <c r="B1137" s="686"/>
      <c r="C1137" s="196">
        <v>116</v>
      </c>
      <c r="D1137" s="200"/>
      <c r="E1137" s="200"/>
      <c r="F1137" s="198"/>
      <c r="G1137" s="198"/>
      <c r="H1137" s="197"/>
      <c r="I1137" s="197"/>
      <c r="J1137" s="198"/>
      <c r="K1137" s="198"/>
      <c r="L1137" s="197"/>
      <c r="M1137" s="197"/>
      <c r="N1137" s="198"/>
      <c r="O1137" s="198"/>
      <c r="P1137" s="197"/>
      <c r="Q1137" s="197"/>
      <c r="R1137" s="198"/>
      <c r="S1137" s="198"/>
      <c r="T1137" s="197"/>
      <c r="U1137" s="197"/>
      <c r="V1137" s="198"/>
      <c r="W1137" s="198"/>
      <c r="X1137" s="197"/>
      <c r="Y1137" s="197"/>
      <c r="Z1137" s="198"/>
      <c r="AA1137" s="198"/>
      <c r="AB1137" s="197"/>
      <c r="AC1137" s="197"/>
      <c r="AD1137" s="198"/>
      <c r="AE1137" s="198"/>
      <c r="AF1137" s="197"/>
      <c r="AG1137" s="197"/>
      <c r="AH1137" s="198"/>
      <c r="AI1137" s="198"/>
      <c r="AJ1137" s="197">
        <f t="shared" si="262"/>
        <v>1.8000000000000002E-2</v>
      </c>
      <c r="AK1137" s="197">
        <f t="shared" si="259"/>
        <v>0.95813249999999894</v>
      </c>
      <c r="AL1137" s="198">
        <f>ROW(AG117)*AJ1137^IF(AK1137=100%,0,1)*PRODUCT(INDEX(1-AJ$1020:AJ1136,))</f>
        <v>0.26334880295182372</v>
      </c>
      <c r="AM1137" s="199">
        <f t="shared" si="260"/>
        <v>35.8318590134066</v>
      </c>
      <c r="AN1137" s="190"/>
    </row>
    <row r="1138" spans="1:40" ht="14.45" hidden="1" customHeight="1">
      <c r="A1138" s="190"/>
      <c r="B1138" s="686"/>
      <c r="C1138" s="196">
        <v>117</v>
      </c>
      <c r="D1138" s="200"/>
      <c r="E1138" s="200"/>
      <c r="F1138" s="198"/>
      <c r="G1138" s="198"/>
      <c r="H1138" s="197"/>
      <c r="I1138" s="197"/>
      <c r="J1138" s="198"/>
      <c r="K1138" s="198"/>
      <c r="L1138" s="197"/>
      <c r="M1138" s="197"/>
      <c r="N1138" s="198"/>
      <c r="O1138" s="198"/>
      <c r="P1138" s="197"/>
      <c r="Q1138" s="197"/>
      <c r="R1138" s="198"/>
      <c r="S1138" s="198"/>
      <c r="T1138" s="197"/>
      <c r="U1138" s="197"/>
      <c r="V1138" s="198"/>
      <c r="W1138" s="198"/>
      <c r="X1138" s="197"/>
      <c r="Y1138" s="197"/>
      <c r="Z1138" s="198"/>
      <c r="AA1138" s="198"/>
      <c r="AB1138" s="197"/>
      <c r="AC1138" s="197"/>
      <c r="AD1138" s="198"/>
      <c r="AE1138" s="198"/>
      <c r="AF1138" s="197"/>
      <c r="AG1138" s="197"/>
      <c r="AH1138" s="198"/>
      <c r="AI1138" s="198"/>
      <c r="AJ1138" s="197">
        <f t="shared" si="262"/>
        <v>1.8000000000000002E-2</v>
      </c>
      <c r="AK1138" s="197">
        <f t="shared" si="259"/>
        <v>0.96650249999999893</v>
      </c>
      <c r="AL1138" s="198">
        <f>ROW(AG118)*AJ1138^IF(AK1138=100%,0,1)*PRODUCT(INDEX(1-AJ$1020:AJ1137,))</f>
        <v>0.26081885376791047</v>
      </c>
      <c r="AM1138" s="199">
        <f t="shared" si="260"/>
        <v>36.092677867174508</v>
      </c>
      <c r="AN1138" s="190"/>
    </row>
    <row r="1139" spans="1:40" ht="14.45" hidden="1" customHeight="1">
      <c r="A1139" s="190"/>
      <c r="B1139" s="686"/>
      <c r="C1139" s="196">
        <v>118</v>
      </c>
      <c r="D1139" s="200"/>
      <c r="E1139" s="200"/>
      <c r="F1139" s="198"/>
      <c r="G1139" s="198"/>
      <c r="H1139" s="197"/>
      <c r="I1139" s="197"/>
      <c r="J1139" s="198"/>
      <c r="K1139" s="198"/>
      <c r="L1139" s="197"/>
      <c r="M1139" s="197"/>
      <c r="N1139" s="198"/>
      <c r="O1139" s="198"/>
      <c r="P1139" s="197"/>
      <c r="Q1139" s="197"/>
      <c r="R1139" s="198"/>
      <c r="S1139" s="198"/>
      <c r="T1139" s="197"/>
      <c r="U1139" s="197"/>
      <c r="V1139" s="198"/>
      <c r="W1139" s="198"/>
      <c r="X1139" s="197"/>
      <c r="Y1139" s="197"/>
      <c r="Z1139" s="198"/>
      <c r="AA1139" s="198"/>
      <c r="AB1139" s="197"/>
      <c r="AC1139" s="197"/>
      <c r="AD1139" s="198"/>
      <c r="AE1139" s="198"/>
      <c r="AF1139" s="197"/>
      <c r="AG1139" s="197"/>
      <c r="AH1139" s="198"/>
      <c r="AI1139" s="198"/>
      <c r="AJ1139" s="197">
        <f t="shared" si="262"/>
        <v>1.8000000000000002E-2</v>
      </c>
      <c r="AK1139" s="197">
        <f t="shared" si="259"/>
        <v>0.97487249999999892</v>
      </c>
      <c r="AL1139" s="198">
        <f>ROW(AG119)*AJ1139^IF(AK1139=100%,0,1)*PRODUCT(INDEX(1-AJ$1020:AJ1138,))</f>
        <v>0.25829465774246169</v>
      </c>
      <c r="AM1139" s="199">
        <f t="shared" si="260"/>
        <v>36.350972524916969</v>
      </c>
      <c r="AN1139" s="190"/>
    </row>
    <row r="1140" spans="1:40" ht="14.45" hidden="1" customHeight="1">
      <c r="A1140" s="190"/>
      <c r="B1140" s="686"/>
      <c r="C1140" s="196"/>
      <c r="D1140" s="200"/>
      <c r="E1140" s="200"/>
      <c r="F1140" s="198"/>
      <c r="G1140" s="198"/>
      <c r="H1140" s="197"/>
      <c r="I1140" s="197"/>
      <c r="J1140" s="198"/>
      <c r="K1140" s="198"/>
      <c r="L1140" s="197"/>
      <c r="M1140" s="197"/>
      <c r="N1140" s="198"/>
      <c r="O1140" s="198"/>
      <c r="P1140" s="197"/>
      <c r="Q1140" s="197"/>
      <c r="R1140" s="198"/>
      <c r="S1140" s="198"/>
      <c r="T1140" s="197"/>
      <c r="U1140" s="197"/>
      <c r="V1140" s="198"/>
      <c r="W1140" s="198"/>
      <c r="X1140" s="197"/>
      <c r="Y1140" s="197"/>
      <c r="Z1140" s="198"/>
      <c r="AA1140" s="198"/>
      <c r="AB1140" s="197"/>
      <c r="AC1140" s="197"/>
      <c r="AD1140" s="198"/>
      <c r="AE1140" s="198"/>
      <c r="AF1140" s="197"/>
      <c r="AG1140" s="197"/>
      <c r="AH1140" s="198"/>
      <c r="AI1140" s="198"/>
      <c r="AJ1140" s="197">
        <f t="shared" si="262"/>
        <v>1.8000000000000002E-2</v>
      </c>
      <c r="AK1140" s="197">
        <f t="shared" ref="AK1140:AK1143" si="263">IF(AK1139+AJ1139*0.465&gt;1,1,AK1139+AJ1139*0.465)</f>
        <v>0.98324249999999891</v>
      </c>
      <c r="AL1140" s="198">
        <f>ROW(AG120)*AJ1140^IF(AK1140=100%,0,1)*PRODUCT(INDEX(1-AJ$1020:AJ1139,))</f>
        <v>0.25577682746530828</v>
      </c>
      <c r="AM1140" s="199">
        <f t="shared" ref="AM1140:AM1143" si="264">SUM(AL1140+AM1139)</f>
        <v>36.60674935238228</v>
      </c>
      <c r="AN1140" s="190"/>
    </row>
    <row r="1141" spans="1:40" ht="14.45" hidden="1" customHeight="1">
      <c r="A1141" s="190"/>
      <c r="B1141" s="686"/>
      <c r="C1141" s="196">
        <v>119</v>
      </c>
      <c r="D1141" s="200"/>
      <c r="E1141" s="200"/>
      <c r="F1141" s="198"/>
      <c r="G1141" s="198"/>
      <c r="H1141" s="197"/>
      <c r="I1141" s="197"/>
      <c r="J1141" s="198"/>
      <c r="K1141" s="198"/>
      <c r="L1141" s="197"/>
      <c r="M1141" s="197"/>
      <c r="N1141" s="198"/>
      <c r="O1141" s="198"/>
      <c r="P1141" s="197"/>
      <c r="Q1141" s="197"/>
      <c r="R1141" s="198"/>
      <c r="S1141" s="198"/>
      <c r="T1141" s="197"/>
      <c r="U1141" s="197"/>
      <c r="V1141" s="198"/>
      <c r="W1141" s="198"/>
      <c r="X1141" s="197"/>
      <c r="Y1141" s="197"/>
      <c r="Z1141" s="198"/>
      <c r="AA1141" s="198"/>
      <c r="AB1141" s="197"/>
      <c r="AC1141" s="197"/>
      <c r="AD1141" s="198"/>
      <c r="AE1141" s="198"/>
      <c r="AF1141" s="197"/>
      <c r="AG1141" s="197"/>
      <c r="AH1141" s="198"/>
      <c r="AI1141" s="198"/>
      <c r="AJ1141" s="197">
        <f t="shared" si="262"/>
        <v>1.8000000000000002E-2</v>
      </c>
      <c r="AK1141" s="197">
        <f t="shared" si="263"/>
        <v>0.9916124999999989</v>
      </c>
      <c r="AL1141" s="198">
        <f>ROW(AG121)*AJ1141^IF(AK1141=100%,0,1)*PRODUCT(INDEX(1-AJ$1020:AJ1140,))</f>
        <v>0.25326595160902388</v>
      </c>
      <c r="AM1141" s="199">
        <f t="shared" si="264"/>
        <v>36.860015303991304</v>
      </c>
      <c r="AN1141" s="190"/>
    </row>
    <row r="1142" spans="1:40" ht="14.45" hidden="1" customHeight="1">
      <c r="A1142" s="190"/>
      <c r="B1142" s="686"/>
      <c r="C1142" s="196">
        <v>120</v>
      </c>
      <c r="D1142" s="200"/>
      <c r="E1142" s="200"/>
      <c r="F1142" s="198"/>
      <c r="G1142" s="198"/>
      <c r="H1142" s="197"/>
      <c r="I1142" s="197"/>
      <c r="J1142" s="198"/>
      <c r="K1142" s="198"/>
      <c r="L1142" s="197"/>
      <c r="M1142" s="197"/>
      <c r="N1142" s="198"/>
      <c r="O1142" s="198"/>
      <c r="P1142" s="197"/>
      <c r="Q1142" s="197"/>
      <c r="R1142" s="198"/>
      <c r="S1142" s="198"/>
      <c r="T1142" s="197"/>
      <c r="U1142" s="197"/>
      <c r="V1142" s="198"/>
      <c r="W1142" s="198"/>
      <c r="X1142" s="197"/>
      <c r="Y1142" s="197"/>
      <c r="Z1142" s="198"/>
      <c r="AA1142" s="198"/>
      <c r="AB1142" s="197"/>
      <c r="AC1142" s="197"/>
      <c r="AD1142" s="198"/>
      <c r="AE1142" s="198"/>
      <c r="AF1142" s="197"/>
      <c r="AG1142" s="197"/>
      <c r="AH1142" s="198"/>
      <c r="AI1142" s="198"/>
      <c r="AJ1142" s="197">
        <f t="shared" si="262"/>
        <v>1.8000000000000002E-2</v>
      </c>
      <c r="AK1142" s="197">
        <f t="shared" si="263"/>
        <v>0.99998249999999889</v>
      </c>
      <c r="AL1142" s="198">
        <f>ROW(AG122)*AJ1142^IF(AK1142=100%,0,1)*PRODUCT(INDEX(1-AJ$1020:AJ1141,))</f>
        <v>0.25076259559146685</v>
      </c>
      <c r="AM1142" s="199">
        <f t="shared" si="264"/>
        <v>37.110777899582772</v>
      </c>
      <c r="AN1142" s="190"/>
    </row>
    <row r="1143" spans="1:40" ht="14.45" customHeight="1" thickBot="1">
      <c r="A1143" s="190"/>
      <c r="B1143" s="687"/>
      <c r="C1143" s="202">
        <v>121</v>
      </c>
      <c r="D1143" s="203"/>
      <c r="E1143" s="203"/>
      <c r="F1143" s="204"/>
      <c r="G1143" s="204"/>
      <c r="H1143" s="205"/>
      <c r="I1143" s="205"/>
      <c r="J1143" s="204"/>
      <c r="K1143" s="204"/>
      <c r="L1143" s="205"/>
      <c r="M1143" s="205"/>
      <c r="N1143" s="204"/>
      <c r="O1143" s="204"/>
      <c r="P1143" s="205"/>
      <c r="Q1143" s="205"/>
      <c r="R1143" s="204"/>
      <c r="S1143" s="204"/>
      <c r="T1143" s="205"/>
      <c r="U1143" s="205"/>
      <c r="V1143" s="204"/>
      <c r="W1143" s="204"/>
      <c r="X1143" s="205"/>
      <c r="Y1143" s="205"/>
      <c r="Z1143" s="204"/>
      <c r="AA1143" s="204"/>
      <c r="AB1143" s="205"/>
      <c r="AC1143" s="205"/>
      <c r="AD1143" s="204"/>
      <c r="AE1143" s="204"/>
      <c r="AF1143" s="205"/>
      <c r="AG1143" s="205"/>
      <c r="AH1143" s="204"/>
      <c r="AI1143" s="204"/>
      <c r="AJ1143" s="205">
        <f t="shared" si="262"/>
        <v>1.8000000000000002E-2</v>
      </c>
      <c r="AK1143" s="205">
        <f t="shared" si="263"/>
        <v>1</v>
      </c>
      <c r="AL1143" s="204">
        <f>ROW(AG123)*AJ1143^IF(AK1143=100%,0,1)*PRODUCT(INDEX(1-AJ$1020:AJ1142,))</f>
        <v>13.792627901234479</v>
      </c>
      <c r="AM1143" s="206">
        <f t="shared" si="264"/>
        <v>50.903405800817254</v>
      </c>
      <c r="AN1143" s="190"/>
    </row>
    <row r="1144" spans="1:40" ht="14.45" customHeight="1" thickBot="1">
      <c r="A1144" s="190"/>
      <c r="B1144" s="190"/>
      <c r="C1144" s="190"/>
      <c r="D1144" s="190"/>
      <c r="E1144" s="190"/>
      <c r="F1144" s="192"/>
      <c r="G1144" s="192"/>
      <c r="H1144" s="190"/>
      <c r="I1144" s="190"/>
      <c r="J1144" s="192"/>
      <c r="K1144" s="192"/>
      <c r="L1144" s="190"/>
      <c r="M1144" s="190"/>
      <c r="N1144" s="192"/>
      <c r="O1144" s="192"/>
      <c r="P1144" s="190"/>
      <c r="Q1144" s="190"/>
      <c r="R1144" s="192"/>
      <c r="S1144" s="192"/>
      <c r="T1144" s="190"/>
      <c r="U1144" s="190"/>
      <c r="V1144" s="192"/>
      <c r="W1144" s="192"/>
      <c r="X1144" s="190"/>
      <c r="Y1144" s="190"/>
      <c r="Z1144" s="192"/>
      <c r="AA1144" s="192"/>
      <c r="AB1144" s="190"/>
      <c r="AC1144" s="190"/>
      <c r="AD1144" s="192"/>
      <c r="AE1144" s="192"/>
      <c r="AF1144" s="190"/>
      <c r="AG1144" s="190"/>
      <c r="AH1144" s="192"/>
      <c r="AI1144" s="192"/>
      <c r="AJ1144" s="190"/>
      <c r="AK1144" s="190"/>
      <c r="AL1144" s="192"/>
      <c r="AM1144" s="192"/>
      <c r="AN1144" s="190"/>
    </row>
    <row r="1145" spans="1:40" ht="14.45" customHeight="1">
      <c r="A1145" s="190"/>
      <c r="B1145" s="685" t="s">
        <v>1550</v>
      </c>
      <c r="C1145" s="176" t="s">
        <v>1540</v>
      </c>
      <c r="D1145" s="683">
        <v>7</v>
      </c>
      <c r="E1145" s="683"/>
      <c r="F1145" s="683"/>
      <c r="G1145" s="683"/>
      <c r="H1145" s="683">
        <v>8</v>
      </c>
      <c r="I1145" s="683"/>
      <c r="J1145" s="683"/>
      <c r="K1145" s="683"/>
      <c r="L1145" s="683" t="s">
        <v>1007</v>
      </c>
      <c r="M1145" s="683"/>
      <c r="N1145" s="683"/>
      <c r="O1145" s="683"/>
      <c r="P1145" s="683" t="s">
        <v>1008</v>
      </c>
      <c r="Q1145" s="683"/>
      <c r="R1145" s="683"/>
      <c r="S1145" s="683"/>
      <c r="T1145" s="683" t="s">
        <v>1009</v>
      </c>
      <c r="U1145" s="683"/>
      <c r="V1145" s="683"/>
      <c r="W1145" s="683"/>
      <c r="X1145" s="683" t="s">
        <v>1010</v>
      </c>
      <c r="Y1145" s="683"/>
      <c r="Z1145" s="683"/>
      <c r="AA1145" s="683"/>
      <c r="AB1145" s="683" t="s">
        <v>1011</v>
      </c>
      <c r="AC1145" s="683"/>
      <c r="AD1145" s="688"/>
      <c r="AE1145" s="688"/>
      <c r="AF1145" s="683" t="s">
        <v>1012</v>
      </c>
      <c r="AG1145" s="683"/>
      <c r="AH1145" s="688"/>
      <c r="AI1145" s="688"/>
      <c r="AJ1145" s="683" t="s">
        <v>981</v>
      </c>
      <c r="AK1145" s="683"/>
      <c r="AL1145" s="683"/>
      <c r="AM1145" s="684"/>
      <c r="AN1145" s="190"/>
    </row>
    <row r="1146" spans="1:40" ht="14.45" customHeight="1">
      <c r="A1146" s="190"/>
      <c r="B1146" s="686"/>
      <c r="C1146" s="163" t="s">
        <v>1549</v>
      </c>
      <c r="D1146" s="163" t="s">
        <v>1004</v>
      </c>
      <c r="E1146" s="163" t="s">
        <v>1005</v>
      </c>
      <c r="F1146" s="163" t="s">
        <v>175</v>
      </c>
      <c r="G1146" s="163" t="s">
        <v>1006</v>
      </c>
      <c r="H1146" s="163" t="s">
        <v>1004</v>
      </c>
      <c r="I1146" s="163" t="s">
        <v>1005</v>
      </c>
      <c r="J1146" s="163" t="s">
        <v>175</v>
      </c>
      <c r="K1146" s="163" t="s">
        <v>1006</v>
      </c>
      <c r="L1146" s="163" t="s">
        <v>1004</v>
      </c>
      <c r="M1146" s="163" t="s">
        <v>1005</v>
      </c>
      <c r="N1146" s="163" t="s">
        <v>175</v>
      </c>
      <c r="O1146" s="163" t="s">
        <v>1006</v>
      </c>
      <c r="P1146" s="163" t="s">
        <v>1004</v>
      </c>
      <c r="Q1146" s="163" t="s">
        <v>1005</v>
      </c>
      <c r="R1146" s="163" t="s">
        <v>175</v>
      </c>
      <c r="S1146" s="163" t="s">
        <v>1006</v>
      </c>
      <c r="T1146" s="163" t="s">
        <v>1004</v>
      </c>
      <c r="U1146" s="163" t="s">
        <v>1005</v>
      </c>
      <c r="V1146" s="163" t="s">
        <v>175</v>
      </c>
      <c r="W1146" s="163" t="s">
        <v>1006</v>
      </c>
      <c r="X1146" s="163" t="s">
        <v>1004</v>
      </c>
      <c r="Y1146" s="163" t="s">
        <v>1005</v>
      </c>
      <c r="Z1146" s="163" t="s">
        <v>175</v>
      </c>
      <c r="AA1146" s="163" t="s">
        <v>1006</v>
      </c>
      <c r="AB1146" s="163" t="s">
        <v>1004</v>
      </c>
      <c r="AC1146" s="163" t="s">
        <v>1005</v>
      </c>
      <c r="AD1146" s="163" t="s">
        <v>175</v>
      </c>
      <c r="AE1146" s="163" t="s">
        <v>1006</v>
      </c>
      <c r="AF1146" s="163" t="s">
        <v>1004</v>
      </c>
      <c r="AG1146" s="163" t="s">
        <v>1005</v>
      </c>
      <c r="AH1146" s="163" t="s">
        <v>175</v>
      </c>
      <c r="AI1146" s="163" t="s">
        <v>1006</v>
      </c>
      <c r="AJ1146" s="163" t="s">
        <v>1004</v>
      </c>
      <c r="AK1146" s="163" t="s">
        <v>1005</v>
      </c>
      <c r="AL1146" s="163" t="s">
        <v>175</v>
      </c>
      <c r="AM1146" s="185" t="s">
        <v>1006</v>
      </c>
      <c r="AN1146" s="190"/>
    </row>
    <row r="1147" spans="1:40" ht="14.45" hidden="1" customHeight="1">
      <c r="A1147" s="190"/>
      <c r="B1147" s="686"/>
      <c r="C1147" s="168"/>
      <c r="D1147" s="174">
        <f>$F$5</f>
        <v>1.67E-2</v>
      </c>
      <c r="E1147" s="174">
        <f>$F$7</f>
        <v>3.3300000000000003E-2</v>
      </c>
      <c r="F1147" s="174">
        <f>$F$9</f>
        <v>0.1</v>
      </c>
      <c r="G1147" s="170">
        <f>$D$9</f>
        <v>0.4</v>
      </c>
      <c r="H1147" s="174">
        <f>$F$15</f>
        <v>1.2500000000000001E-2</v>
      </c>
      <c r="I1147" s="174">
        <f>$F$17</f>
        <v>2.5000000000000001E-2</v>
      </c>
      <c r="J1147" s="174">
        <f>$F$19</f>
        <v>7.4999999999999997E-2</v>
      </c>
      <c r="K1147" s="170">
        <f>$D$19</f>
        <v>0.45</v>
      </c>
      <c r="L1147" s="174">
        <f>$F$25</f>
        <v>8.3999999999999995E-3</v>
      </c>
      <c r="M1147" s="174">
        <f>$F$27</f>
        <v>1.67E-2</v>
      </c>
      <c r="N1147" s="174">
        <f>$F$29</f>
        <v>0.05</v>
      </c>
      <c r="O1147" s="170">
        <f>$D$29</f>
        <v>0.3</v>
      </c>
      <c r="P1147" s="174">
        <f>$F$55</f>
        <v>2.0999999999999999E-3</v>
      </c>
      <c r="Q1147" s="174">
        <f>$F$57</f>
        <v>4.1999999999999997E-3</v>
      </c>
      <c r="R1147" s="174">
        <f>$F$59</f>
        <v>1.2500000000000001E-2</v>
      </c>
      <c r="S1147" s="170">
        <f>$D$59</f>
        <v>0.15</v>
      </c>
      <c r="T1147" s="174">
        <f>$O$25</f>
        <v>1.4E-3</v>
      </c>
      <c r="U1147" s="174">
        <f>$O$27</f>
        <v>2.8E-3</v>
      </c>
      <c r="V1147" s="174">
        <f>$O$29</f>
        <v>8.3000000000000001E-3</v>
      </c>
      <c r="W1147" s="170">
        <f>$M$29</f>
        <v>0.1</v>
      </c>
      <c r="X1147" s="174">
        <f>$O$55</f>
        <v>5.0000000000000001E-4</v>
      </c>
      <c r="Y1147" s="174">
        <f>$O$57</f>
        <v>8.9999999999999998E-4</v>
      </c>
      <c r="Z1147" s="174">
        <f>$O$59</f>
        <v>2.8E-3</v>
      </c>
      <c r="AA1147" s="170">
        <f>$M$59</f>
        <v>0.05</v>
      </c>
      <c r="AB1147" s="174">
        <f>$X$25</f>
        <v>2.9999999999999997E-4</v>
      </c>
      <c r="AC1147" s="174">
        <f>$X$27</f>
        <v>5.9999999999999995E-4</v>
      </c>
      <c r="AD1147" s="174">
        <f>$X$29</f>
        <v>1.6999999999999999E-3</v>
      </c>
      <c r="AE1147" s="170">
        <f>$V$29</f>
        <v>0.03</v>
      </c>
      <c r="AF1147" s="174">
        <f>$X$35</f>
        <v>1E-4</v>
      </c>
      <c r="AG1147" s="174">
        <f>$X$37</f>
        <v>2.0000000000000001E-4</v>
      </c>
      <c r="AH1147" s="174">
        <f>$X$39</f>
        <v>4.0000000000000002E-4</v>
      </c>
      <c r="AI1147" s="170">
        <f>$V$39</f>
        <v>0.01</v>
      </c>
      <c r="AJ1147" s="174">
        <f>$X$55</f>
        <v>1E-4</v>
      </c>
      <c r="AK1147" s="174">
        <f>$X$57</f>
        <v>2.0000000000000001E-4</v>
      </c>
      <c r="AL1147" s="174">
        <f>$X$59</f>
        <v>4.0000000000000002E-4</v>
      </c>
      <c r="AM1147" s="189">
        <f>$V$59</f>
        <v>0.01</v>
      </c>
      <c r="AN1147" s="190"/>
    </row>
    <row r="1148" spans="1:40" ht="14.45" hidden="1" customHeight="1">
      <c r="A1148" s="190"/>
      <c r="B1148" s="686"/>
      <c r="C1148" s="168"/>
      <c r="D1148" s="168">
        <f>$G$5</f>
        <v>12</v>
      </c>
      <c r="E1148" s="168">
        <f>$G$7</f>
        <v>6</v>
      </c>
      <c r="F1148" s="168">
        <f>$G$9</f>
        <v>2</v>
      </c>
      <c r="G1148" s="168"/>
      <c r="H1148" s="168">
        <f>$G$15</f>
        <v>12</v>
      </c>
      <c r="I1148" s="168">
        <f>$G$17</f>
        <v>6</v>
      </c>
      <c r="J1148" s="168">
        <f>$G$19</f>
        <v>2</v>
      </c>
      <c r="K1148" s="168"/>
      <c r="L1148" s="168">
        <f>$G$25</f>
        <v>12</v>
      </c>
      <c r="M1148" s="168">
        <f>$G$27</f>
        <v>6</v>
      </c>
      <c r="N1148" s="168">
        <f>$G$29</f>
        <v>2</v>
      </c>
      <c r="O1148" s="168"/>
      <c r="P1148" s="168">
        <f>$G$55</f>
        <v>24</v>
      </c>
      <c r="Q1148" s="168">
        <f>$G$57</f>
        <v>12</v>
      </c>
      <c r="R1148" s="168">
        <f>$G$59</f>
        <v>4</v>
      </c>
      <c r="S1148" s="168"/>
      <c r="T1148" s="168">
        <f>$P$25</f>
        <v>24</v>
      </c>
      <c r="U1148" s="168">
        <f>$P$27</f>
        <v>12</v>
      </c>
      <c r="V1148" s="168">
        <f>$P$29</f>
        <v>4</v>
      </c>
      <c r="W1148" s="168"/>
      <c r="X1148" s="168">
        <f>$P$55</f>
        <v>36</v>
      </c>
      <c r="Y1148" s="168">
        <f>$P$57</f>
        <v>18</v>
      </c>
      <c r="Z1148" s="168">
        <f>$P$59</f>
        <v>6</v>
      </c>
      <c r="AA1148" s="168"/>
      <c r="AB1148" s="168">
        <f>$Y$25</f>
        <v>36</v>
      </c>
      <c r="AC1148" s="168">
        <f>$Y$27</f>
        <v>18</v>
      </c>
      <c r="AD1148" s="168">
        <f>$Y$29</f>
        <v>6</v>
      </c>
      <c r="AE1148" s="168"/>
      <c r="AF1148" s="168">
        <f>$Y$35</f>
        <v>48</v>
      </c>
      <c r="AG1148" s="168">
        <f>$Y$37</f>
        <v>24</v>
      </c>
      <c r="AH1148" s="168">
        <f>$Y$39</f>
        <v>8</v>
      </c>
      <c r="AI1148" s="168"/>
      <c r="AJ1148" s="168">
        <f>$Y$55</f>
        <v>48</v>
      </c>
      <c r="AK1148" s="168">
        <f>$Y$57</f>
        <v>24</v>
      </c>
      <c r="AL1148" s="168">
        <f>$Y$59</f>
        <v>8</v>
      </c>
      <c r="AM1148" s="169"/>
      <c r="AN1148" s="190"/>
    </row>
    <row r="1149" spans="1:40" ht="14.45" hidden="1" customHeight="1">
      <c r="A1149" s="190"/>
      <c r="B1149" s="686"/>
      <c r="C1149" s="168"/>
      <c r="D1149" s="170"/>
      <c r="E1149" s="170"/>
      <c r="F1149" s="171"/>
      <c r="G1149" s="171"/>
      <c r="H1149" s="170"/>
      <c r="I1149" s="170"/>
      <c r="J1149" s="171"/>
      <c r="K1149" s="171"/>
      <c r="L1149" s="170"/>
      <c r="M1149" s="170"/>
      <c r="N1149" s="171"/>
      <c r="O1149" s="171"/>
      <c r="P1149" s="170"/>
      <c r="Q1149" s="170"/>
      <c r="R1149" s="171"/>
      <c r="S1149" s="171"/>
      <c r="T1149" s="170"/>
      <c r="U1149" s="170"/>
      <c r="V1149" s="171"/>
      <c r="W1149" s="171"/>
      <c r="X1149" s="170"/>
      <c r="Y1149" s="170"/>
      <c r="Z1149" s="171"/>
      <c r="AA1149" s="171"/>
      <c r="AB1149" s="170"/>
      <c r="AC1149" s="170"/>
      <c r="AD1149" s="171"/>
      <c r="AE1149" s="171"/>
      <c r="AF1149" s="170"/>
      <c r="AG1149" s="170"/>
      <c r="AH1149" s="171"/>
      <c r="AI1149" s="171"/>
      <c r="AJ1149" s="172"/>
      <c r="AK1149" s="170"/>
      <c r="AL1149" s="171"/>
      <c r="AM1149" s="173"/>
      <c r="AN1149" s="190"/>
    </row>
    <row r="1150" spans="1:40" ht="14.45" customHeight="1">
      <c r="A1150" s="190"/>
      <c r="B1150" s="686"/>
      <c r="C1150" s="196">
        <v>0</v>
      </c>
      <c r="D1150" s="197">
        <f>IF(D$65+D1147*D1148+E1147*E1148+F1147*F1148&gt;1,1,IF(D1147*D1148+E1147*E1148+F1147*F1148&gt;G1147,D$65+G1147,D$65+D1147*D1148+E1147*E1148+F1147*F1148))</f>
        <v>1</v>
      </c>
      <c r="E1150" s="197">
        <v>0</v>
      </c>
      <c r="F1150" s="198">
        <f>ROW(A1)*D1150^IF(E1150=100%,0,1)*PRODUCT(INDEX(1-D$1149:D1149,))</f>
        <v>1</v>
      </c>
      <c r="G1150" s="198">
        <f>SUM(F1150+G1149)</f>
        <v>1</v>
      </c>
      <c r="H1150" s="197">
        <f>IF(H$65+H1147*H1148+I1147*I1148+J1147*J1148&gt;1,1,IF(H1147*H1148+I1147*I1148+J1147*J1148&gt;K1147,H$65+K1147,H$65+H1147*H1148+I1147*I1148+J1147*J1148))</f>
        <v>0.90000000000000013</v>
      </c>
      <c r="I1150" s="197">
        <v>0</v>
      </c>
      <c r="J1150" s="198">
        <f>ROW(E1)*H1150^IF(I1150=100%,0,1)*PRODUCT(INDEX(1-H$1149:H1149,))</f>
        <v>0.90000000000000013</v>
      </c>
      <c r="K1150" s="198">
        <f>SUM(J1150+K1149)</f>
        <v>0.90000000000000013</v>
      </c>
      <c r="L1150" s="197">
        <f>IF(L$65+L1147*L1148+M1147*M1148+N1147*N1148&gt;1,1,IF(L1147*L1148+M1147*M1148+N1147*N1148&gt;O1147,L$65+O1147,L$65+L1147*L1148+M1147*M1148+N1147*N1148))</f>
        <v>0.6</v>
      </c>
      <c r="M1150" s="197">
        <v>0</v>
      </c>
      <c r="N1150" s="198">
        <f>ROW(I1)*L1150^IF(M1150=100%,0,1)*PRODUCT(INDEX(1-L$1149:L1149,))</f>
        <v>0.6</v>
      </c>
      <c r="O1150" s="198">
        <f>SUM(N1150+O1149)</f>
        <v>0.6</v>
      </c>
      <c r="P1150" s="197">
        <f>IF(P$65+P1147*P1148+Q1147*Q1148+R1147*R1148&gt;1,1,IF(P1147*P1148+Q1147*Q1148+R1147*R1148&gt;S1147,P$65+S1147,P$65+P1147*P1148+Q1147*Q1148+R1147*R1148))</f>
        <v>0.3</v>
      </c>
      <c r="Q1150" s="197">
        <v>0</v>
      </c>
      <c r="R1150" s="198">
        <f>ROW(M1)*P1150^IF(Q1150=100%,0,1)*PRODUCT(INDEX(1-P$1149:P1149,))</f>
        <v>0.3</v>
      </c>
      <c r="S1150" s="198">
        <f>SUM(R1150+S1149)</f>
        <v>0.3</v>
      </c>
      <c r="T1150" s="197">
        <f>IF(T$65+T1147*T1148+U1147*U1148+V1147*V1148&gt;1,1,IF(T1147*T1148+U1147*U1148+V1147*V1148&gt;W1147,T$65+W1147,T$65+T1147*T1148+U1147*U1148+V1147*V1148))</f>
        <v>0.2</v>
      </c>
      <c r="U1150" s="197">
        <v>0</v>
      </c>
      <c r="V1150" s="198">
        <f>ROW(Q1)*T1150^IF(U1150=100%,0,1)*PRODUCT(INDEX(1-T$1149:T1149,))</f>
        <v>0.2</v>
      </c>
      <c r="W1150" s="198">
        <f>SUM(V1150+W1149)</f>
        <v>0.2</v>
      </c>
      <c r="X1150" s="197">
        <f>IF(X$65+X1147*X1148+Y1147*Y1148+Z1147*Z1148&gt;1,1,IF(X1147*X1148+Y1147*Y1148+Z1147*Z1148&gt;AA1147,X$65+AA1147,X$65+X1147*X1148+Y1147*Y1148+Z1147*Z1148))</f>
        <v>0.1</v>
      </c>
      <c r="Y1150" s="197">
        <v>0</v>
      </c>
      <c r="Z1150" s="198">
        <f>ROW(U1)*X1150^IF(Y1150=100%,0,1)*PRODUCT(INDEX(1-X$1149:X1149,))</f>
        <v>0.1</v>
      </c>
      <c r="AA1150" s="198">
        <f>SUM(Z1150+AA1149)</f>
        <v>0.1</v>
      </c>
      <c r="AB1150" s="197">
        <f>IF(AB$65+AB1147*AB1148+AC1147*AC1148+AD1147*AD1148&gt;1,1,IF(AB1147*AB1148+AC1147*AC1148+AD1147*AD1148&gt;AE1147,AB$65+AE1147,AB$65+AB1147*AB1148+AC1147*AC1148+AD1147*AD1148))</f>
        <v>0.06</v>
      </c>
      <c r="AC1150" s="197">
        <v>0</v>
      </c>
      <c r="AD1150" s="198">
        <f>ROW(Y1)*AB1150^IF(AC1150=100%,0,1)*PRODUCT(INDEX(1-AB$1149:AB1149,))</f>
        <v>0.06</v>
      </c>
      <c r="AE1150" s="198">
        <f>SUM(AD1150+AE1149)</f>
        <v>0.06</v>
      </c>
      <c r="AF1150" s="197">
        <f>IF(AF$65+AF1147*AF1148+AG1147*AG1148+AH1147*AH1148&gt;1,1,IF(AF1147*AF1148+AG1147*AG1148+AH1147*AH1148&gt;AI1147,AF$65+AI1147,AF$65+AF1147*AF1148+AG1147*AG1148+AH1147*AH1148))</f>
        <v>0.02</v>
      </c>
      <c r="AG1150" s="197">
        <v>0</v>
      </c>
      <c r="AH1150" s="198">
        <f>ROW(AC1)*AF1150^IF(AG1150=100%,0,1)*PRODUCT(INDEX(1-AF$1149:AF1149,))</f>
        <v>0.02</v>
      </c>
      <c r="AI1150" s="198">
        <f>SUM(AH1150+AI1149)</f>
        <v>0.02</v>
      </c>
      <c r="AJ1150" s="197">
        <f>IF(AJ$65+AJ1147*AJ1148+AK1147*AK1148+AL1147*AL1148&gt;1,1,IF(AJ1147*AJ1148+AK1147*AK1148+AL1147*AL1148&gt;AM1147,AJ$65+AM1147,AJ$65+AJ1147*AJ1148+AK1147*AK1148+AL1147*AL1148))</f>
        <v>1.4999999999999999E-2</v>
      </c>
      <c r="AK1150" s="197">
        <v>0</v>
      </c>
      <c r="AL1150" s="198">
        <f>ROW(AG1)*AJ1150^IF(AK1150=100%,0,1)*PRODUCT(INDEX(1-AJ$1149:AJ1149,))</f>
        <v>1.4999999999999999E-2</v>
      </c>
      <c r="AM1150" s="199">
        <f>SUM(AL1150+AM1149)</f>
        <v>1.4999999999999999E-2</v>
      </c>
      <c r="AN1150" s="190"/>
    </row>
    <row r="1151" spans="1:40" ht="14.45" hidden="1" customHeight="1">
      <c r="A1151" s="190"/>
      <c r="B1151" s="686"/>
      <c r="C1151" s="196">
        <v>1</v>
      </c>
      <c r="D1151" s="197"/>
      <c r="E1151" s="197"/>
      <c r="F1151" s="198"/>
      <c r="G1151" s="198"/>
      <c r="H1151" s="197">
        <f>H1150+ROUNDDOWN(H$65/10,3)</f>
        <v>0.94500000000000017</v>
      </c>
      <c r="I1151" s="197">
        <f>IF(I1150+H1150*0.465&gt;1,1,I1150+H1150*0.465)</f>
        <v>0.41850000000000009</v>
      </c>
      <c r="J1151" s="198">
        <f>ROW(E2)*H1151^IF(I1151=100%,0,1)*PRODUCT(INDEX(1-H$1149:H1150,))</f>
        <v>0.18899999999999978</v>
      </c>
      <c r="K1151" s="198">
        <f t="shared" ref="K1151:K1153" si="265">SUM(J1151+K1150)</f>
        <v>1.089</v>
      </c>
      <c r="L1151" s="197">
        <f>L1150+ROUNDDOWN(L$65/10,3)</f>
        <v>0.63</v>
      </c>
      <c r="M1151" s="197">
        <f>IF(M1150+L1150*0.465&gt;1,1,M1150+L1150*0.465)</f>
        <v>0.27900000000000003</v>
      </c>
      <c r="N1151" s="198">
        <f>ROW(I2)*L1151^IF(M1151=100%,0,1)*PRODUCT(INDEX(1-L$1149:L1150,))</f>
        <v>0.504</v>
      </c>
      <c r="O1151" s="198">
        <f t="shared" ref="O1151:O1154" si="266">SUM(N1151+O1150)</f>
        <v>1.1040000000000001</v>
      </c>
      <c r="P1151" s="197">
        <f t="shared" ref="P1151:P1157" si="267">P1150+ROUNDDOWN(P$65/10,3)</f>
        <v>0.315</v>
      </c>
      <c r="Q1151" s="197">
        <f t="shared" ref="Q1151:Q1157" si="268">IF(Q1150+P1150*0.465&gt;1,1,Q1150+P1150*0.465)</f>
        <v>0.13950000000000001</v>
      </c>
      <c r="R1151" s="198">
        <f>ROW(M2)*P1151^IF(Q1151=100%,0,1)*PRODUCT(INDEX(1-P$1149:P1150,))</f>
        <v>0.44099999999999995</v>
      </c>
      <c r="S1151" s="198">
        <f t="shared" ref="S1151:S1157" si="269">SUM(R1151+S1150)</f>
        <v>0.74099999999999988</v>
      </c>
      <c r="T1151" s="197">
        <f t="shared" ref="T1151:T1159" si="270">T1150+ROUNDDOWN(T$65/10,3)</f>
        <v>0.21000000000000002</v>
      </c>
      <c r="U1151" s="197">
        <f t="shared" ref="U1151:U1159" si="271">IF(U1150+T1150*0.465&gt;1,1,U1150+T1150*0.465)</f>
        <v>9.3000000000000013E-2</v>
      </c>
      <c r="V1151" s="198">
        <f>ROW(Q2)*T1151^IF(U1151=100%,0,1)*PRODUCT(INDEX(1-T$1149:T1150,))</f>
        <v>0.33600000000000008</v>
      </c>
      <c r="W1151" s="198">
        <f t="shared" ref="W1151:W1159" si="272">SUM(V1151+W1150)</f>
        <v>0.53600000000000003</v>
      </c>
      <c r="X1151" s="197">
        <f t="shared" ref="X1151:X1160" si="273">X1150+ROUNDDOWN(X$65/10,3)</f>
        <v>0.10500000000000001</v>
      </c>
      <c r="Y1151" s="197">
        <f t="shared" ref="Y1151:Y1167" si="274">IF(Y1150+X1150*0.465&gt;1,1,Y1150+X1150*0.465)</f>
        <v>4.6500000000000007E-2</v>
      </c>
      <c r="Z1151" s="198">
        <f>ROW(U2)*X1151^IF(Y1151=100%,0,1)*PRODUCT(INDEX(1-X$1149:X1150,))</f>
        <v>0.18900000000000003</v>
      </c>
      <c r="AA1151" s="198">
        <f t="shared" ref="AA1151:AA1167" si="275">SUM(Z1151+AA1150)</f>
        <v>0.28900000000000003</v>
      </c>
      <c r="AB1151" s="197">
        <f t="shared" ref="AB1151:AB1160" si="276">AB1150+ROUNDDOWN(AB$65/10,3)</f>
        <v>6.3E-2</v>
      </c>
      <c r="AC1151" s="197">
        <f t="shared" ref="AC1151:AC1176" si="277">IF(AC1150+AB1150*0.465&gt;1,1,AC1150+AB1150*0.465)</f>
        <v>2.7900000000000001E-2</v>
      </c>
      <c r="AD1151" s="198">
        <f>ROW(Y2)*AB1151^IF(AC1151=100%,0,1)*PRODUCT(INDEX(1-AB$1149:AB1150,))</f>
        <v>0.11843999999999999</v>
      </c>
      <c r="AE1151" s="198">
        <f t="shared" ref="AE1151:AE1176" si="278">SUM(AD1151+AE1150)</f>
        <v>0.17843999999999999</v>
      </c>
      <c r="AF1151" s="197">
        <f t="shared" ref="AF1151:AF1160" si="279">AF1150+ROUNDDOWN(AF$65/10,3)</f>
        <v>2.1000000000000001E-2</v>
      </c>
      <c r="AG1151" s="197">
        <f t="shared" ref="AG1151:AG1214" si="280">IF(AG1150+AF1150*0.465&gt;1,1,AG1150+AF1150*0.465)</f>
        <v>9.300000000000001E-3</v>
      </c>
      <c r="AH1151" s="198">
        <f>ROW(AC2)*AF1151^IF(AG1151=100%,0,1)*PRODUCT(INDEX(1-AF$1149:AF1150,))</f>
        <v>4.1160000000000002E-2</v>
      </c>
      <c r="AI1151" s="198">
        <f t="shared" ref="AI1151:AI1214" si="281">SUM(AH1151+AI1150)</f>
        <v>6.1160000000000006E-2</v>
      </c>
      <c r="AJ1151" s="197">
        <f t="shared" ref="AJ1151:AJ1160" si="282">AJ1150+ROUNDDOWN(AJ$65/10,4)</f>
        <v>1.55E-2</v>
      </c>
      <c r="AK1151" s="197">
        <f t="shared" ref="AK1151:AK1214" si="283">IF(AK1150+AJ1150*0.465&gt;1,1,AK1150+AJ1150*0.465)</f>
        <v>6.9750000000000003E-3</v>
      </c>
      <c r="AL1151" s="198">
        <f>ROW(AG2)*AJ1151^IF(AK1151=100%,0,1)*PRODUCT(INDEX(1-AJ$1149:AJ1150,))</f>
        <v>3.0535E-2</v>
      </c>
      <c r="AM1151" s="199">
        <f t="shared" ref="AM1151:AM1214" si="284">SUM(AL1151+AM1150)</f>
        <v>4.5534999999999999E-2</v>
      </c>
      <c r="AN1151" s="190"/>
    </row>
    <row r="1152" spans="1:40" ht="14.45" hidden="1" customHeight="1">
      <c r="A1152" s="190"/>
      <c r="B1152" s="686"/>
      <c r="C1152" s="196">
        <v>2</v>
      </c>
      <c r="D1152" s="197"/>
      <c r="E1152" s="197"/>
      <c r="F1152" s="198"/>
      <c r="G1152" s="198"/>
      <c r="H1152" s="197">
        <f t="shared" ref="H1152:H1153" si="285">H1151+ROUNDDOWN(H$65/10,3)</f>
        <v>0.99000000000000021</v>
      </c>
      <c r="I1152" s="197">
        <f t="shared" ref="I1152:I1153" si="286">IF(I1151+H1151*0.465&gt;1,1,I1151+H1151*0.465)</f>
        <v>0.85792500000000027</v>
      </c>
      <c r="J1152" s="198">
        <f>ROW(E3)*H1152^IF(I1152=100%,0,1)*PRODUCT(INDEX(1-H$1149:H1151,))</f>
        <v>1.6334999999999929E-2</v>
      </c>
      <c r="K1152" s="198">
        <f t="shared" si="265"/>
        <v>1.105335</v>
      </c>
      <c r="L1152" s="197">
        <f>L1151+ROUNDDOWN(L$65/10,3)</f>
        <v>0.66</v>
      </c>
      <c r="M1152" s="197">
        <f>IF(M1151+L1151*0.465&gt;1,1,M1151+L1151*0.465)</f>
        <v>0.57195000000000007</v>
      </c>
      <c r="N1152" s="198">
        <f>ROW(I3)*L1152^IF(M1152=100%,0,1)*PRODUCT(INDEX(1-L$1149:L1151,))</f>
        <v>0.29303999999999997</v>
      </c>
      <c r="O1152" s="198">
        <f t="shared" si="266"/>
        <v>1.3970400000000001</v>
      </c>
      <c r="P1152" s="197">
        <f t="shared" si="267"/>
        <v>0.33</v>
      </c>
      <c r="Q1152" s="197">
        <f t="shared" si="268"/>
        <v>0.28597500000000003</v>
      </c>
      <c r="R1152" s="198">
        <f>ROW(M3)*P1152^IF(Q1152=100%,0,1)*PRODUCT(INDEX(1-P$1149:P1151,))</f>
        <v>0.47470499999999999</v>
      </c>
      <c r="S1152" s="198">
        <f t="shared" si="269"/>
        <v>1.2157049999999998</v>
      </c>
      <c r="T1152" s="197">
        <f t="shared" si="270"/>
        <v>0.22000000000000003</v>
      </c>
      <c r="U1152" s="197">
        <f t="shared" si="271"/>
        <v>0.19065000000000004</v>
      </c>
      <c r="V1152" s="198">
        <f>ROW(Q3)*T1152^IF(U1152=100%,0,1)*PRODUCT(INDEX(1-T$1149:T1151,))</f>
        <v>0.41712000000000016</v>
      </c>
      <c r="W1152" s="198">
        <f t="shared" si="272"/>
        <v>0.95312000000000019</v>
      </c>
      <c r="X1152" s="197">
        <f t="shared" si="273"/>
        <v>0.11000000000000001</v>
      </c>
      <c r="Y1152" s="197">
        <f t="shared" si="274"/>
        <v>9.5325000000000021E-2</v>
      </c>
      <c r="Z1152" s="198">
        <f>ROW(U3)*X1152^IF(Y1152=100%,0,1)*PRODUCT(INDEX(1-X$1149:X1151,))</f>
        <v>0.26581500000000008</v>
      </c>
      <c r="AA1152" s="198">
        <f t="shared" si="275"/>
        <v>0.55481500000000006</v>
      </c>
      <c r="AB1152" s="197">
        <f t="shared" si="276"/>
        <v>6.6000000000000003E-2</v>
      </c>
      <c r="AC1152" s="197">
        <f t="shared" si="277"/>
        <v>5.7195000000000003E-2</v>
      </c>
      <c r="AD1152" s="198">
        <f>ROW(Y3)*AB1152^IF(AC1152=100%,0,1)*PRODUCT(INDEX(1-AB$1149:AB1151,))</f>
        <v>0.17439444000000001</v>
      </c>
      <c r="AE1152" s="198">
        <f t="shared" si="278"/>
        <v>0.35283443999999997</v>
      </c>
      <c r="AF1152" s="197">
        <f t="shared" si="279"/>
        <v>2.2000000000000002E-2</v>
      </c>
      <c r="AG1152" s="197">
        <f t="shared" si="280"/>
        <v>1.9065000000000002E-2</v>
      </c>
      <c r="AH1152" s="198">
        <f>ROW(AC3)*AF1152^IF(AG1152=100%,0,1)*PRODUCT(INDEX(1-AF$1149:AF1151,))</f>
        <v>6.3321719999999998E-2</v>
      </c>
      <c r="AI1152" s="198">
        <f t="shared" si="281"/>
        <v>0.12448172</v>
      </c>
      <c r="AJ1152" s="197">
        <f t="shared" si="282"/>
        <v>1.6E-2</v>
      </c>
      <c r="AK1152" s="197">
        <f t="shared" si="283"/>
        <v>1.4182500000000001E-2</v>
      </c>
      <c r="AL1152" s="198">
        <f>ROW(AG3)*AJ1152^IF(AK1152=100%,0,1)*PRODUCT(INDEX(1-AJ$1149:AJ1151,))</f>
        <v>4.6547160000000004E-2</v>
      </c>
      <c r="AM1152" s="199">
        <f t="shared" si="284"/>
        <v>9.2082159999999996E-2</v>
      </c>
      <c r="AN1152" s="190"/>
    </row>
    <row r="1153" spans="1:40" ht="14.45" customHeight="1">
      <c r="A1153" s="190"/>
      <c r="B1153" s="686"/>
      <c r="C1153" s="196">
        <v>3</v>
      </c>
      <c r="D1153" s="197"/>
      <c r="E1153" s="197"/>
      <c r="F1153" s="198"/>
      <c r="G1153" s="198"/>
      <c r="H1153" s="197">
        <f t="shared" si="285"/>
        <v>1.0350000000000001</v>
      </c>
      <c r="I1153" s="197">
        <f t="shared" si="286"/>
        <v>1</v>
      </c>
      <c r="J1153" s="198">
        <f>ROW(E4)*H1153^IF(I1153=100%,0,1)*PRODUCT(INDEX(1-H$1149:H1152,))</f>
        <v>2.1999999999999432E-4</v>
      </c>
      <c r="K1153" s="198">
        <f t="shared" si="265"/>
        <v>1.1055549999999998</v>
      </c>
      <c r="L1153" s="197">
        <f>L1152+ROUNDDOWN(L$65/10,3)</f>
        <v>0.69000000000000006</v>
      </c>
      <c r="M1153" s="197">
        <f>IF(M1152+L1152*0.465&gt;1,1,M1152+L1152*0.465)</f>
        <v>0.87885000000000013</v>
      </c>
      <c r="N1153" s="198">
        <f>ROW(I4)*L1153^IF(M1153=100%,0,1)*PRODUCT(INDEX(1-L$1149:L1152,))</f>
        <v>0.13888319999999998</v>
      </c>
      <c r="O1153" s="198">
        <f t="shared" si="266"/>
        <v>1.5359232</v>
      </c>
      <c r="P1153" s="197">
        <f t="shared" si="267"/>
        <v>0.34500000000000003</v>
      </c>
      <c r="Q1153" s="197">
        <f t="shared" si="268"/>
        <v>0.43942500000000007</v>
      </c>
      <c r="R1153" s="198">
        <f>ROW(M4)*P1153^IF(Q1153=100%,0,1)*PRODUCT(INDEX(1-P$1149:P1152,))</f>
        <v>0.44334570000000001</v>
      </c>
      <c r="S1153" s="198">
        <f t="shared" si="269"/>
        <v>1.6590506999999999</v>
      </c>
      <c r="T1153" s="197">
        <f t="shared" si="270"/>
        <v>0.23000000000000004</v>
      </c>
      <c r="U1153" s="197">
        <f t="shared" si="271"/>
        <v>0.29295000000000004</v>
      </c>
      <c r="V1153" s="198">
        <f>ROW(Q4)*T1153^IF(U1153=100%,0,1)*PRODUCT(INDEX(1-T$1149:T1152,))</f>
        <v>0.45352320000000018</v>
      </c>
      <c r="W1153" s="198">
        <f t="shared" si="272"/>
        <v>1.4066432000000004</v>
      </c>
      <c r="X1153" s="197">
        <f t="shared" si="273"/>
        <v>0.11500000000000002</v>
      </c>
      <c r="Y1153" s="197">
        <f t="shared" si="274"/>
        <v>0.14647500000000002</v>
      </c>
      <c r="Z1153" s="198">
        <f>ROW(U4)*X1153^IF(Y1153=100%,0,1)*PRODUCT(INDEX(1-X$1149:X1152,))</f>
        <v>0.32977170000000006</v>
      </c>
      <c r="AA1153" s="198">
        <f t="shared" si="275"/>
        <v>0.88458670000000006</v>
      </c>
      <c r="AB1153" s="197">
        <f t="shared" si="276"/>
        <v>6.9000000000000006E-2</v>
      </c>
      <c r="AC1153" s="197">
        <f t="shared" si="277"/>
        <v>8.7885000000000005E-2</v>
      </c>
      <c r="AD1153" s="198">
        <f>ROW(Y4)*AB1153^IF(AC1153=100%,0,1)*PRODUCT(INDEX(1-AB$1149:AB1152,))</f>
        <v>0.22705099152000002</v>
      </c>
      <c r="AE1153" s="198">
        <f t="shared" si="278"/>
        <v>0.57988543151999994</v>
      </c>
      <c r="AF1153" s="197">
        <f t="shared" si="279"/>
        <v>2.3000000000000003E-2</v>
      </c>
      <c r="AG1153" s="197">
        <f t="shared" si="280"/>
        <v>2.9295000000000002E-2</v>
      </c>
      <c r="AH1153" s="198">
        <f>ROW(AC4)*AF1153^IF(AG1153=100%,0,1)*PRODUCT(INDEX(1-AF$1149:AF1152,))</f>
        <v>8.6324773920000014E-2</v>
      </c>
      <c r="AI1153" s="198">
        <f t="shared" si="281"/>
        <v>0.21080649392</v>
      </c>
      <c r="AJ1153" s="197">
        <f t="shared" si="282"/>
        <v>1.6500000000000001E-2</v>
      </c>
      <c r="AK1153" s="197">
        <f t="shared" si="283"/>
        <v>2.1622500000000003E-2</v>
      </c>
      <c r="AL1153" s="198">
        <f>ROW(AG4)*AJ1153^IF(AK1153=100%,0,1)*PRODUCT(INDEX(1-AJ$1149:AJ1152,))</f>
        <v>6.2978307479999995E-2</v>
      </c>
      <c r="AM1153" s="199">
        <f t="shared" si="284"/>
        <v>0.15506046747999999</v>
      </c>
      <c r="AN1153" s="190"/>
    </row>
    <row r="1154" spans="1:40" ht="14.45" customHeight="1">
      <c r="A1154" s="190"/>
      <c r="B1154" s="686"/>
      <c r="C1154" s="196">
        <v>4</v>
      </c>
      <c r="D1154" s="197"/>
      <c r="E1154" s="197"/>
      <c r="F1154" s="198"/>
      <c r="G1154" s="198"/>
      <c r="H1154" s="197"/>
      <c r="I1154" s="197"/>
      <c r="J1154" s="198"/>
      <c r="K1154" s="198"/>
      <c r="L1154" s="197">
        <f>L1153+ROUNDDOWN(L$65/10,3)</f>
        <v>0.72000000000000008</v>
      </c>
      <c r="M1154" s="197">
        <f>IF(M1153+L1153*0.465&gt;1,1,M1153+L1153*0.465)</f>
        <v>1</v>
      </c>
      <c r="N1154" s="198">
        <f>ROW(I5)*L1154^IF(M1154=100%,0,1)*PRODUCT(INDEX(1-L$1149:L1153,))</f>
        <v>7.7995999999999968E-2</v>
      </c>
      <c r="O1154" s="198">
        <f t="shared" si="266"/>
        <v>1.6139192</v>
      </c>
      <c r="P1154" s="197">
        <f t="shared" si="267"/>
        <v>0.36000000000000004</v>
      </c>
      <c r="Q1154" s="197">
        <f t="shared" si="268"/>
        <v>0.59985000000000011</v>
      </c>
      <c r="R1154" s="198">
        <f>ROW(M5)*P1154^IF(Q1154=100%,0,1)*PRODUCT(INDEX(1-P$1149:P1153,))</f>
        <v>0.37877143500000005</v>
      </c>
      <c r="S1154" s="198">
        <f t="shared" si="269"/>
        <v>2.0378221349999999</v>
      </c>
      <c r="T1154" s="197">
        <f t="shared" si="270"/>
        <v>0.24000000000000005</v>
      </c>
      <c r="U1154" s="197">
        <f t="shared" si="271"/>
        <v>0.39990000000000003</v>
      </c>
      <c r="V1154" s="198">
        <f>ROW(Q5)*T1154^IF(U1154=100%,0,1)*PRODUCT(INDEX(1-T$1149:T1153,))</f>
        <v>0.45549504000000018</v>
      </c>
      <c r="W1154" s="198">
        <f t="shared" si="272"/>
        <v>1.8621382400000006</v>
      </c>
      <c r="X1154" s="197">
        <f t="shared" si="273"/>
        <v>0.12000000000000002</v>
      </c>
      <c r="Y1154" s="197">
        <f t="shared" si="274"/>
        <v>0.19995000000000002</v>
      </c>
      <c r="Z1154" s="198">
        <f>ROW(U5)*X1154^IF(Y1154=100%,0,1)*PRODUCT(INDEX(1-X$1149:X1153,))</f>
        <v>0.38067124500000005</v>
      </c>
      <c r="AA1154" s="198">
        <f t="shared" si="275"/>
        <v>1.2652579450000001</v>
      </c>
      <c r="AB1154" s="197">
        <f t="shared" si="276"/>
        <v>7.2000000000000008E-2</v>
      </c>
      <c r="AC1154" s="197">
        <f t="shared" si="277"/>
        <v>0.11997000000000001</v>
      </c>
      <c r="AD1154" s="198">
        <f>ROW(Y5)*AB1154^IF(AC1154=100%,0,1)*PRODUCT(INDEX(1-AB$1149:AB1153,))</f>
        <v>0.27571887796320005</v>
      </c>
      <c r="AE1154" s="198">
        <f t="shared" si="278"/>
        <v>0.85560430948319999</v>
      </c>
      <c r="AF1154" s="197">
        <f t="shared" si="279"/>
        <v>2.4000000000000004E-2</v>
      </c>
      <c r="AG1154" s="197">
        <f t="shared" si="280"/>
        <v>3.9990000000000005E-2</v>
      </c>
      <c r="AH1154" s="198">
        <f>ROW(AC5)*AF1154^IF(AG1154=100%,0,1)*PRODUCT(INDEX(1-AF$1149:AF1153,))</f>
        <v>0.11000778798240002</v>
      </c>
      <c r="AI1154" s="198">
        <f t="shared" si="281"/>
        <v>0.32081428190240002</v>
      </c>
      <c r="AJ1154" s="197">
        <f t="shared" si="282"/>
        <v>1.7000000000000001E-2</v>
      </c>
      <c r="AK1154" s="197">
        <f t="shared" si="283"/>
        <v>2.9295000000000002E-2</v>
      </c>
      <c r="AL1154" s="198">
        <f>ROW(AG5)*AJ1154^IF(AK1154=100%,0,1)*PRODUCT(INDEX(1-AJ$1149:AJ1153,))</f>
        <v>7.9770137266050006E-2</v>
      </c>
      <c r="AM1154" s="199">
        <f t="shared" si="284"/>
        <v>0.23483060474605</v>
      </c>
      <c r="AN1154" s="190"/>
    </row>
    <row r="1155" spans="1:40" ht="14.45" hidden="1" customHeight="1">
      <c r="A1155" s="190"/>
      <c r="B1155" s="686"/>
      <c r="C1155" s="196">
        <v>5</v>
      </c>
      <c r="D1155" s="200"/>
      <c r="E1155" s="200"/>
      <c r="F1155" s="198"/>
      <c r="G1155" s="198"/>
      <c r="H1155" s="197"/>
      <c r="I1155" s="197"/>
      <c r="J1155" s="198"/>
      <c r="K1155" s="198"/>
      <c r="L1155" s="197"/>
      <c r="M1155" s="197"/>
      <c r="N1155" s="198"/>
      <c r="O1155" s="198"/>
      <c r="P1155" s="197">
        <f t="shared" si="267"/>
        <v>0.37500000000000006</v>
      </c>
      <c r="Q1155" s="197">
        <f t="shared" si="268"/>
        <v>0.7672500000000001</v>
      </c>
      <c r="R1155" s="198">
        <f>ROW(M6)*P1155^IF(Q1155=100%,0,1)*PRODUCT(INDEX(1-P$1149:P1154,))</f>
        <v>0.30301714800000001</v>
      </c>
      <c r="S1155" s="198">
        <f t="shared" si="269"/>
        <v>2.3408392829999998</v>
      </c>
      <c r="T1155" s="197">
        <f t="shared" si="270"/>
        <v>0.25000000000000006</v>
      </c>
      <c r="U1155" s="197">
        <f t="shared" si="271"/>
        <v>0.51150000000000007</v>
      </c>
      <c r="V1155" s="198">
        <f>ROW(Q6)*T1155^IF(U1155=100%,0,1)*PRODUCT(INDEX(1-T$1149:T1154,))</f>
        <v>0.43272028800000023</v>
      </c>
      <c r="W1155" s="198">
        <f t="shared" si="272"/>
        <v>2.2948585280000007</v>
      </c>
      <c r="X1155" s="197">
        <f t="shared" si="273"/>
        <v>0.12500000000000003</v>
      </c>
      <c r="Y1155" s="197">
        <f t="shared" si="274"/>
        <v>0.25575000000000003</v>
      </c>
      <c r="Z1155" s="198">
        <f>ROW(U6)*X1155^IF(Y1155=100%,0,1)*PRODUCT(INDEX(1-X$1149:X1154,))</f>
        <v>0.41873836950000015</v>
      </c>
      <c r="AA1155" s="198">
        <f t="shared" si="275"/>
        <v>1.6839963145000003</v>
      </c>
      <c r="AB1155" s="197">
        <f t="shared" si="276"/>
        <v>7.5000000000000011E-2</v>
      </c>
      <c r="AC1155" s="197">
        <f t="shared" si="277"/>
        <v>0.15345</v>
      </c>
      <c r="AD1155" s="198">
        <f>ROW(Y6)*AB1155^IF(AC1155=100%,0,1)*PRODUCT(INDEX(1-AB$1149:AB1154,))</f>
        <v>0.31983389843731208</v>
      </c>
      <c r="AE1155" s="198">
        <f t="shared" si="278"/>
        <v>1.1754382079205121</v>
      </c>
      <c r="AF1155" s="197">
        <f t="shared" si="279"/>
        <v>2.5000000000000005E-2</v>
      </c>
      <c r="AG1155" s="197">
        <f t="shared" si="280"/>
        <v>5.1150000000000008E-2</v>
      </c>
      <c r="AH1155" s="198">
        <f>ROW(AC6)*AF1155^IF(AG1155=100%,0,1)*PRODUCT(INDEX(1-AF$1149:AF1154,))</f>
        <v>0.13420950133852802</v>
      </c>
      <c r="AI1155" s="198">
        <f t="shared" si="281"/>
        <v>0.45502378324092807</v>
      </c>
      <c r="AJ1155" s="197">
        <f t="shared" si="282"/>
        <v>1.7500000000000002E-2</v>
      </c>
      <c r="AK1155" s="197">
        <f t="shared" si="283"/>
        <v>3.7200000000000004E-2</v>
      </c>
      <c r="AL1155" s="198">
        <f>ROW(AG6)*AJ1155^IF(AK1155=100%,0,1)*PRODUCT(INDEX(1-AJ$1149:AJ1154,))</f>
        <v>9.686440844606295E-2</v>
      </c>
      <c r="AM1155" s="199">
        <f t="shared" si="284"/>
        <v>0.33169501319211292</v>
      </c>
      <c r="AN1155" s="190"/>
    </row>
    <row r="1156" spans="1:40" ht="14.45" hidden="1" customHeight="1">
      <c r="A1156" s="190"/>
      <c r="B1156" s="686"/>
      <c r="C1156" s="196">
        <v>6</v>
      </c>
      <c r="D1156" s="200"/>
      <c r="E1156" s="200"/>
      <c r="F1156" s="198"/>
      <c r="G1156" s="198"/>
      <c r="H1156" s="197"/>
      <c r="I1156" s="197"/>
      <c r="J1156" s="198"/>
      <c r="K1156" s="198"/>
      <c r="L1156" s="197"/>
      <c r="M1156" s="197"/>
      <c r="N1156" s="198"/>
      <c r="O1156" s="198"/>
      <c r="P1156" s="197">
        <f t="shared" si="267"/>
        <v>0.39000000000000007</v>
      </c>
      <c r="Q1156" s="197">
        <f t="shared" si="268"/>
        <v>0.94162500000000016</v>
      </c>
      <c r="R1156" s="198">
        <f>ROW(M7)*P1156^IF(Q1156=100%,0,1)*PRODUCT(INDEX(1-P$1149:P1155,))</f>
        <v>0.22978800390000001</v>
      </c>
      <c r="S1156" s="198">
        <f t="shared" si="269"/>
        <v>2.5706272868999998</v>
      </c>
      <c r="T1156" s="197">
        <f t="shared" si="270"/>
        <v>0.26000000000000006</v>
      </c>
      <c r="U1156" s="197">
        <f t="shared" si="271"/>
        <v>0.62775000000000014</v>
      </c>
      <c r="V1156" s="198">
        <f>ROW(Q7)*T1156^IF(U1156=100%,0,1)*PRODUCT(INDEX(1-T$1149:T1155,))</f>
        <v>0.39377546208000019</v>
      </c>
      <c r="W1156" s="198">
        <f t="shared" si="272"/>
        <v>2.6886339900800009</v>
      </c>
      <c r="X1156" s="197">
        <f t="shared" si="273"/>
        <v>0.13000000000000003</v>
      </c>
      <c r="Y1156" s="197">
        <f t="shared" si="274"/>
        <v>0.31387500000000007</v>
      </c>
      <c r="Z1156" s="198">
        <f>ROW(U7)*X1156^IF(Y1156=100%,0,1)*PRODUCT(INDEX(1-X$1149:X1155,))</f>
        <v>0.44456056895250012</v>
      </c>
      <c r="AA1156" s="198">
        <f t="shared" si="275"/>
        <v>2.1285568834525006</v>
      </c>
      <c r="AB1156" s="197">
        <f t="shared" si="276"/>
        <v>7.8000000000000014E-2</v>
      </c>
      <c r="AC1156" s="197">
        <f t="shared" si="277"/>
        <v>0.18832500000000002</v>
      </c>
      <c r="AD1156" s="198">
        <f>ROW(Y7)*AB1156^IF(AC1156=100%,0,1)*PRODUCT(INDEX(1-AB$1149:AB1155,))</f>
        <v>0.35896024534614324</v>
      </c>
      <c r="AE1156" s="198">
        <f t="shared" si="278"/>
        <v>1.5343984532666552</v>
      </c>
      <c r="AF1156" s="197">
        <f t="shared" si="279"/>
        <v>2.6000000000000006E-2</v>
      </c>
      <c r="AG1156" s="197">
        <f t="shared" si="280"/>
        <v>6.2775000000000011E-2</v>
      </c>
      <c r="AH1156" s="198">
        <f>ROW(AC7)*AF1156^IF(AG1156=100%,0,1)*PRODUCT(INDEX(1-AF$1149:AF1155,))</f>
        <v>0.15876984008347866</v>
      </c>
      <c r="AI1156" s="198">
        <f t="shared" si="281"/>
        <v>0.61379362332440679</v>
      </c>
      <c r="AJ1156" s="197">
        <f t="shared" si="282"/>
        <v>1.8000000000000002E-2</v>
      </c>
      <c r="AK1156" s="197">
        <f t="shared" si="283"/>
        <v>4.5337500000000003E-2</v>
      </c>
      <c r="AL1156" s="198">
        <f>ROW(AG7)*AJ1156^IF(AK1156=100%,0,1)*PRODUCT(INDEX(1-AJ$1149:AJ1155,))</f>
        <v>0.11420313755790822</v>
      </c>
      <c r="AM1156" s="199">
        <f t="shared" si="284"/>
        <v>0.44589815075002115</v>
      </c>
      <c r="AN1156" s="190"/>
    </row>
    <row r="1157" spans="1:40" ht="14.45" customHeight="1">
      <c r="A1157" s="190"/>
      <c r="B1157" s="686"/>
      <c r="C1157" s="196">
        <v>7</v>
      </c>
      <c r="D1157" s="200"/>
      <c r="E1157" s="200"/>
      <c r="F1157" s="198"/>
      <c r="G1157" s="198"/>
      <c r="H1157" s="197"/>
      <c r="I1157" s="197"/>
      <c r="J1157" s="198"/>
      <c r="K1157" s="198"/>
      <c r="L1157" s="197"/>
      <c r="M1157" s="197"/>
      <c r="N1157" s="198"/>
      <c r="O1157" s="198"/>
      <c r="P1157" s="197">
        <f t="shared" si="267"/>
        <v>0.40500000000000008</v>
      </c>
      <c r="Q1157" s="197">
        <f t="shared" si="268"/>
        <v>1</v>
      </c>
      <c r="R1157" s="198">
        <f>ROW(M8)*P1157^IF(Q1157=100%,0,1)*PRODUCT(INDEX(1-P$1149:P1156,))</f>
        <v>0.41075657839999985</v>
      </c>
      <c r="S1157" s="198">
        <f t="shared" si="269"/>
        <v>2.9813838652999998</v>
      </c>
      <c r="T1157" s="197">
        <f t="shared" si="270"/>
        <v>0.27000000000000007</v>
      </c>
      <c r="U1157" s="197">
        <f t="shared" si="271"/>
        <v>0.74865000000000015</v>
      </c>
      <c r="V1157" s="198">
        <f>ROW(Q8)*T1157^IF(U1157=100%,0,1)*PRODUCT(INDEX(1-T$1149:T1156,))</f>
        <v>0.34583005416960022</v>
      </c>
      <c r="W1157" s="198">
        <f t="shared" si="272"/>
        <v>3.0344640442496011</v>
      </c>
      <c r="X1157" s="197">
        <f t="shared" si="273"/>
        <v>0.13500000000000004</v>
      </c>
      <c r="Y1157" s="197">
        <f t="shared" si="274"/>
        <v>0.37432500000000007</v>
      </c>
      <c r="Z1157" s="198">
        <f>ROW(U8)*X1157^IF(Y1157=100%,0,1)*PRODUCT(INDEX(1-X$1149:X1156,))</f>
        <v>0.45902100064590012</v>
      </c>
      <c r="AA1157" s="198">
        <f t="shared" si="275"/>
        <v>2.5875778840984007</v>
      </c>
      <c r="AB1157" s="197">
        <f t="shared" si="276"/>
        <v>8.1000000000000016E-2</v>
      </c>
      <c r="AC1157" s="197">
        <f t="shared" si="277"/>
        <v>0.22459500000000004</v>
      </c>
      <c r="AD1157" s="198">
        <f>ROW(Y8)*AB1157^IF(AC1157=100%,0,1)*PRODUCT(INDEX(1-AB$1149:AB1156,))</f>
        <v>0.39278929000645668</v>
      </c>
      <c r="AE1157" s="198">
        <f t="shared" si="278"/>
        <v>1.9271877432731119</v>
      </c>
      <c r="AF1157" s="197">
        <f t="shared" si="279"/>
        <v>2.7000000000000007E-2</v>
      </c>
      <c r="AG1157" s="197">
        <f t="shared" si="280"/>
        <v>7.4865000000000015E-2</v>
      </c>
      <c r="AH1157" s="198">
        <f>ROW(AC8)*AF1157^IF(AG1157=100%,0,1)*PRODUCT(INDEX(1-AF$1149:AF1156,))</f>
        <v>0.18353095624243174</v>
      </c>
      <c r="AI1157" s="198">
        <f t="shared" si="281"/>
        <v>0.79732457956683855</v>
      </c>
      <c r="AJ1157" s="197">
        <f t="shared" si="282"/>
        <v>1.8500000000000003E-2</v>
      </c>
      <c r="AK1157" s="197">
        <f t="shared" si="283"/>
        <v>5.3707500000000005E-2</v>
      </c>
      <c r="AL1157" s="198">
        <f>ROW(AG8)*AJ1157^IF(AK1157=100%,0,1)*PRODUCT(INDEX(1-AJ$1149:AJ1156,))</f>
        <v>0.13172878730250914</v>
      </c>
      <c r="AM1157" s="199">
        <f t="shared" si="284"/>
        <v>0.57762693805253029</v>
      </c>
      <c r="AN1157" s="190"/>
    </row>
    <row r="1158" spans="1:40" ht="14.45" hidden="1" customHeight="1">
      <c r="A1158" s="190"/>
      <c r="B1158" s="686"/>
      <c r="C1158" s="196">
        <v>8</v>
      </c>
      <c r="D1158" s="200"/>
      <c r="E1158" s="200"/>
      <c r="F1158" s="198"/>
      <c r="G1158" s="198"/>
      <c r="H1158" s="197"/>
      <c r="I1158" s="197"/>
      <c r="J1158" s="198"/>
      <c r="K1158" s="198"/>
      <c r="L1158" s="197"/>
      <c r="M1158" s="197"/>
      <c r="N1158" s="198"/>
      <c r="O1158" s="198"/>
      <c r="P1158" s="197"/>
      <c r="Q1158" s="197"/>
      <c r="R1158" s="198"/>
      <c r="S1158" s="198"/>
      <c r="T1158" s="197">
        <f t="shared" si="270"/>
        <v>0.28000000000000008</v>
      </c>
      <c r="U1158" s="197">
        <f t="shared" si="271"/>
        <v>0.8742000000000002</v>
      </c>
      <c r="V1158" s="198">
        <f>ROW(Q9)*T1158^IF(U1158=100%,0,1)*PRODUCT(INDEX(1-T$1149:T1157,))</f>
        <v>0.29453192946777623</v>
      </c>
      <c r="W1158" s="198">
        <f t="shared" si="272"/>
        <v>3.3289959737173773</v>
      </c>
      <c r="X1158" s="197">
        <f t="shared" si="273"/>
        <v>0.14000000000000004</v>
      </c>
      <c r="Y1158" s="197">
        <f t="shared" si="274"/>
        <v>0.4371000000000001</v>
      </c>
      <c r="Z1158" s="198">
        <f>ROW(U9)*X1158^IF(Y1158=100%,0,1)*PRODUCT(INDEX(1-X$1149:X1157,))</f>
        <v>0.46322869315182091</v>
      </c>
      <c r="AA1158" s="198">
        <f t="shared" si="275"/>
        <v>3.0508065772502215</v>
      </c>
      <c r="AB1158" s="197">
        <f t="shared" si="276"/>
        <v>8.4000000000000019E-2</v>
      </c>
      <c r="AC1158" s="197">
        <f t="shared" si="277"/>
        <v>0.26226000000000005</v>
      </c>
      <c r="AD1158" s="198">
        <f>ROW(Y9)*AB1158^IF(AC1158=100%,0,1)*PRODUCT(INDEX(1-AB$1149:AB1157,))</f>
        <v>0.42113558376858934</v>
      </c>
      <c r="AE1158" s="198">
        <f t="shared" si="278"/>
        <v>2.3483233270417014</v>
      </c>
      <c r="AF1158" s="197">
        <f t="shared" si="279"/>
        <v>2.8000000000000008E-2</v>
      </c>
      <c r="AG1158" s="197">
        <f t="shared" si="280"/>
        <v>8.7420000000000025E-2</v>
      </c>
      <c r="AH1158" s="198">
        <f>ROW(AC9)*AF1158^IF(AG1158=100%,0,1)*PRODUCT(INDEX(1-AF$1149:AF1157,))</f>
        <v>0.20833822382786707</v>
      </c>
      <c r="AI1158" s="198">
        <f t="shared" si="281"/>
        <v>1.0056628033947057</v>
      </c>
      <c r="AJ1158" s="197">
        <f t="shared" si="282"/>
        <v>1.9000000000000003E-2</v>
      </c>
      <c r="AK1158" s="197">
        <f t="shared" si="283"/>
        <v>6.2310000000000004E-2</v>
      </c>
      <c r="AL1158" s="198">
        <f>ROW(AG9)*AJ1158^IF(AK1158=100%,0,1)*PRODUCT(INDEX(1-AJ$1149:AJ1157,))</f>
        <v>0.14938445006822687</v>
      </c>
      <c r="AM1158" s="199">
        <f t="shared" si="284"/>
        <v>0.72701138812075716</v>
      </c>
      <c r="AN1158" s="190"/>
    </row>
    <row r="1159" spans="1:40" ht="14.45" customHeight="1">
      <c r="A1159" s="190"/>
      <c r="B1159" s="686"/>
      <c r="C1159" s="196">
        <v>9</v>
      </c>
      <c r="D1159" s="200"/>
      <c r="E1159" s="200"/>
      <c r="F1159" s="198"/>
      <c r="G1159" s="198"/>
      <c r="H1159" s="197"/>
      <c r="I1159" s="197"/>
      <c r="J1159" s="198"/>
      <c r="K1159" s="198"/>
      <c r="L1159" s="197"/>
      <c r="M1159" s="197"/>
      <c r="N1159" s="198"/>
      <c r="O1159" s="198"/>
      <c r="P1159" s="197"/>
      <c r="Q1159" s="197"/>
      <c r="R1159" s="198"/>
      <c r="S1159" s="198"/>
      <c r="T1159" s="197">
        <f t="shared" si="270"/>
        <v>0.29000000000000009</v>
      </c>
      <c r="U1159" s="197">
        <f t="shared" si="271"/>
        <v>1</v>
      </c>
      <c r="V1159" s="198">
        <f>ROW(Q10)*T1159^IF(U1159=100%,0,1)*PRODUCT(INDEX(1-T$1149:T1158,))</f>
        <v>0.84151979847936031</v>
      </c>
      <c r="W1159" s="198">
        <f t="shared" si="272"/>
        <v>4.1705157721967376</v>
      </c>
      <c r="X1159" s="197">
        <f t="shared" si="273"/>
        <v>0.14500000000000005</v>
      </c>
      <c r="Y1159" s="197">
        <f t="shared" si="274"/>
        <v>0.50220000000000009</v>
      </c>
      <c r="Z1159" s="198">
        <f>ROW(U10)*X1159^IF(Y1159=100%,0,1)*PRODUCT(INDEX(1-X$1149:X1158,))</f>
        <v>0.45844934949231791</v>
      </c>
      <c r="AA1159" s="198">
        <f t="shared" si="275"/>
        <v>3.5092559267425396</v>
      </c>
      <c r="AB1159" s="197">
        <f t="shared" si="276"/>
        <v>8.7000000000000022E-2</v>
      </c>
      <c r="AC1159" s="197">
        <f t="shared" si="277"/>
        <v>0.30132000000000003</v>
      </c>
      <c r="AD1159" s="198">
        <f>ROW(Y10)*AB1159^IF(AC1159=100%,0,1)*PRODUCT(INDEX(1-AB$1149:AB1158,))</f>
        <v>0.4439303828265399</v>
      </c>
      <c r="AE1159" s="198">
        <f t="shared" si="278"/>
        <v>2.7922537098682412</v>
      </c>
      <c r="AF1159" s="197">
        <f t="shared" si="279"/>
        <v>2.9000000000000008E-2</v>
      </c>
      <c r="AG1159" s="197">
        <f t="shared" si="280"/>
        <v>0.10044000000000003</v>
      </c>
      <c r="AH1159" s="198">
        <f>ROW(AC10)*AF1159^IF(AG1159=100%,0,1)*PRODUCT(INDEX(1-AF$1149:AF1158,))</f>
        <v>0.23304118465317131</v>
      </c>
      <c r="AI1159" s="198">
        <f t="shared" si="281"/>
        <v>1.238703988047877</v>
      </c>
      <c r="AJ1159" s="197">
        <f t="shared" si="282"/>
        <v>1.9500000000000003E-2</v>
      </c>
      <c r="AK1159" s="197">
        <f t="shared" si="283"/>
        <v>7.1145000000000014E-2</v>
      </c>
      <c r="AL1159" s="198">
        <f>ROW(AG10)*AJ1159^IF(AK1159=100%,0,1)*PRODUCT(INDEX(1-AJ$1149:AJ1158,))</f>
        <v>0.16711402558948218</v>
      </c>
      <c r="AM1159" s="199">
        <f t="shared" si="284"/>
        <v>0.89412541371023935</v>
      </c>
      <c r="AN1159" s="190"/>
    </row>
    <row r="1160" spans="1:40" ht="14.45" hidden="1" customHeight="1">
      <c r="A1160" s="190"/>
      <c r="B1160" s="686"/>
      <c r="C1160" s="196">
        <v>10</v>
      </c>
      <c r="D1160" s="200"/>
      <c r="E1160" s="200"/>
      <c r="F1160" s="198"/>
      <c r="G1160" s="198"/>
      <c r="H1160" s="197"/>
      <c r="I1160" s="197"/>
      <c r="J1160" s="198"/>
      <c r="K1160" s="198"/>
      <c r="L1160" s="197"/>
      <c r="M1160" s="197"/>
      <c r="N1160" s="198"/>
      <c r="O1160" s="198"/>
      <c r="P1160" s="197"/>
      <c r="Q1160" s="197"/>
      <c r="R1160" s="198"/>
      <c r="S1160" s="198"/>
      <c r="T1160" s="197"/>
      <c r="U1160" s="197"/>
      <c r="V1160" s="198"/>
      <c r="W1160" s="198"/>
      <c r="X1160" s="197">
        <f t="shared" si="273"/>
        <v>0.15000000000000005</v>
      </c>
      <c r="Y1160" s="197">
        <f t="shared" si="274"/>
        <v>0.56962500000000016</v>
      </c>
      <c r="Z1160" s="198">
        <f>ROW(U11)*X1160^IF(Y1160=100%,0,1)*PRODUCT(INDEX(1-X$1149:X1159,))</f>
        <v>0.44603959985950858</v>
      </c>
      <c r="AA1160" s="198">
        <f t="shared" si="275"/>
        <v>3.9552955266020482</v>
      </c>
      <c r="AB1160" s="197">
        <f t="shared" si="276"/>
        <v>9.0000000000000024E-2</v>
      </c>
      <c r="AC1160" s="197">
        <f t="shared" si="277"/>
        <v>0.34177500000000005</v>
      </c>
      <c r="AD1160" s="198">
        <f>ROW(Y11)*AB1160^IF(AC1160=100%,0,1)*PRODUCT(INDEX(1-AB$1149:AB1159,))</f>
        <v>0.46121305186830414</v>
      </c>
      <c r="AE1160" s="198">
        <f t="shared" si="278"/>
        <v>3.2534667617365454</v>
      </c>
      <c r="AF1160" s="197">
        <f t="shared" si="279"/>
        <v>3.0000000000000009E-2</v>
      </c>
      <c r="AG1160" s="197">
        <f t="shared" si="280"/>
        <v>0.11392500000000003</v>
      </c>
      <c r="AH1160" s="198">
        <f>ROW(AC11)*AF1160^IF(AG1160=100%,0,1)*PRODUCT(INDEX(1-AF$1149:AF1159,))</f>
        <v>0.25749443723591614</v>
      </c>
      <c r="AI1160" s="198">
        <f t="shared" si="281"/>
        <v>1.4961984252837932</v>
      </c>
      <c r="AJ1160" s="197">
        <f t="shared" si="282"/>
        <v>2.0000000000000004E-2</v>
      </c>
      <c r="AK1160" s="197">
        <f t="shared" si="283"/>
        <v>8.021250000000002E-2</v>
      </c>
      <c r="AL1160" s="198">
        <f>ROW(AG11)*AJ1160^IF(AK1160=100%,0,1)*PRODUCT(INDEX(1-AJ$1149:AJ1159,))</f>
        <v>0.18486239210208821</v>
      </c>
      <c r="AM1160" s="199">
        <f t="shared" si="284"/>
        <v>1.0789878058123277</v>
      </c>
      <c r="AN1160" s="190"/>
    </row>
    <row r="1161" spans="1:40" ht="14.45" hidden="1" customHeight="1">
      <c r="A1161" s="190"/>
      <c r="B1161" s="686"/>
      <c r="C1161" s="196">
        <v>11</v>
      </c>
      <c r="D1161" s="200"/>
      <c r="E1161" s="200"/>
      <c r="F1161" s="198"/>
      <c r="G1161" s="198"/>
      <c r="H1161" s="197"/>
      <c r="I1161" s="197"/>
      <c r="J1161" s="198"/>
      <c r="K1161" s="198"/>
      <c r="L1161" s="197"/>
      <c r="M1161" s="197"/>
      <c r="N1161" s="198"/>
      <c r="O1161" s="198"/>
      <c r="P1161" s="197"/>
      <c r="Q1161" s="197"/>
      <c r="R1161" s="198"/>
      <c r="S1161" s="198"/>
      <c r="T1161" s="197"/>
      <c r="U1161" s="197"/>
      <c r="V1161" s="198"/>
      <c r="W1161" s="198"/>
      <c r="X1161" s="197">
        <f t="shared" ref="X1161:X1167" si="287">X1160</f>
        <v>0.15000000000000005</v>
      </c>
      <c r="Y1161" s="197">
        <f t="shared" si="274"/>
        <v>0.63937500000000014</v>
      </c>
      <c r="Z1161" s="198">
        <f>ROW(U12)*X1161^IF(Y1161=100%,0,1)*PRODUCT(INDEX(1-X$1149:X1160,))</f>
        <v>0.4136003562333625</v>
      </c>
      <c r="AA1161" s="198">
        <f t="shared" si="275"/>
        <v>4.3688958828354103</v>
      </c>
      <c r="AB1161" s="197">
        <f t="shared" ref="AB1161:AB1176" si="288">AB1160</f>
        <v>9.0000000000000024E-2</v>
      </c>
      <c r="AC1161" s="197">
        <f t="shared" si="277"/>
        <v>0.38362500000000005</v>
      </c>
      <c r="AD1161" s="198">
        <f>ROW(Y12)*AB1161^IF(AC1161=100%,0,1)*PRODUCT(INDEX(1-AB$1149:AB1160,))</f>
        <v>0.45785877512744377</v>
      </c>
      <c r="AE1161" s="198">
        <f t="shared" si="278"/>
        <v>3.7113255368639892</v>
      </c>
      <c r="AF1161" s="197">
        <f t="shared" ref="AF1161:AF1224" si="289">AF1160</f>
        <v>3.0000000000000009E-2</v>
      </c>
      <c r="AG1161" s="197">
        <f t="shared" si="280"/>
        <v>0.12787500000000004</v>
      </c>
      <c r="AH1161" s="198">
        <f>ROW(AC12)*AF1161^IF(AG1161=100%,0,1)*PRODUCT(INDEX(1-AF$1149:AF1160,))</f>
        <v>0.27247593176600576</v>
      </c>
      <c r="AI1161" s="198">
        <f t="shared" si="281"/>
        <v>1.7686743570497989</v>
      </c>
      <c r="AJ1161" s="197">
        <f t="shared" ref="AJ1161:AJ1224" si="290">AJ1160</f>
        <v>2.0000000000000004E-2</v>
      </c>
      <c r="AK1161" s="197">
        <f t="shared" si="283"/>
        <v>8.9512500000000023E-2</v>
      </c>
      <c r="AL1161" s="198">
        <f>ROW(AG12)*AJ1161^IF(AK1161=100%,0,1)*PRODUCT(INDEX(1-AJ$1149:AJ1160,))</f>
        <v>0.19763470282914161</v>
      </c>
      <c r="AM1161" s="199">
        <f t="shared" si="284"/>
        <v>1.2766225086414693</v>
      </c>
      <c r="AN1161" s="190"/>
    </row>
    <row r="1162" spans="1:40" ht="14.45" hidden="1" customHeight="1">
      <c r="A1162" s="190"/>
      <c r="B1162" s="686"/>
      <c r="C1162" s="196">
        <v>12</v>
      </c>
      <c r="D1162" s="200"/>
      <c r="E1162" s="200"/>
      <c r="F1162" s="198"/>
      <c r="G1162" s="198"/>
      <c r="H1162" s="197"/>
      <c r="I1162" s="197"/>
      <c r="J1162" s="198"/>
      <c r="K1162" s="198"/>
      <c r="L1162" s="197"/>
      <c r="M1162" s="197"/>
      <c r="N1162" s="198"/>
      <c r="O1162" s="198"/>
      <c r="P1162" s="197"/>
      <c r="Q1162" s="197"/>
      <c r="R1162" s="198"/>
      <c r="S1162" s="198"/>
      <c r="T1162" s="197"/>
      <c r="U1162" s="197"/>
      <c r="V1162" s="198"/>
      <c r="W1162" s="198"/>
      <c r="X1162" s="197">
        <f t="shared" si="287"/>
        <v>0.15000000000000005</v>
      </c>
      <c r="Y1162" s="197">
        <f t="shared" si="274"/>
        <v>0.70912500000000012</v>
      </c>
      <c r="Z1162" s="198">
        <f>ROW(U13)*X1162^IF(Y1162=100%,0,1)*PRODUCT(INDEX(1-X$1149:X1161,))</f>
        <v>0.38085699469822126</v>
      </c>
      <c r="AA1162" s="198">
        <f t="shared" si="275"/>
        <v>4.7497528775336315</v>
      </c>
      <c r="AB1162" s="197">
        <f t="shared" si="288"/>
        <v>9.0000000000000024E-2</v>
      </c>
      <c r="AC1162" s="197">
        <f t="shared" si="277"/>
        <v>0.42547500000000005</v>
      </c>
      <c r="AD1162" s="198">
        <f>ROW(Y13)*AB1162^IF(AC1162=100%,0,1)*PRODUCT(INDEX(1-AB$1149:AB1161,))</f>
        <v>0.45137244247980496</v>
      </c>
      <c r="AE1162" s="198">
        <f t="shared" si="278"/>
        <v>4.1626979793437942</v>
      </c>
      <c r="AF1162" s="197">
        <f t="shared" si="289"/>
        <v>3.0000000000000009E-2</v>
      </c>
      <c r="AG1162" s="197">
        <f t="shared" si="280"/>
        <v>0.14182500000000006</v>
      </c>
      <c r="AH1162" s="198">
        <f>ROW(AC13)*AF1162^IF(AG1162=100%,0,1)*PRODUCT(INDEX(1-AF$1149:AF1161,))</f>
        <v>0.28632679163077773</v>
      </c>
      <c r="AI1162" s="198">
        <f t="shared" si="281"/>
        <v>2.0550011486805766</v>
      </c>
      <c r="AJ1162" s="197">
        <f t="shared" si="290"/>
        <v>2.0000000000000004E-2</v>
      </c>
      <c r="AK1162" s="197">
        <f t="shared" si="283"/>
        <v>9.8812500000000025E-2</v>
      </c>
      <c r="AL1162" s="198">
        <f>ROW(AG13)*AJ1162^IF(AK1162=100%,0,1)*PRODUCT(INDEX(1-AJ$1149:AJ1161,))</f>
        <v>0.20982217617027202</v>
      </c>
      <c r="AM1162" s="199">
        <f t="shared" si="284"/>
        <v>1.4864446848117414</v>
      </c>
      <c r="AN1162" s="190"/>
    </row>
    <row r="1163" spans="1:40" ht="14.45" hidden="1" customHeight="1">
      <c r="A1163" s="190"/>
      <c r="B1163" s="686"/>
      <c r="C1163" s="196">
        <v>13</v>
      </c>
      <c r="D1163" s="200"/>
      <c r="E1163" s="200"/>
      <c r="F1163" s="198"/>
      <c r="G1163" s="198"/>
      <c r="H1163" s="197"/>
      <c r="I1163" s="197"/>
      <c r="J1163" s="198"/>
      <c r="K1163" s="198"/>
      <c r="L1163" s="197"/>
      <c r="M1163" s="197"/>
      <c r="N1163" s="198"/>
      <c r="O1163" s="198"/>
      <c r="P1163" s="197"/>
      <c r="Q1163" s="197"/>
      <c r="R1163" s="198"/>
      <c r="S1163" s="198"/>
      <c r="T1163" s="197"/>
      <c r="U1163" s="197"/>
      <c r="V1163" s="198"/>
      <c r="W1163" s="198"/>
      <c r="X1163" s="197">
        <f t="shared" si="287"/>
        <v>0.15000000000000005</v>
      </c>
      <c r="Y1163" s="197">
        <f t="shared" si="274"/>
        <v>0.7788750000000001</v>
      </c>
      <c r="Z1163" s="198">
        <f>ROW(U14)*X1163^IF(Y1163=100%,0,1)*PRODUCT(INDEX(1-X$1149:X1162,))</f>
        <v>0.34863063360837171</v>
      </c>
      <c r="AA1163" s="198">
        <f t="shared" si="275"/>
        <v>5.0983835111420035</v>
      </c>
      <c r="AB1163" s="197">
        <f t="shared" si="288"/>
        <v>9.0000000000000024E-2</v>
      </c>
      <c r="AC1163" s="197">
        <f t="shared" si="277"/>
        <v>0.46732500000000005</v>
      </c>
      <c r="AD1163" s="198">
        <f>ROW(Y14)*AB1163^IF(AC1163=100%,0,1)*PRODUCT(INDEX(1-AB$1149:AB1162,))</f>
        <v>0.44234499363020879</v>
      </c>
      <c r="AE1163" s="198">
        <f t="shared" si="278"/>
        <v>4.6050429729740028</v>
      </c>
      <c r="AF1163" s="197">
        <f t="shared" si="289"/>
        <v>3.0000000000000009E-2</v>
      </c>
      <c r="AG1163" s="197">
        <f t="shared" si="280"/>
        <v>0.15577500000000008</v>
      </c>
      <c r="AH1163" s="198">
        <f>ROW(AC14)*AF1163^IF(AG1163=100%,0,1)*PRODUCT(INDEX(1-AF$1149:AF1162,))</f>
        <v>0.29910137156507394</v>
      </c>
      <c r="AI1163" s="198">
        <f t="shared" si="281"/>
        <v>2.3541025202456507</v>
      </c>
      <c r="AJ1163" s="197">
        <f t="shared" si="290"/>
        <v>2.0000000000000004E-2</v>
      </c>
      <c r="AK1163" s="197">
        <f t="shared" si="283"/>
        <v>0.10811250000000003</v>
      </c>
      <c r="AL1163" s="198">
        <f>ROW(AG14)*AJ1163^IF(AK1163=100%,0,1)*PRODUCT(INDEX(1-AJ$1149:AJ1162,))</f>
        <v>0.22144309669662549</v>
      </c>
      <c r="AM1163" s="199">
        <f t="shared" si="284"/>
        <v>1.7078877815083668</v>
      </c>
      <c r="AN1163" s="190"/>
    </row>
    <row r="1164" spans="1:40" ht="14.45" hidden="1" customHeight="1">
      <c r="A1164" s="190"/>
      <c r="B1164" s="686"/>
      <c r="C1164" s="196">
        <v>14</v>
      </c>
      <c r="D1164" s="200"/>
      <c r="E1164" s="200"/>
      <c r="F1164" s="198"/>
      <c r="G1164" s="198"/>
      <c r="H1164" s="197"/>
      <c r="I1164" s="197"/>
      <c r="J1164" s="198"/>
      <c r="K1164" s="198"/>
      <c r="L1164" s="197"/>
      <c r="M1164" s="197"/>
      <c r="N1164" s="198"/>
      <c r="O1164" s="198"/>
      <c r="P1164" s="197"/>
      <c r="Q1164" s="197"/>
      <c r="R1164" s="198"/>
      <c r="S1164" s="198"/>
      <c r="T1164" s="197"/>
      <c r="U1164" s="197"/>
      <c r="V1164" s="198"/>
      <c r="W1164" s="198"/>
      <c r="X1164" s="197">
        <f t="shared" si="287"/>
        <v>0.15000000000000005</v>
      </c>
      <c r="Y1164" s="197">
        <f t="shared" si="274"/>
        <v>0.84862500000000007</v>
      </c>
      <c r="Z1164" s="198">
        <f>ROW(U15)*X1164^IF(Y1164=100%,0,1)*PRODUCT(INDEX(1-X$1149:X1163,))</f>
        <v>0.31750289846476715</v>
      </c>
      <c r="AA1164" s="198">
        <f t="shared" si="275"/>
        <v>5.4158864096067703</v>
      </c>
      <c r="AB1164" s="197">
        <f t="shared" si="288"/>
        <v>9.0000000000000024E-2</v>
      </c>
      <c r="AC1164" s="197">
        <f t="shared" si="277"/>
        <v>0.50917500000000004</v>
      </c>
      <c r="AD1164" s="198">
        <f>ROW(Y15)*AB1164^IF(AC1164=100%,0,1)*PRODUCT(INDEX(1-AB$1149:AB1163,))</f>
        <v>0.43128636878945353</v>
      </c>
      <c r="AE1164" s="198">
        <f t="shared" si="278"/>
        <v>5.036329341763456</v>
      </c>
      <c r="AF1164" s="197">
        <f t="shared" si="289"/>
        <v>3.0000000000000009E-2</v>
      </c>
      <c r="AG1164" s="197">
        <f t="shared" si="280"/>
        <v>0.1697250000000001</v>
      </c>
      <c r="AH1164" s="198">
        <f>ROW(AC15)*AF1164^IF(AG1164=100%,0,1)*PRODUCT(INDEX(1-AF$1149:AF1163,))</f>
        <v>0.31085178259084467</v>
      </c>
      <c r="AI1164" s="198">
        <f t="shared" si="281"/>
        <v>2.6649543028364953</v>
      </c>
      <c r="AJ1164" s="197">
        <f t="shared" si="290"/>
        <v>2.0000000000000004E-2</v>
      </c>
      <c r="AK1164" s="197">
        <f t="shared" si="283"/>
        <v>0.11741250000000003</v>
      </c>
      <c r="AL1164" s="198">
        <f>ROW(AG15)*AJ1164^IF(AK1164=100%,0,1)*PRODUCT(INDEX(1-AJ$1149:AJ1163,))</f>
        <v>0.23251525153145677</v>
      </c>
      <c r="AM1164" s="199">
        <f t="shared" si="284"/>
        <v>1.9404030330398236</v>
      </c>
      <c r="AN1164" s="190"/>
    </row>
    <row r="1165" spans="1:40" ht="14.45" hidden="1" customHeight="1">
      <c r="A1165" s="190"/>
      <c r="B1165" s="686"/>
      <c r="C1165" s="196">
        <v>15</v>
      </c>
      <c r="D1165" s="200"/>
      <c r="E1165" s="200"/>
      <c r="F1165" s="198"/>
      <c r="G1165" s="198"/>
      <c r="H1165" s="197"/>
      <c r="I1165" s="197"/>
      <c r="J1165" s="198"/>
      <c r="K1165" s="198"/>
      <c r="L1165" s="197"/>
      <c r="M1165" s="197"/>
      <c r="N1165" s="198"/>
      <c r="O1165" s="198"/>
      <c r="P1165" s="197"/>
      <c r="Q1165" s="197"/>
      <c r="R1165" s="198"/>
      <c r="S1165" s="198"/>
      <c r="T1165" s="197"/>
      <c r="U1165" s="197"/>
      <c r="V1165" s="198"/>
      <c r="W1165" s="198"/>
      <c r="X1165" s="197">
        <f t="shared" si="287"/>
        <v>0.15000000000000005</v>
      </c>
      <c r="Y1165" s="197">
        <f t="shared" si="274"/>
        <v>0.91837500000000005</v>
      </c>
      <c r="Z1165" s="198">
        <f>ROW(U16)*X1165^IF(Y1165=100%,0,1)*PRODUCT(INDEX(1-X$1149:X1164,))</f>
        <v>0.28786929460805549</v>
      </c>
      <c r="AA1165" s="198">
        <f t="shared" si="275"/>
        <v>5.7037557042148261</v>
      </c>
      <c r="AB1165" s="197">
        <f t="shared" si="288"/>
        <v>9.0000000000000024E-2</v>
      </c>
      <c r="AC1165" s="197">
        <f t="shared" si="277"/>
        <v>0.5510250000000001</v>
      </c>
      <c r="AD1165" s="198">
        <f>ROW(Y16)*AB1165^IF(AC1165=100%,0,1)*PRODUCT(INDEX(1-AB$1149:AB1164,))</f>
        <v>0.41863530197162951</v>
      </c>
      <c r="AE1165" s="198">
        <f t="shared" si="278"/>
        <v>5.4549646437350852</v>
      </c>
      <c r="AF1165" s="197">
        <f t="shared" si="289"/>
        <v>3.0000000000000009E-2</v>
      </c>
      <c r="AG1165" s="197">
        <f t="shared" si="280"/>
        <v>0.18367500000000012</v>
      </c>
      <c r="AH1165" s="198">
        <f>ROW(AC16)*AF1165^IF(AG1165=100%,0,1)*PRODUCT(INDEX(1-AF$1149:AF1164,))</f>
        <v>0.32162797772066065</v>
      </c>
      <c r="AI1165" s="198">
        <f t="shared" si="281"/>
        <v>2.986582280557156</v>
      </c>
      <c r="AJ1165" s="197">
        <f t="shared" si="290"/>
        <v>2.0000000000000004E-2</v>
      </c>
      <c r="AK1165" s="197">
        <f t="shared" si="283"/>
        <v>0.12671250000000003</v>
      </c>
      <c r="AL1165" s="198">
        <f>ROW(AG16)*AJ1165^IF(AK1165=100%,0,1)*PRODUCT(INDEX(1-AJ$1149:AJ1164,))</f>
        <v>0.24305594293421615</v>
      </c>
      <c r="AM1165" s="199">
        <f t="shared" si="284"/>
        <v>2.1834589759740397</v>
      </c>
      <c r="AN1165" s="190"/>
    </row>
    <row r="1166" spans="1:40" ht="14.45" hidden="1" customHeight="1">
      <c r="A1166" s="190"/>
      <c r="B1166" s="686"/>
      <c r="C1166" s="196">
        <v>16</v>
      </c>
      <c r="D1166" s="200"/>
      <c r="E1166" s="200"/>
      <c r="F1166" s="198"/>
      <c r="G1166" s="198"/>
      <c r="H1166" s="197"/>
      <c r="I1166" s="197"/>
      <c r="J1166" s="198"/>
      <c r="K1166" s="198"/>
      <c r="L1166" s="197"/>
      <c r="M1166" s="197"/>
      <c r="N1166" s="198"/>
      <c r="O1166" s="198"/>
      <c r="P1166" s="197"/>
      <c r="Q1166" s="197"/>
      <c r="R1166" s="198"/>
      <c r="S1166" s="198"/>
      <c r="T1166" s="197"/>
      <c r="U1166" s="197"/>
      <c r="V1166" s="198"/>
      <c r="W1166" s="198"/>
      <c r="X1166" s="197">
        <f t="shared" si="287"/>
        <v>0.15000000000000005</v>
      </c>
      <c r="Y1166" s="197">
        <f t="shared" si="274"/>
        <v>0.98812500000000003</v>
      </c>
      <c r="Z1166" s="198">
        <f>ROW(U17)*X1166^IF(Y1166=100%,0,1)*PRODUCT(INDEX(1-X$1149:X1165,))</f>
        <v>0.25998195669290014</v>
      </c>
      <c r="AA1166" s="198">
        <f t="shared" si="275"/>
        <v>5.9637376609077259</v>
      </c>
      <c r="AB1166" s="197">
        <f t="shared" si="288"/>
        <v>9.0000000000000024E-2</v>
      </c>
      <c r="AC1166" s="197">
        <f t="shared" si="277"/>
        <v>0.59287500000000015</v>
      </c>
      <c r="AD1166" s="198">
        <f>ROW(Y17)*AB1166^IF(AC1166=100%,0,1)*PRODUCT(INDEX(1-AB$1149:AB1165,))</f>
        <v>0.40476800759381926</v>
      </c>
      <c r="AE1166" s="198">
        <f t="shared" si="278"/>
        <v>5.8597326513289048</v>
      </c>
      <c r="AF1166" s="197">
        <f t="shared" si="289"/>
        <v>3.0000000000000009E-2</v>
      </c>
      <c r="AG1166" s="197">
        <f t="shared" si="280"/>
        <v>0.19762500000000013</v>
      </c>
      <c r="AH1166" s="198">
        <f>ROW(AC17)*AF1166^IF(AG1166=100%,0,1)*PRODUCT(INDEX(1-AF$1149:AF1165,))</f>
        <v>0.33147783453835583</v>
      </c>
      <c r="AI1166" s="198">
        <f t="shared" si="281"/>
        <v>3.3180601150955118</v>
      </c>
      <c r="AJ1166" s="197">
        <f t="shared" si="290"/>
        <v>2.0000000000000004E-2</v>
      </c>
      <c r="AK1166" s="197">
        <f t="shared" si="283"/>
        <v>0.13601250000000004</v>
      </c>
      <c r="AL1166" s="198">
        <f>ROW(AG17)*AJ1166^IF(AK1166=100%,0,1)*PRODUCT(INDEX(1-AJ$1149:AJ1165,))</f>
        <v>0.2530820005802526</v>
      </c>
      <c r="AM1166" s="199">
        <f t="shared" si="284"/>
        <v>2.4365409765542925</v>
      </c>
      <c r="AN1166" s="190"/>
    </row>
    <row r="1167" spans="1:40" ht="14.45" customHeight="1">
      <c r="A1167" s="190"/>
      <c r="B1167" s="686"/>
      <c r="C1167" s="196">
        <v>17</v>
      </c>
      <c r="D1167" s="200"/>
      <c r="E1167" s="200"/>
      <c r="F1167" s="198"/>
      <c r="G1167" s="198"/>
      <c r="H1167" s="197"/>
      <c r="I1167" s="197"/>
      <c r="J1167" s="198"/>
      <c r="K1167" s="198"/>
      <c r="L1167" s="197"/>
      <c r="M1167" s="197"/>
      <c r="N1167" s="198"/>
      <c r="O1167" s="198"/>
      <c r="P1167" s="197"/>
      <c r="Q1167" s="197"/>
      <c r="R1167" s="198"/>
      <c r="S1167" s="198"/>
      <c r="T1167" s="197"/>
      <c r="U1167" s="197"/>
      <c r="V1167" s="198"/>
      <c r="W1167" s="198"/>
      <c r="X1167" s="197">
        <f t="shared" si="287"/>
        <v>0.15000000000000005</v>
      </c>
      <c r="Y1167" s="197">
        <f t="shared" si="274"/>
        <v>1</v>
      </c>
      <c r="Z1167" s="198">
        <f>ROW(U18)*X1167^IF(Y1167=100%,0,1)*PRODUCT(INDEX(1-X$1149:X1166,))</f>
        <v>1.5598917401574002</v>
      </c>
      <c r="AA1167" s="198">
        <f t="shared" si="275"/>
        <v>7.5236294010651257</v>
      </c>
      <c r="AB1167" s="197">
        <f t="shared" si="288"/>
        <v>9.0000000000000024E-2</v>
      </c>
      <c r="AC1167" s="197">
        <f t="shared" si="277"/>
        <v>0.63472500000000021</v>
      </c>
      <c r="AD1167" s="198">
        <f>ROW(Y18)*AB1167^IF(AC1167=100%,0,1)*PRODUCT(INDEX(1-AB$1149:AB1166,))</f>
        <v>0.39000588025804467</v>
      </c>
      <c r="AE1167" s="198">
        <f t="shared" si="278"/>
        <v>6.2497385315869494</v>
      </c>
      <c r="AF1167" s="197">
        <f t="shared" si="289"/>
        <v>3.0000000000000009E-2</v>
      </c>
      <c r="AG1167" s="197">
        <f t="shared" si="280"/>
        <v>0.21157500000000015</v>
      </c>
      <c r="AH1167" s="198">
        <f>ROW(AC18)*AF1167^IF(AG1167=100%,0,1)*PRODUCT(INDEX(1-AF$1149:AF1166,))</f>
        <v>0.34044723476704075</v>
      </c>
      <c r="AI1167" s="198">
        <f t="shared" si="281"/>
        <v>3.6585073498625524</v>
      </c>
      <c r="AJ1167" s="197">
        <f t="shared" si="290"/>
        <v>2.0000000000000004E-2</v>
      </c>
      <c r="AK1167" s="197">
        <f t="shared" si="283"/>
        <v>0.14531250000000004</v>
      </c>
      <c r="AL1167" s="198">
        <f>ROW(AG18)*AJ1167^IF(AK1167=100%,0,1)*PRODUCT(INDEX(1-AJ$1149:AJ1166,))</f>
        <v>0.26260979354327385</v>
      </c>
      <c r="AM1167" s="199">
        <f t="shared" si="284"/>
        <v>2.6991507700975665</v>
      </c>
      <c r="AN1167" s="190"/>
    </row>
    <row r="1168" spans="1:40" ht="14.45" hidden="1" customHeight="1">
      <c r="A1168" s="190"/>
      <c r="B1168" s="686"/>
      <c r="C1168" s="196">
        <v>18</v>
      </c>
      <c r="D1168" s="200"/>
      <c r="E1168" s="200"/>
      <c r="F1168" s="198"/>
      <c r="G1168" s="198"/>
      <c r="H1168" s="197"/>
      <c r="I1168" s="197"/>
      <c r="J1168" s="198"/>
      <c r="K1168" s="198"/>
      <c r="L1168" s="197"/>
      <c r="M1168" s="197"/>
      <c r="N1168" s="198"/>
      <c r="O1168" s="198"/>
      <c r="P1168" s="197"/>
      <c r="Q1168" s="197"/>
      <c r="R1168" s="198"/>
      <c r="S1168" s="198"/>
      <c r="T1168" s="197"/>
      <c r="U1168" s="197"/>
      <c r="V1168" s="198"/>
      <c r="W1168" s="198"/>
      <c r="X1168" s="197"/>
      <c r="Y1168" s="197"/>
      <c r="Z1168" s="198"/>
      <c r="AA1168" s="198"/>
      <c r="AB1168" s="197">
        <f t="shared" si="288"/>
        <v>9.0000000000000024E-2</v>
      </c>
      <c r="AC1168" s="197">
        <f t="shared" si="277"/>
        <v>0.67657500000000026</v>
      </c>
      <c r="AD1168" s="198">
        <f>ROW(Y19)*AB1168^IF(AC1168=100%,0,1)*PRODUCT(INDEX(1-AB$1149:AB1167,))</f>
        <v>0.37462231498119947</v>
      </c>
      <c r="AE1168" s="198">
        <f t="shared" si="278"/>
        <v>6.6243608465681492</v>
      </c>
      <c r="AF1168" s="197">
        <f t="shared" si="289"/>
        <v>3.0000000000000009E-2</v>
      </c>
      <c r="AG1168" s="197">
        <f t="shared" si="280"/>
        <v>0.22552500000000017</v>
      </c>
      <c r="AH1168" s="198">
        <f>ROW(AC19)*AF1168^IF(AG1168=100%,0,1)*PRODUCT(INDEX(1-AF$1149:AF1167,))</f>
        <v>0.34858014093092005</v>
      </c>
      <c r="AI1168" s="198">
        <f t="shared" si="281"/>
        <v>4.0070874907934728</v>
      </c>
      <c r="AJ1168" s="197">
        <f t="shared" si="290"/>
        <v>2.0000000000000004E-2</v>
      </c>
      <c r="AK1168" s="197">
        <f t="shared" si="283"/>
        <v>0.15461250000000004</v>
      </c>
      <c r="AL1168" s="198">
        <f>ROW(AG19)*AJ1168^IF(AK1168=100%,0,1)*PRODUCT(INDEX(1-AJ$1149:AJ1167,))</f>
        <v>0.27165524198754215</v>
      </c>
      <c r="AM1168" s="199">
        <f t="shared" si="284"/>
        <v>2.9708060120851085</v>
      </c>
      <c r="AN1168" s="190"/>
    </row>
    <row r="1169" spans="1:40" ht="14.45" hidden="1" customHeight="1">
      <c r="A1169" s="190"/>
      <c r="B1169" s="686"/>
      <c r="C1169" s="196">
        <v>19</v>
      </c>
      <c r="D1169" s="200"/>
      <c r="E1169" s="200"/>
      <c r="F1169" s="198"/>
      <c r="G1169" s="198"/>
      <c r="H1169" s="197"/>
      <c r="I1169" s="197"/>
      <c r="J1169" s="198"/>
      <c r="K1169" s="198"/>
      <c r="L1169" s="197"/>
      <c r="M1169" s="197"/>
      <c r="N1169" s="198"/>
      <c r="O1169" s="198"/>
      <c r="P1169" s="197"/>
      <c r="Q1169" s="197"/>
      <c r="R1169" s="198"/>
      <c r="S1169" s="198"/>
      <c r="T1169" s="197"/>
      <c r="U1169" s="197"/>
      <c r="V1169" s="198"/>
      <c r="W1169" s="198"/>
      <c r="X1169" s="197"/>
      <c r="Y1169" s="197"/>
      <c r="Z1169" s="198"/>
      <c r="AA1169" s="198"/>
      <c r="AB1169" s="197">
        <f t="shared" si="288"/>
        <v>9.0000000000000024E-2</v>
      </c>
      <c r="AC1169" s="197">
        <f t="shared" si="277"/>
        <v>0.71842500000000031</v>
      </c>
      <c r="AD1169" s="198">
        <f>ROW(Y20)*AB1169^IF(AC1169=100%,0,1)*PRODUCT(INDEX(1-AB$1149:AB1168,))</f>
        <v>0.35884874382409632</v>
      </c>
      <c r="AE1169" s="198">
        <f t="shared" si="278"/>
        <v>6.9832095903922458</v>
      </c>
      <c r="AF1169" s="197">
        <f t="shared" si="289"/>
        <v>3.0000000000000009E-2</v>
      </c>
      <c r="AG1169" s="197">
        <f t="shared" si="280"/>
        <v>0.23947500000000019</v>
      </c>
      <c r="AH1169" s="198">
        <f>ROW(AC20)*AF1169^IF(AG1169=100%,0,1)*PRODUCT(INDEX(1-AF$1149:AF1168,))</f>
        <v>0.35591867021367624</v>
      </c>
      <c r="AI1169" s="198">
        <f t="shared" si="281"/>
        <v>4.3630061610071493</v>
      </c>
      <c r="AJ1169" s="197">
        <f t="shared" si="290"/>
        <v>2.0000000000000004E-2</v>
      </c>
      <c r="AK1169" s="197">
        <f t="shared" si="283"/>
        <v>0.16391250000000004</v>
      </c>
      <c r="AL1169" s="198">
        <f>ROW(AG20)*AJ1169^IF(AK1169=100%,0,1)*PRODUCT(INDEX(1-AJ$1149:AJ1168,))</f>
        <v>0.28023382857662243</v>
      </c>
      <c r="AM1169" s="199">
        <f t="shared" si="284"/>
        <v>3.2510398406617309</v>
      </c>
      <c r="AN1169" s="190"/>
    </row>
    <row r="1170" spans="1:40" ht="14.45" hidden="1" customHeight="1">
      <c r="A1170" s="190"/>
      <c r="B1170" s="686"/>
      <c r="C1170" s="196">
        <v>20</v>
      </c>
      <c r="D1170" s="200"/>
      <c r="E1170" s="200"/>
      <c r="F1170" s="198"/>
      <c r="G1170" s="198"/>
      <c r="H1170" s="197"/>
      <c r="I1170" s="197"/>
      <c r="J1170" s="198"/>
      <c r="K1170" s="198"/>
      <c r="L1170" s="197"/>
      <c r="M1170" s="197"/>
      <c r="N1170" s="198"/>
      <c r="O1170" s="198"/>
      <c r="P1170" s="197"/>
      <c r="Q1170" s="197"/>
      <c r="R1170" s="198"/>
      <c r="S1170" s="198"/>
      <c r="T1170" s="197"/>
      <c r="U1170" s="197"/>
      <c r="V1170" s="198"/>
      <c r="W1170" s="198"/>
      <c r="X1170" s="197"/>
      <c r="Y1170" s="197"/>
      <c r="Z1170" s="198"/>
      <c r="AA1170" s="198"/>
      <c r="AB1170" s="197">
        <f t="shared" si="288"/>
        <v>9.0000000000000024E-2</v>
      </c>
      <c r="AC1170" s="197">
        <f t="shared" si="277"/>
        <v>0.76027500000000037</v>
      </c>
      <c r="AD1170" s="198">
        <f>ROW(Y21)*AB1170^IF(AC1170=100%,0,1)*PRODUCT(INDEX(1-AB$1149:AB1169,))</f>
        <v>0.34287997472392401</v>
      </c>
      <c r="AE1170" s="198">
        <f t="shared" si="278"/>
        <v>7.3260895651161695</v>
      </c>
      <c r="AF1170" s="197">
        <f t="shared" si="289"/>
        <v>3.0000000000000009E-2</v>
      </c>
      <c r="AG1170" s="197">
        <f t="shared" si="280"/>
        <v>0.25342500000000018</v>
      </c>
      <c r="AH1170" s="198">
        <f>ROW(AC21)*AF1170^IF(AG1170=100%,0,1)*PRODUCT(INDEX(1-AF$1149:AF1169,))</f>
        <v>0.36250316561262919</v>
      </c>
      <c r="AI1170" s="198">
        <f t="shared" si="281"/>
        <v>4.725509326619779</v>
      </c>
      <c r="AJ1170" s="197">
        <f t="shared" si="290"/>
        <v>2.0000000000000004E-2</v>
      </c>
      <c r="AK1170" s="197">
        <f t="shared" si="283"/>
        <v>0.17321250000000005</v>
      </c>
      <c r="AL1170" s="198">
        <f>ROW(AG21)*AJ1170^IF(AK1170=100%,0,1)*PRODUCT(INDEX(1-AJ$1149:AJ1169,))</f>
        <v>0.28836060960534449</v>
      </c>
      <c r="AM1170" s="199">
        <f t="shared" si="284"/>
        <v>3.5394004502670753</v>
      </c>
      <c r="AN1170" s="190"/>
    </row>
    <row r="1171" spans="1:40" ht="14.45" hidden="1" customHeight="1">
      <c r="A1171" s="190"/>
      <c r="B1171" s="686"/>
      <c r="C1171" s="196">
        <v>21</v>
      </c>
      <c r="D1171" s="200"/>
      <c r="E1171" s="200"/>
      <c r="F1171" s="198"/>
      <c r="G1171" s="198"/>
      <c r="H1171" s="197"/>
      <c r="I1171" s="197"/>
      <c r="J1171" s="198"/>
      <c r="K1171" s="198"/>
      <c r="L1171" s="197"/>
      <c r="M1171" s="197"/>
      <c r="N1171" s="198"/>
      <c r="O1171" s="198"/>
      <c r="P1171" s="197"/>
      <c r="Q1171" s="197"/>
      <c r="R1171" s="198"/>
      <c r="S1171" s="198"/>
      <c r="T1171" s="197"/>
      <c r="U1171" s="197"/>
      <c r="V1171" s="198"/>
      <c r="W1171" s="198"/>
      <c r="X1171" s="197"/>
      <c r="Y1171" s="197"/>
      <c r="Z1171" s="198"/>
      <c r="AA1171" s="198"/>
      <c r="AB1171" s="197">
        <f t="shared" si="288"/>
        <v>9.0000000000000024E-2</v>
      </c>
      <c r="AC1171" s="197">
        <f t="shared" si="277"/>
        <v>0.80212500000000042</v>
      </c>
      <c r="AD1171" s="198">
        <f>ROW(Y22)*AB1171^IF(AC1171=100%,0,1)*PRODUCT(INDEX(1-AB$1149:AB1170,))</f>
        <v>0.32687890923680751</v>
      </c>
      <c r="AE1171" s="198">
        <f t="shared" si="278"/>
        <v>7.6529684743529769</v>
      </c>
      <c r="AF1171" s="197">
        <f t="shared" si="289"/>
        <v>3.0000000000000009E-2</v>
      </c>
      <c r="AG1171" s="197">
        <f t="shared" si="280"/>
        <v>0.2673750000000002</v>
      </c>
      <c r="AH1171" s="198">
        <f>ROW(AC22)*AF1171^IF(AG1171=100%,0,1)*PRODUCT(INDEX(1-AF$1149:AF1170,))</f>
        <v>0.3683722644844527</v>
      </c>
      <c r="AI1171" s="198">
        <f t="shared" si="281"/>
        <v>5.0938815911042319</v>
      </c>
      <c r="AJ1171" s="197">
        <f t="shared" si="290"/>
        <v>2.0000000000000004E-2</v>
      </c>
      <c r="AK1171" s="197">
        <f t="shared" si="283"/>
        <v>0.18251250000000005</v>
      </c>
      <c r="AL1171" s="198">
        <f>ROW(AG22)*AJ1171^IF(AK1171=100%,0,1)*PRODUCT(INDEX(1-AJ$1149:AJ1170,))</f>
        <v>0.29605022586148694</v>
      </c>
      <c r="AM1171" s="199">
        <f t="shared" si="284"/>
        <v>3.8354506761285623</v>
      </c>
      <c r="AN1171" s="190"/>
    </row>
    <row r="1172" spans="1:40" ht="14.45" hidden="1" customHeight="1">
      <c r="A1172" s="190"/>
      <c r="B1172" s="686"/>
      <c r="C1172" s="196">
        <v>22</v>
      </c>
      <c r="D1172" s="200"/>
      <c r="E1172" s="200"/>
      <c r="F1172" s="198"/>
      <c r="G1172" s="198"/>
      <c r="H1172" s="197"/>
      <c r="I1172" s="197"/>
      <c r="J1172" s="198"/>
      <c r="K1172" s="198"/>
      <c r="L1172" s="197"/>
      <c r="M1172" s="197"/>
      <c r="N1172" s="198"/>
      <c r="O1172" s="198"/>
      <c r="P1172" s="197"/>
      <c r="Q1172" s="197"/>
      <c r="R1172" s="198"/>
      <c r="S1172" s="198"/>
      <c r="T1172" s="197"/>
      <c r="U1172" s="197"/>
      <c r="V1172" s="198"/>
      <c r="W1172" s="198"/>
      <c r="X1172" s="197"/>
      <c r="Y1172" s="197"/>
      <c r="Z1172" s="198"/>
      <c r="AA1172" s="198"/>
      <c r="AB1172" s="197">
        <f t="shared" si="288"/>
        <v>9.0000000000000024E-2</v>
      </c>
      <c r="AC1172" s="197">
        <f t="shared" si="277"/>
        <v>0.84397500000000047</v>
      </c>
      <c r="AD1172" s="198">
        <f>ROW(Y23)*AB1172^IF(AC1172=100%,0,1)*PRODUCT(INDEX(1-AB$1149:AB1171,))</f>
        <v>0.31098070774210823</v>
      </c>
      <c r="AE1172" s="198">
        <f t="shared" si="278"/>
        <v>7.9639491820950852</v>
      </c>
      <c r="AF1172" s="197">
        <f t="shared" si="289"/>
        <v>3.0000000000000009E-2</v>
      </c>
      <c r="AG1172" s="197">
        <f t="shared" si="280"/>
        <v>0.28132500000000021</v>
      </c>
      <c r="AH1172" s="198">
        <f>ROW(AC23)*AF1172^IF(AG1172=100%,0,1)*PRODUCT(INDEX(1-AF$1149:AF1171,))</f>
        <v>0.37356296457491539</v>
      </c>
      <c r="AI1172" s="198">
        <f t="shared" si="281"/>
        <v>5.4674445556791476</v>
      </c>
      <c r="AJ1172" s="197">
        <f t="shared" si="290"/>
        <v>2.0000000000000004E-2</v>
      </c>
      <c r="AK1172" s="197">
        <f t="shared" si="283"/>
        <v>0.19181250000000005</v>
      </c>
      <c r="AL1172" s="198">
        <f>ROW(AG23)*AJ1172^IF(AK1172=100%,0,1)*PRODUCT(INDEX(1-AJ$1149:AJ1171,))</f>
        <v>0.3033169132235416</v>
      </c>
      <c r="AM1172" s="199">
        <f t="shared" si="284"/>
        <v>4.1387675893521036</v>
      </c>
      <c r="AN1172" s="190"/>
    </row>
    <row r="1173" spans="1:40" ht="14.45" hidden="1" customHeight="1">
      <c r="A1173" s="190"/>
      <c r="B1173" s="686"/>
      <c r="C1173" s="196">
        <v>23</v>
      </c>
      <c r="D1173" s="200"/>
      <c r="E1173" s="200"/>
      <c r="F1173" s="198"/>
      <c r="G1173" s="198"/>
      <c r="H1173" s="197"/>
      <c r="I1173" s="197"/>
      <c r="J1173" s="198"/>
      <c r="K1173" s="198"/>
      <c r="L1173" s="197"/>
      <c r="M1173" s="197"/>
      <c r="N1173" s="198"/>
      <c r="O1173" s="198"/>
      <c r="P1173" s="197"/>
      <c r="Q1173" s="197"/>
      <c r="R1173" s="198"/>
      <c r="S1173" s="198"/>
      <c r="T1173" s="197"/>
      <c r="U1173" s="197"/>
      <c r="V1173" s="198"/>
      <c r="W1173" s="198"/>
      <c r="X1173" s="197"/>
      <c r="Y1173" s="197"/>
      <c r="Z1173" s="198"/>
      <c r="AA1173" s="198"/>
      <c r="AB1173" s="197">
        <f t="shared" si="288"/>
        <v>9.0000000000000024E-2</v>
      </c>
      <c r="AC1173" s="197">
        <f t="shared" si="277"/>
        <v>0.88582500000000053</v>
      </c>
      <c r="AD1173" s="198">
        <f>ROW(Y24)*AB1173^IF(AC1173=100%,0,1)*PRODUCT(INDEX(1-AB$1149:AB1172,))</f>
        <v>0.29529646335163662</v>
      </c>
      <c r="AE1173" s="198">
        <f t="shared" si="278"/>
        <v>8.2592456454467218</v>
      </c>
      <c r="AF1173" s="197">
        <f t="shared" si="289"/>
        <v>3.0000000000000009E-2</v>
      </c>
      <c r="AG1173" s="197">
        <f t="shared" si="280"/>
        <v>0.29527500000000023</v>
      </c>
      <c r="AH1173" s="198">
        <f>ROW(AC24)*AF1173^IF(AG1173=100%,0,1)*PRODUCT(INDEX(1-AF$1149:AF1172,))</f>
        <v>0.37811068762191435</v>
      </c>
      <c r="AI1173" s="198">
        <f t="shared" si="281"/>
        <v>5.845555243301062</v>
      </c>
      <c r="AJ1173" s="197">
        <f t="shared" si="290"/>
        <v>2.0000000000000004E-2</v>
      </c>
      <c r="AK1173" s="197">
        <f t="shared" si="283"/>
        <v>0.20111250000000006</v>
      </c>
      <c r="AL1173" s="198">
        <f>ROW(AG24)*AJ1173^IF(AK1173=100%,0,1)*PRODUCT(INDEX(1-AJ$1149:AJ1172,))</f>
        <v>0.31017451300076948</v>
      </c>
      <c r="AM1173" s="199">
        <f t="shared" si="284"/>
        <v>4.4489421023528735</v>
      </c>
      <c r="AN1173" s="190"/>
    </row>
    <row r="1174" spans="1:40" ht="14.45" hidden="1" customHeight="1">
      <c r="A1174" s="190"/>
      <c r="B1174" s="686"/>
      <c r="C1174" s="196">
        <v>24</v>
      </c>
      <c r="D1174" s="200"/>
      <c r="E1174" s="200"/>
      <c r="F1174" s="198"/>
      <c r="G1174" s="198"/>
      <c r="H1174" s="197"/>
      <c r="I1174" s="197"/>
      <c r="J1174" s="198"/>
      <c r="K1174" s="198"/>
      <c r="L1174" s="197"/>
      <c r="M1174" s="197"/>
      <c r="N1174" s="198"/>
      <c r="O1174" s="198"/>
      <c r="P1174" s="197"/>
      <c r="Q1174" s="197"/>
      <c r="R1174" s="198"/>
      <c r="S1174" s="198"/>
      <c r="T1174" s="197"/>
      <c r="U1174" s="197"/>
      <c r="V1174" s="198"/>
      <c r="W1174" s="198"/>
      <c r="X1174" s="197"/>
      <c r="Y1174" s="197"/>
      <c r="Z1174" s="198"/>
      <c r="AA1174" s="198"/>
      <c r="AB1174" s="197">
        <f t="shared" si="288"/>
        <v>9.0000000000000024E-2</v>
      </c>
      <c r="AC1174" s="197">
        <f t="shared" si="277"/>
        <v>0.92767500000000058</v>
      </c>
      <c r="AD1174" s="198">
        <f>ROW(Y25)*AB1174^IF(AC1174=100%,0,1)*PRODUCT(INDEX(1-AB$1149:AB1173,))</f>
        <v>0.27991643921873882</v>
      </c>
      <c r="AE1174" s="198">
        <f t="shared" si="278"/>
        <v>8.5391620846654614</v>
      </c>
      <c r="AF1174" s="197">
        <f t="shared" si="289"/>
        <v>3.0000000000000009E-2</v>
      </c>
      <c r="AG1174" s="197">
        <f t="shared" si="280"/>
        <v>0.30922500000000025</v>
      </c>
      <c r="AH1174" s="198">
        <f>ROW(AC25)*AF1174^IF(AG1174=100%,0,1)*PRODUCT(INDEX(1-AF$1149:AF1173,))</f>
        <v>0.38204934061797596</v>
      </c>
      <c r="AI1174" s="198">
        <f t="shared" si="281"/>
        <v>6.2276045839190379</v>
      </c>
      <c r="AJ1174" s="197">
        <f t="shared" si="290"/>
        <v>2.0000000000000004E-2</v>
      </c>
      <c r="AK1174" s="197">
        <f t="shared" si="283"/>
        <v>0.21041250000000006</v>
      </c>
      <c r="AL1174" s="198">
        <f>ROW(AG25)*AJ1174^IF(AK1174=100%,0,1)*PRODUCT(INDEX(1-AJ$1149:AJ1173,))</f>
        <v>0.31663648202161881</v>
      </c>
      <c r="AM1174" s="199">
        <f t="shared" si="284"/>
        <v>4.7655785843744924</v>
      </c>
      <c r="AN1174" s="190"/>
    </row>
    <row r="1175" spans="1:40" ht="14.45" hidden="1" customHeight="1">
      <c r="A1175" s="190"/>
      <c r="B1175" s="686"/>
      <c r="C1175" s="196">
        <v>25</v>
      </c>
      <c r="D1175" s="200"/>
      <c r="E1175" s="200"/>
      <c r="F1175" s="198"/>
      <c r="G1175" s="198"/>
      <c r="H1175" s="197"/>
      <c r="I1175" s="197"/>
      <c r="J1175" s="198"/>
      <c r="K1175" s="198"/>
      <c r="L1175" s="197"/>
      <c r="M1175" s="197"/>
      <c r="N1175" s="198"/>
      <c r="O1175" s="198"/>
      <c r="P1175" s="197"/>
      <c r="Q1175" s="197"/>
      <c r="R1175" s="198"/>
      <c r="S1175" s="198"/>
      <c r="T1175" s="197"/>
      <c r="U1175" s="197"/>
      <c r="V1175" s="198"/>
      <c r="W1175" s="198"/>
      <c r="X1175" s="197"/>
      <c r="Y1175" s="197"/>
      <c r="Z1175" s="198"/>
      <c r="AA1175" s="198"/>
      <c r="AB1175" s="197">
        <f t="shared" si="288"/>
        <v>9.0000000000000024E-2</v>
      </c>
      <c r="AC1175" s="197">
        <f t="shared" si="277"/>
        <v>0.96952500000000064</v>
      </c>
      <c r="AD1175" s="198">
        <f>ROW(Y26)*AB1175^IF(AC1175=100%,0,1)*PRODUCT(INDEX(1-AB$1149:AB1174,))</f>
        <v>0.26491291807661443</v>
      </c>
      <c r="AE1175" s="198">
        <f t="shared" si="278"/>
        <v>8.804075002742076</v>
      </c>
      <c r="AF1175" s="197">
        <f t="shared" si="289"/>
        <v>3.0000000000000009E-2</v>
      </c>
      <c r="AG1175" s="197">
        <f t="shared" si="280"/>
        <v>0.32317500000000027</v>
      </c>
      <c r="AH1175" s="198">
        <f>ROW(AC26)*AF1175^IF(AG1175=100%,0,1)*PRODUCT(INDEX(1-AF$1149:AF1174,))</f>
        <v>0.3854113748154141</v>
      </c>
      <c r="AI1175" s="198">
        <f t="shared" si="281"/>
        <v>6.6130159587344517</v>
      </c>
      <c r="AJ1175" s="197">
        <f t="shared" si="290"/>
        <v>2.0000000000000004E-2</v>
      </c>
      <c r="AK1175" s="197">
        <f t="shared" si="283"/>
        <v>0.21971250000000006</v>
      </c>
      <c r="AL1175" s="198">
        <f>ROW(AG26)*AJ1175^IF(AK1175=100%,0,1)*PRODUCT(INDEX(1-AJ$1149:AJ1174,))</f>
        <v>0.32271590247643395</v>
      </c>
      <c r="AM1175" s="199">
        <f t="shared" si="284"/>
        <v>5.0882944868509261</v>
      </c>
      <c r="AN1175" s="190"/>
    </row>
    <row r="1176" spans="1:40" ht="14.45" customHeight="1">
      <c r="A1176" s="190"/>
      <c r="B1176" s="686"/>
      <c r="C1176" s="196">
        <v>26</v>
      </c>
      <c r="D1176" s="200"/>
      <c r="E1176" s="200"/>
      <c r="F1176" s="198"/>
      <c r="G1176" s="198"/>
      <c r="H1176" s="197"/>
      <c r="I1176" s="197"/>
      <c r="J1176" s="198"/>
      <c r="K1176" s="198"/>
      <c r="L1176" s="197"/>
      <c r="M1176" s="197"/>
      <c r="N1176" s="198"/>
      <c r="O1176" s="198"/>
      <c r="P1176" s="197"/>
      <c r="Q1176" s="197"/>
      <c r="R1176" s="198"/>
      <c r="S1176" s="198"/>
      <c r="T1176" s="197"/>
      <c r="U1176" s="197"/>
      <c r="V1176" s="198"/>
      <c r="W1176" s="198"/>
      <c r="X1176" s="197"/>
      <c r="Y1176" s="197"/>
      <c r="Z1176" s="198"/>
      <c r="AA1176" s="198"/>
      <c r="AB1176" s="197">
        <f t="shared" si="288"/>
        <v>9.0000000000000024E-2</v>
      </c>
      <c r="AC1176" s="197">
        <f t="shared" si="277"/>
        <v>1</v>
      </c>
      <c r="AD1176" s="198">
        <f>ROW(Y27)*AB1176^IF(AC1176=100%,0,1)*PRODUCT(INDEX(1-AB$1149:AB1175,))</f>
        <v>2.7815856398044505</v>
      </c>
      <c r="AE1176" s="198">
        <f t="shared" si="278"/>
        <v>11.585660642546527</v>
      </c>
      <c r="AF1176" s="197">
        <f t="shared" si="289"/>
        <v>3.0000000000000009E-2</v>
      </c>
      <c r="AG1176" s="197">
        <f t="shared" si="280"/>
        <v>0.33712500000000029</v>
      </c>
      <c r="AH1176" s="198">
        <f>ROW(AC27)*AF1176^IF(AG1176=100%,0,1)*PRODUCT(INDEX(1-AF$1149:AF1175,))</f>
        <v>0.38822784255444986</v>
      </c>
      <c r="AI1176" s="198">
        <f t="shared" si="281"/>
        <v>7.0012438012889016</v>
      </c>
      <c r="AJ1176" s="197">
        <f t="shared" si="290"/>
        <v>2.0000000000000004E-2</v>
      </c>
      <c r="AK1176" s="197">
        <f t="shared" si="283"/>
        <v>0.22901250000000006</v>
      </c>
      <c r="AL1176" s="198">
        <f>ROW(AG27)*AJ1176^IF(AK1176=100%,0,1)*PRODUCT(INDEX(1-AJ$1149:AJ1175,))</f>
        <v>0.3284254915202478</v>
      </c>
      <c r="AM1176" s="199">
        <f t="shared" si="284"/>
        <v>5.4167199783711739</v>
      </c>
      <c r="AN1176" s="190"/>
    </row>
    <row r="1177" spans="1:40" ht="14.45" hidden="1" customHeight="1">
      <c r="A1177" s="190"/>
      <c r="B1177" s="686"/>
      <c r="C1177" s="196">
        <v>27</v>
      </c>
      <c r="D1177" s="200"/>
      <c r="E1177" s="200"/>
      <c r="F1177" s="198"/>
      <c r="G1177" s="198"/>
      <c r="H1177" s="197"/>
      <c r="I1177" s="197"/>
      <c r="J1177" s="198"/>
      <c r="K1177" s="198"/>
      <c r="L1177" s="197"/>
      <c r="M1177" s="197"/>
      <c r="N1177" s="198"/>
      <c r="O1177" s="198"/>
      <c r="P1177" s="197"/>
      <c r="Q1177" s="197"/>
      <c r="R1177" s="198"/>
      <c r="S1177" s="198"/>
      <c r="T1177" s="197"/>
      <c r="U1177" s="197"/>
      <c r="V1177" s="198"/>
      <c r="W1177" s="198"/>
      <c r="X1177" s="197"/>
      <c r="Y1177" s="197"/>
      <c r="Z1177" s="198"/>
      <c r="AA1177" s="198"/>
      <c r="AB1177" s="197"/>
      <c r="AC1177" s="197"/>
      <c r="AD1177" s="198"/>
      <c r="AE1177" s="198"/>
      <c r="AF1177" s="197">
        <f t="shared" si="289"/>
        <v>3.0000000000000009E-2</v>
      </c>
      <c r="AG1177" s="197">
        <f t="shared" si="280"/>
        <v>0.3510750000000003</v>
      </c>
      <c r="AH1177" s="198">
        <f>ROW(AC28)*AF1177^IF(AG1177=100%,0,1)*PRODUCT(INDEX(1-AF$1149:AF1176,))</f>
        <v>0.39052845199180958</v>
      </c>
      <c r="AI1177" s="198">
        <f t="shared" si="281"/>
        <v>7.3917722532807115</v>
      </c>
      <c r="AJ1177" s="197">
        <f t="shared" si="290"/>
        <v>2.0000000000000004E-2</v>
      </c>
      <c r="AK1177" s="197">
        <f t="shared" si="283"/>
        <v>0.23831250000000007</v>
      </c>
      <c r="AL1177" s="198">
        <f>ROW(AG28)*AJ1177^IF(AK1177=100%,0,1)*PRODUCT(INDEX(1-AJ$1149:AJ1176,))</f>
        <v>0.33377761064131845</v>
      </c>
      <c r="AM1177" s="199">
        <f t="shared" si="284"/>
        <v>5.7504975890124923</v>
      </c>
      <c r="AN1177" s="190"/>
    </row>
    <row r="1178" spans="1:40" ht="14.45" hidden="1" customHeight="1">
      <c r="A1178" s="190"/>
      <c r="B1178" s="686"/>
      <c r="C1178" s="196">
        <v>28</v>
      </c>
      <c r="D1178" s="200"/>
      <c r="E1178" s="200"/>
      <c r="F1178" s="198"/>
      <c r="G1178" s="198"/>
      <c r="H1178" s="197"/>
      <c r="I1178" s="197"/>
      <c r="J1178" s="198"/>
      <c r="K1178" s="198"/>
      <c r="L1178" s="197"/>
      <c r="M1178" s="197"/>
      <c r="N1178" s="198"/>
      <c r="O1178" s="198"/>
      <c r="P1178" s="197"/>
      <c r="Q1178" s="197"/>
      <c r="R1178" s="198"/>
      <c r="S1178" s="198"/>
      <c r="T1178" s="197"/>
      <c r="U1178" s="197"/>
      <c r="V1178" s="198"/>
      <c r="W1178" s="198"/>
      <c r="X1178" s="197"/>
      <c r="Y1178" s="197"/>
      <c r="Z1178" s="198"/>
      <c r="AA1178" s="198"/>
      <c r="AB1178" s="197"/>
      <c r="AC1178" s="197"/>
      <c r="AD1178" s="198"/>
      <c r="AE1178" s="198"/>
      <c r="AF1178" s="197">
        <f t="shared" si="289"/>
        <v>3.0000000000000009E-2</v>
      </c>
      <c r="AG1178" s="197">
        <f t="shared" si="280"/>
        <v>0.36502500000000032</v>
      </c>
      <c r="AH1178" s="198">
        <f>ROW(AC29)*AF1178^IF(AG1178=100%,0,1)*PRODUCT(INDEX(1-AF$1149:AF1177,))</f>
        <v>0.39234161980462862</v>
      </c>
      <c r="AI1178" s="198">
        <f t="shared" si="281"/>
        <v>7.7841138730853405</v>
      </c>
      <c r="AJ1178" s="197">
        <f t="shared" si="290"/>
        <v>2.0000000000000004E-2</v>
      </c>
      <c r="AK1178" s="197">
        <f t="shared" si="283"/>
        <v>0.24761250000000007</v>
      </c>
      <c r="AL1178" s="198">
        <f>ROW(AG29)*AJ1178^IF(AK1178=100%,0,1)*PRODUCT(INDEX(1-AJ$1149:AJ1177,))</f>
        <v>0.3387842748009382</v>
      </c>
      <c r="AM1178" s="199">
        <f t="shared" si="284"/>
        <v>6.0892818638134303</v>
      </c>
      <c r="AN1178" s="190"/>
    </row>
    <row r="1179" spans="1:40" ht="14.45" hidden="1" customHeight="1">
      <c r="A1179" s="190"/>
      <c r="B1179" s="686"/>
      <c r="C1179" s="196">
        <v>29</v>
      </c>
      <c r="D1179" s="200"/>
      <c r="E1179" s="200"/>
      <c r="F1179" s="198"/>
      <c r="G1179" s="198"/>
      <c r="H1179" s="197"/>
      <c r="I1179" s="197"/>
      <c r="J1179" s="198"/>
      <c r="K1179" s="198"/>
      <c r="L1179" s="197"/>
      <c r="M1179" s="197"/>
      <c r="N1179" s="198"/>
      <c r="O1179" s="198"/>
      <c r="P1179" s="197"/>
      <c r="Q1179" s="197"/>
      <c r="R1179" s="198"/>
      <c r="S1179" s="198"/>
      <c r="T1179" s="197"/>
      <c r="U1179" s="197"/>
      <c r="V1179" s="198"/>
      <c r="W1179" s="198"/>
      <c r="X1179" s="197"/>
      <c r="Y1179" s="197"/>
      <c r="Z1179" s="198"/>
      <c r="AA1179" s="198"/>
      <c r="AB1179" s="197"/>
      <c r="AC1179" s="197"/>
      <c r="AD1179" s="198"/>
      <c r="AE1179" s="198"/>
      <c r="AF1179" s="197">
        <f t="shared" si="289"/>
        <v>3.0000000000000009E-2</v>
      </c>
      <c r="AG1179" s="197">
        <f t="shared" si="280"/>
        <v>0.37897500000000034</v>
      </c>
      <c r="AH1179" s="198">
        <f>ROW(AC30)*AF1179^IF(AG1179=100%,0,1)*PRODUCT(INDEX(1-AF$1149:AF1178,))</f>
        <v>0.39369452194188598</v>
      </c>
      <c r="AI1179" s="198">
        <f t="shared" si="281"/>
        <v>8.1778083950272258</v>
      </c>
      <c r="AJ1179" s="197">
        <f t="shared" si="290"/>
        <v>2.0000000000000004E-2</v>
      </c>
      <c r="AK1179" s="197">
        <f t="shared" si="283"/>
        <v>0.2569125000000001</v>
      </c>
      <c r="AL1179" s="198">
        <f>ROW(AG30)*AJ1179^IF(AK1179=100%,0,1)*PRODUCT(INDEX(1-AJ$1149:AJ1178,))</f>
        <v>0.34345716134991666</v>
      </c>
      <c r="AM1179" s="199">
        <f t="shared" si="284"/>
        <v>6.4327390251633467</v>
      </c>
      <c r="AN1179" s="190"/>
    </row>
    <row r="1180" spans="1:40" ht="14.45" hidden="1" customHeight="1">
      <c r="A1180" s="190"/>
      <c r="B1180" s="686"/>
      <c r="C1180" s="196">
        <v>30</v>
      </c>
      <c r="D1180" s="200"/>
      <c r="E1180" s="200"/>
      <c r="F1180" s="198"/>
      <c r="G1180" s="198"/>
      <c r="H1180" s="197"/>
      <c r="I1180" s="197"/>
      <c r="J1180" s="198"/>
      <c r="K1180" s="198"/>
      <c r="L1180" s="197"/>
      <c r="M1180" s="197"/>
      <c r="N1180" s="198"/>
      <c r="O1180" s="198"/>
      <c r="P1180" s="197"/>
      <c r="Q1180" s="197"/>
      <c r="R1180" s="198"/>
      <c r="S1180" s="198"/>
      <c r="T1180" s="197"/>
      <c r="U1180" s="197"/>
      <c r="V1180" s="198"/>
      <c r="W1180" s="198"/>
      <c r="X1180" s="197"/>
      <c r="Y1180" s="197"/>
      <c r="Z1180" s="198"/>
      <c r="AA1180" s="198"/>
      <c r="AB1180" s="197"/>
      <c r="AC1180" s="197"/>
      <c r="AD1180" s="198"/>
      <c r="AE1180" s="198"/>
      <c r="AF1180" s="197">
        <f t="shared" si="289"/>
        <v>3.0000000000000009E-2</v>
      </c>
      <c r="AG1180" s="197">
        <f t="shared" si="280"/>
        <v>0.39292500000000036</v>
      </c>
      <c r="AH1180" s="198">
        <f>ROW(AC31)*AF1180^IF(AG1180=100%,0,1)*PRODUCT(INDEX(1-AF$1149:AF1179,))</f>
        <v>0.39461314249308371</v>
      </c>
      <c r="AI1180" s="198">
        <f t="shared" si="281"/>
        <v>8.5724215375203094</v>
      </c>
      <c r="AJ1180" s="197">
        <f t="shared" si="290"/>
        <v>2.0000000000000004E-2</v>
      </c>
      <c r="AK1180" s="197">
        <f t="shared" si="283"/>
        <v>0.26621250000000007</v>
      </c>
      <c r="AL1180" s="198">
        <f>ROW(AG31)*AJ1180^IF(AK1180=100%,0,1)*PRODUCT(INDEX(1-AJ$1149:AJ1179,))</f>
        <v>0.3478076187270156</v>
      </c>
      <c r="AM1180" s="199">
        <f t="shared" si="284"/>
        <v>6.7805466438903625</v>
      </c>
      <c r="AN1180" s="190"/>
    </row>
    <row r="1181" spans="1:40" ht="14.45" hidden="1" customHeight="1">
      <c r="A1181" s="190"/>
      <c r="B1181" s="686"/>
      <c r="C1181" s="196">
        <v>31</v>
      </c>
      <c r="D1181" s="200"/>
      <c r="E1181" s="200"/>
      <c r="F1181" s="198"/>
      <c r="G1181" s="198"/>
      <c r="H1181" s="197"/>
      <c r="I1181" s="197"/>
      <c r="J1181" s="198"/>
      <c r="K1181" s="198"/>
      <c r="L1181" s="197"/>
      <c r="M1181" s="197"/>
      <c r="N1181" s="198"/>
      <c r="O1181" s="198"/>
      <c r="P1181" s="197"/>
      <c r="Q1181" s="197"/>
      <c r="R1181" s="198"/>
      <c r="S1181" s="198"/>
      <c r="T1181" s="197"/>
      <c r="U1181" s="197"/>
      <c r="V1181" s="198"/>
      <c r="W1181" s="198"/>
      <c r="X1181" s="197"/>
      <c r="Y1181" s="197"/>
      <c r="Z1181" s="198"/>
      <c r="AA1181" s="198"/>
      <c r="AB1181" s="197"/>
      <c r="AC1181" s="197"/>
      <c r="AD1181" s="198"/>
      <c r="AE1181" s="198"/>
      <c r="AF1181" s="197">
        <f t="shared" si="289"/>
        <v>3.0000000000000009E-2</v>
      </c>
      <c r="AG1181" s="197">
        <f t="shared" si="280"/>
        <v>0.40687500000000038</v>
      </c>
      <c r="AH1181" s="198">
        <f>ROW(AC32)*AF1181^IF(AG1181=100%,0,1)*PRODUCT(INDEX(1-AF$1149:AF1180,))</f>
        <v>0.39512232074146186</v>
      </c>
      <c r="AI1181" s="198">
        <f t="shared" si="281"/>
        <v>8.9675438582617719</v>
      </c>
      <c r="AJ1181" s="197">
        <f t="shared" si="290"/>
        <v>2.0000000000000004E-2</v>
      </c>
      <c r="AK1181" s="197">
        <f t="shared" si="283"/>
        <v>0.27551250000000005</v>
      </c>
      <c r="AL1181" s="198">
        <f>ROW(AG32)*AJ1181^IF(AK1181=100%,0,1)*PRODUCT(INDEX(1-AJ$1149:AJ1180,))</f>
        <v>0.35184667494449057</v>
      </c>
      <c r="AM1181" s="199">
        <f t="shared" si="284"/>
        <v>7.1323933188348532</v>
      </c>
      <c r="AN1181" s="190"/>
    </row>
    <row r="1182" spans="1:40" ht="14.45" hidden="1" customHeight="1">
      <c r="A1182" s="190"/>
      <c r="B1182" s="686"/>
      <c r="C1182" s="196">
        <v>32</v>
      </c>
      <c r="D1182" s="200"/>
      <c r="E1182" s="200"/>
      <c r="F1182" s="198"/>
      <c r="G1182" s="198"/>
      <c r="H1182" s="197"/>
      <c r="I1182" s="197"/>
      <c r="J1182" s="198"/>
      <c r="K1182" s="198"/>
      <c r="L1182" s="197"/>
      <c r="M1182" s="197"/>
      <c r="N1182" s="198"/>
      <c r="O1182" s="198"/>
      <c r="P1182" s="197"/>
      <c r="Q1182" s="197"/>
      <c r="R1182" s="198"/>
      <c r="S1182" s="198"/>
      <c r="T1182" s="197"/>
      <c r="U1182" s="197"/>
      <c r="V1182" s="198"/>
      <c r="W1182" s="198"/>
      <c r="X1182" s="197"/>
      <c r="Y1182" s="197"/>
      <c r="Z1182" s="198"/>
      <c r="AA1182" s="198"/>
      <c r="AB1182" s="197"/>
      <c r="AC1182" s="197"/>
      <c r="AD1182" s="198"/>
      <c r="AE1182" s="198"/>
      <c r="AF1182" s="197">
        <f t="shared" si="289"/>
        <v>3.0000000000000009E-2</v>
      </c>
      <c r="AG1182" s="197">
        <f t="shared" si="280"/>
        <v>0.42082500000000039</v>
      </c>
      <c r="AH1182" s="198">
        <f>ROW(AC33)*AF1182^IF(AG1182=100%,0,1)*PRODUCT(INDEX(1-AF$1149:AF1181,))</f>
        <v>0.39524579646669356</v>
      </c>
      <c r="AI1182" s="198">
        <f t="shared" si="281"/>
        <v>9.3627896547284664</v>
      </c>
      <c r="AJ1182" s="197">
        <f t="shared" si="290"/>
        <v>2.0000000000000004E-2</v>
      </c>
      <c r="AK1182" s="197">
        <f t="shared" si="283"/>
        <v>0.28481250000000002</v>
      </c>
      <c r="AL1182" s="198">
        <f>ROW(AG33)*AJ1182^IF(AK1182=100%,0,1)*PRODUCT(INDEX(1-AJ$1149:AJ1181,))</f>
        <v>0.35558504586577583</v>
      </c>
      <c r="AM1182" s="199">
        <f t="shared" si="284"/>
        <v>7.4879783647006288</v>
      </c>
      <c r="AN1182" s="190"/>
    </row>
    <row r="1183" spans="1:40" ht="14.45" hidden="1" customHeight="1">
      <c r="A1183" s="190"/>
      <c r="B1183" s="686"/>
      <c r="C1183" s="196">
        <v>33</v>
      </c>
      <c r="D1183" s="200"/>
      <c r="E1183" s="200"/>
      <c r="F1183" s="198"/>
      <c r="G1183" s="198"/>
      <c r="H1183" s="197"/>
      <c r="I1183" s="197"/>
      <c r="J1183" s="198"/>
      <c r="K1183" s="198"/>
      <c r="L1183" s="197"/>
      <c r="M1183" s="197"/>
      <c r="N1183" s="198"/>
      <c r="O1183" s="198"/>
      <c r="P1183" s="197"/>
      <c r="Q1183" s="197"/>
      <c r="R1183" s="198"/>
      <c r="S1183" s="198"/>
      <c r="T1183" s="197"/>
      <c r="U1183" s="197"/>
      <c r="V1183" s="198"/>
      <c r="W1183" s="198"/>
      <c r="X1183" s="197"/>
      <c r="Y1183" s="197"/>
      <c r="Z1183" s="198"/>
      <c r="AA1183" s="198"/>
      <c r="AB1183" s="197"/>
      <c r="AC1183" s="197"/>
      <c r="AD1183" s="198"/>
      <c r="AE1183" s="198"/>
      <c r="AF1183" s="197">
        <f t="shared" si="289"/>
        <v>3.0000000000000009E-2</v>
      </c>
      <c r="AG1183" s="197">
        <f t="shared" si="280"/>
        <v>0.43477500000000041</v>
      </c>
      <c r="AH1183" s="198">
        <f>ROW(AC34)*AF1183^IF(AG1183=100%,0,1)*PRODUCT(INDEX(1-AF$1149:AF1182,))</f>
        <v>0.395006253559744</v>
      </c>
      <c r="AI1183" s="198">
        <f t="shared" si="281"/>
        <v>9.7577959082882106</v>
      </c>
      <c r="AJ1183" s="197">
        <f t="shared" si="290"/>
        <v>2.0000000000000004E-2</v>
      </c>
      <c r="AK1183" s="197">
        <f t="shared" si="283"/>
        <v>0.2941125</v>
      </c>
      <c r="AL1183" s="198">
        <f>ROW(AG34)*AJ1183^IF(AK1183=100%,0,1)*PRODUCT(INDEX(1-AJ$1149:AJ1182,))</f>
        <v>0.35903314328023184</v>
      </c>
      <c r="AM1183" s="199">
        <f t="shared" si="284"/>
        <v>7.8470115079808611</v>
      </c>
      <c r="AN1183" s="190"/>
    </row>
    <row r="1184" spans="1:40" ht="14.45" hidden="1" customHeight="1">
      <c r="A1184" s="190"/>
      <c r="B1184" s="686"/>
      <c r="C1184" s="196">
        <v>34</v>
      </c>
      <c r="D1184" s="200"/>
      <c r="E1184" s="200"/>
      <c r="F1184" s="198"/>
      <c r="G1184" s="198"/>
      <c r="H1184" s="197"/>
      <c r="I1184" s="197"/>
      <c r="J1184" s="198"/>
      <c r="K1184" s="198"/>
      <c r="L1184" s="197"/>
      <c r="M1184" s="197"/>
      <c r="N1184" s="198"/>
      <c r="O1184" s="198"/>
      <c r="P1184" s="197"/>
      <c r="Q1184" s="197"/>
      <c r="R1184" s="198"/>
      <c r="S1184" s="198"/>
      <c r="T1184" s="197"/>
      <c r="U1184" s="197"/>
      <c r="V1184" s="198"/>
      <c r="W1184" s="198"/>
      <c r="X1184" s="197"/>
      <c r="Y1184" s="197"/>
      <c r="Z1184" s="198"/>
      <c r="AA1184" s="198"/>
      <c r="AB1184" s="197"/>
      <c r="AC1184" s="197"/>
      <c r="AD1184" s="198"/>
      <c r="AE1184" s="198"/>
      <c r="AF1184" s="197">
        <f t="shared" si="289"/>
        <v>3.0000000000000009E-2</v>
      </c>
      <c r="AG1184" s="197">
        <f t="shared" si="280"/>
        <v>0.44872500000000043</v>
      </c>
      <c r="AH1184" s="198">
        <f>ROW(AC35)*AF1184^IF(AG1184=100%,0,1)*PRODUCT(INDEX(1-AF$1149:AF1183,))</f>
        <v>0.39442536201039141</v>
      </c>
      <c r="AI1184" s="198">
        <f t="shared" si="281"/>
        <v>10.152221270298602</v>
      </c>
      <c r="AJ1184" s="197">
        <f t="shared" si="290"/>
        <v>2.0000000000000004E-2</v>
      </c>
      <c r="AK1184" s="197">
        <f t="shared" si="283"/>
        <v>0.30341249999999997</v>
      </c>
      <c r="AL1184" s="198">
        <f>ROW(AG35)*AJ1184^IF(AK1184=100%,0,1)*PRODUCT(INDEX(1-AJ$1149:AJ1183,))</f>
        <v>0.36220108277976326</v>
      </c>
      <c r="AM1184" s="199">
        <f t="shared" si="284"/>
        <v>8.2092125907606253</v>
      </c>
      <c r="AN1184" s="190"/>
    </row>
    <row r="1185" spans="1:40" ht="14.45" hidden="1" customHeight="1">
      <c r="A1185" s="190"/>
      <c r="B1185" s="686"/>
      <c r="C1185" s="196">
        <v>35</v>
      </c>
      <c r="D1185" s="200"/>
      <c r="E1185" s="200"/>
      <c r="F1185" s="198"/>
      <c r="G1185" s="198"/>
      <c r="H1185" s="197"/>
      <c r="I1185" s="197"/>
      <c r="J1185" s="198"/>
      <c r="K1185" s="198"/>
      <c r="L1185" s="197"/>
      <c r="M1185" s="197"/>
      <c r="N1185" s="198"/>
      <c r="O1185" s="198"/>
      <c r="P1185" s="197"/>
      <c r="Q1185" s="197"/>
      <c r="R1185" s="198"/>
      <c r="S1185" s="198"/>
      <c r="T1185" s="197"/>
      <c r="U1185" s="197"/>
      <c r="V1185" s="198"/>
      <c r="W1185" s="198"/>
      <c r="X1185" s="197"/>
      <c r="Y1185" s="197"/>
      <c r="Z1185" s="198"/>
      <c r="AA1185" s="198"/>
      <c r="AB1185" s="197"/>
      <c r="AC1185" s="197"/>
      <c r="AD1185" s="198"/>
      <c r="AE1185" s="198"/>
      <c r="AF1185" s="197">
        <f t="shared" si="289"/>
        <v>3.0000000000000009E-2</v>
      </c>
      <c r="AG1185" s="197">
        <f t="shared" si="280"/>
        <v>0.46267500000000045</v>
      </c>
      <c r="AH1185" s="198">
        <f>ROW(AC36)*AF1185^IF(AG1185=100%,0,1)*PRODUCT(INDEX(1-AF$1149:AF1184,))</f>
        <v>0.39352381832579625</v>
      </c>
      <c r="AI1185" s="198">
        <f t="shared" si="281"/>
        <v>10.545745088624399</v>
      </c>
      <c r="AJ1185" s="197">
        <f t="shared" si="290"/>
        <v>2.0000000000000004E-2</v>
      </c>
      <c r="AK1185" s="197">
        <f t="shared" si="283"/>
        <v>0.31271249999999995</v>
      </c>
      <c r="AL1185" s="198">
        <f>ROW(AG36)*AJ1185^IF(AK1185=100%,0,1)*PRODUCT(INDEX(1-AJ$1149:AJ1184,))</f>
        <v>0.36509869144200136</v>
      </c>
      <c r="AM1185" s="199">
        <f t="shared" si="284"/>
        <v>8.5743112822026273</v>
      </c>
      <c r="AN1185" s="190"/>
    </row>
    <row r="1186" spans="1:40" ht="14.45" hidden="1" customHeight="1">
      <c r="A1186" s="190"/>
      <c r="B1186" s="686"/>
      <c r="C1186" s="196">
        <v>36</v>
      </c>
      <c r="D1186" s="200"/>
      <c r="E1186" s="200"/>
      <c r="F1186" s="198"/>
      <c r="G1186" s="198"/>
      <c r="H1186" s="197"/>
      <c r="I1186" s="197"/>
      <c r="J1186" s="198"/>
      <c r="K1186" s="198"/>
      <c r="L1186" s="197"/>
      <c r="M1186" s="197"/>
      <c r="N1186" s="198"/>
      <c r="O1186" s="198"/>
      <c r="P1186" s="197"/>
      <c r="Q1186" s="197"/>
      <c r="R1186" s="198"/>
      <c r="S1186" s="198"/>
      <c r="T1186" s="197"/>
      <c r="U1186" s="197"/>
      <c r="V1186" s="198"/>
      <c r="W1186" s="198"/>
      <c r="X1186" s="197"/>
      <c r="Y1186" s="197"/>
      <c r="Z1186" s="198"/>
      <c r="AA1186" s="198"/>
      <c r="AB1186" s="197"/>
      <c r="AC1186" s="197"/>
      <c r="AD1186" s="198"/>
      <c r="AE1186" s="198"/>
      <c r="AF1186" s="197">
        <f t="shared" si="289"/>
        <v>3.0000000000000009E-2</v>
      </c>
      <c r="AG1186" s="197">
        <f t="shared" si="280"/>
        <v>0.47662500000000046</v>
      </c>
      <c r="AH1186" s="198">
        <f>ROW(AC37)*AF1186^IF(AG1186=100%,0,1)*PRODUCT(INDEX(1-AF$1149:AF1185,))</f>
        <v>0.39232138443646741</v>
      </c>
      <c r="AI1186" s="198">
        <f t="shared" si="281"/>
        <v>10.938066473060866</v>
      </c>
      <c r="AJ1186" s="197">
        <f t="shared" si="290"/>
        <v>2.0000000000000004E-2</v>
      </c>
      <c r="AK1186" s="197">
        <f t="shared" si="283"/>
        <v>0.32201249999999992</v>
      </c>
      <c r="AL1186" s="198">
        <f>ROW(AG37)*AJ1186^IF(AK1186=100%,0,1)*PRODUCT(INDEX(1-AJ$1149:AJ1185,))</f>
        <v>0.36773551532463794</v>
      </c>
      <c r="AM1186" s="199">
        <f t="shared" si="284"/>
        <v>8.9420467975272651</v>
      </c>
      <c r="AN1186" s="190"/>
    </row>
    <row r="1187" spans="1:40" ht="14.45" hidden="1" customHeight="1">
      <c r="A1187" s="190"/>
      <c r="B1187" s="686"/>
      <c r="C1187" s="196">
        <v>37</v>
      </c>
      <c r="D1187" s="200"/>
      <c r="E1187" s="200"/>
      <c r="F1187" s="198"/>
      <c r="G1187" s="198"/>
      <c r="H1187" s="197"/>
      <c r="I1187" s="197"/>
      <c r="J1187" s="198"/>
      <c r="K1187" s="198"/>
      <c r="L1187" s="197"/>
      <c r="M1187" s="197"/>
      <c r="N1187" s="198"/>
      <c r="O1187" s="198"/>
      <c r="P1187" s="197"/>
      <c r="Q1187" s="197"/>
      <c r="R1187" s="198"/>
      <c r="S1187" s="198"/>
      <c r="T1187" s="197"/>
      <c r="U1187" s="197"/>
      <c r="V1187" s="198"/>
      <c r="W1187" s="198"/>
      <c r="X1187" s="197"/>
      <c r="Y1187" s="197"/>
      <c r="Z1187" s="198"/>
      <c r="AA1187" s="198"/>
      <c r="AB1187" s="197"/>
      <c r="AC1187" s="197"/>
      <c r="AD1187" s="198"/>
      <c r="AE1187" s="198"/>
      <c r="AF1187" s="197">
        <f t="shared" si="289"/>
        <v>3.0000000000000009E-2</v>
      </c>
      <c r="AG1187" s="197">
        <f t="shared" si="280"/>
        <v>0.49057500000000048</v>
      </c>
      <c r="AH1187" s="198">
        <f>ROW(AC38)*AF1187^IF(AG1187=100%,0,1)*PRODUCT(INDEX(1-AF$1149:AF1186,))</f>
        <v>0.39083692514400509</v>
      </c>
      <c r="AI1187" s="198">
        <f t="shared" si="281"/>
        <v>11.32890339820487</v>
      </c>
      <c r="AJ1187" s="197">
        <f t="shared" si="290"/>
        <v>2.0000000000000004E-2</v>
      </c>
      <c r="AK1187" s="197">
        <f t="shared" si="283"/>
        <v>0.3313124999999999</v>
      </c>
      <c r="AL1187" s="198">
        <f>ROW(AG38)*AJ1187^IF(AK1187=100%,0,1)*PRODUCT(INDEX(1-AJ$1149:AJ1186,))</f>
        <v>0.37012082677539238</v>
      </c>
      <c r="AM1187" s="199">
        <f t="shared" si="284"/>
        <v>9.3121676243026581</v>
      </c>
      <c r="AN1187" s="190"/>
    </row>
    <row r="1188" spans="1:40" ht="14.45" hidden="1" customHeight="1">
      <c r="A1188" s="190"/>
      <c r="B1188" s="686"/>
      <c r="C1188" s="196">
        <v>38</v>
      </c>
      <c r="D1188" s="200"/>
      <c r="E1188" s="200"/>
      <c r="F1188" s="198"/>
      <c r="G1188" s="198"/>
      <c r="H1188" s="197"/>
      <c r="I1188" s="197"/>
      <c r="J1188" s="198"/>
      <c r="K1188" s="198"/>
      <c r="L1188" s="197"/>
      <c r="M1188" s="197"/>
      <c r="N1188" s="198"/>
      <c r="O1188" s="198"/>
      <c r="P1188" s="197"/>
      <c r="Q1188" s="197"/>
      <c r="R1188" s="198"/>
      <c r="S1188" s="198"/>
      <c r="T1188" s="197"/>
      <c r="U1188" s="197"/>
      <c r="V1188" s="198"/>
      <c r="W1188" s="198"/>
      <c r="X1188" s="197"/>
      <c r="Y1188" s="197"/>
      <c r="Z1188" s="198"/>
      <c r="AA1188" s="198"/>
      <c r="AB1188" s="197"/>
      <c r="AC1188" s="197"/>
      <c r="AD1188" s="198"/>
      <c r="AE1188" s="198"/>
      <c r="AF1188" s="197">
        <f t="shared" si="289"/>
        <v>3.0000000000000009E-2</v>
      </c>
      <c r="AG1188" s="197">
        <f t="shared" si="280"/>
        <v>0.50452500000000045</v>
      </c>
      <c r="AH1188" s="198">
        <f>ROW(AC39)*AF1188^IF(AG1188=100%,0,1)*PRODUCT(INDEX(1-AF$1149:AF1187,))</f>
        <v>0.38908844416309768</v>
      </c>
      <c r="AI1188" s="198">
        <f t="shared" si="281"/>
        <v>11.717991842367969</v>
      </c>
      <c r="AJ1188" s="197">
        <f t="shared" si="290"/>
        <v>2.0000000000000004E-2</v>
      </c>
      <c r="AK1188" s="197">
        <f t="shared" si="283"/>
        <v>0.34061249999999987</v>
      </c>
      <c r="AL1188" s="198">
        <f>ROW(AG39)*AJ1188^IF(AK1188=100%,0,1)*PRODUCT(INDEX(1-AJ$1149:AJ1187,))</f>
        <v>0.37226363156198672</v>
      </c>
      <c r="AM1188" s="199">
        <f t="shared" si="284"/>
        <v>9.684431255864645</v>
      </c>
      <c r="AN1188" s="190"/>
    </row>
    <row r="1189" spans="1:40" ht="14.45" hidden="1" customHeight="1">
      <c r="A1189" s="190"/>
      <c r="B1189" s="686"/>
      <c r="C1189" s="196">
        <v>39</v>
      </c>
      <c r="D1189" s="200"/>
      <c r="E1189" s="200"/>
      <c r="F1189" s="198"/>
      <c r="G1189" s="198"/>
      <c r="H1189" s="197"/>
      <c r="I1189" s="197"/>
      <c r="J1189" s="198"/>
      <c r="K1189" s="198"/>
      <c r="L1189" s="197"/>
      <c r="M1189" s="197"/>
      <c r="N1189" s="198"/>
      <c r="O1189" s="198"/>
      <c r="P1189" s="197"/>
      <c r="Q1189" s="197"/>
      <c r="R1189" s="198"/>
      <c r="S1189" s="198"/>
      <c r="T1189" s="197"/>
      <c r="U1189" s="197"/>
      <c r="V1189" s="198"/>
      <c r="W1189" s="198"/>
      <c r="X1189" s="197"/>
      <c r="Y1189" s="197"/>
      <c r="Z1189" s="198"/>
      <c r="AA1189" s="198"/>
      <c r="AB1189" s="197"/>
      <c r="AC1189" s="197"/>
      <c r="AD1189" s="198"/>
      <c r="AE1189" s="198"/>
      <c r="AF1189" s="197">
        <f t="shared" si="289"/>
        <v>3.0000000000000009E-2</v>
      </c>
      <c r="AG1189" s="197">
        <f t="shared" si="280"/>
        <v>0.51847500000000046</v>
      </c>
      <c r="AH1189" s="198">
        <f>ROW(AC40)*AF1189^IF(AG1189=100%,0,1)*PRODUCT(INDEX(1-AF$1149:AF1188,))</f>
        <v>0.38709311880841513</v>
      </c>
      <c r="AI1189" s="198">
        <f t="shared" si="281"/>
        <v>12.105084961176384</v>
      </c>
      <c r="AJ1189" s="197">
        <f t="shared" si="290"/>
        <v>2.0000000000000004E-2</v>
      </c>
      <c r="AK1189" s="197">
        <f t="shared" si="283"/>
        <v>0.34991249999999985</v>
      </c>
      <c r="AL1189" s="198">
        <f>ROW(AG40)*AJ1189^IF(AK1189=100%,0,1)*PRODUCT(INDEX(1-AJ$1149:AJ1188,))</f>
        <v>0.37417267582640718</v>
      </c>
      <c r="AM1189" s="199">
        <f t="shared" si="284"/>
        <v>10.058603931691053</v>
      </c>
      <c r="AN1189" s="190"/>
    </row>
    <row r="1190" spans="1:40" ht="14.45" hidden="1" customHeight="1">
      <c r="A1190" s="190"/>
      <c r="B1190" s="686"/>
      <c r="C1190" s="196">
        <v>40</v>
      </c>
      <c r="D1190" s="200"/>
      <c r="E1190" s="200"/>
      <c r="F1190" s="198"/>
      <c r="G1190" s="198"/>
      <c r="H1190" s="197"/>
      <c r="I1190" s="197"/>
      <c r="J1190" s="198"/>
      <c r="K1190" s="198"/>
      <c r="L1190" s="197"/>
      <c r="M1190" s="197"/>
      <c r="N1190" s="198"/>
      <c r="O1190" s="198"/>
      <c r="P1190" s="197"/>
      <c r="Q1190" s="197"/>
      <c r="R1190" s="198"/>
      <c r="S1190" s="198"/>
      <c r="T1190" s="197"/>
      <c r="U1190" s="197"/>
      <c r="V1190" s="198"/>
      <c r="W1190" s="198"/>
      <c r="X1190" s="197"/>
      <c r="Y1190" s="197"/>
      <c r="Z1190" s="198"/>
      <c r="AA1190" s="198"/>
      <c r="AB1190" s="197"/>
      <c r="AC1190" s="197"/>
      <c r="AD1190" s="198"/>
      <c r="AE1190" s="198"/>
      <c r="AF1190" s="197">
        <f t="shared" si="289"/>
        <v>3.0000000000000009E-2</v>
      </c>
      <c r="AG1190" s="197">
        <f t="shared" si="280"/>
        <v>0.53242500000000048</v>
      </c>
      <c r="AH1190" s="198">
        <f>ROW(AC41)*AF1190^IF(AG1190=100%,0,1)*PRODUCT(INDEX(1-AF$1149:AF1189,))</f>
        <v>0.38486733337526674</v>
      </c>
      <c r="AI1190" s="198">
        <f t="shared" si="281"/>
        <v>12.489952294551651</v>
      </c>
      <c r="AJ1190" s="197">
        <f t="shared" si="290"/>
        <v>2.0000000000000004E-2</v>
      </c>
      <c r="AK1190" s="197">
        <f t="shared" si="283"/>
        <v>0.35921249999999982</v>
      </c>
      <c r="AL1190" s="198">
        <f>ROW(AG41)*AJ1190^IF(AK1190=100%,0,1)*PRODUCT(INDEX(1-AJ$1149:AJ1189,))</f>
        <v>0.37585645286762598</v>
      </c>
      <c r="AM1190" s="199">
        <f t="shared" si="284"/>
        <v>10.43446038455868</v>
      </c>
      <c r="AN1190" s="190"/>
    </row>
    <row r="1191" spans="1:40" ht="14.45" hidden="1" customHeight="1">
      <c r="A1191" s="190"/>
      <c r="B1191" s="686"/>
      <c r="C1191" s="196">
        <v>41</v>
      </c>
      <c r="D1191" s="200"/>
      <c r="E1191" s="200"/>
      <c r="F1191" s="198"/>
      <c r="G1191" s="198"/>
      <c r="H1191" s="197"/>
      <c r="I1191" s="197"/>
      <c r="J1191" s="198"/>
      <c r="K1191" s="198"/>
      <c r="L1191" s="197"/>
      <c r="M1191" s="197"/>
      <c r="N1191" s="198"/>
      <c r="O1191" s="198"/>
      <c r="P1191" s="197"/>
      <c r="Q1191" s="197"/>
      <c r="R1191" s="198"/>
      <c r="S1191" s="198"/>
      <c r="T1191" s="197"/>
      <c r="U1191" s="197"/>
      <c r="V1191" s="198"/>
      <c r="W1191" s="198"/>
      <c r="X1191" s="197"/>
      <c r="Y1191" s="197"/>
      <c r="Z1191" s="198"/>
      <c r="AA1191" s="198"/>
      <c r="AB1191" s="197"/>
      <c r="AC1191" s="197"/>
      <c r="AD1191" s="198"/>
      <c r="AE1191" s="198"/>
      <c r="AF1191" s="197">
        <f t="shared" si="289"/>
        <v>3.0000000000000009E-2</v>
      </c>
      <c r="AG1191" s="197">
        <f t="shared" si="280"/>
        <v>0.5463750000000005</v>
      </c>
      <c r="AH1191" s="198">
        <f>ROW(AC42)*AF1191^IF(AG1191=100%,0,1)*PRODUCT(INDEX(1-AF$1149:AF1190,))</f>
        <v>0.38242671126117972</v>
      </c>
      <c r="AI1191" s="198">
        <f t="shared" si="281"/>
        <v>12.872379005812832</v>
      </c>
      <c r="AJ1191" s="197">
        <f t="shared" si="290"/>
        <v>2.0000000000000004E-2</v>
      </c>
      <c r="AK1191" s="197">
        <f t="shared" si="283"/>
        <v>0.3685124999999998</v>
      </c>
      <c r="AL1191" s="198">
        <f>ROW(AG42)*AJ1191^IF(AK1191=100%,0,1)*PRODUCT(INDEX(1-AJ$1149:AJ1190,))</f>
        <v>0.37732320975686551</v>
      </c>
      <c r="AM1191" s="199">
        <f t="shared" si="284"/>
        <v>10.811783594315544</v>
      </c>
      <c r="AN1191" s="190"/>
    </row>
    <row r="1192" spans="1:40" ht="14.45" hidden="1" customHeight="1">
      <c r="A1192" s="190"/>
      <c r="B1192" s="686"/>
      <c r="C1192" s="196">
        <v>42</v>
      </c>
      <c r="D1192" s="200"/>
      <c r="E1192" s="200"/>
      <c r="F1192" s="198"/>
      <c r="G1192" s="198"/>
      <c r="H1192" s="197"/>
      <c r="I1192" s="197"/>
      <c r="J1192" s="198"/>
      <c r="K1192" s="198"/>
      <c r="L1192" s="197"/>
      <c r="M1192" s="197"/>
      <c r="N1192" s="198"/>
      <c r="O1192" s="198"/>
      <c r="P1192" s="197"/>
      <c r="Q1192" s="197"/>
      <c r="R1192" s="198"/>
      <c r="S1192" s="198"/>
      <c r="T1192" s="197"/>
      <c r="U1192" s="197"/>
      <c r="V1192" s="198"/>
      <c r="W1192" s="198"/>
      <c r="X1192" s="197"/>
      <c r="Y1192" s="197"/>
      <c r="Z1192" s="198"/>
      <c r="AA1192" s="198"/>
      <c r="AB1192" s="197"/>
      <c r="AC1192" s="197"/>
      <c r="AD1192" s="198"/>
      <c r="AE1192" s="198"/>
      <c r="AF1192" s="197">
        <f t="shared" si="289"/>
        <v>3.0000000000000009E-2</v>
      </c>
      <c r="AG1192" s="197">
        <f t="shared" si="280"/>
        <v>0.56032500000000052</v>
      </c>
      <c r="AH1192" s="198">
        <f>ROW(AC43)*AF1192^IF(AG1192=100%,0,1)*PRODUCT(INDEX(1-AF$1149:AF1191,))</f>
        <v>0.37978614587390014</v>
      </c>
      <c r="AI1192" s="198">
        <f t="shared" si="281"/>
        <v>13.252165151686732</v>
      </c>
      <c r="AJ1192" s="197">
        <f t="shared" si="290"/>
        <v>2.0000000000000004E-2</v>
      </c>
      <c r="AK1192" s="197">
        <f t="shared" si="283"/>
        <v>0.37781249999999977</v>
      </c>
      <c r="AL1192" s="198">
        <f>ROW(AG43)*AJ1192^IF(AK1192=100%,0,1)*PRODUCT(INDEX(1-AJ$1149:AJ1191,))</f>
        <v>0.37858095378938839</v>
      </c>
      <c r="AM1192" s="199">
        <f t="shared" si="284"/>
        <v>11.190364548104933</v>
      </c>
      <c r="AN1192" s="190"/>
    </row>
    <row r="1193" spans="1:40" ht="14.45" hidden="1" customHeight="1">
      <c r="A1193" s="190"/>
      <c r="B1193" s="686"/>
      <c r="C1193" s="196">
        <v>43</v>
      </c>
      <c r="D1193" s="200"/>
      <c r="E1193" s="200"/>
      <c r="F1193" s="198"/>
      <c r="G1193" s="198"/>
      <c r="H1193" s="197"/>
      <c r="I1193" s="197"/>
      <c r="J1193" s="198"/>
      <c r="K1193" s="198"/>
      <c r="L1193" s="197"/>
      <c r="M1193" s="197"/>
      <c r="N1193" s="198"/>
      <c r="O1193" s="198"/>
      <c r="P1193" s="197"/>
      <c r="Q1193" s="197"/>
      <c r="R1193" s="198"/>
      <c r="S1193" s="198"/>
      <c r="T1193" s="197"/>
      <c r="U1193" s="197"/>
      <c r="V1193" s="198"/>
      <c r="W1193" s="198"/>
      <c r="X1193" s="197"/>
      <c r="Y1193" s="197"/>
      <c r="Z1193" s="198"/>
      <c r="AA1193" s="198"/>
      <c r="AB1193" s="197"/>
      <c r="AC1193" s="197"/>
      <c r="AD1193" s="198"/>
      <c r="AE1193" s="198"/>
      <c r="AF1193" s="197">
        <f t="shared" si="289"/>
        <v>3.0000000000000009E-2</v>
      </c>
      <c r="AG1193" s="197">
        <f t="shared" si="280"/>
        <v>0.57427500000000054</v>
      </c>
      <c r="AH1193" s="198">
        <f>ROW(AC44)*AF1193^IF(AG1193=100%,0,1)*PRODUCT(INDEX(1-AF$1149:AF1192,))</f>
        <v>0.37695983036972225</v>
      </c>
      <c r="AI1193" s="198">
        <f t="shared" si="281"/>
        <v>13.629124982056455</v>
      </c>
      <c r="AJ1193" s="197">
        <f t="shared" si="290"/>
        <v>2.0000000000000004E-2</v>
      </c>
      <c r="AK1193" s="197">
        <f t="shared" si="283"/>
        <v>0.38711249999999975</v>
      </c>
      <c r="AL1193" s="198">
        <f>ROW(AG44)*AJ1193^IF(AK1193=100%,0,1)*PRODUCT(INDEX(1-AJ$1149:AJ1192,))</f>
        <v>0.37963745877670757</v>
      </c>
      <c r="AM1193" s="199">
        <f t="shared" si="284"/>
        <v>11.570002006881641</v>
      </c>
      <c r="AN1193" s="190"/>
    </row>
    <row r="1194" spans="1:40" ht="14.45" hidden="1" customHeight="1">
      <c r="A1194" s="190"/>
      <c r="B1194" s="686"/>
      <c r="C1194" s="196">
        <v>44</v>
      </c>
      <c r="D1194" s="200"/>
      <c r="E1194" s="200"/>
      <c r="F1194" s="198"/>
      <c r="G1194" s="198"/>
      <c r="H1194" s="197"/>
      <c r="I1194" s="197"/>
      <c r="J1194" s="198"/>
      <c r="K1194" s="198"/>
      <c r="L1194" s="197"/>
      <c r="M1194" s="197"/>
      <c r="N1194" s="198"/>
      <c r="O1194" s="198"/>
      <c r="P1194" s="197"/>
      <c r="Q1194" s="197"/>
      <c r="R1194" s="198"/>
      <c r="S1194" s="198"/>
      <c r="T1194" s="197"/>
      <c r="U1194" s="197"/>
      <c r="V1194" s="198"/>
      <c r="W1194" s="198"/>
      <c r="X1194" s="197"/>
      <c r="Y1194" s="197"/>
      <c r="Z1194" s="198"/>
      <c r="AA1194" s="198"/>
      <c r="AB1194" s="197"/>
      <c r="AC1194" s="197"/>
      <c r="AD1194" s="198"/>
      <c r="AE1194" s="198"/>
      <c r="AF1194" s="197">
        <f t="shared" si="289"/>
        <v>3.0000000000000009E-2</v>
      </c>
      <c r="AG1194" s="197">
        <f t="shared" si="280"/>
        <v>0.58822500000000055</v>
      </c>
      <c r="AH1194" s="198">
        <f>ROW(AC45)*AF1194^IF(AG1194=100%,0,1)*PRODUCT(INDEX(1-AF$1149:AF1193,))</f>
        <v>0.37396128626450853</v>
      </c>
      <c r="AI1194" s="198">
        <f t="shared" si="281"/>
        <v>14.003086268320963</v>
      </c>
      <c r="AJ1194" s="197">
        <f t="shared" si="290"/>
        <v>2.0000000000000004E-2</v>
      </c>
      <c r="AK1194" s="197">
        <f t="shared" si="283"/>
        <v>0.39641249999999972</v>
      </c>
      <c r="AL1194" s="198">
        <f>ROW(AG45)*AJ1194^IF(AK1194=100%,0,1)*PRODUCT(INDEX(1-AJ$1149:AJ1193,))</f>
        <v>0.38050027118301827</v>
      </c>
      <c r="AM1194" s="199">
        <f t="shared" si="284"/>
        <v>11.950502278064659</v>
      </c>
      <c r="AN1194" s="190"/>
    </row>
    <row r="1195" spans="1:40" ht="14.45" hidden="1" customHeight="1">
      <c r="A1195" s="190"/>
      <c r="B1195" s="686"/>
      <c r="C1195" s="196">
        <v>45</v>
      </c>
      <c r="D1195" s="200"/>
      <c r="E1195" s="200"/>
      <c r="F1195" s="198"/>
      <c r="G1195" s="198"/>
      <c r="H1195" s="197"/>
      <c r="I1195" s="197"/>
      <c r="J1195" s="198"/>
      <c r="K1195" s="198"/>
      <c r="L1195" s="197"/>
      <c r="M1195" s="197"/>
      <c r="N1195" s="198"/>
      <c r="O1195" s="198"/>
      <c r="P1195" s="197"/>
      <c r="Q1195" s="197"/>
      <c r="R1195" s="198"/>
      <c r="S1195" s="198"/>
      <c r="T1195" s="197"/>
      <c r="U1195" s="197"/>
      <c r="V1195" s="198"/>
      <c r="W1195" s="198"/>
      <c r="X1195" s="197"/>
      <c r="Y1195" s="197"/>
      <c r="Z1195" s="198"/>
      <c r="AA1195" s="198"/>
      <c r="AB1195" s="197"/>
      <c r="AC1195" s="197"/>
      <c r="AD1195" s="198"/>
      <c r="AE1195" s="198"/>
      <c r="AF1195" s="197">
        <f t="shared" si="289"/>
        <v>3.0000000000000009E-2</v>
      </c>
      <c r="AG1195" s="197">
        <f t="shared" si="280"/>
        <v>0.60217500000000057</v>
      </c>
      <c r="AH1195" s="198">
        <f>ROW(AC46)*AF1195^IF(AG1195=100%,0,1)*PRODUCT(INDEX(1-AF$1149:AF1194,))</f>
        <v>0.37080339095827486</v>
      </c>
      <c r="AI1195" s="198">
        <f t="shared" si="281"/>
        <v>14.373889659279238</v>
      </c>
      <c r="AJ1195" s="197">
        <f t="shared" si="290"/>
        <v>2.0000000000000004E-2</v>
      </c>
      <c r="AK1195" s="197">
        <f t="shared" si="283"/>
        <v>0.4057124999999997</v>
      </c>
      <c r="AL1195" s="198">
        <f>ROW(AG46)*AJ1195^IF(AK1195=100%,0,1)*PRODUCT(INDEX(1-AJ$1149:AJ1194,))</f>
        <v>0.38117671610956588</v>
      </c>
      <c r="AM1195" s="199">
        <f t="shared" si="284"/>
        <v>12.331678994174226</v>
      </c>
      <c r="AN1195" s="190"/>
    </row>
    <row r="1196" spans="1:40" ht="14.45" hidden="1" customHeight="1">
      <c r="A1196" s="190"/>
      <c r="B1196" s="686"/>
      <c r="C1196" s="196">
        <v>46</v>
      </c>
      <c r="D1196" s="200"/>
      <c r="E1196" s="200"/>
      <c r="F1196" s="198"/>
      <c r="G1196" s="198"/>
      <c r="H1196" s="197"/>
      <c r="I1196" s="197"/>
      <c r="J1196" s="198"/>
      <c r="K1196" s="198"/>
      <c r="L1196" s="197"/>
      <c r="M1196" s="197"/>
      <c r="N1196" s="198"/>
      <c r="O1196" s="198"/>
      <c r="P1196" s="197"/>
      <c r="Q1196" s="197"/>
      <c r="R1196" s="198"/>
      <c r="S1196" s="198"/>
      <c r="T1196" s="197"/>
      <c r="U1196" s="197"/>
      <c r="V1196" s="198"/>
      <c r="W1196" s="198"/>
      <c r="X1196" s="197"/>
      <c r="Y1196" s="197"/>
      <c r="Z1196" s="198"/>
      <c r="AA1196" s="198"/>
      <c r="AB1196" s="197"/>
      <c r="AC1196" s="197"/>
      <c r="AD1196" s="198"/>
      <c r="AE1196" s="198"/>
      <c r="AF1196" s="197">
        <f t="shared" si="289"/>
        <v>3.0000000000000009E-2</v>
      </c>
      <c r="AG1196" s="197">
        <f t="shared" si="280"/>
        <v>0.61612500000000059</v>
      </c>
      <c r="AH1196" s="198">
        <f>ROW(AC47)*AF1196^IF(AG1196=100%,0,1)*PRODUCT(INDEX(1-AF$1149:AF1195,))</f>
        <v>0.36749840421277713</v>
      </c>
      <c r="AI1196" s="198">
        <f t="shared" si="281"/>
        <v>14.741388063492014</v>
      </c>
      <c r="AJ1196" s="197">
        <f t="shared" si="290"/>
        <v>2.0000000000000004E-2</v>
      </c>
      <c r="AK1196" s="197">
        <f t="shared" si="283"/>
        <v>0.41501249999999967</v>
      </c>
      <c r="AL1196" s="198">
        <f>ROW(AG47)*AJ1196^IF(AK1196=100%,0,1)*PRODUCT(INDEX(1-AJ$1149:AJ1195,))</f>
        <v>0.38167390313057831</v>
      </c>
      <c r="AM1196" s="199">
        <f t="shared" si="284"/>
        <v>12.713352897304803</v>
      </c>
      <c r="AN1196" s="190"/>
    </row>
    <row r="1197" spans="1:40" ht="14.45" hidden="1" customHeight="1">
      <c r="A1197" s="190"/>
      <c r="B1197" s="686"/>
      <c r="C1197" s="196">
        <v>47</v>
      </c>
      <c r="D1197" s="200"/>
      <c r="E1197" s="200"/>
      <c r="F1197" s="198"/>
      <c r="G1197" s="198"/>
      <c r="H1197" s="197"/>
      <c r="I1197" s="197"/>
      <c r="J1197" s="198"/>
      <c r="K1197" s="198"/>
      <c r="L1197" s="197"/>
      <c r="M1197" s="197"/>
      <c r="N1197" s="198"/>
      <c r="O1197" s="198"/>
      <c r="P1197" s="197"/>
      <c r="Q1197" s="197"/>
      <c r="R1197" s="198"/>
      <c r="S1197" s="198"/>
      <c r="T1197" s="197"/>
      <c r="U1197" s="197"/>
      <c r="V1197" s="198"/>
      <c r="W1197" s="198"/>
      <c r="X1197" s="197"/>
      <c r="Y1197" s="197"/>
      <c r="Z1197" s="198"/>
      <c r="AA1197" s="198"/>
      <c r="AB1197" s="197"/>
      <c r="AC1197" s="197"/>
      <c r="AD1197" s="198"/>
      <c r="AE1197" s="198"/>
      <c r="AF1197" s="197">
        <f t="shared" si="289"/>
        <v>3.0000000000000009E-2</v>
      </c>
      <c r="AG1197" s="197">
        <f t="shared" si="280"/>
        <v>0.63007500000000061</v>
      </c>
      <c r="AH1197" s="198">
        <f>ROW(AC48)*AF1197^IF(AG1197=100%,0,1)*PRODUCT(INDEX(1-AF$1149:AF1196,))</f>
        <v>0.36405799362014685</v>
      </c>
      <c r="AI1197" s="198">
        <f t="shared" si="281"/>
        <v>15.105446057112161</v>
      </c>
      <c r="AJ1197" s="197">
        <f t="shared" si="290"/>
        <v>2.0000000000000004E-2</v>
      </c>
      <c r="AK1197" s="197">
        <f t="shared" si="283"/>
        <v>0.42431249999999965</v>
      </c>
      <c r="AL1197" s="198">
        <f>ROW(AG48)*AJ1197^IF(AK1197=100%,0,1)*PRODUCT(INDEX(1-AJ$1149:AJ1196,))</f>
        <v>0.38199873198430651</v>
      </c>
      <c r="AM1197" s="199">
        <f t="shared" si="284"/>
        <v>13.095351629289111</v>
      </c>
      <c r="AN1197" s="190"/>
    </row>
    <row r="1198" spans="1:40" ht="14.45" hidden="1" customHeight="1">
      <c r="A1198" s="190"/>
      <c r="B1198" s="686"/>
      <c r="C1198" s="196">
        <v>48</v>
      </c>
      <c r="D1198" s="200"/>
      <c r="E1198" s="200"/>
      <c r="F1198" s="198"/>
      <c r="G1198" s="198"/>
      <c r="H1198" s="197"/>
      <c r="I1198" s="197"/>
      <c r="J1198" s="198"/>
      <c r="K1198" s="198"/>
      <c r="L1198" s="197"/>
      <c r="M1198" s="197"/>
      <c r="N1198" s="198"/>
      <c r="O1198" s="198"/>
      <c r="P1198" s="197"/>
      <c r="Q1198" s="197"/>
      <c r="R1198" s="198"/>
      <c r="S1198" s="198"/>
      <c r="T1198" s="197"/>
      <c r="U1198" s="197"/>
      <c r="V1198" s="198"/>
      <c r="W1198" s="198"/>
      <c r="X1198" s="197"/>
      <c r="Y1198" s="197"/>
      <c r="Z1198" s="198"/>
      <c r="AA1198" s="198"/>
      <c r="AB1198" s="197"/>
      <c r="AC1198" s="197"/>
      <c r="AD1198" s="198"/>
      <c r="AE1198" s="198"/>
      <c r="AF1198" s="197">
        <f t="shared" si="289"/>
        <v>3.0000000000000009E-2</v>
      </c>
      <c r="AG1198" s="197">
        <f t="shared" si="280"/>
        <v>0.64402500000000062</v>
      </c>
      <c r="AH1198" s="198">
        <f>ROW(AC49)*AF1198^IF(AG1198=100%,0,1)*PRODUCT(INDEX(1-AF$1149:AF1197,))</f>
        <v>0.36049325909928293</v>
      </c>
      <c r="AI1198" s="198">
        <f t="shared" si="281"/>
        <v>15.465939316211443</v>
      </c>
      <c r="AJ1198" s="197">
        <f t="shared" si="290"/>
        <v>2.0000000000000004E-2</v>
      </c>
      <c r="AK1198" s="197">
        <f t="shared" si="283"/>
        <v>0.43361249999999962</v>
      </c>
      <c r="AL1198" s="198">
        <f>ROW(AG49)*AJ1198^IF(AK1198=100%,0,1)*PRODUCT(INDEX(1-AJ$1149:AJ1197,))</f>
        <v>0.38215789812263329</v>
      </c>
      <c r="AM1198" s="199">
        <f t="shared" si="284"/>
        <v>13.477509527411744</v>
      </c>
      <c r="AN1198" s="190"/>
    </row>
    <row r="1199" spans="1:40" ht="14.45" hidden="1" customHeight="1">
      <c r="A1199" s="190"/>
      <c r="B1199" s="686"/>
      <c r="C1199" s="196">
        <v>49</v>
      </c>
      <c r="D1199" s="200"/>
      <c r="E1199" s="200"/>
      <c r="F1199" s="198"/>
      <c r="G1199" s="198"/>
      <c r="H1199" s="197"/>
      <c r="I1199" s="197"/>
      <c r="J1199" s="198"/>
      <c r="K1199" s="198"/>
      <c r="L1199" s="197"/>
      <c r="M1199" s="197"/>
      <c r="N1199" s="198"/>
      <c r="O1199" s="198"/>
      <c r="P1199" s="197"/>
      <c r="Q1199" s="197"/>
      <c r="R1199" s="198"/>
      <c r="S1199" s="198"/>
      <c r="T1199" s="197"/>
      <c r="U1199" s="197"/>
      <c r="V1199" s="198"/>
      <c r="W1199" s="198"/>
      <c r="X1199" s="197"/>
      <c r="Y1199" s="197"/>
      <c r="Z1199" s="198"/>
      <c r="AA1199" s="198"/>
      <c r="AB1199" s="197"/>
      <c r="AC1199" s="197"/>
      <c r="AD1199" s="198"/>
      <c r="AE1199" s="198"/>
      <c r="AF1199" s="197">
        <f t="shared" si="289"/>
        <v>3.0000000000000009E-2</v>
      </c>
      <c r="AG1199" s="197">
        <f t="shared" si="280"/>
        <v>0.65797500000000064</v>
      </c>
      <c r="AH1199" s="198">
        <f>ROW(AC50)*AF1199^IF(AG1199=100%,0,1)*PRODUCT(INDEX(1-AF$1149:AF1198,))</f>
        <v>0.35681475645541266</v>
      </c>
      <c r="AI1199" s="198">
        <f t="shared" si="281"/>
        <v>15.822754072666855</v>
      </c>
      <c r="AJ1199" s="197">
        <f t="shared" si="290"/>
        <v>2.0000000000000004E-2</v>
      </c>
      <c r="AK1199" s="197">
        <f t="shared" si="283"/>
        <v>0.4429124999999996</v>
      </c>
      <c r="AL1199" s="198">
        <f>ROW(AG50)*AJ1199^IF(AK1199=100%,0,1)*PRODUCT(INDEX(1-AJ$1149:AJ1198,))</f>
        <v>0.38215789812263334</v>
      </c>
      <c r="AM1199" s="199">
        <f t="shared" si="284"/>
        <v>13.859667425534377</v>
      </c>
      <c r="AN1199" s="190"/>
    </row>
    <row r="1200" spans="1:40" ht="14.45" hidden="1" customHeight="1">
      <c r="A1200" s="190"/>
      <c r="B1200" s="686"/>
      <c r="C1200" s="196">
        <v>50</v>
      </c>
      <c r="D1200" s="200"/>
      <c r="E1200" s="200"/>
      <c r="F1200" s="198"/>
      <c r="G1200" s="198"/>
      <c r="H1200" s="197"/>
      <c r="I1200" s="197"/>
      <c r="J1200" s="198"/>
      <c r="K1200" s="198"/>
      <c r="L1200" s="197"/>
      <c r="M1200" s="197"/>
      <c r="N1200" s="198"/>
      <c r="O1200" s="198"/>
      <c r="P1200" s="197"/>
      <c r="Q1200" s="197"/>
      <c r="R1200" s="198"/>
      <c r="S1200" s="198"/>
      <c r="T1200" s="197"/>
      <c r="U1200" s="197"/>
      <c r="V1200" s="198"/>
      <c r="W1200" s="198"/>
      <c r="X1200" s="197"/>
      <c r="Y1200" s="197"/>
      <c r="Z1200" s="198"/>
      <c r="AA1200" s="198"/>
      <c r="AB1200" s="197"/>
      <c r="AC1200" s="197"/>
      <c r="AD1200" s="198"/>
      <c r="AE1200" s="198"/>
      <c r="AF1200" s="197">
        <f t="shared" si="289"/>
        <v>3.0000000000000009E-2</v>
      </c>
      <c r="AG1200" s="197">
        <f t="shared" si="280"/>
        <v>0.67192500000000066</v>
      </c>
      <c r="AH1200" s="198">
        <f>ROW(AC51)*AF1200^IF(AG1200=100%,0,1)*PRODUCT(INDEX(1-AF$1149:AF1199,))</f>
        <v>0.35303252003698526</v>
      </c>
      <c r="AI1200" s="198">
        <f t="shared" si="281"/>
        <v>16.17578659270384</v>
      </c>
      <c r="AJ1200" s="197">
        <f t="shared" si="290"/>
        <v>2.0000000000000004E-2</v>
      </c>
      <c r="AK1200" s="197">
        <f t="shared" si="283"/>
        <v>0.45221249999999957</v>
      </c>
      <c r="AL1200" s="198">
        <f>ROW(AG51)*AJ1200^IF(AK1200=100%,0,1)*PRODUCT(INDEX(1-AJ$1149:AJ1199,))</f>
        <v>0.38200503496338423</v>
      </c>
      <c r="AM1200" s="199">
        <f t="shared" si="284"/>
        <v>14.241672460497762</v>
      </c>
      <c r="AN1200" s="190"/>
    </row>
    <row r="1201" spans="1:40" ht="14.45" hidden="1" customHeight="1">
      <c r="A1201" s="190"/>
      <c r="B1201" s="686"/>
      <c r="C1201" s="196">
        <v>51</v>
      </c>
      <c r="D1201" s="200"/>
      <c r="E1201" s="200"/>
      <c r="F1201" s="198"/>
      <c r="G1201" s="198"/>
      <c r="H1201" s="197"/>
      <c r="I1201" s="197"/>
      <c r="J1201" s="198"/>
      <c r="K1201" s="198"/>
      <c r="L1201" s="197"/>
      <c r="M1201" s="197"/>
      <c r="N1201" s="198"/>
      <c r="O1201" s="198"/>
      <c r="P1201" s="197"/>
      <c r="Q1201" s="197"/>
      <c r="R1201" s="198"/>
      <c r="S1201" s="198"/>
      <c r="T1201" s="197"/>
      <c r="U1201" s="197"/>
      <c r="V1201" s="198"/>
      <c r="W1201" s="198"/>
      <c r="X1201" s="197"/>
      <c r="Y1201" s="197"/>
      <c r="Z1201" s="198"/>
      <c r="AA1201" s="198"/>
      <c r="AB1201" s="197"/>
      <c r="AC1201" s="197"/>
      <c r="AD1201" s="198"/>
      <c r="AE1201" s="198"/>
      <c r="AF1201" s="197">
        <f t="shared" si="289"/>
        <v>3.0000000000000009E-2</v>
      </c>
      <c r="AG1201" s="197">
        <f t="shared" si="280"/>
        <v>0.68587500000000068</v>
      </c>
      <c r="AH1201" s="198">
        <f>ROW(AC52)*AF1201^IF(AG1201=100%,0,1)*PRODUCT(INDEX(1-AF$1149:AF1200,))</f>
        <v>0.34915608452285368</v>
      </c>
      <c r="AI1201" s="198">
        <f t="shared" si="281"/>
        <v>16.524942677226694</v>
      </c>
      <c r="AJ1201" s="197">
        <f t="shared" si="290"/>
        <v>2.0000000000000004E-2</v>
      </c>
      <c r="AK1201" s="197">
        <f t="shared" si="283"/>
        <v>0.46151249999999955</v>
      </c>
      <c r="AL1201" s="198">
        <f>ROW(AG52)*AJ1201^IF(AK1201=100%,0,1)*PRODUCT(INDEX(1-AJ$1149:AJ1200,))</f>
        <v>0.38170542317125611</v>
      </c>
      <c r="AM1201" s="199">
        <f t="shared" si="284"/>
        <v>14.623377883669018</v>
      </c>
      <c r="AN1201" s="190"/>
    </row>
    <row r="1202" spans="1:40" ht="14.45" hidden="1" customHeight="1">
      <c r="A1202" s="190"/>
      <c r="B1202" s="686"/>
      <c r="C1202" s="196">
        <v>52</v>
      </c>
      <c r="D1202" s="200"/>
      <c r="E1202" s="200"/>
      <c r="F1202" s="198"/>
      <c r="G1202" s="198"/>
      <c r="H1202" s="197"/>
      <c r="I1202" s="197"/>
      <c r="J1202" s="198"/>
      <c r="K1202" s="198"/>
      <c r="L1202" s="197"/>
      <c r="M1202" s="197"/>
      <c r="N1202" s="198"/>
      <c r="O1202" s="198"/>
      <c r="P1202" s="197"/>
      <c r="Q1202" s="197"/>
      <c r="R1202" s="198"/>
      <c r="S1202" s="198"/>
      <c r="T1202" s="197"/>
      <c r="U1202" s="197"/>
      <c r="V1202" s="198"/>
      <c r="W1202" s="198"/>
      <c r="X1202" s="197"/>
      <c r="Y1202" s="197"/>
      <c r="Z1202" s="198"/>
      <c r="AA1202" s="198"/>
      <c r="AB1202" s="197"/>
      <c r="AC1202" s="197"/>
      <c r="AD1202" s="198"/>
      <c r="AE1202" s="198"/>
      <c r="AF1202" s="197">
        <f t="shared" si="289"/>
        <v>3.0000000000000009E-2</v>
      </c>
      <c r="AG1202" s="197">
        <f t="shared" si="280"/>
        <v>0.6998250000000007</v>
      </c>
      <c r="AH1202" s="198">
        <f>ROW(AC53)*AF1202^IF(AG1202=100%,0,1)*PRODUCT(INDEX(1-AF$1149:AF1201,))</f>
        <v>0.34519450587153666</v>
      </c>
      <c r="AI1202" s="198">
        <f t="shared" si="281"/>
        <v>16.87013718309823</v>
      </c>
      <c r="AJ1202" s="197">
        <f t="shared" si="290"/>
        <v>2.0000000000000004E-2</v>
      </c>
      <c r="AK1202" s="197">
        <f t="shared" si="283"/>
        <v>0.47081249999999952</v>
      </c>
      <c r="AL1202" s="198">
        <f>ROW(AG53)*AJ1202^IF(AK1202=100%,0,1)*PRODUCT(INDEX(1-AJ$1149:AJ1201,))</f>
        <v>0.38126499383682771</v>
      </c>
      <c r="AM1202" s="199">
        <f t="shared" si="284"/>
        <v>15.004642877505846</v>
      </c>
      <c r="AN1202" s="190"/>
    </row>
    <row r="1203" spans="1:40" ht="14.45" hidden="1" customHeight="1">
      <c r="A1203" s="190"/>
      <c r="B1203" s="686"/>
      <c r="C1203" s="196">
        <v>53</v>
      </c>
      <c r="D1203" s="200"/>
      <c r="E1203" s="200"/>
      <c r="F1203" s="198"/>
      <c r="G1203" s="198"/>
      <c r="H1203" s="197"/>
      <c r="I1203" s="197"/>
      <c r="J1203" s="198"/>
      <c r="K1203" s="198"/>
      <c r="L1203" s="197"/>
      <c r="M1203" s="197"/>
      <c r="N1203" s="198"/>
      <c r="O1203" s="198"/>
      <c r="P1203" s="197"/>
      <c r="Q1203" s="197"/>
      <c r="R1203" s="198"/>
      <c r="S1203" s="198"/>
      <c r="T1203" s="197"/>
      <c r="U1203" s="197"/>
      <c r="V1203" s="198"/>
      <c r="W1203" s="198"/>
      <c r="X1203" s="197"/>
      <c r="Y1203" s="197"/>
      <c r="Z1203" s="198"/>
      <c r="AA1203" s="198"/>
      <c r="AB1203" s="197"/>
      <c r="AC1203" s="197"/>
      <c r="AD1203" s="198"/>
      <c r="AE1203" s="198"/>
      <c r="AF1203" s="197">
        <f t="shared" si="289"/>
        <v>3.0000000000000009E-2</v>
      </c>
      <c r="AG1203" s="197">
        <f t="shared" si="280"/>
        <v>0.71377500000000071</v>
      </c>
      <c r="AH1203" s="198">
        <f>ROW(AC54)*AF1203^IF(AG1203=100%,0,1)*PRODUCT(INDEX(1-AF$1149:AF1202,))</f>
        <v>0.34115638146322808</v>
      </c>
      <c r="AI1203" s="198">
        <f t="shared" si="281"/>
        <v>17.211293564561458</v>
      </c>
      <c r="AJ1203" s="197">
        <f t="shared" si="290"/>
        <v>2.0000000000000004E-2</v>
      </c>
      <c r="AK1203" s="197">
        <f t="shared" si="283"/>
        <v>0.4801124999999995</v>
      </c>
      <c r="AL1203" s="198">
        <f>ROW(AG54)*AJ1203^IF(AK1203=100%,0,1)*PRODUCT(INDEX(1-AJ$1149:AJ1202,))</f>
        <v>0.38068949950650793</v>
      </c>
      <c r="AM1203" s="199">
        <f t="shared" si="284"/>
        <v>15.385332377012354</v>
      </c>
      <c r="AN1203" s="190"/>
    </row>
    <row r="1204" spans="1:40" ht="14.45" hidden="1" customHeight="1">
      <c r="A1204" s="190"/>
      <c r="B1204" s="686"/>
      <c r="C1204" s="196">
        <v>54</v>
      </c>
      <c r="D1204" s="200"/>
      <c r="E1204" s="200"/>
      <c r="F1204" s="198"/>
      <c r="G1204" s="198"/>
      <c r="H1204" s="197"/>
      <c r="I1204" s="197"/>
      <c r="J1204" s="198"/>
      <c r="K1204" s="198"/>
      <c r="L1204" s="197"/>
      <c r="M1204" s="197"/>
      <c r="N1204" s="198"/>
      <c r="O1204" s="198"/>
      <c r="P1204" s="197"/>
      <c r="Q1204" s="197"/>
      <c r="R1204" s="198"/>
      <c r="S1204" s="198"/>
      <c r="T1204" s="197"/>
      <c r="U1204" s="197"/>
      <c r="V1204" s="198"/>
      <c r="W1204" s="198"/>
      <c r="X1204" s="197"/>
      <c r="Y1204" s="197"/>
      <c r="Z1204" s="198"/>
      <c r="AA1204" s="198"/>
      <c r="AB1204" s="197"/>
      <c r="AC1204" s="197"/>
      <c r="AD1204" s="198"/>
      <c r="AE1204" s="198"/>
      <c r="AF1204" s="197">
        <f t="shared" si="289"/>
        <v>3.0000000000000009E-2</v>
      </c>
      <c r="AG1204" s="197">
        <f t="shared" si="280"/>
        <v>0.72772500000000073</v>
      </c>
      <c r="AH1204" s="198">
        <f>ROW(AC55)*AF1204^IF(AG1204=100%,0,1)*PRODUCT(INDEX(1-AF$1149:AF1203,))</f>
        <v>0.33704986946413368</v>
      </c>
      <c r="AI1204" s="198">
        <f t="shared" si="281"/>
        <v>17.548343434025593</v>
      </c>
      <c r="AJ1204" s="197">
        <f t="shared" si="290"/>
        <v>2.0000000000000004E-2</v>
      </c>
      <c r="AK1204" s="197">
        <f t="shared" si="283"/>
        <v>0.48941249999999947</v>
      </c>
      <c r="AL1204" s="198">
        <f>ROW(AG55)*AJ1204^IF(AK1204=100%,0,1)*PRODUCT(INDEX(1-AJ$1149:AJ1203,))</f>
        <v>0.37998451895186625</v>
      </c>
      <c r="AM1204" s="199">
        <f t="shared" si="284"/>
        <v>15.76531689596422</v>
      </c>
      <c r="AN1204" s="190"/>
    </row>
    <row r="1205" spans="1:40" ht="14.45" hidden="1" customHeight="1">
      <c r="A1205" s="190"/>
      <c r="B1205" s="686"/>
      <c r="C1205" s="196">
        <v>55</v>
      </c>
      <c r="D1205" s="200"/>
      <c r="E1205" s="200"/>
      <c r="F1205" s="198"/>
      <c r="G1205" s="198"/>
      <c r="H1205" s="197"/>
      <c r="I1205" s="197"/>
      <c r="J1205" s="198"/>
      <c r="K1205" s="198"/>
      <c r="L1205" s="197"/>
      <c r="M1205" s="197"/>
      <c r="N1205" s="198"/>
      <c r="O1205" s="198"/>
      <c r="P1205" s="197"/>
      <c r="Q1205" s="197"/>
      <c r="R1205" s="198"/>
      <c r="S1205" s="198"/>
      <c r="T1205" s="197"/>
      <c r="U1205" s="197"/>
      <c r="V1205" s="198"/>
      <c r="W1205" s="198"/>
      <c r="X1205" s="197"/>
      <c r="Y1205" s="197"/>
      <c r="Z1205" s="198"/>
      <c r="AA1205" s="198"/>
      <c r="AB1205" s="197"/>
      <c r="AC1205" s="197"/>
      <c r="AD1205" s="198"/>
      <c r="AE1205" s="198"/>
      <c r="AF1205" s="197">
        <f t="shared" si="289"/>
        <v>3.0000000000000009E-2</v>
      </c>
      <c r="AG1205" s="197">
        <f t="shared" si="280"/>
        <v>0.74167500000000075</v>
      </c>
      <c r="AH1205" s="198">
        <f>ROW(AC56)*AF1205^IF(AG1205=100%,0,1)*PRODUCT(INDEX(1-AF$1149:AF1204,))</f>
        <v>0.33288270744166804</v>
      </c>
      <c r="AI1205" s="198">
        <f t="shared" si="281"/>
        <v>17.881226141467263</v>
      </c>
      <c r="AJ1205" s="197">
        <f t="shared" si="290"/>
        <v>2.0000000000000004E-2</v>
      </c>
      <c r="AK1205" s="197">
        <f t="shared" si="283"/>
        <v>0.49871249999999945</v>
      </c>
      <c r="AL1205" s="198">
        <f>ROW(AG56)*AJ1205^IF(AK1205=100%,0,1)*PRODUCT(INDEX(1-AJ$1149:AJ1204,))</f>
        <v>0.37915546181960758</v>
      </c>
      <c r="AM1205" s="199">
        <f t="shared" si="284"/>
        <v>16.14447235778383</v>
      </c>
      <c r="AN1205" s="190"/>
    </row>
    <row r="1206" spans="1:40" ht="14.45" hidden="1" customHeight="1">
      <c r="A1206" s="190"/>
      <c r="B1206" s="686"/>
      <c r="C1206" s="196">
        <v>56</v>
      </c>
      <c r="D1206" s="200"/>
      <c r="E1206" s="200"/>
      <c r="F1206" s="198"/>
      <c r="G1206" s="198"/>
      <c r="H1206" s="197"/>
      <c r="I1206" s="197"/>
      <c r="J1206" s="198"/>
      <c r="K1206" s="198"/>
      <c r="L1206" s="197"/>
      <c r="M1206" s="197"/>
      <c r="N1206" s="198"/>
      <c r="O1206" s="198"/>
      <c r="P1206" s="197"/>
      <c r="Q1206" s="197"/>
      <c r="R1206" s="198"/>
      <c r="S1206" s="198"/>
      <c r="T1206" s="197"/>
      <c r="U1206" s="197"/>
      <c r="V1206" s="198"/>
      <c r="W1206" s="198"/>
      <c r="X1206" s="197"/>
      <c r="Y1206" s="197"/>
      <c r="Z1206" s="198"/>
      <c r="AA1206" s="198"/>
      <c r="AB1206" s="197"/>
      <c r="AC1206" s="197"/>
      <c r="AD1206" s="198"/>
      <c r="AE1206" s="198"/>
      <c r="AF1206" s="197">
        <f t="shared" si="289"/>
        <v>3.0000000000000009E-2</v>
      </c>
      <c r="AG1206" s="197">
        <f t="shared" si="280"/>
        <v>0.75562500000000077</v>
      </c>
      <c r="AH1206" s="198">
        <f>ROW(AC57)*AF1206^IF(AG1206=100%,0,1)*PRODUCT(INDEX(1-AF$1149:AF1205,))</f>
        <v>0.32866223025803259</v>
      </c>
      <c r="AI1206" s="198">
        <f t="shared" si="281"/>
        <v>18.209888371725295</v>
      </c>
      <c r="AJ1206" s="197">
        <f t="shared" si="290"/>
        <v>2.0000000000000004E-2</v>
      </c>
      <c r="AK1206" s="197">
        <f t="shared" si="283"/>
        <v>0.50801249999999942</v>
      </c>
      <c r="AL1206" s="198">
        <f>ROW(AG57)*AJ1206^IF(AK1206=100%,0,1)*PRODUCT(INDEX(1-AJ$1149:AJ1205,))</f>
        <v>0.37820757316505849</v>
      </c>
      <c r="AM1206" s="199">
        <f t="shared" si="284"/>
        <v>16.52267993094889</v>
      </c>
      <c r="AN1206" s="190"/>
    </row>
    <row r="1207" spans="1:40" ht="14.45" hidden="1" customHeight="1">
      <c r="A1207" s="190"/>
      <c r="B1207" s="686"/>
      <c r="C1207" s="196">
        <v>57</v>
      </c>
      <c r="D1207" s="200"/>
      <c r="E1207" s="200"/>
      <c r="F1207" s="198"/>
      <c r="G1207" s="198"/>
      <c r="H1207" s="197"/>
      <c r="I1207" s="197"/>
      <c r="J1207" s="198"/>
      <c r="K1207" s="198"/>
      <c r="L1207" s="197"/>
      <c r="M1207" s="197"/>
      <c r="N1207" s="198"/>
      <c r="O1207" s="198"/>
      <c r="P1207" s="197"/>
      <c r="Q1207" s="197"/>
      <c r="R1207" s="198"/>
      <c r="S1207" s="198"/>
      <c r="T1207" s="197"/>
      <c r="U1207" s="197"/>
      <c r="V1207" s="198"/>
      <c r="W1207" s="198"/>
      <c r="X1207" s="197"/>
      <c r="Y1207" s="197"/>
      <c r="Z1207" s="198"/>
      <c r="AA1207" s="198"/>
      <c r="AB1207" s="197"/>
      <c r="AC1207" s="197"/>
      <c r="AD1207" s="198"/>
      <c r="AE1207" s="198"/>
      <c r="AF1207" s="197">
        <f t="shared" si="289"/>
        <v>3.0000000000000009E-2</v>
      </c>
      <c r="AG1207" s="197">
        <f t="shared" si="280"/>
        <v>0.76957500000000079</v>
      </c>
      <c r="AH1207" s="198">
        <f>ROW(AC58)*AF1207^IF(AG1207=100%,0,1)*PRODUCT(INDEX(1-AF$1149:AF1206,))</f>
        <v>0.32439538726871775</v>
      </c>
      <c r="AI1207" s="198">
        <f t="shared" si="281"/>
        <v>18.534283758994015</v>
      </c>
      <c r="AJ1207" s="197">
        <f t="shared" si="290"/>
        <v>2.0000000000000004E-2</v>
      </c>
      <c r="AK1207" s="197">
        <f t="shared" si="283"/>
        <v>0.5173124999999994</v>
      </c>
      <c r="AL1207" s="198">
        <f>ROW(AG58)*AJ1207^IF(AK1207=100%,0,1)*PRODUCT(INDEX(1-AJ$1149:AJ1206,))</f>
        <v>0.3771459378719636</v>
      </c>
      <c r="AM1207" s="199">
        <f t="shared" si="284"/>
        <v>16.899825868820852</v>
      </c>
      <c r="AN1207" s="190"/>
    </row>
    <row r="1208" spans="1:40" ht="14.45" hidden="1" customHeight="1">
      <c r="A1208" s="190"/>
      <c r="B1208" s="686"/>
      <c r="C1208" s="196">
        <v>58</v>
      </c>
      <c r="D1208" s="200"/>
      <c r="E1208" s="200"/>
      <c r="F1208" s="198"/>
      <c r="G1208" s="198"/>
      <c r="H1208" s="197"/>
      <c r="I1208" s="197"/>
      <c r="J1208" s="198"/>
      <c r="K1208" s="198"/>
      <c r="L1208" s="197"/>
      <c r="M1208" s="197"/>
      <c r="N1208" s="198"/>
      <c r="O1208" s="198"/>
      <c r="P1208" s="197"/>
      <c r="Q1208" s="197"/>
      <c r="R1208" s="198"/>
      <c r="S1208" s="198"/>
      <c r="T1208" s="197"/>
      <c r="U1208" s="197"/>
      <c r="V1208" s="198"/>
      <c r="W1208" s="198"/>
      <c r="X1208" s="197"/>
      <c r="Y1208" s="197"/>
      <c r="Z1208" s="198"/>
      <c r="AA1208" s="198"/>
      <c r="AB1208" s="197"/>
      <c r="AC1208" s="197"/>
      <c r="AD1208" s="198"/>
      <c r="AE1208" s="198"/>
      <c r="AF1208" s="197">
        <f t="shared" si="289"/>
        <v>3.0000000000000009E-2</v>
      </c>
      <c r="AG1208" s="197">
        <f t="shared" si="280"/>
        <v>0.7835250000000008</v>
      </c>
      <c r="AH1208" s="198">
        <f>ROW(AC59)*AF1208^IF(AG1208=100%,0,1)*PRODUCT(INDEX(1-AF$1149:AF1207,))</f>
        <v>0.3200887588515296</v>
      </c>
      <c r="AI1208" s="198">
        <f t="shared" si="281"/>
        <v>18.854372517845544</v>
      </c>
      <c r="AJ1208" s="197">
        <f t="shared" si="290"/>
        <v>2.0000000000000004E-2</v>
      </c>
      <c r="AK1208" s="197">
        <f t="shared" si="283"/>
        <v>0.52661249999999937</v>
      </c>
      <c r="AL1208" s="198">
        <f>ROW(AG59)*AJ1208^IF(AK1208=100%,0,1)*PRODUCT(INDEX(1-AJ$1149:AJ1207,))</f>
        <v>0.37597548496132649</v>
      </c>
      <c r="AM1208" s="199">
        <f t="shared" si="284"/>
        <v>17.275801353782178</v>
      </c>
      <c r="AN1208" s="190"/>
    </row>
    <row r="1209" spans="1:40" ht="14.45" hidden="1" customHeight="1">
      <c r="A1209" s="190"/>
      <c r="B1209" s="686"/>
      <c r="C1209" s="196">
        <v>59</v>
      </c>
      <c r="D1209" s="200"/>
      <c r="E1209" s="200"/>
      <c r="F1209" s="198"/>
      <c r="G1209" s="198"/>
      <c r="H1209" s="197"/>
      <c r="I1209" s="197"/>
      <c r="J1209" s="198"/>
      <c r="K1209" s="198"/>
      <c r="L1209" s="197"/>
      <c r="M1209" s="197"/>
      <c r="N1209" s="198"/>
      <c r="O1209" s="198"/>
      <c r="P1209" s="197"/>
      <c r="Q1209" s="197"/>
      <c r="R1209" s="198"/>
      <c r="S1209" s="198"/>
      <c r="T1209" s="197"/>
      <c r="U1209" s="197"/>
      <c r="V1209" s="198"/>
      <c r="W1209" s="198"/>
      <c r="X1209" s="197"/>
      <c r="Y1209" s="197"/>
      <c r="Z1209" s="198"/>
      <c r="AA1209" s="198"/>
      <c r="AB1209" s="197"/>
      <c r="AC1209" s="197"/>
      <c r="AD1209" s="198"/>
      <c r="AE1209" s="198"/>
      <c r="AF1209" s="197">
        <f t="shared" si="289"/>
        <v>3.0000000000000009E-2</v>
      </c>
      <c r="AG1209" s="197">
        <f t="shared" si="280"/>
        <v>0.79747500000000082</v>
      </c>
      <c r="AH1209" s="198">
        <f>ROW(AC60)*AF1209^IF(AG1209=100%,0,1)*PRODUCT(INDEX(1-AF$1149:AF1208,))</f>
        <v>0.31574857229083092</v>
      </c>
      <c r="AI1209" s="198">
        <f t="shared" si="281"/>
        <v>19.170121090136377</v>
      </c>
      <c r="AJ1209" s="197">
        <f t="shared" si="290"/>
        <v>2.0000000000000004E-2</v>
      </c>
      <c r="AK1209" s="197">
        <f t="shared" si="283"/>
        <v>0.53591249999999935</v>
      </c>
      <c r="AL1209" s="198">
        <f>ROW(AG60)*AJ1209^IF(AK1209=100%,0,1)*PRODUCT(INDEX(1-AJ$1149:AJ1208,))</f>
        <v>0.37470099179196609</v>
      </c>
      <c r="AM1209" s="199">
        <f t="shared" si="284"/>
        <v>17.650502345574143</v>
      </c>
      <c r="AN1209" s="190"/>
    </row>
    <row r="1210" spans="1:40" ht="14.45" hidden="1" customHeight="1">
      <c r="A1210" s="190"/>
      <c r="B1210" s="686"/>
      <c r="C1210" s="196">
        <v>60</v>
      </c>
      <c r="D1210" s="200"/>
      <c r="E1210" s="200"/>
      <c r="F1210" s="198"/>
      <c r="G1210" s="198"/>
      <c r="H1210" s="197"/>
      <c r="I1210" s="197"/>
      <c r="J1210" s="198"/>
      <c r="K1210" s="198"/>
      <c r="L1210" s="197"/>
      <c r="M1210" s="197"/>
      <c r="N1210" s="198"/>
      <c r="O1210" s="198"/>
      <c r="P1210" s="197"/>
      <c r="Q1210" s="197"/>
      <c r="R1210" s="198"/>
      <c r="S1210" s="198"/>
      <c r="T1210" s="197"/>
      <c r="U1210" s="197"/>
      <c r="V1210" s="198"/>
      <c r="W1210" s="198"/>
      <c r="X1210" s="197"/>
      <c r="Y1210" s="197"/>
      <c r="Z1210" s="198"/>
      <c r="AA1210" s="198"/>
      <c r="AB1210" s="197"/>
      <c r="AC1210" s="197"/>
      <c r="AD1210" s="198"/>
      <c r="AE1210" s="198"/>
      <c r="AF1210" s="197">
        <f t="shared" si="289"/>
        <v>3.0000000000000009E-2</v>
      </c>
      <c r="AG1210" s="197">
        <f t="shared" si="280"/>
        <v>0.81142500000000084</v>
      </c>
      <c r="AH1210" s="198">
        <f>ROW(AC61)*AF1210^IF(AG1210=100%,0,1)*PRODUCT(INDEX(1-AF$1149:AF1209,))</f>
        <v>0.31138071704080772</v>
      </c>
      <c r="AI1210" s="198">
        <f t="shared" si="281"/>
        <v>19.481501807177185</v>
      </c>
      <c r="AJ1210" s="197">
        <f t="shared" si="290"/>
        <v>2.0000000000000004E-2</v>
      </c>
      <c r="AK1210" s="197">
        <f t="shared" si="283"/>
        <v>0.54521249999999932</v>
      </c>
      <c r="AL1210" s="198">
        <f>ROW(AG61)*AJ1210^IF(AK1210=100%,0,1)*PRODUCT(INDEX(1-AJ$1149:AJ1209,))</f>
        <v>0.37332708815539561</v>
      </c>
      <c r="AM1210" s="199">
        <f t="shared" si="284"/>
        <v>18.023829433729539</v>
      </c>
      <c r="AN1210" s="190"/>
    </row>
    <row r="1211" spans="1:40" ht="14.45" hidden="1" customHeight="1">
      <c r="A1211" s="190"/>
      <c r="B1211" s="686"/>
      <c r="C1211" s="196">
        <v>61</v>
      </c>
      <c r="D1211" s="200"/>
      <c r="E1211" s="200"/>
      <c r="F1211" s="198"/>
      <c r="G1211" s="198"/>
      <c r="H1211" s="197"/>
      <c r="I1211" s="197"/>
      <c r="J1211" s="198"/>
      <c r="K1211" s="198"/>
      <c r="L1211" s="197"/>
      <c r="M1211" s="197"/>
      <c r="N1211" s="198"/>
      <c r="O1211" s="198"/>
      <c r="P1211" s="197"/>
      <c r="Q1211" s="197"/>
      <c r="R1211" s="198"/>
      <c r="S1211" s="198"/>
      <c r="T1211" s="197"/>
      <c r="U1211" s="197"/>
      <c r="V1211" s="198"/>
      <c r="W1211" s="198"/>
      <c r="X1211" s="197"/>
      <c r="Y1211" s="197"/>
      <c r="Z1211" s="198"/>
      <c r="AA1211" s="198"/>
      <c r="AB1211" s="197"/>
      <c r="AC1211" s="197"/>
      <c r="AD1211" s="198"/>
      <c r="AE1211" s="198"/>
      <c r="AF1211" s="197">
        <f t="shared" si="289"/>
        <v>3.0000000000000009E-2</v>
      </c>
      <c r="AG1211" s="197">
        <f t="shared" si="280"/>
        <v>0.82537500000000086</v>
      </c>
      <c r="AH1211" s="198">
        <f>ROW(AC62)*AF1211^IF(AG1211=100%,0,1)*PRODUCT(INDEX(1-AF$1149:AF1210,))</f>
        <v>0.30699075939072423</v>
      </c>
      <c r="AI1211" s="198">
        <f t="shared" si="281"/>
        <v>19.788492566567911</v>
      </c>
      <c r="AJ1211" s="197">
        <f t="shared" si="290"/>
        <v>2.0000000000000004E-2</v>
      </c>
      <c r="AK1211" s="197">
        <f t="shared" si="283"/>
        <v>0.5545124999999993</v>
      </c>
      <c r="AL1211" s="198">
        <f>ROW(AG62)*AJ1211^IF(AK1211=100%,0,1)*PRODUCT(INDEX(1-AJ$1149:AJ1210,))</f>
        <v>0.37185826026757107</v>
      </c>
      <c r="AM1211" s="199">
        <f t="shared" si="284"/>
        <v>18.395687693997111</v>
      </c>
      <c r="AN1211" s="190"/>
    </row>
    <row r="1212" spans="1:40" ht="14.45" hidden="1" customHeight="1">
      <c r="A1212" s="190"/>
      <c r="B1212" s="686"/>
      <c r="C1212" s="196">
        <v>62</v>
      </c>
      <c r="D1212" s="200"/>
      <c r="E1212" s="200"/>
      <c r="F1212" s="198"/>
      <c r="G1212" s="198"/>
      <c r="H1212" s="197"/>
      <c r="I1212" s="197"/>
      <c r="J1212" s="198"/>
      <c r="K1212" s="198"/>
      <c r="L1212" s="197"/>
      <c r="M1212" s="197"/>
      <c r="N1212" s="198"/>
      <c r="O1212" s="198"/>
      <c r="P1212" s="197"/>
      <c r="Q1212" s="197"/>
      <c r="R1212" s="198"/>
      <c r="S1212" s="198"/>
      <c r="T1212" s="197"/>
      <c r="U1212" s="197"/>
      <c r="V1212" s="198"/>
      <c r="W1212" s="198"/>
      <c r="X1212" s="197"/>
      <c r="Y1212" s="197"/>
      <c r="Z1212" s="198"/>
      <c r="AA1212" s="198"/>
      <c r="AB1212" s="197"/>
      <c r="AC1212" s="197"/>
      <c r="AD1212" s="198"/>
      <c r="AE1212" s="198"/>
      <c r="AF1212" s="197">
        <f t="shared" si="289"/>
        <v>3.0000000000000009E-2</v>
      </c>
      <c r="AG1212" s="197">
        <f t="shared" si="280"/>
        <v>0.83932500000000088</v>
      </c>
      <c r="AH1212" s="198">
        <f>ROW(AC63)*AF1212^IF(AG1212=100%,0,1)*PRODUCT(INDEX(1-AF$1149:AF1211,))</f>
        <v>0.30258395655430897</v>
      </c>
      <c r="AI1212" s="198">
        <f t="shared" si="281"/>
        <v>20.091076523122219</v>
      </c>
      <c r="AJ1212" s="197">
        <f t="shared" si="290"/>
        <v>2.0000000000000004E-2</v>
      </c>
      <c r="AK1212" s="197">
        <f t="shared" si="283"/>
        <v>0.56381249999999927</v>
      </c>
      <c r="AL1212" s="198">
        <f>ROW(AG63)*AJ1212^IF(AK1212=100%,0,1)*PRODUCT(INDEX(1-AJ$1149:AJ1211,))</f>
        <v>0.3702988546599974</v>
      </c>
      <c r="AM1212" s="199">
        <f t="shared" si="284"/>
        <v>18.765986548657107</v>
      </c>
      <c r="AN1212" s="190"/>
    </row>
    <row r="1213" spans="1:40" ht="14.45" hidden="1" customHeight="1">
      <c r="A1213" s="190"/>
      <c r="B1213" s="686"/>
      <c r="C1213" s="196">
        <v>63</v>
      </c>
      <c r="D1213" s="200"/>
      <c r="E1213" s="200"/>
      <c r="F1213" s="198"/>
      <c r="G1213" s="198"/>
      <c r="H1213" s="197"/>
      <c r="I1213" s="197"/>
      <c r="J1213" s="198"/>
      <c r="K1213" s="198"/>
      <c r="L1213" s="197"/>
      <c r="M1213" s="197"/>
      <c r="N1213" s="198"/>
      <c r="O1213" s="198"/>
      <c r="P1213" s="197"/>
      <c r="Q1213" s="197"/>
      <c r="R1213" s="198"/>
      <c r="S1213" s="198"/>
      <c r="T1213" s="197"/>
      <c r="U1213" s="197"/>
      <c r="V1213" s="198"/>
      <c r="W1213" s="198"/>
      <c r="X1213" s="197"/>
      <c r="Y1213" s="197"/>
      <c r="Z1213" s="198"/>
      <c r="AA1213" s="198"/>
      <c r="AB1213" s="197"/>
      <c r="AC1213" s="197"/>
      <c r="AD1213" s="198"/>
      <c r="AE1213" s="198"/>
      <c r="AF1213" s="197">
        <f t="shared" si="289"/>
        <v>3.0000000000000009E-2</v>
      </c>
      <c r="AG1213" s="197">
        <f t="shared" si="280"/>
        <v>0.85327500000000089</v>
      </c>
      <c r="AH1213" s="198">
        <f>ROW(AC64)*AF1213^IF(AG1213=100%,0,1)*PRODUCT(INDEX(1-AF$1149:AF1212,))</f>
        <v>0.29816527020462702</v>
      </c>
      <c r="AI1213" s="198">
        <f t="shared" si="281"/>
        <v>20.389241793326846</v>
      </c>
      <c r="AJ1213" s="197">
        <f t="shared" si="290"/>
        <v>2.0000000000000004E-2</v>
      </c>
      <c r="AK1213" s="197">
        <f t="shared" si="283"/>
        <v>0.57311249999999925</v>
      </c>
      <c r="AL1213" s="198">
        <f>ROW(AG64)*AJ1213^IF(AK1213=100%,0,1)*PRODUCT(INDEX(1-AJ$1149:AJ1212,))</f>
        <v>0.36865308197261959</v>
      </c>
      <c r="AM1213" s="199">
        <f t="shared" si="284"/>
        <v>19.134639630629728</v>
      </c>
      <c r="AN1213" s="190"/>
    </row>
    <row r="1214" spans="1:40" ht="14.45" hidden="1" customHeight="1">
      <c r="A1214" s="190"/>
      <c r="B1214" s="686"/>
      <c r="C1214" s="196">
        <v>64</v>
      </c>
      <c r="D1214" s="200"/>
      <c r="E1214" s="200"/>
      <c r="F1214" s="198"/>
      <c r="G1214" s="198"/>
      <c r="H1214" s="197"/>
      <c r="I1214" s="197"/>
      <c r="J1214" s="198"/>
      <c r="K1214" s="198"/>
      <c r="L1214" s="197"/>
      <c r="M1214" s="197"/>
      <c r="N1214" s="198"/>
      <c r="O1214" s="198"/>
      <c r="P1214" s="197"/>
      <c r="Q1214" s="197"/>
      <c r="R1214" s="198"/>
      <c r="S1214" s="198"/>
      <c r="T1214" s="197"/>
      <c r="U1214" s="197"/>
      <c r="V1214" s="198"/>
      <c r="W1214" s="198"/>
      <c r="X1214" s="197"/>
      <c r="Y1214" s="197"/>
      <c r="Z1214" s="198"/>
      <c r="AA1214" s="198"/>
      <c r="AB1214" s="197"/>
      <c r="AC1214" s="197"/>
      <c r="AD1214" s="198"/>
      <c r="AE1214" s="198"/>
      <c r="AF1214" s="197">
        <f t="shared" si="289"/>
        <v>3.0000000000000009E-2</v>
      </c>
      <c r="AG1214" s="197">
        <f t="shared" si="280"/>
        <v>0.86722500000000091</v>
      </c>
      <c r="AH1214" s="198">
        <f>ROW(AC65)*AF1214^IF(AG1214=100%,0,1)*PRODUCT(INDEX(1-AF$1149:AF1213,))</f>
        <v>0.2937393794750271</v>
      </c>
      <c r="AI1214" s="198">
        <f t="shared" si="281"/>
        <v>20.682981172801874</v>
      </c>
      <c r="AJ1214" s="197">
        <f t="shared" si="290"/>
        <v>2.0000000000000004E-2</v>
      </c>
      <c r="AK1214" s="197">
        <f t="shared" si="283"/>
        <v>0.58241249999999922</v>
      </c>
      <c r="AL1214" s="198">
        <f>ROW(AG65)*AJ1214^IF(AK1214=100%,0,1)*PRODUCT(INDEX(1-AJ$1149:AJ1213,))</f>
        <v>0.3669250206508729</v>
      </c>
      <c r="AM1214" s="199">
        <f t="shared" si="284"/>
        <v>19.501564651280599</v>
      </c>
      <c r="AN1214" s="190"/>
    </row>
    <row r="1215" spans="1:40" ht="14.45" hidden="1" customHeight="1">
      <c r="A1215" s="190"/>
      <c r="B1215" s="686"/>
      <c r="C1215" s="196">
        <v>65</v>
      </c>
      <c r="D1215" s="200"/>
      <c r="E1215" s="200"/>
      <c r="F1215" s="198"/>
      <c r="G1215" s="198"/>
      <c r="H1215" s="197"/>
      <c r="I1215" s="197"/>
      <c r="J1215" s="198"/>
      <c r="K1215" s="198"/>
      <c r="L1215" s="197"/>
      <c r="M1215" s="197"/>
      <c r="N1215" s="198"/>
      <c r="O1215" s="198"/>
      <c r="P1215" s="197"/>
      <c r="Q1215" s="197"/>
      <c r="R1215" s="198"/>
      <c r="S1215" s="198"/>
      <c r="T1215" s="197"/>
      <c r="U1215" s="197"/>
      <c r="V1215" s="198"/>
      <c r="W1215" s="198"/>
      <c r="X1215" s="197"/>
      <c r="Y1215" s="197"/>
      <c r="Z1215" s="198"/>
      <c r="AA1215" s="198"/>
      <c r="AB1215" s="197"/>
      <c r="AC1215" s="197"/>
      <c r="AD1215" s="198"/>
      <c r="AE1215" s="198"/>
      <c r="AF1215" s="197">
        <f t="shared" si="289"/>
        <v>3.0000000000000009E-2</v>
      </c>
      <c r="AG1215" s="197">
        <f t="shared" ref="AG1215:AG1224" si="291">IF(AG1214+AF1214*0.465&gt;1,1,AG1214+AF1214*0.465)</f>
        <v>0.88117500000000093</v>
      </c>
      <c r="AH1215" s="198">
        <f>ROW(AC66)*AF1215^IF(AG1215=100%,0,1)*PRODUCT(INDEX(1-AF$1149:AF1214,))</f>
        <v>0.28931069344601901</v>
      </c>
      <c r="AI1215" s="198">
        <f t="shared" ref="AI1215:AI1224" si="292">SUM(AH1215+AI1214)</f>
        <v>20.972291866247893</v>
      </c>
      <c r="AJ1215" s="197">
        <f t="shared" si="290"/>
        <v>2.0000000000000004E-2</v>
      </c>
      <c r="AK1215" s="197">
        <f t="shared" ref="AK1215:AK1259" si="293">IF(AK1214+AJ1214*0.465&gt;1,1,AK1214+AJ1214*0.465)</f>
        <v>0.5917124999999992</v>
      </c>
      <c r="AL1215" s="198">
        <f>ROW(AG66)*AJ1215^IF(AK1215=100%,0,1)*PRODUCT(INDEX(1-AJ$1149:AJ1214,))</f>
        <v>0.36511862054920707</v>
      </c>
      <c r="AM1215" s="199">
        <f t="shared" ref="AM1215:AM1259" si="294">SUM(AL1215+AM1214)</f>
        <v>19.866683271829807</v>
      </c>
      <c r="AN1215" s="190"/>
    </row>
    <row r="1216" spans="1:40" ht="14.45" hidden="1" customHeight="1">
      <c r="A1216" s="190"/>
      <c r="B1216" s="686"/>
      <c r="C1216" s="196">
        <v>66</v>
      </c>
      <c r="D1216" s="200"/>
      <c r="E1216" s="200"/>
      <c r="F1216" s="198"/>
      <c r="G1216" s="198"/>
      <c r="H1216" s="197"/>
      <c r="I1216" s="197"/>
      <c r="J1216" s="198"/>
      <c r="K1216" s="198"/>
      <c r="L1216" s="197"/>
      <c r="M1216" s="197"/>
      <c r="N1216" s="198"/>
      <c r="O1216" s="198"/>
      <c r="P1216" s="197"/>
      <c r="Q1216" s="197"/>
      <c r="R1216" s="198"/>
      <c r="S1216" s="198"/>
      <c r="T1216" s="197"/>
      <c r="U1216" s="197"/>
      <c r="V1216" s="198"/>
      <c r="W1216" s="198"/>
      <c r="X1216" s="197"/>
      <c r="Y1216" s="197"/>
      <c r="Z1216" s="198"/>
      <c r="AA1216" s="198"/>
      <c r="AB1216" s="197"/>
      <c r="AC1216" s="197"/>
      <c r="AD1216" s="198"/>
      <c r="AE1216" s="198"/>
      <c r="AF1216" s="197">
        <f t="shared" si="289"/>
        <v>3.0000000000000009E-2</v>
      </c>
      <c r="AG1216" s="197">
        <f t="shared" si="291"/>
        <v>0.89512500000000095</v>
      </c>
      <c r="AH1216" s="198">
        <f>ROW(AC67)*AF1216^IF(AG1216=100%,0,1)*PRODUCT(INDEX(1-AF$1149:AF1215,))</f>
        <v>0.28488336313722384</v>
      </c>
      <c r="AI1216" s="198">
        <f t="shared" si="292"/>
        <v>21.257175229385116</v>
      </c>
      <c r="AJ1216" s="197">
        <f t="shared" si="290"/>
        <v>2.0000000000000004E-2</v>
      </c>
      <c r="AK1216" s="197">
        <f t="shared" si="293"/>
        <v>0.60101249999999917</v>
      </c>
      <c r="AL1216" s="198">
        <f>ROW(AG67)*AJ1216^IF(AK1216=100%,0,1)*PRODUCT(INDEX(1-AJ$1149:AJ1215,))</f>
        <v>0.36323770644334746</v>
      </c>
      <c r="AM1216" s="199">
        <f t="shared" si="294"/>
        <v>20.229920978273153</v>
      </c>
      <c r="AN1216" s="190"/>
    </row>
    <row r="1217" spans="1:40" ht="14.45" hidden="1" customHeight="1">
      <c r="A1217" s="190"/>
      <c r="B1217" s="686"/>
      <c r="C1217" s="196">
        <v>67</v>
      </c>
      <c r="D1217" s="200"/>
      <c r="E1217" s="200"/>
      <c r="F1217" s="198"/>
      <c r="G1217" s="198"/>
      <c r="H1217" s="197"/>
      <c r="I1217" s="197"/>
      <c r="J1217" s="198"/>
      <c r="K1217" s="198"/>
      <c r="L1217" s="197"/>
      <c r="M1217" s="197"/>
      <c r="N1217" s="198"/>
      <c r="O1217" s="198"/>
      <c r="P1217" s="197"/>
      <c r="Q1217" s="197"/>
      <c r="R1217" s="198"/>
      <c r="S1217" s="198"/>
      <c r="T1217" s="197"/>
      <c r="U1217" s="197"/>
      <c r="V1217" s="198"/>
      <c r="W1217" s="198"/>
      <c r="X1217" s="197"/>
      <c r="Y1217" s="197"/>
      <c r="Z1217" s="198"/>
      <c r="AA1217" s="198"/>
      <c r="AB1217" s="197"/>
      <c r="AC1217" s="197"/>
      <c r="AD1217" s="198"/>
      <c r="AE1217" s="198"/>
      <c r="AF1217" s="197">
        <f t="shared" si="289"/>
        <v>3.0000000000000009E-2</v>
      </c>
      <c r="AG1217" s="197">
        <f t="shared" si="291"/>
        <v>0.90907500000000097</v>
      </c>
      <c r="AH1217" s="198">
        <f>ROW(AC68)*AF1217^IF(AG1217=100%,0,1)*PRODUCT(INDEX(1-AF$1149:AF1216,))</f>
        <v>0.28046129302285494</v>
      </c>
      <c r="AI1217" s="198">
        <f t="shared" si="292"/>
        <v>21.537636522407972</v>
      </c>
      <c r="AJ1217" s="197">
        <f t="shared" si="290"/>
        <v>2.0000000000000004E-2</v>
      </c>
      <c r="AK1217" s="197">
        <f t="shared" si="293"/>
        <v>0.61031249999999915</v>
      </c>
      <c r="AL1217" s="198">
        <f>ROW(AG68)*AJ1217^IF(AK1217=100%,0,1)*PRODUCT(INDEX(1-AJ$1149:AJ1216,))</f>
        <v>0.36128598145350266</v>
      </c>
      <c r="AM1217" s="199">
        <f t="shared" si="294"/>
        <v>20.591206959726655</v>
      </c>
      <c r="AN1217" s="190"/>
    </row>
    <row r="1218" spans="1:40" ht="14.45" hidden="1" customHeight="1">
      <c r="A1218" s="190"/>
      <c r="B1218" s="686"/>
      <c r="C1218" s="196">
        <v>68</v>
      </c>
      <c r="D1218" s="200"/>
      <c r="E1218" s="200"/>
      <c r="F1218" s="198"/>
      <c r="G1218" s="198"/>
      <c r="H1218" s="197"/>
      <c r="I1218" s="197"/>
      <c r="J1218" s="198"/>
      <c r="K1218" s="198"/>
      <c r="L1218" s="197"/>
      <c r="M1218" s="197"/>
      <c r="N1218" s="198"/>
      <c r="O1218" s="198"/>
      <c r="P1218" s="197"/>
      <c r="Q1218" s="197"/>
      <c r="R1218" s="198"/>
      <c r="S1218" s="198"/>
      <c r="T1218" s="197"/>
      <c r="U1218" s="197"/>
      <c r="V1218" s="198"/>
      <c r="W1218" s="198"/>
      <c r="X1218" s="197"/>
      <c r="Y1218" s="197"/>
      <c r="Z1218" s="198"/>
      <c r="AA1218" s="198"/>
      <c r="AB1218" s="197"/>
      <c r="AC1218" s="197"/>
      <c r="AD1218" s="198"/>
      <c r="AE1218" s="198"/>
      <c r="AF1218" s="197">
        <f t="shared" si="289"/>
        <v>3.0000000000000009E-2</v>
      </c>
      <c r="AG1218" s="197">
        <f t="shared" si="291"/>
        <v>0.92302500000000098</v>
      </c>
      <c r="AH1218" s="198">
        <f>ROW(AC69)*AF1218^IF(AG1218=100%,0,1)*PRODUCT(INDEX(1-AF$1149:AF1217,))</f>
        <v>0.27604815208852479</v>
      </c>
      <c r="AI1218" s="198">
        <f t="shared" si="292"/>
        <v>21.813684674496496</v>
      </c>
      <c r="AJ1218" s="197">
        <f t="shared" si="290"/>
        <v>2.0000000000000004E-2</v>
      </c>
      <c r="AK1218" s="197">
        <f t="shared" si="293"/>
        <v>0.61961249999999912</v>
      </c>
      <c r="AL1218" s="198">
        <f>ROW(AG69)*AJ1218^IF(AK1218=100%,0,1)*PRODUCT(INDEX(1-AJ$1149:AJ1217,))</f>
        <v>0.35926703038067426</v>
      </c>
      <c r="AM1218" s="199">
        <f t="shared" si="294"/>
        <v>20.95047399010733</v>
      </c>
      <c r="AN1218" s="190"/>
    </row>
    <row r="1219" spans="1:40" ht="14.45" hidden="1" customHeight="1">
      <c r="A1219" s="190"/>
      <c r="B1219" s="686"/>
      <c r="C1219" s="196">
        <v>69</v>
      </c>
      <c r="D1219" s="200"/>
      <c r="E1219" s="200"/>
      <c r="F1219" s="198"/>
      <c r="G1219" s="198"/>
      <c r="H1219" s="197"/>
      <c r="I1219" s="197"/>
      <c r="J1219" s="198"/>
      <c r="K1219" s="198"/>
      <c r="L1219" s="197"/>
      <c r="M1219" s="197"/>
      <c r="N1219" s="198"/>
      <c r="O1219" s="198"/>
      <c r="P1219" s="197"/>
      <c r="Q1219" s="197"/>
      <c r="R1219" s="198"/>
      <c r="S1219" s="198"/>
      <c r="T1219" s="197"/>
      <c r="U1219" s="197"/>
      <c r="V1219" s="198"/>
      <c r="W1219" s="198"/>
      <c r="X1219" s="197"/>
      <c r="Y1219" s="197"/>
      <c r="Z1219" s="198"/>
      <c r="AA1219" s="198"/>
      <c r="AB1219" s="197"/>
      <c r="AC1219" s="197"/>
      <c r="AD1219" s="198"/>
      <c r="AE1219" s="198"/>
      <c r="AF1219" s="197">
        <f t="shared" si="289"/>
        <v>3.0000000000000009E-2</v>
      </c>
      <c r="AG1219" s="197">
        <f t="shared" si="291"/>
        <v>0.936975000000001</v>
      </c>
      <c r="AH1219" s="198">
        <f>ROW(AC70)*AF1219^IF(AG1219=100%,0,1)*PRODUCT(INDEX(1-AF$1149:AF1218,))</f>
        <v>0.2716473844465338</v>
      </c>
      <c r="AI1219" s="198">
        <f t="shared" si="292"/>
        <v>22.085332058943031</v>
      </c>
      <c r="AJ1219" s="197">
        <f t="shared" si="290"/>
        <v>2.0000000000000004E-2</v>
      </c>
      <c r="AK1219" s="197">
        <f t="shared" si="293"/>
        <v>0.6289124999999991</v>
      </c>
      <c r="AL1219" s="198">
        <f>ROW(AG70)*AJ1219^IF(AK1219=100%,0,1)*PRODUCT(INDEX(1-AJ$1149:AJ1218,))</f>
        <v>0.35718432295817759</v>
      </c>
      <c r="AM1219" s="199">
        <f t="shared" si="294"/>
        <v>21.307658313065506</v>
      </c>
      <c r="AN1219" s="190"/>
    </row>
    <row r="1220" spans="1:40" ht="14.45" hidden="1" customHeight="1">
      <c r="A1220" s="190"/>
      <c r="B1220" s="686"/>
      <c r="C1220" s="196">
        <v>70</v>
      </c>
      <c r="D1220" s="200"/>
      <c r="E1220" s="200"/>
      <c r="F1220" s="198"/>
      <c r="G1220" s="198"/>
      <c r="H1220" s="197"/>
      <c r="I1220" s="197"/>
      <c r="J1220" s="198"/>
      <c r="K1220" s="198"/>
      <c r="L1220" s="197"/>
      <c r="M1220" s="197"/>
      <c r="N1220" s="198"/>
      <c r="O1220" s="198"/>
      <c r="P1220" s="197"/>
      <c r="Q1220" s="197"/>
      <c r="R1220" s="198"/>
      <c r="S1220" s="198"/>
      <c r="T1220" s="197"/>
      <c r="U1220" s="197"/>
      <c r="V1220" s="198"/>
      <c r="W1220" s="198"/>
      <c r="X1220" s="197"/>
      <c r="Y1220" s="197"/>
      <c r="Z1220" s="198"/>
      <c r="AA1220" s="198"/>
      <c r="AB1220" s="197"/>
      <c r="AC1220" s="197"/>
      <c r="AD1220" s="198"/>
      <c r="AE1220" s="198"/>
      <c r="AF1220" s="197">
        <f t="shared" si="289"/>
        <v>3.0000000000000009E-2</v>
      </c>
      <c r="AG1220" s="197">
        <f t="shared" si="291"/>
        <v>0.95092500000000102</v>
      </c>
      <c r="AH1220" s="198">
        <f>ROW(AC71)*AF1220^IF(AG1220=100%,0,1)*PRODUCT(INDEX(1-AF$1149:AF1219,))</f>
        <v>0.26726221952618262</v>
      </c>
      <c r="AI1220" s="198">
        <f t="shared" si="292"/>
        <v>22.352594278469212</v>
      </c>
      <c r="AJ1220" s="197">
        <f t="shared" si="290"/>
        <v>2.0000000000000004E-2</v>
      </c>
      <c r="AK1220" s="197">
        <f t="shared" si="293"/>
        <v>0.63821249999999907</v>
      </c>
      <c r="AL1220" s="198">
        <f>ROW(AG71)*AJ1220^IF(AK1220=100%,0,1)*PRODUCT(INDEX(1-AJ$1149:AJ1219,))</f>
        <v>0.35504121702042851</v>
      </c>
      <c r="AM1220" s="199">
        <f t="shared" si="294"/>
        <v>21.662699530085934</v>
      </c>
      <c r="AN1220" s="190"/>
    </row>
    <row r="1221" spans="1:40" ht="14.45" hidden="1" customHeight="1">
      <c r="A1221" s="190"/>
      <c r="B1221" s="686"/>
      <c r="C1221" s="196">
        <v>71</v>
      </c>
      <c r="D1221" s="200"/>
      <c r="E1221" s="200"/>
      <c r="F1221" s="198"/>
      <c r="G1221" s="198"/>
      <c r="H1221" s="197"/>
      <c r="I1221" s="197"/>
      <c r="J1221" s="198"/>
      <c r="K1221" s="198"/>
      <c r="L1221" s="197"/>
      <c r="M1221" s="197"/>
      <c r="N1221" s="198"/>
      <c r="O1221" s="198"/>
      <c r="P1221" s="197"/>
      <c r="Q1221" s="197"/>
      <c r="R1221" s="198"/>
      <c r="S1221" s="198"/>
      <c r="T1221" s="197"/>
      <c r="U1221" s="197"/>
      <c r="V1221" s="198"/>
      <c r="W1221" s="198"/>
      <c r="X1221" s="197"/>
      <c r="Y1221" s="197"/>
      <c r="Z1221" s="198"/>
      <c r="AA1221" s="198"/>
      <c r="AB1221" s="197"/>
      <c r="AC1221" s="197"/>
      <c r="AD1221" s="198"/>
      <c r="AE1221" s="198"/>
      <c r="AF1221" s="197">
        <f t="shared" si="289"/>
        <v>3.0000000000000009E-2</v>
      </c>
      <c r="AG1221" s="197">
        <f t="shared" si="291"/>
        <v>0.96487500000000104</v>
      </c>
      <c r="AH1221" s="198">
        <f>ROW(AC72)*AF1221^IF(AG1221=100%,0,1)*PRODUCT(INDEX(1-AF$1149:AF1220,))</f>
        <v>0.26289568185505058</v>
      </c>
      <c r="AI1221" s="198">
        <f t="shared" si="292"/>
        <v>22.615489960324261</v>
      </c>
      <c r="AJ1221" s="197">
        <f t="shared" si="290"/>
        <v>2.0000000000000004E-2</v>
      </c>
      <c r="AK1221" s="197">
        <f t="shared" si="293"/>
        <v>0.64751249999999905</v>
      </c>
      <c r="AL1221" s="198">
        <f>ROW(AG72)*AJ1221^IF(AK1221=100%,0,1)*PRODUCT(INDEX(1-AJ$1149:AJ1220,))</f>
        <v>0.35284096159100614</v>
      </c>
      <c r="AM1221" s="199">
        <f t="shared" si="294"/>
        <v>22.015540491676941</v>
      </c>
      <c r="AN1221" s="190"/>
    </row>
    <row r="1222" spans="1:40" ht="14.45" hidden="1" customHeight="1">
      <c r="A1222" s="190"/>
      <c r="B1222" s="686"/>
      <c r="C1222" s="196">
        <v>72</v>
      </c>
      <c r="D1222" s="200"/>
      <c r="E1222" s="200"/>
      <c r="F1222" s="198"/>
      <c r="G1222" s="198"/>
      <c r="H1222" s="197"/>
      <c r="I1222" s="197"/>
      <c r="J1222" s="198"/>
      <c r="K1222" s="198"/>
      <c r="L1222" s="197"/>
      <c r="M1222" s="197"/>
      <c r="N1222" s="198"/>
      <c r="O1222" s="198"/>
      <c r="P1222" s="197"/>
      <c r="Q1222" s="197"/>
      <c r="R1222" s="198"/>
      <c r="S1222" s="198"/>
      <c r="T1222" s="197"/>
      <c r="U1222" s="197"/>
      <c r="V1222" s="198"/>
      <c r="W1222" s="198"/>
      <c r="X1222" s="197"/>
      <c r="Y1222" s="197"/>
      <c r="Z1222" s="198"/>
      <c r="AA1222" s="198"/>
      <c r="AB1222" s="197"/>
      <c r="AC1222" s="197"/>
      <c r="AD1222" s="198"/>
      <c r="AE1222" s="198"/>
      <c r="AF1222" s="197">
        <f t="shared" si="289"/>
        <v>3.0000000000000009E-2</v>
      </c>
      <c r="AG1222" s="197">
        <f t="shared" si="291"/>
        <v>0.97882500000000106</v>
      </c>
      <c r="AH1222" s="198">
        <f>ROW(AC73)*AF1222^IF(AG1222=100%,0,1)*PRODUCT(INDEX(1-AF$1149:AF1221,))</f>
        <v>0.25855060044661293</v>
      </c>
      <c r="AI1222" s="198">
        <f t="shared" si="292"/>
        <v>22.874040560770872</v>
      </c>
      <c r="AJ1222" s="197">
        <f t="shared" si="290"/>
        <v>2.0000000000000004E-2</v>
      </c>
      <c r="AK1222" s="197">
        <f t="shared" si="293"/>
        <v>0.65681249999999902</v>
      </c>
      <c r="AL1222" s="198">
        <f>ROW(AG73)*AJ1222^IF(AK1222=100%,0,1)*PRODUCT(INDEX(1-AJ$1149:AJ1221,))</f>
        <v>0.3505866998919524</v>
      </c>
      <c r="AM1222" s="199">
        <f t="shared" si="294"/>
        <v>22.366127191568893</v>
      </c>
      <c r="AN1222" s="190"/>
    </row>
    <row r="1223" spans="1:40" ht="14.45" hidden="1" customHeight="1">
      <c r="A1223" s="190"/>
      <c r="B1223" s="686"/>
      <c r="C1223" s="196">
        <v>73</v>
      </c>
      <c r="D1223" s="200"/>
      <c r="E1223" s="200"/>
      <c r="F1223" s="198"/>
      <c r="G1223" s="198"/>
      <c r="H1223" s="197"/>
      <c r="I1223" s="197"/>
      <c r="J1223" s="198"/>
      <c r="K1223" s="198"/>
      <c r="L1223" s="197"/>
      <c r="M1223" s="197"/>
      <c r="N1223" s="198"/>
      <c r="O1223" s="198"/>
      <c r="P1223" s="197"/>
      <c r="Q1223" s="197"/>
      <c r="R1223" s="198"/>
      <c r="S1223" s="198"/>
      <c r="T1223" s="197"/>
      <c r="U1223" s="197"/>
      <c r="V1223" s="198"/>
      <c r="W1223" s="198"/>
      <c r="X1223" s="197"/>
      <c r="Y1223" s="197"/>
      <c r="Z1223" s="198"/>
      <c r="AA1223" s="198"/>
      <c r="AB1223" s="197"/>
      <c r="AC1223" s="197"/>
      <c r="AD1223" s="198"/>
      <c r="AE1223" s="198"/>
      <c r="AF1223" s="197">
        <f t="shared" si="289"/>
        <v>3.0000000000000009E-2</v>
      </c>
      <c r="AG1223" s="197">
        <f t="shared" si="291"/>
        <v>0.99277500000000107</v>
      </c>
      <c r="AH1223" s="198">
        <f>ROW(AC74)*AF1223^IF(AG1223=100%,0,1)*PRODUCT(INDEX(1-AF$1149:AF1222,))</f>
        <v>0.25422961780901199</v>
      </c>
      <c r="AI1223" s="198">
        <f t="shared" si="292"/>
        <v>23.128270178579886</v>
      </c>
      <c r="AJ1223" s="197">
        <f t="shared" si="290"/>
        <v>2.0000000000000004E-2</v>
      </c>
      <c r="AK1223" s="197">
        <f t="shared" si="293"/>
        <v>0.666112499999999</v>
      </c>
      <c r="AL1223" s="198">
        <f>ROW(AG74)*AJ1223^IF(AK1223=100%,0,1)*PRODUCT(INDEX(1-AJ$1149:AJ1222,))</f>
        <v>0.34828147227622452</v>
      </c>
      <c r="AM1223" s="199">
        <f t="shared" si="294"/>
        <v>22.714408663845116</v>
      </c>
      <c r="AN1223" s="190"/>
    </row>
    <row r="1224" spans="1:40" ht="14.45" customHeight="1">
      <c r="A1224" s="190"/>
      <c r="B1224" s="686"/>
      <c r="C1224" s="196">
        <v>74</v>
      </c>
      <c r="D1224" s="200"/>
      <c r="E1224" s="200"/>
      <c r="F1224" s="198"/>
      <c r="G1224" s="198"/>
      <c r="H1224" s="197"/>
      <c r="I1224" s="197"/>
      <c r="J1224" s="198"/>
      <c r="K1224" s="198"/>
      <c r="L1224" s="197"/>
      <c r="M1224" s="197"/>
      <c r="N1224" s="198"/>
      <c r="O1224" s="198"/>
      <c r="P1224" s="197"/>
      <c r="Q1224" s="197"/>
      <c r="R1224" s="198"/>
      <c r="S1224" s="198"/>
      <c r="T1224" s="197"/>
      <c r="U1224" s="197"/>
      <c r="V1224" s="198"/>
      <c r="W1224" s="198"/>
      <c r="X1224" s="197"/>
      <c r="Y1224" s="197"/>
      <c r="Z1224" s="198"/>
      <c r="AA1224" s="198"/>
      <c r="AB1224" s="197"/>
      <c r="AC1224" s="197"/>
      <c r="AD1224" s="198"/>
      <c r="AE1224" s="198"/>
      <c r="AF1224" s="197">
        <f t="shared" si="289"/>
        <v>3.0000000000000009E-2</v>
      </c>
      <c r="AG1224" s="197">
        <f t="shared" si="291"/>
        <v>1</v>
      </c>
      <c r="AH1224" s="198">
        <f>ROW(AC75)*AF1224^IF(AG1224=100%,0,1)*PRODUCT(INDEX(1-AF$1149:AF1223,))</f>
        <v>8.3311732863088359</v>
      </c>
      <c r="AI1224" s="198">
        <f t="shared" si="292"/>
        <v>31.459443464888722</v>
      </c>
      <c r="AJ1224" s="197">
        <f t="shared" si="290"/>
        <v>2.0000000000000004E-2</v>
      </c>
      <c r="AK1224" s="197">
        <f t="shared" si="293"/>
        <v>0.67541249999999897</v>
      </c>
      <c r="AL1224" s="198">
        <f>ROW(AG75)*AJ1224^IF(AK1224=100%,0,1)*PRODUCT(INDEX(1-AJ$1149:AJ1223,))</f>
        <v>0.34592821908516891</v>
      </c>
      <c r="AM1224" s="199">
        <f t="shared" si="294"/>
        <v>23.060336882930287</v>
      </c>
      <c r="AN1224" s="190"/>
    </row>
    <row r="1225" spans="1:40" ht="14.45" hidden="1" customHeight="1">
      <c r="A1225" s="190"/>
      <c r="B1225" s="686"/>
      <c r="C1225" s="196">
        <v>75</v>
      </c>
      <c r="D1225" s="200"/>
      <c r="E1225" s="200"/>
      <c r="F1225" s="198"/>
      <c r="G1225" s="198"/>
      <c r="H1225" s="197"/>
      <c r="I1225" s="197"/>
      <c r="J1225" s="198"/>
      <c r="K1225" s="198"/>
      <c r="L1225" s="197"/>
      <c r="M1225" s="197"/>
      <c r="N1225" s="198"/>
      <c r="O1225" s="198"/>
      <c r="P1225" s="197"/>
      <c r="Q1225" s="197"/>
      <c r="R1225" s="198"/>
      <c r="S1225" s="198"/>
      <c r="T1225" s="197"/>
      <c r="U1225" s="197"/>
      <c r="V1225" s="198"/>
      <c r="W1225" s="198"/>
      <c r="X1225" s="197"/>
      <c r="Y1225" s="197"/>
      <c r="Z1225" s="198"/>
      <c r="AA1225" s="198"/>
      <c r="AB1225" s="197"/>
      <c r="AC1225" s="197"/>
      <c r="AD1225" s="198"/>
      <c r="AE1225" s="198"/>
      <c r="AF1225" s="197"/>
      <c r="AG1225" s="197"/>
      <c r="AH1225" s="198"/>
      <c r="AI1225" s="198"/>
      <c r="AJ1225" s="197">
        <f t="shared" ref="AJ1225:AJ1259" si="295">AJ1224</f>
        <v>2.0000000000000004E-2</v>
      </c>
      <c r="AK1225" s="197">
        <f t="shared" si="293"/>
        <v>0.68471249999999895</v>
      </c>
      <c r="AL1225" s="198">
        <f>ROW(AG76)*AJ1225^IF(AK1225=100%,0,1)*PRODUCT(INDEX(1-AJ$1149:AJ1224,))</f>
        <v>0.34352978343284507</v>
      </c>
      <c r="AM1225" s="199">
        <f t="shared" si="294"/>
        <v>23.403866666363133</v>
      </c>
      <c r="AN1225" s="190"/>
    </row>
    <row r="1226" spans="1:40" ht="14.45" hidden="1" customHeight="1">
      <c r="A1226" s="190"/>
      <c r="B1226" s="686"/>
      <c r="C1226" s="196">
        <v>76</v>
      </c>
      <c r="D1226" s="200"/>
      <c r="E1226" s="200"/>
      <c r="F1226" s="198"/>
      <c r="G1226" s="198"/>
      <c r="H1226" s="197"/>
      <c r="I1226" s="197"/>
      <c r="J1226" s="198"/>
      <c r="K1226" s="198"/>
      <c r="L1226" s="197"/>
      <c r="M1226" s="197"/>
      <c r="N1226" s="198"/>
      <c r="O1226" s="198"/>
      <c r="P1226" s="197"/>
      <c r="Q1226" s="197"/>
      <c r="R1226" s="198"/>
      <c r="S1226" s="198"/>
      <c r="T1226" s="197"/>
      <c r="U1226" s="197"/>
      <c r="V1226" s="198"/>
      <c r="W1226" s="198"/>
      <c r="X1226" s="197"/>
      <c r="Y1226" s="197"/>
      <c r="Z1226" s="198"/>
      <c r="AA1226" s="198"/>
      <c r="AB1226" s="197"/>
      <c r="AC1226" s="197"/>
      <c r="AD1226" s="198"/>
      <c r="AE1226" s="198"/>
      <c r="AF1226" s="197"/>
      <c r="AG1226" s="197"/>
      <c r="AH1226" s="198"/>
      <c r="AI1226" s="198"/>
      <c r="AJ1226" s="197">
        <f t="shared" si="295"/>
        <v>2.0000000000000004E-2</v>
      </c>
      <c r="AK1226" s="197">
        <f t="shared" si="293"/>
        <v>0.69401249999999892</v>
      </c>
      <c r="AL1226" s="198">
        <f>ROW(AG77)*AJ1226^IF(AK1226=100%,0,1)*PRODUCT(INDEX(1-AJ$1149:AJ1225,))</f>
        <v>0.34108891391898016</v>
      </c>
      <c r="AM1226" s="199">
        <f t="shared" si="294"/>
        <v>23.744955580282113</v>
      </c>
      <c r="AN1226" s="190"/>
    </row>
    <row r="1227" spans="1:40" ht="14.45" hidden="1" customHeight="1">
      <c r="A1227" s="190"/>
      <c r="B1227" s="686"/>
      <c r="C1227" s="196">
        <v>77</v>
      </c>
      <c r="D1227" s="200"/>
      <c r="E1227" s="200"/>
      <c r="F1227" s="198"/>
      <c r="G1227" s="198"/>
      <c r="H1227" s="197"/>
      <c r="I1227" s="197"/>
      <c r="J1227" s="198"/>
      <c r="K1227" s="198"/>
      <c r="L1227" s="197"/>
      <c r="M1227" s="197"/>
      <c r="N1227" s="198"/>
      <c r="O1227" s="198"/>
      <c r="P1227" s="197"/>
      <c r="Q1227" s="197"/>
      <c r="R1227" s="198"/>
      <c r="S1227" s="198"/>
      <c r="T1227" s="197"/>
      <c r="U1227" s="197"/>
      <c r="V1227" s="198"/>
      <c r="W1227" s="198"/>
      <c r="X1227" s="197"/>
      <c r="Y1227" s="197"/>
      <c r="Z1227" s="198"/>
      <c r="AA1227" s="198"/>
      <c r="AB1227" s="197"/>
      <c r="AC1227" s="197"/>
      <c r="AD1227" s="198"/>
      <c r="AE1227" s="198"/>
      <c r="AF1227" s="197"/>
      <c r="AG1227" s="197"/>
      <c r="AH1227" s="198"/>
      <c r="AI1227" s="198"/>
      <c r="AJ1227" s="197">
        <f t="shared" si="295"/>
        <v>2.0000000000000004E-2</v>
      </c>
      <c r="AK1227" s="197">
        <f t="shared" si="293"/>
        <v>0.7033124999999989</v>
      </c>
      <c r="AL1227" s="198">
        <f>ROW(AG78)*AJ1227^IF(AK1227=100%,0,1)*PRODUCT(INDEX(1-AJ$1149:AJ1226,))</f>
        <v>0.33860826727229665</v>
      </c>
      <c r="AM1227" s="199">
        <f t="shared" si="294"/>
        <v>24.083563847554409</v>
      </c>
      <c r="AN1227" s="190"/>
    </row>
    <row r="1228" spans="1:40" ht="14.45" hidden="1" customHeight="1">
      <c r="A1228" s="190"/>
      <c r="B1228" s="686"/>
      <c r="C1228" s="196">
        <v>78</v>
      </c>
      <c r="D1228" s="200"/>
      <c r="E1228" s="200"/>
      <c r="F1228" s="198"/>
      <c r="G1228" s="198"/>
      <c r="H1228" s="197"/>
      <c r="I1228" s="197"/>
      <c r="J1228" s="198"/>
      <c r="K1228" s="198"/>
      <c r="L1228" s="197"/>
      <c r="M1228" s="197"/>
      <c r="N1228" s="198"/>
      <c r="O1228" s="198"/>
      <c r="P1228" s="197"/>
      <c r="Q1228" s="197"/>
      <c r="R1228" s="198"/>
      <c r="S1228" s="198"/>
      <c r="T1228" s="197"/>
      <c r="U1228" s="197"/>
      <c r="V1228" s="198"/>
      <c r="W1228" s="198"/>
      <c r="X1228" s="197"/>
      <c r="Y1228" s="197"/>
      <c r="Z1228" s="198"/>
      <c r="AA1228" s="198"/>
      <c r="AB1228" s="197"/>
      <c r="AC1228" s="197"/>
      <c r="AD1228" s="198"/>
      <c r="AE1228" s="198"/>
      <c r="AF1228" s="197"/>
      <c r="AG1228" s="197"/>
      <c r="AH1228" s="198"/>
      <c r="AI1228" s="198"/>
      <c r="AJ1228" s="197">
        <f t="shared" si="295"/>
        <v>2.0000000000000004E-2</v>
      </c>
      <c r="AK1228" s="197">
        <f t="shared" si="293"/>
        <v>0.71261249999999887</v>
      </c>
      <c r="AL1228" s="198">
        <f>ROW(AG79)*AJ1228^IF(AK1228=100%,0,1)*PRODUCT(INDEX(1-AJ$1149:AJ1227,))</f>
        <v>0.33609041092591291</v>
      </c>
      <c r="AM1228" s="199">
        <f t="shared" si="294"/>
        <v>24.419654258480321</v>
      </c>
      <c r="AN1228" s="190"/>
    </row>
    <row r="1229" spans="1:40" ht="14.45" hidden="1" customHeight="1">
      <c r="A1229" s="190"/>
      <c r="B1229" s="686"/>
      <c r="C1229" s="196">
        <v>79</v>
      </c>
      <c r="D1229" s="200"/>
      <c r="E1229" s="200"/>
      <c r="F1229" s="198"/>
      <c r="G1229" s="198"/>
      <c r="H1229" s="197"/>
      <c r="I1229" s="197"/>
      <c r="J1229" s="198"/>
      <c r="K1229" s="198"/>
      <c r="L1229" s="197"/>
      <c r="M1229" s="197"/>
      <c r="N1229" s="198"/>
      <c r="O1229" s="198"/>
      <c r="P1229" s="197"/>
      <c r="Q1229" s="197"/>
      <c r="R1229" s="198"/>
      <c r="S1229" s="198"/>
      <c r="T1229" s="197"/>
      <c r="U1229" s="197"/>
      <c r="V1229" s="198"/>
      <c r="W1229" s="198"/>
      <c r="X1229" s="197"/>
      <c r="Y1229" s="197"/>
      <c r="Z1229" s="198"/>
      <c r="AA1229" s="198"/>
      <c r="AB1229" s="197"/>
      <c r="AC1229" s="197"/>
      <c r="AD1229" s="198"/>
      <c r="AE1229" s="198"/>
      <c r="AF1229" s="197"/>
      <c r="AG1229" s="197"/>
      <c r="AH1229" s="198"/>
      <c r="AI1229" s="198"/>
      <c r="AJ1229" s="197">
        <f t="shared" si="295"/>
        <v>2.0000000000000004E-2</v>
      </c>
      <c r="AK1229" s="197">
        <f t="shared" si="293"/>
        <v>0.72191249999999885</v>
      </c>
      <c r="AL1229" s="198">
        <f>ROW(AG80)*AJ1229^IF(AK1229=100%,0,1)*PRODUCT(INDEX(1-AJ$1149:AJ1228,))</f>
        <v>0.3335378255264756</v>
      </c>
      <c r="AM1229" s="199">
        <f t="shared" si="294"/>
        <v>24.753192084006798</v>
      </c>
      <c r="AN1229" s="190"/>
    </row>
    <row r="1230" spans="1:40" ht="14.45" hidden="1" customHeight="1">
      <c r="A1230" s="190"/>
      <c r="B1230" s="686"/>
      <c r="C1230" s="196">
        <v>80</v>
      </c>
      <c r="D1230" s="200"/>
      <c r="E1230" s="200"/>
      <c r="F1230" s="198"/>
      <c r="G1230" s="198"/>
      <c r="H1230" s="197"/>
      <c r="I1230" s="197"/>
      <c r="J1230" s="198"/>
      <c r="K1230" s="198"/>
      <c r="L1230" s="197"/>
      <c r="M1230" s="197"/>
      <c r="N1230" s="198"/>
      <c r="O1230" s="198"/>
      <c r="P1230" s="197"/>
      <c r="Q1230" s="197"/>
      <c r="R1230" s="198"/>
      <c r="S1230" s="198"/>
      <c r="T1230" s="197"/>
      <c r="U1230" s="197"/>
      <c r="V1230" s="198"/>
      <c r="W1230" s="198"/>
      <c r="X1230" s="197"/>
      <c r="Y1230" s="197"/>
      <c r="Z1230" s="198"/>
      <c r="AA1230" s="198"/>
      <c r="AB1230" s="197"/>
      <c r="AC1230" s="197"/>
      <c r="AD1230" s="198"/>
      <c r="AE1230" s="198"/>
      <c r="AF1230" s="197"/>
      <c r="AG1230" s="197"/>
      <c r="AH1230" s="198"/>
      <c r="AI1230" s="198"/>
      <c r="AJ1230" s="197">
        <f t="shared" si="295"/>
        <v>2.0000000000000004E-2</v>
      </c>
      <c r="AK1230" s="197">
        <f t="shared" si="293"/>
        <v>0.73121249999999882</v>
      </c>
      <c r="AL1230" s="198">
        <f>ROW(AG81)*AJ1230^IF(AK1230=100%,0,1)*PRODUCT(INDEX(1-AJ$1149:AJ1229,))</f>
        <v>0.33095290737864541</v>
      </c>
      <c r="AM1230" s="199">
        <f t="shared" si="294"/>
        <v>25.084144991385443</v>
      </c>
      <c r="AN1230" s="190"/>
    </row>
    <row r="1231" spans="1:40" ht="14.45" hidden="1" customHeight="1">
      <c r="A1231" s="190"/>
      <c r="B1231" s="686"/>
      <c r="C1231" s="196">
        <v>81</v>
      </c>
      <c r="D1231" s="200"/>
      <c r="E1231" s="200"/>
      <c r="F1231" s="198"/>
      <c r="G1231" s="198"/>
      <c r="H1231" s="197"/>
      <c r="I1231" s="197"/>
      <c r="J1231" s="198"/>
      <c r="K1231" s="198"/>
      <c r="L1231" s="197"/>
      <c r="M1231" s="197"/>
      <c r="N1231" s="198"/>
      <c r="O1231" s="198"/>
      <c r="P1231" s="197"/>
      <c r="Q1231" s="197"/>
      <c r="R1231" s="198"/>
      <c r="S1231" s="198"/>
      <c r="T1231" s="197"/>
      <c r="U1231" s="197"/>
      <c r="V1231" s="198"/>
      <c r="W1231" s="198"/>
      <c r="X1231" s="197"/>
      <c r="Y1231" s="197"/>
      <c r="Z1231" s="198"/>
      <c r="AA1231" s="198"/>
      <c r="AB1231" s="197"/>
      <c r="AC1231" s="197"/>
      <c r="AD1231" s="198"/>
      <c r="AE1231" s="198"/>
      <c r="AF1231" s="197"/>
      <c r="AG1231" s="197"/>
      <c r="AH1231" s="198"/>
      <c r="AI1231" s="198"/>
      <c r="AJ1231" s="197">
        <f t="shared" si="295"/>
        <v>2.0000000000000004E-2</v>
      </c>
      <c r="AK1231" s="197">
        <f t="shared" si="293"/>
        <v>0.7405124999999988</v>
      </c>
      <c r="AL1231" s="198">
        <f>ROW(AG82)*AJ1231^IF(AK1231=100%,0,1)*PRODUCT(INDEX(1-AJ$1149:AJ1230,))</f>
        <v>0.32833797082651789</v>
      </c>
      <c r="AM1231" s="199">
        <f t="shared" si="294"/>
        <v>25.412482962211961</v>
      </c>
      <c r="AN1231" s="190"/>
    </row>
    <row r="1232" spans="1:40" ht="14.45" hidden="1" customHeight="1">
      <c r="A1232" s="190"/>
      <c r="B1232" s="686"/>
      <c r="C1232" s="196">
        <v>82</v>
      </c>
      <c r="D1232" s="200"/>
      <c r="E1232" s="200"/>
      <c r="F1232" s="198"/>
      <c r="G1232" s="198"/>
      <c r="H1232" s="197"/>
      <c r="I1232" s="197"/>
      <c r="J1232" s="198"/>
      <c r="K1232" s="198"/>
      <c r="L1232" s="197"/>
      <c r="M1232" s="197"/>
      <c r="N1232" s="198"/>
      <c r="O1232" s="198"/>
      <c r="P1232" s="197"/>
      <c r="Q1232" s="197"/>
      <c r="R1232" s="198"/>
      <c r="S1232" s="198"/>
      <c r="T1232" s="197"/>
      <c r="U1232" s="197"/>
      <c r="V1232" s="198"/>
      <c r="W1232" s="198"/>
      <c r="X1232" s="197"/>
      <c r="Y1232" s="197"/>
      <c r="Z1232" s="198"/>
      <c r="AA1232" s="198"/>
      <c r="AB1232" s="197"/>
      <c r="AC1232" s="197"/>
      <c r="AD1232" s="198"/>
      <c r="AE1232" s="198"/>
      <c r="AF1232" s="197"/>
      <c r="AG1232" s="197"/>
      <c r="AH1232" s="198"/>
      <c r="AI1232" s="198"/>
      <c r="AJ1232" s="197">
        <f t="shared" si="295"/>
        <v>2.0000000000000004E-2</v>
      </c>
      <c r="AK1232" s="197">
        <f t="shared" si="293"/>
        <v>0.74981249999999877</v>
      </c>
      <c r="AL1232" s="198">
        <f>ROW(AG83)*AJ1232^IF(AK1232=100%,0,1)*PRODUCT(INDEX(1-AJ$1149:AJ1231,))</f>
        <v>0.32569525057352394</v>
      </c>
      <c r="AM1232" s="199">
        <f t="shared" si="294"/>
        <v>25.738178212785485</v>
      </c>
      <c r="AN1232" s="190"/>
    </row>
    <row r="1233" spans="1:40" ht="14.45" hidden="1" customHeight="1">
      <c r="A1233" s="190"/>
      <c r="B1233" s="686"/>
      <c r="C1233" s="196">
        <v>83</v>
      </c>
      <c r="D1233" s="200"/>
      <c r="E1233" s="200"/>
      <c r="F1233" s="198"/>
      <c r="G1233" s="198"/>
      <c r="H1233" s="197"/>
      <c r="I1233" s="197"/>
      <c r="J1233" s="198"/>
      <c r="K1233" s="198"/>
      <c r="L1233" s="197"/>
      <c r="M1233" s="197"/>
      <c r="N1233" s="198"/>
      <c r="O1233" s="198"/>
      <c r="P1233" s="197"/>
      <c r="Q1233" s="197"/>
      <c r="R1233" s="198"/>
      <c r="S1233" s="198"/>
      <c r="T1233" s="197"/>
      <c r="U1233" s="197"/>
      <c r="V1233" s="198"/>
      <c r="W1233" s="198"/>
      <c r="X1233" s="197"/>
      <c r="Y1233" s="197"/>
      <c r="Z1233" s="198"/>
      <c r="AA1233" s="198"/>
      <c r="AB1233" s="197"/>
      <c r="AC1233" s="197"/>
      <c r="AD1233" s="198"/>
      <c r="AE1233" s="198"/>
      <c r="AF1233" s="197"/>
      <c r="AG1233" s="197"/>
      <c r="AH1233" s="198"/>
      <c r="AI1233" s="198"/>
      <c r="AJ1233" s="197">
        <f t="shared" si="295"/>
        <v>2.0000000000000004E-2</v>
      </c>
      <c r="AK1233" s="197">
        <f t="shared" si="293"/>
        <v>0.75911249999999875</v>
      </c>
      <c r="AL1233" s="198">
        <f>ROW(AG84)*AJ1233^IF(AK1233=100%,0,1)*PRODUCT(INDEX(1-AJ$1149:AJ1232,))</f>
        <v>0.3230269039423192</v>
      </c>
      <c r="AM1233" s="199">
        <f t="shared" si="294"/>
        <v>26.061205116727805</v>
      </c>
      <c r="AN1233" s="190"/>
    </row>
    <row r="1234" spans="1:40" ht="14.45" hidden="1" customHeight="1">
      <c r="A1234" s="190"/>
      <c r="B1234" s="686"/>
      <c r="C1234" s="196">
        <v>84</v>
      </c>
      <c r="D1234" s="200"/>
      <c r="E1234" s="200"/>
      <c r="F1234" s="198"/>
      <c r="G1234" s="198"/>
      <c r="H1234" s="197"/>
      <c r="I1234" s="197"/>
      <c r="J1234" s="198"/>
      <c r="K1234" s="198"/>
      <c r="L1234" s="197"/>
      <c r="M1234" s="197"/>
      <c r="N1234" s="198"/>
      <c r="O1234" s="198"/>
      <c r="P1234" s="197"/>
      <c r="Q1234" s="197"/>
      <c r="R1234" s="198"/>
      <c r="S1234" s="198"/>
      <c r="T1234" s="197"/>
      <c r="U1234" s="197"/>
      <c r="V1234" s="198"/>
      <c r="W1234" s="198"/>
      <c r="X1234" s="197"/>
      <c r="Y1234" s="197"/>
      <c r="Z1234" s="198"/>
      <c r="AA1234" s="198"/>
      <c r="AB1234" s="197"/>
      <c r="AC1234" s="197"/>
      <c r="AD1234" s="198"/>
      <c r="AE1234" s="198"/>
      <c r="AF1234" s="197"/>
      <c r="AG1234" s="197"/>
      <c r="AH1234" s="198"/>
      <c r="AI1234" s="198"/>
      <c r="AJ1234" s="197">
        <f t="shared" si="295"/>
        <v>2.0000000000000004E-2</v>
      </c>
      <c r="AK1234" s="197">
        <f t="shared" si="293"/>
        <v>0.76841249999999872</v>
      </c>
      <c r="AL1234" s="198">
        <f>ROW(AG85)*AJ1234^IF(AK1234=100%,0,1)*PRODUCT(INDEX(1-AJ$1149:AJ1233,))</f>
        <v>0.32033501307613321</v>
      </c>
      <c r="AM1234" s="199">
        <f t="shared" si="294"/>
        <v>26.381540129803938</v>
      </c>
      <c r="AN1234" s="190"/>
    </row>
    <row r="1235" spans="1:40" ht="14.45" hidden="1" customHeight="1">
      <c r="A1235" s="190"/>
      <c r="B1235" s="686"/>
      <c r="C1235" s="196">
        <v>85</v>
      </c>
      <c r="D1235" s="200"/>
      <c r="E1235" s="200"/>
      <c r="F1235" s="198"/>
      <c r="G1235" s="198"/>
      <c r="H1235" s="197"/>
      <c r="I1235" s="197"/>
      <c r="J1235" s="198"/>
      <c r="K1235" s="198"/>
      <c r="L1235" s="197"/>
      <c r="M1235" s="197"/>
      <c r="N1235" s="198"/>
      <c r="O1235" s="198"/>
      <c r="P1235" s="197"/>
      <c r="Q1235" s="197"/>
      <c r="R1235" s="198"/>
      <c r="S1235" s="198"/>
      <c r="T1235" s="197"/>
      <c r="U1235" s="197"/>
      <c r="V1235" s="198"/>
      <c r="W1235" s="198"/>
      <c r="X1235" s="197"/>
      <c r="Y1235" s="197"/>
      <c r="Z1235" s="198"/>
      <c r="AA1235" s="198"/>
      <c r="AB1235" s="197"/>
      <c r="AC1235" s="197"/>
      <c r="AD1235" s="198"/>
      <c r="AE1235" s="198"/>
      <c r="AF1235" s="197"/>
      <c r="AG1235" s="197"/>
      <c r="AH1235" s="198"/>
      <c r="AI1235" s="198"/>
      <c r="AJ1235" s="197">
        <f t="shared" si="295"/>
        <v>2.0000000000000004E-2</v>
      </c>
      <c r="AK1235" s="197">
        <f t="shared" si="293"/>
        <v>0.7777124999999987</v>
      </c>
      <c r="AL1235" s="198">
        <f>ROW(AG86)*AJ1235^IF(AK1235=100%,0,1)*PRODUCT(INDEX(1-AJ$1149:AJ1234,))</f>
        <v>0.31762158708301769</v>
      </c>
      <c r="AM1235" s="199">
        <f t="shared" si="294"/>
        <v>26.699161716886955</v>
      </c>
      <c r="AN1235" s="190"/>
    </row>
    <row r="1236" spans="1:40" ht="14.45" hidden="1" customHeight="1">
      <c r="A1236" s="190"/>
      <c r="B1236" s="686"/>
      <c r="C1236" s="196">
        <v>86</v>
      </c>
      <c r="D1236" s="200"/>
      <c r="E1236" s="200"/>
      <c r="F1236" s="198"/>
      <c r="G1236" s="198"/>
      <c r="H1236" s="197"/>
      <c r="I1236" s="197"/>
      <c r="J1236" s="198"/>
      <c r="K1236" s="198"/>
      <c r="L1236" s="197"/>
      <c r="M1236" s="197"/>
      <c r="N1236" s="198"/>
      <c r="O1236" s="198"/>
      <c r="P1236" s="197"/>
      <c r="Q1236" s="197"/>
      <c r="R1236" s="198"/>
      <c r="S1236" s="198"/>
      <c r="T1236" s="197"/>
      <c r="U1236" s="197"/>
      <c r="V1236" s="198"/>
      <c r="W1236" s="198"/>
      <c r="X1236" s="197"/>
      <c r="Y1236" s="197"/>
      <c r="Z1236" s="198"/>
      <c r="AA1236" s="198"/>
      <c r="AB1236" s="197"/>
      <c r="AC1236" s="197"/>
      <c r="AD1236" s="198"/>
      <c r="AE1236" s="198"/>
      <c r="AF1236" s="197"/>
      <c r="AG1236" s="197"/>
      <c r="AH1236" s="198"/>
      <c r="AI1236" s="198"/>
      <c r="AJ1236" s="197">
        <f t="shared" si="295"/>
        <v>2.0000000000000004E-2</v>
      </c>
      <c r="AK1236" s="197">
        <f t="shared" si="293"/>
        <v>0.78701249999999867</v>
      </c>
      <c r="AL1236" s="198">
        <f>ROW(AG87)*AJ1236^IF(AK1236=100%,0,1)*PRODUCT(INDEX(1-AJ$1149:AJ1235,))</f>
        <v>0.31488856412439642</v>
      </c>
      <c r="AM1236" s="199">
        <f t="shared" si="294"/>
        <v>27.01405028101135</v>
      </c>
      <c r="AN1236" s="190"/>
    </row>
    <row r="1237" spans="1:40" ht="14.45" hidden="1" customHeight="1">
      <c r="A1237" s="190"/>
      <c r="B1237" s="686"/>
      <c r="C1237" s="196">
        <v>87</v>
      </c>
      <c r="D1237" s="200"/>
      <c r="E1237" s="200"/>
      <c r="F1237" s="198"/>
      <c r="G1237" s="198"/>
      <c r="H1237" s="197"/>
      <c r="I1237" s="197"/>
      <c r="J1237" s="198"/>
      <c r="K1237" s="198"/>
      <c r="L1237" s="197"/>
      <c r="M1237" s="197"/>
      <c r="N1237" s="198"/>
      <c r="O1237" s="198"/>
      <c r="P1237" s="197"/>
      <c r="Q1237" s="197"/>
      <c r="R1237" s="198"/>
      <c r="S1237" s="198"/>
      <c r="T1237" s="197"/>
      <c r="U1237" s="197"/>
      <c r="V1237" s="198"/>
      <c r="W1237" s="198"/>
      <c r="X1237" s="197"/>
      <c r="Y1237" s="197"/>
      <c r="Z1237" s="198"/>
      <c r="AA1237" s="198"/>
      <c r="AB1237" s="197"/>
      <c r="AC1237" s="197"/>
      <c r="AD1237" s="198"/>
      <c r="AE1237" s="198"/>
      <c r="AF1237" s="197"/>
      <c r="AG1237" s="197"/>
      <c r="AH1237" s="198"/>
      <c r="AI1237" s="198"/>
      <c r="AJ1237" s="197">
        <f t="shared" si="295"/>
        <v>2.0000000000000004E-2</v>
      </c>
      <c r="AK1237" s="197">
        <f t="shared" si="293"/>
        <v>0.79631249999999865</v>
      </c>
      <c r="AL1237" s="198">
        <f>ROW(AG88)*AJ1237^IF(AK1237=100%,0,1)*PRODUCT(INDEX(1-AJ$1149:AJ1236,))</f>
        <v>0.31213781344928671</v>
      </c>
      <c r="AM1237" s="199">
        <f t="shared" si="294"/>
        <v>27.326188094460637</v>
      </c>
      <c r="AN1237" s="190"/>
    </row>
    <row r="1238" spans="1:40" ht="14.45" hidden="1" customHeight="1">
      <c r="A1238" s="190"/>
      <c r="B1238" s="686"/>
      <c r="C1238" s="196">
        <v>88</v>
      </c>
      <c r="D1238" s="200"/>
      <c r="E1238" s="200"/>
      <c r="F1238" s="198"/>
      <c r="G1238" s="198"/>
      <c r="H1238" s="197"/>
      <c r="I1238" s="197"/>
      <c r="J1238" s="198"/>
      <c r="K1238" s="198"/>
      <c r="L1238" s="197"/>
      <c r="M1238" s="197"/>
      <c r="N1238" s="198"/>
      <c r="O1238" s="198"/>
      <c r="P1238" s="197"/>
      <c r="Q1238" s="197"/>
      <c r="R1238" s="198"/>
      <c r="S1238" s="198"/>
      <c r="T1238" s="197"/>
      <c r="U1238" s="197"/>
      <c r="V1238" s="198"/>
      <c r="W1238" s="198"/>
      <c r="X1238" s="197"/>
      <c r="Y1238" s="197"/>
      <c r="Z1238" s="198"/>
      <c r="AA1238" s="198"/>
      <c r="AB1238" s="197"/>
      <c r="AC1238" s="197"/>
      <c r="AD1238" s="198"/>
      <c r="AE1238" s="198"/>
      <c r="AF1238" s="197"/>
      <c r="AG1238" s="197"/>
      <c r="AH1238" s="198"/>
      <c r="AI1238" s="198"/>
      <c r="AJ1238" s="197">
        <f t="shared" si="295"/>
        <v>2.0000000000000004E-2</v>
      </c>
      <c r="AK1238" s="197">
        <f t="shared" si="293"/>
        <v>0.80561249999999862</v>
      </c>
      <c r="AL1238" s="198">
        <f>ROW(AG89)*AJ1238^IF(AK1238=100%,0,1)*PRODUCT(INDEX(1-AJ$1149:AJ1237,))</f>
        <v>0.30937113737553162</v>
      </c>
      <c r="AM1238" s="199">
        <f t="shared" si="294"/>
        <v>27.635559231836169</v>
      </c>
      <c r="AN1238" s="190"/>
    </row>
    <row r="1239" spans="1:40" ht="14.45" hidden="1" customHeight="1">
      <c r="A1239" s="190"/>
      <c r="B1239" s="686"/>
      <c r="C1239" s="196">
        <v>89</v>
      </c>
      <c r="D1239" s="200"/>
      <c r="E1239" s="200"/>
      <c r="F1239" s="198"/>
      <c r="G1239" s="198"/>
      <c r="H1239" s="197"/>
      <c r="I1239" s="197"/>
      <c r="J1239" s="198"/>
      <c r="K1239" s="198"/>
      <c r="L1239" s="197"/>
      <c r="M1239" s="197"/>
      <c r="N1239" s="198"/>
      <c r="O1239" s="198"/>
      <c r="P1239" s="197"/>
      <c r="Q1239" s="197"/>
      <c r="R1239" s="198"/>
      <c r="S1239" s="198"/>
      <c r="T1239" s="197"/>
      <c r="U1239" s="197"/>
      <c r="V1239" s="198"/>
      <c r="W1239" s="198"/>
      <c r="X1239" s="197"/>
      <c r="Y1239" s="197"/>
      <c r="Z1239" s="198"/>
      <c r="AA1239" s="198"/>
      <c r="AB1239" s="197"/>
      <c r="AC1239" s="197"/>
      <c r="AD1239" s="198"/>
      <c r="AE1239" s="198"/>
      <c r="AF1239" s="197"/>
      <c r="AG1239" s="197"/>
      <c r="AH1239" s="198"/>
      <c r="AI1239" s="198"/>
      <c r="AJ1239" s="197">
        <f t="shared" si="295"/>
        <v>2.0000000000000004E-2</v>
      </c>
      <c r="AK1239" s="197">
        <f t="shared" si="293"/>
        <v>0.8149124999999986</v>
      </c>
      <c r="AL1239" s="198">
        <f>ROW(AG90)*AJ1239^IF(AK1239=100%,0,1)*PRODUCT(INDEX(1-AJ$1149:AJ1238,))</f>
        <v>0.30659027321934706</v>
      </c>
      <c r="AM1239" s="199">
        <f t="shared" si="294"/>
        <v>27.942149505055514</v>
      </c>
      <c r="AN1239" s="190"/>
    </row>
    <row r="1240" spans="1:40" ht="14.45" hidden="1" customHeight="1">
      <c r="A1240" s="190"/>
      <c r="B1240" s="686"/>
      <c r="C1240" s="196">
        <v>90</v>
      </c>
      <c r="D1240" s="200"/>
      <c r="E1240" s="200"/>
      <c r="F1240" s="198"/>
      <c r="G1240" s="198"/>
      <c r="H1240" s="197"/>
      <c r="I1240" s="197"/>
      <c r="J1240" s="198"/>
      <c r="K1240" s="198"/>
      <c r="L1240" s="197"/>
      <c r="M1240" s="197"/>
      <c r="N1240" s="198"/>
      <c r="O1240" s="198"/>
      <c r="P1240" s="197"/>
      <c r="Q1240" s="197"/>
      <c r="R1240" s="198"/>
      <c r="S1240" s="198"/>
      <c r="T1240" s="197"/>
      <c r="U1240" s="197"/>
      <c r="V1240" s="198"/>
      <c r="W1240" s="198"/>
      <c r="X1240" s="197"/>
      <c r="Y1240" s="197"/>
      <c r="Z1240" s="198"/>
      <c r="AA1240" s="198"/>
      <c r="AB1240" s="197"/>
      <c r="AC1240" s="197"/>
      <c r="AD1240" s="198"/>
      <c r="AE1240" s="198"/>
      <c r="AF1240" s="197"/>
      <c r="AG1240" s="197"/>
      <c r="AH1240" s="198"/>
      <c r="AI1240" s="198"/>
      <c r="AJ1240" s="197">
        <f t="shared" si="295"/>
        <v>2.0000000000000004E-2</v>
      </c>
      <c r="AK1240" s="197">
        <f t="shared" si="293"/>
        <v>0.82421249999999857</v>
      </c>
      <c r="AL1240" s="198">
        <f>ROW(AG91)*AJ1240^IF(AK1240=100%,0,1)*PRODUCT(INDEX(1-AJ$1149:AJ1239,))</f>
        <v>0.30379689517445968</v>
      </c>
      <c r="AM1240" s="199">
        <f t="shared" si="294"/>
        <v>28.245946400229975</v>
      </c>
      <c r="AN1240" s="190"/>
    </row>
    <row r="1241" spans="1:40" ht="14.45" hidden="1" customHeight="1">
      <c r="A1241" s="190"/>
      <c r="B1241" s="686"/>
      <c r="C1241" s="196">
        <v>91</v>
      </c>
      <c r="D1241" s="200"/>
      <c r="E1241" s="200"/>
      <c r="F1241" s="198"/>
      <c r="G1241" s="198"/>
      <c r="H1241" s="197"/>
      <c r="I1241" s="197"/>
      <c r="J1241" s="198"/>
      <c r="K1241" s="198"/>
      <c r="L1241" s="197"/>
      <c r="M1241" s="197"/>
      <c r="N1241" s="198"/>
      <c r="O1241" s="198"/>
      <c r="P1241" s="197"/>
      <c r="Q1241" s="197"/>
      <c r="R1241" s="198"/>
      <c r="S1241" s="198"/>
      <c r="T1241" s="197"/>
      <c r="U1241" s="197"/>
      <c r="V1241" s="198"/>
      <c r="W1241" s="198"/>
      <c r="X1241" s="197"/>
      <c r="Y1241" s="197"/>
      <c r="Z1241" s="198"/>
      <c r="AA1241" s="198"/>
      <c r="AB1241" s="197"/>
      <c r="AC1241" s="197"/>
      <c r="AD1241" s="198"/>
      <c r="AE1241" s="198"/>
      <c r="AF1241" s="197"/>
      <c r="AG1241" s="197"/>
      <c r="AH1241" s="198"/>
      <c r="AI1241" s="198"/>
      <c r="AJ1241" s="197">
        <f t="shared" si="295"/>
        <v>2.0000000000000004E-2</v>
      </c>
      <c r="AK1241" s="197">
        <f t="shared" si="293"/>
        <v>0.83351249999999855</v>
      </c>
      <c r="AL1241" s="198">
        <f>ROW(AG92)*AJ1241^IF(AK1241=100%,0,1)*PRODUCT(INDEX(1-AJ$1149:AJ1240,))</f>
        <v>0.30099261614208012</v>
      </c>
      <c r="AM1241" s="199">
        <f t="shared" si="294"/>
        <v>28.546939016372054</v>
      </c>
      <c r="AN1241" s="190"/>
    </row>
    <row r="1242" spans="1:40" ht="14.45" hidden="1" customHeight="1">
      <c r="A1242" s="190"/>
      <c r="B1242" s="686"/>
      <c r="C1242" s="196">
        <v>92</v>
      </c>
      <c r="D1242" s="200"/>
      <c r="E1242" s="200"/>
      <c r="F1242" s="198"/>
      <c r="G1242" s="198"/>
      <c r="H1242" s="197"/>
      <c r="I1242" s="197"/>
      <c r="J1242" s="198"/>
      <c r="K1242" s="198"/>
      <c r="L1242" s="197"/>
      <c r="M1242" s="197"/>
      <c r="N1242" s="198"/>
      <c r="O1242" s="198"/>
      <c r="P1242" s="197"/>
      <c r="Q1242" s="197"/>
      <c r="R1242" s="198"/>
      <c r="S1242" s="198"/>
      <c r="T1242" s="197"/>
      <c r="U1242" s="197"/>
      <c r="V1242" s="198"/>
      <c r="W1242" s="198"/>
      <c r="X1242" s="197"/>
      <c r="Y1242" s="197"/>
      <c r="Z1242" s="198"/>
      <c r="AA1242" s="198"/>
      <c r="AB1242" s="197"/>
      <c r="AC1242" s="197"/>
      <c r="AD1242" s="198"/>
      <c r="AE1242" s="198"/>
      <c r="AF1242" s="197"/>
      <c r="AG1242" s="197"/>
      <c r="AH1242" s="198"/>
      <c r="AI1242" s="198"/>
      <c r="AJ1242" s="197">
        <f t="shared" si="295"/>
        <v>2.0000000000000004E-2</v>
      </c>
      <c r="AK1242" s="197">
        <f t="shared" si="293"/>
        <v>0.84281249999999852</v>
      </c>
      <c r="AL1242" s="198">
        <f>ROW(AG93)*AJ1242^IF(AK1242=100%,0,1)*PRODUCT(INDEX(1-AJ$1149:AJ1241,))</f>
        <v>0.29817898951292587</v>
      </c>
      <c r="AM1242" s="199">
        <f t="shared" si="294"/>
        <v>28.845118005884981</v>
      </c>
      <c r="AN1242" s="190"/>
    </row>
    <row r="1243" spans="1:40" ht="14.45" hidden="1" customHeight="1">
      <c r="A1243" s="190"/>
      <c r="B1243" s="686"/>
      <c r="C1243" s="196">
        <v>93</v>
      </c>
      <c r="D1243" s="200"/>
      <c r="E1243" s="200"/>
      <c r="F1243" s="198"/>
      <c r="G1243" s="198"/>
      <c r="H1243" s="197"/>
      <c r="I1243" s="197"/>
      <c r="J1243" s="198"/>
      <c r="K1243" s="198"/>
      <c r="L1243" s="197"/>
      <c r="M1243" s="197"/>
      <c r="N1243" s="198"/>
      <c r="O1243" s="198"/>
      <c r="P1243" s="197"/>
      <c r="Q1243" s="197"/>
      <c r="R1243" s="198"/>
      <c r="S1243" s="198"/>
      <c r="T1243" s="197"/>
      <c r="U1243" s="197"/>
      <c r="V1243" s="198"/>
      <c r="W1243" s="198"/>
      <c r="X1243" s="197"/>
      <c r="Y1243" s="197"/>
      <c r="Z1243" s="198"/>
      <c r="AA1243" s="198"/>
      <c r="AB1243" s="197"/>
      <c r="AC1243" s="197"/>
      <c r="AD1243" s="198"/>
      <c r="AE1243" s="198"/>
      <c r="AF1243" s="197"/>
      <c r="AG1243" s="197"/>
      <c r="AH1243" s="198"/>
      <c r="AI1243" s="198"/>
      <c r="AJ1243" s="197">
        <f t="shared" si="295"/>
        <v>2.0000000000000004E-2</v>
      </c>
      <c r="AK1243" s="197">
        <f t="shared" si="293"/>
        <v>0.8521124999999985</v>
      </c>
      <c r="AL1243" s="198">
        <f>ROW(AG94)*AJ1243^IF(AK1243=100%,0,1)*PRODUCT(INDEX(1-AJ$1149:AJ1242,))</f>
        <v>0.29535751090248102</v>
      </c>
      <c r="AM1243" s="199">
        <f t="shared" si="294"/>
        <v>29.140475516787461</v>
      </c>
      <c r="AN1243" s="190"/>
    </row>
    <row r="1244" spans="1:40" ht="14.45" hidden="1" customHeight="1">
      <c r="A1244" s="190"/>
      <c r="B1244" s="686"/>
      <c r="C1244" s="196">
        <v>94</v>
      </c>
      <c r="D1244" s="200"/>
      <c r="E1244" s="200"/>
      <c r="F1244" s="198"/>
      <c r="G1244" s="198"/>
      <c r="H1244" s="197"/>
      <c r="I1244" s="197"/>
      <c r="J1244" s="198"/>
      <c r="K1244" s="198"/>
      <c r="L1244" s="197"/>
      <c r="M1244" s="197"/>
      <c r="N1244" s="198"/>
      <c r="O1244" s="198"/>
      <c r="P1244" s="197"/>
      <c r="Q1244" s="197"/>
      <c r="R1244" s="198"/>
      <c r="S1244" s="198"/>
      <c r="T1244" s="197"/>
      <c r="U1244" s="197"/>
      <c r="V1244" s="198"/>
      <c r="W1244" s="198"/>
      <c r="X1244" s="197"/>
      <c r="Y1244" s="197"/>
      <c r="Z1244" s="198"/>
      <c r="AA1244" s="198"/>
      <c r="AB1244" s="197"/>
      <c r="AC1244" s="197"/>
      <c r="AD1244" s="198"/>
      <c r="AE1244" s="198"/>
      <c r="AF1244" s="197"/>
      <c r="AG1244" s="197"/>
      <c r="AH1244" s="198"/>
      <c r="AI1244" s="198"/>
      <c r="AJ1244" s="197">
        <f t="shared" si="295"/>
        <v>2.0000000000000004E-2</v>
      </c>
      <c r="AK1244" s="197">
        <f t="shared" si="293"/>
        <v>0.86141249999999847</v>
      </c>
      <c r="AL1244" s="198">
        <f>ROW(AG95)*AJ1244^IF(AK1244=100%,0,1)*PRODUCT(INDEX(1-AJ$1149:AJ1243,))</f>
        <v>0.29252961984064879</v>
      </c>
      <c r="AM1244" s="199">
        <f t="shared" si="294"/>
        <v>29.433005136628111</v>
      </c>
      <c r="AN1244" s="190"/>
    </row>
    <row r="1245" spans="1:40" ht="14.45" hidden="1" customHeight="1">
      <c r="A1245" s="190"/>
      <c r="B1245" s="686"/>
      <c r="C1245" s="196">
        <v>95</v>
      </c>
      <c r="D1245" s="200"/>
      <c r="E1245" s="200"/>
      <c r="F1245" s="198"/>
      <c r="G1245" s="198"/>
      <c r="H1245" s="197"/>
      <c r="I1245" s="197"/>
      <c r="J1245" s="198"/>
      <c r="K1245" s="198"/>
      <c r="L1245" s="197"/>
      <c r="M1245" s="197"/>
      <c r="N1245" s="198"/>
      <c r="O1245" s="198"/>
      <c r="P1245" s="197"/>
      <c r="Q1245" s="197"/>
      <c r="R1245" s="198"/>
      <c r="S1245" s="198"/>
      <c r="T1245" s="197"/>
      <c r="U1245" s="197"/>
      <c r="V1245" s="198"/>
      <c r="W1245" s="198"/>
      <c r="X1245" s="197"/>
      <c r="Y1245" s="197"/>
      <c r="Z1245" s="198"/>
      <c r="AA1245" s="198"/>
      <c r="AB1245" s="197"/>
      <c r="AC1245" s="197"/>
      <c r="AD1245" s="198"/>
      <c r="AE1245" s="198"/>
      <c r="AF1245" s="197"/>
      <c r="AG1245" s="197"/>
      <c r="AH1245" s="198"/>
      <c r="AI1245" s="198"/>
      <c r="AJ1245" s="197">
        <f t="shared" si="295"/>
        <v>2.0000000000000004E-2</v>
      </c>
      <c r="AK1245" s="197">
        <f t="shared" si="293"/>
        <v>0.87071249999999845</v>
      </c>
      <c r="AL1245" s="198">
        <f>ROW(AG96)*AJ1245^IF(AK1245=100%,0,1)*PRODUCT(INDEX(1-AJ$1149:AJ1244,))</f>
        <v>0.28969670141692883</v>
      </c>
      <c r="AM1245" s="199">
        <f t="shared" si="294"/>
        <v>29.72270183804504</v>
      </c>
      <c r="AN1245" s="190"/>
    </row>
    <row r="1246" spans="1:40" ht="14.45" hidden="1" customHeight="1">
      <c r="A1246" s="190"/>
      <c r="B1246" s="686"/>
      <c r="C1246" s="196">
        <v>96</v>
      </c>
      <c r="D1246" s="200"/>
      <c r="E1246" s="200"/>
      <c r="F1246" s="198"/>
      <c r="G1246" s="198"/>
      <c r="H1246" s="197"/>
      <c r="I1246" s="197"/>
      <c r="J1246" s="198"/>
      <c r="K1246" s="198"/>
      <c r="L1246" s="197"/>
      <c r="M1246" s="197"/>
      <c r="N1246" s="198"/>
      <c r="O1246" s="198"/>
      <c r="P1246" s="197"/>
      <c r="Q1246" s="197"/>
      <c r="R1246" s="198"/>
      <c r="S1246" s="198"/>
      <c r="T1246" s="197"/>
      <c r="U1246" s="197"/>
      <c r="V1246" s="198"/>
      <c r="W1246" s="198"/>
      <c r="X1246" s="197"/>
      <c r="Y1246" s="197"/>
      <c r="Z1246" s="198"/>
      <c r="AA1246" s="198"/>
      <c r="AB1246" s="197"/>
      <c r="AC1246" s="197"/>
      <c r="AD1246" s="198"/>
      <c r="AE1246" s="198"/>
      <c r="AF1246" s="197"/>
      <c r="AG1246" s="197"/>
      <c r="AH1246" s="198"/>
      <c r="AI1246" s="198"/>
      <c r="AJ1246" s="197">
        <f t="shared" si="295"/>
        <v>2.0000000000000004E-2</v>
      </c>
      <c r="AK1246" s="197">
        <f t="shared" si="293"/>
        <v>0.88001249999999842</v>
      </c>
      <c r="AL1246" s="198">
        <f>ROW(AG97)*AJ1246^IF(AK1246=100%,0,1)*PRODUCT(INDEX(1-AJ$1149:AJ1245,))</f>
        <v>0.28686008788222139</v>
      </c>
      <c r="AM1246" s="199">
        <f t="shared" si="294"/>
        <v>30.009561925927262</v>
      </c>
      <c r="AN1246" s="190"/>
    </row>
    <row r="1247" spans="1:40" ht="14.45" hidden="1" customHeight="1">
      <c r="A1247" s="190"/>
      <c r="B1247" s="686"/>
      <c r="C1247" s="196">
        <v>97</v>
      </c>
      <c r="D1247" s="200"/>
      <c r="E1247" s="200"/>
      <c r="F1247" s="198"/>
      <c r="G1247" s="198"/>
      <c r="H1247" s="197"/>
      <c r="I1247" s="197"/>
      <c r="J1247" s="198"/>
      <c r="K1247" s="198"/>
      <c r="L1247" s="197"/>
      <c r="M1247" s="197"/>
      <c r="N1247" s="198"/>
      <c r="O1247" s="198"/>
      <c r="P1247" s="197"/>
      <c r="Q1247" s="197"/>
      <c r="R1247" s="198"/>
      <c r="S1247" s="198"/>
      <c r="T1247" s="197"/>
      <c r="U1247" s="197"/>
      <c r="V1247" s="198"/>
      <c r="W1247" s="198"/>
      <c r="X1247" s="197"/>
      <c r="Y1247" s="197"/>
      <c r="Z1247" s="198"/>
      <c r="AA1247" s="198"/>
      <c r="AB1247" s="197"/>
      <c r="AC1247" s="197"/>
      <c r="AD1247" s="198"/>
      <c r="AE1247" s="198"/>
      <c r="AF1247" s="197"/>
      <c r="AG1247" s="197"/>
      <c r="AH1247" s="198"/>
      <c r="AI1247" s="198"/>
      <c r="AJ1247" s="197">
        <f t="shared" si="295"/>
        <v>2.0000000000000004E-2</v>
      </c>
      <c r="AK1247" s="197">
        <f t="shared" si="293"/>
        <v>0.8893124999999984</v>
      </c>
      <c r="AL1247" s="198">
        <f>ROW(AG98)*AJ1247^IF(AK1247=100%,0,1)*PRODUCT(INDEX(1-AJ$1149:AJ1246,))</f>
        <v>0.28402106020833545</v>
      </c>
      <c r="AM1247" s="199">
        <f t="shared" si="294"/>
        <v>30.293582986135597</v>
      </c>
      <c r="AN1247" s="190"/>
    </row>
    <row r="1248" spans="1:40" ht="14.45" hidden="1" customHeight="1">
      <c r="A1248" s="190"/>
      <c r="B1248" s="686"/>
      <c r="C1248" s="196">
        <v>98</v>
      </c>
      <c r="D1248" s="200"/>
      <c r="E1248" s="200"/>
      <c r="F1248" s="198"/>
      <c r="G1248" s="198"/>
      <c r="H1248" s="197"/>
      <c r="I1248" s="197"/>
      <c r="J1248" s="198"/>
      <c r="K1248" s="198"/>
      <c r="L1248" s="197"/>
      <c r="M1248" s="197"/>
      <c r="N1248" s="198"/>
      <c r="O1248" s="198"/>
      <c r="P1248" s="197"/>
      <c r="Q1248" s="197"/>
      <c r="R1248" s="198"/>
      <c r="S1248" s="198"/>
      <c r="T1248" s="197"/>
      <c r="U1248" s="197"/>
      <c r="V1248" s="198"/>
      <c r="W1248" s="198"/>
      <c r="X1248" s="197"/>
      <c r="Y1248" s="197"/>
      <c r="Z1248" s="198"/>
      <c r="AA1248" s="198"/>
      <c r="AB1248" s="197"/>
      <c r="AC1248" s="197"/>
      <c r="AD1248" s="198"/>
      <c r="AE1248" s="198"/>
      <c r="AF1248" s="197"/>
      <c r="AG1248" s="197"/>
      <c r="AH1248" s="198"/>
      <c r="AI1248" s="198"/>
      <c r="AJ1248" s="197">
        <f t="shared" si="295"/>
        <v>2.0000000000000004E-2</v>
      </c>
      <c r="AK1248" s="197">
        <f t="shared" si="293"/>
        <v>0.89861249999999837</v>
      </c>
      <c r="AL1248" s="198">
        <f>ROW(AG99)*AJ1248^IF(AK1248=100%,0,1)*PRODUCT(INDEX(1-AJ$1149:AJ1247,))</f>
        <v>0.28118084960625211</v>
      </c>
      <c r="AM1248" s="199">
        <f t="shared" si="294"/>
        <v>30.574763835741848</v>
      </c>
      <c r="AN1248" s="190"/>
    </row>
    <row r="1249" spans="1:40" ht="14.45" hidden="1" customHeight="1">
      <c r="A1249" s="190"/>
      <c r="B1249" s="686"/>
      <c r="C1249" s="196">
        <v>99</v>
      </c>
      <c r="D1249" s="200"/>
      <c r="E1249" s="200"/>
      <c r="F1249" s="198"/>
      <c r="G1249" s="198"/>
      <c r="H1249" s="197"/>
      <c r="I1249" s="197"/>
      <c r="J1249" s="198"/>
      <c r="K1249" s="198"/>
      <c r="L1249" s="197"/>
      <c r="M1249" s="197"/>
      <c r="N1249" s="198"/>
      <c r="O1249" s="198"/>
      <c r="P1249" s="197"/>
      <c r="Q1249" s="197"/>
      <c r="R1249" s="198"/>
      <c r="S1249" s="198"/>
      <c r="T1249" s="197"/>
      <c r="U1249" s="197"/>
      <c r="V1249" s="198"/>
      <c r="W1249" s="198"/>
      <c r="X1249" s="197"/>
      <c r="Y1249" s="197"/>
      <c r="Z1249" s="198"/>
      <c r="AA1249" s="198"/>
      <c r="AB1249" s="197"/>
      <c r="AC1249" s="197"/>
      <c r="AD1249" s="198"/>
      <c r="AE1249" s="198"/>
      <c r="AF1249" s="197"/>
      <c r="AG1249" s="197"/>
      <c r="AH1249" s="198"/>
      <c r="AI1249" s="198"/>
      <c r="AJ1249" s="197">
        <f t="shared" si="295"/>
        <v>2.0000000000000004E-2</v>
      </c>
      <c r="AK1249" s="197">
        <f t="shared" si="293"/>
        <v>0.90791249999999835</v>
      </c>
      <c r="AL1249" s="198">
        <f>ROW(AG100)*AJ1249^IF(AK1249=100%,0,1)*PRODUCT(INDEX(1-AJ$1149:AJ1248,))</f>
        <v>0.27834063900416872</v>
      </c>
      <c r="AM1249" s="199">
        <f t="shared" si="294"/>
        <v>30.853104474746019</v>
      </c>
      <c r="AN1249" s="190"/>
    </row>
    <row r="1250" spans="1:40" ht="14.45" hidden="1" customHeight="1">
      <c r="A1250" s="190"/>
      <c r="B1250" s="686"/>
      <c r="C1250" s="196">
        <v>100</v>
      </c>
      <c r="D1250" s="200"/>
      <c r="E1250" s="200"/>
      <c r="F1250" s="198"/>
      <c r="G1250" s="198"/>
      <c r="H1250" s="197"/>
      <c r="I1250" s="197"/>
      <c r="J1250" s="198"/>
      <c r="K1250" s="198"/>
      <c r="L1250" s="197"/>
      <c r="M1250" s="197"/>
      <c r="N1250" s="198"/>
      <c r="O1250" s="198"/>
      <c r="P1250" s="197"/>
      <c r="Q1250" s="197"/>
      <c r="R1250" s="198"/>
      <c r="S1250" s="198"/>
      <c r="T1250" s="197"/>
      <c r="U1250" s="197"/>
      <c r="V1250" s="198"/>
      <c r="W1250" s="198"/>
      <c r="X1250" s="197"/>
      <c r="Y1250" s="197"/>
      <c r="Z1250" s="198"/>
      <c r="AA1250" s="198"/>
      <c r="AB1250" s="197"/>
      <c r="AC1250" s="197"/>
      <c r="AD1250" s="198"/>
      <c r="AE1250" s="198"/>
      <c r="AF1250" s="197"/>
      <c r="AG1250" s="197"/>
      <c r="AH1250" s="198"/>
      <c r="AI1250" s="198"/>
      <c r="AJ1250" s="197">
        <f t="shared" si="295"/>
        <v>2.0000000000000004E-2</v>
      </c>
      <c r="AK1250" s="197">
        <f t="shared" si="293"/>
        <v>0.91721249999999832</v>
      </c>
      <c r="AL1250" s="198">
        <f>ROW(AG101)*AJ1250^IF(AK1250=100%,0,1)*PRODUCT(INDEX(1-AJ$1149:AJ1249,))</f>
        <v>0.27550156448632623</v>
      </c>
      <c r="AM1250" s="199">
        <f t="shared" si="294"/>
        <v>31.128606039232345</v>
      </c>
      <c r="AN1250" s="190"/>
    </row>
    <row r="1251" spans="1:40" ht="14.45" hidden="1" customHeight="1">
      <c r="A1251" s="190"/>
      <c r="B1251" s="686"/>
      <c r="C1251" s="196">
        <v>101</v>
      </c>
      <c r="D1251" s="200"/>
      <c r="E1251" s="200"/>
      <c r="F1251" s="198"/>
      <c r="G1251" s="198"/>
      <c r="H1251" s="197"/>
      <c r="I1251" s="197"/>
      <c r="J1251" s="198"/>
      <c r="K1251" s="198"/>
      <c r="L1251" s="197"/>
      <c r="M1251" s="197"/>
      <c r="N1251" s="198"/>
      <c r="O1251" s="198"/>
      <c r="P1251" s="197"/>
      <c r="Q1251" s="197"/>
      <c r="R1251" s="198"/>
      <c r="S1251" s="198"/>
      <c r="T1251" s="197"/>
      <c r="U1251" s="197"/>
      <c r="V1251" s="198"/>
      <c r="W1251" s="198"/>
      <c r="X1251" s="197"/>
      <c r="Y1251" s="197"/>
      <c r="Z1251" s="198"/>
      <c r="AA1251" s="198"/>
      <c r="AB1251" s="197"/>
      <c r="AC1251" s="197"/>
      <c r="AD1251" s="198"/>
      <c r="AE1251" s="198"/>
      <c r="AF1251" s="197"/>
      <c r="AG1251" s="197"/>
      <c r="AH1251" s="198"/>
      <c r="AI1251" s="198"/>
      <c r="AJ1251" s="197">
        <f t="shared" si="295"/>
        <v>2.0000000000000004E-2</v>
      </c>
      <c r="AK1251" s="197">
        <f t="shared" si="293"/>
        <v>0.9265124999999983</v>
      </c>
      <c r="AL1251" s="198">
        <f>ROW(AG102)*AJ1251^IF(AK1251=100%,0,1)*PRODUCT(INDEX(1-AJ$1149:AJ1250,))</f>
        <v>0.27266471669359577</v>
      </c>
      <c r="AM1251" s="199">
        <f t="shared" si="294"/>
        <v>31.401270755925939</v>
      </c>
      <c r="AN1251" s="190"/>
    </row>
    <row r="1252" spans="1:40" ht="14.45" hidden="1" customHeight="1">
      <c r="A1252" s="190"/>
      <c r="B1252" s="686"/>
      <c r="C1252" s="196">
        <v>102</v>
      </c>
      <c r="D1252" s="200"/>
      <c r="E1252" s="200"/>
      <c r="F1252" s="198"/>
      <c r="G1252" s="198"/>
      <c r="H1252" s="197"/>
      <c r="I1252" s="197"/>
      <c r="J1252" s="198"/>
      <c r="K1252" s="198"/>
      <c r="L1252" s="197"/>
      <c r="M1252" s="197"/>
      <c r="N1252" s="198"/>
      <c r="O1252" s="198"/>
      <c r="P1252" s="197"/>
      <c r="Q1252" s="197"/>
      <c r="R1252" s="198"/>
      <c r="S1252" s="198"/>
      <c r="T1252" s="197"/>
      <c r="U1252" s="197"/>
      <c r="V1252" s="198"/>
      <c r="W1252" s="198"/>
      <c r="X1252" s="197"/>
      <c r="Y1252" s="197"/>
      <c r="Z1252" s="198"/>
      <c r="AA1252" s="198"/>
      <c r="AB1252" s="197"/>
      <c r="AC1252" s="197"/>
      <c r="AD1252" s="198"/>
      <c r="AE1252" s="198"/>
      <c r="AF1252" s="197"/>
      <c r="AG1252" s="197"/>
      <c r="AH1252" s="198"/>
      <c r="AI1252" s="198"/>
      <c r="AJ1252" s="197">
        <f t="shared" si="295"/>
        <v>2.0000000000000004E-2</v>
      </c>
      <c r="AK1252" s="197">
        <f t="shared" si="293"/>
        <v>0.93581249999999827</v>
      </c>
      <c r="AL1252" s="198">
        <f>ROW(AG103)*AJ1252^IF(AK1252=100%,0,1)*PRODUCT(INDEX(1-AJ$1149:AJ1251,))</f>
        <v>0.26983114218677989</v>
      </c>
      <c r="AM1252" s="199">
        <f t="shared" si="294"/>
        <v>31.67110189811272</v>
      </c>
      <c r="AN1252" s="190"/>
    </row>
    <row r="1253" spans="1:40" ht="14.45" hidden="1" customHeight="1">
      <c r="A1253" s="190"/>
      <c r="B1253" s="686"/>
      <c r="C1253" s="196">
        <v>103</v>
      </c>
      <c r="D1253" s="200"/>
      <c r="E1253" s="200"/>
      <c r="F1253" s="198"/>
      <c r="G1253" s="198"/>
      <c r="H1253" s="197"/>
      <c r="I1253" s="197"/>
      <c r="J1253" s="198"/>
      <c r="K1253" s="198"/>
      <c r="L1253" s="197"/>
      <c r="M1253" s="197"/>
      <c r="N1253" s="198"/>
      <c r="O1253" s="198"/>
      <c r="P1253" s="197"/>
      <c r="Q1253" s="197"/>
      <c r="R1253" s="198"/>
      <c r="S1253" s="198"/>
      <c r="T1253" s="197"/>
      <c r="U1253" s="197"/>
      <c r="V1253" s="198"/>
      <c r="W1253" s="198"/>
      <c r="X1253" s="197"/>
      <c r="Y1253" s="197"/>
      <c r="Z1253" s="198"/>
      <c r="AA1253" s="198"/>
      <c r="AB1253" s="197"/>
      <c r="AC1253" s="197"/>
      <c r="AD1253" s="198"/>
      <c r="AE1253" s="198"/>
      <c r="AF1253" s="197"/>
      <c r="AG1253" s="197"/>
      <c r="AH1253" s="198"/>
      <c r="AI1253" s="198"/>
      <c r="AJ1253" s="197">
        <f t="shared" si="295"/>
        <v>2.0000000000000004E-2</v>
      </c>
      <c r="AK1253" s="197">
        <f t="shared" si="293"/>
        <v>0.94511249999999825</v>
      </c>
      <c r="AL1253" s="198">
        <f>ROW(AG104)*AJ1253^IF(AK1253=100%,0,1)*PRODUCT(INDEX(1-AJ$1149:AJ1252,))</f>
        <v>0.26700184477355932</v>
      </c>
      <c r="AM1253" s="199">
        <f t="shared" si="294"/>
        <v>31.93810374288628</v>
      </c>
      <c r="AN1253" s="190"/>
    </row>
    <row r="1254" spans="1:40" ht="14.45" hidden="1" customHeight="1">
      <c r="A1254" s="190"/>
      <c r="B1254" s="686"/>
      <c r="C1254" s="196">
        <v>104</v>
      </c>
      <c r="D1254" s="200"/>
      <c r="E1254" s="200"/>
      <c r="F1254" s="198"/>
      <c r="G1254" s="198"/>
      <c r="H1254" s="197"/>
      <c r="I1254" s="197"/>
      <c r="J1254" s="198"/>
      <c r="K1254" s="198"/>
      <c r="L1254" s="197"/>
      <c r="M1254" s="197"/>
      <c r="N1254" s="198"/>
      <c r="O1254" s="198"/>
      <c r="P1254" s="197"/>
      <c r="Q1254" s="197"/>
      <c r="R1254" s="198"/>
      <c r="S1254" s="198"/>
      <c r="T1254" s="197"/>
      <c r="U1254" s="197"/>
      <c r="V1254" s="198"/>
      <c r="W1254" s="198"/>
      <c r="X1254" s="197"/>
      <c r="Y1254" s="197"/>
      <c r="Z1254" s="198"/>
      <c r="AA1254" s="198"/>
      <c r="AB1254" s="197"/>
      <c r="AC1254" s="197"/>
      <c r="AD1254" s="198"/>
      <c r="AE1254" s="198"/>
      <c r="AF1254" s="197"/>
      <c r="AG1254" s="197"/>
      <c r="AH1254" s="198"/>
      <c r="AI1254" s="198"/>
      <c r="AJ1254" s="197">
        <f t="shared" si="295"/>
        <v>2.0000000000000004E-2</v>
      </c>
      <c r="AK1254" s="197">
        <f t="shared" si="293"/>
        <v>0.95441249999999822</v>
      </c>
      <c r="AL1254" s="198">
        <f>ROW(AG105)*AJ1254^IF(AK1254=100%,0,1)*PRODUCT(INDEX(1-AJ$1149:AJ1253,))</f>
        <v>0.26417778679999282</v>
      </c>
      <c r="AM1254" s="199">
        <f t="shared" si="294"/>
        <v>32.202281529686275</v>
      </c>
      <c r="AN1254" s="190"/>
    </row>
    <row r="1255" spans="1:40" ht="14.45" hidden="1" customHeight="1">
      <c r="A1255" s="190"/>
      <c r="B1255" s="686"/>
      <c r="C1255" s="196">
        <v>105</v>
      </c>
      <c r="D1255" s="200"/>
      <c r="E1255" s="200"/>
      <c r="F1255" s="198"/>
      <c r="G1255" s="198"/>
      <c r="H1255" s="197"/>
      <c r="I1255" s="197"/>
      <c r="J1255" s="198"/>
      <c r="K1255" s="198"/>
      <c r="L1255" s="197"/>
      <c r="M1255" s="197"/>
      <c r="N1255" s="198"/>
      <c r="O1255" s="198"/>
      <c r="P1255" s="197"/>
      <c r="Q1255" s="197"/>
      <c r="R1255" s="198"/>
      <c r="S1255" s="198"/>
      <c r="T1255" s="197"/>
      <c r="U1255" s="197"/>
      <c r="V1255" s="198"/>
      <c r="W1255" s="198"/>
      <c r="X1255" s="197"/>
      <c r="Y1255" s="197"/>
      <c r="Z1255" s="198"/>
      <c r="AA1255" s="198"/>
      <c r="AB1255" s="197"/>
      <c r="AC1255" s="197"/>
      <c r="AD1255" s="198"/>
      <c r="AE1255" s="198"/>
      <c r="AF1255" s="197"/>
      <c r="AG1255" s="197"/>
      <c r="AH1255" s="198"/>
      <c r="AI1255" s="198"/>
      <c r="AJ1255" s="197">
        <f t="shared" si="295"/>
        <v>2.0000000000000004E-2</v>
      </c>
      <c r="AK1255" s="197">
        <f t="shared" si="293"/>
        <v>0.9637124999999982</v>
      </c>
      <c r="AL1255" s="198">
        <f>ROW(AG106)*AJ1255^IF(AK1255=100%,0,1)*PRODUCT(INDEX(1-AJ$1149:AJ1254,))</f>
        <v>0.26135989040745955</v>
      </c>
      <c r="AM1255" s="199">
        <f t="shared" si="294"/>
        <v>32.463641420093737</v>
      </c>
      <c r="AN1255" s="190"/>
    </row>
    <row r="1256" spans="1:40" ht="14.45" hidden="1" customHeight="1">
      <c r="A1256" s="190"/>
      <c r="B1256" s="686"/>
      <c r="C1256" s="196">
        <v>106</v>
      </c>
      <c r="D1256" s="200"/>
      <c r="E1256" s="200"/>
      <c r="F1256" s="198"/>
      <c r="G1256" s="198"/>
      <c r="H1256" s="197"/>
      <c r="I1256" s="197"/>
      <c r="J1256" s="198"/>
      <c r="K1256" s="198"/>
      <c r="L1256" s="197"/>
      <c r="M1256" s="197"/>
      <c r="N1256" s="198"/>
      <c r="O1256" s="198"/>
      <c r="P1256" s="197"/>
      <c r="Q1256" s="197"/>
      <c r="R1256" s="198"/>
      <c r="S1256" s="198"/>
      <c r="T1256" s="197"/>
      <c r="U1256" s="197"/>
      <c r="V1256" s="198"/>
      <c r="W1256" s="198"/>
      <c r="X1256" s="197"/>
      <c r="Y1256" s="197"/>
      <c r="Z1256" s="198"/>
      <c r="AA1256" s="198"/>
      <c r="AB1256" s="197"/>
      <c r="AC1256" s="197"/>
      <c r="AD1256" s="198"/>
      <c r="AE1256" s="198"/>
      <c r="AF1256" s="197"/>
      <c r="AG1256" s="197"/>
      <c r="AH1256" s="198"/>
      <c r="AI1256" s="198"/>
      <c r="AJ1256" s="197">
        <f t="shared" si="295"/>
        <v>2.0000000000000004E-2</v>
      </c>
      <c r="AK1256" s="197">
        <f t="shared" si="293"/>
        <v>0.97301249999999817</v>
      </c>
      <c r="AL1256" s="198">
        <f>ROW(AG107)*AJ1256^IF(AK1256=100%,0,1)*PRODUCT(INDEX(1-AJ$1149:AJ1255,))</f>
        <v>0.25854903875590768</v>
      </c>
      <c r="AM1256" s="199">
        <f t="shared" si="294"/>
        <v>32.722190458849646</v>
      </c>
      <c r="AN1256" s="190"/>
    </row>
    <row r="1257" spans="1:40" ht="14.45" hidden="1" customHeight="1">
      <c r="A1257" s="190"/>
      <c r="B1257" s="686"/>
      <c r="C1257" s="196">
        <v>107</v>
      </c>
      <c r="D1257" s="200"/>
      <c r="E1257" s="200"/>
      <c r="F1257" s="198"/>
      <c r="G1257" s="198"/>
      <c r="H1257" s="197"/>
      <c r="I1257" s="197"/>
      <c r="J1257" s="198"/>
      <c r="K1257" s="198"/>
      <c r="L1257" s="197"/>
      <c r="M1257" s="197"/>
      <c r="N1257" s="198"/>
      <c r="O1257" s="198"/>
      <c r="P1257" s="197"/>
      <c r="Q1257" s="197"/>
      <c r="R1257" s="198"/>
      <c r="S1257" s="198"/>
      <c r="T1257" s="197"/>
      <c r="U1257" s="197"/>
      <c r="V1257" s="198"/>
      <c r="W1257" s="198"/>
      <c r="X1257" s="197"/>
      <c r="Y1257" s="197"/>
      <c r="Z1257" s="198"/>
      <c r="AA1257" s="198"/>
      <c r="AB1257" s="197"/>
      <c r="AC1257" s="197"/>
      <c r="AD1257" s="198"/>
      <c r="AE1257" s="198"/>
      <c r="AF1257" s="197"/>
      <c r="AG1257" s="197"/>
      <c r="AH1257" s="198"/>
      <c r="AI1257" s="198"/>
      <c r="AJ1257" s="197">
        <f t="shared" si="295"/>
        <v>2.0000000000000004E-2</v>
      </c>
      <c r="AK1257" s="197">
        <f t="shared" si="293"/>
        <v>0.98231249999999815</v>
      </c>
      <c r="AL1257" s="198">
        <f>ROW(AG108)*AJ1257^IF(AK1257=100%,0,1)*PRODUCT(INDEX(1-AJ$1149:AJ1256,))</f>
        <v>0.25574607721425485</v>
      </c>
      <c r="AM1257" s="199">
        <f t="shared" si="294"/>
        <v>32.977936536063901</v>
      </c>
      <c r="AN1257" s="190"/>
    </row>
    <row r="1258" spans="1:40" ht="14.45" hidden="1" customHeight="1">
      <c r="A1258" s="190"/>
      <c r="B1258" s="686"/>
      <c r="C1258" s="196">
        <v>108</v>
      </c>
      <c r="D1258" s="200"/>
      <c r="E1258" s="200"/>
      <c r="F1258" s="198"/>
      <c r="G1258" s="198"/>
      <c r="H1258" s="197"/>
      <c r="I1258" s="197"/>
      <c r="J1258" s="198"/>
      <c r="K1258" s="198"/>
      <c r="L1258" s="197"/>
      <c r="M1258" s="197"/>
      <c r="N1258" s="198"/>
      <c r="O1258" s="198"/>
      <c r="P1258" s="197"/>
      <c r="Q1258" s="197"/>
      <c r="R1258" s="198"/>
      <c r="S1258" s="198"/>
      <c r="T1258" s="197"/>
      <c r="U1258" s="197"/>
      <c r="V1258" s="198"/>
      <c r="W1258" s="198"/>
      <c r="X1258" s="197"/>
      <c r="Y1258" s="197"/>
      <c r="Z1258" s="198"/>
      <c r="AA1258" s="198"/>
      <c r="AB1258" s="197"/>
      <c r="AC1258" s="197"/>
      <c r="AD1258" s="198"/>
      <c r="AE1258" s="198"/>
      <c r="AF1258" s="197"/>
      <c r="AG1258" s="197"/>
      <c r="AH1258" s="198"/>
      <c r="AI1258" s="198"/>
      <c r="AJ1258" s="197">
        <f t="shared" si="295"/>
        <v>2.0000000000000004E-2</v>
      </c>
      <c r="AK1258" s="197">
        <f t="shared" si="293"/>
        <v>0.99161249999999812</v>
      </c>
      <c r="AL1258" s="198">
        <f>ROW(AG109)*AJ1258^IF(AK1258=100%,0,1)*PRODUCT(INDEX(1-AJ$1149:AJ1257,))</f>
        <v>0.25295181451876575</v>
      </c>
      <c r="AM1258" s="199">
        <f t="shared" si="294"/>
        <v>33.230888350582667</v>
      </c>
      <c r="AN1258" s="190"/>
    </row>
    <row r="1259" spans="1:40" ht="14.45" customHeight="1" thickBot="1">
      <c r="A1259" s="190"/>
      <c r="B1259" s="687"/>
      <c r="C1259" s="202">
        <v>109</v>
      </c>
      <c r="D1259" s="203"/>
      <c r="E1259" s="203"/>
      <c r="F1259" s="204"/>
      <c r="G1259" s="204"/>
      <c r="H1259" s="205"/>
      <c r="I1259" s="205"/>
      <c r="J1259" s="204"/>
      <c r="K1259" s="204"/>
      <c r="L1259" s="205"/>
      <c r="M1259" s="205"/>
      <c r="N1259" s="204"/>
      <c r="O1259" s="204"/>
      <c r="P1259" s="205"/>
      <c r="Q1259" s="205"/>
      <c r="R1259" s="204"/>
      <c r="S1259" s="204"/>
      <c r="T1259" s="205"/>
      <c r="U1259" s="205"/>
      <c r="V1259" s="204"/>
      <c r="W1259" s="204"/>
      <c r="X1259" s="205"/>
      <c r="Y1259" s="205"/>
      <c r="Z1259" s="204"/>
      <c r="AA1259" s="204"/>
      <c r="AB1259" s="205"/>
      <c r="AC1259" s="205"/>
      <c r="AD1259" s="204"/>
      <c r="AE1259" s="204"/>
      <c r="AF1259" s="205"/>
      <c r="AG1259" s="205"/>
      <c r="AH1259" s="204"/>
      <c r="AI1259" s="204"/>
      <c r="AJ1259" s="205">
        <f t="shared" si="295"/>
        <v>2.0000000000000004E-2</v>
      </c>
      <c r="AK1259" s="205">
        <f t="shared" si="293"/>
        <v>1</v>
      </c>
      <c r="AL1259" s="204">
        <f>ROW(AG110)*AJ1259^IF(AK1259=100%,0,1)*PRODUCT(INDEX(1-AJ$1149:AJ1258,))</f>
        <v>12.508351195010521</v>
      </c>
      <c r="AM1259" s="206">
        <f t="shared" si="294"/>
        <v>45.739239545593186</v>
      </c>
      <c r="AN1259" s="190"/>
    </row>
    <row r="1260" spans="1:40" ht="14.45" customHeight="1">
      <c r="A1260" s="190"/>
      <c r="B1260" s="190"/>
      <c r="C1260" s="190"/>
      <c r="D1260" s="190"/>
      <c r="E1260" s="190"/>
      <c r="F1260" s="192"/>
      <c r="G1260" s="192"/>
      <c r="H1260" s="190"/>
      <c r="I1260" s="190"/>
      <c r="J1260" s="192"/>
      <c r="K1260" s="192"/>
      <c r="L1260" s="190"/>
      <c r="M1260" s="190"/>
      <c r="N1260" s="192"/>
      <c r="O1260" s="192"/>
      <c r="P1260" s="190"/>
      <c r="Q1260" s="190"/>
      <c r="R1260" s="192"/>
      <c r="S1260" s="192"/>
      <c r="T1260" s="190"/>
      <c r="U1260" s="190"/>
      <c r="V1260" s="192"/>
      <c r="W1260" s="192"/>
      <c r="X1260" s="190"/>
      <c r="Y1260" s="190"/>
      <c r="Z1260" s="192"/>
      <c r="AA1260" s="192"/>
      <c r="AB1260" s="190"/>
      <c r="AC1260" s="190"/>
      <c r="AD1260" s="192"/>
      <c r="AE1260" s="192"/>
      <c r="AF1260" s="190"/>
      <c r="AG1260" s="190"/>
      <c r="AH1260" s="192"/>
      <c r="AI1260" s="192"/>
      <c r="AJ1260" s="190"/>
      <c r="AK1260" s="190"/>
      <c r="AL1260" s="192"/>
      <c r="AM1260" s="192"/>
      <c r="AN1260" s="190"/>
    </row>
  </sheetData>
  <mergeCells count="404">
    <mergeCell ref="C12:C16"/>
    <mergeCell ref="E12:E14"/>
    <mergeCell ref="F12:F14"/>
    <mergeCell ref="U22:U26"/>
    <mergeCell ref="C22:C26"/>
    <mergeCell ref="E22:E24"/>
    <mergeCell ref="F22:F24"/>
    <mergeCell ref="P62:S62"/>
    <mergeCell ref="T285:W285"/>
    <mergeCell ref="O22:O24"/>
    <mergeCell ref="L12:L16"/>
    <mergeCell ref="N12:N14"/>
    <mergeCell ref="O12:O14"/>
    <mergeCell ref="F15:F16"/>
    <mergeCell ref="G15:G16"/>
    <mergeCell ref="C17:C18"/>
    <mergeCell ref="D17:D18"/>
    <mergeCell ref="E17:E18"/>
    <mergeCell ref="F17:F18"/>
    <mergeCell ref="G17:G18"/>
    <mergeCell ref="C19:C20"/>
    <mergeCell ref="D12:D16"/>
    <mergeCell ref="V12:V16"/>
    <mergeCell ref="G19:G20"/>
    <mergeCell ref="L768:O768"/>
    <mergeCell ref="P768:S768"/>
    <mergeCell ref="X285:AA285"/>
    <mergeCell ref="AB285:AE285"/>
    <mergeCell ref="AF285:AI285"/>
    <mergeCell ref="D285:G285"/>
    <mergeCell ref="H285:K285"/>
    <mergeCell ref="L285:O285"/>
    <mergeCell ref="P285:S285"/>
    <mergeCell ref="T768:W768"/>
    <mergeCell ref="V9:V10"/>
    <mergeCell ref="W9:W10"/>
    <mergeCell ref="X9:X10"/>
    <mergeCell ref="Y9:Y10"/>
    <mergeCell ref="N7:N8"/>
    <mergeCell ref="O7:O8"/>
    <mergeCell ref="N15:N16"/>
    <mergeCell ref="O15:O16"/>
    <mergeCell ref="W12:W14"/>
    <mergeCell ref="X12:X14"/>
    <mergeCell ref="W15:W16"/>
    <mergeCell ref="X15:X16"/>
    <mergeCell ref="Y15:Y16"/>
    <mergeCell ref="E5:E6"/>
    <mergeCell ref="F5:F6"/>
    <mergeCell ref="G5:G6"/>
    <mergeCell ref="V32:V36"/>
    <mergeCell ref="W32:W34"/>
    <mergeCell ref="X32:X34"/>
    <mergeCell ref="Y12:Y14"/>
    <mergeCell ref="V22:V26"/>
    <mergeCell ref="Y22:Y24"/>
    <mergeCell ref="W22:W24"/>
    <mergeCell ref="X22:X24"/>
    <mergeCell ref="N25:N26"/>
    <mergeCell ref="O25:O26"/>
    <mergeCell ref="E9:E10"/>
    <mergeCell ref="F9:F10"/>
    <mergeCell ref="L2:L6"/>
    <mergeCell ref="M2:M6"/>
    <mergeCell ref="N2:N4"/>
    <mergeCell ref="O2:O4"/>
    <mergeCell ref="P2:P4"/>
    <mergeCell ref="N5:N6"/>
    <mergeCell ref="O5:O6"/>
    <mergeCell ref="P5:P6"/>
    <mergeCell ref="V2:V6"/>
    <mergeCell ref="E2:E4"/>
    <mergeCell ref="F2:F4"/>
    <mergeCell ref="G2:G4"/>
    <mergeCell ref="L7:L8"/>
    <mergeCell ref="M7:M8"/>
    <mergeCell ref="P35:P36"/>
    <mergeCell ref="P37:P38"/>
    <mergeCell ref="P39:P40"/>
    <mergeCell ref="U32:U36"/>
    <mergeCell ref="G22:G24"/>
    <mergeCell ref="M22:M26"/>
    <mergeCell ref="P22:P24"/>
    <mergeCell ref="L22:L26"/>
    <mergeCell ref="N22:N24"/>
    <mergeCell ref="G12:G14"/>
    <mergeCell ref="M12:M16"/>
    <mergeCell ref="P12:P14"/>
    <mergeCell ref="U12:U16"/>
    <mergeCell ref="F7:F8"/>
    <mergeCell ref="G7:G8"/>
    <mergeCell ref="G9:G10"/>
    <mergeCell ref="E7:E8"/>
    <mergeCell ref="U2:U6"/>
    <mergeCell ref="E15:E16"/>
    <mergeCell ref="B440:B593"/>
    <mergeCell ref="D440:G440"/>
    <mergeCell ref="H440:K440"/>
    <mergeCell ref="L440:O440"/>
    <mergeCell ref="P440:S440"/>
    <mergeCell ref="T440:W440"/>
    <mergeCell ref="X440:AA440"/>
    <mergeCell ref="AB440:AE440"/>
    <mergeCell ref="AF440:AI440"/>
    <mergeCell ref="B595:B766"/>
    <mergeCell ref="D595:G595"/>
    <mergeCell ref="H595:K595"/>
    <mergeCell ref="L595:O595"/>
    <mergeCell ref="P595:S595"/>
    <mergeCell ref="T595:W595"/>
    <mergeCell ref="X595:AA595"/>
    <mergeCell ref="AB595:AE595"/>
    <mergeCell ref="AF595:AI595"/>
    <mergeCell ref="D62:G62"/>
    <mergeCell ref="P32:P34"/>
    <mergeCell ref="P7:P8"/>
    <mergeCell ref="L9:L10"/>
    <mergeCell ref="M9:M10"/>
    <mergeCell ref="N9:N10"/>
    <mergeCell ref="O9:O10"/>
    <mergeCell ref="P9:P10"/>
    <mergeCell ref="U9:U10"/>
    <mergeCell ref="P17:P18"/>
    <mergeCell ref="L19:L20"/>
    <mergeCell ref="M19:M20"/>
    <mergeCell ref="N19:N20"/>
    <mergeCell ref="O19:O20"/>
    <mergeCell ref="P19:P20"/>
    <mergeCell ref="P15:P16"/>
    <mergeCell ref="L17:L18"/>
    <mergeCell ref="M17:M18"/>
    <mergeCell ref="N17:N18"/>
    <mergeCell ref="O17:O18"/>
    <mergeCell ref="D19:D20"/>
    <mergeCell ref="E19:E20"/>
    <mergeCell ref="F19:F20"/>
    <mergeCell ref="G27:G28"/>
    <mergeCell ref="W2:W4"/>
    <mergeCell ref="X2:X4"/>
    <mergeCell ref="Y2:Y4"/>
    <mergeCell ref="W5:W6"/>
    <mergeCell ref="X5:X6"/>
    <mergeCell ref="Y5:Y6"/>
    <mergeCell ref="U7:U8"/>
    <mergeCell ref="V7:V8"/>
    <mergeCell ref="W7:W8"/>
    <mergeCell ref="X7:X8"/>
    <mergeCell ref="Y7:Y8"/>
    <mergeCell ref="C29:C30"/>
    <mergeCell ref="D29:D30"/>
    <mergeCell ref="E29:E30"/>
    <mergeCell ref="F29:F30"/>
    <mergeCell ref="G29:G30"/>
    <mergeCell ref="E25:E26"/>
    <mergeCell ref="F25:F26"/>
    <mergeCell ref="G25:G26"/>
    <mergeCell ref="D22:D26"/>
    <mergeCell ref="U17:U18"/>
    <mergeCell ref="V17:V18"/>
    <mergeCell ref="W17:W18"/>
    <mergeCell ref="X17:X18"/>
    <mergeCell ref="Y17:Y18"/>
    <mergeCell ref="U19:U20"/>
    <mergeCell ref="V19:V20"/>
    <mergeCell ref="W19:W20"/>
    <mergeCell ref="X19:X20"/>
    <mergeCell ref="Y19:Y20"/>
    <mergeCell ref="X25:X26"/>
    <mergeCell ref="Y25:Y26"/>
    <mergeCell ref="U27:U28"/>
    <mergeCell ref="V27:V28"/>
    <mergeCell ref="W27:W28"/>
    <mergeCell ref="X27:X28"/>
    <mergeCell ref="Y27:Y28"/>
    <mergeCell ref="U29:U30"/>
    <mergeCell ref="V29:V30"/>
    <mergeCell ref="W29:W30"/>
    <mergeCell ref="X29:X30"/>
    <mergeCell ref="Y29:Y30"/>
    <mergeCell ref="E35:E36"/>
    <mergeCell ref="F35:F36"/>
    <mergeCell ref="G35:G36"/>
    <mergeCell ref="C37:C38"/>
    <mergeCell ref="D37:D38"/>
    <mergeCell ref="E37:E38"/>
    <mergeCell ref="F37:F38"/>
    <mergeCell ref="G37:G38"/>
    <mergeCell ref="W25:W26"/>
    <mergeCell ref="P25:P26"/>
    <mergeCell ref="L27:L28"/>
    <mergeCell ref="M27:M28"/>
    <mergeCell ref="N27:N28"/>
    <mergeCell ref="O27:O28"/>
    <mergeCell ref="P27:P28"/>
    <mergeCell ref="L29:L30"/>
    <mergeCell ref="M29:M30"/>
    <mergeCell ref="N29:N30"/>
    <mergeCell ref="O29:O30"/>
    <mergeCell ref="P29:P30"/>
    <mergeCell ref="C27:C28"/>
    <mergeCell ref="D27:D28"/>
    <mergeCell ref="E27:E28"/>
    <mergeCell ref="F27:F28"/>
    <mergeCell ref="C39:C40"/>
    <mergeCell ref="D39:D40"/>
    <mergeCell ref="E39:E40"/>
    <mergeCell ref="F39:F40"/>
    <mergeCell ref="G39:G40"/>
    <mergeCell ref="L32:L36"/>
    <mergeCell ref="M32:M36"/>
    <mergeCell ref="N32:N34"/>
    <mergeCell ref="O32:O34"/>
    <mergeCell ref="N35:N36"/>
    <mergeCell ref="O35:O36"/>
    <mergeCell ref="L37:L38"/>
    <mergeCell ref="M37:M38"/>
    <mergeCell ref="N37:N38"/>
    <mergeCell ref="O37:O38"/>
    <mergeCell ref="L39:L40"/>
    <mergeCell ref="M39:M40"/>
    <mergeCell ref="N39:N40"/>
    <mergeCell ref="O39:O40"/>
    <mergeCell ref="C32:C36"/>
    <mergeCell ref="D32:D36"/>
    <mergeCell ref="E32:E34"/>
    <mergeCell ref="F32:F34"/>
    <mergeCell ref="G32:G34"/>
    <mergeCell ref="Y32:Y34"/>
    <mergeCell ref="W35:W36"/>
    <mergeCell ref="X35:X36"/>
    <mergeCell ref="Y35:Y36"/>
    <mergeCell ref="U37:U38"/>
    <mergeCell ref="V37:V38"/>
    <mergeCell ref="W37:W38"/>
    <mergeCell ref="X37:X38"/>
    <mergeCell ref="Y37:Y38"/>
    <mergeCell ref="U39:U40"/>
    <mergeCell ref="V39:V40"/>
    <mergeCell ref="W39:W40"/>
    <mergeCell ref="X39:X40"/>
    <mergeCell ref="Y39:Y40"/>
    <mergeCell ref="C42:C46"/>
    <mergeCell ref="D42:D46"/>
    <mergeCell ref="E42:E44"/>
    <mergeCell ref="F42:F44"/>
    <mergeCell ref="G42:G44"/>
    <mergeCell ref="L42:L46"/>
    <mergeCell ref="M42:M46"/>
    <mergeCell ref="N42:N44"/>
    <mergeCell ref="O42:O44"/>
    <mergeCell ref="P42:P44"/>
    <mergeCell ref="U42:U46"/>
    <mergeCell ref="V42:V46"/>
    <mergeCell ref="W42:W44"/>
    <mergeCell ref="X42:X44"/>
    <mergeCell ref="Y42:Y44"/>
    <mergeCell ref="E45:E46"/>
    <mergeCell ref="F45:F46"/>
    <mergeCell ref="G45:G46"/>
    <mergeCell ref="N45:N46"/>
    <mergeCell ref="O45:O46"/>
    <mergeCell ref="P45:P46"/>
    <mergeCell ref="W45:W46"/>
    <mergeCell ref="X45:X46"/>
    <mergeCell ref="Y45:Y46"/>
    <mergeCell ref="C47:C48"/>
    <mergeCell ref="D47:D48"/>
    <mergeCell ref="E47:E48"/>
    <mergeCell ref="F47:F48"/>
    <mergeCell ref="G47:G48"/>
    <mergeCell ref="L47:L48"/>
    <mergeCell ref="M47:M48"/>
    <mergeCell ref="N47:N48"/>
    <mergeCell ref="O47:O48"/>
    <mergeCell ref="P47:P48"/>
    <mergeCell ref="U47:U48"/>
    <mergeCell ref="V47:V48"/>
    <mergeCell ref="W47:W48"/>
    <mergeCell ref="X47:X48"/>
    <mergeCell ref="Y47:Y48"/>
    <mergeCell ref="C49:C50"/>
    <mergeCell ref="D49:D50"/>
    <mergeCell ref="E49:E50"/>
    <mergeCell ref="F49:F50"/>
    <mergeCell ref="G49:G50"/>
    <mergeCell ref="L49:L50"/>
    <mergeCell ref="M49:M50"/>
    <mergeCell ref="N49:N50"/>
    <mergeCell ref="O49:O50"/>
    <mergeCell ref="P49:P50"/>
    <mergeCell ref="U49:U50"/>
    <mergeCell ref="V49:V50"/>
    <mergeCell ref="W49:W50"/>
    <mergeCell ref="X49:X50"/>
    <mergeCell ref="Y49:Y50"/>
    <mergeCell ref="C52:C56"/>
    <mergeCell ref="D52:D56"/>
    <mergeCell ref="E52:E54"/>
    <mergeCell ref="F52:F54"/>
    <mergeCell ref="G52:G54"/>
    <mergeCell ref="L52:L56"/>
    <mergeCell ref="M52:M56"/>
    <mergeCell ref="N52:N54"/>
    <mergeCell ref="O52:O54"/>
    <mergeCell ref="P52:P54"/>
    <mergeCell ref="U52:U56"/>
    <mergeCell ref="V52:V56"/>
    <mergeCell ref="W52:W54"/>
    <mergeCell ref="X52:X54"/>
    <mergeCell ref="Y52:Y54"/>
    <mergeCell ref="E55:E56"/>
    <mergeCell ref="F55:F56"/>
    <mergeCell ref="G55:G56"/>
    <mergeCell ref="N55:N56"/>
    <mergeCell ref="O55:O56"/>
    <mergeCell ref="P55:P56"/>
    <mergeCell ref="W55:W56"/>
    <mergeCell ref="X55:X56"/>
    <mergeCell ref="Y55:Y56"/>
    <mergeCell ref="C57:C58"/>
    <mergeCell ref="D57:D58"/>
    <mergeCell ref="E57:E58"/>
    <mergeCell ref="F57:F58"/>
    <mergeCell ref="G57:G58"/>
    <mergeCell ref="L57:L58"/>
    <mergeCell ref="M57:M58"/>
    <mergeCell ref="N57:N58"/>
    <mergeCell ref="O57:O58"/>
    <mergeCell ref="P57:P58"/>
    <mergeCell ref="U57:U58"/>
    <mergeCell ref="V57:V58"/>
    <mergeCell ref="W57:W58"/>
    <mergeCell ref="X57:X58"/>
    <mergeCell ref="Y57:Y58"/>
    <mergeCell ref="B768:B885"/>
    <mergeCell ref="B887:B1014"/>
    <mergeCell ref="D887:G887"/>
    <mergeCell ref="H887:K887"/>
    <mergeCell ref="L887:O887"/>
    <mergeCell ref="P887:S887"/>
    <mergeCell ref="T887:W887"/>
    <mergeCell ref="X887:AA887"/>
    <mergeCell ref="C59:C60"/>
    <mergeCell ref="D59:D60"/>
    <mergeCell ref="E59:E60"/>
    <mergeCell ref="F59:F60"/>
    <mergeCell ref="G59:G60"/>
    <mergeCell ref="L59:L60"/>
    <mergeCell ref="M59:M60"/>
    <mergeCell ref="N59:N60"/>
    <mergeCell ref="O59:O60"/>
    <mergeCell ref="B285:B438"/>
    <mergeCell ref="H62:K62"/>
    <mergeCell ref="L62:O62"/>
    <mergeCell ref="B62:B283"/>
    <mergeCell ref="X768:AA768"/>
    <mergeCell ref="D768:G768"/>
    <mergeCell ref="H768:K768"/>
    <mergeCell ref="T1016:W1016"/>
    <mergeCell ref="X1016:AA1016"/>
    <mergeCell ref="AB1016:AE1016"/>
    <mergeCell ref="AF1016:AI1016"/>
    <mergeCell ref="AJ1016:AM1016"/>
    <mergeCell ref="P59:P60"/>
    <mergeCell ref="U59:U60"/>
    <mergeCell ref="V59:V60"/>
    <mergeCell ref="W59:W60"/>
    <mergeCell ref="X59:X60"/>
    <mergeCell ref="Y59:Y60"/>
    <mergeCell ref="AJ62:AM62"/>
    <mergeCell ref="AJ768:AM768"/>
    <mergeCell ref="AB768:AE768"/>
    <mergeCell ref="AF768:AI768"/>
    <mergeCell ref="AJ285:AM285"/>
    <mergeCell ref="AB62:AE62"/>
    <mergeCell ref="AF62:AI62"/>
    <mergeCell ref="T62:W62"/>
    <mergeCell ref="X62:AA62"/>
    <mergeCell ref="AJ440:AM440"/>
    <mergeCell ref="AJ595:AM595"/>
    <mergeCell ref="D9:D10"/>
    <mergeCell ref="C9:C10"/>
    <mergeCell ref="D7:D8"/>
    <mergeCell ref="C7:C8"/>
    <mergeCell ref="D2:D6"/>
    <mergeCell ref="C2:C6"/>
    <mergeCell ref="AJ1145:AM1145"/>
    <mergeCell ref="B1145:B1259"/>
    <mergeCell ref="D1145:G1145"/>
    <mergeCell ref="H1145:K1145"/>
    <mergeCell ref="L1145:O1145"/>
    <mergeCell ref="P1145:S1145"/>
    <mergeCell ref="T1145:W1145"/>
    <mergeCell ref="X1145:AA1145"/>
    <mergeCell ref="AB1145:AE1145"/>
    <mergeCell ref="AF1145:AI1145"/>
    <mergeCell ref="AB887:AE887"/>
    <mergeCell ref="AF887:AI887"/>
    <mergeCell ref="AJ887:AM887"/>
    <mergeCell ref="B1016:B1143"/>
    <mergeCell ref="D1016:G1016"/>
    <mergeCell ref="H1016:K1016"/>
    <mergeCell ref="L1016:O1016"/>
    <mergeCell ref="P1016:S1016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6519C-7BFD-4C6D-AB05-07F6AD8E512D}">
  <dimension ref="A1:AO1260"/>
  <sheetViews>
    <sheetView zoomScaleNormal="100" workbookViewId="0">
      <selection activeCell="J51" sqref="J51"/>
    </sheetView>
  </sheetViews>
  <sheetFormatPr defaultColWidth="7.625" defaultRowHeight="14.45" customHeight="1"/>
  <cols>
    <col min="1" max="2" width="2.625" style="151" customWidth="1"/>
    <col min="3" max="4" width="7.625" style="151" customWidth="1"/>
    <col min="5" max="5" width="7.625" style="151"/>
    <col min="6" max="7" width="7.625" style="150"/>
    <col min="8" max="8" width="7.625" style="151" customWidth="1"/>
    <col min="9" max="9" width="7.625" style="151"/>
    <col min="10" max="11" width="7.625" style="150"/>
    <col min="12" max="13" width="7.625" style="151"/>
    <col min="14" max="15" width="7.625" style="150"/>
    <col min="16" max="17" width="7.625" style="151"/>
    <col min="18" max="19" width="7.625" style="150"/>
    <col min="20" max="20" width="7.625" style="151" customWidth="1"/>
    <col min="21" max="21" width="7.625" style="151"/>
    <col min="22" max="23" width="7.625" style="150"/>
    <col min="24" max="24" width="7.625" style="151" customWidth="1"/>
    <col min="25" max="25" width="7.625" style="151"/>
    <col min="26" max="27" width="7.625" style="150"/>
    <col min="28" max="29" width="7.625" style="151"/>
    <col min="30" max="31" width="7.625" style="150"/>
    <col min="32" max="33" width="7.625" style="151"/>
    <col min="34" max="35" width="7.625" style="150"/>
    <col min="36" max="36" width="7.625" style="151" customWidth="1"/>
    <col min="37" max="37" width="7.625" style="151"/>
    <col min="38" max="39" width="7.625" style="150"/>
    <col min="40" max="16384" width="7.625" style="151"/>
  </cols>
  <sheetData>
    <row r="1" spans="1:39" ht="14.45" customHeight="1" thickBot="1">
      <c r="A1" s="150"/>
      <c r="D1" s="150"/>
      <c r="E1" s="150"/>
      <c r="F1" s="151"/>
      <c r="G1" s="151"/>
      <c r="H1" s="150"/>
      <c r="I1" s="150"/>
      <c r="J1" s="151"/>
      <c r="K1" s="151"/>
      <c r="L1" s="150"/>
      <c r="M1" s="150"/>
      <c r="N1" s="151"/>
      <c r="O1" s="151"/>
      <c r="P1" s="150"/>
      <c r="Q1" s="150"/>
      <c r="R1" s="151"/>
      <c r="S1" s="151"/>
      <c r="T1" s="150"/>
      <c r="U1" s="150"/>
      <c r="V1" s="151"/>
      <c r="W1" s="151"/>
      <c r="X1" s="150"/>
      <c r="Y1" s="150"/>
      <c r="Z1" s="151"/>
      <c r="AA1" s="151"/>
      <c r="AB1" s="150"/>
      <c r="AC1" s="150"/>
      <c r="AD1" s="151"/>
      <c r="AE1" s="151"/>
      <c r="AH1" s="151"/>
      <c r="AI1" s="151"/>
      <c r="AL1" s="151"/>
      <c r="AM1" s="151"/>
    </row>
    <row r="2" spans="1:39" ht="14.45" customHeight="1">
      <c r="A2" s="150"/>
      <c r="C2" s="681" t="s">
        <v>1540</v>
      </c>
      <c r="D2" s="679">
        <v>7</v>
      </c>
      <c r="E2" s="696" t="s">
        <v>1541</v>
      </c>
      <c r="F2" s="698" t="s">
        <v>1542</v>
      </c>
      <c r="G2" s="700" t="s">
        <v>1543</v>
      </c>
      <c r="H2" s="419" t="s">
        <v>379</v>
      </c>
      <c r="I2" s="420" t="s">
        <v>1544</v>
      </c>
      <c r="J2" s="179" t="s">
        <v>1576</v>
      </c>
      <c r="K2" s="151"/>
      <c r="L2" s="681" t="s">
        <v>1540</v>
      </c>
      <c r="M2" s="679">
        <v>13</v>
      </c>
      <c r="N2" s="696" t="s">
        <v>1541</v>
      </c>
      <c r="O2" s="698" t="s">
        <v>1542</v>
      </c>
      <c r="P2" s="700" t="s">
        <v>1543</v>
      </c>
      <c r="Q2" s="419" t="s">
        <v>379</v>
      </c>
      <c r="R2" s="420" t="s">
        <v>1544</v>
      </c>
      <c r="S2" s="179" t="s">
        <v>1576</v>
      </c>
      <c r="U2" s="681" t="s">
        <v>1540</v>
      </c>
      <c r="V2" s="679">
        <v>19</v>
      </c>
      <c r="W2" s="696" t="s">
        <v>1541</v>
      </c>
      <c r="X2" s="698" t="s">
        <v>1542</v>
      </c>
      <c r="Y2" s="700" t="s">
        <v>1543</v>
      </c>
      <c r="Z2" s="419" t="s">
        <v>379</v>
      </c>
      <c r="AA2" s="420" t="s">
        <v>1544</v>
      </c>
      <c r="AB2" s="179" t="s">
        <v>1576</v>
      </c>
      <c r="AC2" s="150"/>
      <c r="AD2" s="102"/>
      <c r="AE2" s="151"/>
      <c r="AH2" s="151"/>
      <c r="AI2" s="151"/>
      <c r="AL2" s="151"/>
      <c r="AM2" s="151"/>
    </row>
    <row r="3" spans="1:39" ht="14.45" customHeight="1">
      <c r="A3" s="150"/>
      <c r="C3" s="682"/>
      <c r="D3" s="680"/>
      <c r="E3" s="697"/>
      <c r="F3" s="699"/>
      <c r="G3" s="701"/>
      <c r="H3" s="164" t="s">
        <v>1003</v>
      </c>
      <c r="I3" s="166">
        <f>C69</f>
        <v>4</v>
      </c>
      <c r="J3" s="180">
        <f>G69</f>
        <v>1.5824575999999999</v>
      </c>
      <c r="K3" s="152"/>
      <c r="L3" s="682"/>
      <c r="M3" s="680"/>
      <c r="N3" s="697"/>
      <c r="O3" s="699"/>
      <c r="P3" s="701"/>
      <c r="Q3" s="164" t="s">
        <v>1003</v>
      </c>
      <c r="R3" s="166">
        <f>$C$75</f>
        <v>10</v>
      </c>
      <c r="S3" s="180">
        <f>$S$75</f>
        <v>4.8509540575691741</v>
      </c>
      <c r="U3" s="682"/>
      <c r="V3" s="680"/>
      <c r="W3" s="697"/>
      <c r="X3" s="699"/>
      <c r="Y3" s="701"/>
      <c r="Z3" s="164" t="s">
        <v>1003</v>
      </c>
      <c r="AA3" s="166">
        <f>$C$90</f>
        <v>26</v>
      </c>
      <c r="AB3" s="180">
        <f>$AA$90</f>
        <v>11.442714528234099</v>
      </c>
      <c r="AC3" s="150"/>
      <c r="AD3" s="151"/>
      <c r="AE3" s="151"/>
      <c r="AH3" s="151"/>
      <c r="AI3" s="151"/>
      <c r="AL3" s="151"/>
      <c r="AM3" s="151"/>
    </row>
    <row r="4" spans="1:39" ht="14.45" customHeight="1">
      <c r="A4" s="150"/>
      <c r="C4" s="682"/>
      <c r="D4" s="680"/>
      <c r="E4" s="697"/>
      <c r="F4" s="699"/>
      <c r="G4" s="701"/>
      <c r="H4" s="165" t="s">
        <v>1001</v>
      </c>
      <c r="I4" s="167">
        <f>C293</f>
        <v>3</v>
      </c>
      <c r="J4" s="181">
        <f>G293</f>
        <v>1.2305190968079998</v>
      </c>
      <c r="K4" s="151"/>
      <c r="L4" s="682"/>
      <c r="M4" s="680"/>
      <c r="N4" s="697" t="s">
        <v>1532</v>
      </c>
      <c r="O4" s="699">
        <v>2.0999999999999999E-3</v>
      </c>
      <c r="P4" s="701">
        <v>24</v>
      </c>
      <c r="Q4" s="165" t="s">
        <v>1001</v>
      </c>
      <c r="R4" s="167">
        <f>$C$299</f>
        <v>9</v>
      </c>
      <c r="S4" s="181">
        <f>$S$299</f>
        <v>4.0390335456158279</v>
      </c>
      <c r="U4" s="682"/>
      <c r="V4" s="680"/>
      <c r="W4" s="697"/>
      <c r="X4" s="699"/>
      <c r="Y4" s="701"/>
      <c r="Z4" s="165" t="s">
        <v>1001</v>
      </c>
      <c r="AA4" s="167">
        <f>$C$311</f>
        <v>21</v>
      </c>
      <c r="AB4" s="181">
        <f>$AA$311</f>
        <v>9.6148345054158959</v>
      </c>
      <c r="AC4" s="150"/>
      <c r="AD4" s="151"/>
      <c r="AE4" s="151"/>
      <c r="AH4" s="151"/>
      <c r="AI4" s="151"/>
      <c r="AL4" s="151"/>
      <c r="AM4" s="151"/>
    </row>
    <row r="5" spans="1:39" ht="14.45" customHeight="1">
      <c r="A5" s="150"/>
      <c r="C5" s="682"/>
      <c r="D5" s="680"/>
      <c r="E5" s="691" t="s">
        <v>1532</v>
      </c>
      <c r="F5" s="693">
        <v>3.3300000000000003E-2</v>
      </c>
      <c r="G5" s="689">
        <v>6</v>
      </c>
      <c r="H5" s="165" t="s">
        <v>1033</v>
      </c>
      <c r="I5" s="167">
        <f>C448</f>
        <v>3</v>
      </c>
      <c r="J5" s="181">
        <f>G448</f>
        <v>1.2305190968079998</v>
      </c>
      <c r="K5" s="151"/>
      <c r="L5" s="682"/>
      <c r="M5" s="680"/>
      <c r="N5" s="691" t="s">
        <v>1532</v>
      </c>
      <c r="O5" s="702">
        <v>4.1999999999999997E-3</v>
      </c>
      <c r="P5" s="689">
        <v>12</v>
      </c>
      <c r="Q5" s="165" t="s">
        <v>1033</v>
      </c>
      <c r="R5" s="167">
        <f>$C$454</f>
        <v>9</v>
      </c>
      <c r="S5" s="181">
        <f>$S$454</f>
        <v>4.0390335456158279</v>
      </c>
      <c r="U5" s="682"/>
      <c r="V5" s="680"/>
      <c r="W5" s="691" t="s">
        <v>1532</v>
      </c>
      <c r="X5" s="693">
        <v>1E-3</v>
      </c>
      <c r="Y5" s="689">
        <v>18</v>
      </c>
      <c r="Z5" s="165" t="s">
        <v>1033</v>
      </c>
      <c r="AA5" s="167">
        <f>$C$466</f>
        <v>21</v>
      </c>
      <c r="AB5" s="181">
        <f>$AA$466</f>
        <v>9.7397336245271013</v>
      </c>
      <c r="AC5" s="150"/>
      <c r="AD5" s="151"/>
      <c r="AE5" s="151"/>
      <c r="AH5" s="151"/>
      <c r="AI5" s="151"/>
      <c r="AL5" s="151"/>
      <c r="AM5" s="151"/>
    </row>
    <row r="6" spans="1:39" ht="14.45" customHeight="1">
      <c r="A6" s="150"/>
      <c r="C6" s="682"/>
      <c r="D6" s="680"/>
      <c r="E6" s="691"/>
      <c r="F6" s="693"/>
      <c r="G6" s="689"/>
      <c r="H6" s="165" t="s">
        <v>1002</v>
      </c>
      <c r="I6" s="167">
        <f>C603</f>
        <v>3</v>
      </c>
      <c r="J6" s="181">
        <f>G603</f>
        <v>1.2302400000000002</v>
      </c>
      <c r="K6" s="151"/>
      <c r="L6" s="682"/>
      <c r="M6" s="680"/>
      <c r="N6" s="691"/>
      <c r="O6" s="703"/>
      <c r="P6" s="689"/>
      <c r="Q6" s="165" t="s">
        <v>1002</v>
      </c>
      <c r="R6" s="167">
        <f>$C$609</f>
        <v>9</v>
      </c>
      <c r="S6" s="181">
        <f>$S$609</f>
        <v>4.0441249148548808</v>
      </c>
      <c r="U6" s="682"/>
      <c r="V6" s="680"/>
      <c r="W6" s="691" t="s">
        <v>1532</v>
      </c>
      <c r="X6" s="693"/>
      <c r="Y6" s="689"/>
      <c r="Z6" s="165" t="s">
        <v>1002</v>
      </c>
      <c r="AA6" s="167">
        <f>$C$621</f>
        <v>21</v>
      </c>
      <c r="AB6" s="181">
        <f>$AA$621</f>
        <v>9.6978217652670669</v>
      </c>
      <c r="AC6" s="150"/>
      <c r="AD6" s="151"/>
      <c r="AE6" s="151"/>
      <c r="AH6" s="151"/>
      <c r="AI6" s="151"/>
      <c r="AL6" s="151"/>
      <c r="AM6" s="151"/>
    </row>
    <row r="7" spans="1:39" ht="14.45" customHeight="1">
      <c r="A7" s="150"/>
      <c r="C7" s="677" t="s">
        <v>1545</v>
      </c>
      <c r="D7" s="675">
        <v>0.6</v>
      </c>
      <c r="E7" s="691" t="s">
        <v>1533</v>
      </c>
      <c r="F7" s="693">
        <v>6.6600000000000006E-2</v>
      </c>
      <c r="G7" s="689">
        <v>3</v>
      </c>
      <c r="H7" s="165" t="s">
        <v>1546</v>
      </c>
      <c r="I7" s="167">
        <f>C773</f>
        <v>0</v>
      </c>
      <c r="J7" s="181">
        <f>G773</f>
        <v>0.99960000000000004</v>
      </c>
      <c r="K7" s="151"/>
      <c r="L7" s="677" t="s">
        <v>1545</v>
      </c>
      <c r="M7" s="675">
        <v>0.15</v>
      </c>
      <c r="N7" s="691" t="s">
        <v>1533</v>
      </c>
      <c r="O7" s="702">
        <v>8.3999999999999995E-3</v>
      </c>
      <c r="P7" s="689">
        <v>6</v>
      </c>
      <c r="Q7" s="165" t="s">
        <v>1546</v>
      </c>
      <c r="R7" s="167">
        <f>$C$781</f>
        <v>8</v>
      </c>
      <c r="S7" s="181">
        <f>$S$781</f>
        <v>3.4352025153263877</v>
      </c>
      <c r="U7" s="677" t="s">
        <v>1545</v>
      </c>
      <c r="V7" s="675">
        <v>0.05</v>
      </c>
      <c r="W7" s="691" t="s">
        <v>1533</v>
      </c>
      <c r="X7" s="693">
        <v>1.8E-3</v>
      </c>
      <c r="Y7" s="689">
        <v>9</v>
      </c>
      <c r="Z7" s="165" t="s">
        <v>1546</v>
      </c>
      <c r="AA7" s="167">
        <f>$C$792</f>
        <v>19</v>
      </c>
      <c r="AB7" s="181">
        <f>$AA$792</f>
        <v>8.4527751340665915</v>
      </c>
      <c r="AC7" s="150"/>
      <c r="AD7" s="151"/>
      <c r="AE7" s="151"/>
      <c r="AH7" s="151"/>
      <c r="AI7" s="151"/>
      <c r="AL7" s="151"/>
      <c r="AM7" s="151"/>
    </row>
    <row r="8" spans="1:39" ht="14.45" customHeight="1">
      <c r="A8" s="150"/>
      <c r="C8" s="677"/>
      <c r="D8" s="675"/>
      <c r="E8" s="691"/>
      <c r="F8" s="693"/>
      <c r="G8" s="689"/>
      <c r="H8" s="165" t="s">
        <v>1547</v>
      </c>
      <c r="I8" s="167">
        <f>C892</f>
        <v>0</v>
      </c>
      <c r="J8" s="181">
        <f>G892</f>
        <v>0.99980000000000002</v>
      </c>
      <c r="K8" s="151"/>
      <c r="L8" s="677"/>
      <c r="M8" s="675"/>
      <c r="N8" s="691"/>
      <c r="O8" s="703"/>
      <c r="P8" s="689"/>
      <c r="Q8" s="165" t="s">
        <v>1547</v>
      </c>
      <c r="R8" s="167">
        <f>$C$900</f>
        <v>8</v>
      </c>
      <c r="S8" s="181">
        <f>$S$900</f>
        <v>3.4390241547337403</v>
      </c>
      <c r="U8" s="677" t="s">
        <v>1545</v>
      </c>
      <c r="V8" s="675">
        <v>0.03</v>
      </c>
      <c r="W8" s="691" t="s">
        <v>1533</v>
      </c>
      <c r="X8" s="693"/>
      <c r="Y8" s="689"/>
      <c r="Z8" s="165" t="s">
        <v>1547</v>
      </c>
      <c r="AA8" s="167">
        <f>$C$910</f>
        <v>18</v>
      </c>
      <c r="AB8" s="181">
        <f>$AA$910</f>
        <v>8.3331338618725059</v>
      </c>
      <c r="AC8" s="150"/>
      <c r="AD8" s="151"/>
      <c r="AE8" s="151"/>
      <c r="AH8" s="151"/>
      <c r="AI8" s="151"/>
      <c r="AL8" s="151"/>
      <c r="AM8" s="151"/>
    </row>
    <row r="9" spans="1:39" ht="14.45" customHeight="1">
      <c r="A9" s="150"/>
      <c r="C9" s="677" t="s">
        <v>1548</v>
      </c>
      <c r="D9" s="675">
        <v>0.4</v>
      </c>
      <c r="E9" s="691" t="s">
        <v>1535</v>
      </c>
      <c r="F9" s="693">
        <v>0.2</v>
      </c>
      <c r="G9" s="689">
        <v>1</v>
      </c>
      <c r="H9" s="165" t="s">
        <v>1537</v>
      </c>
      <c r="I9" s="167">
        <f>C1150</f>
        <v>0</v>
      </c>
      <c r="J9" s="181">
        <f>G1021</f>
        <v>0.99980000000000002</v>
      </c>
      <c r="K9" s="151"/>
      <c r="L9" s="677" t="s">
        <v>1548</v>
      </c>
      <c r="M9" s="675">
        <v>0.15</v>
      </c>
      <c r="N9" s="691" t="s">
        <v>1535</v>
      </c>
      <c r="O9" s="702">
        <v>2.5000000000000001E-2</v>
      </c>
      <c r="P9" s="689">
        <v>2</v>
      </c>
      <c r="Q9" s="165" t="s">
        <v>1537</v>
      </c>
      <c r="R9" s="167">
        <f>$C$1029</f>
        <v>8</v>
      </c>
      <c r="S9" s="181">
        <f>$S$1029</f>
        <v>3.4390241547337403</v>
      </c>
      <c r="U9" s="677" t="s">
        <v>1548</v>
      </c>
      <c r="V9" s="675">
        <v>0.05</v>
      </c>
      <c r="W9" s="691" t="s">
        <v>1535</v>
      </c>
      <c r="X9" s="693">
        <v>5.5999999999999999E-3</v>
      </c>
      <c r="Y9" s="689">
        <v>3</v>
      </c>
      <c r="Z9" s="165" t="s">
        <v>1537</v>
      </c>
      <c r="AA9" s="167">
        <f>$C$1040</f>
        <v>19</v>
      </c>
      <c r="AB9" s="181">
        <f>$AA$1040</f>
        <v>8.5182365753874656</v>
      </c>
      <c r="AC9" s="150"/>
      <c r="AD9" s="151"/>
      <c r="AE9" s="151"/>
      <c r="AH9" s="151"/>
      <c r="AI9" s="151"/>
      <c r="AL9" s="151"/>
      <c r="AM9" s="151"/>
    </row>
    <row r="10" spans="1:39" ht="14.45" customHeight="1" thickBot="1">
      <c r="A10" s="150"/>
      <c r="C10" s="678"/>
      <c r="D10" s="676"/>
      <c r="E10" s="692"/>
      <c r="F10" s="694"/>
      <c r="G10" s="690"/>
      <c r="H10" s="182" t="s">
        <v>1538</v>
      </c>
      <c r="I10" s="183">
        <f>C1150</f>
        <v>0</v>
      </c>
      <c r="J10" s="184">
        <f>G1150</f>
        <v>1</v>
      </c>
      <c r="K10" s="153"/>
      <c r="L10" s="678" t="s">
        <v>1548</v>
      </c>
      <c r="M10" s="676">
        <v>0.15</v>
      </c>
      <c r="N10" s="692" t="s">
        <v>1535</v>
      </c>
      <c r="O10" s="704"/>
      <c r="P10" s="690"/>
      <c r="Q10" s="182" t="s">
        <v>1538</v>
      </c>
      <c r="R10" s="183">
        <f>$C$1157</f>
        <v>7</v>
      </c>
      <c r="S10" s="184">
        <f>$S$1157</f>
        <v>2.9813838652999998</v>
      </c>
      <c r="U10" s="678" t="s">
        <v>1548</v>
      </c>
      <c r="V10" s="676">
        <v>0.03</v>
      </c>
      <c r="W10" s="692" t="s">
        <v>1535</v>
      </c>
      <c r="X10" s="694"/>
      <c r="Y10" s="690"/>
      <c r="Z10" s="182" t="s">
        <v>1538</v>
      </c>
      <c r="AA10" s="183">
        <f>$C$1167</f>
        <v>17</v>
      </c>
      <c r="AB10" s="184">
        <f>$AA$1167</f>
        <v>7.5236294010651257</v>
      </c>
      <c r="AC10" s="150"/>
      <c r="AD10" s="151"/>
      <c r="AE10" s="151"/>
      <c r="AH10" s="151"/>
      <c r="AI10" s="151"/>
      <c r="AL10" s="151"/>
      <c r="AM10" s="151"/>
    </row>
    <row r="11" spans="1:39" ht="14.45" customHeight="1" thickBot="1">
      <c r="A11" s="150"/>
      <c r="D11" s="154"/>
      <c r="F11" s="151"/>
      <c r="G11" s="151"/>
      <c r="J11" s="152"/>
      <c r="K11" s="151"/>
      <c r="M11" s="154"/>
      <c r="N11" s="151"/>
      <c r="O11" s="151"/>
      <c r="R11" s="151"/>
      <c r="S11" s="152"/>
      <c r="V11" s="154"/>
      <c r="W11" s="151"/>
      <c r="Z11" s="151"/>
      <c r="AA11" s="151"/>
      <c r="AB11" s="152"/>
      <c r="AC11" s="150"/>
      <c r="AD11" s="151"/>
      <c r="AE11" s="151"/>
      <c r="AH11" s="151"/>
      <c r="AI11" s="151"/>
      <c r="AL11" s="151"/>
      <c r="AM11" s="151"/>
    </row>
    <row r="12" spans="1:39" ht="14.45" customHeight="1">
      <c r="A12" s="150"/>
      <c r="C12" s="681" t="s">
        <v>1540</v>
      </c>
      <c r="D12" s="679">
        <v>8</v>
      </c>
      <c r="E12" s="696" t="s">
        <v>1541</v>
      </c>
      <c r="F12" s="698" t="s">
        <v>1542</v>
      </c>
      <c r="G12" s="700" t="s">
        <v>1543</v>
      </c>
      <c r="H12" s="419" t="s">
        <v>379</v>
      </c>
      <c r="I12" s="420" t="s">
        <v>1544</v>
      </c>
      <c r="J12" s="179" t="s">
        <v>1576</v>
      </c>
      <c r="K12" s="151"/>
      <c r="L12" s="681" t="s">
        <v>1540</v>
      </c>
      <c r="M12" s="679">
        <v>14</v>
      </c>
      <c r="N12" s="696" t="s">
        <v>1541</v>
      </c>
      <c r="O12" s="698" t="s">
        <v>1542</v>
      </c>
      <c r="P12" s="700" t="s">
        <v>1543</v>
      </c>
      <c r="Q12" s="419" t="s">
        <v>379</v>
      </c>
      <c r="R12" s="420" t="s">
        <v>1544</v>
      </c>
      <c r="S12" s="179" t="s">
        <v>1576</v>
      </c>
      <c r="U12" s="681" t="s">
        <v>1540</v>
      </c>
      <c r="V12" s="679">
        <v>20</v>
      </c>
      <c r="W12" s="696" t="s">
        <v>1541</v>
      </c>
      <c r="X12" s="698" t="s">
        <v>1542</v>
      </c>
      <c r="Y12" s="700" t="s">
        <v>1543</v>
      </c>
      <c r="Z12" s="419" t="s">
        <v>379</v>
      </c>
      <c r="AA12" s="420" t="s">
        <v>1544</v>
      </c>
      <c r="AB12" s="179" t="s">
        <v>1576</v>
      </c>
      <c r="AC12" s="150"/>
      <c r="AD12" s="151"/>
      <c r="AE12" s="151"/>
      <c r="AH12" s="151"/>
      <c r="AI12" s="151"/>
      <c r="AL12" s="151"/>
      <c r="AM12" s="151"/>
    </row>
    <row r="13" spans="1:39" ht="14.45" customHeight="1">
      <c r="A13" s="150"/>
      <c r="C13" s="682"/>
      <c r="D13" s="680"/>
      <c r="E13" s="697"/>
      <c r="F13" s="699"/>
      <c r="G13" s="701"/>
      <c r="H13" s="164" t="s">
        <v>1003</v>
      </c>
      <c r="I13" s="166">
        <f>C70</f>
        <v>5</v>
      </c>
      <c r="J13" s="180">
        <f>K70</f>
        <v>2.0281557907500001</v>
      </c>
      <c r="K13" s="152"/>
      <c r="L13" s="682"/>
      <c r="M13" s="680"/>
      <c r="N13" s="697"/>
      <c r="O13" s="699"/>
      <c r="P13" s="701"/>
      <c r="Q13" s="164" t="s">
        <v>1003</v>
      </c>
      <c r="R13" s="166">
        <f>$C$75</f>
        <v>10</v>
      </c>
      <c r="S13" s="180">
        <f>$S$75</f>
        <v>4.8509540575691741</v>
      </c>
      <c r="U13" s="682"/>
      <c r="V13" s="680"/>
      <c r="W13" s="697"/>
      <c r="X13" s="699"/>
      <c r="Y13" s="701"/>
      <c r="Z13" s="164" t="s">
        <v>1003</v>
      </c>
      <c r="AA13" s="166">
        <f>$C$104</f>
        <v>40</v>
      </c>
      <c r="AB13" s="180">
        <f>$AE$104</f>
        <v>17.473344832440205</v>
      </c>
      <c r="AC13" s="150"/>
      <c r="AD13" s="151"/>
      <c r="AE13" s="151"/>
      <c r="AH13" s="151"/>
      <c r="AI13" s="151"/>
      <c r="AL13" s="151"/>
      <c r="AM13" s="151"/>
    </row>
    <row r="14" spans="1:39" ht="14.45" customHeight="1">
      <c r="A14" s="150"/>
      <c r="C14" s="682"/>
      <c r="D14" s="680"/>
      <c r="E14" s="697"/>
      <c r="F14" s="699"/>
      <c r="G14" s="701"/>
      <c r="H14" s="165" t="s">
        <v>1001</v>
      </c>
      <c r="I14" s="167">
        <f>C294</f>
        <v>4</v>
      </c>
      <c r="J14" s="181">
        <f>K294</f>
        <v>1.5976852999999998</v>
      </c>
      <c r="K14" s="151"/>
      <c r="L14" s="682"/>
      <c r="M14" s="680"/>
      <c r="N14" s="697"/>
      <c r="O14" s="699"/>
      <c r="P14" s="701"/>
      <c r="Q14" s="165" t="s">
        <v>1001</v>
      </c>
      <c r="R14" s="167">
        <f>$C$299</f>
        <v>9</v>
      </c>
      <c r="S14" s="181">
        <f>$S$299</f>
        <v>4.0390335456158279</v>
      </c>
      <c r="U14" s="682"/>
      <c r="V14" s="680"/>
      <c r="W14" s="697"/>
      <c r="X14" s="699"/>
      <c r="Y14" s="701"/>
      <c r="Z14" s="165" t="s">
        <v>1001</v>
      </c>
      <c r="AA14" s="167">
        <f>$C$478</f>
        <v>33</v>
      </c>
      <c r="AB14" s="181">
        <f>$AE$323</f>
        <v>14.771796704333624</v>
      </c>
      <c r="AC14" s="150"/>
      <c r="AD14" s="151"/>
      <c r="AE14" s="151"/>
      <c r="AH14" s="151"/>
      <c r="AI14" s="151"/>
      <c r="AL14" s="151"/>
      <c r="AM14" s="151"/>
    </row>
    <row r="15" spans="1:39" ht="14.45" customHeight="1">
      <c r="A15" s="150"/>
      <c r="C15" s="682"/>
      <c r="D15" s="680"/>
      <c r="E15" s="691" t="s">
        <v>1532</v>
      </c>
      <c r="F15" s="693">
        <v>2.5000000000000001E-2</v>
      </c>
      <c r="G15" s="689">
        <v>6</v>
      </c>
      <c r="H15" s="165" t="s">
        <v>1033</v>
      </c>
      <c r="I15" s="167">
        <f>C449</f>
        <v>4</v>
      </c>
      <c r="J15" s="181">
        <f>K449</f>
        <v>1.5976852999999998</v>
      </c>
      <c r="K15" s="151"/>
      <c r="L15" s="682"/>
      <c r="M15" s="680"/>
      <c r="N15" s="691" t="s">
        <v>1532</v>
      </c>
      <c r="O15" s="702">
        <v>4.1999999999999997E-3</v>
      </c>
      <c r="P15" s="689">
        <v>12</v>
      </c>
      <c r="Q15" s="165" t="s">
        <v>1033</v>
      </c>
      <c r="R15" s="167">
        <f>$C$454</f>
        <v>9</v>
      </c>
      <c r="S15" s="181">
        <f>$S$454</f>
        <v>4.0390335456158279</v>
      </c>
      <c r="U15" s="682"/>
      <c r="V15" s="680"/>
      <c r="W15" s="691" t="s">
        <v>1532</v>
      </c>
      <c r="X15" s="693">
        <v>5.9999999999999995E-4</v>
      </c>
      <c r="Y15" s="689">
        <v>18</v>
      </c>
      <c r="Z15" s="165" t="s">
        <v>1033</v>
      </c>
      <c r="AA15" s="167">
        <f>$C$478</f>
        <v>33</v>
      </c>
      <c r="AB15" s="181">
        <f>$AE$478</f>
        <v>14.771796704333624</v>
      </c>
      <c r="AC15" s="150"/>
      <c r="AD15" s="151"/>
      <c r="AE15" s="151"/>
      <c r="AH15" s="151"/>
      <c r="AI15" s="151"/>
      <c r="AL15" s="151"/>
      <c r="AM15" s="151"/>
    </row>
    <row r="16" spans="1:39" ht="14.45" customHeight="1">
      <c r="A16" s="150"/>
      <c r="C16" s="682"/>
      <c r="D16" s="680"/>
      <c r="E16" s="691" t="s">
        <v>1532</v>
      </c>
      <c r="F16" s="693">
        <v>1.2500000000000001E-2</v>
      </c>
      <c r="G16" s="689">
        <v>12</v>
      </c>
      <c r="H16" s="165" t="s">
        <v>1002</v>
      </c>
      <c r="I16" s="167">
        <f>C604</f>
        <v>4</v>
      </c>
      <c r="J16" s="181">
        <f>K604</f>
        <v>1.5976853000000002</v>
      </c>
      <c r="K16" s="151"/>
      <c r="L16" s="682"/>
      <c r="M16" s="680"/>
      <c r="N16" s="691" t="s">
        <v>1532</v>
      </c>
      <c r="O16" s="703"/>
      <c r="P16" s="689"/>
      <c r="Q16" s="165" t="s">
        <v>1002</v>
      </c>
      <c r="R16" s="167">
        <f>$C$609</f>
        <v>9</v>
      </c>
      <c r="S16" s="181">
        <f>$S$609</f>
        <v>4.0441249148548808</v>
      </c>
      <c r="U16" s="682"/>
      <c r="V16" s="680"/>
      <c r="W16" s="691" t="s">
        <v>1532</v>
      </c>
      <c r="X16" s="693">
        <v>2.9999999999999997E-4</v>
      </c>
      <c r="Y16" s="689"/>
      <c r="Z16" s="165" t="s">
        <v>1002</v>
      </c>
      <c r="AA16" s="167">
        <f>$C$633</f>
        <v>33</v>
      </c>
      <c r="AB16" s="181">
        <f>$AE$633</f>
        <v>14.870675459844151</v>
      </c>
      <c r="AC16" s="150"/>
      <c r="AD16" s="151"/>
      <c r="AE16" s="151"/>
      <c r="AH16" s="151"/>
      <c r="AI16" s="151"/>
      <c r="AL16" s="151"/>
      <c r="AM16" s="151"/>
    </row>
    <row r="17" spans="1:39" ht="14.45" customHeight="1">
      <c r="A17" s="150"/>
      <c r="C17" s="677" t="s">
        <v>1545</v>
      </c>
      <c r="D17" s="675">
        <v>0.45</v>
      </c>
      <c r="E17" s="691" t="s">
        <v>1533</v>
      </c>
      <c r="F17" s="693">
        <v>0.05</v>
      </c>
      <c r="G17" s="689">
        <v>3</v>
      </c>
      <c r="H17" s="165" t="s">
        <v>1546</v>
      </c>
      <c r="I17" s="167">
        <f>C895</f>
        <v>3</v>
      </c>
      <c r="J17" s="181">
        <f>K776</f>
        <v>1.3094499999999998</v>
      </c>
      <c r="K17" s="151"/>
      <c r="L17" s="677" t="s">
        <v>1545</v>
      </c>
      <c r="M17" s="675">
        <v>0.15</v>
      </c>
      <c r="N17" s="691" t="s">
        <v>1533</v>
      </c>
      <c r="O17" s="702">
        <v>8.3999999999999995E-3</v>
      </c>
      <c r="P17" s="689">
        <v>6</v>
      </c>
      <c r="Q17" s="165" t="s">
        <v>1546</v>
      </c>
      <c r="R17" s="167">
        <f>$C$781</f>
        <v>8</v>
      </c>
      <c r="S17" s="181">
        <f>$S$781</f>
        <v>3.4352025153263877</v>
      </c>
      <c r="U17" s="677" t="s">
        <v>1545</v>
      </c>
      <c r="V17" s="675">
        <v>0.03</v>
      </c>
      <c r="W17" s="691" t="s">
        <v>1533</v>
      </c>
      <c r="X17" s="693">
        <v>1.1999999999999999E-3</v>
      </c>
      <c r="Y17" s="689">
        <v>9</v>
      </c>
      <c r="Z17" s="165" t="s">
        <v>1546</v>
      </c>
      <c r="AA17" s="167">
        <f>$C$802</f>
        <v>29</v>
      </c>
      <c r="AB17" s="181">
        <f>$AE$802</f>
        <v>12.828122342708454</v>
      </c>
      <c r="AC17" s="150"/>
      <c r="AD17" s="151"/>
      <c r="AE17" s="151"/>
      <c r="AH17" s="151"/>
      <c r="AI17" s="151"/>
      <c r="AL17" s="151"/>
      <c r="AM17" s="151"/>
    </row>
    <row r="18" spans="1:39" ht="14.45" customHeight="1">
      <c r="A18" s="150"/>
      <c r="C18" s="677" t="s">
        <v>1545</v>
      </c>
      <c r="D18" s="675">
        <v>0.45</v>
      </c>
      <c r="E18" s="691" t="s">
        <v>1533</v>
      </c>
      <c r="F18" s="693">
        <v>2.5000000000000001E-2</v>
      </c>
      <c r="G18" s="689">
        <v>6</v>
      </c>
      <c r="H18" s="165" t="s">
        <v>1547</v>
      </c>
      <c r="I18" s="167">
        <f>C895</f>
        <v>3</v>
      </c>
      <c r="J18" s="181">
        <f>K895</f>
        <v>1.3094499999999998</v>
      </c>
      <c r="K18" s="151"/>
      <c r="L18" s="677" t="s">
        <v>1545</v>
      </c>
      <c r="M18" s="675">
        <v>0.15</v>
      </c>
      <c r="N18" s="691" t="s">
        <v>1533</v>
      </c>
      <c r="O18" s="703"/>
      <c r="P18" s="689"/>
      <c r="Q18" s="165" t="s">
        <v>1547</v>
      </c>
      <c r="R18" s="167">
        <f>$C$900</f>
        <v>8</v>
      </c>
      <c r="S18" s="181">
        <f>$S$900</f>
        <v>3.4390241547337403</v>
      </c>
      <c r="U18" s="677" t="s">
        <v>1545</v>
      </c>
      <c r="V18" s="675">
        <v>0.03</v>
      </c>
      <c r="W18" s="691" t="s">
        <v>1533</v>
      </c>
      <c r="X18" s="693">
        <v>5.9999999999999995E-4</v>
      </c>
      <c r="Y18" s="689"/>
      <c r="Z18" s="165" t="s">
        <v>1547</v>
      </c>
      <c r="AA18" s="167">
        <f>$C$921</f>
        <v>29</v>
      </c>
      <c r="AB18" s="181">
        <f>$AE$921</f>
        <v>12.903485000228635</v>
      </c>
      <c r="AC18" s="150"/>
      <c r="AD18" s="151"/>
      <c r="AE18" s="151"/>
      <c r="AH18" s="151"/>
      <c r="AI18" s="151"/>
      <c r="AL18" s="151"/>
      <c r="AM18" s="151"/>
    </row>
    <row r="19" spans="1:39" ht="14.45" customHeight="1">
      <c r="A19" s="150"/>
      <c r="C19" s="677" t="s">
        <v>1548</v>
      </c>
      <c r="D19" s="675">
        <v>0.45</v>
      </c>
      <c r="E19" s="691" t="s">
        <v>1535</v>
      </c>
      <c r="F19" s="693">
        <v>0.15</v>
      </c>
      <c r="G19" s="689">
        <v>1</v>
      </c>
      <c r="H19" s="165" t="s">
        <v>1537</v>
      </c>
      <c r="I19" s="167">
        <f>C1024</f>
        <v>3</v>
      </c>
      <c r="J19" s="181">
        <f>K1024</f>
        <v>1.3094499999999998</v>
      </c>
      <c r="K19" s="151"/>
      <c r="L19" s="677" t="s">
        <v>1548</v>
      </c>
      <c r="M19" s="675">
        <v>0.15</v>
      </c>
      <c r="N19" s="691" t="s">
        <v>1535</v>
      </c>
      <c r="O19" s="702">
        <v>1.66E-2</v>
      </c>
      <c r="P19" s="689">
        <v>2</v>
      </c>
      <c r="Q19" s="165" t="s">
        <v>1537</v>
      </c>
      <c r="R19" s="167">
        <f>$C$1029</f>
        <v>8</v>
      </c>
      <c r="S19" s="181">
        <f>$S$1029</f>
        <v>3.4390241547337403</v>
      </c>
      <c r="U19" s="677" t="s">
        <v>1548</v>
      </c>
      <c r="V19" s="675">
        <v>0.03</v>
      </c>
      <c r="W19" s="691" t="s">
        <v>1535</v>
      </c>
      <c r="X19" s="693">
        <v>3.3999999999999998E-3</v>
      </c>
      <c r="Y19" s="689">
        <v>3</v>
      </c>
      <c r="Z19" s="165" t="s">
        <v>1537</v>
      </c>
      <c r="AA19" s="167">
        <f>$C$1050</f>
        <v>29</v>
      </c>
      <c r="AB19" s="181">
        <f>$AE$1050</f>
        <v>12.903485000228635</v>
      </c>
      <c r="AC19" s="150"/>
      <c r="AD19" s="151"/>
      <c r="AE19" s="151"/>
      <c r="AH19" s="151"/>
      <c r="AI19" s="151"/>
      <c r="AL19" s="151"/>
      <c r="AM19" s="151"/>
    </row>
    <row r="20" spans="1:39" ht="14.45" customHeight="1" thickBot="1">
      <c r="A20" s="150"/>
      <c r="C20" s="678" t="s">
        <v>1548</v>
      </c>
      <c r="D20" s="676">
        <v>0.45</v>
      </c>
      <c r="E20" s="692" t="s">
        <v>1535</v>
      </c>
      <c r="F20" s="694">
        <v>7.4999999999999997E-2</v>
      </c>
      <c r="G20" s="690">
        <v>2</v>
      </c>
      <c r="H20" s="182" t="s">
        <v>1538</v>
      </c>
      <c r="I20" s="183">
        <f>C1153</f>
        <v>3</v>
      </c>
      <c r="J20" s="184">
        <f>K1153</f>
        <v>1.1055549999999998</v>
      </c>
      <c r="K20" s="153"/>
      <c r="L20" s="678" t="s">
        <v>1548</v>
      </c>
      <c r="M20" s="676">
        <v>0.15</v>
      </c>
      <c r="N20" s="692" t="s">
        <v>1535</v>
      </c>
      <c r="O20" s="704"/>
      <c r="P20" s="690"/>
      <c r="Q20" s="182" t="s">
        <v>1538</v>
      </c>
      <c r="R20" s="183">
        <f>$C$1157</f>
        <v>7</v>
      </c>
      <c r="S20" s="184">
        <f>$S$1157</f>
        <v>2.9813838652999998</v>
      </c>
      <c r="U20" s="678" t="s">
        <v>1548</v>
      </c>
      <c r="V20" s="676">
        <v>0.03</v>
      </c>
      <c r="W20" s="692" t="s">
        <v>1535</v>
      </c>
      <c r="X20" s="694">
        <v>1.6999999999999999E-3</v>
      </c>
      <c r="Y20" s="690"/>
      <c r="Z20" s="182" t="s">
        <v>1538</v>
      </c>
      <c r="AA20" s="183">
        <f>$C$1176</f>
        <v>26</v>
      </c>
      <c r="AB20" s="184">
        <f>$AE$1176</f>
        <v>11.585660642546527</v>
      </c>
      <c r="AC20" s="150"/>
      <c r="AD20" s="151"/>
      <c r="AE20" s="151"/>
      <c r="AH20" s="151"/>
      <c r="AI20" s="151"/>
      <c r="AL20" s="151"/>
      <c r="AM20" s="151"/>
    </row>
    <row r="21" spans="1:39" ht="14.45" customHeight="1" thickBot="1">
      <c r="A21" s="150"/>
      <c r="F21" s="151"/>
      <c r="G21" s="151"/>
      <c r="J21" s="152"/>
      <c r="K21" s="151"/>
      <c r="N21" s="151"/>
      <c r="O21" s="151"/>
      <c r="R21" s="151"/>
      <c r="S21" s="152"/>
      <c r="V21" s="151"/>
      <c r="W21" s="151"/>
      <c r="Z21" s="151"/>
      <c r="AA21" s="151"/>
      <c r="AB21" s="152"/>
      <c r="AC21" s="150"/>
      <c r="AD21" s="151"/>
      <c r="AE21" s="151"/>
      <c r="AH21" s="151"/>
      <c r="AI21" s="151"/>
      <c r="AL21" s="151"/>
      <c r="AM21" s="151"/>
    </row>
    <row r="22" spans="1:39" ht="14.45" customHeight="1">
      <c r="A22" s="150"/>
      <c r="C22" s="681" t="s">
        <v>1540</v>
      </c>
      <c r="D22" s="679">
        <v>9</v>
      </c>
      <c r="E22" s="696" t="s">
        <v>1541</v>
      </c>
      <c r="F22" s="698" t="s">
        <v>1542</v>
      </c>
      <c r="G22" s="700" t="s">
        <v>1543</v>
      </c>
      <c r="H22" s="419" t="s">
        <v>379</v>
      </c>
      <c r="I22" s="420" t="s">
        <v>1544</v>
      </c>
      <c r="J22" s="179" t="s">
        <v>1576</v>
      </c>
      <c r="K22" s="151"/>
      <c r="L22" s="681" t="s">
        <v>1540</v>
      </c>
      <c r="M22" s="679">
        <v>15</v>
      </c>
      <c r="N22" s="696" t="s">
        <v>1541</v>
      </c>
      <c r="O22" s="698" t="s">
        <v>1542</v>
      </c>
      <c r="P22" s="700" t="s">
        <v>1543</v>
      </c>
      <c r="Q22" s="419" t="s">
        <v>379</v>
      </c>
      <c r="R22" s="420" t="s">
        <v>1544</v>
      </c>
      <c r="S22" s="179" t="s">
        <v>1576</v>
      </c>
      <c r="U22" s="681" t="s">
        <v>1540</v>
      </c>
      <c r="V22" s="679">
        <v>21</v>
      </c>
      <c r="W22" s="696" t="s">
        <v>1541</v>
      </c>
      <c r="X22" s="698" t="s">
        <v>1542</v>
      </c>
      <c r="Y22" s="700" t="s">
        <v>1543</v>
      </c>
      <c r="Z22" s="419" t="s">
        <v>379</v>
      </c>
      <c r="AA22" s="420" t="s">
        <v>1544</v>
      </c>
      <c r="AB22" s="179" t="s">
        <v>1576</v>
      </c>
      <c r="AC22" s="150"/>
      <c r="AD22" s="151"/>
      <c r="AE22" s="151"/>
      <c r="AH22" s="151"/>
      <c r="AI22" s="151"/>
      <c r="AL22" s="151"/>
      <c r="AM22" s="151"/>
    </row>
    <row r="23" spans="1:39" ht="14.45" customHeight="1">
      <c r="A23" s="150"/>
      <c r="C23" s="682"/>
      <c r="D23" s="680"/>
      <c r="E23" s="697"/>
      <c r="F23" s="699"/>
      <c r="G23" s="701"/>
      <c r="H23" s="164" t="s">
        <v>1003</v>
      </c>
      <c r="I23" s="166">
        <f>$C$71</f>
        <v>6</v>
      </c>
      <c r="J23" s="180">
        <f>$O$71</f>
        <v>2.8168623423999994</v>
      </c>
      <c r="K23" s="152"/>
      <c r="L23" s="682"/>
      <c r="M23" s="680"/>
      <c r="N23" s="697"/>
      <c r="O23" s="699"/>
      <c r="P23" s="701"/>
      <c r="Q23" s="164" t="s">
        <v>1003</v>
      </c>
      <c r="R23" s="166">
        <f>$C$79</f>
        <v>15</v>
      </c>
      <c r="S23" s="180">
        <f>$W$79</f>
        <v>6.6380213548032856</v>
      </c>
      <c r="U23" s="682"/>
      <c r="V23" s="680"/>
      <c r="W23" s="697"/>
      <c r="X23" s="699"/>
      <c r="Y23" s="701"/>
      <c r="Z23" s="164" t="s">
        <v>1003</v>
      </c>
      <c r="AA23" s="166">
        <f>$C$104</f>
        <v>40</v>
      </c>
      <c r="AB23" s="180">
        <f>$AE$104</f>
        <v>17.473344832440205</v>
      </c>
      <c r="AC23" s="150"/>
      <c r="AD23" s="151"/>
      <c r="AE23" s="151"/>
      <c r="AH23" s="151"/>
      <c r="AI23" s="151"/>
      <c r="AL23" s="151"/>
      <c r="AM23" s="151"/>
    </row>
    <row r="24" spans="1:39" ht="14.45" customHeight="1">
      <c r="A24" s="150"/>
      <c r="C24" s="682"/>
      <c r="D24" s="680"/>
      <c r="E24" s="697"/>
      <c r="F24" s="699"/>
      <c r="G24" s="701"/>
      <c r="H24" s="165" t="s">
        <v>1001</v>
      </c>
      <c r="I24" s="167">
        <f>$C$295</f>
        <v>5</v>
      </c>
      <c r="J24" s="181">
        <f>$O$295</f>
        <v>2.2652274413929536</v>
      </c>
      <c r="K24" s="151"/>
      <c r="L24" s="682"/>
      <c r="M24" s="680"/>
      <c r="N24" s="697"/>
      <c r="O24" s="699"/>
      <c r="P24" s="701"/>
      <c r="Q24" s="165" t="s">
        <v>1001</v>
      </c>
      <c r="R24" s="167">
        <f>$C$302</f>
        <v>12</v>
      </c>
      <c r="S24" s="181">
        <f>$W$302</f>
        <v>5.5695761790397489</v>
      </c>
      <c r="U24" s="682"/>
      <c r="V24" s="680"/>
      <c r="W24" s="697"/>
      <c r="X24" s="699"/>
      <c r="Y24" s="701"/>
      <c r="Z24" s="165" t="s">
        <v>1001</v>
      </c>
      <c r="AA24" s="167">
        <f>$C$478</f>
        <v>33</v>
      </c>
      <c r="AB24" s="181">
        <f>$AE$323</f>
        <v>14.771796704333624</v>
      </c>
      <c r="AC24" s="150"/>
      <c r="AD24" s="151"/>
      <c r="AE24" s="151"/>
      <c r="AH24" s="151"/>
      <c r="AI24" s="151"/>
      <c r="AL24" s="151"/>
      <c r="AM24" s="151"/>
    </row>
    <row r="25" spans="1:39" ht="14.45" customHeight="1">
      <c r="A25" s="150"/>
      <c r="C25" s="682"/>
      <c r="D25" s="680"/>
      <c r="E25" s="691" t="s">
        <v>1532</v>
      </c>
      <c r="F25" s="693">
        <v>1.67E-2</v>
      </c>
      <c r="G25" s="689">
        <v>6</v>
      </c>
      <c r="H25" s="165" t="s">
        <v>1033</v>
      </c>
      <c r="I25" s="167">
        <f>$C$450</f>
        <v>5</v>
      </c>
      <c r="J25" s="181">
        <f>$O$450</f>
        <v>2.2665011589826318</v>
      </c>
      <c r="K25" s="151"/>
      <c r="L25" s="682"/>
      <c r="M25" s="680"/>
      <c r="N25" s="691" t="s">
        <v>1532</v>
      </c>
      <c r="O25" s="693">
        <v>2.8E-3</v>
      </c>
      <c r="P25" s="689">
        <v>12</v>
      </c>
      <c r="Q25" s="165" t="s">
        <v>1033</v>
      </c>
      <c r="R25" s="167">
        <f>$C$457</f>
        <v>12</v>
      </c>
      <c r="S25" s="181">
        <f>$W$457</f>
        <v>5.5695761790397489</v>
      </c>
      <c r="U25" s="682"/>
      <c r="V25" s="680"/>
      <c r="W25" s="691" t="s">
        <v>1532</v>
      </c>
      <c r="X25" s="693">
        <v>5.9999999999999995E-4</v>
      </c>
      <c r="Y25" s="689">
        <v>18</v>
      </c>
      <c r="Z25" s="165" t="s">
        <v>1033</v>
      </c>
      <c r="AA25" s="167">
        <f>$C$478</f>
        <v>33</v>
      </c>
      <c r="AB25" s="181">
        <f>$AE$478</f>
        <v>14.771796704333624</v>
      </c>
      <c r="AC25" s="150"/>
      <c r="AD25" s="151"/>
      <c r="AE25" s="151"/>
      <c r="AH25" s="151"/>
      <c r="AI25" s="151"/>
      <c r="AL25" s="151"/>
      <c r="AM25" s="151"/>
    </row>
    <row r="26" spans="1:39" ht="14.45" customHeight="1">
      <c r="A26" s="150"/>
      <c r="C26" s="682"/>
      <c r="D26" s="680"/>
      <c r="E26" s="691" t="s">
        <v>1532</v>
      </c>
      <c r="F26" s="693">
        <v>8.3999999999999995E-3</v>
      </c>
      <c r="G26" s="689"/>
      <c r="H26" s="165" t="s">
        <v>1002</v>
      </c>
      <c r="I26" s="167">
        <f>$C$605</f>
        <v>5</v>
      </c>
      <c r="J26" s="181">
        <f>$O$605</f>
        <v>2.2660764639999997</v>
      </c>
      <c r="K26" s="151"/>
      <c r="L26" s="682"/>
      <c r="M26" s="680"/>
      <c r="N26" s="691" t="s">
        <v>1532</v>
      </c>
      <c r="O26" s="693">
        <v>1.4E-3</v>
      </c>
      <c r="P26" s="689"/>
      <c r="Q26" s="165" t="s">
        <v>1002</v>
      </c>
      <c r="R26" s="167">
        <f>$C$612</f>
        <v>12</v>
      </c>
      <c r="S26" s="181">
        <f>$W$612</f>
        <v>5.5789318156761087</v>
      </c>
      <c r="U26" s="682"/>
      <c r="V26" s="680"/>
      <c r="W26" s="691" t="s">
        <v>1532</v>
      </c>
      <c r="X26" s="693">
        <v>2.9999999999999997E-4</v>
      </c>
      <c r="Y26" s="689"/>
      <c r="Z26" s="165" t="s">
        <v>1002</v>
      </c>
      <c r="AA26" s="167">
        <f>$C$633</f>
        <v>33</v>
      </c>
      <c r="AB26" s="181">
        <f>$AE$633</f>
        <v>14.870675459844151</v>
      </c>
      <c r="AC26" s="150"/>
      <c r="AD26" s="151"/>
      <c r="AE26" s="151"/>
      <c r="AH26" s="151"/>
      <c r="AI26" s="151"/>
      <c r="AL26" s="151"/>
      <c r="AM26" s="151"/>
    </row>
    <row r="27" spans="1:39" ht="14.45" customHeight="1">
      <c r="A27" s="150"/>
      <c r="C27" s="677" t="s">
        <v>1545</v>
      </c>
      <c r="D27" s="675">
        <v>0.3</v>
      </c>
      <c r="E27" s="691" t="s">
        <v>1533</v>
      </c>
      <c r="F27" s="693">
        <v>3.3300000000000003E-2</v>
      </c>
      <c r="G27" s="689">
        <v>3</v>
      </c>
      <c r="H27" s="165" t="s">
        <v>1546</v>
      </c>
      <c r="I27" s="167">
        <f>$C$777</f>
        <v>4</v>
      </c>
      <c r="J27" s="181">
        <f>$O$777</f>
        <v>1.88049338269618</v>
      </c>
      <c r="K27" s="151"/>
      <c r="L27" s="677" t="s">
        <v>1545</v>
      </c>
      <c r="M27" s="675">
        <v>0.1</v>
      </c>
      <c r="N27" s="691" t="s">
        <v>1533</v>
      </c>
      <c r="O27" s="693">
        <v>5.5999999999999999E-3</v>
      </c>
      <c r="P27" s="689">
        <v>6</v>
      </c>
      <c r="Q27" s="165" t="s">
        <v>1546</v>
      </c>
      <c r="R27" s="167">
        <f>$C$784</f>
        <v>11</v>
      </c>
      <c r="S27" s="181">
        <f>$W$784</f>
        <v>4.8137190893745823</v>
      </c>
      <c r="U27" s="677" t="s">
        <v>1545</v>
      </c>
      <c r="V27" s="675">
        <v>0.03</v>
      </c>
      <c r="W27" s="691" t="s">
        <v>1533</v>
      </c>
      <c r="X27" s="693">
        <v>1.1999999999999999E-3</v>
      </c>
      <c r="Y27" s="689">
        <v>9</v>
      </c>
      <c r="Z27" s="165" t="s">
        <v>1546</v>
      </c>
      <c r="AA27" s="167">
        <f>$C$802</f>
        <v>29</v>
      </c>
      <c r="AB27" s="181">
        <f>$AE$802</f>
        <v>12.828122342708454</v>
      </c>
      <c r="AC27" s="150"/>
      <c r="AD27" s="151"/>
      <c r="AE27" s="151"/>
      <c r="AH27" s="151"/>
      <c r="AI27" s="151"/>
      <c r="AL27" s="151"/>
      <c r="AM27" s="151"/>
    </row>
    <row r="28" spans="1:39" ht="14.45" customHeight="1">
      <c r="A28" s="150"/>
      <c r="C28" s="677" t="s">
        <v>1545</v>
      </c>
      <c r="D28" s="675">
        <v>0.3</v>
      </c>
      <c r="E28" s="691" t="s">
        <v>1533</v>
      </c>
      <c r="F28" s="693">
        <v>1.67E-2</v>
      </c>
      <c r="G28" s="689"/>
      <c r="H28" s="165" t="s">
        <v>1547</v>
      </c>
      <c r="I28" s="167">
        <f>$C$896</f>
        <v>4</v>
      </c>
      <c r="J28" s="181">
        <f>$O$896</f>
        <v>1.8801928383734416</v>
      </c>
      <c r="K28" s="151"/>
      <c r="L28" s="677" t="s">
        <v>1545</v>
      </c>
      <c r="M28" s="675">
        <v>0.1</v>
      </c>
      <c r="N28" s="691" t="s">
        <v>1533</v>
      </c>
      <c r="O28" s="693">
        <v>2.8E-3</v>
      </c>
      <c r="P28" s="689"/>
      <c r="Q28" s="165" t="s">
        <v>1547</v>
      </c>
      <c r="R28" s="167">
        <f>$C$903</f>
        <v>11</v>
      </c>
      <c r="S28" s="181">
        <f>$W$903</f>
        <v>4.8209816477251843</v>
      </c>
      <c r="U28" s="677" t="s">
        <v>1545</v>
      </c>
      <c r="V28" s="675">
        <v>0.03</v>
      </c>
      <c r="W28" s="691" t="s">
        <v>1533</v>
      </c>
      <c r="X28" s="693">
        <v>5.9999999999999995E-4</v>
      </c>
      <c r="Y28" s="689"/>
      <c r="Z28" s="165" t="s">
        <v>1547</v>
      </c>
      <c r="AA28" s="167">
        <f>$C$921</f>
        <v>29</v>
      </c>
      <c r="AB28" s="181">
        <f>$AE$921</f>
        <v>12.903485000228635</v>
      </c>
      <c r="AC28" s="150"/>
      <c r="AD28" s="151"/>
      <c r="AE28" s="151"/>
      <c r="AH28" s="151"/>
      <c r="AI28" s="151"/>
      <c r="AL28" s="151"/>
      <c r="AM28" s="151"/>
    </row>
    <row r="29" spans="1:39" ht="14.45" customHeight="1">
      <c r="A29" s="150"/>
      <c r="C29" s="677" t="s">
        <v>1548</v>
      </c>
      <c r="D29" s="675">
        <v>0.3</v>
      </c>
      <c r="E29" s="691" t="s">
        <v>1535</v>
      </c>
      <c r="F29" s="693">
        <v>0.1</v>
      </c>
      <c r="G29" s="689">
        <v>1</v>
      </c>
      <c r="H29" s="165" t="s">
        <v>1537</v>
      </c>
      <c r="I29" s="167">
        <f>$C$1025</f>
        <v>4</v>
      </c>
      <c r="J29" s="181">
        <f>$O$1025</f>
        <v>1.88109469030182</v>
      </c>
      <c r="K29" s="151"/>
      <c r="L29" s="677" t="s">
        <v>1548</v>
      </c>
      <c r="M29" s="675">
        <v>0.1</v>
      </c>
      <c r="N29" s="691" t="s">
        <v>1535</v>
      </c>
      <c r="O29" s="693">
        <v>1.66E-2</v>
      </c>
      <c r="P29" s="689">
        <v>2</v>
      </c>
      <c r="Q29" s="165" t="s">
        <v>1537</v>
      </c>
      <c r="R29" s="167">
        <f>$C$1032</f>
        <v>11</v>
      </c>
      <c r="S29" s="181">
        <f>$W$1032</f>
        <v>4.8209816477251843</v>
      </c>
      <c r="U29" s="677" t="s">
        <v>1548</v>
      </c>
      <c r="V29" s="675">
        <v>0.03</v>
      </c>
      <c r="W29" s="691" t="s">
        <v>1535</v>
      </c>
      <c r="X29" s="693">
        <v>3.3999999999999998E-3</v>
      </c>
      <c r="Y29" s="689">
        <v>3</v>
      </c>
      <c r="Z29" s="165" t="s">
        <v>1537</v>
      </c>
      <c r="AA29" s="167">
        <f>$C$1050</f>
        <v>29</v>
      </c>
      <c r="AB29" s="181">
        <f>$AE$1050</f>
        <v>12.903485000228635</v>
      </c>
      <c r="AC29" s="150"/>
      <c r="AD29" s="151"/>
      <c r="AE29" s="151"/>
      <c r="AH29" s="151"/>
      <c r="AI29" s="151"/>
      <c r="AL29" s="151"/>
      <c r="AM29" s="151"/>
    </row>
    <row r="30" spans="1:39" ht="14.45" customHeight="1" thickBot="1">
      <c r="A30" s="150"/>
      <c r="C30" s="678" t="s">
        <v>1548</v>
      </c>
      <c r="D30" s="676">
        <v>0.3</v>
      </c>
      <c r="E30" s="692" t="s">
        <v>1535</v>
      </c>
      <c r="F30" s="694">
        <v>0.05</v>
      </c>
      <c r="G30" s="690"/>
      <c r="H30" s="182" t="s">
        <v>1538</v>
      </c>
      <c r="I30" s="183">
        <f>$C$1025</f>
        <v>4</v>
      </c>
      <c r="J30" s="184">
        <f>O$1154</f>
        <v>1.6139192</v>
      </c>
      <c r="K30" s="153"/>
      <c r="L30" s="678" t="s">
        <v>1548</v>
      </c>
      <c r="M30" s="676">
        <v>0.1</v>
      </c>
      <c r="N30" s="692" t="s">
        <v>1535</v>
      </c>
      <c r="O30" s="694">
        <v>8.3000000000000001E-3</v>
      </c>
      <c r="P30" s="690"/>
      <c r="Q30" s="182" t="s">
        <v>1538</v>
      </c>
      <c r="R30" s="183">
        <f>$C$1159</f>
        <v>9</v>
      </c>
      <c r="S30" s="184">
        <f>$W$1159</f>
        <v>4.1705157721967376</v>
      </c>
      <c r="U30" s="678" t="s">
        <v>1548</v>
      </c>
      <c r="V30" s="676">
        <v>0.03</v>
      </c>
      <c r="W30" s="692" t="s">
        <v>1535</v>
      </c>
      <c r="X30" s="694">
        <v>1.6999999999999999E-3</v>
      </c>
      <c r="Y30" s="690"/>
      <c r="Z30" s="182" t="s">
        <v>1538</v>
      </c>
      <c r="AA30" s="183">
        <f>$C$1176</f>
        <v>26</v>
      </c>
      <c r="AB30" s="184">
        <f>$AE$1176</f>
        <v>11.585660642546527</v>
      </c>
      <c r="AC30" s="150"/>
      <c r="AD30" s="151"/>
      <c r="AE30" s="151"/>
      <c r="AH30" s="151"/>
      <c r="AI30" s="151"/>
      <c r="AL30" s="151"/>
      <c r="AM30" s="151"/>
    </row>
    <row r="31" spans="1:39" ht="14.45" customHeight="1" thickBot="1">
      <c r="A31" s="150"/>
      <c r="D31" s="154"/>
      <c r="F31" s="151"/>
      <c r="G31" s="151"/>
      <c r="J31" s="152"/>
      <c r="K31" s="151"/>
      <c r="M31" s="154"/>
      <c r="N31" s="151"/>
      <c r="O31" s="151"/>
      <c r="R31" s="151"/>
      <c r="S31" s="152"/>
      <c r="V31" s="154"/>
      <c r="W31" s="151"/>
      <c r="Z31" s="151"/>
      <c r="AA31" s="151"/>
      <c r="AB31" s="152"/>
      <c r="AC31" s="150"/>
      <c r="AD31" s="151"/>
      <c r="AE31" s="151"/>
      <c r="AH31" s="151"/>
      <c r="AI31" s="151"/>
      <c r="AL31" s="151"/>
      <c r="AM31" s="151"/>
    </row>
    <row r="32" spans="1:39" ht="14.45" customHeight="1">
      <c r="A32" s="150"/>
      <c r="C32" s="681" t="s">
        <v>1540</v>
      </c>
      <c r="D32" s="679">
        <v>10</v>
      </c>
      <c r="E32" s="696" t="s">
        <v>1541</v>
      </c>
      <c r="F32" s="698" t="s">
        <v>1542</v>
      </c>
      <c r="G32" s="700" t="s">
        <v>1543</v>
      </c>
      <c r="H32" s="419" t="s">
        <v>379</v>
      </c>
      <c r="I32" s="420" t="s">
        <v>1544</v>
      </c>
      <c r="J32" s="179" t="s">
        <v>1576</v>
      </c>
      <c r="K32" s="151"/>
      <c r="L32" s="681" t="s">
        <v>1540</v>
      </c>
      <c r="M32" s="679">
        <v>16</v>
      </c>
      <c r="N32" s="696" t="s">
        <v>1541</v>
      </c>
      <c r="O32" s="698" t="s">
        <v>1542</v>
      </c>
      <c r="P32" s="700" t="s">
        <v>1543</v>
      </c>
      <c r="Q32" s="419" t="s">
        <v>379</v>
      </c>
      <c r="R32" s="420" t="s">
        <v>1544</v>
      </c>
      <c r="S32" s="179" t="s">
        <v>1576</v>
      </c>
      <c r="U32" s="681" t="s">
        <v>1540</v>
      </c>
      <c r="V32" s="679">
        <v>22</v>
      </c>
      <c r="W32" s="696" t="s">
        <v>1541</v>
      </c>
      <c r="X32" s="698" t="s">
        <v>1542</v>
      </c>
      <c r="Y32" s="700" t="s">
        <v>1543</v>
      </c>
      <c r="Z32" s="419" t="s">
        <v>379</v>
      </c>
      <c r="AA32" s="420" t="s">
        <v>1544</v>
      </c>
      <c r="AB32" s="179" t="s">
        <v>1576</v>
      </c>
      <c r="AC32" s="150"/>
      <c r="AD32" s="151"/>
      <c r="AE32" s="151"/>
      <c r="AH32" s="151"/>
      <c r="AI32" s="151"/>
      <c r="AL32" s="151"/>
      <c r="AM32" s="151"/>
    </row>
    <row r="33" spans="1:39" ht="14.45" customHeight="1">
      <c r="A33" s="150"/>
      <c r="C33" s="682"/>
      <c r="D33" s="680"/>
      <c r="E33" s="697"/>
      <c r="F33" s="699"/>
      <c r="G33" s="701"/>
      <c r="H33" s="164" t="s">
        <v>1003</v>
      </c>
      <c r="I33" s="166">
        <f>$C$71</f>
        <v>6</v>
      </c>
      <c r="J33" s="180">
        <f>$O$71</f>
        <v>2.8168623423999994</v>
      </c>
      <c r="K33" s="152"/>
      <c r="L33" s="682"/>
      <c r="M33" s="680"/>
      <c r="N33" s="697"/>
      <c r="O33" s="699"/>
      <c r="P33" s="701"/>
      <c r="Q33" s="164" t="s">
        <v>1003</v>
      </c>
      <c r="R33" s="166">
        <f>$C$79</f>
        <v>15</v>
      </c>
      <c r="S33" s="180">
        <f>$W$79</f>
        <v>6.6380213548032856</v>
      </c>
      <c r="U33" s="682"/>
      <c r="V33" s="680"/>
      <c r="W33" s="697"/>
      <c r="X33" s="699"/>
      <c r="Y33" s="701"/>
      <c r="Z33" s="164" t="s">
        <v>1003</v>
      </c>
      <c r="AA33" s="166">
        <f>$C$176</f>
        <v>112</v>
      </c>
      <c r="AB33" s="180">
        <f>$AI$176</f>
        <v>47.150851643438095</v>
      </c>
      <c r="AC33" s="150"/>
      <c r="AD33" s="151"/>
      <c r="AE33" s="151"/>
      <c r="AH33" s="151"/>
      <c r="AI33" s="151"/>
      <c r="AL33" s="151"/>
      <c r="AM33" s="151"/>
    </row>
    <row r="34" spans="1:39" ht="14.45" customHeight="1">
      <c r="A34" s="150"/>
      <c r="C34" s="682"/>
      <c r="D34" s="680"/>
      <c r="E34" s="697"/>
      <c r="F34" s="699"/>
      <c r="G34" s="701"/>
      <c r="H34" s="165" t="s">
        <v>1001</v>
      </c>
      <c r="I34" s="167">
        <f>$C$295</f>
        <v>5</v>
      </c>
      <c r="J34" s="181">
        <f>$O$295</f>
        <v>2.2652274413929536</v>
      </c>
      <c r="K34" s="151"/>
      <c r="L34" s="682"/>
      <c r="M34" s="680"/>
      <c r="N34" s="697"/>
      <c r="O34" s="699"/>
      <c r="P34" s="701"/>
      <c r="Q34" s="165" t="s">
        <v>1001</v>
      </c>
      <c r="R34" s="167">
        <f>$C$302</f>
        <v>12</v>
      </c>
      <c r="S34" s="181">
        <f>$W$302</f>
        <v>5.5695761790397489</v>
      </c>
      <c r="U34" s="682"/>
      <c r="V34" s="680"/>
      <c r="W34" s="697"/>
      <c r="X34" s="699"/>
      <c r="Y34" s="701"/>
      <c r="Z34" s="165" t="s">
        <v>1001</v>
      </c>
      <c r="AA34" s="167">
        <f>$C$379</f>
        <v>89</v>
      </c>
      <c r="AB34" s="181">
        <f>$AI$379</f>
        <v>37.982202179550342</v>
      </c>
      <c r="AC34" s="150"/>
      <c r="AD34" s="151"/>
      <c r="AE34" s="151"/>
      <c r="AH34" s="151"/>
      <c r="AI34" s="151"/>
      <c r="AL34" s="151"/>
      <c r="AM34" s="151"/>
    </row>
    <row r="35" spans="1:39" ht="14.45" customHeight="1">
      <c r="A35" s="150"/>
      <c r="C35" s="682"/>
      <c r="D35" s="680"/>
      <c r="E35" s="691" t="s">
        <v>1532</v>
      </c>
      <c r="F35" s="693">
        <v>1.67E-2</v>
      </c>
      <c r="G35" s="689">
        <v>6</v>
      </c>
      <c r="H35" s="165" t="s">
        <v>1033</v>
      </c>
      <c r="I35" s="167">
        <f>$C$450</f>
        <v>5</v>
      </c>
      <c r="J35" s="181">
        <f>$O$450</f>
        <v>2.2665011589826318</v>
      </c>
      <c r="K35" s="151"/>
      <c r="L35" s="682"/>
      <c r="M35" s="680"/>
      <c r="N35" s="691" t="s">
        <v>1532</v>
      </c>
      <c r="O35" s="693">
        <v>2.8E-3</v>
      </c>
      <c r="P35" s="689">
        <v>12</v>
      </c>
      <c r="Q35" s="165" t="s">
        <v>1033</v>
      </c>
      <c r="R35" s="167">
        <f>$C$457</f>
        <v>12</v>
      </c>
      <c r="S35" s="181">
        <f>$W$457</f>
        <v>5.5695761790397489</v>
      </c>
      <c r="U35" s="682"/>
      <c r="V35" s="680"/>
      <c r="W35" s="691" t="s">
        <v>1532</v>
      </c>
      <c r="X35" s="693">
        <v>2.0000000000000001E-4</v>
      </c>
      <c r="Y35" s="689">
        <v>24</v>
      </c>
      <c r="Z35" s="165" t="s">
        <v>1033</v>
      </c>
      <c r="AA35" s="167">
        <f>$C$534</f>
        <v>89</v>
      </c>
      <c r="AB35" s="181">
        <f>$AI$534</f>
        <v>37.982202179550342</v>
      </c>
      <c r="AC35" s="150"/>
      <c r="AD35" s="151"/>
      <c r="AE35" s="151"/>
      <c r="AH35" s="151"/>
      <c r="AI35" s="151"/>
      <c r="AL35" s="151"/>
      <c r="AM35" s="151"/>
    </row>
    <row r="36" spans="1:39" ht="14.45" customHeight="1">
      <c r="A36" s="150"/>
      <c r="C36" s="682"/>
      <c r="D36" s="680"/>
      <c r="E36" s="691" t="s">
        <v>1532</v>
      </c>
      <c r="F36" s="693">
        <v>8.3999999999999995E-3</v>
      </c>
      <c r="G36" s="689"/>
      <c r="H36" s="165" t="s">
        <v>1002</v>
      </c>
      <c r="I36" s="167">
        <f>$C$605</f>
        <v>5</v>
      </c>
      <c r="J36" s="181">
        <f>$O$605</f>
        <v>2.2660764639999997</v>
      </c>
      <c r="K36" s="151"/>
      <c r="L36" s="682"/>
      <c r="M36" s="680"/>
      <c r="N36" s="691" t="s">
        <v>1532</v>
      </c>
      <c r="O36" s="693">
        <v>1.4E-3</v>
      </c>
      <c r="P36" s="689"/>
      <c r="Q36" s="165" t="s">
        <v>1002</v>
      </c>
      <c r="R36" s="167">
        <f>$C$612</f>
        <v>12</v>
      </c>
      <c r="S36" s="181">
        <f>$W$612</f>
        <v>5.5789318156761087</v>
      </c>
      <c r="U36" s="682"/>
      <c r="V36" s="680"/>
      <c r="W36" s="691" t="s">
        <v>1532</v>
      </c>
      <c r="X36" s="693"/>
      <c r="Y36" s="689"/>
      <c r="Z36" s="165" t="s">
        <v>1002</v>
      </c>
      <c r="AA36" s="167">
        <f>$C$696</f>
        <v>96</v>
      </c>
      <c r="AB36" s="181">
        <f>$AI$696</f>
        <v>40.691868638785088</v>
      </c>
      <c r="AC36" s="150"/>
      <c r="AD36" s="151"/>
      <c r="AE36" s="151"/>
      <c r="AH36" s="151"/>
      <c r="AI36" s="151"/>
      <c r="AL36" s="151"/>
      <c r="AM36" s="151"/>
    </row>
    <row r="37" spans="1:39" ht="14.45" customHeight="1">
      <c r="A37" s="150"/>
      <c r="C37" s="677" t="s">
        <v>1545</v>
      </c>
      <c r="D37" s="675">
        <v>0.3</v>
      </c>
      <c r="E37" s="691" t="s">
        <v>1533</v>
      </c>
      <c r="F37" s="693">
        <v>3.3300000000000003E-2</v>
      </c>
      <c r="G37" s="689">
        <v>3</v>
      </c>
      <c r="H37" s="165" t="s">
        <v>1546</v>
      </c>
      <c r="I37" s="167">
        <f>$C$777</f>
        <v>4</v>
      </c>
      <c r="J37" s="181">
        <f>$O$777</f>
        <v>1.88049338269618</v>
      </c>
      <c r="K37" s="151"/>
      <c r="L37" s="677" t="s">
        <v>1545</v>
      </c>
      <c r="M37" s="675">
        <v>0.1</v>
      </c>
      <c r="N37" s="691" t="s">
        <v>1533</v>
      </c>
      <c r="O37" s="693">
        <v>5.5999999999999999E-3</v>
      </c>
      <c r="P37" s="689">
        <v>6</v>
      </c>
      <c r="Q37" s="165" t="s">
        <v>1546</v>
      </c>
      <c r="R37" s="167">
        <f>$C$784</f>
        <v>11</v>
      </c>
      <c r="S37" s="181">
        <f>$W$784</f>
        <v>4.8137190893745823</v>
      </c>
      <c r="U37" s="677" t="s">
        <v>1545</v>
      </c>
      <c r="V37" s="675">
        <v>0.01</v>
      </c>
      <c r="W37" s="691" t="s">
        <v>1533</v>
      </c>
      <c r="X37" s="693">
        <v>4.0000000000000002E-4</v>
      </c>
      <c r="Y37" s="689">
        <v>12</v>
      </c>
      <c r="Z37" s="165" t="s">
        <v>1546</v>
      </c>
      <c r="AA37" s="167">
        <f>$C$848</f>
        <v>75</v>
      </c>
      <c r="AB37" s="181">
        <f>$AI$848</f>
        <v>31.883510117979654</v>
      </c>
      <c r="AC37" s="150"/>
      <c r="AD37" s="151"/>
      <c r="AE37" s="151"/>
      <c r="AH37" s="151"/>
      <c r="AI37" s="151"/>
      <c r="AL37" s="151"/>
      <c r="AM37" s="151"/>
    </row>
    <row r="38" spans="1:39" ht="14.45" customHeight="1">
      <c r="A38" s="150"/>
      <c r="C38" s="677" t="s">
        <v>1545</v>
      </c>
      <c r="D38" s="675">
        <v>0.3</v>
      </c>
      <c r="E38" s="691" t="s">
        <v>1533</v>
      </c>
      <c r="F38" s="693">
        <v>1.67E-2</v>
      </c>
      <c r="G38" s="689"/>
      <c r="H38" s="165" t="s">
        <v>1547</v>
      </c>
      <c r="I38" s="167">
        <f>$C$896</f>
        <v>4</v>
      </c>
      <c r="J38" s="181">
        <f>$O$896</f>
        <v>1.8801928383734416</v>
      </c>
      <c r="K38" s="151"/>
      <c r="L38" s="677" t="s">
        <v>1545</v>
      </c>
      <c r="M38" s="675">
        <v>0.1</v>
      </c>
      <c r="N38" s="691" t="s">
        <v>1533</v>
      </c>
      <c r="O38" s="693">
        <v>2.8E-3</v>
      </c>
      <c r="P38" s="689"/>
      <c r="Q38" s="165" t="s">
        <v>1547</v>
      </c>
      <c r="R38" s="167">
        <f>$C$903</f>
        <v>11</v>
      </c>
      <c r="S38" s="181">
        <f>$W$903</f>
        <v>4.8209816477251843</v>
      </c>
      <c r="U38" s="677" t="s">
        <v>1545</v>
      </c>
      <c r="V38" s="675"/>
      <c r="W38" s="691" t="s">
        <v>1533</v>
      </c>
      <c r="X38" s="693"/>
      <c r="Y38" s="689"/>
      <c r="Z38" s="165" t="s">
        <v>1547</v>
      </c>
      <c r="AA38" s="167">
        <f>$C$971</f>
        <v>79</v>
      </c>
      <c r="AB38" s="181">
        <f>$AI$971</f>
        <v>33.669475130912986</v>
      </c>
      <c r="AC38" s="150"/>
      <c r="AD38" s="151"/>
      <c r="AE38" s="151"/>
      <c r="AH38" s="151"/>
      <c r="AI38" s="151"/>
      <c r="AL38" s="151"/>
      <c r="AM38" s="151"/>
    </row>
    <row r="39" spans="1:39" ht="14.45" customHeight="1">
      <c r="A39" s="150"/>
      <c r="C39" s="677" t="s">
        <v>1548</v>
      </c>
      <c r="D39" s="675">
        <v>0.3</v>
      </c>
      <c r="E39" s="691" t="s">
        <v>1535</v>
      </c>
      <c r="F39" s="693">
        <v>0.1</v>
      </c>
      <c r="G39" s="689">
        <v>1</v>
      </c>
      <c r="H39" s="165" t="s">
        <v>1537</v>
      </c>
      <c r="I39" s="167">
        <f>$C$1025</f>
        <v>4</v>
      </c>
      <c r="J39" s="181">
        <f>$O$1025</f>
        <v>1.88109469030182</v>
      </c>
      <c r="K39" s="151"/>
      <c r="L39" s="677" t="s">
        <v>1548</v>
      </c>
      <c r="M39" s="675">
        <v>0.1</v>
      </c>
      <c r="N39" s="691" t="s">
        <v>1535</v>
      </c>
      <c r="O39" s="693">
        <v>1.66E-2</v>
      </c>
      <c r="P39" s="689">
        <v>2</v>
      </c>
      <c r="Q39" s="165" t="s">
        <v>1537</v>
      </c>
      <c r="R39" s="167">
        <f>$C$1032</f>
        <v>11</v>
      </c>
      <c r="S39" s="181">
        <f>$W$1032</f>
        <v>4.8209816477251843</v>
      </c>
      <c r="U39" s="677" t="s">
        <v>1548</v>
      </c>
      <c r="V39" s="675">
        <v>0.01</v>
      </c>
      <c r="W39" s="691" t="s">
        <v>1535</v>
      </c>
      <c r="X39" s="693">
        <v>8.0000000000000004E-4</v>
      </c>
      <c r="Y39" s="689">
        <v>4</v>
      </c>
      <c r="Z39" s="165" t="s">
        <v>1537</v>
      </c>
      <c r="AA39" s="167">
        <f>$C$1100</f>
        <v>79</v>
      </c>
      <c r="AB39" s="181">
        <f>$AI$1100</f>
        <v>33.669475130912986</v>
      </c>
      <c r="AC39" s="150"/>
      <c r="AD39" s="151"/>
      <c r="AE39" s="151"/>
      <c r="AH39" s="151"/>
      <c r="AI39" s="151"/>
      <c r="AL39" s="151"/>
      <c r="AM39" s="151"/>
    </row>
    <row r="40" spans="1:39" ht="14.45" customHeight="1" thickBot="1">
      <c r="A40" s="150"/>
      <c r="C40" s="678" t="s">
        <v>1548</v>
      </c>
      <c r="D40" s="676">
        <v>0.3</v>
      </c>
      <c r="E40" s="692" t="s">
        <v>1535</v>
      </c>
      <c r="F40" s="694">
        <v>0.05</v>
      </c>
      <c r="G40" s="690"/>
      <c r="H40" s="182" t="s">
        <v>1538</v>
      </c>
      <c r="I40" s="183">
        <f>$C$1025</f>
        <v>4</v>
      </c>
      <c r="J40" s="184">
        <f>O$1154</f>
        <v>1.6139192</v>
      </c>
      <c r="K40" s="153"/>
      <c r="L40" s="678" t="s">
        <v>1548</v>
      </c>
      <c r="M40" s="676">
        <v>0.1</v>
      </c>
      <c r="N40" s="692" t="s">
        <v>1535</v>
      </c>
      <c r="O40" s="694">
        <v>8.3000000000000001E-3</v>
      </c>
      <c r="P40" s="690"/>
      <c r="Q40" s="182" t="s">
        <v>1538</v>
      </c>
      <c r="R40" s="183">
        <f>$C$1159</f>
        <v>9</v>
      </c>
      <c r="S40" s="184">
        <f>$W$1159</f>
        <v>4.1705157721967376</v>
      </c>
      <c r="U40" s="678" t="s">
        <v>1548</v>
      </c>
      <c r="V40" s="676"/>
      <c r="W40" s="692" t="s">
        <v>1535</v>
      </c>
      <c r="X40" s="694"/>
      <c r="Y40" s="690"/>
      <c r="Z40" s="182" t="s">
        <v>1538</v>
      </c>
      <c r="AA40" s="183">
        <f>$C$1224</f>
        <v>74</v>
      </c>
      <c r="AB40" s="184">
        <f>$AI$1224</f>
        <v>31.459443464888722</v>
      </c>
      <c r="AC40" s="150"/>
      <c r="AD40" s="151"/>
      <c r="AE40" s="151"/>
      <c r="AH40" s="151"/>
      <c r="AI40" s="151"/>
      <c r="AL40" s="151"/>
      <c r="AM40" s="151"/>
    </row>
    <row r="41" spans="1:39" ht="14.45" customHeight="1" thickBot="1">
      <c r="A41" s="150"/>
      <c r="F41" s="151"/>
      <c r="G41" s="151"/>
      <c r="J41" s="152"/>
      <c r="K41" s="151"/>
      <c r="N41" s="151"/>
      <c r="O41" s="151"/>
      <c r="R41" s="151"/>
      <c r="S41" s="152"/>
      <c r="V41" s="151"/>
      <c r="W41" s="151"/>
      <c r="Z41" s="151"/>
      <c r="AA41" s="151"/>
      <c r="AB41" s="152"/>
      <c r="AC41" s="150"/>
      <c r="AD41" s="151"/>
      <c r="AE41" s="151"/>
      <c r="AH41" s="151"/>
      <c r="AI41" s="151"/>
      <c r="AL41" s="151"/>
      <c r="AM41" s="151"/>
    </row>
    <row r="42" spans="1:39" ht="14.45" customHeight="1">
      <c r="A42" s="150"/>
      <c r="C42" s="681" t="s">
        <v>1540</v>
      </c>
      <c r="D42" s="679">
        <v>11</v>
      </c>
      <c r="E42" s="696" t="s">
        <v>1541</v>
      </c>
      <c r="F42" s="698" t="s">
        <v>1542</v>
      </c>
      <c r="G42" s="700" t="s">
        <v>1543</v>
      </c>
      <c r="H42" s="419" t="s">
        <v>379</v>
      </c>
      <c r="I42" s="420" t="s">
        <v>1544</v>
      </c>
      <c r="J42" s="179" t="s">
        <v>1576</v>
      </c>
      <c r="K42" s="151"/>
      <c r="L42" s="681" t="s">
        <v>1540</v>
      </c>
      <c r="M42" s="679">
        <v>17</v>
      </c>
      <c r="N42" s="696" t="s">
        <v>1541</v>
      </c>
      <c r="O42" s="698" t="s">
        <v>1542</v>
      </c>
      <c r="P42" s="700" t="s">
        <v>1543</v>
      </c>
      <c r="Q42" s="419" t="s">
        <v>379</v>
      </c>
      <c r="R42" s="420" t="s">
        <v>1544</v>
      </c>
      <c r="S42" s="179" t="s">
        <v>1576</v>
      </c>
      <c r="U42" s="681" t="s">
        <v>1540</v>
      </c>
      <c r="V42" s="679">
        <v>23</v>
      </c>
      <c r="W42" s="696" t="s">
        <v>1541</v>
      </c>
      <c r="X42" s="698" t="s">
        <v>1542</v>
      </c>
      <c r="Y42" s="700" t="s">
        <v>1543</v>
      </c>
      <c r="Z42" s="419" t="s">
        <v>379</v>
      </c>
      <c r="AA42" s="420" t="s">
        <v>1544</v>
      </c>
      <c r="AB42" s="179" t="s">
        <v>1576</v>
      </c>
      <c r="AC42" s="150"/>
      <c r="AD42" s="151"/>
      <c r="AE42" s="151"/>
      <c r="AH42" s="151"/>
      <c r="AI42" s="151"/>
      <c r="AL42" s="151"/>
      <c r="AM42" s="151"/>
    </row>
    <row r="43" spans="1:39" ht="14.45" customHeight="1">
      <c r="A43" s="150"/>
      <c r="C43" s="682"/>
      <c r="D43" s="680"/>
      <c r="E43" s="697"/>
      <c r="F43" s="699"/>
      <c r="G43" s="701"/>
      <c r="H43" s="164" t="s">
        <v>1003</v>
      </c>
      <c r="I43" s="166">
        <f>$C$71</f>
        <v>6</v>
      </c>
      <c r="J43" s="180">
        <f>$O$71</f>
        <v>2.8168623423999994</v>
      </c>
      <c r="K43" s="152"/>
      <c r="L43" s="682"/>
      <c r="M43" s="680"/>
      <c r="N43" s="697"/>
      <c r="O43" s="699"/>
      <c r="P43" s="701"/>
      <c r="Q43" s="164" t="s">
        <v>1003</v>
      </c>
      <c r="R43" s="166">
        <f>$C$79</f>
        <v>15</v>
      </c>
      <c r="S43" s="180">
        <f>$W$79</f>
        <v>6.6380213548032856</v>
      </c>
      <c r="U43" s="682"/>
      <c r="V43" s="680"/>
      <c r="W43" s="697"/>
      <c r="X43" s="699"/>
      <c r="Y43" s="701"/>
      <c r="Z43" s="164" t="s">
        <v>1003</v>
      </c>
      <c r="AA43" s="166">
        <f>$C$176</f>
        <v>112</v>
      </c>
      <c r="AB43" s="180">
        <f>$AI$176</f>
        <v>47.150851643438095</v>
      </c>
      <c r="AC43" s="150"/>
      <c r="AD43" s="151"/>
      <c r="AE43" s="151"/>
      <c r="AH43" s="151"/>
      <c r="AI43" s="151"/>
      <c r="AL43" s="151"/>
      <c r="AM43" s="151"/>
    </row>
    <row r="44" spans="1:39" ht="14.45" customHeight="1">
      <c r="A44" s="150"/>
      <c r="C44" s="682"/>
      <c r="D44" s="680"/>
      <c r="E44" s="697"/>
      <c r="F44" s="699"/>
      <c r="G44" s="701"/>
      <c r="H44" s="165" t="s">
        <v>1001</v>
      </c>
      <c r="I44" s="167">
        <f>$C$295</f>
        <v>5</v>
      </c>
      <c r="J44" s="181">
        <f>$O$295</f>
        <v>2.2652274413929536</v>
      </c>
      <c r="K44" s="151"/>
      <c r="L44" s="682"/>
      <c r="M44" s="680"/>
      <c r="N44" s="697"/>
      <c r="O44" s="699"/>
      <c r="P44" s="701"/>
      <c r="Q44" s="165" t="s">
        <v>1001</v>
      </c>
      <c r="R44" s="167">
        <f>$C$302</f>
        <v>12</v>
      </c>
      <c r="S44" s="181">
        <f>$W$302</f>
        <v>5.5695761790397489</v>
      </c>
      <c r="U44" s="682"/>
      <c r="V44" s="680"/>
      <c r="W44" s="697"/>
      <c r="X44" s="699"/>
      <c r="Y44" s="701"/>
      <c r="Z44" s="165" t="s">
        <v>1001</v>
      </c>
      <c r="AA44" s="167">
        <f>$C$379</f>
        <v>89</v>
      </c>
      <c r="AB44" s="181">
        <f>$AI$379</f>
        <v>37.982202179550342</v>
      </c>
      <c r="AC44" s="150"/>
      <c r="AD44" s="151"/>
      <c r="AE44" s="151"/>
      <c r="AH44" s="151"/>
      <c r="AI44" s="151"/>
      <c r="AL44" s="151"/>
      <c r="AM44" s="151"/>
    </row>
    <row r="45" spans="1:39" ht="14.45" customHeight="1">
      <c r="A45" s="150"/>
      <c r="C45" s="682"/>
      <c r="D45" s="680"/>
      <c r="E45" s="691" t="s">
        <v>1532</v>
      </c>
      <c r="F45" s="693">
        <v>1.67E-2</v>
      </c>
      <c r="G45" s="689">
        <v>6</v>
      </c>
      <c r="H45" s="165" t="s">
        <v>1033</v>
      </c>
      <c r="I45" s="167">
        <f>$C$450</f>
        <v>5</v>
      </c>
      <c r="J45" s="181">
        <f>$O$450</f>
        <v>2.2665011589826318</v>
      </c>
      <c r="K45" s="151"/>
      <c r="L45" s="682"/>
      <c r="M45" s="680"/>
      <c r="N45" s="691" t="s">
        <v>1532</v>
      </c>
      <c r="O45" s="693">
        <v>2.8E-3</v>
      </c>
      <c r="P45" s="689">
        <v>12</v>
      </c>
      <c r="Q45" s="165" t="s">
        <v>1033</v>
      </c>
      <c r="R45" s="167">
        <f>$C$457</f>
        <v>12</v>
      </c>
      <c r="S45" s="181">
        <f>$W$457</f>
        <v>5.5695761790397489</v>
      </c>
      <c r="U45" s="682"/>
      <c r="V45" s="680"/>
      <c r="W45" s="691" t="s">
        <v>1532</v>
      </c>
      <c r="X45" s="693">
        <v>2.0000000000000001E-4</v>
      </c>
      <c r="Y45" s="689">
        <v>24</v>
      </c>
      <c r="Z45" s="165" t="s">
        <v>1033</v>
      </c>
      <c r="AA45" s="167">
        <f>$C$534</f>
        <v>89</v>
      </c>
      <c r="AB45" s="181">
        <f>$AI$534</f>
        <v>37.982202179550342</v>
      </c>
      <c r="AC45" s="150"/>
      <c r="AD45" s="151"/>
      <c r="AE45" s="151"/>
      <c r="AH45" s="151"/>
      <c r="AI45" s="151"/>
      <c r="AL45" s="151"/>
      <c r="AM45" s="151"/>
    </row>
    <row r="46" spans="1:39" ht="14.45" customHeight="1">
      <c r="A46" s="150"/>
      <c r="C46" s="682"/>
      <c r="D46" s="680"/>
      <c r="E46" s="691" t="s">
        <v>1532</v>
      </c>
      <c r="F46" s="693">
        <v>8.3999999999999995E-3</v>
      </c>
      <c r="G46" s="689"/>
      <c r="H46" s="165" t="s">
        <v>1002</v>
      </c>
      <c r="I46" s="167">
        <f>$C$605</f>
        <v>5</v>
      </c>
      <c r="J46" s="181">
        <f>$O$605</f>
        <v>2.2660764639999997</v>
      </c>
      <c r="K46" s="151"/>
      <c r="L46" s="682"/>
      <c r="M46" s="680"/>
      <c r="N46" s="691" t="s">
        <v>1532</v>
      </c>
      <c r="O46" s="693">
        <v>1.4E-3</v>
      </c>
      <c r="P46" s="689"/>
      <c r="Q46" s="165" t="s">
        <v>1002</v>
      </c>
      <c r="R46" s="167">
        <f>$C$612</f>
        <v>12</v>
      </c>
      <c r="S46" s="181">
        <f>$W$612</f>
        <v>5.5789318156761087</v>
      </c>
      <c r="U46" s="682"/>
      <c r="V46" s="680"/>
      <c r="W46" s="691" t="s">
        <v>1532</v>
      </c>
      <c r="X46" s="693"/>
      <c r="Y46" s="689"/>
      <c r="Z46" s="165" t="s">
        <v>1002</v>
      </c>
      <c r="AA46" s="167">
        <f>$C$696</f>
        <v>96</v>
      </c>
      <c r="AB46" s="181">
        <f>$AI$696</f>
        <v>40.691868638785088</v>
      </c>
      <c r="AC46" s="150"/>
      <c r="AD46" s="151"/>
      <c r="AE46" s="151"/>
      <c r="AH46" s="151"/>
      <c r="AI46" s="151"/>
      <c r="AL46" s="151"/>
      <c r="AM46" s="151"/>
    </row>
    <row r="47" spans="1:39" ht="14.45" customHeight="1">
      <c r="A47" s="150"/>
      <c r="C47" s="677" t="s">
        <v>1545</v>
      </c>
      <c r="D47" s="675">
        <v>0.3</v>
      </c>
      <c r="E47" s="691" t="s">
        <v>1533</v>
      </c>
      <c r="F47" s="693">
        <v>3.3300000000000003E-2</v>
      </c>
      <c r="G47" s="689">
        <v>3</v>
      </c>
      <c r="H47" s="165" t="s">
        <v>1546</v>
      </c>
      <c r="I47" s="167">
        <f>$C$777</f>
        <v>4</v>
      </c>
      <c r="J47" s="181">
        <f>$O$777</f>
        <v>1.88049338269618</v>
      </c>
      <c r="K47" s="151"/>
      <c r="L47" s="677" t="s">
        <v>1545</v>
      </c>
      <c r="M47" s="675">
        <v>0.1</v>
      </c>
      <c r="N47" s="691" t="s">
        <v>1533</v>
      </c>
      <c r="O47" s="693">
        <v>5.5999999999999999E-3</v>
      </c>
      <c r="P47" s="689">
        <v>6</v>
      </c>
      <c r="Q47" s="165" t="s">
        <v>1546</v>
      </c>
      <c r="R47" s="167">
        <f>$C$784</f>
        <v>11</v>
      </c>
      <c r="S47" s="181">
        <f>$W$784</f>
        <v>4.8137190893745823</v>
      </c>
      <c r="U47" s="677" t="s">
        <v>1545</v>
      </c>
      <c r="V47" s="675">
        <v>0.01</v>
      </c>
      <c r="W47" s="691" t="s">
        <v>1533</v>
      </c>
      <c r="X47" s="693">
        <v>4.0000000000000002E-4</v>
      </c>
      <c r="Y47" s="689">
        <v>12</v>
      </c>
      <c r="Z47" s="165" t="s">
        <v>1546</v>
      </c>
      <c r="AA47" s="167">
        <f>$C$848</f>
        <v>75</v>
      </c>
      <c r="AB47" s="181">
        <f>$AI$848</f>
        <v>31.883510117979654</v>
      </c>
      <c r="AC47" s="150"/>
      <c r="AD47" s="151"/>
      <c r="AE47" s="151"/>
      <c r="AH47" s="151"/>
      <c r="AI47" s="151"/>
      <c r="AL47" s="151"/>
      <c r="AM47" s="151"/>
    </row>
    <row r="48" spans="1:39" ht="14.45" customHeight="1">
      <c r="A48" s="150"/>
      <c r="C48" s="677" t="s">
        <v>1545</v>
      </c>
      <c r="D48" s="675">
        <v>0.3</v>
      </c>
      <c r="E48" s="691" t="s">
        <v>1533</v>
      </c>
      <c r="F48" s="693">
        <v>1.67E-2</v>
      </c>
      <c r="G48" s="689"/>
      <c r="H48" s="165" t="s">
        <v>1547</v>
      </c>
      <c r="I48" s="167">
        <f>$C$896</f>
        <v>4</v>
      </c>
      <c r="J48" s="181">
        <f>$O$896</f>
        <v>1.8801928383734416</v>
      </c>
      <c r="K48" s="151"/>
      <c r="L48" s="677" t="s">
        <v>1545</v>
      </c>
      <c r="M48" s="675">
        <v>0.1</v>
      </c>
      <c r="N48" s="691" t="s">
        <v>1533</v>
      </c>
      <c r="O48" s="693">
        <v>2.8E-3</v>
      </c>
      <c r="P48" s="689"/>
      <c r="Q48" s="165" t="s">
        <v>1547</v>
      </c>
      <c r="R48" s="167">
        <f>$C$903</f>
        <v>11</v>
      </c>
      <c r="S48" s="181">
        <f>$W$903</f>
        <v>4.8209816477251843</v>
      </c>
      <c r="U48" s="677" t="s">
        <v>1545</v>
      </c>
      <c r="V48" s="675"/>
      <c r="W48" s="691" t="s">
        <v>1533</v>
      </c>
      <c r="X48" s="693"/>
      <c r="Y48" s="689"/>
      <c r="Z48" s="165" t="s">
        <v>1547</v>
      </c>
      <c r="AA48" s="167">
        <f>$C$971</f>
        <v>79</v>
      </c>
      <c r="AB48" s="181">
        <f>$AI$971</f>
        <v>33.669475130912986</v>
      </c>
      <c r="AC48" s="150"/>
      <c r="AD48" s="151"/>
      <c r="AE48" s="151"/>
      <c r="AH48" s="151"/>
      <c r="AI48" s="151"/>
      <c r="AL48" s="151"/>
      <c r="AM48" s="151"/>
    </row>
    <row r="49" spans="1:40" ht="14.45" customHeight="1">
      <c r="A49" s="150"/>
      <c r="C49" s="677" t="s">
        <v>1548</v>
      </c>
      <c r="D49" s="675">
        <v>0.3</v>
      </c>
      <c r="E49" s="691" t="s">
        <v>1535</v>
      </c>
      <c r="F49" s="693">
        <v>0.1</v>
      </c>
      <c r="G49" s="689">
        <v>1</v>
      </c>
      <c r="H49" s="165" t="s">
        <v>1537</v>
      </c>
      <c r="I49" s="167">
        <f>$C$1025</f>
        <v>4</v>
      </c>
      <c r="J49" s="181">
        <f>$O$1025</f>
        <v>1.88109469030182</v>
      </c>
      <c r="K49" s="151"/>
      <c r="L49" s="677" t="s">
        <v>1548</v>
      </c>
      <c r="M49" s="675">
        <v>0.1</v>
      </c>
      <c r="N49" s="691" t="s">
        <v>1535</v>
      </c>
      <c r="O49" s="693">
        <v>1.66E-2</v>
      </c>
      <c r="P49" s="689">
        <v>2</v>
      </c>
      <c r="Q49" s="165" t="s">
        <v>1537</v>
      </c>
      <c r="R49" s="167">
        <f>$C$1032</f>
        <v>11</v>
      </c>
      <c r="S49" s="181">
        <f>$W$1032</f>
        <v>4.8209816477251843</v>
      </c>
      <c r="U49" s="677" t="s">
        <v>1548</v>
      </c>
      <c r="V49" s="675">
        <v>0.01</v>
      </c>
      <c r="W49" s="691" t="s">
        <v>1535</v>
      </c>
      <c r="X49" s="693">
        <v>8.0000000000000004E-4</v>
      </c>
      <c r="Y49" s="689">
        <v>4</v>
      </c>
      <c r="Z49" s="165" t="s">
        <v>1537</v>
      </c>
      <c r="AA49" s="167">
        <f>$C$1100</f>
        <v>79</v>
      </c>
      <c r="AB49" s="181">
        <f>$AI$1100</f>
        <v>33.669475130912986</v>
      </c>
      <c r="AC49" s="150"/>
      <c r="AD49" s="151"/>
      <c r="AE49" s="151"/>
      <c r="AH49" s="151"/>
      <c r="AI49" s="151"/>
      <c r="AL49" s="151"/>
      <c r="AM49" s="151"/>
    </row>
    <row r="50" spans="1:40" ht="14.45" customHeight="1" thickBot="1">
      <c r="A50" s="150"/>
      <c r="C50" s="678" t="s">
        <v>1548</v>
      </c>
      <c r="D50" s="676">
        <v>0.3</v>
      </c>
      <c r="E50" s="692" t="s">
        <v>1535</v>
      </c>
      <c r="F50" s="694">
        <v>0.05</v>
      </c>
      <c r="G50" s="690"/>
      <c r="H50" s="182" t="s">
        <v>1538</v>
      </c>
      <c r="I50" s="183">
        <f>$C$1025</f>
        <v>4</v>
      </c>
      <c r="J50" s="184">
        <f>O$1154</f>
        <v>1.6139192</v>
      </c>
      <c r="K50" s="153"/>
      <c r="L50" s="678" t="s">
        <v>1548</v>
      </c>
      <c r="M50" s="676">
        <v>0.1</v>
      </c>
      <c r="N50" s="692" t="s">
        <v>1535</v>
      </c>
      <c r="O50" s="694">
        <v>8.3000000000000001E-3</v>
      </c>
      <c r="P50" s="690"/>
      <c r="Q50" s="182" t="s">
        <v>1538</v>
      </c>
      <c r="R50" s="183">
        <f>$C$1159</f>
        <v>9</v>
      </c>
      <c r="S50" s="184">
        <f>$W$1159</f>
        <v>4.1705157721967376</v>
      </c>
      <c r="U50" s="678" t="s">
        <v>1548</v>
      </c>
      <c r="V50" s="676"/>
      <c r="W50" s="692" t="s">
        <v>1535</v>
      </c>
      <c r="X50" s="694"/>
      <c r="Y50" s="690"/>
      <c r="Z50" s="182" t="s">
        <v>1538</v>
      </c>
      <c r="AA50" s="183">
        <f>$C$1224</f>
        <v>74</v>
      </c>
      <c r="AB50" s="184">
        <f>$AI$1224</f>
        <v>31.459443464888722</v>
      </c>
      <c r="AC50" s="150"/>
      <c r="AD50" s="151"/>
      <c r="AE50" s="151"/>
      <c r="AH50" s="151"/>
      <c r="AI50" s="151"/>
      <c r="AL50" s="151"/>
      <c r="AM50" s="151"/>
    </row>
    <row r="51" spans="1:40" ht="14.45" customHeight="1" thickBot="1">
      <c r="A51" s="150"/>
      <c r="D51" s="154"/>
      <c r="F51" s="151"/>
      <c r="G51" s="151"/>
      <c r="J51" s="152"/>
      <c r="K51" s="151"/>
      <c r="M51" s="154"/>
      <c r="N51" s="151"/>
      <c r="O51" s="151"/>
      <c r="R51" s="151"/>
      <c r="S51" s="152"/>
      <c r="V51" s="154"/>
      <c r="W51" s="151"/>
      <c r="Z51" s="151"/>
      <c r="AA51" s="151"/>
      <c r="AB51" s="152"/>
      <c r="AC51" s="150"/>
      <c r="AD51" s="151"/>
      <c r="AE51" s="151"/>
      <c r="AH51" s="151"/>
      <c r="AI51" s="151"/>
      <c r="AL51" s="151"/>
      <c r="AM51" s="151"/>
    </row>
    <row r="52" spans="1:40" ht="14.45" customHeight="1">
      <c r="A52" s="150"/>
      <c r="C52" s="681" t="s">
        <v>1540</v>
      </c>
      <c r="D52" s="679">
        <v>12</v>
      </c>
      <c r="E52" s="696" t="s">
        <v>1541</v>
      </c>
      <c r="F52" s="698" t="s">
        <v>1542</v>
      </c>
      <c r="G52" s="700" t="s">
        <v>1543</v>
      </c>
      <c r="H52" s="419" t="s">
        <v>379</v>
      </c>
      <c r="I52" s="420" t="s">
        <v>1544</v>
      </c>
      <c r="J52" s="179" t="s">
        <v>1576</v>
      </c>
      <c r="K52" s="151"/>
      <c r="L52" s="681" t="s">
        <v>1540</v>
      </c>
      <c r="M52" s="679">
        <v>18</v>
      </c>
      <c r="N52" s="696" t="s">
        <v>1541</v>
      </c>
      <c r="O52" s="698" t="s">
        <v>1542</v>
      </c>
      <c r="P52" s="700" t="s">
        <v>1543</v>
      </c>
      <c r="Q52" s="419" t="s">
        <v>379</v>
      </c>
      <c r="R52" s="420" t="s">
        <v>1544</v>
      </c>
      <c r="S52" s="179" t="s">
        <v>1576</v>
      </c>
      <c r="U52" s="681" t="s">
        <v>1540</v>
      </c>
      <c r="V52" s="679" t="s">
        <v>981</v>
      </c>
      <c r="W52" s="696" t="s">
        <v>1541</v>
      </c>
      <c r="X52" s="698" t="s">
        <v>1542</v>
      </c>
      <c r="Y52" s="700" t="s">
        <v>1543</v>
      </c>
      <c r="Z52" s="419" t="s">
        <v>379</v>
      </c>
      <c r="AA52" s="420" t="s">
        <v>1544</v>
      </c>
      <c r="AB52" s="179" t="s">
        <v>1576</v>
      </c>
      <c r="AC52" s="150"/>
      <c r="AD52" s="151"/>
      <c r="AE52" s="151"/>
      <c r="AH52" s="151"/>
      <c r="AI52" s="151"/>
      <c r="AL52" s="151"/>
      <c r="AM52" s="151"/>
    </row>
    <row r="53" spans="1:40" ht="14.45" customHeight="1">
      <c r="A53" s="150"/>
      <c r="C53" s="682"/>
      <c r="D53" s="680"/>
      <c r="E53" s="697"/>
      <c r="F53" s="699"/>
      <c r="G53" s="701"/>
      <c r="H53" s="164" t="s">
        <v>1003</v>
      </c>
      <c r="I53" s="166">
        <f>$C$75</f>
        <v>10</v>
      </c>
      <c r="J53" s="180">
        <f>$S$75</f>
        <v>4.8509540575691741</v>
      </c>
      <c r="K53" s="152"/>
      <c r="L53" s="682"/>
      <c r="M53" s="680"/>
      <c r="N53" s="697"/>
      <c r="O53" s="699"/>
      <c r="P53" s="701"/>
      <c r="Q53" s="164" t="s">
        <v>1003</v>
      </c>
      <c r="R53" s="166">
        <f>$C$90</f>
        <v>26</v>
      </c>
      <c r="S53" s="180">
        <f>$AA$90</f>
        <v>11.442714528234099</v>
      </c>
      <c r="U53" s="682"/>
      <c r="V53" s="680"/>
      <c r="W53" s="697"/>
      <c r="X53" s="699"/>
      <c r="Y53" s="701"/>
      <c r="Z53" s="164" t="s">
        <v>1003</v>
      </c>
      <c r="AA53" s="166">
        <f>C283</f>
        <v>219</v>
      </c>
      <c r="AB53" s="180">
        <f>AM283</f>
        <v>91.320944626133041</v>
      </c>
      <c r="AC53" s="150"/>
      <c r="AD53" s="151"/>
      <c r="AE53" s="151"/>
      <c r="AH53" s="151"/>
      <c r="AI53" s="151"/>
      <c r="AL53" s="151"/>
      <c r="AM53" s="151"/>
    </row>
    <row r="54" spans="1:40" ht="14.45" customHeight="1">
      <c r="A54" s="150"/>
      <c r="C54" s="682"/>
      <c r="D54" s="680"/>
      <c r="E54" s="697"/>
      <c r="F54" s="699"/>
      <c r="G54" s="701"/>
      <c r="H54" s="165" t="s">
        <v>1001</v>
      </c>
      <c r="I54" s="167">
        <f>$C$299</f>
        <v>9</v>
      </c>
      <c r="J54" s="181">
        <f>$S$299</f>
        <v>4.0390335456158279</v>
      </c>
      <c r="K54" s="151"/>
      <c r="L54" s="682"/>
      <c r="M54" s="680"/>
      <c r="N54" s="697"/>
      <c r="O54" s="699"/>
      <c r="P54" s="701"/>
      <c r="Q54" s="165" t="s">
        <v>1001</v>
      </c>
      <c r="R54" s="167">
        <f>$C$311</f>
        <v>21</v>
      </c>
      <c r="S54" s="181">
        <f>$AA$311</f>
        <v>9.6148345054158959</v>
      </c>
      <c r="U54" s="682"/>
      <c r="V54" s="680"/>
      <c r="W54" s="697"/>
      <c r="X54" s="699"/>
      <c r="Y54" s="701"/>
      <c r="Z54" s="165" t="s">
        <v>1001</v>
      </c>
      <c r="AA54" s="167">
        <f>C438</f>
        <v>148</v>
      </c>
      <c r="AB54" s="181">
        <f>AM438</f>
        <v>61.83369624267732</v>
      </c>
      <c r="AC54" s="150"/>
      <c r="AD54" s="151"/>
      <c r="AE54" s="151"/>
      <c r="AH54" s="151"/>
      <c r="AI54" s="151"/>
      <c r="AL54" s="151"/>
      <c r="AM54" s="151"/>
    </row>
    <row r="55" spans="1:40" ht="14.45" customHeight="1">
      <c r="A55" s="150"/>
      <c r="C55" s="682"/>
      <c r="D55" s="680"/>
      <c r="E55" s="691" t="s">
        <v>1532</v>
      </c>
      <c r="F55" s="693">
        <v>4.1999999999999997E-3</v>
      </c>
      <c r="G55" s="689">
        <v>12</v>
      </c>
      <c r="H55" s="165" t="s">
        <v>1033</v>
      </c>
      <c r="I55" s="167">
        <f>$C$454</f>
        <v>9</v>
      </c>
      <c r="J55" s="181">
        <f>$S$454</f>
        <v>4.0390335456158279</v>
      </c>
      <c r="K55" s="151"/>
      <c r="L55" s="682"/>
      <c r="M55" s="680"/>
      <c r="N55" s="691" t="s">
        <v>1532</v>
      </c>
      <c r="O55" s="693">
        <v>1E-3</v>
      </c>
      <c r="P55" s="689">
        <v>18</v>
      </c>
      <c r="Q55" s="165" t="s">
        <v>1033</v>
      </c>
      <c r="R55" s="167">
        <f>$C$466</f>
        <v>21</v>
      </c>
      <c r="S55" s="181">
        <f>$AA$466</f>
        <v>9.7397336245271013</v>
      </c>
      <c r="U55" s="682"/>
      <c r="V55" s="680"/>
      <c r="W55" s="691" t="s">
        <v>1532</v>
      </c>
      <c r="X55" s="693">
        <v>2.0000000000000001E-4</v>
      </c>
      <c r="Y55" s="689">
        <v>24</v>
      </c>
      <c r="Z55" s="165" t="s">
        <v>1033</v>
      </c>
      <c r="AA55" s="167">
        <f>C593</f>
        <v>148</v>
      </c>
      <c r="AB55" s="181">
        <f>AM593</f>
        <v>61.83369624267732</v>
      </c>
      <c r="AC55" s="150"/>
      <c r="AD55" s="151"/>
      <c r="AE55" s="151"/>
      <c r="AH55" s="151"/>
      <c r="AI55" s="151"/>
      <c r="AL55" s="151"/>
      <c r="AM55" s="151"/>
    </row>
    <row r="56" spans="1:40" ht="14.45" customHeight="1">
      <c r="A56" s="150"/>
      <c r="C56" s="682"/>
      <c r="D56" s="680"/>
      <c r="E56" s="691" t="s">
        <v>1532</v>
      </c>
      <c r="F56" s="693"/>
      <c r="G56" s="689"/>
      <c r="H56" s="165" t="s">
        <v>1002</v>
      </c>
      <c r="I56" s="167">
        <f>$C$609</f>
        <v>9</v>
      </c>
      <c r="J56" s="181">
        <f>$S$609</f>
        <v>4.0441249148548808</v>
      </c>
      <c r="K56" s="151"/>
      <c r="L56" s="682"/>
      <c r="M56" s="680"/>
      <c r="N56" s="691" t="s">
        <v>1532</v>
      </c>
      <c r="O56" s="693"/>
      <c r="P56" s="689"/>
      <c r="Q56" s="165" t="s">
        <v>1002</v>
      </c>
      <c r="R56" s="167">
        <f>$C$621</f>
        <v>21</v>
      </c>
      <c r="S56" s="181">
        <f>$AA$621</f>
        <v>9.6978217652670669</v>
      </c>
      <c r="U56" s="682"/>
      <c r="V56" s="680"/>
      <c r="W56" s="691" t="s">
        <v>1532</v>
      </c>
      <c r="X56" s="693"/>
      <c r="Y56" s="689"/>
      <c r="Z56" s="165" t="s">
        <v>1002</v>
      </c>
      <c r="AA56" s="167">
        <f>C766</f>
        <v>165</v>
      </c>
      <c r="AB56" s="181">
        <f>AM766</f>
        <v>69.316655041070391</v>
      </c>
      <c r="AC56" s="150"/>
      <c r="AD56" s="151"/>
      <c r="AE56" s="151"/>
      <c r="AH56" s="151"/>
      <c r="AI56" s="151"/>
      <c r="AL56" s="151"/>
      <c r="AM56" s="151"/>
    </row>
    <row r="57" spans="1:40" ht="14.45" customHeight="1">
      <c r="A57" s="150"/>
      <c r="C57" s="677" t="s">
        <v>1545</v>
      </c>
      <c r="D57" s="675">
        <v>0.15</v>
      </c>
      <c r="E57" s="691" t="s">
        <v>1533</v>
      </c>
      <c r="F57" s="693">
        <v>8.3999999999999995E-3</v>
      </c>
      <c r="G57" s="689">
        <v>6</v>
      </c>
      <c r="H57" s="165" t="s">
        <v>1546</v>
      </c>
      <c r="I57" s="167">
        <f>$C$781</f>
        <v>8</v>
      </c>
      <c r="J57" s="181">
        <f>$S$781</f>
        <v>3.4352025153263877</v>
      </c>
      <c r="K57" s="151"/>
      <c r="L57" s="677" t="s">
        <v>1545</v>
      </c>
      <c r="M57" s="675">
        <v>0.05</v>
      </c>
      <c r="N57" s="691" t="s">
        <v>1533</v>
      </c>
      <c r="O57" s="693">
        <v>1.8E-3</v>
      </c>
      <c r="P57" s="689">
        <v>9</v>
      </c>
      <c r="Q57" s="165" t="s">
        <v>1546</v>
      </c>
      <c r="R57" s="167">
        <f>$C$792</f>
        <v>19</v>
      </c>
      <c r="S57" s="181">
        <f>$AA$792</f>
        <v>8.4527751340665915</v>
      </c>
      <c r="U57" s="677" t="s">
        <v>1545</v>
      </c>
      <c r="V57" s="695">
        <v>5.0000000000000001E-3</v>
      </c>
      <c r="W57" s="691" t="s">
        <v>1533</v>
      </c>
      <c r="X57" s="693">
        <v>4.0000000000000002E-4</v>
      </c>
      <c r="Y57" s="689">
        <v>12</v>
      </c>
      <c r="Z57" s="165" t="s">
        <v>1546</v>
      </c>
      <c r="AA57" s="167">
        <f>C885</f>
        <v>112</v>
      </c>
      <c r="AB57" s="181">
        <f>AM885</f>
        <v>46.756155293346822</v>
      </c>
      <c r="AC57" s="150"/>
      <c r="AD57" s="151"/>
      <c r="AE57" s="151"/>
      <c r="AH57" s="151"/>
      <c r="AI57" s="151"/>
      <c r="AL57" s="151"/>
      <c r="AM57" s="151"/>
    </row>
    <row r="58" spans="1:40" ht="14.45" customHeight="1">
      <c r="A58" s="150"/>
      <c r="C58" s="677" t="s">
        <v>1545</v>
      </c>
      <c r="D58" s="675"/>
      <c r="E58" s="691" t="s">
        <v>1533</v>
      </c>
      <c r="F58" s="693"/>
      <c r="G58" s="689"/>
      <c r="H58" s="165" t="s">
        <v>1547</v>
      </c>
      <c r="I58" s="167">
        <f>$C$900</f>
        <v>8</v>
      </c>
      <c r="J58" s="181">
        <f>$S$900</f>
        <v>3.4390241547337403</v>
      </c>
      <c r="K58" s="151"/>
      <c r="L58" s="677" t="s">
        <v>1545</v>
      </c>
      <c r="M58" s="675"/>
      <c r="N58" s="691" t="s">
        <v>1533</v>
      </c>
      <c r="O58" s="693"/>
      <c r="P58" s="689"/>
      <c r="Q58" s="165" t="s">
        <v>1547</v>
      </c>
      <c r="R58" s="167">
        <f>$C$910</f>
        <v>18</v>
      </c>
      <c r="S58" s="181">
        <f>$AA$910</f>
        <v>8.3331338618725059</v>
      </c>
      <c r="U58" s="677" t="s">
        <v>1545</v>
      </c>
      <c r="V58" s="695"/>
      <c r="W58" s="691" t="s">
        <v>1533</v>
      </c>
      <c r="X58" s="693"/>
      <c r="Y58" s="689"/>
      <c r="Z58" s="165" t="s">
        <v>1547</v>
      </c>
      <c r="AA58" s="167">
        <f>C1014</f>
        <v>121</v>
      </c>
      <c r="AB58" s="181">
        <f>AM1014</f>
        <v>50.903405800817254</v>
      </c>
      <c r="AC58" s="150"/>
      <c r="AD58" s="151"/>
      <c r="AE58" s="151"/>
      <c r="AH58" s="151"/>
      <c r="AI58" s="151"/>
      <c r="AL58" s="151"/>
      <c r="AM58" s="151"/>
    </row>
    <row r="59" spans="1:40" ht="14.45" customHeight="1">
      <c r="A59" s="150"/>
      <c r="C59" s="677" t="s">
        <v>1548</v>
      </c>
      <c r="D59" s="675">
        <v>0.15</v>
      </c>
      <c r="E59" s="691" t="s">
        <v>1535</v>
      </c>
      <c r="F59" s="693">
        <v>2.5000000000000001E-2</v>
      </c>
      <c r="G59" s="689">
        <v>2</v>
      </c>
      <c r="H59" s="165" t="s">
        <v>1537</v>
      </c>
      <c r="I59" s="167">
        <f>$C$1029</f>
        <v>8</v>
      </c>
      <c r="J59" s="181">
        <f>$S$1029</f>
        <v>3.4390241547337403</v>
      </c>
      <c r="K59" s="151"/>
      <c r="L59" s="677" t="s">
        <v>1548</v>
      </c>
      <c r="M59" s="675">
        <v>0.05</v>
      </c>
      <c r="N59" s="691" t="s">
        <v>1535</v>
      </c>
      <c r="O59" s="693">
        <v>5.5999999999999999E-3</v>
      </c>
      <c r="P59" s="689">
        <v>3</v>
      </c>
      <c r="Q59" s="165" t="s">
        <v>1537</v>
      </c>
      <c r="R59" s="167">
        <f>$C$1040</f>
        <v>19</v>
      </c>
      <c r="S59" s="181">
        <f>$AA$1040</f>
        <v>8.5182365753874656</v>
      </c>
      <c r="U59" s="677" t="s">
        <v>1548</v>
      </c>
      <c r="V59" s="675">
        <v>0.01</v>
      </c>
      <c r="W59" s="691" t="s">
        <v>1535</v>
      </c>
      <c r="X59" s="693">
        <v>8.0000000000000004E-4</v>
      </c>
      <c r="Y59" s="689">
        <v>4</v>
      </c>
      <c r="Z59" s="165" t="s">
        <v>1537</v>
      </c>
      <c r="AA59" s="167">
        <f>C1143</f>
        <v>121</v>
      </c>
      <c r="AB59" s="181">
        <f>AM1143</f>
        <v>50.903405800817254</v>
      </c>
      <c r="AC59" s="150"/>
      <c r="AD59" s="151"/>
      <c r="AE59" s="151"/>
      <c r="AH59" s="151"/>
      <c r="AI59" s="151"/>
      <c r="AL59" s="151"/>
      <c r="AM59" s="151"/>
    </row>
    <row r="60" spans="1:40" ht="14.45" customHeight="1" thickBot="1">
      <c r="A60" s="150"/>
      <c r="C60" s="678" t="s">
        <v>1548</v>
      </c>
      <c r="D60" s="676">
        <v>0.15</v>
      </c>
      <c r="E60" s="692" t="s">
        <v>1535</v>
      </c>
      <c r="F60" s="694"/>
      <c r="G60" s="690"/>
      <c r="H60" s="182" t="s">
        <v>1538</v>
      </c>
      <c r="I60" s="183">
        <f>$C$1157</f>
        <v>7</v>
      </c>
      <c r="J60" s="184">
        <f>$S$1157</f>
        <v>2.9813838652999998</v>
      </c>
      <c r="K60" s="153"/>
      <c r="L60" s="678" t="s">
        <v>1548</v>
      </c>
      <c r="M60" s="676"/>
      <c r="N60" s="692" t="s">
        <v>1535</v>
      </c>
      <c r="O60" s="694"/>
      <c r="P60" s="690"/>
      <c r="Q60" s="182" t="s">
        <v>1538</v>
      </c>
      <c r="R60" s="183">
        <f>$C$1167</f>
        <v>17</v>
      </c>
      <c r="S60" s="184">
        <f>$AA$1167</f>
        <v>7.5236294010651257</v>
      </c>
      <c r="U60" s="678" t="s">
        <v>1548</v>
      </c>
      <c r="V60" s="676"/>
      <c r="W60" s="692" t="s">
        <v>1535</v>
      </c>
      <c r="X60" s="694"/>
      <c r="Y60" s="690"/>
      <c r="Z60" s="182" t="s">
        <v>1538</v>
      </c>
      <c r="AA60" s="183">
        <f>C1259</f>
        <v>109</v>
      </c>
      <c r="AB60" s="184">
        <f>AM1259</f>
        <v>45.739239545593186</v>
      </c>
      <c r="AC60" s="150"/>
      <c r="AD60" s="151"/>
      <c r="AE60" s="151"/>
      <c r="AH60" s="151"/>
      <c r="AI60" s="151"/>
      <c r="AL60" s="151"/>
      <c r="AM60" s="151"/>
    </row>
    <row r="61" spans="1:40" ht="14.45" customHeight="1" thickBot="1">
      <c r="A61" s="150"/>
      <c r="D61" s="150"/>
      <c r="E61" s="150"/>
      <c r="F61" s="151"/>
      <c r="G61" s="151"/>
      <c r="H61" s="150"/>
      <c r="I61" s="150"/>
      <c r="J61" s="151"/>
      <c r="K61" s="151"/>
      <c r="L61" s="150"/>
      <c r="M61" s="150"/>
      <c r="N61" s="151"/>
      <c r="O61" s="151"/>
      <c r="P61" s="150"/>
      <c r="Q61" s="150"/>
      <c r="R61" s="151"/>
      <c r="S61" s="151"/>
      <c r="T61" s="150"/>
      <c r="U61" s="150"/>
      <c r="V61" s="151"/>
      <c r="W61" s="151"/>
      <c r="X61" s="150"/>
      <c r="Y61" s="150"/>
      <c r="Z61" s="151"/>
      <c r="AA61" s="151"/>
      <c r="AB61" s="150"/>
      <c r="AC61" s="150"/>
      <c r="AD61" s="151"/>
      <c r="AE61" s="151"/>
      <c r="AH61" s="151"/>
      <c r="AI61" s="151"/>
      <c r="AL61" s="151"/>
      <c r="AM61" s="151"/>
    </row>
    <row r="62" spans="1:40" ht="14.45" customHeight="1">
      <c r="A62" s="190"/>
      <c r="B62" s="685" t="s">
        <v>1003</v>
      </c>
      <c r="C62" s="421" t="s">
        <v>1540</v>
      </c>
      <c r="D62" s="683">
        <v>7</v>
      </c>
      <c r="E62" s="683"/>
      <c r="F62" s="683"/>
      <c r="G62" s="683"/>
      <c r="H62" s="683">
        <v>8</v>
      </c>
      <c r="I62" s="683"/>
      <c r="J62" s="683"/>
      <c r="K62" s="683"/>
      <c r="L62" s="683" t="s">
        <v>1007</v>
      </c>
      <c r="M62" s="683"/>
      <c r="N62" s="683"/>
      <c r="O62" s="683"/>
      <c r="P62" s="683" t="s">
        <v>1008</v>
      </c>
      <c r="Q62" s="683"/>
      <c r="R62" s="683"/>
      <c r="S62" s="683"/>
      <c r="T62" s="683" t="s">
        <v>1009</v>
      </c>
      <c r="U62" s="683"/>
      <c r="V62" s="683"/>
      <c r="W62" s="683"/>
      <c r="X62" s="683" t="s">
        <v>1010</v>
      </c>
      <c r="Y62" s="683"/>
      <c r="Z62" s="683"/>
      <c r="AA62" s="683"/>
      <c r="AB62" s="683" t="s">
        <v>1011</v>
      </c>
      <c r="AC62" s="683"/>
      <c r="AD62" s="688"/>
      <c r="AE62" s="688"/>
      <c r="AF62" s="683" t="s">
        <v>1012</v>
      </c>
      <c r="AG62" s="683"/>
      <c r="AH62" s="688"/>
      <c r="AI62" s="688"/>
      <c r="AJ62" s="683" t="s">
        <v>981</v>
      </c>
      <c r="AK62" s="683"/>
      <c r="AL62" s="683"/>
      <c r="AM62" s="684"/>
      <c r="AN62" s="190"/>
    </row>
    <row r="63" spans="1:40" ht="14.45" customHeight="1">
      <c r="A63" s="190"/>
      <c r="B63" s="686"/>
      <c r="C63" s="163" t="s">
        <v>1549</v>
      </c>
      <c r="D63" s="163" t="s">
        <v>1004</v>
      </c>
      <c r="E63" s="163" t="s">
        <v>1005</v>
      </c>
      <c r="F63" s="163" t="s">
        <v>175</v>
      </c>
      <c r="G63" s="163" t="s">
        <v>1006</v>
      </c>
      <c r="H63" s="163" t="s">
        <v>1004</v>
      </c>
      <c r="I63" s="163" t="s">
        <v>1005</v>
      </c>
      <c r="J63" s="163" t="s">
        <v>175</v>
      </c>
      <c r="K63" s="163" t="s">
        <v>1006</v>
      </c>
      <c r="L63" s="163" t="s">
        <v>1004</v>
      </c>
      <c r="M63" s="163" t="s">
        <v>1005</v>
      </c>
      <c r="N63" s="163" t="s">
        <v>175</v>
      </c>
      <c r="O63" s="163" t="s">
        <v>1006</v>
      </c>
      <c r="P63" s="163" t="s">
        <v>1004</v>
      </c>
      <c r="Q63" s="163" t="s">
        <v>1005</v>
      </c>
      <c r="R63" s="163" t="s">
        <v>175</v>
      </c>
      <c r="S63" s="163" t="s">
        <v>1006</v>
      </c>
      <c r="T63" s="163" t="s">
        <v>1004</v>
      </c>
      <c r="U63" s="163" t="s">
        <v>1005</v>
      </c>
      <c r="V63" s="163" t="s">
        <v>175</v>
      </c>
      <c r="W63" s="163" t="s">
        <v>1006</v>
      </c>
      <c r="X63" s="163" t="s">
        <v>1004</v>
      </c>
      <c r="Y63" s="163" t="s">
        <v>1005</v>
      </c>
      <c r="Z63" s="163" t="s">
        <v>175</v>
      </c>
      <c r="AA63" s="163" t="s">
        <v>1006</v>
      </c>
      <c r="AB63" s="163" t="s">
        <v>1004</v>
      </c>
      <c r="AC63" s="163" t="s">
        <v>1005</v>
      </c>
      <c r="AD63" s="163" t="s">
        <v>175</v>
      </c>
      <c r="AE63" s="163" t="s">
        <v>1006</v>
      </c>
      <c r="AF63" s="163" t="s">
        <v>1004</v>
      </c>
      <c r="AG63" s="163" t="s">
        <v>1005</v>
      </c>
      <c r="AH63" s="163" t="s">
        <v>175</v>
      </c>
      <c r="AI63" s="163" t="s">
        <v>1006</v>
      </c>
      <c r="AJ63" s="163" t="s">
        <v>1004</v>
      </c>
      <c r="AK63" s="163" t="s">
        <v>1005</v>
      </c>
      <c r="AL63" s="163" t="s">
        <v>175</v>
      </c>
      <c r="AM63" s="185" t="s">
        <v>1006</v>
      </c>
      <c r="AN63" s="190"/>
    </row>
    <row r="64" spans="1:40" ht="14.45" hidden="1" customHeight="1">
      <c r="A64" s="190"/>
      <c r="B64" s="686"/>
      <c r="C64" s="168"/>
      <c r="D64" s="170"/>
      <c r="E64" s="170"/>
      <c r="F64" s="171"/>
      <c r="G64" s="171"/>
      <c r="H64" s="170"/>
      <c r="I64" s="170"/>
      <c r="J64" s="171"/>
      <c r="K64" s="171"/>
      <c r="L64" s="170"/>
      <c r="M64" s="170"/>
      <c r="N64" s="171"/>
      <c r="O64" s="171"/>
      <c r="P64" s="170"/>
      <c r="Q64" s="170"/>
      <c r="R64" s="171"/>
      <c r="S64" s="171"/>
      <c r="T64" s="170"/>
      <c r="U64" s="170"/>
      <c r="V64" s="171"/>
      <c r="W64" s="171"/>
      <c r="X64" s="170"/>
      <c r="Y64" s="170"/>
      <c r="Z64" s="171"/>
      <c r="AA64" s="171"/>
      <c r="AB64" s="170"/>
      <c r="AC64" s="170"/>
      <c r="AD64" s="171"/>
      <c r="AE64" s="171"/>
      <c r="AF64" s="170"/>
      <c r="AG64" s="170"/>
      <c r="AH64" s="171"/>
      <c r="AI64" s="171"/>
      <c r="AJ64" s="172"/>
      <c r="AK64" s="170"/>
      <c r="AL64" s="171"/>
      <c r="AM64" s="173"/>
      <c r="AN64" s="190"/>
    </row>
    <row r="65" spans="1:40" ht="14.45" customHeight="1">
      <c r="A65" s="190"/>
      <c r="B65" s="686"/>
      <c r="C65" s="196">
        <v>0</v>
      </c>
      <c r="D65" s="197">
        <v>0.6</v>
      </c>
      <c r="E65" s="197">
        <v>0</v>
      </c>
      <c r="F65" s="198">
        <f>ROW(A1)*D65^IF(E65=100%,0,1)*PRODUCT(INDEX(1-D$64:D64,))</f>
        <v>0.6</v>
      </c>
      <c r="G65" s="198">
        <f>SUM(F65+G64)</f>
        <v>0.6</v>
      </c>
      <c r="H65" s="197">
        <v>0.45</v>
      </c>
      <c r="I65" s="197">
        <v>0</v>
      </c>
      <c r="J65" s="198">
        <f>ROW(E1)*H65^IF(I65=100%,0,1)*PRODUCT(INDEX(1-H$64:H64,))</f>
        <v>0.45</v>
      </c>
      <c r="K65" s="198">
        <f>SUM(J65+K64)</f>
        <v>0.45</v>
      </c>
      <c r="L65" s="197">
        <v>0.3</v>
      </c>
      <c r="M65" s="197">
        <v>0</v>
      </c>
      <c r="N65" s="198">
        <f>ROW(I1)*L65^IF(M65=100%,0,1)*PRODUCT(INDEX(1-L$64:L64,))</f>
        <v>0.3</v>
      </c>
      <c r="O65" s="198">
        <f>SUM(N65+O64)</f>
        <v>0.3</v>
      </c>
      <c r="P65" s="197">
        <v>0.15</v>
      </c>
      <c r="Q65" s="197">
        <v>0</v>
      </c>
      <c r="R65" s="198">
        <f>ROW(M1)*P65^IF(Q65=100%,0,1)*PRODUCT(INDEX(1-P$64:P64,))</f>
        <v>0.15</v>
      </c>
      <c r="S65" s="198">
        <f>SUM(R65+S64)</f>
        <v>0.15</v>
      </c>
      <c r="T65" s="197">
        <v>0.1</v>
      </c>
      <c r="U65" s="197">
        <v>0</v>
      </c>
      <c r="V65" s="198">
        <f>ROW(Q1)*T65^IF(U65=100%,0,1)*PRODUCT(INDEX(1-T$64:T64,))</f>
        <v>0.1</v>
      </c>
      <c r="W65" s="198">
        <f>SUM(V65+W64)</f>
        <v>0.1</v>
      </c>
      <c r="X65" s="197">
        <v>0.05</v>
      </c>
      <c r="Y65" s="197">
        <v>0</v>
      </c>
      <c r="Z65" s="198">
        <f>ROW(U1)*X65^IF(Y65=100%,0,1)*PRODUCT(INDEX(1-X$64:X64,))</f>
        <v>0.05</v>
      </c>
      <c r="AA65" s="198">
        <f>SUM(Z65+AA64)</f>
        <v>0.05</v>
      </c>
      <c r="AB65" s="197">
        <v>0.03</v>
      </c>
      <c r="AC65" s="197">
        <v>0</v>
      </c>
      <c r="AD65" s="198">
        <f>ROW(Y1)*AB65^IF(AC65=100%,0,1)*PRODUCT(INDEX(1-AB$64:AB64,))</f>
        <v>0.03</v>
      </c>
      <c r="AE65" s="198">
        <f>SUM(AD65+AE64)</f>
        <v>0.03</v>
      </c>
      <c r="AF65" s="197">
        <v>0.01</v>
      </c>
      <c r="AG65" s="197">
        <v>0</v>
      </c>
      <c r="AH65" s="198">
        <f>ROW(AC1)*AF65^IF(AG65=100%,0,1)*PRODUCT(INDEX(1-AF$64:AF64,))</f>
        <v>0.01</v>
      </c>
      <c r="AI65" s="198">
        <f>SUM(AH65+AI64)</f>
        <v>0.01</v>
      </c>
      <c r="AJ65" s="197">
        <v>5.0000000000000001E-3</v>
      </c>
      <c r="AK65" s="197">
        <v>0</v>
      </c>
      <c r="AL65" s="198">
        <f>ROW(AG1)*AJ65^IF(AK65=100%,0,1)*PRODUCT(INDEX(1-AJ$64:AJ64,))</f>
        <v>5.0000000000000001E-3</v>
      </c>
      <c r="AM65" s="199">
        <f>SUM(AL65+AM64)</f>
        <v>5.0000000000000001E-3</v>
      </c>
      <c r="AN65" s="190"/>
    </row>
    <row r="66" spans="1:40" ht="14.45" hidden="1" customHeight="1">
      <c r="A66" s="190"/>
      <c r="B66" s="686"/>
      <c r="C66" s="196">
        <v>1</v>
      </c>
      <c r="D66" s="197">
        <f>D65+ROUNDDOWN(D$65/10,3)</f>
        <v>0.65999999999999992</v>
      </c>
      <c r="E66" s="197">
        <f>IF(E65+D65*0.465&gt;1,1,E65+D65*0.465)</f>
        <v>0.27900000000000003</v>
      </c>
      <c r="F66" s="198">
        <f>ROW(A2)*D66^IF(E66=100%,0,1)*PRODUCT(INDEX(1-D$64:D65,))</f>
        <v>0.52799999999999991</v>
      </c>
      <c r="G66" s="198">
        <f t="shared" ref="G66:G69" si="0">SUM(F66+G65)</f>
        <v>1.1279999999999999</v>
      </c>
      <c r="H66" s="197">
        <f>H65+ROUNDDOWN(H$65/10,3)</f>
        <v>0.495</v>
      </c>
      <c r="I66" s="197">
        <f>IF(I65+H65*0.465&gt;1,1,I65+H65*0.465)</f>
        <v>0.20925000000000002</v>
      </c>
      <c r="J66" s="198">
        <f>ROW(E2)*H66^IF(I66=100%,0,1)*PRODUCT(INDEX(1-H$64:H65,))</f>
        <v>0.54449999999999998</v>
      </c>
      <c r="K66" s="198">
        <f t="shared" ref="K66:K70" si="1">SUM(J66+K65)</f>
        <v>0.99449999999999994</v>
      </c>
      <c r="L66" s="197">
        <f t="shared" ref="L66:L71" si="2">L65+ROUNDDOWN(L$65/10,3)</f>
        <v>0.32999999999999996</v>
      </c>
      <c r="M66" s="197">
        <f t="shared" ref="M66:M71" si="3">IF(M65+L65*0.465&gt;1,1,M65+L65*0.465)</f>
        <v>0.13950000000000001</v>
      </c>
      <c r="N66" s="198">
        <f>ROW(I2)*L66^IF(M66=100%,0,1)*PRODUCT(INDEX(1-L$64:L65,))</f>
        <v>0.46199999999999991</v>
      </c>
      <c r="O66" s="198">
        <f t="shared" ref="O66:O71" si="4">SUM(N66+O65)</f>
        <v>0.7619999999999999</v>
      </c>
      <c r="P66" s="197">
        <f t="shared" ref="P66:P75" si="5">P65+ROUNDDOWN(P$65/10,3)</f>
        <v>0.16499999999999998</v>
      </c>
      <c r="Q66" s="197">
        <f t="shared" ref="Q66:Q75" si="6">IF(Q65+P65*0.465&gt;1,1,Q65+P65*0.465)</f>
        <v>6.9750000000000006E-2</v>
      </c>
      <c r="R66" s="198">
        <f>ROW(M2)*P66^IF(Q66=100%,0,1)*PRODUCT(INDEX(1-P$64:P65,))</f>
        <v>0.28049999999999997</v>
      </c>
      <c r="S66" s="198">
        <f t="shared" ref="S66:S75" si="7">SUM(R66+S65)</f>
        <v>0.43049999999999999</v>
      </c>
      <c r="T66" s="197">
        <f t="shared" ref="T66:T75" si="8">T65+ROUNDDOWN(T$65/10,3)</f>
        <v>0.11</v>
      </c>
      <c r="U66" s="197">
        <f t="shared" ref="U66:U79" si="9">IF(U65+T65*0.465&gt;1,1,U65+T65*0.465)</f>
        <v>4.6500000000000007E-2</v>
      </c>
      <c r="V66" s="198">
        <f>ROW(Q2)*T66^IF(U66=100%,0,1)*PRODUCT(INDEX(1-T$64:T65,))</f>
        <v>0.19800000000000001</v>
      </c>
      <c r="W66" s="198">
        <f t="shared" ref="W66:W79" si="10">SUM(V66+W65)</f>
        <v>0.29800000000000004</v>
      </c>
      <c r="X66" s="197">
        <f t="shared" ref="X66:X75" si="11">X65+ROUNDDOWN(X$65/10,3)</f>
        <v>5.5E-2</v>
      </c>
      <c r="Y66" s="197">
        <f t="shared" ref="Y66:Y90" si="12">IF(Y65+X65*0.465&gt;1,1,Y65+X65*0.465)</f>
        <v>2.3250000000000003E-2</v>
      </c>
      <c r="Z66" s="198">
        <f>ROW(U2)*X66^IF(Y66=100%,0,1)*PRODUCT(INDEX(1-X$64:X65,))</f>
        <v>0.1045</v>
      </c>
      <c r="AA66" s="198">
        <f t="shared" ref="AA66:AA90" si="13">SUM(Z66+AA65)</f>
        <v>0.1545</v>
      </c>
      <c r="AB66" s="197">
        <f t="shared" ref="AB66:AB75" si="14">AB65+ROUNDDOWN(AB$65/10,3)</f>
        <v>3.3000000000000002E-2</v>
      </c>
      <c r="AC66" s="197">
        <f t="shared" ref="AC66:AC104" si="15">IF(AC65+AB65*0.465&gt;1,1,AC65+AB65*0.465)</f>
        <v>1.3950000000000001E-2</v>
      </c>
      <c r="AD66" s="198">
        <f>ROW(Y2)*AB66^IF(AC66=100%,0,1)*PRODUCT(INDEX(1-AB$64:AB65,))</f>
        <v>6.4020000000000007E-2</v>
      </c>
      <c r="AE66" s="198">
        <f t="shared" ref="AE66:AE104" si="16">SUM(AD66+AE65)</f>
        <v>9.4020000000000006E-2</v>
      </c>
      <c r="AF66" s="197">
        <f t="shared" ref="AF66:AF75" si="17">AF65+ROUNDDOWN(AF$65/10,3)</f>
        <v>1.0999999999999999E-2</v>
      </c>
      <c r="AG66" s="197">
        <f t="shared" ref="AG66:AG129" si="18">IF(AG65+AF65*0.465&gt;1,1,AG65+AF65*0.465)</f>
        <v>4.6500000000000005E-3</v>
      </c>
      <c r="AH66" s="198">
        <f>ROW(AC2)*AF66^IF(AG66=100%,0,1)*PRODUCT(INDEX(1-AF$64:AF65,))</f>
        <v>2.1779999999999997E-2</v>
      </c>
      <c r="AI66" s="198">
        <f t="shared" ref="AI66:AI129" si="19">SUM(AH66+AI65)</f>
        <v>3.1779999999999996E-2</v>
      </c>
      <c r="AJ66" s="197">
        <f t="shared" ref="AJ66:AJ75" si="20">AJ65+ROUNDDOWN(AJ$65/10,4)</f>
        <v>5.4999999999999997E-3</v>
      </c>
      <c r="AK66" s="197">
        <f t="shared" ref="AK66:AK129" si="21">IF(AK65+AJ65*0.465&gt;1,1,AK65+AJ65*0.465)</f>
        <v>2.3250000000000002E-3</v>
      </c>
      <c r="AL66" s="198">
        <f>ROW(AG2)*AJ66^IF(AK66=100%,0,1)*PRODUCT(INDEX(1-AJ$64:AJ65,))</f>
        <v>1.0945E-2</v>
      </c>
      <c r="AM66" s="199">
        <f t="shared" ref="AM66:AM129" si="22">SUM(AL66+AM65)</f>
        <v>1.5945000000000001E-2</v>
      </c>
      <c r="AN66" s="190"/>
    </row>
    <row r="67" spans="1:40" ht="14.45" hidden="1" customHeight="1">
      <c r="A67" s="190"/>
      <c r="B67" s="686"/>
      <c r="C67" s="196">
        <v>2</v>
      </c>
      <c r="D67" s="197">
        <f>D66+ROUNDDOWN(D$65/10,3)</f>
        <v>0.72</v>
      </c>
      <c r="E67" s="197">
        <f>IF(E66+D66*0.465&gt;1,1,E66+D66*0.465)</f>
        <v>0.58590000000000009</v>
      </c>
      <c r="F67" s="198">
        <f>ROW(A3)*D67^IF(E67=100%,0,1)*PRODUCT(INDEX(1-D$64:D66,))</f>
        <v>0.29376000000000008</v>
      </c>
      <c r="G67" s="198">
        <f t="shared" si="0"/>
        <v>1.4217599999999999</v>
      </c>
      <c r="H67" s="197">
        <f>H66+ROUNDDOWN(H$65/10,3)</f>
        <v>0.54</v>
      </c>
      <c r="I67" s="197">
        <f>IF(I66+H66*0.465&gt;1,1,I66+H66*0.465)</f>
        <v>0.43942500000000007</v>
      </c>
      <c r="J67" s="198">
        <f>ROW(E3)*H67^IF(I67=100%,0,1)*PRODUCT(INDEX(1-H$64:H66,))</f>
        <v>0.4499550000000001</v>
      </c>
      <c r="K67" s="198">
        <f t="shared" si="1"/>
        <v>1.444455</v>
      </c>
      <c r="L67" s="197">
        <f t="shared" si="2"/>
        <v>0.36</v>
      </c>
      <c r="M67" s="197">
        <f t="shared" si="3"/>
        <v>0.29295000000000004</v>
      </c>
      <c r="N67" s="198">
        <f>ROW(I3)*L67^IF(M67=100%,0,1)*PRODUCT(INDEX(1-L$64:L66,))</f>
        <v>0.50651999999999997</v>
      </c>
      <c r="O67" s="198">
        <f t="shared" si="4"/>
        <v>1.2685199999999999</v>
      </c>
      <c r="P67" s="197">
        <f t="shared" si="5"/>
        <v>0.18</v>
      </c>
      <c r="Q67" s="197">
        <f t="shared" si="6"/>
        <v>0.14647500000000002</v>
      </c>
      <c r="R67" s="198">
        <f>ROW(M3)*P67^IF(Q67=100%,0,1)*PRODUCT(INDEX(1-P$64:P66,))</f>
        <v>0.38326500000000002</v>
      </c>
      <c r="S67" s="198">
        <f t="shared" si="7"/>
        <v>0.81376500000000007</v>
      </c>
      <c r="T67" s="197">
        <f t="shared" si="8"/>
        <v>0.12</v>
      </c>
      <c r="U67" s="197">
        <f t="shared" si="9"/>
        <v>9.7650000000000015E-2</v>
      </c>
      <c r="V67" s="198">
        <f>ROW(Q3)*T67^IF(U67=100%,0,1)*PRODUCT(INDEX(1-T$64:T66,))</f>
        <v>0.28836000000000001</v>
      </c>
      <c r="W67" s="198">
        <f t="shared" si="10"/>
        <v>0.58635999999999999</v>
      </c>
      <c r="X67" s="197">
        <f t="shared" si="11"/>
        <v>0.06</v>
      </c>
      <c r="Y67" s="197">
        <f t="shared" si="12"/>
        <v>4.8825000000000007E-2</v>
      </c>
      <c r="Z67" s="198">
        <f>ROW(U3)*X67^IF(Y67=100%,0,1)*PRODUCT(INDEX(1-X$64:X66,))</f>
        <v>0.16159499999999999</v>
      </c>
      <c r="AA67" s="198">
        <f t="shared" si="13"/>
        <v>0.31609500000000001</v>
      </c>
      <c r="AB67" s="197">
        <f t="shared" si="14"/>
        <v>3.6000000000000004E-2</v>
      </c>
      <c r="AC67" s="197">
        <f t="shared" si="15"/>
        <v>2.9295000000000002E-2</v>
      </c>
      <c r="AD67" s="198">
        <f>ROW(Y3)*AB67^IF(AC67=100%,0,1)*PRODUCT(INDEX(1-AB$64:AB66,))</f>
        <v>0.10130292</v>
      </c>
      <c r="AE67" s="198">
        <f t="shared" si="16"/>
        <v>0.19532292000000001</v>
      </c>
      <c r="AF67" s="197">
        <f t="shared" si="17"/>
        <v>1.2E-2</v>
      </c>
      <c r="AG67" s="197">
        <f t="shared" si="18"/>
        <v>9.7649999999999994E-3</v>
      </c>
      <c r="AH67" s="198">
        <f>ROW(AC3)*AF67^IF(AG67=100%,0,1)*PRODUCT(INDEX(1-AF$64:AF66,))</f>
        <v>3.5247960000000009E-2</v>
      </c>
      <c r="AI67" s="198">
        <f t="shared" si="19"/>
        <v>6.7027959999999998E-2</v>
      </c>
      <c r="AJ67" s="197">
        <f t="shared" si="20"/>
        <v>6.0000000000000001E-3</v>
      </c>
      <c r="AK67" s="197">
        <f t="shared" si="21"/>
        <v>4.8824999999999997E-3</v>
      </c>
      <c r="AL67" s="198">
        <f>ROW(AG3)*AJ67^IF(AK67=100%,0,1)*PRODUCT(INDEX(1-AJ$64:AJ66,))</f>
        <v>1.7811495000000004E-2</v>
      </c>
      <c r="AM67" s="199">
        <f t="shared" si="22"/>
        <v>3.3756495000000004E-2</v>
      </c>
      <c r="AN67" s="190"/>
    </row>
    <row r="68" spans="1:40" ht="14.45" hidden="1" customHeight="1">
      <c r="A68" s="190"/>
      <c r="B68" s="686"/>
      <c r="C68" s="196">
        <v>3</v>
      </c>
      <c r="D68" s="197">
        <f>D67+ROUNDDOWN(D$65/10,3)</f>
        <v>0.78</v>
      </c>
      <c r="E68" s="197">
        <f>IF(E67+D67*0.465&gt;1,1,E67+D67*0.465)</f>
        <v>0.92070000000000007</v>
      </c>
      <c r="F68" s="198">
        <f>ROW(A4)*D68^IF(E68=100%,0,1)*PRODUCT(INDEX(1-D$64:D67,))</f>
        <v>0.11880960000000006</v>
      </c>
      <c r="G68" s="198">
        <f t="shared" si="0"/>
        <v>1.5405696</v>
      </c>
      <c r="H68" s="197">
        <f>H67+ROUNDDOWN(H$65/10,3)</f>
        <v>0.58500000000000008</v>
      </c>
      <c r="I68" s="197">
        <f>IF(I67+H67*0.465&gt;1,1,I67+H67*0.465)</f>
        <v>0.69052500000000006</v>
      </c>
      <c r="J68" s="198">
        <f>ROW(E4)*H68^IF(I68=100%,0,1)*PRODUCT(INDEX(1-H$64:H67,))</f>
        <v>0.29897010000000007</v>
      </c>
      <c r="K68" s="198">
        <f t="shared" si="1"/>
        <v>1.7434251000000001</v>
      </c>
      <c r="L68" s="197">
        <f t="shared" si="2"/>
        <v>0.39</v>
      </c>
      <c r="M68" s="197">
        <f t="shared" si="3"/>
        <v>0.46035000000000004</v>
      </c>
      <c r="N68" s="198">
        <f>ROW(I4)*L68^IF(M68=100%,0,1)*PRODUCT(INDEX(1-L$64:L67,))</f>
        <v>0.46824959999999999</v>
      </c>
      <c r="O68" s="198">
        <f t="shared" si="4"/>
        <v>1.7367695999999999</v>
      </c>
      <c r="P68" s="197">
        <f t="shared" si="5"/>
        <v>0.19500000000000001</v>
      </c>
      <c r="Q68" s="197">
        <f t="shared" si="6"/>
        <v>0.23017500000000002</v>
      </c>
      <c r="R68" s="198">
        <f>ROW(M4)*P68^IF(Q68=100%,0,1)*PRODUCT(INDEX(1-P$64:P67,))</f>
        <v>0.45395610000000003</v>
      </c>
      <c r="S68" s="198">
        <f t="shared" si="7"/>
        <v>1.2677211000000002</v>
      </c>
      <c r="T68" s="197">
        <f t="shared" si="8"/>
        <v>0.13</v>
      </c>
      <c r="U68" s="197">
        <f t="shared" si="9"/>
        <v>0.15345000000000003</v>
      </c>
      <c r="V68" s="198">
        <f>ROW(Q4)*T68^IF(U68=100%,0,1)*PRODUCT(INDEX(1-T$64:T67,))</f>
        <v>0.36653760000000002</v>
      </c>
      <c r="W68" s="198">
        <f t="shared" si="10"/>
        <v>0.95289760000000001</v>
      </c>
      <c r="X68" s="197">
        <f t="shared" si="11"/>
        <v>6.5000000000000002E-2</v>
      </c>
      <c r="Y68" s="197">
        <f t="shared" si="12"/>
        <v>7.6725000000000015E-2</v>
      </c>
      <c r="Z68" s="198">
        <f>ROW(U4)*X68^IF(Y68=100%,0,1)*PRODUCT(INDEX(1-X$64:X67,))</f>
        <v>0.21941009999999997</v>
      </c>
      <c r="AA68" s="198">
        <f t="shared" si="13"/>
        <v>0.53550509999999996</v>
      </c>
      <c r="AB68" s="197">
        <f t="shared" si="14"/>
        <v>3.9000000000000007E-2</v>
      </c>
      <c r="AC68" s="197">
        <f t="shared" si="15"/>
        <v>4.6035000000000006E-2</v>
      </c>
      <c r="AD68" s="198">
        <f>ROW(Y4)*AB68^IF(AC68=100%,0,1)*PRODUCT(INDEX(1-AB$64:AB67,))</f>
        <v>0.14105868816000003</v>
      </c>
      <c r="AE68" s="198">
        <f t="shared" si="16"/>
        <v>0.33638160816000007</v>
      </c>
      <c r="AF68" s="197">
        <f t="shared" si="17"/>
        <v>1.3000000000000001E-2</v>
      </c>
      <c r="AG68" s="197">
        <f t="shared" si="18"/>
        <v>1.5345000000000001E-2</v>
      </c>
      <c r="AH68" s="198">
        <f>ROW(AC4)*AF68^IF(AG68=100%,0,1)*PRODUCT(INDEX(1-AF$64:AF67,))</f>
        <v>5.030275536E-2</v>
      </c>
      <c r="AI68" s="198">
        <f t="shared" si="19"/>
        <v>0.11733071536</v>
      </c>
      <c r="AJ68" s="197">
        <f t="shared" si="20"/>
        <v>6.5000000000000006E-3</v>
      </c>
      <c r="AK68" s="197">
        <f t="shared" si="21"/>
        <v>7.6725000000000005E-3</v>
      </c>
      <c r="AL68" s="198">
        <f>ROW(AG4)*AJ68^IF(AK68=100%,0,1)*PRODUCT(INDEX(1-AJ$64:AJ67,))</f>
        <v>2.5573348710000002E-2</v>
      </c>
      <c r="AM68" s="199">
        <f t="shared" si="22"/>
        <v>5.932984371000001E-2</v>
      </c>
      <c r="AN68" s="190"/>
    </row>
    <row r="69" spans="1:40" ht="14.45" customHeight="1">
      <c r="A69" s="190"/>
      <c r="B69" s="686"/>
      <c r="C69" s="196">
        <v>4</v>
      </c>
      <c r="D69" s="197">
        <f>D68+ROUNDDOWN(D$65/10,3)</f>
        <v>0.84000000000000008</v>
      </c>
      <c r="E69" s="197">
        <f>IF(E68+D68*0.465&gt;1,1,E68+D68*0.465)</f>
        <v>1</v>
      </c>
      <c r="F69" s="198">
        <f>ROW(A5)*D69^IF(E69=100%,0,1)*PRODUCT(INDEX(1-D$64:D68,))</f>
        <v>4.1888000000000009E-2</v>
      </c>
      <c r="G69" s="198">
        <f t="shared" si="0"/>
        <v>1.5824575999999999</v>
      </c>
      <c r="H69" s="197">
        <f>H68+ROUNDDOWN(H$65/10,3)</f>
        <v>0.63000000000000012</v>
      </c>
      <c r="I69" s="197">
        <f>IF(I68+H68*0.465&gt;1,1,I68+H68*0.465)</f>
        <v>0.96255000000000013</v>
      </c>
      <c r="J69" s="198">
        <f>ROW(E5)*H69^IF(I69=100%,0,1)*PRODUCT(INDEX(1-H$64:H68,))</f>
        <v>0.16702079625000002</v>
      </c>
      <c r="K69" s="198">
        <f t="shared" si="1"/>
        <v>1.9104458962500002</v>
      </c>
      <c r="L69" s="197">
        <f t="shared" si="2"/>
        <v>0.42000000000000004</v>
      </c>
      <c r="M69" s="197">
        <f t="shared" si="3"/>
        <v>0.64170000000000005</v>
      </c>
      <c r="N69" s="198">
        <f>ROW(I5)*L69^IF(M69=100%,0,1)*PRODUCT(INDEX(1-L$64:L68,))</f>
        <v>0.38450495999999995</v>
      </c>
      <c r="O69" s="198">
        <f t="shared" si="4"/>
        <v>2.1212745599999998</v>
      </c>
      <c r="P69" s="197">
        <f t="shared" si="5"/>
        <v>0.21000000000000002</v>
      </c>
      <c r="Q69" s="197">
        <f t="shared" si="6"/>
        <v>0.32085000000000002</v>
      </c>
      <c r="R69" s="198">
        <f>ROW(M5)*P69^IF(Q69=100%,0,1)*PRODUCT(INDEX(1-P$64:P68,))</f>
        <v>0.49193127375000006</v>
      </c>
      <c r="S69" s="198">
        <f t="shared" si="7"/>
        <v>1.7596523737500003</v>
      </c>
      <c r="T69" s="197">
        <f t="shared" si="8"/>
        <v>0.14000000000000001</v>
      </c>
      <c r="U69" s="197">
        <f t="shared" si="9"/>
        <v>0.21390000000000003</v>
      </c>
      <c r="V69" s="198">
        <f>ROW(Q5)*T69^IF(U69=100%,0,1)*PRODUCT(INDEX(1-T$64:T68,))</f>
        <v>0.42927192000000008</v>
      </c>
      <c r="W69" s="198">
        <f t="shared" si="10"/>
        <v>1.3821695200000002</v>
      </c>
      <c r="X69" s="197">
        <f t="shared" si="11"/>
        <v>7.0000000000000007E-2</v>
      </c>
      <c r="Y69" s="197">
        <f t="shared" si="12"/>
        <v>0.10695000000000002</v>
      </c>
      <c r="Z69" s="198">
        <f>ROW(U5)*X69^IF(Y69=100%,0,1)*PRODUCT(INDEX(1-X$64:X68,))</f>
        <v>0.27616136624999998</v>
      </c>
      <c r="AA69" s="198">
        <f t="shared" si="13"/>
        <v>0.81166646624999994</v>
      </c>
      <c r="AB69" s="197">
        <f t="shared" si="14"/>
        <v>4.200000000000001E-2</v>
      </c>
      <c r="AC69" s="197">
        <f t="shared" si="15"/>
        <v>6.4170000000000005E-2</v>
      </c>
      <c r="AD69" s="198">
        <f>ROW(Y5)*AB69^IF(AC69=100%,0,1)*PRODUCT(INDEX(1-AB$64:AB68,))</f>
        <v>0.18248111447160004</v>
      </c>
      <c r="AE69" s="198">
        <f t="shared" si="16"/>
        <v>0.51886272263160005</v>
      </c>
      <c r="AF69" s="197">
        <f t="shared" si="17"/>
        <v>1.4000000000000002E-2</v>
      </c>
      <c r="AG69" s="197">
        <f t="shared" si="18"/>
        <v>2.1390000000000003E-2</v>
      </c>
      <c r="AH69" s="198">
        <f>ROW(AC5)*AF69^IF(AG69=100%,0,1)*PRODUCT(INDEX(1-AF$64:AF68,))</f>
        <v>6.6834949381200007E-2</v>
      </c>
      <c r="AI69" s="198">
        <f t="shared" si="19"/>
        <v>0.1841656647412</v>
      </c>
      <c r="AJ69" s="197">
        <f t="shared" si="20"/>
        <v>7.000000000000001E-3</v>
      </c>
      <c r="AK69" s="197">
        <f t="shared" si="21"/>
        <v>1.0695000000000001E-2</v>
      </c>
      <c r="AL69" s="198">
        <f>ROW(AG5)*AJ69^IF(AK69=100%,0,1)*PRODUCT(INDEX(1-AJ$64:AJ68,))</f>
        <v>3.4201894923787508E-2</v>
      </c>
      <c r="AM69" s="199">
        <f t="shared" si="22"/>
        <v>9.3531738633787526E-2</v>
      </c>
      <c r="AN69" s="190"/>
    </row>
    <row r="70" spans="1:40" ht="14.45" customHeight="1">
      <c r="A70" s="190"/>
      <c r="B70" s="686"/>
      <c r="C70" s="196">
        <v>5</v>
      </c>
      <c r="D70" s="197"/>
      <c r="E70" s="197"/>
      <c r="F70" s="198"/>
      <c r="G70" s="198"/>
      <c r="H70" s="197">
        <f>H69+ROUNDDOWN(H$65/10,3)</f>
        <v>0.67500000000000016</v>
      </c>
      <c r="I70" s="197">
        <f>IF(I69+H69*0.465&gt;1,1,I69+H69*0.465)</f>
        <v>1</v>
      </c>
      <c r="J70" s="198">
        <f>ROW(E6)*H70^IF(I70=100%,0,1)*PRODUCT(INDEX(1-H$64:H69,))</f>
        <v>0.11770989449999997</v>
      </c>
      <c r="K70" s="198">
        <f t="shared" si="1"/>
        <v>2.0281557907500001</v>
      </c>
      <c r="L70" s="197">
        <f t="shared" si="2"/>
        <v>0.45000000000000007</v>
      </c>
      <c r="M70" s="197">
        <f t="shared" si="3"/>
        <v>0.83700000000000008</v>
      </c>
      <c r="N70" s="198">
        <f>ROW(I6)*L70^IF(M70=100%,0,1)*PRODUCT(INDEX(1-L$64:L69,))</f>
        <v>0.28673084159999995</v>
      </c>
      <c r="O70" s="198">
        <f t="shared" si="4"/>
        <v>2.4080054015999997</v>
      </c>
      <c r="P70" s="197">
        <f t="shared" si="5"/>
        <v>0.22500000000000003</v>
      </c>
      <c r="Q70" s="197">
        <f t="shared" si="6"/>
        <v>0.41850000000000004</v>
      </c>
      <c r="R70" s="198">
        <f>ROW(M6)*P70^IF(Q70=100%,0,1)*PRODUCT(INDEX(1-P$64:P69,))</f>
        <v>0.49966162233750006</v>
      </c>
      <c r="S70" s="198">
        <f t="shared" si="7"/>
        <v>2.2593139960875002</v>
      </c>
      <c r="T70" s="197">
        <f t="shared" si="8"/>
        <v>0.15000000000000002</v>
      </c>
      <c r="U70" s="197">
        <f t="shared" si="9"/>
        <v>0.27900000000000003</v>
      </c>
      <c r="V70" s="198">
        <f>ROW(Q6)*T70^IF(U70=100%,0,1)*PRODUCT(INDEX(1-T$64:T69,))</f>
        <v>0.47465209440000011</v>
      </c>
      <c r="W70" s="198">
        <f t="shared" si="10"/>
        <v>1.8568216144000003</v>
      </c>
      <c r="X70" s="197">
        <f t="shared" si="11"/>
        <v>7.5000000000000011E-2</v>
      </c>
      <c r="Y70" s="197">
        <f t="shared" si="12"/>
        <v>0.13950000000000001</v>
      </c>
      <c r="Z70" s="198">
        <f>ROW(U6)*X70^IF(Y70=100%,0,1)*PRODUCT(INDEX(1-X$64:X69,))</f>
        <v>0.33021009078750002</v>
      </c>
      <c r="AA70" s="198">
        <f t="shared" si="13"/>
        <v>1.1418765570375</v>
      </c>
      <c r="AB70" s="197">
        <f t="shared" si="14"/>
        <v>4.5000000000000012E-2</v>
      </c>
      <c r="AC70" s="197">
        <f t="shared" si="15"/>
        <v>8.3700000000000011E-2</v>
      </c>
      <c r="AD70" s="198">
        <f>ROW(Y6)*AB70^IF(AC70=100%,0,1)*PRODUCT(INDEX(1-AB$64:AB69,))</f>
        <v>0.22476459556773362</v>
      </c>
      <c r="AE70" s="198">
        <f t="shared" si="16"/>
        <v>0.7436273181993337</v>
      </c>
      <c r="AF70" s="197">
        <f t="shared" si="17"/>
        <v>1.5000000000000003E-2</v>
      </c>
      <c r="AG70" s="197">
        <f t="shared" si="18"/>
        <v>2.7900000000000005E-2</v>
      </c>
      <c r="AH70" s="198">
        <f>ROW(AC6)*AF70^IF(AG70=100%,0,1)*PRODUCT(INDEX(1-AF$64:AF69,))</f>
        <v>8.4727620115538416E-2</v>
      </c>
      <c r="AI70" s="198">
        <f t="shared" si="19"/>
        <v>0.26889328485673841</v>
      </c>
      <c r="AJ70" s="197">
        <f t="shared" si="20"/>
        <v>7.5000000000000015E-3</v>
      </c>
      <c r="AK70" s="197">
        <f t="shared" si="21"/>
        <v>1.3950000000000002E-2</v>
      </c>
      <c r="AL70" s="198">
        <f>ROW(AG6)*AJ70^IF(AK70=100%,0,1)*PRODUCT(INDEX(1-AJ$64:AJ69,))</f>
        <v>4.3666047847698432E-2</v>
      </c>
      <c r="AM70" s="199">
        <f t="shared" si="22"/>
        <v>0.13719778648148595</v>
      </c>
      <c r="AN70" s="190"/>
    </row>
    <row r="71" spans="1:40" ht="14.45" customHeight="1">
      <c r="A71" s="190"/>
      <c r="B71" s="686"/>
      <c r="C71" s="196">
        <v>6</v>
      </c>
      <c r="D71" s="200"/>
      <c r="E71" s="200"/>
      <c r="F71" s="198"/>
      <c r="G71" s="198"/>
      <c r="H71" s="197"/>
      <c r="I71" s="197"/>
      <c r="J71" s="198"/>
      <c r="K71" s="198"/>
      <c r="L71" s="197">
        <f t="shared" si="2"/>
        <v>0.48000000000000009</v>
      </c>
      <c r="M71" s="197">
        <f t="shared" si="3"/>
        <v>1</v>
      </c>
      <c r="N71" s="198">
        <f>ROW(I7)*L71^IF(M71=100%,0,1)*PRODUCT(INDEX(1-L$64:L70,))</f>
        <v>0.40885694079999985</v>
      </c>
      <c r="O71" s="198">
        <f t="shared" si="4"/>
        <v>2.8168623423999994</v>
      </c>
      <c r="P71" s="197">
        <f t="shared" si="5"/>
        <v>0.24000000000000005</v>
      </c>
      <c r="Q71" s="197">
        <f t="shared" si="6"/>
        <v>0.52312500000000006</v>
      </c>
      <c r="R71" s="198">
        <f>ROW(M7)*P71^IF(Q71=100%,0,1)*PRODUCT(INDEX(1-P$64:P70,))</f>
        <v>0.48189587576550003</v>
      </c>
      <c r="S71" s="198">
        <f t="shared" si="7"/>
        <v>2.741209871853</v>
      </c>
      <c r="T71" s="197">
        <f t="shared" si="8"/>
        <v>0.16000000000000003</v>
      </c>
      <c r="U71" s="197">
        <f t="shared" si="9"/>
        <v>0.34875000000000006</v>
      </c>
      <c r="V71" s="198">
        <f>ROW(Q7)*T71^IF(U71=100%,0,1)*PRODUCT(INDEX(1-T$64:T70,))</f>
        <v>0.50207643763200005</v>
      </c>
      <c r="W71" s="198">
        <f t="shared" si="10"/>
        <v>2.3588980520320004</v>
      </c>
      <c r="X71" s="197">
        <f t="shared" si="11"/>
        <v>8.0000000000000016E-2</v>
      </c>
      <c r="Y71" s="197">
        <f t="shared" si="12"/>
        <v>0.17437500000000003</v>
      </c>
      <c r="Z71" s="198">
        <f>ROW(U7)*X71^IF(Y71=100%,0,1)*PRODUCT(INDEX(1-X$64:X70,))</f>
        <v>0.38010850450650002</v>
      </c>
      <c r="AA71" s="198">
        <f t="shared" si="13"/>
        <v>1.521985061544</v>
      </c>
      <c r="AB71" s="197">
        <f t="shared" si="14"/>
        <v>4.8000000000000015E-2</v>
      </c>
      <c r="AC71" s="197">
        <f t="shared" si="15"/>
        <v>0.10462500000000002</v>
      </c>
      <c r="AD71" s="198">
        <f>ROW(Y7)*AB71^IF(AC71=100%,0,1)*PRODUCT(INDEX(1-AB$64:AB70,))</f>
        <v>0.26712023491027537</v>
      </c>
      <c r="AE71" s="198">
        <f t="shared" si="16"/>
        <v>1.0107475531096091</v>
      </c>
      <c r="AF71" s="197">
        <f t="shared" si="17"/>
        <v>1.6000000000000004E-2</v>
      </c>
      <c r="AG71" s="197">
        <f t="shared" si="18"/>
        <v>3.4875000000000003E-2</v>
      </c>
      <c r="AH71" s="198">
        <f>ROW(AC7)*AF71^IF(AG71=100%,0,1)*PRODUCT(INDEX(1-AF$64:AF70,))</f>
        <v>0.10385723390162442</v>
      </c>
      <c r="AI71" s="198">
        <f t="shared" si="19"/>
        <v>0.37275051875836285</v>
      </c>
      <c r="AJ71" s="197">
        <f t="shared" si="20"/>
        <v>8.0000000000000019E-3</v>
      </c>
      <c r="AK71" s="197">
        <f t="shared" si="21"/>
        <v>1.7437500000000002E-2</v>
      </c>
      <c r="AL71" s="198">
        <f>ROW(AG7)*AJ71^IF(AK71=100%,0,1)*PRODUCT(INDEX(1-AJ$64:AJ70,))</f>
        <v>5.3932420875001753E-2</v>
      </c>
      <c r="AM71" s="199">
        <f t="shared" si="22"/>
        <v>0.1911302073564877</v>
      </c>
      <c r="AN71" s="190"/>
    </row>
    <row r="72" spans="1:40" ht="14.45" hidden="1" customHeight="1">
      <c r="A72" s="190"/>
      <c r="B72" s="686"/>
      <c r="C72" s="196">
        <v>7</v>
      </c>
      <c r="D72" s="200"/>
      <c r="E72" s="200"/>
      <c r="F72" s="198"/>
      <c r="G72" s="198"/>
      <c r="H72" s="200"/>
      <c r="I72" s="200"/>
      <c r="J72" s="198"/>
      <c r="K72" s="198"/>
      <c r="L72" s="197"/>
      <c r="M72" s="197"/>
      <c r="N72" s="198"/>
      <c r="O72" s="198"/>
      <c r="P72" s="197">
        <f t="shared" si="5"/>
        <v>0.25500000000000006</v>
      </c>
      <c r="Q72" s="197">
        <f t="shared" si="6"/>
        <v>0.63472500000000009</v>
      </c>
      <c r="R72" s="198">
        <f>ROW(M8)*P72^IF(Q72=100%,0,1)*PRODUCT(INDEX(1-P$64:P71,))</f>
        <v>0.44472105106359006</v>
      </c>
      <c r="S72" s="198">
        <f t="shared" si="7"/>
        <v>3.1859309229165902</v>
      </c>
      <c r="T72" s="197">
        <f t="shared" si="8"/>
        <v>0.17000000000000004</v>
      </c>
      <c r="U72" s="197">
        <f t="shared" si="9"/>
        <v>0.42315000000000008</v>
      </c>
      <c r="V72" s="198">
        <f>ROW(Q8)*T72^IF(U72=100%,0,1)*PRODUCT(INDEX(1-T$64:T71,))</f>
        <v>0.51211796638464013</v>
      </c>
      <c r="W72" s="198">
        <f t="shared" si="10"/>
        <v>2.8710160184166407</v>
      </c>
      <c r="X72" s="197">
        <f t="shared" si="11"/>
        <v>8.500000000000002E-2</v>
      </c>
      <c r="Y72" s="197">
        <f t="shared" si="12"/>
        <v>0.21157500000000004</v>
      </c>
      <c r="Z72" s="198">
        <f>ROW(U8)*X72^IF(Y72=100%,0,1)*PRODUCT(INDEX(1-X$64:X71,))</f>
        <v>0.42463550074869005</v>
      </c>
      <c r="AA72" s="198">
        <f t="shared" si="13"/>
        <v>1.94662056229269</v>
      </c>
      <c r="AB72" s="197">
        <f t="shared" si="14"/>
        <v>5.1000000000000018E-2</v>
      </c>
      <c r="AC72" s="197">
        <f t="shared" si="15"/>
        <v>0.12694500000000003</v>
      </c>
      <c r="AD72" s="198">
        <f>ROW(Y8)*AB72^IF(AC72=100%,0,1)*PRODUCT(INDEX(1-AB$64:AB71,))</f>
        <v>0.30879099155627837</v>
      </c>
      <c r="AE72" s="198">
        <f t="shared" si="16"/>
        <v>1.3195385446658874</v>
      </c>
      <c r="AF72" s="197">
        <f t="shared" si="17"/>
        <v>1.7000000000000005E-2</v>
      </c>
      <c r="AG72" s="197">
        <f t="shared" si="18"/>
        <v>4.2315000000000005E-2</v>
      </c>
      <c r="AH72" s="198">
        <f>ROW(AC8)*AF72^IF(AG72=100%,0,1)*PRODUCT(INDEX(1-AF$64:AF71,))</f>
        <v>0.12409455776474096</v>
      </c>
      <c r="AI72" s="198">
        <f t="shared" si="19"/>
        <v>0.49684507652310383</v>
      </c>
      <c r="AJ72" s="197">
        <f t="shared" si="20"/>
        <v>8.5000000000000023E-3</v>
      </c>
      <c r="AK72" s="197">
        <f t="shared" si="21"/>
        <v>2.1157500000000003E-2</v>
      </c>
      <c r="AL72" s="198">
        <f>ROW(AG8)*AJ72^IF(AK72=100%,0,1)*PRODUCT(INDEX(1-AJ$64:AJ71,))</f>
        <v>6.4965453259716394E-2</v>
      </c>
      <c r="AM72" s="199">
        <f t="shared" si="22"/>
        <v>0.25609566061620409</v>
      </c>
      <c r="AN72" s="190"/>
    </row>
    <row r="73" spans="1:40" ht="14.45" hidden="1" customHeight="1">
      <c r="A73" s="190"/>
      <c r="B73" s="686"/>
      <c r="C73" s="196">
        <v>8</v>
      </c>
      <c r="D73" s="200"/>
      <c r="E73" s="201"/>
      <c r="F73" s="198"/>
      <c r="G73" s="198"/>
      <c r="H73" s="200"/>
      <c r="I73" s="201"/>
      <c r="J73" s="198"/>
      <c r="K73" s="198"/>
      <c r="L73" s="197"/>
      <c r="M73" s="197"/>
      <c r="N73" s="198"/>
      <c r="O73" s="198"/>
      <c r="P73" s="197">
        <f t="shared" si="5"/>
        <v>0.27000000000000007</v>
      </c>
      <c r="Q73" s="197">
        <f t="shared" si="6"/>
        <v>0.75330000000000008</v>
      </c>
      <c r="R73" s="198">
        <f>ROW(M9)*P73^IF(Q73=100%,0,1)*PRODUCT(INDEX(1-P$64:P72,))</f>
        <v>0.39465723274165204</v>
      </c>
      <c r="S73" s="198">
        <f t="shared" si="7"/>
        <v>3.5805881556582424</v>
      </c>
      <c r="T73" s="197">
        <f t="shared" si="8"/>
        <v>0.18000000000000005</v>
      </c>
      <c r="U73" s="197">
        <f t="shared" si="9"/>
        <v>0.50220000000000009</v>
      </c>
      <c r="V73" s="198">
        <f>ROW(Q9)*T73^IF(U73=100%,0,1)*PRODUCT(INDEX(1-T$64:T72,))</f>
        <v>0.5063189835299905</v>
      </c>
      <c r="W73" s="198">
        <f t="shared" si="10"/>
        <v>3.3773350019466313</v>
      </c>
      <c r="X73" s="197">
        <f t="shared" si="11"/>
        <v>9.0000000000000024E-2</v>
      </c>
      <c r="Y73" s="197">
        <f t="shared" si="12"/>
        <v>0.25110000000000005</v>
      </c>
      <c r="Z73" s="198">
        <f>ROW(U9)*X73^IF(Y73=100%,0,1)*PRODUCT(INDEX(1-X$64:X72,))</f>
        <v>0.46282147261748774</v>
      </c>
      <c r="AA73" s="198">
        <f t="shared" si="13"/>
        <v>2.4094420349101777</v>
      </c>
      <c r="AB73" s="197">
        <f t="shared" si="14"/>
        <v>5.400000000000002E-2</v>
      </c>
      <c r="AC73" s="197">
        <f t="shared" si="15"/>
        <v>0.15066000000000004</v>
      </c>
      <c r="AD73" s="198">
        <f>ROW(Y9)*AB73^IF(AC73=100%,0,1)*PRODUCT(INDEX(1-AB$64:AB72,))</f>
        <v>0.34906551073440534</v>
      </c>
      <c r="AE73" s="198">
        <f t="shared" si="16"/>
        <v>1.6686040554002928</v>
      </c>
      <c r="AF73" s="197">
        <f t="shared" si="17"/>
        <v>1.8000000000000006E-2</v>
      </c>
      <c r="AG73" s="197">
        <f t="shared" si="18"/>
        <v>5.0220000000000008E-2</v>
      </c>
      <c r="AH73" s="198">
        <f>ROW(AC9)*AF73^IF(AG73=100%,0,1)*PRODUCT(INDEX(1-AF$64:AF72,))</f>
        <v>0.14530560254267602</v>
      </c>
      <c r="AI73" s="198">
        <f t="shared" si="19"/>
        <v>0.64215067906577983</v>
      </c>
      <c r="AJ73" s="197">
        <f t="shared" si="20"/>
        <v>9.0000000000000028E-3</v>
      </c>
      <c r="AK73" s="197">
        <f t="shared" si="21"/>
        <v>2.5110000000000004E-2</v>
      </c>
      <c r="AL73" s="198">
        <f>ROW(AG9)*AJ73^IF(AK73=100%,0,1)*PRODUCT(INDEX(1-AJ$64:AJ72,))</f>
        <v>7.6727544109819315E-2</v>
      </c>
      <c r="AM73" s="199">
        <f t="shared" si="22"/>
        <v>0.33282320472602339</v>
      </c>
      <c r="AN73" s="190"/>
    </row>
    <row r="74" spans="1:40" ht="14.45" hidden="1" customHeight="1">
      <c r="A74" s="190"/>
      <c r="B74" s="686"/>
      <c r="C74" s="196">
        <v>9</v>
      </c>
      <c r="D74" s="200"/>
      <c r="E74" s="200"/>
      <c r="F74" s="198"/>
      <c r="G74" s="198"/>
      <c r="H74" s="200"/>
      <c r="I74" s="197"/>
      <c r="J74" s="198"/>
      <c r="K74" s="198"/>
      <c r="L74" s="197"/>
      <c r="M74" s="197"/>
      <c r="N74" s="198"/>
      <c r="O74" s="198"/>
      <c r="P74" s="197">
        <f t="shared" si="5"/>
        <v>0.28500000000000009</v>
      </c>
      <c r="Q74" s="197">
        <f t="shared" si="6"/>
        <v>0.87885000000000013</v>
      </c>
      <c r="R74" s="198">
        <f>ROW(M10)*P74^IF(Q74=100%,0,1)*PRODUCT(INDEX(1-P$64:P73,))</f>
        <v>0.33789480358806878</v>
      </c>
      <c r="S74" s="198">
        <f t="shared" si="7"/>
        <v>3.9184829592463113</v>
      </c>
      <c r="T74" s="197">
        <f t="shared" si="8"/>
        <v>0.19000000000000006</v>
      </c>
      <c r="U74" s="197">
        <f t="shared" si="9"/>
        <v>0.58590000000000009</v>
      </c>
      <c r="V74" s="198">
        <f>ROW(Q10)*T74^IF(U74=100%,0,1)*PRODUCT(INDEX(1-T$64:T73,))</f>
        <v>0.48694134341958345</v>
      </c>
      <c r="W74" s="198">
        <f t="shared" si="10"/>
        <v>3.8642763453662146</v>
      </c>
      <c r="X74" s="197">
        <f t="shared" si="11"/>
        <v>9.5000000000000029E-2</v>
      </c>
      <c r="Y74" s="197">
        <f t="shared" si="12"/>
        <v>0.29295000000000004</v>
      </c>
      <c r="Z74" s="198">
        <f>ROW(U10)*X74^IF(Y74=100%,0,1)*PRODUCT(INDEX(1-X$64:X73,))</f>
        <v>0.49396192972570135</v>
      </c>
      <c r="AA74" s="198">
        <f t="shared" si="13"/>
        <v>2.9034039646358791</v>
      </c>
      <c r="AB74" s="197">
        <f t="shared" si="14"/>
        <v>5.7000000000000023E-2</v>
      </c>
      <c r="AC74" s="197">
        <f t="shared" si="15"/>
        <v>0.17577000000000007</v>
      </c>
      <c r="AD74" s="198">
        <f>ROW(Y10)*AB74^IF(AC74=100%,0,1)*PRODUCT(INDEX(1-AB$64:AB73,))</f>
        <v>0.38729033888519765</v>
      </c>
      <c r="AE74" s="198">
        <f t="shared" si="16"/>
        <v>2.0558943942854904</v>
      </c>
      <c r="AF74" s="197">
        <f t="shared" si="17"/>
        <v>1.9000000000000006E-2</v>
      </c>
      <c r="AG74" s="197">
        <f t="shared" si="18"/>
        <v>5.859000000000001E-2</v>
      </c>
      <c r="AH74" s="198">
        <f>ROW(AC10)*AF74^IF(AG74=100%,0,1)*PRODUCT(INDEX(1-AF$64:AF73,))</f>
        <v>0.16735258840995362</v>
      </c>
      <c r="AI74" s="198">
        <f t="shared" si="19"/>
        <v>0.80950326747573342</v>
      </c>
      <c r="AJ74" s="197">
        <f t="shared" si="20"/>
        <v>9.5000000000000032E-3</v>
      </c>
      <c r="AK74" s="197">
        <f t="shared" si="21"/>
        <v>2.9295000000000005E-2</v>
      </c>
      <c r="AL74" s="198">
        <f>ROW(AG10)*AJ74^IF(AK74=100%,0,1)*PRODUCT(INDEX(1-AJ$64:AJ73,))</f>
        <v>8.9179193089122699E-2</v>
      </c>
      <c r="AM74" s="199">
        <f t="shared" si="22"/>
        <v>0.42200239781514609</v>
      </c>
      <c r="AN74" s="190"/>
    </row>
    <row r="75" spans="1:40" s="155" customFormat="1" ht="14.45" customHeight="1">
      <c r="A75" s="186"/>
      <c r="B75" s="686"/>
      <c r="C75" s="196">
        <v>10</v>
      </c>
      <c r="D75" s="200"/>
      <c r="E75" s="200"/>
      <c r="F75" s="198"/>
      <c r="G75" s="198"/>
      <c r="H75" s="200"/>
      <c r="I75" s="197"/>
      <c r="J75" s="198"/>
      <c r="K75" s="198"/>
      <c r="L75" s="197"/>
      <c r="M75" s="197"/>
      <c r="N75" s="198"/>
      <c r="O75" s="198"/>
      <c r="P75" s="197">
        <f t="shared" si="5"/>
        <v>0.3000000000000001</v>
      </c>
      <c r="Q75" s="197">
        <f t="shared" si="6"/>
        <v>1</v>
      </c>
      <c r="R75" s="198">
        <f>ROW(M11)*P75^IF(Q75=100%,0,1)*PRODUCT(INDEX(1-P$64:P74,))</f>
        <v>0.9324710983228629</v>
      </c>
      <c r="S75" s="198">
        <f t="shared" si="7"/>
        <v>4.8509540575691741</v>
      </c>
      <c r="T75" s="197">
        <f t="shared" si="8"/>
        <v>0.20000000000000007</v>
      </c>
      <c r="U75" s="197">
        <f t="shared" si="9"/>
        <v>0.67425000000000013</v>
      </c>
      <c r="V75" s="198">
        <f>ROW(Q11)*T75^IF(U75=100%,0,1)*PRODUCT(INDEX(1-T$64:T74,))</f>
        <v>0.45669972314405138</v>
      </c>
      <c r="W75" s="198">
        <f t="shared" si="10"/>
        <v>4.3209760685102658</v>
      </c>
      <c r="X75" s="197">
        <f t="shared" si="11"/>
        <v>0.10000000000000003</v>
      </c>
      <c r="Y75" s="197">
        <f t="shared" si="12"/>
        <v>0.33712500000000006</v>
      </c>
      <c r="Z75" s="198">
        <f>ROW(U11)*X75^IF(Y75=100%,0,1)*PRODUCT(INDEX(1-X$64:X74,))</f>
        <v>0.51762010635993227</v>
      </c>
      <c r="AA75" s="198">
        <f t="shared" si="13"/>
        <v>3.4210240709958115</v>
      </c>
      <c r="AB75" s="197">
        <f t="shared" si="14"/>
        <v>6.0000000000000026E-2</v>
      </c>
      <c r="AC75" s="197">
        <f t="shared" si="15"/>
        <v>0.20227500000000007</v>
      </c>
      <c r="AD75" s="198">
        <f>ROW(Y11)*AB75^IF(AC75=100%,0,1)*PRODUCT(INDEX(1-AB$64:AB74,))</f>
        <v>0.42288028265854255</v>
      </c>
      <c r="AE75" s="198">
        <f t="shared" si="16"/>
        <v>2.4787746769440329</v>
      </c>
      <c r="AF75" s="197">
        <f t="shared" si="17"/>
        <v>2.0000000000000007E-2</v>
      </c>
      <c r="AG75" s="197">
        <f t="shared" si="18"/>
        <v>6.7425000000000013E-2</v>
      </c>
      <c r="AH75" s="198">
        <f>ROW(AC11)*AF75^IF(AG75=100%,0,1)*PRODUCT(INDEX(1-AF$64:AF74,))</f>
        <v>0.19009492437176945</v>
      </c>
      <c r="AI75" s="198">
        <f t="shared" si="19"/>
        <v>0.99959819184750287</v>
      </c>
      <c r="AJ75" s="197">
        <f t="shared" si="20"/>
        <v>1.0000000000000004E-2</v>
      </c>
      <c r="AK75" s="197">
        <f t="shared" si="21"/>
        <v>3.3712500000000006E-2</v>
      </c>
      <c r="AL75" s="198">
        <f>ROW(AG11)*AJ75^IF(AK75=100%,0,1)*PRODUCT(INDEX(1-AJ$64:AJ74,))</f>
        <v>0.1022791471897407</v>
      </c>
      <c r="AM75" s="199">
        <f t="shared" si="22"/>
        <v>0.52428154500488677</v>
      </c>
      <c r="AN75" s="186"/>
    </row>
    <row r="76" spans="1:40" ht="14.45" hidden="1" customHeight="1">
      <c r="A76" s="190"/>
      <c r="B76" s="686"/>
      <c r="C76" s="196">
        <v>11</v>
      </c>
      <c r="D76" s="200"/>
      <c r="E76" s="200"/>
      <c r="F76" s="198"/>
      <c r="G76" s="198"/>
      <c r="H76" s="200"/>
      <c r="I76" s="197"/>
      <c r="J76" s="198"/>
      <c r="K76" s="198"/>
      <c r="L76" s="197"/>
      <c r="M76" s="197"/>
      <c r="N76" s="198"/>
      <c r="O76" s="198"/>
      <c r="P76" s="197"/>
      <c r="Q76" s="197"/>
      <c r="R76" s="198"/>
      <c r="S76" s="198"/>
      <c r="T76" s="197">
        <f>T75</f>
        <v>0.20000000000000007</v>
      </c>
      <c r="U76" s="197">
        <f t="shared" si="9"/>
        <v>0.76725000000000021</v>
      </c>
      <c r="V76" s="198">
        <f>ROW(Q12)*T76^IF(U76=100%,0,1)*PRODUCT(INDEX(1-T$64:T75,))</f>
        <v>0.39857430383480846</v>
      </c>
      <c r="W76" s="198">
        <f t="shared" si="10"/>
        <v>4.7195503723450747</v>
      </c>
      <c r="X76" s="197">
        <f t="shared" ref="X76:X90" si="23">X75</f>
        <v>0.10000000000000003</v>
      </c>
      <c r="Y76" s="197">
        <f t="shared" si="12"/>
        <v>0.3836250000000001</v>
      </c>
      <c r="Z76" s="198">
        <f>ROW(U12)*X76^IF(Y76=100%,0,1)*PRODUCT(INDEX(1-X$64:X75,))</f>
        <v>0.50820883169884257</v>
      </c>
      <c r="AA76" s="198">
        <f t="shared" si="13"/>
        <v>3.929232902694654</v>
      </c>
      <c r="AB76" s="197">
        <f t="shared" ref="AB76:AB104" si="24">AB75</f>
        <v>6.0000000000000026E-2</v>
      </c>
      <c r="AC76" s="197">
        <f t="shared" si="15"/>
        <v>0.23017500000000007</v>
      </c>
      <c r="AD76" s="198">
        <f>ROW(Y12)*AB76^IF(AC76=100%,0,1)*PRODUCT(INDEX(1-AB$64:AB75,))</f>
        <v>0.43364450803530546</v>
      </c>
      <c r="AE76" s="198">
        <f t="shared" si="16"/>
        <v>2.9124191849793384</v>
      </c>
      <c r="AF76" s="197">
        <f t="shared" ref="AF76:AF139" si="25">AF75</f>
        <v>2.0000000000000007E-2</v>
      </c>
      <c r="AG76" s="197">
        <f t="shared" si="18"/>
        <v>7.6725000000000015E-2</v>
      </c>
      <c r="AH76" s="198">
        <f>ROW(AC12)*AF76^IF(AG76=100%,0,1)*PRODUCT(INDEX(1-AF$64:AF75,))</f>
        <v>0.2032287555101826</v>
      </c>
      <c r="AI76" s="198">
        <f t="shared" si="19"/>
        <v>1.2028269473576856</v>
      </c>
      <c r="AJ76" s="197">
        <f t="shared" ref="AJ76:AJ139" si="26">AJ75</f>
        <v>1.0000000000000004E-2</v>
      </c>
      <c r="AK76" s="197">
        <f t="shared" si="21"/>
        <v>3.8362500000000008E-2</v>
      </c>
      <c r="AL76" s="198">
        <f>ROW(AG12)*AJ76^IF(AK76=100%,0,1)*PRODUCT(INDEX(1-AJ$64:AJ75,))</f>
        <v>0.11046147896491995</v>
      </c>
      <c r="AM76" s="199">
        <f t="shared" si="22"/>
        <v>0.63474302396980675</v>
      </c>
      <c r="AN76" s="190"/>
    </row>
    <row r="77" spans="1:40" ht="14.45" hidden="1" customHeight="1">
      <c r="A77" s="190"/>
      <c r="B77" s="686"/>
      <c r="C77" s="196">
        <v>12</v>
      </c>
      <c r="D77" s="200"/>
      <c r="E77" s="200"/>
      <c r="F77" s="198"/>
      <c r="G77" s="198"/>
      <c r="H77" s="197"/>
      <c r="I77" s="197"/>
      <c r="J77" s="198"/>
      <c r="K77" s="198"/>
      <c r="L77" s="197"/>
      <c r="M77" s="197"/>
      <c r="N77" s="198"/>
      <c r="O77" s="198"/>
      <c r="P77" s="197"/>
      <c r="Q77" s="197"/>
      <c r="R77" s="198"/>
      <c r="S77" s="198"/>
      <c r="T77" s="197">
        <f>T76</f>
        <v>0.20000000000000007</v>
      </c>
      <c r="U77" s="197">
        <f t="shared" si="9"/>
        <v>0.86025000000000029</v>
      </c>
      <c r="V77" s="198">
        <f>ROW(Q13)*T77^IF(U77=100%,0,1)*PRODUCT(INDEX(1-T$64:T76,))</f>
        <v>0.34543106332350065</v>
      </c>
      <c r="W77" s="198">
        <f t="shared" si="10"/>
        <v>5.0649814356685754</v>
      </c>
      <c r="X77" s="197">
        <f t="shared" si="23"/>
        <v>0.10000000000000003</v>
      </c>
      <c r="Y77" s="197">
        <f t="shared" si="12"/>
        <v>0.43012500000000015</v>
      </c>
      <c r="Z77" s="198">
        <f>ROW(U13)*X77^IF(Y77=100%,0,1)*PRODUCT(INDEX(1-X$64:X76,))</f>
        <v>0.49550361090637152</v>
      </c>
      <c r="AA77" s="198">
        <f t="shared" si="13"/>
        <v>4.4247365136010259</v>
      </c>
      <c r="AB77" s="197">
        <f t="shared" si="24"/>
        <v>6.0000000000000026E-2</v>
      </c>
      <c r="AC77" s="197">
        <f t="shared" si="15"/>
        <v>0.25807500000000011</v>
      </c>
      <c r="AD77" s="198">
        <f>ROW(Y13)*AB77^IF(AC77=100%,0,1)*PRODUCT(INDEX(1-AB$64:AB76,))</f>
        <v>0.4415946573492861</v>
      </c>
      <c r="AE77" s="198">
        <f t="shared" si="16"/>
        <v>3.3540138423286243</v>
      </c>
      <c r="AF77" s="197">
        <f t="shared" si="25"/>
        <v>2.0000000000000007E-2</v>
      </c>
      <c r="AG77" s="197">
        <f t="shared" si="18"/>
        <v>8.6025000000000018E-2</v>
      </c>
      <c r="AH77" s="198">
        <f>ROW(AC13)*AF77^IF(AG77=100%,0,1)*PRODUCT(INDEX(1-AF$64:AF76,))</f>
        <v>0.21576119543331054</v>
      </c>
      <c r="AI77" s="198">
        <f t="shared" si="19"/>
        <v>1.4185881427909961</v>
      </c>
      <c r="AJ77" s="197">
        <f t="shared" si="26"/>
        <v>1.0000000000000004E-2</v>
      </c>
      <c r="AK77" s="197">
        <f t="shared" si="21"/>
        <v>4.3012500000000009E-2</v>
      </c>
      <c r="AL77" s="198">
        <f>ROW(AG13)*AJ77^IF(AK77=100%,0,1)*PRODUCT(INDEX(1-AJ$64:AJ76,))</f>
        <v>0.11846993618987665</v>
      </c>
      <c r="AM77" s="199">
        <f t="shared" si="22"/>
        <v>0.75321296015968342</v>
      </c>
      <c r="AN77" s="190"/>
    </row>
    <row r="78" spans="1:40" ht="14.45" hidden="1" customHeight="1">
      <c r="A78" s="190"/>
      <c r="B78" s="686"/>
      <c r="C78" s="196">
        <v>14</v>
      </c>
      <c r="D78" s="200"/>
      <c r="E78" s="200"/>
      <c r="F78" s="198"/>
      <c r="G78" s="198"/>
      <c r="H78" s="197"/>
      <c r="I78" s="197"/>
      <c r="J78" s="198"/>
      <c r="K78" s="198"/>
      <c r="L78" s="197"/>
      <c r="M78" s="197"/>
      <c r="N78" s="198"/>
      <c r="O78" s="198"/>
      <c r="P78" s="197"/>
      <c r="Q78" s="197"/>
      <c r="R78" s="198"/>
      <c r="S78" s="198"/>
      <c r="T78" s="197">
        <f>T77</f>
        <v>0.20000000000000007</v>
      </c>
      <c r="U78" s="197">
        <f t="shared" si="9"/>
        <v>0.95325000000000037</v>
      </c>
      <c r="V78" s="198">
        <f>ROW(Q14)*T78^IF(U78=100%,0,1)*PRODUCT(INDEX(1-T$64:T77,))</f>
        <v>0.29760214686332359</v>
      </c>
      <c r="W78" s="198">
        <f t="shared" si="10"/>
        <v>5.362583582531899</v>
      </c>
      <c r="X78" s="197">
        <f t="shared" si="23"/>
        <v>0.10000000000000003</v>
      </c>
      <c r="Y78" s="197">
        <f t="shared" si="12"/>
        <v>0.47662500000000019</v>
      </c>
      <c r="Z78" s="198">
        <f>ROW(U14)*X78^IF(Y78=100%,0,1)*PRODUCT(INDEX(1-X$64:X77,))</f>
        <v>0.48025734595540615</v>
      </c>
      <c r="AA78" s="198">
        <f t="shared" si="13"/>
        <v>4.9049938595564324</v>
      </c>
      <c r="AB78" s="197">
        <f t="shared" si="24"/>
        <v>6.0000000000000026E-2</v>
      </c>
      <c r="AC78" s="197">
        <f t="shared" si="15"/>
        <v>0.28597500000000015</v>
      </c>
      <c r="AD78" s="198">
        <f>ROW(Y14)*AB78^IF(AC78=100%,0,1)*PRODUCT(INDEX(1-AB$64:AB77,))</f>
        <v>0.44702966851666187</v>
      </c>
      <c r="AE78" s="198">
        <f t="shared" si="16"/>
        <v>3.801043510845286</v>
      </c>
      <c r="AF78" s="197">
        <f t="shared" si="25"/>
        <v>2.0000000000000007E-2</v>
      </c>
      <c r="AG78" s="197">
        <f t="shared" si="18"/>
        <v>9.5325000000000021E-2</v>
      </c>
      <c r="AH78" s="198">
        <f>ROW(AC14)*AF78^IF(AG78=100%,0,1)*PRODUCT(INDEX(1-AF$64:AF77,))</f>
        <v>0.22771104625730926</v>
      </c>
      <c r="AI78" s="198">
        <f t="shared" si="19"/>
        <v>1.6462991890483054</v>
      </c>
      <c r="AJ78" s="197">
        <f t="shared" si="26"/>
        <v>1.0000000000000004E-2</v>
      </c>
      <c r="AK78" s="197">
        <f t="shared" si="21"/>
        <v>4.766250000000001E-2</v>
      </c>
      <c r="AL78" s="198">
        <f>ROW(AG14)*AJ78^IF(AK78=100%,0,1)*PRODUCT(INDEX(1-AJ$64:AJ77,))</f>
        <v>0.12630717812243769</v>
      </c>
      <c r="AM78" s="199">
        <f t="shared" si="22"/>
        <v>0.87952013828212117</v>
      </c>
      <c r="AN78" s="190"/>
    </row>
    <row r="79" spans="1:40" ht="14.45" customHeight="1">
      <c r="A79" s="190"/>
      <c r="B79" s="686"/>
      <c r="C79" s="196">
        <v>15</v>
      </c>
      <c r="D79" s="200"/>
      <c r="E79" s="200"/>
      <c r="F79" s="198"/>
      <c r="G79" s="198"/>
      <c r="H79" s="197"/>
      <c r="I79" s="197"/>
      <c r="J79" s="198"/>
      <c r="K79" s="198"/>
      <c r="L79" s="197"/>
      <c r="M79" s="197"/>
      <c r="N79" s="198"/>
      <c r="O79" s="198"/>
      <c r="P79" s="197"/>
      <c r="Q79" s="197"/>
      <c r="R79" s="198"/>
      <c r="S79" s="198"/>
      <c r="T79" s="197">
        <f>T78</f>
        <v>0.20000000000000007</v>
      </c>
      <c r="U79" s="197">
        <f t="shared" si="9"/>
        <v>1</v>
      </c>
      <c r="V79" s="198">
        <f>ROW(Q15)*T79^IF(U79=100%,0,1)*PRODUCT(INDEX(1-T$64:T78,))</f>
        <v>1.2754377722713865</v>
      </c>
      <c r="W79" s="198">
        <f t="shared" si="10"/>
        <v>6.6380213548032856</v>
      </c>
      <c r="X79" s="197">
        <f t="shared" si="23"/>
        <v>0.10000000000000003</v>
      </c>
      <c r="Y79" s="197">
        <f t="shared" si="12"/>
        <v>0.52312500000000017</v>
      </c>
      <c r="Z79" s="198">
        <f>ROW(U15)*X79^IF(Y79=100%,0,1)*PRODUCT(INDEX(1-X$64:X78,))</f>
        <v>0.46310529788557014</v>
      </c>
      <c r="AA79" s="198">
        <f t="shared" si="13"/>
        <v>5.3680991574420025</v>
      </c>
      <c r="AB79" s="197">
        <f t="shared" si="24"/>
        <v>6.0000000000000026E-2</v>
      </c>
      <c r="AC79" s="197">
        <f t="shared" si="15"/>
        <v>0.31387500000000018</v>
      </c>
      <c r="AD79" s="198">
        <f>ROW(Y15)*AB79^IF(AC79=100%,0,1)*PRODUCT(INDEX(1-AB$64:AB78,))</f>
        <v>0.4502227375774952</v>
      </c>
      <c r="AE79" s="198">
        <f t="shared" si="16"/>
        <v>4.2512662484227812</v>
      </c>
      <c r="AF79" s="197">
        <f t="shared" si="25"/>
        <v>2.0000000000000007E-2</v>
      </c>
      <c r="AG79" s="197">
        <f t="shared" si="18"/>
        <v>0.10462500000000002</v>
      </c>
      <c r="AH79" s="198">
        <f>ROW(AC15)*AF79^IF(AG79=100%,0,1)*PRODUCT(INDEX(1-AF$64:AF78,))</f>
        <v>0.23909659857017473</v>
      </c>
      <c r="AI79" s="198">
        <f t="shared" si="19"/>
        <v>1.8853957876184801</v>
      </c>
      <c r="AJ79" s="197">
        <f t="shared" si="26"/>
        <v>1.0000000000000004E-2</v>
      </c>
      <c r="AK79" s="197">
        <f t="shared" si="21"/>
        <v>5.2312500000000012E-2</v>
      </c>
      <c r="AL79" s="198">
        <f>ROW(AG15)*AJ79^IF(AK79=100%,0,1)*PRODUCT(INDEX(1-AJ$64:AJ78,))</f>
        <v>0.13397582822272855</v>
      </c>
      <c r="AM79" s="199">
        <f t="shared" si="22"/>
        <v>1.0134959665048497</v>
      </c>
      <c r="AN79" s="190"/>
    </row>
    <row r="80" spans="1:40" ht="14.45" hidden="1" customHeight="1">
      <c r="A80" s="190"/>
      <c r="B80" s="686"/>
      <c r="C80" s="196">
        <v>16</v>
      </c>
      <c r="D80" s="200"/>
      <c r="E80" s="200"/>
      <c r="F80" s="198"/>
      <c r="G80" s="198"/>
      <c r="H80" s="197"/>
      <c r="I80" s="197"/>
      <c r="J80" s="198"/>
      <c r="K80" s="198"/>
      <c r="L80" s="197"/>
      <c r="M80" s="197"/>
      <c r="N80" s="198"/>
      <c r="O80" s="198"/>
      <c r="P80" s="197"/>
      <c r="Q80" s="197"/>
      <c r="R80" s="198"/>
      <c r="S80" s="198"/>
      <c r="T80" s="197"/>
      <c r="U80" s="197"/>
      <c r="V80" s="198"/>
      <c r="W80" s="198"/>
      <c r="X80" s="197">
        <f t="shared" si="23"/>
        <v>0.10000000000000003</v>
      </c>
      <c r="Y80" s="197">
        <f t="shared" si="12"/>
        <v>0.56962500000000016</v>
      </c>
      <c r="Z80" s="198">
        <f>ROW(U16)*X80^IF(Y80=100%,0,1)*PRODUCT(INDEX(1-X$64:X79,))</f>
        <v>0.44458108597014728</v>
      </c>
      <c r="AA80" s="198">
        <f t="shared" si="13"/>
        <v>5.8126802434121494</v>
      </c>
      <c r="AB80" s="197">
        <f t="shared" si="24"/>
        <v>6.0000000000000026E-2</v>
      </c>
      <c r="AC80" s="197">
        <f t="shared" si="15"/>
        <v>0.34177500000000022</v>
      </c>
      <c r="AD80" s="198">
        <f>ROW(Y16)*AB80^IF(AC80=100%,0,1)*PRODUCT(INDEX(1-AB$64:AB79,))</f>
        <v>0.45142333154436853</v>
      </c>
      <c r="AE80" s="198">
        <f t="shared" si="16"/>
        <v>4.7026895799671493</v>
      </c>
      <c r="AF80" s="197">
        <f t="shared" si="25"/>
        <v>2.0000000000000007E-2</v>
      </c>
      <c r="AG80" s="197">
        <f t="shared" si="18"/>
        <v>0.11392500000000003</v>
      </c>
      <c r="AH80" s="198">
        <f>ROW(AC16)*AF80^IF(AG80=100%,0,1)*PRODUCT(INDEX(1-AF$64:AF79,))</f>
        <v>0.24993564437202265</v>
      </c>
      <c r="AI80" s="198">
        <f t="shared" si="19"/>
        <v>2.1353314319905028</v>
      </c>
      <c r="AJ80" s="197">
        <f t="shared" si="26"/>
        <v>1.0000000000000004E-2</v>
      </c>
      <c r="AK80" s="197">
        <f t="shared" si="21"/>
        <v>5.6962500000000013E-2</v>
      </c>
      <c r="AL80" s="198">
        <f>ROW(AG16)*AJ80^IF(AK80=100%,0,1)*PRODUCT(INDEX(1-AJ$64:AJ79,))</f>
        <v>0.14147847460320137</v>
      </c>
      <c r="AM80" s="199">
        <f t="shared" si="22"/>
        <v>1.1549744411080511</v>
      </c>
      <c r="AN80" s="190"/>
    </row>
    <row r="81" spans="1:40" ht="14.45" hidden="1" customHeight="1">
      <c r="A81" s="190"/>
      <c r="B81" s="686"/>
      <c r="C81" s="196">
        <v>17</v>
      </c>
      <c r="D81" s="200"/>
      <c r="E81" s="200"/>
      <c r="F81" s="198"/>
      <c r="G81" s="198"/>
      <c r="H81" s="197"/>
      <c r="I81" s="197"/>
      <c r="J81" s="198"/>
      <c r="K81" s="198"/>
      <c r="L81" s="197"/>
      <c r="M81" s="197"/>
      <c r="N81" s="198"/>
      <c r="O81" s="198"/>
      <c r="P81" s="197"/>
      <c r="Q81" s="197"/>
      <c r="R81" s="198"/>
      <c r="S81" s="198"/>
      <c r="T81" s="197"/>
      <c r="U81" s="197"/>
      <c r="V81" s="198"/>
      <c r="W81" s="198"/>
      <c r="X81" s="197">
        <f t="shared" si="23"/>
        <v>0.10000000000000003</v>
      </c>
      <c r="Y81" s="197">
        <f t="shared" si="12"/>
        <v>0.61612500000000014</v>
      </c>
      <c r="Z81" s="198">
        <f>ROW(U17)*X81^IF(Y81=100%,0,1)*PRODUCT(INDEX(1-X$64:X80,))</f>
        <v>0.42513066345895334</v>
      </c>
      <c r="AA81" s="198">
        <f t="shared" si="13"/>
        <v>6.2378109068711023</v>
      </c>
      <c r="AB81" s="197">
        <f t="shared" si="24"/>
        <v>6.0000000000000026E-2</v>
      </c>
      <c r="AC81" s="197">
        <f t="shared" si="15"/>
        <v>0.36967500000000025</v>
      </c>
      <c r="AD81" s="198">
        <f>ROW(Y17)*AB81^IF(AC81=100%,0,1)*PRODUCT(INDEX(1-AB$64:AB80,))</f>
        <v>0.45085905237993806</v>
      </c>
      <c r="AE81" s="198">
        <f t="shared" si="16"/>
        <v>5.1535486323470874</v>
      </c>
      <c r="AF81" s="197">
        <f t="shared" si="25"/>
        <v>2.0000000000000007E-2</v>
      </c>
      <c r="AG81" s="197">
        <f t="shared" si="18"/>
        <v>0.12322500000000003</v>
      </c>
      <c r="AH81" s="198">
        <f>ROW(AC17)*AF81^IF(AG81=100%,0,1)*PRODUCT(INDEX(1-AF$64:AF80,))</f>
        <v>0.2602454897023686</v>
      </c>
      <c r="AI81" s="198">
        <f t="shared" si="19"/>
        <v>2.3955769216928715</v>
      </c>
      <c r="AJ81" s="197">
        <f t="shared" si="26"/>
        <v>1.0000000000000004E-2</v>
      </c>
      <c r="AK81" s="197">
        <f t="shared" si="21"/>
        <v>6.1612500000000014E-2</v>
      </c>
      <c r="AL81" s="198">
        <f>ROW(AG17)*AJ81^IF(AK81=100%,0,1)*PRODUCT(INDEX(1-AJ$64:AJ80,))</f>
        <v>0.14881767047324243</v>
      </c>
      <c r="AM81" s="199">
        <f t="shared" si="22"/>
        <v>1.3037921115812936</v>
      </c>
      <c r="AN81" s="190"/>
    </row>
    <row r="82" spans="1:40" ht="14.45" hidden="1" customHeight="1">
      <c r="A82" s="190"/>
      <c r="B82" s="686"/>
      <c r="C82" s="196">
        <v>18</v>
      </c>
      <c r="D82" s="200"/>
      <c r="E82" s="200"/>
      <c r="F82" s="198"/>
      <c r="G82" s="198"/>
      <c r="H82" s="197"/>
      <c r="I82" s="197"/>
      <c r="J82" s="198"/>
      <c r="K82" s="198"/>
      <c r="L82" s="197"/>
      <c r="M82" s="197"/>
      <c r="N82" s="198"/>
      <c r="O82" s="198"/>
      <c r="P82" s="197"/>
      <c r="Q82" s="197"/>
      <c r="R82" s="198"/>
      <c r="S82" s="198"/>
      <c r="T82" s="197"/>
      <c r="U82" s="197"/>
      <c r="V82" s="198"/>
      <c r="W82" s="198"/>
      <c r="X82" s="197">
        <f t="shared" si="23"/>
        <v>0.10000000000000003</v>
      </c>
      <c r="Y82" s="197">
        <f t="shared" si="12"/>
        <v>0.66262500000000013</v>
      </c>
      <c r="Z82" s="198">
        <f>ROW(U18)*X82^IF(Y82=100%,0,1)*PRODUCT(INDEX(1-X$64:X81,))</f>
        <v>0.40512451459029664</v>
      </c>
      <c r="AA82" s="198">
        <f t="shared" si="13"/>
        <v>6.6429354214613987</v>
      </c>
      <c r="AB82" s="197">
        <f t="shared" si="24"/>
        <v>6.0000000000000026E-2</v>
      </c>
      <c r="AC82" s="197">
        <f t="shared" si="15"/>
        <v>0.39757500000000029</v>
      </c>
      <c r="AD82" s="198">
        <f>ROW(Y18)*AB82^IF(AC82=100%,0,1)*PRODUCT(INDEX(1-AB$64:AB81,))</f>
        <v>0.44873736272167952</v>
      </c>
      <c r="AE82" s="198">
        <f t="shared" si="16"/>
        <v>5.6022859950687671</v>
      </c>
      <c r="AF82" s="197">
        <f t="shared" si="25"/>
        <v>2.0000000000000007E-2</v>
      </c>
      <c r="AG82" s="197">
        <f t="shared" si="18"/>
        <v>0.13252500000000003</v>
      </c>
      <c r="AH82" s="198">
        <f>ROW(AC18)*AF82^IF(AG82=100%,0,1)*PRODUCT(INDEX(1-AF$64:AF81,))</f>
        <v>0.27004296696175184</v>
      </c>
      <c r="AI82" s="198">
        <f t="shared" si="19"/>
        <v>2.6656198886546232</v>
      </c>
      <c r="AJ82" s="197">
        <f t="shared" si="26"/>
        <v>1.0000000000000004E-2</v>
      </c>
      <c r="AK82" s="197">
        <f t="shared" si="21"/>
        <v>6.6262500000000016E-2</v>
      </c>
      <c r="AL82" s="198">
        <f>ROW(AG18)*AJ82^IF(AK82=100%,0,1)*PRODUCT(INDEX(1-AJ$64:AJ81,))</f>
        <v>0.15599593457842234</v>
      </c>
      <c r="AM82" s="199">
        <f t="shared" si="22"/>
        <v>1.4597880461597159</v>
      </c>
      <c r="AN82" s="190"/>
    </row>
    <row r="83" spans="1:40" ht="14.45" hidden="1" customHeight="1">
      <c r="A83" s="190"/>
      <c r="B83" s="686"/>
      <c r="C83" s="196">
        <v>19</v>
      </c>
      <c r="D83" s="200"/>
      <c r="E83" s="200"/>
      <c r="F83" s="198"/>
      <c r="G83" s="198"/>
      <c r="H83" s="197"/>
      <c r="I83" s="197"/>
      <c r="J83" s="198"/>
      <c r="K83" s="198"/>
      <c r="L83" s="197"/>
      <c r="M83" s="197"/>
      <c r="N83" s="198"/>
      <c r="O83" s="198"/>
      <c r="P83" s="197"/>
      <c r="Q83" s="197"/>
      <c r="R83" s="198"/>
      <c r="S83" s="198"/>
      <c r="T83" s="197"/>
      <c r="U83" s="197"/>
      <c r="V83" s="198"/>
      <c r="W83" s="198"/>
      <c r="X83" s="197">
        <f t="shared" si="23"/>
        <v>0.10000000000000003</v>
      </c>
      <c r="Y83" s="197">
        <f t="shared" si="12"/>
        <v>0.70912500000000012</v>
      </c>
      <c r="Z83" s="198">
        <f>ROW(U19)*X83^IF(Y83=100%,0,1)*PRODUCT(INDEX(1-X$64:X82,))</f>
        <v>0.38486828886078178</v>
      </c>
      <c r="AA83" s="198">
        <f t="shared" si="13"/>
        <v>7.0278037103221802</v>
      </c>
      <c r="AB83" s="197">
        <f t="shared" si="24"/>
        <v>6.0000000000000026E-2</v>
      </c>
      <c r="AC83" s="197">
        <f t="shared" si="15"/>
        <v>0.42547500000000033</v>
      </c>
      <c r="AD83" s="198">
        <f>ROW(Y19)*AB83^IF(AC83=100%,0,1)*PRODUCT(INDEX(1-AB$64:AB82,))</f>
        <v>0.44524718323384427</v>
      </c>
      <c r="AE83" s="198">
        <f t="shared" si="16"/>
        <v>6.0475331783026114</v>
      </c>
      <c r="AF83" s="197">
        <f t="shared" si="25"/>
        <v>2.0000000000000007E-2</v>
      </c>
      <c r="AG83" s="197">
        <f t="shared" si="18"/>
        <v>0.14182500000000003</v>
      </c>
      <c r="AH83" s="198">
        <f>ROW(AC19)*AF83^IF(AG83=100%,0,1)*PRODUCT(INDEX(1-AF$64:AF82,))</f>
        <v>0.27934444693487881</v>
      </c>
      <c r="AI83" s="198">
        <f t="shared" si="19"/>
        <v>2.9449643355895021</v>
      </c>
      <c r="AJ83" s="197">
        <f t="shared" si="26"/>
        <v>1.0000000000000004E-2</v>
      </c>
      <c r="AK83" s="197">
        <f t="shared" si="21"/>
        <v>7.0912500000000017E-2</v>
      </c>
      <c r="AL83" s="198">
        <f>ROW(AG19)*AJ83^IF(AK83=100%,0,1)*PRODUCT(INDEX(1-AJ$64:AJ82,))</f>
        <v>0.16301575163445134</v>
      </c>
      <c r="AM83" s="199">
        <f t="shared" si="22"/>
        <v>1.6228037977941672</v>
      </c>
      <c r="AN83" s="190"/>
    </row>
    <row r="84" spans="1:40" ht="14.45" hidden="1" customHeight="1">
      <c r="A84" s="190"/>
      <c r="B84" s="686"/>
      <c r="C84" s="196">
        <v>20</v>
      </c>
      <c r="D84" s="200"/>
      <c r="E84" s="200"/>
      <c r="F84" s="198"/>
      <c r="G84" s="198"/>
      <c r="H84" s="197"/>
      <c r="I84" s="197"/>
      <c r="J84" s="198"/>
      <c r="K84" s="198"/>
      <c r="L84" s="197"/>
      <c r="M84" s="197"/>
      <c r="N84" s="198"/>
      <c r="O84" s="198"/>
      <c r="P84" s="197"/>
      <c r="Q84" s="197"/>
      <c r="R84" s="198"/>
      <c r="S84" s="198"/>
      <c r="T84" s="197"/>
      <c r="U84" s="197"/>
      <c r="V84" s="198"/>
      <c r="W84" s="198"/>
      <c r="X84" s="197">
        <f t="shared" si="23"/>
        <v>0.10000000000000003</v>
      </c>
      <c r="Y84" s="197">
        <f t="shared" si="12"/>
        <v>0.7556250000000001</v>
      </c>
      <c r="Z84" s="198">
        <f>ROW(U20)*X84^IF(Y84=100%,0,1)*PRODUCT(INDEX(1-X$64:X83,))</f>
        <v>0.36461206313126693</v>
      </c>
      <c r="AA84" s="198">
        <f t="shared" si="13"/>
        <v>7.3924157734534468</v>
      </c>
      <c r="AB84" s="197">
        <f t="shared" si="24"/>
        <v>6.0000000000000026E-2</v>
      </c>
      <c r="AC84" s="197">
        <f t="shared" si="15"/>
        <v>0.45337500000000036</v>
      </c>
      <c r="AD84" s="198">
        <f>ROW(Y20)*AB84^IF(AC84=100%,0,1)*PRODUCT(INDEX(1-AB$64:AB83,))</f>
        <v>0.4405603707787511</v>
      </c>
      <c r="AE84" s="198">
        <f t="shared" si="16"/>
        <v>6.4880935490813627</v>
      </c>
      <c r="AF84" s="197">
        <f t="shared" si="25"/>
        <v>2.0000000000000007E-2</v>
      </c>
      <c r="AG84" s="197">
        <f t="shared" si="18"/>
        <v>0.15112500000000004</v>
      </c>
      <c r="AH84" s="198">
        <f>ROW(AC20)*AF84^IF(AG84=100%,0,1)*PRODUCT(INDEX(1-AF$64:AF83,))</f>
        <v>0.28816585052229604</v>
      </c>
      <c r="AI84" s="198">
        <f t="shared" si="19"/>
        <v>3.233130186111798</v>
      </c>
      <c r="AJ84" s="197">
        <f t="shared" si="26"/>
        <v>1.0000000000000004E-2</v>
      </c>
      <c r="AK84" s="197">
        <f t="shared" si="21"/>
        <v>7.5562500000000019E-2</v>
      </c>
      <c r="AL84" s="198">
        <f>ROW(AG20)*AJ84^IF(AK84=100%,0,1)*PRODUCT(INDEX(1-AJ$64:AJ83,))</f>
        <v>0.16987957275590193</v>
      </c>
      <c r="AM84" s="199">
        <f t="shared" si="22"/>
        <v>1.7926833705500691</v>
      </c>
      <c r="AN84" s="190"/>
    </row>
    <row r="85" spans="1:40" ht="14.45" hidden="1" customHeight="1">
      <c r="A85" s="190"/>
      <c r="B85" s="686"/>
      <c r="C85" s="196">
        <v>21</v>
      </c>
      <c r="D85" s="200"/>
      <c r="E85" s="200"/>
      <c r="F85" s="198"/>
      <c r="G85" s="198"/>
      <c r="H85" s="197"/>
      <c r="I85" s="197"/>
      <c r="J85" s="198"/>
      <c r="K85" s="198"/>
      <c r="L85" s="197"/>
      <c r="M85" s="197"/>
      <c r="N85" s="198"/>
      <c r="O85" s="198"/>
      <c r="P85" s="197"/>
      <c r="Q85" s="197"/>
      <c r="R85" s="198"/>
      <c r="S85" s="198"/>
      <c r="T85" s="197"/>
      <c r="U85" s="197"/>
      <c r="V85" s="198"/>
      <c r="W85" s="198"/>
      <c r="X85" s="197">
        <f t="shared" si="23"/>
        <v>0.10000000000000003</v>
      </c>
      <c r="Y85" s="197">
        <f t="shared" si="12"/>
        <v>0.80212500000000009</v>
      </c>
      <c r="Z85" s="198">
        <f>ROW(U21)*X85^IF(Y85=100%,0,1)*PRODUCT(INDEX(1-X$64:X84,))</f>
        <v>0.34455839965904711</v>
      </c>
      <c r="AA85" s="198">
        <f t="shared" si="13"/>
        <v>7.7369741731124941</v>
      </c>
      <c r="AB85" s="197">
        <f t="shared" si="24"/>
        <v>6.0000000000000026E-2</v>
      </c>
      <c r="AC85" s="197">
        <f t="shared" si="15"/>
        <v>0.4812750000000004</v>
      </c>
      <c r="AD85" s="198">
        <f>ROW(Y21)*AB85^IF(AC85=100%,0,1)*PRODUCT(INDEX(1-AB$64:AB84,))</f>
        <v>0.4348330859586273</v>
      </c>
      <c r="AE85" s="198">
        <f t="shared" si="16"/>
        <v>6.9229266350399898</v>
      </c>
      <c r="AF85" s="197">
        <f t="shared" si="25"/>
        <v>2.0000000000000007E-2</v>
      </c>
      <c r="AG85" s="197">
        <f t="shared" si="18"/>
        <v>0.16042500000000004</v>
      </c>
      <c r="AH85" s="198">
        <f>ROW(AC21)*AF85^IF(AG85=100%,0,1)*PRODUCT(INDEX(1-AF$64:AF84,))</f>
        <v>0.29652266018744261</v>
      </c>
      <c r="AI85" s="198">
        <f t="shared" si="19"/>
        <v>3.5296528462992405</v>
      </c>
      <c r="AJ85" s="197">
        <f t="shared" si="26"/>
        <v>1.0000000000000004E-2</v>
      </c>
      <c r="AK85" s="197">
        <f t="shared" si="21"/>
        <v>8.021250000000002E-2</v>
      </c>
      <c r="AL85" s="198">
        <f>ROW(AG21)*AJ85^IF(AK85=100%,0,1)*PRODUCT(INDEX(1-AJ$64:AJ84,))</f>
        <v>0.17658981587976005</v>
      </c>
      <c r="AM85" s="199">
        <f t="shared" si="22"/>
        <v>1.9692731864298292</v>
      </c>
      <c r="AN85" s="190"/>
    </row>
    <row r="86" spans="1:40" ht="14.45" hidden="1" customHeight="1">
      <c r="A86" s="190"/>
      <c r="B86" s="686"/>
      <c r="C86" s="196">
        <v>22</v>
      </c>
      <c r="D86" s="200"/>
      <c r="E86" s="200"/>
      <c r="F86" s="198"/>
      <c r="G86" s="198"/>
      <c r="H86" s="197"/>
      <c r="I86" s="197"/>
      <c r="J86" s="198"/>
      <c r="K86" s="198"/>
      <c r="L86" s="197"/>
      <c r="M86" s="197"/>
      <c r="N86" s="198"/>
      <c r="O86" s="198"/>
      <c r="P86" s="197"/>
      <c r="Q86" s="197"/>
      <c r="R86" s="198"/>
      <c r="S86" s="198"/>
      <c r="T86" s="197"/>
      <c r="U86" s="197"/>
      <c r="V86" s="198"/>
      <c r="W86" s="198"/>
      <c r="X86" s="197">
        <f t="shared" si="23"/>
        <v>0.10000000000000003</v>
      </c>
      <c r="Y86" s="197">
        <f t="shared" si="12"/>
        <v>0.84862500000000007</v>
      </c>
      <c r="Z86" s="198">
        <f>ROW(U22)*X86^IF(Y86=100%,0,1)*PRODUCT(INDEX(1-X$64:X85,))</f>
        <v>0.32486934824995872</v>
      </c>
      <c r="AA86" s="198">
        <f t="shared" si="13"/>
        <v>8.0618435213624533</v>
      </c>
      <c r="AB86" s="197">
        <f t="shared" si="24"/>
        <v>6.0000000000000026E-2</v>
      </c>
      <c r="AC86" s="197">
        <f t="shared" si="15"/>
        <v>0.50917500000000038</v>
      </c>
      <c r="AD86" s="198">
        <f>ROW(Y22)*AB86^IF(AC86=100%,0,1)*PRODUCT(INDEX(1-AB$64:AB85,))</f>
        <v>0.42820705798211484</v>
      </c>
      <c r="AE86" s="198">
        <f t="shared" si="16"/>
        <v>7.3511336930221045</v>
      </c>
      <c r="AF86" s="197">
        <f t="shared" si="25"/>
        <v>2.0000000000000007E-2</v>
      </c>
      <c r="AG86" s="197">
        <f t="shared" si="18"/>
        <v>0.16972500000000004</v>
      </c>
      <c r="AH86" s="198">
        <f>ROW(AC22)*AF86^IF(AG86=100%,0,1)*PRODUCT(INDEX(1-AF$64:AF85,))</f>
        <v>0.30442993112577443</v>
      </c>
      <c r="AI86" s="198">
        <f t="shared" si="19"/>
        <v>3.834082777425015</v>
      </c>
      <c r="AJ86" s="197">
        <f t="shared" si="26"/>
        <v>1.0000000000000004E-2</v>
      </c>
      <c r="AK86" s="197">
        <f t="shared" si="21"/>
        <v>8.4862500000000021E-2</v>
      </c>
      <c r="AL86" s="198">
        <f>ROW(AG22)*AJ86^IF(AK86=100%,0,1)*PRODUCT(INDEX(1-AJ$64:AJ85,))</f>
        <v>0.18314886618386542</v>
      </c>
      <c r="AM86" s="199">
        <f t="shared" si="22"/>
        <v>2.1524220526136948</v>
      </c>
      <c r="AN86" s="190"/>
    </row>
    <row r="87" spans="1:40" ht="14.45" hidden="1" customHeight="1">
      <c r="A87" s="190"/>
      <c r="B87" s="686"/>
      <c r="C87" s="196">
        <v>23</v>
      </c>
      <c r="D87" s="200"/>
      <c r="E87" s="200"/>
      <c r="F87" s="198"/>
      <c r="G87" s="198"/>
      <c r="H87" s="197"/>
      <c r="I87" s="197"/>
      <c r="J87" s="198"/>
      <c r="K87" s="198"/>
      <c r="L87" s="197"/>
      <c r="M87" s="197"/>
      <c r="N87" s="198"/>
      <c r="O87" s="198"/>
      <c r="P87" s="197"/>
      <c r="Q87" s="197"/>
      <c r="R87" s="198"/>
      <c r="S87" s="198"/>
      <c r="T87" s="197"/>
      <c r="U87" s="197"/>
      <c r="V87" s="198"/>
      <c r="W87" s="198"/>
      <c r="X87" s="197">
        <f t="shared" si="23"/>
        <v>0.10000000000000003</v>
      </c>
      <c r="Y87" s="197">
        <f t="shared" si="12"/>
        <v>0.89512500000000006</v>
      </c>
      <c r="Z87" s="198">
        <f>ROW(U23)*X87^IF(Y87=100%,0,1)*PRODUCT(INDEX(1-X$64:X86,))</f>
        <v>0.3056725231260975</v>
      </c>
      <c r="AA87" s="198">
        <f t="shared" si="13"/>
        <v>8.3675160444885499</v>
      </c>
      <c r="AB87" s="197">
        <f t="shared" si="24"/>
        <v>6.0000000000000026E-2</v>
      </c>
      <c r="AC87" s="197">
        <f t="shared" si="15"/>
        <v>0.53707500000000041</v>
      </c>
      <c r="AD87" s="198">
        <f>ROW(Y23)*AB87^IF(AC87=100%,0,1)*PRODUCT(INDEX(1-AB$64:AB86,))</f>
        <v>0.42081075425333281</v>
      </c>
      <c r="AE87" s="198">
        <f t="shared" si="16"/>
        <v>7.7719444472754375</v>
      </c>
      <c r="AF87" s="197">
        <f t="shared" si="25"/>
        <v>2.0000000000000007E-2</v>
      </c>
      <c r="AG87" s="197">
        <f t="shared" si="18"/>
        <v>0.17902500000000005</v>
      </c>
      <c r="AH87" s="198">
        <f>ROW(AC23)*AF87^IF(AG87=100%,0,1)*PRODUCT(INDEX(1-AF$64:AF86,))</f>
        <v>0.31190230216249798</v>
      </c>
      <c r="AI87" s="198">
        <f t="shared" si="19"/>
        <v>4.1459850795875131</v>
      </c>
      <c r="AJ87" s="197">
        <f t="shared" si="26"/>
        <v>1.0000000000000004E-2</v>
      </c>
      <c r="AK87" s="197">
        <f t="shared" si="21"/>
        <v>8.9512500000000023E-2</v>
      </c>
      <c r="AL87" s="198">
        <f>ROW(AG23)*AJ87^IF(AK87=100%,0,1)*PRODUCT(INDEX(1-AJ$64:AJ86,))</f>
        <v>0.18955907650030071</v>
      </c>
      <c r="AM87" s="199">
        <f t="shared" si="22"/>
        <v>2.3419811291139956</v>
      </c>
      <c r="AN87" s="190"/>
    </row>
    <row r="88" spans="1:40" ht="14.45" hidden="1" customHeight="1">
      <c r="A88" s="190"/>
      <c r="B88" s="686"/>
      <c r="C88" s="196">
        <v>24</v>
      </c>
      <c r="D88" s="200"/>
      <c r="E88" s="200"/>
      <c r="F88" s="198"/>
      <c r="G88" s="198"/>
      <c r="H88" s="197"/>
      <c r="I88" s="197"/>
      <c r="J88" s="198"/>
      <c r="K88" s="198"/>
      <c r="L88" s="197"/>
      <c r="M88" s="197"/>
      <c r="N88" s="198"/>
      <c r="O88" s="198"/>
      <c r="P88" s="197"/>
      <c r="Q88" s="197"/>
      <c r="R88" s="198"/>
      <c r="S88" s="198"/>
      <c r="T88" s="197"/>
      <c r="U88" s="197"/>
      <c r="V88" s="198"/>
      <c r="W88" s="198"/>
      <c r="X88" s="197">
        <f t="shared" si="23"/>
        <v>0.10000000000000003</v>
      </c>
      <c r="Y88" s="197">
        <f t="shared" si="12"/>
        <v>0.94162500000000005</v>
      </c>
      <c r="Z88" s="198">
        <f>ROW(U24)*X88^IF(Y88=100%,0,1)*PRODUCT(INDEX(1-X$64:X87,))</f>
        <v>0.28706636954450893</v>
      </c>
      <c r="AA88" s="198">
        <f t="shared" si="13"/>
        <v>8.6545824140330581</v>
      </c>
      <c r="AB88" s="197">
        <f t="shared" si="24"/>
        <v>6.0000000000000026E-2</v>
      </c>
      <c r="AC88" s="197">
        <f t="shared" si="15"/>
        <v>0.56497500000000045</v>
      </c>
      <c r="AD88" s="198">
        <f>ROW(Y24)*AB88^IF(AC88=100%,0,1)*PRODUCT(INDEX(1-AB$64:AB87,))</f>
        <v>0.41276046156326907</v>
      </c>
      <c r="AE88" s="198">
        <f t="shared" si="16"/>
        <v>8.1847049088387074</v>
      </c>
      <c r="AF88" s="197">
        <f t="shared" si="25"/>
        <v>2.0000000000000007E-2</v>
      </c>
      <c r="AG88" s="197">
        <f t="shared" si="18"/>
        <v>0.18832500000000005</v>
      </c>
      <c r="AH88" s="198">
        <f>ROW(AC24)*AF88^IF(AG88=100%,0,1)*PRODUCT(INDEX(1-AF$64:AF87,))</f>
        <v>0.3189540063853023</v>
      </c>
      <c r="AI88" s="198">
        <f t="shared" si="19"/>
        <v>4.4649390859728157</v>
      </c>
      <c r="AJ88" s="197">
        <f t="shared" si="26"/>
        <v>1.0000000000000004E-2</v>
      </c>
      <c r="AK88" s="197">
        <f t="shared" si="21"/>
        <v>9.4162500000000024E-2</v>
      </c>
      <c r="AL88" s="198">
        <f>ROW(AG24)*AJ88^IF(AK88=100%,0,1)*PRODUCT(INDEX(1-AJ$64:AJ87,))</f>
        <v>0.1958227677237889</v>
      </c>
      <c r="AM88" s="199">
        <f t="shared" si="22"/>
        <v>2.5378038968377843</v>
      </c>
      <c r="AN88" s="190"/>
    </row>
    <row r="89" spans="1:40" ht="14.45" hidden="1" customHeight="1">
      <c r="A89" s="190"/>
      <c r="B89" s="686"/>
      <c r="C89" s="196">
        <v>25</v>
      </c>
      <c r="D89" s="200"/>
      <c r="E89" s="200"/>
      <c r="F89" s="198"/>
      <c r="G89" s="198"/>
      <c r="H89" s="197"/>
      <c r="I89" s="197"/>
      <c r="J89" s="198"/>
      <c r="K89" s="198"/>
      <c r="L89" s="197"/>
      <c r="M89" s="197"/>
      <c r="N89" s="198"/>
      <c r="O89" s="198"/>
      <c r="P89" s="197"/>
      <c r="Q89" s="197"/>
      <c r="R89" s="198"/>
      <c r="S89" s="198"/>
      <c r="T89" s="197"/>
      <c r="U89" s="197"/>
      <c r="V89" s="198"/>
      <c r="W89" s="198"/>
      <c r="X89" s="197">
        <f t="shared" si="23"/>
        <v>0.10000000000000003</v>
      </c>
      <c r="Y89" s="197">
        <f t="shared" si="12"/>
        <v>0.98812500000000003</v>
      </c>
      <c r="Z89" s="198">
        <f>ROW(U25)*X89^IF(Y89=100%,0,1)*PRODUCT(INDEX(1-X$64:X88,))</f>
        <v>0.26912472144797711</v>
      </c>
      <c r="AA89" s="198">
        <f t="shared" si="13"/>
        <v>8.9237071354810347</v>
      </c>
      <c r="AB89" s="197">
        <f t="shared" si="24"/>
        <v>6.0000000000000026E-2</v>
      </c>
      <c r="AC89" s="197">
        <f t="shared" si="15"/>
        <v>0.59287500000000048</v>
      </c>
      <c r="AD89" s="198">
        <f>ROW(Y25)*AB89^IF(AC89=100%,0,1)*PRODUCT(INDEX(1-AB$64:AB88,))</f>
        <v>0.40416128528070089</v>
      </c>
      <c r="AE89" s="198">
        <f t="shared" si="16"/>
        <v>8.588866194119408</v>
      </c>
      <c r="AF89" s="197">
        <f t="shared" si="25"/>
        <v>2.0000000000000007E-2</v>
      </c>
      <c r="AG89" s="197">
        <f t="shared" si="18"/>
        <v>0.19762500000000005</v>
      </c>
      <c r="AH89" s="198">
        <f>ROW(AC25)*AF89^IF(AG89=100%,0,1)*PRODUCT(INDEX(1-AF$64:AF88,))</f>
        <v>0.32559888151832944</v>
      </c>
      <c r="AI89" s="198">
        <f t="shared" si="19"/>
        <v>4.7905379674911455</v>
      </c>
      <c r="AJ89" s="197">
        <f t="shared" si="26"/>
        <v>1.0000000000000004E-2</v>
      </c>
      <c r="AK89" s="197">
        <f t="shared" si="21"/>
        <v>9.8812500000000025E-2</v>
      </c>
      <c r="AL89" s="198">
        <f>ROW(AG25)*AJ89^IF(AK89=100%,0,1)*PRODUCT(INDEX(1-AJ$64:AJ88,))</f>
        <v>0.20194222921515728</v>
      </c>
      <c r="AM89" s="199">
        <f t="shared" si="22"/>
        <v>2.7397461260529417</v>
      </c>
      <c r="AN89" s="190"/>
    </row>
    <row r="90" spans="1:40" ht="14.45" customHeight="1">
      <c r="A90" s="190"/>
      <c r="B90" s="686"/>
      <c r="C90" s="196">
        <v>26</v>
      </c>
      <c r="D90" s="200"/>
      <c r="E90" s="200"/>
      <c r="F90" s="198"/>
      <c r="G90" s="198"/>
      <c r="H90" s="197"/>
      <c r="I90" s="197"/>
      <c r="J90" s="198"/>
      <c r="K90" s="198"/>
      <c r="L90" s="197"/>
      <c r="M90" s="197"/>
      <c r="N90" s="198"/>
      <c r="O90" s="198"/>
      <c r="P90" s="197"/>
      <c r="Q90" s="197"/>
      <c r="R90" s="198"/>
      <c r="S90" s="198"/>
      <c r="T90" s="197"/>
      <c r="U90" s="197"/>
      <c r="V90" s="198"/>
      <c r="W90" s="198"/>
      <c r="X90" s="197">
        <f t="shared" si="23"/>
        <v>0.10000000000000003</v>
      </c>
      <c r="Y90" s="197">
        <f t="shared" si="12"/>
        <v>1</v>
      </c>
      <c r="Z90" s="198">
        <f>ROW(U26)*X90^IF(Y90=100%,0,1)*PRODUCT(INDEX(1-X$64:X89,))</f>
        <v>2.5190073927530645</v>
      </c>
      <c r="AA90" s="198">
        <f t="shared" si="13"/>
        <v>11.442714528234099</v>
      </c>
      <c r="AB90" s="197">
        <f t="shared" si="24"/>
        <v>6.0000000000000026E-2</v>
      </c>
      <c r="AC90" s="197">
        <f t="shared" si="15"/>
        <v>0.62077500000000052</v>
      </c>
      <c r="AD90" s="198">
        <f>ROW(Y26)*AB90^IF(AC90=100%,0,1)*PRODUCT(INDEX(1-AB$64:AB89,))</f>
        <v>0.39510807249041324</v>
      </c>
      <c r="AE90" s="198">
        <f t="shared" si="16"/>
        <v>8.9839742666098203</v>
      </c>
      <c r="AF90" s="197">
        <f t="shared" si="25"/>
        <v>2.0000000000000007E-2</v>
      </c>
      <c r="AG90" s="197">
        <f t="shared" si="18"/>
        <v>0.20692500000000005</v>
      </c>
      <c r="AH90" s="198">
        <f>ROW(AC26)*AF90^IF(AG90=100%,0,1)*PRODUCT(INDEX(1-AF$64:AF89,))</f>
        <v>0.33185038004348133</v>
      </c>
      <c r="AI90" s="198">
        <f t="shared" si="19"/>
        <v>5.1223883475346268</v>
      </c>
      <c r="AJ90" s="197">
        <f t="shared" si="26"/>
        <v>1.0000000000000004E-2</v>
      </c>
      <c r="AK90" s="197">
        <f t="shared" si="21"/>
        <v>0.10346250000000003</v>
      </c>
      <c r="AL90" s="198">
        <f>ROW(AG26)*AJ90^IF(AK90=100%,0,1)*PRODUCT(INDEX(1-AJ$64:AJ89,))</f>
        <v>0.20791971919992594</v>
      </c>
      <c r="AM90" s="199">
        <f t="shared" si="22"/>
        <v>2.9476658452528675</v>
      </c>
      <c r="AN90" s="190"/>
    </row>
    <row r="91" spans="1:40" ht="14.45" hidden="1" customHeight="1">
      <c r="A91" s="190"/>
      <c r="B91" s="686"/>
      <c r="C91" s="196">
        <v>27</v>
      </c>
      <c r="D91" s="200"/>
      <c r="E91" s="200"/>
      <c r="F91" s="198"/>
      <c r="G91" s="198"/>
      <c r="H91" s="197"/>
      <c r="I91" s="197"/>
      <c r="J91" s="198"/>
      <c r="K91" s="198"/>
      <c r="L91" s="197"/>
      <c r="M91" s="197"/>
      <c r="N91" s="198"/>
      <c r="O91" s="198"/>
      <c r="P91" s="197"/>
      <c r="Q91" s="197"/>
      <c r="R91" s="198"/>
      <c r="S91" s="198"/>
      <c r="T91" s="197"/>
      <c r="U91" s="197"/>
      <c r="V91" s="198"/>
      <c r="W91" s="198"/>
      <c r="X91" s="197"/>
      <c r="Y91" s="197"/>
      <c r="Z91" s="198"/>
      <c r="AA91" s="198"/>
      <c r="AB91" s="197">
        <f t="shared" si="24"/>
        <v>6.0000000000000026E-2</v>
      </c>
      <c r="AC91" s="197">
        <f t="shared" si="15"/>
        <v>0.64867500000000056</v>
      </c>
      <c r="AD91" s="198">
        <f>ROW(Y27)*AB91^IF(AC91=100%,0,1)*PRODUCT(INDEX(1-AB$64:AB90,))</f>
        <v>0.38568626460794952</v>
      </c>
      <c r="AE91" s="198">
        <f t="shared" si="16"/>
        <v>9.3696605312177699</v>
      </c>
      <c r="AF91" s="197">
        <f t="shared" si="25"/>
        <v>2.0000000000000007E-2</v>
      </c>
      <c r="AG91" s="197">
        <f t="shared" si="18"/>
        <v>0.21622500000000006</v>
      </c>
      <c r="AH91" s="198">
        <f>ROW(AC27)*AF91^IF(AG91=100%,0,1)*PRODUCT(INDEX(1-AF$64:AF90,))</f>
        <v>0.33772157907501976</v>
      </c>
      <c r="AI91" s="198">
        <f t="shared" si="19"/>
        <v>5.4601099266096469</v>
      </c>
      <c r="AJ91" s="197">
        <f t="shared" si="26"/>
        <v>1.0000000000000004E-2</v>
      </c>
      <c r="AK91" s="197">
        <f t="shared" si="21"/>
        <v>0.10811250000000003</v>
      </c>
      <c r="AL91" s="198">
        <f>ROW(AG27)*AJ91^IF(AK91=100%,0,1)*PRODUCT(INDEX(1-AJ$64:AJ90,))</f>
        <v>0.21375746516207766</v>
      </c>
      <c r="AM91" s="199">
        <f t="shared" si="22"/>
        <v>3.161423310414945</v>
      </c>
      <c r="AN91" s="190"/>
    </row>
    <row r="92" spans="1:40" ht="14.45" hidden="1" customHeight="1">
      <c r="A92" s="190"/>
      <c r="B92" s="686"/>
      <c r="C92" s="196">
        <v>28</v>
      </c>
      <c r="D92" s="200"/>
      <c r="E92" s="200"/>
      <c r="F92" s="198"/>
      <c r="G92" s="198"/>
      <c r="H92" s="197"/>
      <c r="I92" s="197"/>
      <c r="J92" s="198"/>
      <c r="K92" s="198"/>
      <c r="L92" s="197"/>
      <c r="M92" s="197"/>
      <c r="N92" s="198"/>
      <c r="O92" s="198"/>
      <c r="P92" s="197"/>
      <c r="Q92" s="197"/>
      <c r="R92" s="198"/>
      <c r="S92" s="198"/>
      <c r="T92" s="197"/>
      <c r="U92" s="197"/>
      <c r="V92" s="198"/>
      <c r="W92" s="198"/>
      <c r="X92" s="197"/>
      <c r="Y92" s="197"/>
      <c r="Z92" s="198"/>
      <c r="AA92" s="198"/>
      <c r="AB92" s="197">
        <f t="shared" si="24"/>
        <v>6.0000000000000026E-2</v>
      </c>
      <c r="AC92" s="197">
        <f t="shared" si="15"/>
        <v>0.67657500000000059</v>
      </c>
      <c r="AD92" s="198">
        <f>ROW(Y28)*AB92^IF(AC92=100%,0,1)*PRODUCT(INDEX(1-AB$64:AB91,))</f>
        <v>0.37597268461041589</v>
      </c>
      <c r="AE92" s="198">
        <f t="shared" si="16"/>
        <v>9.7456332158281853</v>
      </c>
      <c r="AF92" s="197">
        <f t="shared" si="25"/>
        <v>2.0000000000000007E-2</v>
      </c>
      <c r="AG92" s="197">
        <f t="shared" si="18"/>
        <v>0.22552500000000006</v>
      </c>
      <c r="AH92" s="198">
        <f>ROW(AC28)*AF92^IF(AG92=100%,0,1)*PRODUCT(INDEX(1-AF$64:AF91,))</f>
        <v>0.34322518999327933</v>
      </c>
      <c r="AI92" s="198">
        <f t="shared" si="19"/>
        <v>5.8033351166029261</v>
      </c>
      <c r="AJ92" s="197">
        <f t="shared" si="26"/>
        <v>1.0000000000000004E-2</v>
      </c>
      <c r="AK92" s="197">
        <f t="shared" si="21"/>
        <v>0.11276250000000003</v>
      </c>
      <c r="AL92" s="198">
        <f>ROW(AG28)*AJ92^IF(AK92=100%,0,1)*PRODUCT(INDEX(1-AJ$64:AJ91,))</f>
        <v>0.2194576642330664</v>
      </c>
      <c r="AM92" s="199">
        <f t="shared" si="22"/>
        <v>3.3808809746480115</v>
      </c>
      <c r="AN92" s="190"/>
    </row>
    <row r="93" spans="1:40" ht="14.45" hidden="1" customHeight="1">
      <c r="A93" s="190"/>
      <c r="B93" s="686"/>
      <c r="C93" s="196">
        <v>29</v>
      </c>
      <c r="D93" s="200"/>
      <c r="E93" s="200"/>
      <c r="F93" s="198"/>
      <c r="G93" s="198"/>
      <c r="H93" s="197"/>
      <c r="I93" s="197"/>
      <c r="J93" s="198"/>
      <c r="K93" s="198"/>
      <c r="L93" s="197"/>
      <c r="M93" s="197"/>
      <c r="N93" s="198"/>
      <c r="O93" s="198"/>
      <c r="P93" s="197"/>
      <c r="Q93" s="197"/>
      <c r="R93" s="198"/>
      <c r="S93" s="198"/>
      <c r="T93" s="197"/>
      <c r="U93" s="197"/>
      <c r="V93" s="198"/>
      <c r="W93" s="198"/>
      <c r="X93" s="197"/>
      <c r="Y93" s="197"/>
      <c r="Z93" s="198"/>
      <c r="AA93" s="198"/>
      <c r="AB93" s="197">
        <f t="shared" si="24"/>
        <v>6.0000000000000026E-2</v>
      </c>
      <c r="AC93" s="197">
        <f t="shared" si="15"/>
        <v>0.70447500000000063</v>
      </c>
      <c r="AD93" s="198">
        <f>ROW(Y29)*AB93^IF(AC93=100%,0,1)*PRODUCT(INDEX(1-AB$64:AB92,))</f>
        <v>0.36603626365999775</v>
      </c>
      <c r="AE93" s="198">
        <f t="shared" si="16"/>
        <v>10.111669479488183</v>
      </c>
      <c r="AF93" s="197">
        <f t="shared" si="25"/>
        <v>2.0000000000000007E-2</v>
      </c>
      <c r="AG93" s="197">
        <f t="shared" si="18"/>
        <v>0.23482500000000006</v>
      </c>
      <c r="AH93" s="198">
        <f>ROW(AC29)*AF93^IF(AG93=100%,0,1)*PRODUCT(INDEX(1-AF$64:AF92,))</f>
        <v>0.34837356784317852</v>
      </c>
      <c r="AI93" s="198">
        <f t="shared" si="19"/>
        <v>6.1517086844461044</v>
      </c>
      <c r="AJ93" s="197">
        <f t="shared" si="26"/>
        <v>1.0000000000000004E-2</v>
      </c>
      <c r="AK93" s="197">
        <f t="shared" si="21"/>
        <v>0.11741250000000003</v>
      </c>
      <c r="AL93" s="198">
        <f>ROW(AG29)*AJ93^IF(AK93=100%,0,1)*PRODUCT(INDEX(1-AJ$64:AJ92,))</f>
        <v>0.22502248357611918</v>
      </c>
      <c r="AM93" s="199">
        <f t="shared" si="22"/>
        <v>3.6059034582241307</v>
      </c>
      <c r="AN93" s="190"/>
    </row>
    <row r="94" spans="1:40" ht="14.45" hidden="1" customHeight="1">
      <c r="A94" s="190"/>
      <c r="B94" s="686"/>
      <c r="C94" s="196">
        <v>30</v>
      </c>
      <c r="D94" s="200"/>
      <c r="E94" s="200"/>
      <c r="F94" s="198"/>
      <c r="G94" s="198"/>
      <c r="H94" s="197"/>
      <c r="I94" s="197"/>
      <c r="J94" s="198"/>
      <c r="K94" s="198"/>
      <c r="L94" s="197"/>
      <c r="M94" s="197"/>
      <c r="N94" s="198"/>
      <c r="O94" s="198"/>
      <c r="P94" s="197"/>
      <c r="Q94" s="197"/>
      <c r="R94" s="198"/>
      <c r="S94" s="198"/>
      <c r="T94" s="197"/>
      <c r="U94" s="197"/>
      <c r="V94" s="198"/>
      <c r="W94" s="198"/>
      <c r="X94" s="197"/>
      <c r="Y94" s="197"/>
      <c r="Z94" s="198"/>
      <c r="AA94" s="198"/>
      <c r="AB94" s="197">
        <f t="shared" si="24"/>
        <v>6.0000000000000026E-2</v>
      </c>
      <c r="AC94" s="197">
        <f t="shared" si="15"/>
        <v>0.73237500000000066</v>
      </c>
      <c r="AD94" s="198">
        <f>ROW(Y30)*AB94^IF(AC94=100%,0,1)*PRODUCT(INDEX(1-AB$64:AB93,))</f>
        <v>0.35593871155903228</v>
      </c>
      <c r="AE94" s="198">
        <f t="shared" si="16"/>
        <v>10.467608191047216</v>
      </c>
      <c r="AF94" s="197">
        <f t="shared" si="25"/>
        <v>2.0000000000000007E-2</v>
      </c>
      <c r="AG94" s="197">
        <f t="shared" si="18"/>
        <v>0.24412500000000006</v>
      </c>
      <c r="AH94" s="198">
        <f>ROW(AC30)*AF94^IF(AG94=100%,0,1)*PRODUCT(INDEX(1-AF$64:AF93,))</f>
        <v>0.35317872050308446</v>
      </c>
      <c r="AI94" s="198">
        <f t="shared" si="19"/>
        <v>6.5048874049491889</v>
      </c>
      <c r="AJ94" s="197">
        <f t="shared" si="26"/>
        <v>1.0000000000000004E-2</v>
      </c>
      <c r="AK94" s="197">
        <f t="shared" si="21"/>
        <v>0.12206250000000003</v>
      </c>
      <c r="AL94" s="198">
        <f>ROW(AG30)*AJ94^IF(AK94=100%,0,1)*PRODUCT(INDEX(1-AJ$64:AJ93,))</f>
        <v>0.23045406076588756</v>
      </c>
      <c r="AM94" s="199">
        <f t="shared" si="22"/>
        <v>3.8363575189900181</v>
      </c>
      <c r="AN94" s="190"/>
    </row>
    <row r="95" spans="1:40" ht="14.45" hidden="1" customHeight="1">
      <c r="A95" s="190"/>
      <c r="B95" s="686"/>
      <c r="C95" s="196">
        <v>31</v>
      </c>
      <c r="D95" s="200"/>
      <c r="E95" s="200"/>
      <c r="F95" s="198"/>
      <c r="G95" s="198"/>
      <c r="H95" s="197"/>
      <c r="I95" s="197"/>
      <c r="J95" s="198"/>
      <c r="K95" s="198"/>
      <c r="L95" s="197"/>
      <c r="M95" s="197"/>
      <c r="N95" s="198"/>
      <c r="O95" s="198"/>
      <c r="P95" s="197"/>
      <c r="Q95" s="197"/>
      <c r="R95" s="198"/>
      <c r="S95" s="198"/>
      <c r="T95" s="197"/>
      <c r="U95" s="197"/>
      <c r="V95" s="198"/>
      <c r="W95" s="198"/>
      <c r="X95" s="197"/>
      <c r="Y95" s="197"/>
      <c r="Z95" s="198"/>
      <c r="AA95" s="198"/>
      <c r="AB95" s="197">
        <f t="shared" si="24"/>
        <v>6.0000000000000026E-2</v>
      </c>
      <c r="AC95" s="197">
        <f t="shared" si="15"/>
        <v>0.7602750000000007</v>
      </c>
      <c r="AD95" s="198">
        <f>ROW(Y31)*AB95^IF(AC95=100%,0,1)*PRODUCT(INDEX(1-AB$64:AB94,))</f>
        <v>0.34573513516100668</v>
      </c>
      <c r="AE95" s="198">
        <f t="shared" si="16"/>
        <v>10.813343326208223</v>
      </c>
      <c r="AF95" s="197">
        <f t="shared" si="25"/>
        <v>2.0000000000000007E-2</v>
      </c>
      <c r="AG95" s="197">
        <f t="shared" si="18"/>
        <v>0.25342500000000007</v>
      </c>
      <c r="AH95" s="198">
        <f>ROW(AC31)*AF95^IF(AG95=100%,0,1)*PRODUCT(INDEX(1-AF$64:AF94,))</f>
        <v>0.35765231762945682</v>
      </c>
      <c r="AI95" s="198">
        <f t="shared" si="19"/>
        <v>6.8625397225786458</v>
      </c>
      <c r="AJ95" s="197">
        <f t="shared" si="26"/>
        <v>1.0000000000000004E-2</v>
      </c>
      <c r="AK95" s="197">
        <f t="shared" si="21"/>
        <v>0.12671250000000003</v>
      </c>
      <c r="AL95" s="198">
        <f>ROW(AG31)*AJ95^IF(AK95=100%,0,1)*PRODUCT(INDEX(1-AJ$64:AJ94,))</f>
        <v>0.23575450416350296</v>
      </c>
      <c r="AM95" s="199">
        <f t="shared" si="22"/>
        <v>4.0721120231535206</v>
      </c>
      <c r="AN95" s="190"/>
    </row>
    <row r="96" spans="1:40" ht="14.45" hidden="1" customHeight="1">
      <c r="A96" s="190"/>
      <c r="B96" s="686"/>
      <c r="C96" s="196">
        <v>32</v>
      </c>
      <c r="D96" s="200"/>
      <c r="E96" s="200"/>
      <c r="F96" s="198"/>
      <c r="G96" s="198"/>
      <c r="H96" s="197"/>
      <c r="I96" s="197"/>
      <c r="J96" s="198"/>
      <c r="K96" s="198"/>
      <c r="L96" s="197"/>
      <c r="M96" s="197"/>
      <c r="N96" s="198"/>
      <c r="O96" s="198"/>
      <c r="P96" s="197"/>
      <c r="Q96" s="197"/>
      <c r="R96" s="198"/>
      <c r="S96" s="198"/>
      <c r="T96" s="197"/>
      <c r="U96" s="197"/>
      <c r="V96" s="198"/>
      <c r="W96" s="198"/>
      <c r="X96" s="197"/>
      <c r="Y96" s="197"/>
      <c r="Z96" s="198"/>
      <c r="AA96" s="198"/>
      <c r="AB96" s="197">
        <f t="shared" si="24"/>
        <v>6.0000000000000026E-2</v>
      </c>
      <c r="AC96" s="197">
        <f t="shared" si="15"/>
        <v>0.78817500000000074</v>
      </c>
      <c r="AD96" s="198">
        <f>ROW(Y32)*AB96^IF(AC96=100%,0,1)*PRODUCT(INDEX(1-AB$64:AB95,))</f>
        <v>0.33547460856913158</v>
      </c>
      <c r="AE96" s="198">
        <f t="shared" si="16"/>
        <v>11.148817934777355</v>
      </c>
      <c r="AF96" s="197">
        <f t="shared" si="25"/>
        <v>2.0000000000000007E-2</v>
      </c>
      <c r="AG96" s="197">
        <f t="shared" si="18"/>
        <v>0.2627250000000001</v>
      </c>
      <c r="AH96" s="198">
        <f>ROW(AC32)*AF96^IF(AG96=100%,0,1)*PRODUCT(INDEX(1-AF$64:AF95,))</f>
        <v>0.36180569938257312</v>
      </c>
      <c r="AI96" s="198">
        <f t="shared" si="19"/>
        <v>7.2243454219612193</v>
      </c>
      <c r="AJ96" s="197">
        <f t="shared" si="26"/>
        <v>1.0000000000000004E-2</v>
      </c>
      <c r="AK96" s="197">
        <f t="shared" si="21"/>
        <v>0.13136250000000005</v>
      </c>
      <c r="AL96" s="198">
        <f>ROW(AG32)*AJ96^IF(AK96=100%,0,1)*PRODUCT(INDEX(1-AJ$64:AJ95,))</f>
        <v>0.24092589328708949</v>
      </c>
      <c r="AM96" s="199">
        <f t="shared" si="22"/>
        <v>4.3130379164406101</v>
      </c>
      <c r="AN96" s="190"/>
    </row>
    <row r="97" spans="1:40" ht="14.45" hidden="1" customHeight="1">
      <c r="A97" s="190"/>
      <c r="B97" s="686"/>
      <c r="C97" s="196">
        <v>33</v>
      </c>
      <c r="D97" s="200"/>
      <c r="E97" s="200"/>
      <c r="F97" s="198"/>
      <c r="G97" s="198"/>
      <c r="H97" s="197"/>
      <c r="I97" s="197"/>
      <c r="J97" s="198"/>
      <c r="K97" s="198"/>
      <c r="L97" s="197"/>
      <c r="M97" s="197"/>
      <c r="N97" s="198"/>
      <c r="O97" s="198"/>
      <c r="P97" s="197"/>
      <c r="Q97" s="197"/>
      <c r="R97" s="198"/>
      <c r="S97" s="198"/>
      <c r="T97" s="197"/>
      <c r="U97" s="197"/>
      <c r="V97" s="198"/>
      <c r="W97" s="198"/>
      <c r="X97" s="197"/>
      <c r="Y97" s="197"/>
      <c r="Z97" s="198"/>
      <c r="AA97" s="198"/>
      <c r="AB97" s="197">
        <f t="shared" si="24"/>
        <v>6.0000000000000026E-2</v>
      </c>
      <c r="AC97" s="197">
        <f t="shared" si="15"/>
        <v>0.81607500000000077</v>
      </c>
      <c r="AD97" s="198">
        <f>ROW(Y33)*AB97^IF(AC97=100%,0,1)*PRODUCT(INDEX(1-AB$64:AB96,))</f>
        <v>0.32520069868170193</v>
      </c>
      <c r="AE97" s="198">
        <f t="shared" si="16"/>
        <v>11.474018633459057</v>
      </c>
      <c r="AF97" s="197">
        <f t="shared" si="25"/>
        <v>2.0000000000000007E-2</v>
      </c>
      <c r="AG97" s="197">
        <f t="shared" si="18"/>
        <v>0.27202500000000013</v>
      </c>
      <c r="AH97" s="198">
        <f>ROW(AC33)*AF97^IF(AG97=100%,0,1)*PRODUCT(INDEX(1-AF$64:AF96,))</f>
        <v>0.36564988493851303</v>
      </c>
      <c r="AI97" s="198">
        <f t="shared" si="19"/>
        <v>7.5899953068997323</v>
      </c>
      <c r="AJ97" s="197">
        <f t="shared" si="26"/>
        <v>1.0000000000000004E-2</v>
      </c>
      <c r="AK97" s="197">
        <f t="shared" si="21"/>
        <v>0.13601250000000006</v>
      </c>
      <c r="AL97" s="198">
        <f>ROW(AG33)*AJ97^IF(AK97=100%,0,1)*PRODUCT(INDEX(1-AJ$64:AJ96,))</f>
        <v>0.24597027917778791</v>
      </c>
      <c r="AM97" s="199">
        <f t="shared" si="22"/>
        <v>4.5590081956183983</v>
      </c>
      <c r="AN97" s="190"/>
    </row>
    <row r="98" spans="1:40" ht="14.45" hidden="1" customHeight="1">
      <c r="A98" s="190"/>
      <c r="B98" s="686"/>
      <c r="C98" s="196">
        <v>34</v>
      </c>
      <c r="D98" s="200"/>
      <c r="E98" s="200"/>
      <c r="F98" s="198"/>
      <c r="G98" s="198"/>
      <c r="H98" s="197"/>
      <c r="I98" s="197"/>
      <c r="J98" s="198"/>
      <c r="K98" s="198"/>
      <c r="L98" s="197"/>
      <c r="M98" s="197"/>
      <c r="N98" s="198"/>
      <c r="O98" s="198"/>
      <c r="P98" s="197"/>
      <c r="Q98" s="197"/>
      <c r="R98" s="198"/>
      <c r="S98" s="198"/>
      <c r="T98" s="197"/>
      <c r="U98" s="197"/>
      <c r="V98" s="198"/>
      <c r="W98" s="198"/>
      <c r="X98" s="197"/>
      <c r="Y98" s="197"/>
      <c r="Z98" s="198"/>
      <c r="AA98" s="198"/>
      <c r="AB98" s="197">
        <f t="shared" si="24"/>
        <v>6.0000000000000026E-2</v>
      </c>
      <c r="AC98" s="197">
        <f t="shared" si="15"/>
        <v>0.84397500000000081</v>
      </c>
      <c r="AD98" s="198">
        <f>ROW(Y34)*AB98^IF(AC98=100%,0,1)*PRODUCT(INDEX(1-AB$64:AB97,))</f>
        <v>0.31495194938991494</v>
      </c>
      <c r="AE98" s="198">
        <f t="shared" si="16"/>
        <v>11.788970582848972</v>
      </c>
      <c r="AF98" s="197">
        <f t="shared" si="25"/>
        <v>2.0000000000000007E-2</v>
      </c>
      <c r="AG98" s="197">
        <f t="shared" si="18"/>
        <v>0.28132500000000016</v>
      </c>
      <c r="AH98" s="198">
        <f>ROW(AC34)*AF98^IF(AG98=100%,0,1)*PRODUCT(INDEX(1-AF$64:AF97,))</f>
        <v>0.36919558079246217</v>
      </c>
      <c r="AI98" s="198">
        <f t="shared" si="19"/>
        <v>7.9591908876921948</v>
      </c>
      <c r="AJ98" s="197">
        <f t="shared" si="26"/>
        <v>1.0000000000000004E-2</v>
      </c>
      <c r="AK98" s="197">
        <f t="shared" si="21"/>
        <v>0.14066250000000008</v>
      </c>
      <c r="AL98" s="198">
        <f>ROW(AG34)*AJ98^IF(AK98=100%,0,1)*PRODUCT(INDEX(1-AJ$64:AJ97,))</f>
        <v>0.25088968476134366</v>
      </c>
      <c r="AM98" s="199">
        <f t="shared" si="22"/>
        <v>4.8098978803797419</v>
      </c>
      <c r="AN98" s="190"/>
    </row>
    <row r="99" spans="1:40" ht="14.45" hidden="1" customHeight="1">
      <c r="A99" s="190"/>
      <c r="B99" s="686"/>
      <c r="C99" s="196">
        <v>35</v>
      </c>
      <c r="D99" s="200"/>
      <c r="E99" s="200"/>
      <c r="F99" s="198"/>
      <c r="G99" s="198"/>
      <c r="H99" s="197"/>
      <c r="I99" s="197"/>
      <c r="J99" s="198"/>
      <c r="K99" s="198"/>
      <c r="L99" s="197"/>
      <c r="M99" s="197"/>
      <c r="N99" s="198"/>
      <c r="O99" s="198"/>
      <c r="P99" s="197"/>
      <c r="Q99" s="197"/>
      <c r="R99" s="198"/>
      <c r="S99" s="198"/>
      <c r="T99" s="197"/>
      <c r="U99" s="197"/>
      <c r="V99" s="198"/>
      <c r="W99" s="198"/>
      <c r="X99" s="197"/>
      <c r="Y99" s="197"/>
      <c r="Z99" s="198"/>
      <c r="AA99" s="198"/>
      <c r="AB99" s="197">
        <f t="shared" si="24"/>
        <v>6.0000000000000026E-2</v>
      </c>
      <c r="AC99" s="197">
        <f t="shared" si="15"/>
        <v>0.87187500000000084</v>
      </c>
      <c r="AD99" s="198">
        <f>ROW(Y35)*AB99^IF(AC99=100%,0,1)*PRODUCT(INDEX(1-AB$64:AB98,))</f>
        <v>0.30476232749788829</v>
      </c>
      <c r="AE99" s="198">
        <f t="shared" si="16"/>
        <v>12.09373291034686</v>
      </c>
      <c r="AF99" s="197">
        <f t="shared" si="25"/>
        <v>2.0000000000000007E-2</v>
      </c>
      <c r="AG99" s="197">
        <f t="shared" si="18"/>
        <v>0.29062500000000019</v>
      </c>
      <c r="AH99" s="198">
        <f>ROW(AC35)*AF99^IF(AG99=100%,0,1)*PRODUCT(INDEX(1-AF$64:AF98,))</f>
        <v>0.37245318885827799</v>
      </c>
      <c r="AI99" s="198">
        <f t="shared" si="19"/>
        <v>8.3316440765504733</v>
      </c>
      <c r="AJ99" s="197">
        <f t="shared" si="26"/>
        <v>1.0000000000000004E-2</v>
      </c>
      <c r="AK99" s="197">
        <f t="shared" si="21"/>
        <v>0.14531250000000009</v>
      </c>
      <c r="AL99" s="198">
        <f>ROW(AG35)*AJ99^IF(AK99=100%,0,1)*PRODUCT(INDEX(1-AJ$64:AJ98,))</f>
        <v>0.25568610520531054</v>
      </c>
      <c r="AM99" s="199">
        <f t="shared" si="22"/>
        <v>5.065583985585052</v>
      </c>
      <c r="AN99" s="190"/>
    </row>
    <row r="100" spans="1:40" ht="14.45" hidden="1" customHeight="1">
      <c r="A100" s="190"/>
      <c r="B100" s="686"/>
      <c r="C100" s="196">
        <v>36</v>
      </c>
      <c r="D100" s="200"/>
      <c r="E100" s="200"/>
      <c r="F100" s="198"/>
      <c r="G100" s="198"/>
      <c r="H100" s="197"/>
      <c r="I100" s="197"/>
      <c r="J100" s="198"/>
      <c r="K100" s="198"/>
      <c r="L100" s="197"/>
      <c r="M100" s="197"/>
      <c r="N100" s="198"/>
      <c r="O100" s="198"/>
      <c r="P100" s="197"/>
      <c r="Q100" s="197"/>
      <c r="R100" s="198"/>
      <c r="S100" s="198"/>
      <c r="T100" s="197"/>
      <c r="U100" s="197"/>
      <c r="V100" s="198"/>
      <c r="W100" s="198"/>
      <c r="X100" s="197"/>
      <c r="Y100" s="197"/>
      <c r="Z100" s="198"/>
      <c r="AA100" s="198"/>
      <c r="AB100" s="197">
        <f t="shared" si="24"/>
        <v>6.0000000000000026E-2</v>
      </c>
      <c r="AC100" s="197">
        <f t="shared" si="15"/>
        <v>0.89977500000000088</v>
      </c>
      <c r="AD100" s="198">
        <f>ROW(Y36)*AB100^IF(AC100=100%,0,1)*PRODUCT(INDEX(1-AB$64:AB99,))</f>
        <v>0.29466163321510114</v>
      </c>
      <c r="AE100" s="198">
        <f t="shared" si="16"/>
        <v>12.388394543561962</v>
      </c>
      <c r="AF100" s="197">
        <f t="shared" si="25"/>
        <v>2.0000000000000007E-2</v>
      </c>
      <c r="AG100" s="197">
        <f t="shared" si="18"/>
        <v>0.29992500000000022</v>
      </c>
      <c r="AH100" s="198">
        <f>ROW(AC36)*AF100^IF(AG100=100%,0,1)*PRODUCT(INDEX(1-AF$64:AF99,))</f>
        <v>0.37543281436914427</v>
      </c>
      <c r="AI100" s="198">
        <f t="shared" si="19"/>
        <v>8.7070768909196179</v>
      </c>
      <c r="AJ100" s="197">
        <f t="shared" si="26"/>
        <v>1.0000000000000004E-2</v>
      </c>
      <c r="AK100" s="197">
        <f t="shared" si="21"/>
        <v>0.14996250000000011</v>
      </c>
      <c r="AL100" s="198">
        <f>ROW(AG36)*AJ100^IF(AK100=100%,0,1)*PRODUCT(INDEX(1-AJ$64:AJ99,))</f>
        <v>0.26036150827192189</v>
      </c>
      <c r="AM100" s="199">
        <f t="shared" si="22"/>
        <v>5.3259454938569739</v>
      </c>
      <c r="AN100" s="190"/>
    </row>
    <row r="101" spans="1:40" ht="14.45" hidden="1" customHeight="1">
      <c r="A101" s="190"/>
      <c r="B101" s="686"/>
      <c r="C101" s="196">
        <v>37</v>
      </c>
      <c r="D101" s="200"/>
      <c r="E101" s="200"/>
      <c r="F101" s="198"/>
      <c r="G101" s="198"/>
      <c r="H101" s="197"/>
      <c r="I101" s="197"/>
      <c r="J101" s="198"/>
      <c r="K101" s="198"/>
      <c r="L101" s="197"/>
      <c r="M101" s="197"/>
      <c r="N101" s="198"/>
      <c r="O101" s="198"/>
      <c r="P101" s="197"/>
      <c r="Q101" s="197"/>
      <c r="R101" s="198"/>
      <c r="S101" s="198"/>
      <c r="T101" s="197"/>
      <c r="U101" s="197"/>
      <c r="V101" s="198"/>
      <c r="W101" s="198"/>
      <c r="X101" s="197"/>
      <c r="Y101" s="197"/>
      <c r="Z101" s="198"/>
      <c r="AA101" s="198"/>
      <c r="AB101" s="197">
        <f t="shared" si="24"/>
        <v>6.0000000000000026E-2</v>
      </c>
      <c r="AC101" s="197">
        <f t="shared" si="15"/>
        <v>0.92767500000000092</v>
      </c>
      <c r="AD101" s="198">
        <f>ROW(Y37)*AB101^IF(AC101=100%,0,1)*PRODUCT(INDEX(1-AB$64:AB100,))</f>
        <v>0.28467587786725607</v>
      </c>
      <c r="AE101" s="198">
        <f t="shared" si="16"/>
        <v>12.673070421429218</v>
      </c>
      <c r="AF101" s="197">
        <f t="shared" si="25"/>
        <v>2.0000000000000007E-2</v>
      </c>
      <c r="AG101" s="197">
        <f t="shared" si="18"/>
        <v>0.30922500000000025</v>
      </c>
      <c r="AH101" s="198">
        <f>ROW(AC37)*AF101^IF(AG101=100%,0,1)*PRODUCT(INDEX(1-AF$64:AF100,))</f>
        <v>0.37814427358403252</v>
      </c>
      <c r="AI101" s="198">
        <f t="shared" si="19"/>
        <v>9.0852211645036505</v>
      </c>
      <c r="AJ101" s="197">
        <f t="shared" si="26"/>
        <v>1.0000000000000004E-2</v>
      </c>
      <c r="AK101" s="197">
        <f t="shared" si="21"/>
        <v>0.15461250000000012</v>
      </c>
      <c r="AL101" s="198">
        <f>ROW(AG37)*AJ101^IF(AK101=100%,0,1)*PRODUCT(INDEX(1-AJ$64:AJ100,))</f>
        <v>0.26491783466668051</v>
      </c>
      <c r="AM101" s="199">
        <f t="shared" si="22"/>
        <v>5.5908633285236542</v>
      </c>
      <c r="AN101" s="190"/>
    </row>
    <row r="102" spans="1:40" ht="14.45" hidden="1" customHeight="1">
      <c r="A102" s="190"/>
      <c r="B102" s="686"/>
      <c r="C102" s="196">
        <v>38</v>
      </c>
      <c r="D102" s="200"/>
      <c r="E102" s="200"/>
      <c r="F102" s="198"/>
      <c r="G102" s="198"/>
      <c r="H102" s="197"/>
      <c r="I102" s="197"/>
      <c r="J102" s="198"/>
      <c r="K102" s="198"/>
      <c r="L102" s="197"/>
      <c r="M102" s="197"/>
      <c r="N102" s="198"/>
      <c r="O102" s="198"/>
      <c r="P102" s="197"/>
      <c r="Q102" s="197"/>
      <c r="R102" s="198"/>
      <c r="S102" s="198"/>
      <c r="T102" s="197"/>
      <c r="U102" s="197"/>
      <c r="V102" s="198"/>
      <c r="W102" s="198"/>
      <c r="X102" s="197"/>
      <c r="Y102" s="197"/>
      <c r="Z102" s="198"/>
      <c r="AA102" s="198"/>
      <c r="AB102" s="197">
        <f t="shared" si="24"/>
        <v>6.0000000000000026E-2</v>
      </c>
      <c r="AC102" s="197">
        <f t="shared" si="15"/>
        <v>0.95557500000000095</v>
      </c>
      <c r="AD102" s="198">
        <f>ROW(Y38)*AB102^IF(AC102=100%,0,1)*PRODUCT(INDEX(1-AB$64:AB101,))</f>
        <v>0.274827631281578</v>
      </c>
      <c r="AE102" s="198">
        <f t="shared" si="16"/>
        <v>12.947898052710796</v>
      </c>
      <c r="AF102" s="197">
        <f t="shared" si="25"/>
        <v>2.0000000000000007E-2</v>
      </c>
      <c r="AG102" s="197">
        <f t="shared" si="18"/>
        <v>0.31852500000000028</v>
      </c>
      <c r="AH102" s="198">
        <f>ROW(AC38)*AF102^IF(AG102=100%,0,1)*PRODUCT(INDEX(1-AF$64:AF101,))</f>
        <v>0.38059710130457752</v>
      </c>
      <c r="AI102" s="198">
        <f t="shared" si="19"/>
        <v>9.4658182658082275</v>
      </c>
      <c r="AJ102" s="197">
        <f t="shared" si="26"/>
        <v>1.0000000000000004E-2</v>
      </c>
      <c r="AK102" s="197">
        <f t="shared" si="21"/>
        <v>0.15926250000000014</v>
      </c>
      <c r="AL102" s="198">
        <f>ROW(AG38)*AJ102^IF(AK102=100%,0,1)*PRODUCT(INDEX(1-AJ$64:AJ101,))</f>
        <v>0.26935699838271676</v>
      </c>
      <c r="AM102" s="199">
        <f t="shared" si="22"/>
        <v>5.8602203269063713</v>
      </c>
      <c r="AN102" s="190"/>
    </row>
    <row r="103" spans="1:40" ht="14.45" hidden="1" customHeight="1">
      <c r="A103" s="190"/>
      <c r="B103" s="686"/>
      <c r="C103" s="196">
        <v>39</v>
      </c>
      <c r="D103" s="200"/>
      <c r="E103" s="200"/>
      <c r="F103" s="198"/>
      <c r="G103" s="198"/>
      <c r="H103" s="197"/>
      <c r="I103" s="197"/>
      <c r="J103" s="198"/>
      <c r="K103" s="198"/>
      <c r="L103" s="197"/>
      <c r="M103" s="197"/>
      <c r="N103" s="198"/>
      <c r="O103" s="198"/>
      <c r="P103" s="197"/>
      <c r="Q103" s="197"/>
      <c r="R103" s="198"/>
      <c r="S103" s="198"/>
      <c r="T103" s="197"/>
      <c r="U103" s="197"/>
      <c r="V103" s="198"/>
      <c r="W103" s="198"/>
      <c r="X103" s="197"/>
      <c r="Y103" s="197"/>
      <c r="Z103" s="198"/>
      <c r="AA103" s="198"/>
      <c r="AB103" s="197">
        <f t="shared" si="24"/>
        <v>6.0000000000000026E-2</v>
      </c>
      <c r="AC103" s="197">
        <f t="shared" si="15"/>
        <v>0.98347500000000099</v>
      </c>
      <c r="AD103" s="198">
        <f>ROW(Y39)*AB103^IF(AC103=100%,0,1)*PRODUCT(INDEX(1-AB$64:AB102,))</f>
        <v>0.26513634112585921</v>
      </c>
      <c r="AE103" s="198">
        <f t="shared" si="16"/>
        <v>13.213034393836656</v>
      </c>
      <c r="AF103" s="197">
        <f t="shared" si="25"/>
        <v>2.0000000000000007E-2</v>
      </c>
      <c r="AG103" s="197">
        <f t="shared" si="18"/>
        <v>0.32782500000000031</v>
      </c>
      <c r="AH103" s="198">
        <f>ROW(AC39)*AF103^IF(AG103=100%,0,1)*PRODUCT(INDEX(1-AF$64:AF102,))</f>
        <v>0.3828005582068672</v>
      </c>
      <c r="AI103" s="198">
        <f t="shared" si="19"/>
        <v>9.8486188240150945</v>
      </c>
      <c r="AJ103" s="197">
        <f t="shared" si="26"/>
        <v>1.0000000000000004E-2</v>
      </c>
      <c r="AK103" s="197">
        <f t="shared" si="21"/>
        <v>0.16391250000000016</v>
      </c>
      <c r="AL103" s="198">
        <f>ROW(AG39)*AJ103^IF(AK103=100%,0,1)*PRODUCT(INDEX(1-AJ$64:AJ102,))</f>
        <v>0.27368088704096566</v>
      </c>
      <c r="AM103" s="199">
        <f t="shared" si="22"/>
        <v>6.133901213947337</v>
      </c>
      <c r="AN103" s="190"/>
    </row>
    <row r="104" spans="1:40" ht="14.45" customHeight="1">
      <c r="A104" s="190"/>
      <c r="B104" s="686"/>
      <c r="C104" s="196">
        <v>40</v>
      </c>
      <c r="D104" s="200"/>
      <c r="E104" s="200"/>
      <c r="F104" s="198"/>
      <c r="G104" s="198"/>
      <c r="H104" s="197"/>
      <c r="I104" s="197"/>
      <c r="J104" s="198"/>
      <c r="K104" s="198"/>
      <c r="L104" s="197"/>
      <c r="M104" s="197"/>
      <c r="N104" s="198"/>
      <c r="O104" s="198"/>
      <c r="P104" s="197"/>
      <c r="Q104" s="197"/>
      <c r="R104" s="198"/>
      <c r="S104" s="198"/>
      <c r="T104" s="197"/>
      <c r="U104" s="197"/>
      <c r="V104" s="198"/>
      <c r="W104" s="198"/>
      <c r="X104" s="197"/>
      <c r="Y104" s="197"/>
      <c r="Z104" s="198"/>
      <c r="AA104" s="198"/>
      <c r="AB104" s="197">
        <f t="shared" si="24"/>
        <v>6.0000000000000026E-2</v>
      </c>
      <c r="AC104" s="197">
        <f t="shared" si="15"/>
        <v>1</v>
      </c>
      <c r="AD104" s="198">
        <f>ROW(Y40)*AB104^IF(AC104=100%,0,1)*PRODUCT(INDEX(1-AB$64:AB103,))</f>
        <v>4.2603104386035469</v>
      </c>
      <c r="AE104" s="198">
        <f t="shared" si="16"/>
        <v>17.473344832440205</v>
      </c>
      <c r="AF104" s="197">
        <f t="shared" si="25"/>
        <v>2.0000000000000007E-2</v>
      </c>
      <c r="AG104" s="197">
        <f t="shared" si="18"/>
        <v>0.33712500000000034</v>
      </c>
      <c r="AH104" s="198">
        <f>ROW(AC40)*AF104^IF(AG104=100%,0,1)*PRODUCT(INDEX(1-AF$64:AF103,))</f>
        <v>0.38476363799254343</v>
      </c>
      <c r="AI104" s="198">
        <f t="shared" si="19"/>
        <v>10.233382462007638</v>
      </c>
      <c r="AJ104" s="197">
        <f t="shared" si="26"/>
        <v>1.0000000000000004E-2</v>
      </c>
      <c r="AK104" s="197">
        <f t="shared" si="21"/>
        <v>0.16856250000000017</v>
      </c>
      <c r="AL104" s="198">
        <f>ROW(AG40)*AJ104^IF(AK104=100%,0,1)*PRODUCT(INDEX(1-AJ$64:AJ103,))</f>
        <v>0.27789136222621125</v>
      </c>
      <c r="AM104" s="199">
        <f t="shared" si="22"/>
        <v>6.4117925761735481</v>
      </c>
      <c r="AN104" s="190"/>
    </row>
    <row r="105" spans="1:40" ht="14.45" hidden="1" customHeight="1">
      <c r="A105" s="190"/>
      <c r="B105" s="686"/>
      <c r="C105" s="196">
        <v>41</v>
      </c>
      <c r="D105" s="200"/>
      <c r="E105" s="200"/>
      <c r="F105" s="198"/>
      <c r="G105" s="198"/>
      <c r="H105" s="197"/>
      <c r="I105" s="197"/>
      <c r="J105" s="198"/>
      <c r="K105" s="198"/>
      <c r="L105" s="197"/>
      <c r="M105" s="197"/>
      <c r="N105" s="198"/>
      <c r="O105" s="198"/>
      <c r="P105" s="197"/>
      <c r="Q105" s="197"/>
      <c r="R105" s="198"/>
      <c r="S105" s="198"/>
      <c r="T105" s="197"/>
      <c r="U105" s="197"/>
      <c r="V105" s="198"/>
      <c r="W105" s="198"/>
      <c r="X105" s="197"/>
      <c r="Y105" s="197"/>
      <c r="Z105" s="198"/>
      <c r="AA105" s="198"/>
      <c r="AB105" s="197"/>
      <c r="AC105" s="197"/>
      <c r="AD105" s="198"/>
      <c r="AE105" s="198"/>
      <c r="AF105" s="197">
        <f t="shared" si="25"/>
        <v>2.0000000000000007E-2</v>
      </c>
      <c r="AG105" s="197">
        <f t="shared" si="18"/>
        <v>0.34642500000000037</v>
      </c>
      <c r="AH105" s="198">
        <f>ROW(AC41)*AF105^IF(AG105=100%,0,1)*PRODUCT(INDEX(1-AF$64:AF104,))</f>
        <v>0.38649507436350983</v>
      </c>
      <c r="AI105" s="198">
        <f t="shared" si="19"/>
        <v>10.619877536371147</v>
      </c>
      <c r="AJ105" s="197">
        <f t="shared" si="26"/>
        <v>1.0000000000000004E-2</v>
      </c>
      <c r="AK105" s="197">
        <f t="shared" si="21"/>
        <v>0.17321250000000019</v>
      </c>
      <c r="AL105" s="198">
        <f>ROW(AG41)*AJ105^IF(AK105=100%,0,1)*PRODUCT(INDEX(1-AJ$64:AJ104,))</f>
        <v>0.28199025981904791</v>
      </c>
      <c r="AM105" s="199">
        <f t="shared" si="22"/>
        <v>6.6937828359925957</v>
      </c>
      <c r="AN105" s="190"/>
    </row>
    <row r="106" spans="1:40" ht="14.45" hidden="1" customHeight="1">
      <c r="A106" s="190"/>
      <c r="B106" s="686"/>
      <c r="C106" s="196">
        <v>42</v>
      </c>
      <c r="D106" s="200"/>
      <c r="E106" s="200"/>
      <c r="F106" s="198"/>
      <c r="G106" s="198"/>
      <c r="H106" s="197"/>
      <c r="I106" s="197"/>
      <c r="J106" s="198"/>
      <c r="K106" s="198"/>
      <c r="L106" s="197"/>
      <c r="M106" s="197"/>
      <c r="N106" s="198"/>
      <c r="O106" s="198"/>
      <c r="P106" s="197"/>
      <c r="Q106" s="197"/>
      <c r="R106" s="198"/>
      <c r="S106" s="198"/>
      <c r="T106" s="197"/>
      <c r="U106" s="197"/>
      <c r="V106" s="198"/>
      <c r="W106" s="198"/>
      <c r="X106" s="197"/>
      <c r="Y106" s="197"/>
      <c r="Z106" s="198"/>
      <c r="AA106" s="198"/>
      <c r="AB106" s="197"/>
      <c r="AC106" s="197"/>
      <c r="AD106" s="198"/>
      <c r="AE106" s="198"/>
      <c r="AF106" s="197">
        <f t="shared" si="25"/>
        <v>2.0000000000000007E-2</v>
      </c>
      <c r="AG106" s="197">
        <f t="shared" si="18"/>
        <v>0.3557250000000004</v>
      </c>
      <c r="AH106" s="198">
        <f>ROW(AC42)*AF106^IF(AG106=100%,0,1)*PRODUCT(INDEX(1-AF$64:AF105,))</f>
        <v>0.38800334782444063</v>
      </c>
      <c r="AI106" s="198">
        <f t="shared" si="19"/>
        <v>11.007880884195588</v>
      </c>
      <c r="AJ106" s="197">
        <f t="shared" si="26"/>
        <v>1.0000000000000004E-2</v>
      </c>
      <c r="AK106" s="197">
        <f t="shared" si="21"/>
        <v>0.1778625000000002</v>
      </c>
      <c r="AL106" s="198">
        <f>ROW(AG42)*AJ106^IF(AK106=100%,0,1)*PRODUCT(INDEX(1-AJ$64:AJ105,))</f>
        <v>0.28597939032380515</v>
      </c>
      <c r="AM106" s="199">
        <f t="shared" si="22"/>
        <v>6.9797622263164012</v>
      </c>
      <c r="AN106" s="190"/>
    </row>
    <row r="107" spans="1:40" ht="14.45" hidden="1" customHeight="1">
      <c r="A107" s="190"/>
      <c r="B107" s="686"/>
      <c r="C107" s="196">
        <v>43</v>
      </c>
      <c r="D107" s="200"/>
      <c r="E107" s="200"/>
      <c r="F107" s="198"/>
      <c r="G107" s="198"/>
      <c r="H107" s="197"/>
      <c r="I107" s="197"/>
      <c r="J107" s="198"/>
      <c r="K107" s="198"/>
      <c r="L107" s="197"/>
      <c r="M107" s="197"/>
      <c r="N107" s="198"/>
      <c r="O107" s="198"/>
      <c r="P107" s="197"/>
      <c r="Q107" s="197"/>
      <c r="R107" s="198"/>
      <c r="S107" s="198"/>
      <c r="T107" s="197"/>
      <c r="U107" s="197"/>
      <c r="V107" s="198"/>
      <c r="W107" s="198"/>
      <c r="X107" s="197"/>
      <c r="Y107" s="197"/>
      <c r="Z107" s="198"/>
      <c r="AA107" s="198"/>
      <c r="AB107" s="197"/>
      <c r="AC107" s="197"/>
      <c r="AD107" s="198"/>
      <c r="AE107" s="198"/>
      <c r="AF107" s="197">
        <f t="shared" si="25"/>
        <v>2.0000000000000007E-2</v>
      </c>
      <c r="AG107" s="197">
        <f t="shared" si="18"/>
        <v>0.36502500000000043</v>
      </c>
      <c r="AH107" s="198">
        <f>ROW(AC43)*AF107^IF(AG107=100%,0,1)*PRODUCT(INDEX(1-AF$64:AF106,))</f>
        <v>0.38929669231718877</v>
      </c>
      <c r="AI107" s="198">
        <f t="shared" si="19"/>
        <v>11.397177576512776</v>
      </c>
      <c r="AJ107" s="197">
        <f t="shared" si="26"/>
        <v>1.0000000000000004E-2</v>
      </c>
      <c r="AK107" s="197">
        <f t="shared" si="21"/>
        <v>0.18251250000000022</v>
      </c>
      <c r="AL107" s="198">
        <f>ROW(AG43)*AJ107^IF(AK107=100%,0,1)*PRODUCT(INDEX(1-AJ$64:AJ106,))</f>
        <v>0.28986053919248533</v>
      </c>
      <c r="AM107" s="199">
        <f t="shared" si="22"/>
        <v>7.2696227655088865</v>
      </c>
      <c r="AN107" s="190"/>
    </row>
    <row r="108" spans="1:40" ht="14.45" hidden="1" customHeight="1">
      <c r="A108" s="190"/>
      <c r="B108" s="686"/>
      <c r="C108" s="196">
        <v>44</v>
      </c>
      <c r="D108" s="200"/>
      <c r="E108" s="200"/>
      <c r="F108" s="198"/>
      <c r="G108" s="198"/>
      <c r="H108" s="197"/>
      <c r="I108" s="197"/>
      <c r="J108" s="198"/>
      <c r="K108" s="198"/>
      <c r="L108" s="197"/>
      <c r="M108" s="197"/>
      <c r="N108" s="198"/>
      <c r="O108" s="198"/>
      <c r="P108" s="197"/>
      <c r="Q108" s="197"/>
      <c r="R108" s="198"/>
      <c r="S108" s="198"/>
      <c r="T108" s="197"/>
      <c r="U108" s="197"/>
      <c r="V108" s="198"/>
      <c r="W108" s="198"/>
      <c r="X108" s="197"/>
      <c r="Y108" s="197"/>
      <c r="Z108" s="198"/>
      <c r="AA108" s="198"/>
      <c r="AB108" s="197"/>
      <c r="AC108" s="197"/>
      <c r="AD108" s="198"/>
      <c r="AE108" s="198"/>
      <c r="AF108" s="197">
        <f t="shared" si="25"/>
        <v>2.0000000000000007E-2</v>
      </c>
      <c r="AG108" s="197">
        <f t="shared" si="18"/>
        <v>0.37432500000000046</v>
      </c>
      <c r="AH108" s="198">
        <f>ROW(AC44)*AF108^IF(AG108=100%,0,1)*PRODUCT(INDEX(1-AF$64:AF107,))</f>
        <v>0.39038310169109719</v>
      </c>
      <c r="AI108" s="198">
        <f t="shared" si="19"/>
        <v>11.787560678203873</v>
      </c>
      <c r="AJ108" s="197">
        <f t="shared" si="26"/>
        <v>1.0000000000000004E-2</v>
      </c>
      <c r="AK108" s="197">
        <f t="shared" si="21"/>
        <v>0.18716250000000023</v>
      </c>
      <c r="AL108" s="198">
        <f>ROW(AG44)*AJ108^IF(AK108=100%,0,1)*PRODUCT(INDEX(1-AJ$64:AJ107,))</f>
        <v>0.29363546714475958</v>
      </c>
      <c r="AM108" s="199">
        <f t="shared" si="22"/>
        <v>7.5632582326536459</v>
      </c>
      <c r="AN108" s="190"/>
    </row>
    <row r="109" spans="1:40" ht="14.45" hidden="1" customHeight="1">
      <c r="A109" s="190"/>
      <c r="B109" s="686"/>
      <c r="C109" s="196">
        <v>45</v>
      </c>
      <c r="D109" s="200"/>
      <c r="E109" s="200"/>
      <c r="F109" s="198"/>
      <c r="G109" s="198"/>
      <c r="H109" s="197"/>
      <c r="I109" s="197"/>
      <c r="J109" s="198"/>
      <c r="K109" s="198"/>
      <c r="L109" s="197"/>
      <c r="M109" s="197"/>
      <c r="N109" s="198"/>
      <c r="O109" s="198"/>
      <c r="P109" s="197"/>
      <c r="Q109" s="197"/>
      <c r="R109" s="198"/>
      <c r="S109" s="198"/>
      <c r="T109" s="197"/>
      <c r="U109" s="197"/>
      <c r="V109" s="198"/>
      <c r="W109" s="198"/>
      <c r="X109" s="197"/>
      <c r="Y109" s="197"/>
      <c r="Z109" s="198"/>
      <c r="AA109" s="198"/>
      <c r="AB109" s="197"/>
      <c r="AC109" s="197"/>
      <c r="AD109" s="198"/>
      <c r="AE109" s="198"/>
      <c r="AF109" s="197">
        <f t="shared" si="25"/>
        <v>2.0000000000000007E-2</v>
      </c>
      <c r="AG109" s="197">
        <f t="shared" si="18"/>
        <v>0.38362500000000049</v>
      </c>
      <c r="AH109" s="198">
        <f>ROW(AC45)*AF109^IF(AG109=100%,0,1)*PRODUCT(INDEX(1-AF$64:AF108,))</f>
        <v>0.39127033601312244</v>
      </c>
      <c r="AI109" s="198">
        <f t="shared" si="19"/>
        <v>12.178831014216994</v>
      </c>
      <c r="AJ109" s="197">
        <f t="shared" si="26"/>
        <v>1.0000000000000004E-2</v>
      </c>
      <c r="AK109" s="197">
        <f t="shared" si="21"/>
        <v>0.19181250000000025</v>
      </c>
      <c r="AL109" s="198">
        <f>ROW(AG45)*AJ109^IF(AK109=100%,0,1)*PRODUCT(INDEX(1-AJ$64:AJ108,))</f>
        <v>0.29730591048406907</v>
      </c>
      <c r="AM109" s="199">
        <f t="shared" si="22"/>
        <v>7.8605641431377151</v>
      </c>
      <c r="AN109" s="190"/>
    </row>
    <row r="110" spans="1:40" ht="14.45" hidden="1" customHeight="1">
      <c r="A110" s="190"/>
      <c r="B110" s="686"/>
      <c r="C110" s="196">
        <v>46</v>
      </c>
      <c r="D110" s="200"/>
      <c r="E110" s="200"/>
      <c r="F110" s="198"/>
      <c r="G110" s="198"/>
      <c r="H110" s="197"/>
      <c r="I110" s="197"/>
      <c r="J110" s="198"/>
      <c r="K110" s="198"/>
      <c r="L110" s="197"/>
      <c r="M110" s="197"/>
      <c r="N110" s="198"/>
      <c r="O110" s="198"/>
      <c r="P110" s="197"/>
      <c r="Q110" s="197"/>
      <c r="R110" s="198"/>
      <c r="S110" s="198"/>
      <c r="T110" s="197"/>
      <c r="U110" s="197"/>
      <c r="V110" s="198"/>
      <c r="W110" s="198"/>
      <c r="X110" s="197"/>
      <c r="Y110" s="197"/>
      <c r="Z110" s="198"/>
      <c r="AA110" s="198"/>
      <c r="AB110" s="197"/>
      <c r="AC110" s="197"/>
      <c r="AD110" s="198"/>
      <c r="AE110" s="198"/>
      <c r="AF110" s="197">
        <f t="shared" si="25"/>
        <v>2.0000000000000007E-2</v>
      </c>
      <c r="AG110" s="197">
        <f t="shared" si="18"/>
        <v>0.39292500000000052</v>
      </c>
      <c r="AH110" s="198">
        <f>ROW(AC46)*AF110^IF(AG110=100%,0,1)*PRODUCT(INDEX(1-AF$64:AF109,))</f>
        <v>0.39196592772159017</v>
      </c>
      <c r="AI110" s="198">
        <f t="shared" si="19"/>
        <v>12.570796941938585</v>
      </c>
      <c r="AJ110" s="197">
        <f t="shared" si="26"/>
        <v>1.0000000000000004E-2</v>
      </c>
      <c r="AK110" s="197">
        <f t="shared" si="21"/>
        <v>0.19646250000000026</v>
      </c>
      <c r="AL110" s="198">
        <f>ROW(AG46)*AJ110^IF(AK110=100%,0,1)*PRODUCT(INDEX(1-AJ$64:AJ109,))</f>
        <v>0.30087358140987785</v>
      </c>
      <c r="AM110" s="199">
        <f t="shared" si="22"/>
        <v>8.1614377245475929</v>
      </c>
      <c r="AN110" s="190"/>
    </row>
    <row r="111" spans="1:40" ht="14.45" hidden="1" customHeight="1">
      <c r="A111" s="190"/>
      <c r="B111" s="686"/>
      <c r="C111" s="196">
        <v>47</v>
      </c>
      <c r="D111" s="200"/>
      <c r="E111" s="200"/>
      <c r="F111" s="198"/>
      <c r="G111" s="198"/>
      <c r="H111" s="197"/>
      <c r="I111" s="197"/>
      <c r="J111" s="198"/>
      <c r="K111" s="198"/>
      <c r="L111" s="197"/>
      <c r="M111" s="197"/>
      <c r="N111" s="198"/>
      <c r="O111" s="198"/>
      <c r="P111" s="197"/>
      <c r="Q111" s="197"/>
      <c r="R111" s="198"/>
      <c r="S111" s="198"/>
      <c r="T111" s="197"/>
      <c r="U111" s="197"/>
      <c r="V111" s="198"/>
      <c r="W111" s="198"/>
      <c r="X111" s="197"/>
      <c r="Y111" s="197"/>
      <c r="Z111" s="198"/>
      <c r="AA111" s="198"/>
      <c r="AB111" s="197"/>
      <c r="AC111" s="197"/>
      <c r="AD111" s="198"/>
      <c r="AE111" s="198"/>
      <c r="AF111" s="197">
        <f t="shared" si="25"/>
        <v>2.0000000000000007E-2</v>
      </c>
      <c r="AG111" s="197">
        <f t="shared" si="18"/>
        <v>0.40222500000000055</v>
      </c>
      <c r="AH111" s="198">
        <f>ROW(AC47)*AF111^IF(AG111=100%,0,1)*PRODUCT(INDEX(1-AF$64:AF110,))</f>
        <v>0.39247718762731398</v>
      </c>
      <c r="AI111" s="198">
        <f t="shared" si="19"/>
        <v>12.9632741295659</v>
      </c>
      <c r="AJ111" s="197">
        <f t="shared" si="26"/>
        <v>1.0000000000000004E-2</v>
      </c>
      <c r="AK111" s="197">
        <f t="shared" si="21"/>
        <v>0.20111250000000028</v>
      </c>
      <c r="AL111" s="198">
        <f>ROW(AG47)*AJ111^IF(AK111=100%,0,1)*PRODUCT(INDEX(1-AJ$64:AJ110,))</f>
        <v>0.30434016832612215</v>
      </c>
      <c r="AM111" s="199">
        <f t="shared" si="22"/>
        <v>8.4657778928737155</v>
      </c>
      <c r="AN111" s="190"/>
    </row>
    <row r="112" spans="1:40" ht="14.45" hidden="1" customHeight="1">
      <c r="A112" s="190"/>
      <c r="B112" s="686"/>
      <c r="C112" s="196">
        <v>48</v>
      </c>
      <c r="D112" s="200"/>
      <c r="E112" s="200"/>
      <c r="F112" s="198"/>
      <c r="G112" s="198"/>
      <c r="H112" s="197"/>
      <c r="I112" s="197"/>
      <c r="J112" s="198"/>
      <c r="K112" s="198"/>
      <c r="L112" s="197"/>
      <c r="M112" s="197"/>
      <c r="N112" s="198"/>
      <c r="O112" s="198"/>
      <c r="P112" s="197"/>
      <c r="Q112" s="197"/>
      <c r="R112" s="198"/>
      <c r="S112" s="198"/>
      <c r="T112" s="197"/>
      <c r="U112" s="197"/>
      <c r="V112" s="198"/>
      <c r="W112" s="198"/>
      <c r="X112" s="197"/>
      <c r="Y112" s="197"/>
      <c r="Z112" s="198"/>
      <c r="AA112" s="198"/>
      <c r="AB112" s="197"/>
      <c r="AC112" s="197"/>
      <c r="AD112" s="198"/>
      <c r="AE112" s="198"/>
      <c r="AF112" s="197">
        <f t="shared" si="25"/>
        <v>2.0000000000000007E-2</v>
      </c>
      <c r="AG112" s="197">
        <f t="shared" si="18"/>
        <v>0.41152500000000058</v>
      </c>
      <c r="AH112" s="198">
        <f>ROW(AC48)*AF112^IF(AG112=100%,0,1)*PRODUCT(INDEX(1-AF$64:AF111,))</f>
        <v>0.39281121076572018</v>
      </c>
      <c r="AI112" s="198">
        <f t="shared" si="19"/>
        <v>13.356085340331619</v>
      </c>
      <c r="AJ112" s="197">
        <f t="shared" si="26"/>
        <v>1.0000000000000004E-2</v>
      </c>
      <c r="AK112" s="197">
        <f t="shared" si="21"/>
        <v>0.20576250000000029</v>
      </c>
      <c r="AL112" s="198">
        <f>ROW(AG48)*AJ112^IF(AK112=100%,0,1)*PRODUCT(INDEX(1-AJ$64:AJ111,))</f>
        <v>0.30770733614590051</v>
      </c>
      <c r="AM112" s="199">
        <f t="shared" si="22"/>
        <v>8.7734852290196166</v>
      </c>
      <c r="AN112" s="190"/>
    </row>
    <row r="113" spans="1:40" ht="14.45" hidden="1" customHeight="1">
      <c r="A113" s="190"/>
      <c r="B113" s="686"/>
      <c r="C113" s="196">
        <v>49</v>
      </c>
      <c r="D113" s="200"/>
      <c r="E113" s="200"/>
      <c r="F113" s="198"/>
      <c r="G113" s="198"/>
      <c r="H113" s="197"/>
      <c r="I113" s="197"/>
      <c r="J113" s="198"/>
      <c r="K113" s="198"/>
      <c r="L113" s="197"/>
      <c r="M113" s="197"/>
      <c r="N113" s="198"/>
      <c r="O113" s="198"/>
      <c r="P113" s="197"/>
      <c r="Q113" s="197"/>
      <c r="R113" s="198"/>
      <c r="S113" s="198"/>
      <c r="T113" s="197"/>
      <c r="U113" s="197"/>
      <c r="V113" s="198"/>
      <c r="W113" s="198"/>
      <c r="X113" s="197"/>
      <c r="Y113" s="197"/>
      <c r="Z113" s="198"/>
      <c r="AA113" s="198"/>
      <c r="AB113" s="197"/>
      <c r="AC113" s="197"/>
      <c r="AD113" s="198"/>
      <c r="AE113" s="198"/>
      <c r="AF113" s="197">
        <f t="shared" si="25"/>
        <v>2.0000000000000007E-2</v>
      </c>
      <c r="AG113" s="197">
        <f t="shared" si="18"/>
        <v>0.42082500000000062</v>
      </c>
      <c r="AH113" s="198">
        <f>ROW(AC49)*AF113^IF(AG113=100%,0,1)*PRODUCT(INDEX(1-AF$64:AF112,))</f>
        <v>0.3929748821035392</v>
      </c>
      <c r="AI113" s="198">
        <f t="shared" si="19"/>
        <v>13.749060222435158</v>
      </c>
      <c r="AJ113" s="197">
        <f t="shared" si="26"/>
        <v>1.0000000000000004E-2</v>
      </c>
      <c r="AK113" s="197">
        <f t="shared" si="21"/>
        <v>0.21041250000000031</v>
      </c>
      <c r="AL113" s="198">
        <f>ROW(AG49)*AJ113^IF(AK113=100%,0,1)*PRODUCT(INDEX(1-AJ$64:AJ112,))</f>
        <v>0.31097672659245068</v>
      </c>
      <c r="AM113" s="199">
        <f t="shared" si="22"/>
        <v>9.0844619556120669</v>
      </c>
      <c r="AN113" s="190"/>
    </row>
    <row r="114" spans="1:40" ht="14.45" hidden="1" customHeight="1">
      <c r="A114" s="190"/>
      <c r="B114" s="686"/>
      <c r="C114" s="196">
        <v>50</v>
      </c>
      <c r="D114" s="200"/>
      <c r="E114" s="200"/>
      <c r="F114" s="198"/>
      <c r="G114" s="198"/>
      <c r="H114" s="197"/>
      <c r="I114" s="197"/>
      <c r="J114" s="198"/>
      <c r="K114" s="198"/>
      <c r="L114" s="197"/>
      <c r="M114" s="197"/>
      <c r="N114" s="198"/>
      <c r="O114" s="198"/>
      <c r="P114" s="197"/>
      <c r="Q114" s="197"/>
      <c r="R114" s="198"/>
      <c r="S114" s="198"/>
      <c r="T114" s="197"/>
      <c r="U114" s="197"/>
      <c r="V114" s="198"/>
      <c r="W114" s="198"/>
      <c r="X114" s="197"/>
      <c r="Y114" s="197"/>
      <c r="Z114" s="198"/>
      <c r="AA114" s="198"/>
      <c r="AB114" s="197"/>
      <c r="AC114" s="197"/>
      <c r="AD114" s="198"/>
      <c r="AE114" s="198"/>
      <c r="AF114" s="197">
        <f t="shared" si="25"/>
        <v>2.0000000000000007E-2</v>
      </c>
      <c r="AG114" s="197">
        <f t="shared" si="18"/>
        <v>0.43012500000000065</v>
      </c>
      <c r="AH114" s="198">
        <f>ROW(AC50)*AF114^IF(AG114=100%,0,1)*PRODUCT(INDEX(1-AF$64:AF113,))</f>
        <v>0.3929748821035392</v>
      </c>
      <c r="AI114" s="198">
        <f t="shared" si="19"/>
        <v>14.142035104538698</v>
      </c>
      <c r="AJ114" s="197">
        <f t="shared" si="26"/>
        <v>1.0000000000000004E-2</v>
      </c>
      <c r="AK114" s="197">
        <f t="shared" si="21"/>
        <v>0.21506250000000032</v>
      </c>
      <c r="AL114" s="198">
        <f>ROW(AG50)*AJ114^IF(AK114=100%,0,1)*PRODUCT(INDEX(1-AJ$64:AJ113,))</f>
        <v>0.31414995849645533</v>
      </c>
      <c r="AM114" s="199">
        <f t="shared" si="22"/>
        <v>9.3986119141085229</v>
      </c>
      <c r="AN114" s="190"/>
    </row>
    <row r="115" spans="1:40" ht="14.45" hidden="1" customHeight="1">
      <c r="A115" s="190"/>
      <c r="B115" s="686"/>
      <c r="C115" s="196">
        <v>51</v>
      </c>
      <c r="D115" s="200"/>
      <c r="E115" s="200"/>
      <c r="F115" s="198"/>
      <c r="G115" s="198"/>
      <c r="H115" s="197"/>
      <c r="I115" s="197"/>
      <c r="J115" s="198"/>
      <c r="K115" s="198"/>
      <c r="L115" s="197"/>
      <c r="M115" s="197"/>
      <c r="N115" s="198"/>
      <c r="O115" s="198"/>
      <c r="P115" s="197"/>
      <c r="Q115" s="197"/>
      <c r="R115" s="198"/>
      <c r="S115" s="198"/>
      <c r="T115" s="197"/>
      <c r="U115" s="197"/>
      <c r="V115" s="198"/>
      <c r="W115" s="198"/>
      <c r="X115" s="197"/>
      <c r="Y115" s="197"/>
      <c r="Z115" s="198"/>
      <c r="AA115" s="198"/>
      <c r="AB115" s="197"/>
      <c r="AC115" s="197"/>
      <c r="AD115" s="198"/>
      <c r="AE115" s="198"/>
      <c r="AF115" s="197">
        <f t="shared" si="25"/>
        <v>2.0000000000000007E-2</v>
      </c>
      <c r="AG115" s="197">
        <f t="shared" si="18"/>
        <v>0.43942500000000068</v>
      </c>
      <c r="AH115" s="198">
        <f>ROW(AC51)*AF115^IF(AG115=100%,0,1)*PRODUCT(INDEX(1-AF$64:AF114,))</f>
        <v>0.39281769215069778</v>
      </c>
      <c r="AI115" s="198">
        <f t="shared" si="19"/>
        <v>14.534852796689396</v>
      </c>
      <c r="AJ115" s="197">
        <f t="shared" si="26"/>
        <v>1.0000000000000004E-2</v>
      </c>
      <c r="AK115" s="197">
        <f t="shared" si="21"/>
        <v>0.21971250000000034</v>
      </c>
      <c r="AL115" s="198">
        <f>ROW(AG51)*AJ115^IF(AK115=100%,0,1)*PRODUCT(INDEX(1-AJ$64:AJ114,))</f>
        <v>0.31722862808972052</v>
      </c>
      <c r="AM115" s="199">
        <f t="shared" si="22"/>
        <v>9.7158405421982437</v>
      </c>
      <c r="AN115" s="190"/>
    </row>
    <row r="116" spans="1:40" ht="14.45" hidden="1" customHeight="1">
      <c r="A116" s="190"/>
      <c r="B116" s="686"/>
      <c r="C116" s="196">
        <v>52</v>
      </c>
      <c r="D116" s="200"/>
      <c r="E116" s="200"/>
      <c r="F116" s="198"/>
      <c r="G116" s="198"/>
      <c r="H116" s="197"/>
      <c r="I116" s="197"/>
      <c r="J116" s="198"/>
      <c r="K116" s="198"/>
      <c r="L116" s="197"/>
      <c r="M116" s="197"/>
      <c r="N116" s="198"/>
      <c r="O116" s="198"/>
      <c r="P116" s="197"/>
      <c r="Q116" s="197"/>
      <c r="R116" s="198"/>
      <c r="S116" s="198"/>
      <c r="T116" s="197"/>
      <c r="U116" s="197"/>
      <c r="V116" s="198"/>
      <c r="W116" s="198"/>
      <c r="X116" s="197"/>
      <c r="Y116" s="197"/>
      <c r="Z116" s="198"/>
      <c r="AA116" s="198"/>
      <c r="AB116" s="197"/>
      <c r="AC116" s="197"/>
      <c r="AD116" s="198"/>
      <c r="AE116" s="198"/>
      <c r="AF116" s="197">
        <f t="shared" si="25"/>
        <v>2.0000000000000007E-2</v>
      </c>
      <c r="AG116" s="197">
        <f t="shared" si="18"/>
        <v>0.44872500000000071</v>
      </c>
      <c r="AH116" s="198">
        <f>ROW(AC52)*AF116^IF(AG116=100%,0,1)*PRODUCT(INDEX(1-AF$64:AF115,))</f>
        <v>0.39250959984312861</v>
      </c>
      <c r="AI116" s="198">
        <f t="shared" si="19"/>
        <v>14.927362396532525</v>
      </c>
      <c r="AJ116" s="197">
        <f t="shared" si="26"/>
        <v>1.0000000000000004E-2</v>
      </c>
      <c r="AK116" s="197">
        <f t="shared" si="21"/>
        <v>0.22436250000000035</v>
      </c>
      <c r="AL116" s="198">
        <f>ROW(AG52)*AJ116^IF(AK116=100%,0,1)*PRODUCT(INDEX(1-AJ$64:AJ115,))</f>
        <v>0.32021430929527084</v>
      </c>
      <c r="AM116" s="199">
        <f t="shared" si="22"/>
        <v>10.036054851493514</v>
      </c>
      <c r="AN116" s="190"/>
    </row>
    <row r="117" spans="1:40" ht="14.45" hidden="1" customHeight="1">
      <c r="A117" s="190"/>
      <c r="B117" s="686"/>
      <c r="C117" s="196">
        <v>53</v>
      </c>
      <c r="D117" s="200"/>
      <c r="E117" s="200"/>
      <c r="F117" s="198"/>
      <c r="G117" s="198"/>
      <c r="H117" s="197"/>
      <c r="I117" s="197"/>
      <c r="J117" s="198"/>
      <c r="K117" s="198"/>
      <c r="L117" s="197"/>
      <c r="M117" s="197"/>
      <c r="N117" s="198"/>
      <c r="O117" s="198"/>
      <c r="P117" s="197"/>
      <c r="Q117" s="197"/>
      <c r="R117" s="198"/>
      <c r="S117" s="198"/>
      <c r="T117" s="197"/>
      <c r="U117" s="197"/>
      <c r="V117" s="198"/>
      <c r="W117" s="198"/>
      <c r="X117" s="197"/>
      <c r="Y117" s="197"/>
      <c r="Z117" s="198"/>
      <c r="AA117" s="198"/>
      <c r="AB117" s="197"/>
      <c r="AC117" s="197"/>
      <c r="AD117" s="198"/>
      <c r="AE117" s="198"/>
      <c r="AF117" s="197">
        <f t="shared" si="25"/>
        <v>2.0000000000000007E-2</v>
      </c>
      <c r="AG117" s="197">
        <f t="shared" si="18"/>
        <v>0.45802500000000074</v>
      </c>
      <c r="AH117" s="198">
        <f>ROW(AC53)*AF117^IF(AG117=100%,0,1)*PRODUCT(INDEX(1-AF$64:AF116,))</f>
        <v>0.39205670415100191</v>
      </c>
      <c r="AI117" s="198">
        <f t="shared" si="19"/>
        <v>15.319419100683527</v>
      </c>
      <c r="AJ117" s="197">
        <f t="shared" si="26"/>
        <v>1.0000000000000004E-2</v>
      </c>
      <c r="AK117" s="197">
        <f t="shared" si="21"/>
        <v>0.22901250000000037</v>
      </c>
      <c r="AL117" s="198">
        <f>ROW(AG53)*AJ117^IF(AK117=100%,0,1)*PRODUCT(INDEX(1-AJ$64:AJ116,))</f>
        <v>0.32310855401390121</v>
      </c>
      <c r="AM117" s="199">
        <f t="shared" si="22"/>
        <v>10.359163405507415</v>
      </c>
      <c r="AN117" s="190"/>
    </row>
    <row r="118" spans="1:40" ht="14.45" hidden="1" customHeight="1">
      <c r="A118" s="190"/>
      <c r="B118" s="686"/>
      <c r="C118" s="196">
        <v>54</v>
      </c>
      <c r="D118" s="200"/>
      <c r="E118" s="200"/>
      <c r="F118" s="198"/>
      <c r="G118" s="198"/>
      <c r="H118" s="197"/>
      <c r="I118" s="197"/>
      <c r="J118" s="198"/>
      <c r="K118" s="198"/>
      <c r="L118" s="197"/>
      <c r="M118" s="197"/>
      <c r="N118" s="198"/>
      <c r="O118" s="198"/>
      <c r="P118" s="197"/>
      <c r="Q118" s="197"/>
      <c r="R118" s="198"/>
      <c r="S118" s="198"/>
      <c r="T118" s="197"/>
      <c r="U118" s="197"/>
      <c r="V118" s="198"/>
      <c r="W118" s="198"/>
      <c r="X118" s="197"/>
      <c r="Y118" s="197"/>
      <c r="Z118" s="198"/>
      <c r="AA118" s="198"/>
      <c r="AB118" s="197"/>
      <c r="AC118" s="197"/>
      <c r="AD118" s="198"/>
      <c r="AE118" s="198"/>
      <c r="AF118" s="197">
        <f t="shared" si="25"/>
        <v>2.0000000000000007E-2</v>
      </c>
      <c r="AG118" s="197">
        <f t="shared" si="18"/>
        <v>0.46732500000000077</v>
      </c>
      <c r="AH118" s="198">
        <f>ROW(AC54)*AF118^IF(AG118=100%,0,1)*PRODUCT(INDEX(1-AF$64:AF117,))</f>
        <v>0.39146492044662295</v>
      </c>
      <c r="AI118" s="198">
        <f t="shared" si="19"/>
        <v>15.71088402113015</v>
      </c>
      <c r="AJ118" s="197">
        <f t="shared" si="26"/>
        <v>1.0000000000000004E-2</v>
      </c>
      <c r="AK118" s="197">
        <f t="shared" si="21"/>
        <v>0.23366250000000038</v>
      </c>
      <c r="AL118" s="198">
        <f>ROW(AG54)*AJ118^IF(AK118=100%,0,1)*PRODUCT(INDEX(1-AJ$64:AJ117,))</f>
        <v>0.32591289240722932</v>
      </c>
      <c r="AM118" s="199">
        <f t="shared" si="22"/>
        <v>10.685076297914645</v>
      </c>
      <c r="AN118" s="190"/>
    </row>
    <row r="119" spans="1:40" ht="14.45" hidden="1" customHeight="1">
      <c r="A119" s="190"/>
      <c r="B119" s="686"/>
      <c r="C119" s="196">
        <v>55</v>
      </c>
      <c r="D119" s="200"/>
      <c r="E119" s="200"/>
      <c r="F119" s="198"/>
      <c r="G119" s="198"/>
      <c r="H119" s="197"/>
      <c r="I119" s="197"/>
      <c r="J119" s="198"/>
      <c r="K119" s="198"/>
      <c r="L119" s="197"/>
      <c r="M119" s="197"/>
      <c r="N119" s="198"/>
      <c r="O119" s="198"/>
      <c r="P119" s="197"/>
      <c r="Q119" s="197"/>
      <c r="R119" s="198"/>
      <c r="S119" s="198"/>
      <c r="T119" s="197"/>
      <c r="U119" s="197"/>
      <c r="V119" s="198"/>
      <c r="W119" s="198"/>
      <c r="X119" s="197"/>
      <c r="Y119" s="197"/>
      <c r="Z119" s="198"/>
      <c r="AA119" s="198"/>
      <c r="AB119" s="197"/>
      <c r="AC119" s="197"/>
      <c r="AD119" s="198"/>
      <c r="AE119" s="198"/>
      <c r="AF119" s="197">
        <f t="shared" si="25"/>
        <v>2.0000000000000007E-2</v>
      </c>
      <c r="AG119" s="197">
        <f t="shared" si="18"/>
        <v>0.4766250000000008</v>
      </c>
      <c r="AH119" s="198">
        <f>ROW(AC55)*AF119^IF(AG119=100%,0,1)*PRODUCT(INDEX(1-AF$64:AF118,))</f>
        <v>0.39073998540875887</v>
      </c>
      <c r="AI119" s="198">
        <f t="shared" si="19"/>
        <v>16.101624006538909</v>
      </c>
      <c r="AJ119" s="197">
        <f t="shared" si="26"/>
        <v>1.0000000000000004E-2</v>
      </c>
      <c r="AK119" s="197">
        <f t="shared" si="21"/>
        <v>0.2383125000000004</v>
      </c>
      <c r="AL119" s="198">
        <f>ROW(AG55)*AJ119^IF(AK119=100%,0,1)*PRODUCT(INDEX(1-AJ$64:AJ118,))</f>
        <v>0.32862883317728953</v>
      </c>
      <c r="AM119" s="199">
        <f t="shared" si="22"/>
        <v>11.013705131091934</v>
      </c>
      <c r="AN119" s="190"/>
    </row>
    <row r="120" spans="1:40" ht="14.45" hidden="1" customHeight="1">
      <c r="A120" s="190"/>
      <c r="B120" s="686"/>
      <c r="C120" s="196">
        <v>56</v>
      </c>
      <c r="D120" s="200"/>
      <c r="E120" s="200"/>
      <c r="F120" s="198"/>
      <c r="G120" s="198"/>
      <c r="H120" s="197"/>
      <c r="I120" s="197"/>
      <c r="J120" s="198"/>
      <c r="K120" s="198"/>
      <c r="L120" s="197"/>
      <c r="M120" s="197"/>
      <c r="N120" s="198"/>
      <c r="O120" s="198"/>
      <c r="P120" s="197"/>
      <c r="Q120" s="197"/>
      <c r="R120" s="198"/>
      <c r="S120" s="198"/>
      <c r="T120" s="197"/>
      <c r="U120" s="197"/>
      <c r="V120" s="198"/>
      <c r="W120" s="198"/>
      <c r="X120" s="197"/>
      <c r="Y120" s="197"/>
      <c r="Z120" s="198"/>
      <c r="AA120" s="198"/>
      <c r="AB120" s="197"/>
      <c r="AC120" s="197"/>
      <c r="AD120" s="198"/>
      <c r="AE120" s="198"/>
      <c r="AF120" s="197">
        <f t="shared" si="25"/>
        <v>2.0000000000000007E-2</v>
      </c>
      <c r="AG120" s="197">
        <f t="shared" si="18"/>
        <v>0.48592500000000083</v>
      </c>
      <c r="AH120" s="198">
        <f>ROW(AC56)*AF120^IF(AG120=100%,0,1)*PRODUCT(INDEX(1-AF$64:AF119,))</f>
        <v>0.38988746180423067</v>
      </c>
      <c r="AI120" s="198">
        <f t="shared" si="19"/>
        <v>16.491511468343141</v>
      </c>
      <c r="AJ120" s="197">
        <f t="shared" si="26"/>
        <v>1.0000000000000004E-2</v>
      </c>
      <c r="AK120" s="197">
        <f t="shared" si="21"/>
        <v>0.24296250000000041</v>
      </c>
      <c r="AL120" s="198">
        <f>ROW(AG56)*AJ120^IF(AK120=100%,0,1)*PRODUCT(INDEX(1-AJ$64:AJ119,))</f>
        <v>0.33125786384270789</v>
      </c>
      <c r="AM120" s="199">
        <f t="shared" si="22"/>
        <v>11.344962994934642</v>
      </c>
      <c r="AN120" s="190"/>
    </row>
    <row r="121" spans="1:40" ht="14.45" hidden="1" customHeight="1">
      <c r="A121" s="190"/>
      <c r="B121" s="686"/>
      <c r="C121" s="196">
        <v>57</v>
      </c>
      <c r="D121" s="200"/>
      <c r="E121" s="200"/>
      <c r="F121" s="198"/>
      <c r="G121" s="198"/>
      <c r="H121" s="197"/>
      <c r="I121" s="197"/>
      <c r="J121" s="198"/>
      <c r="K121" s="198"/>
      <c r="L121" s="197"/>
      <c r="M121" s="197"/>
      <c r="N121" s="198"/>
      <c r="O121" s="198"/>
      <c r="P121" s="197"/>
      <c r="Q121" s="197"/>
      <c r="R121" s="198"/>
      <c r="S121" s="198"/>
      <c r="T121" s="197"/>
      <c r="U121" s="197"/>
      <c r="V121" s="198"/>
      <c r="W121" s="198"/>
      <c r="X121" s="197"/>
      <c r="Y121" s="197"/>
      <c r="Z121" s="198"/>
      <c r="AA121" s="198"/>
      <c r="AB121" s="197"/>
      <c r="AC121" s="197"/>
      <c r="AD121" s="198"/>
      <c r="AE121" s="198"/>
      <c r="AF121" s="197">
        <f t="shared" si="25"/>
        <v>2.0000000000000007E-2</v>
      </c>
      <c r="AG121" s="197">
        <f t="shared" si="18"/>
        <v>0.49522500000000086</v>
      </c>
      <c r="AH121" s="198">
        <f>ROW(AC57)*AF121^IF(AG121=100%,0,1)*PRODUCT(INDEX(1-AF$64:AF120,))</f>
        <v>0.38891274314972007</v>
      </c>
      <c r="AI121" s="198">
        <f t="shared" si="19"/>
        <v>16.880424211492862</v>
      </c>
      <c r="AJ121" s="197">
        <f t="shared" si="26"/>
        <v>1.0000000000000004E-2</v>
      </c>
      <c r="AK121" s="197">
        <f t="shared" si="21"/>
        <v>0.24761250000000043</v>
      </c>
      <c r="AL121" s="198">
        <f>ROW(AG57)*AJ121^IF(AK121=100%,0,1)*PRODUCT(INDEX(1-AJ$64:AJ120,))</f>
        <v>0.33380145101150011</v>
      </c>
      <c r="AM121" s="199">
        <f t="shared" si="22"/>
        <v>11.678764445946141</v>
      </c>
      <c r="AN121" s="190"/>
    </row>
    <row r="122" spans="1:40" ht="14.45" hidden="1" customHeight="1">
      <c r="A122" s="190"/>
      <c r="B122" s="686"/>
      <c r="C122" s="196">
        <v>58</v>
      </c>
      <c r="D122" s="200"/>
      <c r="E122" s="200"/>
      <c r="F122" s="198"/>
      <c r="G122" s="198"/>
      <c r="H122" s="197"/>
      <c r="I122" s="197"/>
      <c r="J122" s="198"/>
      <c r="K122" s="198"/>
      <c r="L122" s="197"/>
      <c r="M122" s="197"/>
      <c r="N122" s="198"/>
      <c r="O122" s="198"/>
      <c r="P122" s="197"/>
      <c r="Q122" s="197"/>
      <c r="R122" s="198"/>
      <c r="S122" s="198"/>
      <c r="T122" s="197"/>
      <c r="U122" s="197"/>
      <c r="V122" s="198"/>
      <c r="W122" s="198"/>
      <c r="X122" s="197"/>
      <c r="Y122" s="197"/>
      <c r="Z122" s="198"/>
      <c r="AA122" s="198"/>
      <c r="AB122" s="197"/>
      <c r="AC122" s="197"/>
      <c r="AD122" s="198"/>
      <c r="AE122" s="198"/>
      <c r="AF122" s="197">
        <f t="shared" si="25"/>
        <v>2.0000000000000007E-2</v>
      </c>
      <c r="AG122" s="197">
        <f t="shared" si="18"/>
        <v>0.50452500000000089</v>
      </c>
      <c r="AH122" s="198">
        <f>ROW(AC58)*AF122^IF(AG122=100%,0,1)*PRODUCT(INDEX(1-AF$64:AF121,))</f>
        <v>0.38782105825666824</v>
      </c>
      <c r="AI122" s="198">
        <f t="shared" si="19"/>
        <v>17.268245269749531</v>
      </c>
      <c r="AJ122" s="197">
        <f t="shared" si="26"/>
        <v>1.0000000000000004E-2</v>
      </c>
      <c r="AK122" s="197">
        <f t="shared" si="21"/>
        <v>0.25226250000000044</v>
      </c>
      <c r="AL122" s="198">
        <f>ROW(AG58)*AJ122^IF(AK122=100%,0,1)*PRODUCT(INDEX(1-AJ$64:AJ121,))</f>
        <v>0.33626104065053219</v>
      </c>
      <c r="AM122" s="199">
        <f t="shared" si="22"/>
        <v>12.015025486596674</v>
      </c>
      <c r="AN122" s="190"/>
    </row>
    <row r="123" spans="1:40" ht="14.45" hidden="1" customHeight="1">
      <c r="A123" s="190"/>
      <c r="B123" s="686"/>
      <c r="C123" s="196">
        <v>59</v>
      </c>
      <c r="D123" s="200"/>
      <c r="E123" s="200"/>
      <c r="F123" s="198"/>
      <c r="G123" s="198"/>
      <c r="H123" s="197"/>
      <c r="I123" s="197"/>
      <c r="J123" s="198"/>
      <c r="K123" s="198"/>
      <c r="L123" s="197"/>
      <c r="M123" s="197"/>
      <c r="N123" s="198"/>
      <c r="O123" s="198"/>
      <c r="P123" s="197"/>
      <c r="Q123" s="197"/>
      <c r="R123" s="198"/>
      <c r="S123" s="198"/>
      <c r="T123" s="197"/>
      <c r="U123" s="197"/>
      <c r="V123" s="198"/>
      <c r="W123" s="198"/>
      <c r="X123" s="197"/>
      <c r="Y123" s="197"/>
      <c r="Z123" s="198"/>
      <c r="AA123" s="198"/>
      <c r="AB123" s="197"/>
      <c r="AC123" s="197"/>
      <c r="AD123" s="198"/>
      <c r="AE123" s="198"/>
      <c r="AF123" s="197">
        <f t="shared" si="25"/>
        <v>2.0000000000000007E-2</v>
      </c>
      <c r="AG123" s="197">
        <f t="shared" si="18"/>
        <v>0.51382500000000086</v>
      </c>
      <c r="AH123" s="198">
        <f>ROW(AC59)*AF123^IF(AG123=100%,0,1)*PRODUCT(INDEX(1-AF$64:AF122,))</f>
        <v>0.3866174756620786</v>
      </c>
      <c r="AI123" s="198">
        <f t="shared" si="19"/>
        <v>17.654862745411609</v>
      </c>
      <c r="AJ123" s="197">
        <f t="shared" si="26"/>
        <v>1.0000000000000004E-2</v>
      </c>
      <c r="AK123" s="197">
        <f t="shared" si="21"/>
        <v>0.25691250000000043</v>
      </c>
      <c r="AL123" s="198">
        <f>ROW(AG59)*AJ123^IF(AK123=100%,0,1)*PRODUCT(INDEX(1-AJ$64:AJ122,))</f>
        <v>0.33863805835168254</v>
      </c>
      <c r="AM123" s="199">
        <f t="shared" si="22"/>
        <v>12.353663544948356</v>
      </c>
      <c r="AN123" s="190"/>
    </row>
    <row r="124" spans="1:40" ht="14.45" hidden="1" customHeight="1">
      <c r="A124" s="190"/>
      <c r="B124" s="686"/>
      <c r="C124" s="196">
        <v>60</v>
      </c>
      <c r="D124" s="200"/>
      <c r="E124" s="200"/>
      <c r="F124" s="198"/>
      <c r="G124" s="198"/>
      <c r="H124" s="197"/>
      <c r="I124" s="197"/>
      <c r="J124" s="198"/>
      <c r="K124" s="198"/>
      <c r="L124" s="197"/>
      <c r="M124" s="197"/>
      <c r="N124" s="198"/>
      <c r="O124" s="198"/>
      <c r="P124" s="197"/>
      <c r="Q124" s="197"/>
      <c r="R124" s="198"/>
      <c r="S124" s="198"/>
      <c r="T124" s="197"/>
      <c r="U124" s="197"/>
      <c r="V124" s="198"/>
      <c r="W124" s="198"/>
      <c r="X124" s="197"/>
      <c r="Y124" s="197"/>
      <c r="Z124" s="198"/>
      <c r="AA124" s="198"/>
      <c r="AB124" s="197"/>
      <c r="AC124" s="197"/>
      <c r="AD124" s="198"/>
      <c r="AE124" s="198"/>
      <c r="AF124" s="197">
        <f t="shared" si="25"/>
        <v>2.0000000000000007E-2</v>
      </c>
      <c r="AG124" s="197">
        <f t="shared" si="18"/>
        <v>0.52312500000000084</v>
      </c>
      <c r="AH124" s="198">
        <f>ROW(AC60)*AF124^IF(AG124=100%,0,1)*PRODUCT(INDEX(1-AF$64:AF123,))</f>
        <v>0.38530690794796985</v>
      </c>
      <c r="AI124" s="198">
        <f t="shared" si="19"/>
        <v>18.04016965335958</v>
      </c>
      <c r="AJ124" s="197">
        <f t="shared" si="26"/>
        <v>1.0000000000000004E-2</v>
      </c>
      <c r="AK124" s="197">
        <f t="shared" si="21"/>
        <v>0.26156250000000042</v>
      </c>
      <c r="AL124" s="198">
        <f>ROW(AG60)*AJ124^IF(AK124=100%,0,1)*PRODUCT(INDEX(1-AJ$64:AJ123,))</f>
        <v>0.34093390959474479</v>
      </c>
      <c r="AM124" s="199">
        <f t="shared" si="22"/>
        <v>12.6945974545431</v>
      </c>
      <c r="AN124" s="190"/>
    </row>
    <row r="125" spans="1:40" ht="14.45" hidden="1" customHeight="1">
      <c r="A125" s="190"/>
      <c r="B125" s="686"/>
      <c r="C125" s="196">
        <v>61</v>
      </c>
      <c r="D125" s="200"/>
      <c r="E125" s="200"/>
      <c r="F125" s="198"/>
      <c r="G125" s="198"/>
      <c r="H125" s="197"/>
      <c r="I125" s="197"/>
      <c r="J125" s="198"/>
      <c r="K125" s="198"/>
      <c r="L125" s="197"/>
      <c r="M125" s="197"/>
      <c r="N125" s="198"/>
      <c r="O125" s="198"/>
      <c r="P125" s="197"/>
      <c r="Q125" s="197"/>
      <c r="R125" s="198"/>
      <c r="S125" s="198"/>
      <c r="T125" s="197"/>
      <c r="U125" s="197"/>
      <c r="V125" s="198"/>
      <c r="W125" s="198"/>
      <c r="X125" s="197"/>
      <c r="Y125" s="197"/>
      <c r="Z125" s="198"/>
      <c r="AA125" s="198"/>
      <c r="AB125" s="197"/>
      <c r="AC125" s="197"/>
      <c r="AD125" s="198"/>
      <c r="AE125" s="198"/>
      <c r="AF125" s="197">
        <f t="shared" si="25"/>
        <v>2.0000000000000007E-2</v>
      </c>
      <c r="AG125" s="197">
        <f t="shared" si="18"/>
        <v>0.53242500000000081</v>
      </c>
      <c r="AH125" s="198">
        <f>ROW(AC61)*AF125^IF(AG125=100%,0,1)*PRODUCT(INDEX(1-AF$64:AF124,))</f>
        <v>0.38389411595216061</v>
      </c>
      <c r="AI125" s="198">
        <f t="shared" si="19"/>
        <v>18.42406376931174</v>
      </c>
      <c r="AJ125" s="197">
        <f t="shared" si="26"/>
        <v>1.0000000000000004E-2</v>
      </c>
      <c r="AK125" s="197">
        <f t="shared" si="21"/>
        <v>0.26621250000000041</v>
      </c>
      <c r="AL125" s="198">
        <f>ROW(AG61)*AJ125^IF(AK125=100%,0,1)*PRODUCT(INDEX(1-AJ$64:AJ124,))</f>
        <v>0.34314998000711061</v>
      </c>
      <c r="AM125" s="199">
        <f t="shared" si="22"/>
        <v>13.03774743455021</v>
      </c>
      <c r="AN125" s="190"/>
    </row>
    <row r="126" spans="1:40" ht="14.45" hidden="1" customHeight="1">
      <c r="A126" s="190"/>
      <c r="B126" s="686"/>
      <c r="C126" s="196">
        <v>62</v>
      </c>
      <c r="D126" s="200"/>
      <c r="E126" s="200"/>
      <c r="F126" s="198"/>
      <c r="G126" s="198"/>
      <c r="H126" s="197"/>
      <c r="I126" s="197"/>
      <c r="J126" s="198"/>
      <c r="K126" s="198"/>
      <c r="L126" s="197"/>
      <c r="M126" s="197"/>
      <c r="N126" s="198"/>
      <c r="O126" s="198"/>
      <c r="P126" s="197"/>
      <c r="Q126" s="197"/>
      <c r="R126" s="198"/>
      <c r="S126" s="198"/>
      <c r="T126" s="197"/>
      <c r="U126" s="197"/>
      <c r="V126" s="198"/>
      <c r="W126" s="198"/>
      <c r="X126" s="197"/>
      <c r="Y126" s="197"/>
      <c r="Z126" s="198"/>
      <c r="AA126" s="198"/>
      <c r="AB126" s="197"/>
      <c r="AC126" s="197"/>
      <c r="AD126" s="198"/>
      <c r="AE126" s="198"/>
      <c r="AF126" s="197">
        <f t="shared" si="25"/>
        <v>2.0000000000000007E-2</v>
      </c>
      <c r="AG126" s="197">
        <f t="shared" si="18"/>
        <v>0.54172500000000079</v>
      </c>
      <c r="AH126" s="198">
        <f>ROW(AC62)*AF126^IF(AG126=100%,0,1)*PRODUCT(INDEX(1-AF$64:AF125,))</f>
        <v>0.38238371287300454</v>
      </c>
      <c r="AI126" s="198">
        <f t="shared" si="19"/>
        <v>18.806447482184744</v>
      </c>
      <c r="AJ126" s="197">
        <f t="shared" si="26"/>
        <v>1.0000000000000004E-2</v>
      </c>
      <c r="AK126" s="197">
        <f t="shared" si="21"/>
        <v>0.27086250000000039</v>
      </c>
      <c r="AL126" s="198">
        <f>ROW(AG62)*AJ126^IF(AK126=100%,0,1)*PRODUCT(INDEX(1-AJ$64:AJ125,))</f>
        <v>0.34528763562026971</v>
      </c>
      <c r="AM126" s="199">
        <f t="shared" si="22"/>
        <v>13.383035070170481</v>
      </c>
      <c r="AN126" s="190"/>
    </row>
    <row r="127" spans="1:40" ht="14.45" hidden="1" customHeight="1">
      <c r="A127" s="190"/>
      <c r="B127" s="686"/>
      <c r="C127" s="196">
        <v>63</v>
      </c>
      <c r="D127" s="200"/>
      <c r="E127" s="200"/>
      <c r="F127" s="198"/>
      <c r="G127" s="198"/>
      <c r="H127" s="197"/>
      <c r="I127" s="197"/>
      <c r="J127" s="198"/>
      <c r="K127" s="198"/>
      <c r="L127" s="197"/>
      <c r="M127" s="197"/>
      <c r="N127" s="198"/>
      <c r="O127" s="198"/>
      <c r="P127" s="197"/>
      <c r="Q127" s="197"/>
      <c r="R127" s="198"/>
      <c r="S127" s="198"/>
      <c r="T127" s="197"/>
      <c r="U127" s="197"/>
      <c r="V127" s="198"/>
      <c r="W127" s="198"/>
      <c r="X127" s="197"/>
      <c r="Y127" s="197"/>
      <c r="Z127" s="198"/>
      <c r="AA127" s="198"/>
      <c r="AB127" s="197"/>
      <c r="AC127" s="197"/>
      <c r="AD127" s="198"/>
      <c r="AE127" s="198"/>
      <c r="AF127" s="197">
        <f t="shared" si="25"/>
        <v>2.0000000000000007E-2</v>
      </c>
      <c r="AG127" s="197">
        <f t="shared" si="18"/>
        <v>0.55102500000000076</v>
      </c>
      <c r="AH127" s="198">
        <f>ROW(AC63)*AF127^IF(AG127=100%,0,1)*PRODUCT(INDEX(1-AF$64:AF126,))</f>
        <v>0.38078016827063388</v>
      </c>
      <c r="AI127" s="198">
        <f t="shared" si="19"/>
        <v>19.187227650455377</v>
      </c>
      <c r="AJ127" s="197">
        <f t="shared" si="26"/>
        <v>1.0000000000000004E-2</v>
      </c>
      <c r="AK127" s="197">
        <f t="shared" si="21"/>
        <v>0.27551250000000038</v>
      </c>
      <c r="AL127" s="198">
        <f>ROW(AG63)*AJ127^IF(AK127=100%,0,1)*PRODUCT(INDEX(1-AJ$64:AJ126,))</f>
        <v>0.34734822312316488</v>
      </c>
      <c r="AM127" s="199">
        <f t="shared" si="22"/>
        <v>13.730383293293645</v>
      </c>
      <c r="AN127" s="190"/>
    </row>
    <row r="128" spans="1:40" ht="14.45" hidden="1" customHeight="1">
      <c r="A128" s="190"/>
      <c r="B128" s="686"/>
      <c r="C128" s="196">
        <v>64</v>
      </c>
      <c r="D128" s="200"/>
      <c r="E128" s="200"/>
      <c r="F128" s="198"/>
      <c r="G128" s="198"/>
      <c r="H128" s="197"/>
      <c r="I128" s="197"/>
      <c r="J128" s="198"/>
      <c r="K128" s="198"/>
      <c r="L128" s="197"/>
      <c r="M128" s="197"/>
      <c r="N128" s="198"/>
      <c r="O128" s="198"/>
      <c r="P128" s="197"/>
      <c r="Q128" s="197"/>
      <c r="R128" s="198"/>
      <c r="S128" s="198"/>
      <c r="T128" s="197"/>
      <c r="U128" s="197"/>
      <c r="V128" s="198"/>
      <c r="W128" s="198"/>
      <c r="X128" s="197"/>
      <c r="Y128" s="197"/>
      <c r="Z128" s="198"/>
      <c r="AA128" s="198"/>
      <c r="AB128" s="197"/>
      <c r="AC128" s="197"/>
      <c r="AD128" s="198"/>
      <c r="AE128" s="198"/>
      <c r="AF128" s="197">
        <f t="shared" si="25"/>
        <v>2.0000000000000007E-2</v>
      </c>
      <c r="AG128" s="197">
        <f t="shared" si="18"/>
        <v>0.56032500000000074</v>
      </c>
      <c r="AH128" s="198">
        <f>ROW(AC64)*AF128^IF(AG128=100%,0,1)*PRODUCT(INDEX(1-AF$64:AF127,))</f>
        <v>0.37908781196720881</v>
      </c>
      <c r="AI128" s="198">
        <f t="shared" si="19"/>
        <v>19.566315462422587</v>
      </c>
      <c r="AJ128" s="197">
        <f t="shared" si="26"/>
        <v>1.0000000000000004E-2</v>
      </c>
      <c r="AK128" s="197">
        <f t="shared" si="21"/>
        <v>0.28016250000000037</v>
      </c>
      <c r="AL128" s="198">
        <f>ROW(AG64)*AJ128^IF(AK128=100%,0,1)*PRODUCT(INDEX(1-AJ$64:AJ127,))</f>
        <v>0.34933307011244008</v>
      </c>
      <c r="AM128" s="199">
        <f t="shared" si="22"/>
        <v>14.079716363406085</v>
      </c>
      <c r="AN128" s="190"/>
    </row>
    <row r="129" spans="1:40" ht="14.45" hidden="1" customHeight="1">
      <c r="A129" s="190"/>
      <c r="B129" s="686"/>
      <c r="C129" s="196">
        <v>65</v>
      </c>
      <c r="D129" s="200"/>
      <c r="E129" s="200"/>
      <c r="F129" s="198"/>
      <c r="G129" s="198"/>
      <c r="H129" s="197"/>
      <c r="I129" s="197"/>
      <c r="J129" s="198"/>
      <c r="K129" s="198"/>
      <c r="L129" s="197"/>
      <c r="M129" s="197"/>
      <c r="N129" s="198"/>
      <c r="O129" s="198"/>
      <c r="P129" s="197"/>
      <c r="Q129" s="197"/>
      <c r="R129" s="198"/>
      <c r="S129" s="198"/>
      <c r="T129" s="197"/>
      <c r="U129" s="197"/>
      <c r="V129" s="198"/>
      <c r="W129" s="198"/>
      <c r="X129" s="197"/>
      <c r="Y129" s="197"/>
      <c r="Z129" s="198"/>
      <c r="AA129" s="198"/>
      <c r="AB129" s="197"/>
      <c r="AC129" s="197"/>
      <c r="AD129" s="198"/>
      <c r="AE129" s="198"/>
      <c r="AF129" s="197">
        <f t="shared" si="25"/>
        <v>2.0000000000000007E-2</v>
      </c>
      <c r="AG129" s="197">
        <f t="shared" si="18"/>
        <v>0.56962500000000071</v>
      </c>
      <c r="AH129" s="198">
        <f>ROW(AC65)*AF129^IF(AG129=100%,0,1)*PRODUCT(INDEX(1-AF$64:AF128,))</f>
        <v>0.37731083784861247</v>
      </c>
      <c r="AI129" s="198">
        <f t="shared" si="19"/>
        <v>19.943626300271198</v>
      </c>
      <c r="AJ129" s="197">
        <f t="shared" si="26"/>
        <v>1.0000000000000004E-2</v>
      </c>
      <c r="AK129" s="197">
        <f t="shared" si="21"/>
        <v>0.28481250000000036</v>
      </c>
      <c r="AL129" s="198">
        <f>ROW(AG65)*AJ129^IF(AK129=100%,0,1)*PRODUCT(INDEX(1-AJ$64:AJ128,))</f>
        <v>0.35124348533961747</v>
      </c>
      <c r="AM129" s="199">
        <f t="shared" si="22"/>
        <v>14.430959848745703</v>
      </c>
      <c r="AN129" s="190"/>
    </row>
    <row r="130" spans="1:40" ht="14.45" hidden="1" customHeight="1">
      <c r="A130" s="190"/>
      <c r="B130" s="686"/>
      <c r="C130" s="196">
        <v>66</v>
      </c>
      <c r="D130" s="200"/>
      <c r="E130" s="200"/>
      <c r="F130" s="198"/>
      <c r="G130" s="198"/>
      <c r="H130" s="197"/>
      <c r="I130" s="197"/>
      <c r="J130" s="198"/>
      <c r="K130" s="198"/>
      <c r="L130" s="197"/>
      <c r="M130" s="197"/>
      <c r="N130" s="198"/>
      <c r="O130" s="198"/>
      <c r="P130" s="197"/>
      <c r="Q130" s="197"/>
      <c r="R130" s="198"/>
      <c r="S130" s="198"/>
      <c r="T130" s="197"/>
      <c r="U130" s="197"/>
      <c r="V130" s="198"/>
      <c r="W130" s="198"/>
      <c r="X130" s="197"/>
      <c r="Y130" s="197"/>
      <c r="Z130" s="198"/>
      <c r="AA130" s="198"/>
      <c r="AB130" s="197"/>
      <c r="AC130" s="197"/>
      <c r="AD130" s="198"/>
      <c r="AE130" s="198"/>
      <c r="AF130" s="197">
        <f t="shared" si="25"/>
        <v>2.0000000000000007E-2</v>
      </c>
      <c r="AG130" s="197">
        <f t="shared" ref="AG130:AG176" si="27">IF(AG129+AF129*0.465&gt;1,1,AG129+AF129*0.465)</f>
        <v>0.57892500000000069</v>
      </c>
      <c r="AH130" s="198">
        <f>ROW(AC66)*AF130^IF(AG130=100%,0,1)*PRODUCT(INDEX(1-AF$64:AF129,))</f>
        <v>0.37545330756997319</v>
      </c>
      <c r="AI130" s="198">
        <f t="shared" ref="AI130:AI176" si="28">SUM(AH130+AI129)</f>
        <v>20.319079607841172</v>
      </c>
      <c r="AJ130" s="197">
        <f t="shared" si="26"/>
        <v>1.0000000000000004E-2</v>
      </c>
      <c r="AK130" s="197">
        <f t="shared" ref="AK130:AK193" si="29">IF(AK129+AJ129*0.465&gt;1,1,AK129+AJ129*0.465)</f>
        <v>0.28946250000000034</v>
      </c>
      <c r="AL130" s="198">
        <f>ROW(AG66)*AJ130^IF(AK130=100%,0,1)*PRODUCT(INDEX(1-AJ$64:AJ129,))</f>
        <v>0.35308075895524005</v>
      </c>
      <c r="AM130" s="199">
        <f t="shared" ref="AM130:AM193" si="30">SUM(AL130+AM129)</f>
        <v>14.784040607700943</v>
      </c>
      <c r="AN130" s="190"/>
    </row>
    <row r="131" spans="1:40" ht="14.45" hidden="1" customHeight="1">
      <c r="A131" s="190"/>
      <c r="B131" s="686"/>
      <c r="C131" s="196">
        <v>67</v>
      </c>
      <c r="D131" s="200"/>
      <c r="E131" s="200"/>
      <c r="F131" s="198"/>
      <c r="G131" s="198"/>
      <c r="H131" s="197"/>
      <c r="I131" s="197"/>
      <c r="J131" s="198"/>
      <c r="K131" s="198"/>
      <c r="L131" s="197"/>
      <c r="M131" s="197"/>
      <c r="N131" s="198"/>
      <c r="O131" s="198"/>
      <c r="P131" s="197"/>
      <c r="Q131" s="197"/>
      <c r="R131" s="198"/>
      <c r="S131" s="198"/>
      <c r="T131" s="197"/>
      <c r="U131" s="197"/>
      <c r="V131" s="198"/>
      <c r="W131" s="198"/>
      <c r="X131" s="197"/>
      <c r="Y131" s="197"/>
      <c r="Z131" s="198"/>
      <c r="AA131" s="198"/>
      <c r="AB131" s="197"/>
      <c r="AC131" s="197"/>
      <c r="AD131" s="198"/>
      <c r="AE131" s="198"/>
      <c r="AF131" s="197">
        <f t="shared" si="25"/>
        <v>2.0000000000000007E-2</v>
      </c>
      <c r="AG131" s="197">
        <f t="shared" si="27"/>
        <v>0.58822500000000066</v>
      </c>
      <c r="AH131" s="198">
        <f>ROW(AC67)*AF131^IF(AG131=100%,0,1)*PRODUCT(INDEX(1-AF$64:AF130,))</f>
        <v>0.37351915416734</v>
      </c>
      <c r="AI131" s="198">
        <f t="shared" si="28"/>
        <v>20.692598762008512</v>
      </c>
      <c r="AJ131" s="197">
        <f t="shared" si="26"/>
        <v>1.0000000000000004E-2</v>
      </c>
      <c r="AK131" s="197">
        <f t="shared" si="29"/>
        <v>0.29411250000000033</v>
      </c>
      <c r="AL131" s="198">
        <f>ROW(AG67)*AJ131^IF(AK131=100%,0,1)*PRODUCT(INDEX(1-AJ$64:AJ130,))</f>
        <v>0.35484616275001624</v>
      </c>
      <c r="AM131" s="199">
        <f t="shared" si="30"/>
        <v>15.138886770450959</v>
      </c>
      <c r="AN131" s="190"/>
    </row>
    <row r="132" spans="1:40" ht="14.45" hidden="1" customHeight="1">
      <c r="A132" s="190"/>
      <c r="B132" s="686"/>
      <c r="C132" s="196">
        <v>68</v>
      </c>
      <c r="D132" s="200"/>
      <c r="E132" s="200"/>
      <c r="F132" s="198"/>
      <c r="G132" s="198"/>
      <c r="H132" s="197"/>
      <c r="I132" s="197"/>
      <c r="J132" s="198"/>
      <c r="K132" s="198"/>
      <c r="L132" s="197"/>
      <c r="M132" s="197"/>
      <c r="N132" s="198"/>
      <c r="O132" s="198"/>
      <c r="P132" s="197"/>
      <c r="Q132" s="197"/>
      <c r="R132" s="198"/>
      <c r="S132" s="198"/>
      <c r="T132" s="197"/>
      <c r="U132" s="197"/>
      <c r="V132" s="198"/>
      <c r="W132" s="198"/>
      <c r="X132" s="197"/>
      <c r="Y132" s="197"/>
      <c r="Z132" s="198"/>
      <c r="AA132" s="198"/>
      <c r="AB132" s="197"/>
      <c r="AC132" s="197"/>
      <c r="AD132" s="198"/>
      <c r="AE132" s="198"/>
      <c r="AF132" s="197">
        <f t="shared" si="25"/>
        <v>2.0000000000000007E-2</v>
      </c>
      <c r="AG132" s="197">
        <f t="shared" si="27"/>
        <v>0.59752500000000064</v>
      </c>
      <c r="AH132" s="198">
        <f>ROW(AC68)*AF132^IF(AG132=100%,0,1)*PRODUCT(INDEX(1-AF$64:AF131,))</f>
        <v>0.37151218557778415</v>
      </c>
      <c r="AI132" s="198">
        <f t="shared" si="28"/>
        <v>21.064110947586297</v>
      </c>
      <c r="AJ132" s="197">
        <f t="shared" si="26"/>
        <v>1.0000000000000004E-2</v>
      </c>
      <c r="AK132" s="197">
        <f t="shared" si="29"/>
        <v>0.29876250000000032</v>
      </c>
      <c r="AL132" s="198">
        <f>ROW(AG68)*AJ132^IF(AK132=100%,0,1)*PRODUCT(INDEX(1-AJ$64:AJ131,))</f>
        <v>0.35654095039300143</v>
      </c>
      <c r="AM132" s="199">
        <f t="shared" si="30"/>
        <v>15.49542772084396</v>
      </c>
      <c r="AN132" s="190"/>
    </row>
    <row r="133" spans="1:40" ht="14.45" hidden="1" customHeight="1">
      <c r="A133" s="190"/>
      <c r="B133" s="686"/>
      <c r="C133" s="196">
        <v>69</v>
      </c>
      <c r="D133" s="200"/>
      <c r="E133" s="200"/>
      <c r="F133" s="198"/>
      <c r="G133" s="198"/>
      <c r="H133" s="197"/>
      <c r="I133" s="197"/>
      <c r="J133" s="198"/>
      <c r="K133" s="198"/>
      <c r="L133" s="197"/>
      <c r="M133" s="197"/>
      <c r="N133" s="198"/>
      <c r="O133" s="198"/>
      <c r="P133" s="197"/>
      <c r="Q133" s="197"/>
      <c r="R133" s="198"/>
      <c r="S133" s="198"/>
      <c r="T133" s="197"/>
      <c r="U133" s="197"/>
      <c r="V133" s="198"/>
      <c r="W133" s="198"/>
      <c r="X133" s="197"/>
      <c r="Y133" s="197"/>
      <c r="Z133" s="198"/>
      <c r="AA133" s="198"/>
      <c r="AB133" s="197"/>
      <c r="AC133" s="197"/>
      <c r="AD133" s="198"/>
      <c r="AE133" s="198"/>
      <c r="AF133" s="197">
        <f t="shared" si="25"/>
        <v>2.0000000000000007E-2</v>
      </c>
      <c r="AG133" s="197">
        <f t="shared" si="27"/>
        <v>0.60682500000000061</v>
      </c>
      <c r="AH133" s="198">
        <f>ROW(AC69)*AF133^IF(AG133=100%,0,1)*PRODUCT(INDEX(1-AF$64:AF132,))</f>
        <v>0.36943608807014355</v>
      </c>
      <c r="AI133" s="198">
        <f t="shared" si="28"/>
        <v>21.433547035656442</v>
      </c>
      <c r="AJ133" s="197">
        <f t="shared" si="26"/>
        <v>1.0000000000000004E-2</v>
      </c>
      <c r="AK133" s="197">
        <f t="shared" si="29"/>
        <v>0.30341250000000031</v>
      </c>
      <c r="AL133" s="198">
        <f>ROW(AG69)*AJ133^IF(AK133=100%,0,1)*PRODUCT(INDEX(1-AJ$64:AJ132,))</f>
        <v>0.35816635766685184</v>
      </c>
      <c r="AM133" s="199">
        <f t="shared" si="30"/>
        <v>15.853594078510811</v>
      </c>
      <c r="AN133" s="190"/>
    </row>
    <row r="134" spans="1:40" ht="14.45" hidden="1" customHeight="1">
      <c r="A134" s="190"/>
      <c r="B134" s="686"/>
      <c r="C134" s="196">
        <v>70</v>
      </c>
      <c r="D134" s="200"/>
      <c r="E134" s="200"/>
      <c r="F134" s="198"/>
      <c r="G134" s="198"/>
      <c r="H134" s="197"/>
      <c r="I134" s="197"/>
      <c r="J134" s="198"/>
      <c r="K134" s="198"/>
      <c r="L134" s="197"/>
      <c r="M134" s="197"/>
      <c r="N134" s="198"/>
      <c r="O134" s="198"/>
      <c r="P134" s="197"/>
      <c r="Q134" s="197"/>
      <c r="R134" s="198"/>
      <c r="S134" s="198"/>
      <c r="T134" s="197"/>
      <c r="U134" s="197"/>
      <c r="V134" s="198"/>
      <c r="W134" s="198"/>
      <c r="X134" s="197"/>
      <c r="Y134" s="197"/>
      <c r="Z134" s="198"/>
      <c r="AA134" s="198"/>
      <c r="AB134" s="197"/>
      <c r="AC134" s="197"/>
      <c r="AD134" s="198"/>
      <c r="AE134" s="198"/>
      <c r="AF134" s="197">
        <f t="shared" si="25"/>
        <v>2.0000000000000007E-2</v>
      </c>
      <c r="AG134" s="197">
        <f t="shared" si="27"/>
        <v>0.61612500000000059</v>
      </c>
      <c r="AH134" s="198">
        <f>ROW(AC70)*AF134^IF(AG134=100%,0,1)*PRODUCT(INDEX(1-AF$64:AF133,))</f>
        <v>0.36729442958857755</v>
      </c>
      <c r="AI134" s="198">
        <f t="shared" si="28"/>
        <v>21.800841465245021</v>
      </c>
      <c r="AJ134" s="197">
        <f t="shared" si="26"/>
        <v>1.0000000000000004E-2</v>
      </c>
      <c r="AK134" s="197">
        <f t="shared" si="29"/>
        <v>0.30806250000000029</v>
      </c>
      <c r="AL134" s="198">
        <f>ROW(AG70)*AJ134^IF(AK134=100%,0,1)*PRODUCT(INDEX(1-AJ$64:AJ133,))</f>
        <v>0.359723602700186</v>
      </c>
      <c r="AM134" s="199">
        <f t="shared" si="30"/>
        <v>16.213317681210999</v>
      </c>
      <c r="AN134" s="190"/>
    </row>
    <row r="135" spans="1:40" ht="14.45" hidden="1" customHeight="1">
      <c r="A135" s="190"/>
      <c r="B135" s="686"/>
      <c r="C135" s="196">
        <v>71</v>
      </c>
      <c r="D135" s="200"/>
      <c r="E135" s="200"/>
      <c r="F135" s="198"/>
      <c r="G135" s="198"/>
      <c r="H135" s="197"/>
      <c r="I135" s="197"/>
      <c r="J135" s="198"/>
      <c r="K135" s="198"/>
      <c r="L135" s="197"/>
      <c r="M135" s="197"/>
      <c r="N135" s="198"/>
      <c r="O135" s="198"/>
      <c r="P135" s="197"/>
      <c r="Q135" s="197"/>
      <c r="R135" s="198"/>
      <c r="S135" s="198"/>
      <c r="T135" s="197"/>
      <c r="U135" s="197"/>
      <c r="V135" s="198"/>
      <c r="W135" s="198"/>
      <c r="X135" s="197"/>
      <c r="Y135" s="197"/>
      <c r="Z135" s="198"/>
      <c r="AA135" s="198"/>
      <c r="AB135" s="197"/>
      <c r="AC135" s="197"/>
      <c r="AD135" s="198"/>
      <c r="AE135" s="198"/>
      <c r="AF135" s="197">
        <f t="shared" si="25"/>
        <v>2.0000000000000007E-2</v>
      </c>
      <c r="AG135" s="197">
        <f t="shared" si="27"/>
        <v>0.62542500000000056</v>
      </c>
      <c r="AH135" s="198">
        <f>ROW(AC71)*AF135^IF(AG135=100%,0,1)*PRODUCT(INDEX(1-AF$64:AF134,))</f>
        <v>0.36509066301104609</v>
      </c>
      <c r="AI135" s="198">
        <f t="shared" si="28"/>
        <v>22.165932128256067</v>
      </c>
      <c r="AJ135" s="197">
        <f t="shared" si="26"/>
        <v>1.0000000000000004E-2</v>
      </c>
      <c r="AK135" s="197">
        <f t="shared" si="29"/>
        <v>0.31271250000000028</v>
      </c>
      <c r="AL135" s="198">
        <f>ROW(AG71)*AJ135^IF(AK135=100%,0,1)*PRODUCT(INDEX(1-AJ$64:AJ134,))</f>
        <v>0.36121388619708678</v>
      </c>
      <c r="AM135" s="199">
        <f t="shared" si="30"/>
        <v>16.574531567408087</v>
      </c>
      <c r="AN135" s="190"/>
    </row>
    <row r="136" spans="1:40" ht="14.45" hidden="1" customHeight="1">
      <c r="A136" s="190"/>
      <c r="B136" s="686"/>
      <c r="C136" s="196">
        <v>72</v>
      </c>
      <c r="D136" s="200"/>
      <c r="E136" s="200"/>
      <c r="F136" s="198"/>
      <c r="G136" s="198"/>
      <c r="H136" s="197"/>
      <c r="I136" s="197"/>
      <c r="J136" s="198"/>
      <c r="K136" s="198"/>
      <c r="L136" s="197"/>
      <c r="M136" s="197"/>
      <c r="N136" s="198"/>
      <c r="O136" s="198"/>
      <c r="P136" s="197"/>
      <c r="Q136" s="197"/>
      <c r="R136" s="198"/>
      <c r="S136" s="198"/>
      <c r="T136" s="197"/>
      <c r="U136" s="197"/>
      <c r="V136" s="198"/>
      <c r="W136" s="198"/>
      <c r="X136" s="197"/>
      <c r="Y136" s="197"/>
      <c r="Z136" s="198"/>
      <c r="AA136" s="198"/>
      <c r="AB136" s="197"/>
      <c r="AC136" s="197"/>
      <c r="AD136" s="198"/>
      <c r="AE136" s="198"/>
      <c r="AF136" s="197">
        <f t="shared" si="25"/>
        <v>2.0000000000000007E-2</v>
      </c>
      <c r="AG136" s="197">
        <f t="shared" si="27"/>
        <v>0.63472500000000054</v>
      </c>
      <c r="AH136" s="198">
        <f>ROW(AC72)*AF136^IF(AG136=100%,0,1)*PRODUCT(INDEX(1-AF$64:AF135,))</f>
        <v>0.36282812932478048</v>
      </c>
      <c r="AI136" s="198">
        <f t="shared" si="28"/>
        <v>22.528760257580846</v>
      </c>
      <c r="AJ136" s="197">
        <f t="shared" si="26"/>
        <v>1.0000000000000004E-2</v>
      </c>
      <c r="AK136" s="197">
        <f t="shared" si="29"/>
        <v>0.31736250000000027</v>
      </c>
      <c r="AL136" s="198">
        <f>ROW(AG72)*AJ136^IF(AK136=100%,0,1)*PRODUCT(INDEX(1-AJ$64:AJ135,))</f>
        <v>0.36263839166377948</v>
      </c>
      <c r="AM136" s="199">
        <f t="shared" si="30"/>
        <v>16.937169959071866</v>
      </c>
      <c r="AN136" s="190"/>
    </row>
    <row r="137" spans="1:40" ht="14.45" hidden="1" customHeight="1">
      <c r="A137" s="190"/>
      <c r="B137" s="686"/>
      <c r="C137" s="196">
        <v>73</v>
      </c>
      <c r="D137" s="200"/>
      <c r="E137" s="200"/>
      <c r="F137" s="198"/>
      <c r="G137" s="198"/>
      <c r="H137" s="197"/>
      <c r="I137" s="197"/>
      <c r="J137" s="198"/>
      <c r="K137" s="198"/>
      <c r="L137" s="197"/>
      <c r="M137" s="197"/>
      <c r="N137" s="198"/>
      <c r="O137" s="198"/>
      <c r="P137" s="197"/>
      <c r="Q137" s="197"/>
      <c r="R137" s="198"/>
      <c r="S137" s="198"/>
      <c r="T137" s="197"/>
      <c r="U137" s="197"/>
      <c r="V137" s="198"/>
      <c r="W137" s="198"/>
      <c r="X137" s="197"/>
      <c r="Y137" s="197"/>
      <c r="Z137" s="198"/>
      <c r="AA137" s="198"/>
      <c r="AB137" s="197"/>
      <c r="AC137" s="197"/>
      <c r="AD137" s="198"/>
      <c r="AE137" s="198"/>
      <c r="AF137" s="197">
        <f t="shared" si="25"/>
        <v>2.0000000000000007E-2</v>
      </c>
      <c r="AG137" s="197">
        <f t="shared" si="27"/>
        <v>0.64402500000000051</v>
      </c>
      <c r="AH137" s="198">
        <f>ROW(AC73)*AF137^IF(AG137=100%,0,1)*PRODUCT(INDEX(1-AF$64:AF136,))</f>
        <v>0.36051006072076103</v>
      </c>
      <c r="AI137" s="198">
        <f t="shared" si="28"/>
        <v>22.889270318301605</v>
      </c>
      <c r="AJ137" s="197">
        <f t="shared" si="26"/>
        <v>1.0000000000000004E-2</v>
      </c>
      <c r="AK137" s="197">
        <f t="shared" si="29"/>
        <v>0.32201250000000026</v>
      </c>
      <c r="AL137" s="198">
        <f>ROW(AG73)*AJ137^IF(AK137=100%,0,1)*PRODUCT(INDEX(1-AJ$64:AJ136,))</f>
        <v>0.36399828563251868</v>
      </c>
      <c r="AM137" s="199">
        <f t="shared" si="30"/>
        <v>17.301168244704385</v>
      </c>
      <c r="AN137" s="190"/>
    </row>
    <row r="138" spans="1:40" ht="14.45" hidden="1" customHeight="1">
      <c r="A138" s="190"/>
      <c r="B138" s="686"/>
      <c r="C138" s="196">
        <v>74</v>
      </c>
      <c r="D138" s="200"/>
      <c r="E138" s="200"/>
      <c r="F138" s="198"/>
      <c r="G138" s="198"/>
      <c r="H138" s="197"/>
      <c r="I138" s="197"/>
      <c r="J138" s="198"/>
      <c r="K138" s="198"/>
      <c r="L138" s="197"/>
      <c r="M138" s="197"/>
      <c r="N138" s="198"/>
      <c r="O138" s="198"/>
      <c r="P138" s="197"/>
      <c r="Q138" s="197"/>
      <c r="R138" s="198"/>
      <c r="S138" s="198"/>
      <c r="T138" s="197"/>
      <c r="U138" s="197"/>
      <c r="V138" s="198"/>
      <c r="W138" s="198"/>
      <c r="X138" s="197"/>
      <c r="Y138" s="197"/>
      <c r="Z138" s="198"/>
      <c r="AA138" s="198"/>
      <c r="AB138" s="197"/>
      <c r="AC138" s="197"/>
      <c r="AD138" s="198"/>
      <c r="AE138" s="198"/>
      <c r="AF138" s="197">
        <f t="shared" si="25"/>
        <v>2.0000000000000007E-2</v>
      </c>
      <c r="AG138" s="197">
        <f t="shared" si="27"/>
        <v>0.65332500000000049</v>
      </c>
      <c r="AH138" s="198">
        <f>ROW(AC74)*AF138^IF(AG138=100%,0,1)*PRODUCT(INDEX(1-AF$64:AF137,))</f>
        <v>0.35813958360917247</v>
      </c>
      <c r="AI138" s="198">
        <f t="shared" si="28"/>
        <v>23.247409901910778</v>
      </c>
      <c r="AJ138" s="197">
        <f t="shared" si="26"/>
        <v>1.0000000000000004E-2</v>
      </c>
      <c r="AK138" s="197">
        <f t="shared" si="29"/>
        <v>0.32666250000000024</v>
      </c>
      <c r="AL138" s="198">
        <f>ROW(AG74)*AJ138^IF(AK138=100%,0,1)*PRODUCT(INDEX(1-AJ$64:AJ137,))</f>
        <v>0.36529471788271667</v>
      </c>
      <c r="AM138" s="199">
        <f t="shared" si="30"/>
        <v>17.666462962587101</v>
      </c>
      <c r="AN138" s="190"/>
    </row>
    <row r="139" spans="1:40" ht="14.45" hidden="1" customHeight="1">
      <c r="A139" s="190"/>
      <c r="B139" s="686"/>
      <c r="C139" s="196">
        <v>75</v>
      </c>
      <c r="D139" s="200"/>
      <c r="E139" s="200"/>
      <c r="F139" s="198"/>
      <c r="G139" s="198"/>
      <c r="H139" s="197"/>
      <c r="I139" s="197"/>
      <c r="J139" s="198"/>
      <c r="K139" s="198"/>
      <c r="L139" s="197"/>
      <c r="M139" s="197"/>
      <c r="N139" s="198"/>
      <c r="O139" s="198"/>
      <c r="P139" s="197"/>
      <c r="Q139" s="197"/>
      <c r="R139" s="198"/>
      <c r="S139" s="198"/>
      <c r="T139" s="197"/>
      <c r="U139" s="197"/>
      <c r="V139" s="198"/>
      <c r="W139" s="198"/>
      <c r="X139" s="197"/>
      <c r="Y139" s="197"/>
      <c r="Z139" s="198"/>
      <c r="AA139" s="198"/>
      <c r="AB139" s="197"/>
      <c r="AC139" s="197"/>
      <c r="AD139" s="198"/>
      <c r="AE139" s="198"/>
      <c r="AF139" s="197">
        <f t="shared" si="25"/>
        <v>2.0000000000000007E-2</v>
      </c>
      <c r="AG139" s="197">
        <f t="shared" si="27"/>
        <v>0.66262500000000046</v>
      </c>
      <c r="AH139" s="198">
        <f>ROW(AC75)*AF139^IF(AG139=100%,0,1)*PRODUCT(INDEX(1-AF$64:AF138,))</f>
        <v>0.35571972155775911</v>
      </c>
      <c r="AI139" s="198">
        <f t="shared" si="28"/>
        <v>23.603129623468536</v>
      </c>
      <c r="AJ139" s="197">
        <f t="shared" si="26"/>
        <v>1.0000000000000004E-2</v>
      </c>
      <c r="AK139" s="197">
        <f t="shared" si="29"/>
        <v>0.33131250000000023</v>
      </c>
      <c r="AL139" s="198">
        <f>ROW(AG75)*AJ139^IF(AK139=100%,0,1)*PRODUCT(INDEX(1-AJ$64:AJ138,))</f>
        <v>0.36652882165934741</v>
      </c>
      <c r="AM139" s="199">
        <f t="shared" si="30"/>
        <v>18.032991784246448</v>
      </c>
      <c r="AN139" s="190"/>
    </row>
    <row r="140" spans="1:40" ht="14.45" hidden="1" customHeight="1">
      <c r="A140" s="190"/>
      <c r="B140" s="686"/>
      <c r="C140" s="196">
        <v>76</v>
      </c>
      <c r="D140" s="200"/>
      <c r="E140" s="200"/>
      <c r="F140" s="198"/>
      <c r="G140" s="198"/>
      <c r="H140" s="197"/>
      <c r="I140" s="197"/>
      <c r="J140" s="198"/>
      <c r="K140" s="198"/>
      <c r="L140" s="197"/>
      <c r="M140" s="197"/>
      <c r="N140" s="198"/>
      <c r="O140" s="198"/>
      <c r="P140" s="197"/>
      <c r="Q140" s="197"/>
      <c r="R140" s="198"/>
      <c r="S140" s="198"/>
      <c r="T140" s="197"/>
      <c r="U140" s="197"/>
      <c r="V140" s="198"/>
      <c r="W140" s="198"/>
      <c r="X140" s="197"/>
      <c r="Y140" s="197"/>
      <c r="Z140" s="198"/>
      <c r="AA140" s="198"/>
      <c r="AB140" s="197"/>
      <c r="AC140" s="197"/>
      <c r="AD140" s="198"/>
      <c r="AE140" s="198"/>
      <c r="AF140" s="197">
        <f t="shared" ref="AF140:AF176" si="31">AF139</f>
        <v>2.0000000000000007E-2</v>
      </c>
      <c r="AG140" s="197">
        <f t="shared" si="27"/>
        <v>0.67192500000000044</v>
      </c>
      <c r="AH140" s="198">
        <f>ROW(AC76)*AF140^IF(AG140=100%,0,1)*PRODUCT(INDEX(1-AF$64:AF139,))</f>
        <v>0.3532533981549586</v>
      </c>
      <c r="AI140" s="198">
        <f t="shared" si="28"/>
        <v>23.956383021623495</v>
      </c>
      <c r="AJ140" s="197">
        <f t="shared" ref="AJ140:AJ203" si="32">AJ139</f>
        <v>1.0000000000000004E-2</v>
      </c>
      <c r="AK140" s="197">
        <f t="shared" si="29"/>
        <v>0.33596250000000022</v>
      </c>
      <c r="AL140" s="198">
        <f>ROW(AG76)*AJ140^IF(AK140=100%,0,1)*PRODUCT(INDEX(1-AJ$64:AJ139,))</f>
        <v>0.3677017138886573</v>
      </c>
      <c r="AM140" s="199">
        <f t="shared" si="30"/>
        <v>18.400693498135105</v>
      </c>
      <c r="AN140" s="190"/>
    </row>
    <row r="141" spans="1:40" ht="14.45" hidden="1" customHeight="1">
      <c r="A141" s="190"/>
      <c r="B141" s="686"/>
      <c r="C141" s="196">
        <v>77</v>
      </c>
      <c r="D141" s="200"/>
      <c r="E141" s="200"/>
      <c r="F141" s="198"/>
      <c r="G141" s="198"/>
      <c r="H141" s="197"/>
      <c r="I141" s="197"/>
      <c r="J141" s="198"/>
      <c r="K141" s="198"/>
      <c r="L141" s="197"/>
      <c r="M141" s="197"/>
      <c r="N141" s="198"/>
      <c r="O141" s="198"/>
      <c r="P141" s="197"/>
      <c r="Q141" s="197"/>
      <c r="R141" s="198"/>
      <c r="S141" s="198"/>
      <c r="T141" s="197"/>
      <c r="U141" s="197"/>
      <c r="V141" s="198"/>
      <c r="W141" s="198"/>
      <c r="X141" s="197"/>
      <c r="Y141" s="197"/>
      <c r="Z141" s="198"/>
      <c r="AA141" s="198"/>
      <c r="AB141" s="197"/>
      <c r="AC141" s="197"/>
      <c r="AD141" s="198"/>
      <c r="AE141" s="198"/>
      <c r="AF141" s="197">
        <f t="shared" si="31"/>
        <v>2.0000000000000007E-2</v>
      </c>
      <c r="AG141" s="197">
        <f t="shared" si="27"/>
        <v>0.68122500000000041</v>
      </c>
      <c r="AH141" s="198">
        <f>ROW(AC77)*AF141^IF(AG141=100%,0,1)*PRODUCT(INDEX(1-AF$64:AF140,))</f>
        <v>0.35074343979964706</v>
      </c>
      <c r="AI141" s="198">
        <f t="shared" si="28"/>
        <v>24.307126461423142</v>
      </c>
      <c r="AJ141" s="197">
        <f t="shared" si="32"/>
        <v>1.0000000000000004E-2</v>
      </c>
      <c r="AK141" s="197">
        <f t="shared" si="29"/>
        <v>0.34061250000000021</v>
      </c>
      <c r="AL141" s="198">
        <f>ROW(AG77)*AJ141^IF(AK141=100%,0,1)*PRODUCT(INDEX(1-AJ$64:AJ140,))</f>
        <v>0.36881449539121508</v>
      </c>
      <c r="AM141" s="199">
        <f t="shared" si="30"/>
        <v>18.769507993526322</v>
      </c>
      <c r="AN141" s="190"/>
    </row>
    <row r="142" spans="1:40" ht="14.45" hidden="1" customHeight="1">
      <c r="A142" s="190"/>
      <c r="B142" s="686"/>
      <c r="C142" s="196">
        <v>78</v>
      </c>
      <c r="D142" s="200"/>
      <c r="E142" s="200"/>
      <c r="F142" s="198"/>
      <c r="G142" s="198"/>
      <c r="H142" s="197"/>
      <c r="I142" s="197"/>
      <c r="J142" s="198"/>
      <c r="K142" s="198"/>
      <c r="L142" s="197"/>
      <c r="M142" s="197"/>
      <c r="N142" s="198"/>
      <c r="O142" s="198"/>
      <c r="P142" s="197"/>
      <c r="Q142" s="197"/>
      <c r="R142" s="198"/>
      <c r="S142" s="198"/>
      <c r="T142" s="197"/>
      <c r="U142" s="197"/>
      <c r="V142" s="198"/>
      <c r="W142" s="198"/>
      <c r="X142" s="197"/>
      <c r="Y142" s="197"/>
      <c r="Z142" s="198"/>
      <c r="AA142" s="198"/>
      <c r="AB142" s="197"/>
      <c r="AC142" s="197"/>
      <c r="AD142" s="198"/>
      <c r="AE142" s="198"/>
      <c r="AF142" s="197">
        <f t="shared" si="31"/>
        <v>2.0000000000000007E-2</v>
      </c>
      <c r="AG142" s="197">
        <f t="shared" si="27"/>
        <v>0.69052500000000039</v>
      </c>
      <c r="AH142" s="198">
        <f>ROW(AC78)*AF142^IF(AG142=100%,0,1)*PRODUCT(INDEX(1-AF$64:AF141,))</f>
        <v>0.34819257841928603</v>
      </c>
      <c r="AI142" s="198">
        <f t="shared" si="28"/>
        <v>24.655319039842428</v>
      </c>
      <c r="AJ142" s="197">
        <f t="shared" si="32"/>
        <v>1.0000000000000004E-2</v>
      </c>
      <c r="AK142" s="197">
        <f t="shared" si="29"/>
        <v>0.34526250000000019</v>
      </c>
      <c r="AL142" s="198">
        <f>ROW(AG78)*AJ142^IF(AK142=100%,0,1)*PRODUCT(INDEX(1-AJ$64:AJ141,))</f>
        <v>0.36986825109233284</v>
      </c>
      <c r="AM142" s="199">
        <f t="shared" si="30"/>
        <v>19.139376244618653</v>
      </c>
      <c r="AN142" s="190"/>
    </row>
    <row r="143" spans="1:40" ht="14.45" hidden="1" customHeight="1">
      <c r="A143" s="190"/>
      <c r="B143" s="686"/>
      <c r="C143" s="196">
        <v>79</v>
      </c>
      <c r="D143" s="200"/>
      <c r="E143" s="200"/>
      <c r="F143" s="198"/>
      <c r="G143" s="198"/>
      <c r="H143" s="197"/>
      <c r="I143" s="197"/>
      <c r="J143" s="198"/>
      <c r="K143" s="198"/>
      <c r="L143" s="197"/>
      <c r="M143" s="197"/>
      <c r="N143" s="198"/>
      <c r="O143" s="198"/>
      <c r="P143" s="197"/>
      <c r="Q143" s="197"/>
      <c r="R143" s="198"/>
      <c r="S143" s="198"/>
      <c r="T143" s="197"/>
      <c r="U143" s="197"/>
      <c r="V143" s="198"/>
      <c r="W143" s="198"/>
      <c r="X143" s="197"/>
      <c r="Y143" s="197"/>
      <c r="Z143" s="198"/>
      <c r="AA143" s="198"/>
      <c r="AB143" s="197"/>
      <c r="AC143" s="197"/>
      <c r="AD143" s="198"/>
      <c r="AE143" s="198"/>
      <c r="AF143" s="197">
        <f t="shared" si="31"/>
        <v>2.0000000000000007E-2</v>
      </c>
      <c r="AG143" s="197">
        <f t="shared" si="27"/>
        <v>0.69982500000000036</v>
      </c>
      <c r="AH143" s="198">
        <f>ROW(AC79)*AF143^IF(AG143=100%,0,1)*PRODUCT(INDEX(1-AF$64:AF142,))</f>
        <v>0.34560345411821952</v>
      </c>
      <c r="AI143" s="198">
        <f t="shared" si="28"/>
        <v>25.000922493960648</v>
      </c>
      <c r="AJ143" s="197">
        <f t="shared" si="32"/>
        <v>1.0000000000000004E-2</v>
      </c>
      <c r="AK143" s="197">
        <f t="shared" si="29"/>
        <v>0.34991250000000018</v>
      </c>
      <c r="AL143" s="198">
        <f>ROW(AG79)*AJ143^IF(AK143=100%,0,1)*PRODUCT(INDEX(1-AJ$64:AJ142,))</f>
        <v>0.37086405022988911</v>
      </c>
      <c r="AM143" s="199">
        <f t="shared" si="30"/>
        <v>19.510240294848543</v>
      </c>
      <c r="AN143" s="190"/>
    </row>
    <row r="144" spans="1:40" ht="14.45" hidden="1" customHeight="1">
      <c r="A144" s="190"/>
      <c r="B144" s="686"/>
      <c r="C144" s="196">
        <v>80</v>
      </c>
      <c r="D144" s="200"/>
      <c r="E144" s="200"/>
      <c r="F144" s="198"/>
      <c r="G144" s="198"/>
      <c r="H144" s="197"/>
      <c r="I144" s="197"/>
      <c r="J144" s="198"/>
      <c r="K144" s="198"/>
      <c r="L144" s="197"/>
      <c r="M144" s="197"/>
      <c r="N144" s="198"/>
      <c r="O144" s="198"/>
      <c r="P144" s="197"/>
      <c r="Q144" s="197"/>
      <c r="R144" s="198"/>
      <c r="S144" s="198"/>
      <c r="T144" s="197"/>
      <c r="U144" s="197"/>
      <c r="V144" s="198"/>
      <c r="W144" s="198"/>
      <c r="X144" s="197"/>
      <c r="Y144" s="197"/>
      <c r="Z144" s="198"/>
      <c r="AA144" s="198"/>
      <c r="AB144" s="197"/>
      <c r="AC144" s="197"/>
      <c r="AD144" s="198"/>
      <c r="AE144" s="198"/>
      <c r="AF144" s="197">
        <f t="shared" si="31"/>
        <v>2.0000000000000007E-2</v>
      </c>
      <c r="AG144" s="197">
        <f t="shared" si="27"/>
        <v>0.70912500000000034</v>
      </c>
      <c r="AH144" s="198">
        <f>ROW(AC80)*AF144^IF(AG144=100%,0,1)*PRODUCT(INDEX(1-AF$64:AF143,))</f>
        <v>0.34297861775782795</v>
      </c>
      <c r="AI144" s="198">
        <f t="shared" si="28"/>
        <v>25.343901111718477</v>
      </c>
      <c r="AJ144" s="197">
        <f t="shared" si="32"/>
        <v>1.0000000000000004E-2</v>
      </c>
      <c r="AK144" s="197">
        <f t="shared" si="29"/>
        <v>0.35456250000000017</v>
      </c>
      <c r="AL144" s="198">
        <f>ROW(AG80)*AJ144^IF(AK144=100%,0,1)*PRODUCT(INDEX(1-AJ$64:AJ143,))</f>
        <v>0.37180294655958501</v>
      </c>
      <c r="AM144" s="199">
        <f t="shared" si="30"/>
        <v>19.882043241408127</v>
      </c>
      <c r="AN144" s="190"/>
    </row>
    <row r="145" spans="1:40" ht="14.45" hidden="1" customHeight="1">
      <c r="A145" s="190"/>
      <c r="B145" s="686"/>
      <c r="C145" s="196">
        <v>81</v>
      </c>
      <c r="D145" s="200"/>
      <c r="E145" s="200"/>
      <c r="F145" s="198"/>
      <c r="G145" s="198"/>
      <c r="H145" s="197"/>
      <c r="I145" s="197"/>
      <c r="J145" s="198"/>
      <c r="K145" s="198"/>
      <c r="L145" s="197"/>
      <c r="M145" s="197"/>
      <c r="N145" s="198"/>
      <c r="O145" s="198"/>
      <c r="P145" s="197"/>
      <c r="Q145" s="197"/>
      <c r="R145" s="198"/>
      <c r="S145" s="198"/>
      <c r="T145" s="197"/>
      <c r="U145" s="197"/>
      <c r="V145" s="198"/>
      <c r="W145" s="198"/>
      <c r="X145" s="197"/>
      <c r="Y145" s="197"/>
      <c r="Z145" s="198"/>
      <c r="AA145" s="198"/>
      <c r="AB145" s="197"/>
      <c r="AC145" s="197"/>
      <c r="AD145" s="198"/>
      <c r="AE145" s="198"/>
      <c r="AF145" s="197">
        <f t="shared" si="31"/>
        <v>2.0000000000000007E-2</v>
      </c>
      <c r="AG145" s="197">
        <f t="shared" si="27"/>
        <v>0.71842500000000031</v>
      </c>
      <c r="AH145" s="198">
        <f>ROW(AC81)*AF145^IF(AG145=100%,0,1)*PRODUCT(INDEX(1-AF$64:AF144,))</f>
        <v>0.3403205334702048</v>
      </c>
      <c r="AI145" s="198">
        <f t="shared" si="28"/>
        <v>25.684221645188682</v>
      </c>
      <c r="AJ145" s="197">
        <f t="shared" si="32"/>
        <v>1.0000000000000004E-2</v>
      </c>
      <c r="AK145" s="197">
        <f t="shared" si="29"/>
        <v>0.35921250000000016</v>
      </c>
      <c r="AL145" s="198">
        <f>ROW(AG81)*AJ145^IF(AK145=100%,0,1)*PRODUCT(INDEX(1-AJ$64:AJ144,))</f>
        <v>0.37268597855766405</v>
      </c>
      <c r="AM145" s="199">
        <f t="shared" si="30"/>
        <v>20.254729219965792</v>
      </c>
      <c r="AN145" s="190"/>
    </row>
    <row r="146" spans="1:40" ht="14.45" hidden="1" customHeight="1">
      <c r="A146" s="190"/>
      <c r="B146" s="686"/>
      <c r="C146" s="196">
        <v>82</v>
      </c>
      <c r="D146" s="200"/>
      <c r="E146" s="200"/>
      <c r="F146" s="198"/>
      <c r="G146" s="198"/>
      <c r="H146" s="197"/>
      <c r="I146" s="197"/>
      <c r="J146" s="198"/>
      <c r="K146" s="198"/>
      <c r="L146" s="197"/>
      <c r="M146" s="197"/>
      <c r="N146" s="198"/>
      <c r="O146" s="198"/>
      <c r="P146" s="197"/>
      <c r="Q146" s="197"/>
      <c r="R146" s="198"/>
      <c r="S146" s="198"/>
      <c r="T146" s="197"/>
      <c r="U146" s="197"/>
      <c r="V146" s="198"/>
      <c r="W146" s="198"/>
      <c r="X146" s="197"/>
      <c r="Y146" s="197"/>
      <c r="Z146" s="198"/>
      <c r="AA146" s="198"/>
      <c r="AB146" s="197"/>
      <c r="AC146" s="197"/>
      <c r="AD146" s="198"/>
      <c r="AE146" s="198"/>
      <c r="AF146" s="197">
        <f t="shared" si="31"/>
        <v>2.0000000000000007E-2</v>
      </c>
      <c r="AG146" s="197">
        <f t="shared" si="27"/>
        <v>0.72772500000000029</v>
      </c>
      <c r="AH146" s="198">
        <f>ROW(AC82)*AF146^IF(AG146=100%,0,1)*PRODUCT(INDEX(1-AF$64:AF145,))</f>
        <v>0.33763158110698338</v>
      </c>
      <c r="AI146" s="198">
        <f t="shared" si="28"/>
        <v>26.021853226295665</v>
      </c>
      <c r="AJ146" s="197">
        <f t="shared" si="32"/>
        <v>1.0000000000000004E-2</v>
      </c>
      <c r="AK146" s="197">
        <f t="shared" si="29"/>
        <v>0.36386250000000014</v>
      </c>
      <c r="AL146" s="198">
        <f>ROW(AG82)*AJ146^IF(AK146=100%,0,1)*PRODUCT(INDEX(1-AJ$64:AJ145,))</f>
        <v>0.37351416962112549</v>
      </c>
      <c r="AM146" s="199">
        <f t="shared" si="30"/>
        <v>20.628243389586917</v>
      </c>
      <c r="AN146" s="190"/>
    </row>
    <row r="147" spans="1:40" ht="14.45" hidden="1" customHeight="1">
      <c r="A147" s="190"/>
      <c r="B147" s="686"/>
      <c r="C147" s="196">
        <v>83</v>
      </c>
      <c r="D147" s="200"/>
      <c r="E147" s="200"/>
      <c r="F147" s="198"/>
      <c r="G147" s="198"/>
      <c r="H147" s="197"/>
      <c r="I147" s="197"/>
      <c r="J147" s="198"/>
      <c r="K147" s="198"/>
      <c r="L147" s="197"/>
      <c r="M147" s="197"/>
      <c r="N147" s="198"/>
      <c r="O147" s="198"/>
      <c r="P147" s="197"/>
      <c r="Q147" s="197"/>
      <c r="R147" s="198"/>
      <c r="S147" s="198"/>
      <c r="T147" s="197"/>
      <c r="U147" s="197"/>
      <c r="V147" s="198"/>
      <c r="W147" s="198"/>
      <c r="X147" s="197"/>
      <c r="Y147" s="197"/>
      <c r="Z147" s="198"/>
      <c r="AA147" s="198"/>
      <c r="AB147" s="197"/>
      <c r="AC147" s="197"/>
      <c r="AD147" s="198"/>
      <c r="AE147" s="198"/>
      <c r="AF147" s="197">
        <f t="shared" si="31"/>
        <v>2.0000000000000007E-2</v>
      </c>
      <c r="AG147" s="197">
        <f t="shared" si="27"/>
        <v>0.73702500000000026</v>
      </c>
      <c r="AH147" s="198">
        <f>ROW(AC83)*AF147^IF(AG147=100%,0,1)*PRODUCT(INDEX(1-AF$64:AF146,))</f>
        <v>0.33491405862490281</v>
      </c>
      <c r="AI147" s="198">
        <f t="shared" si="28"/>
        <v>26.356767284920569</v>
      </c>
      <c r="AJ147" s="197">
        <f t="shared" si="32"/>
        <v>1.0000000000000004E-2</v>
      </c>
      <c r="AK147" s="197">
        <f t="shared" si="29"/>
        <v>0.36851250000000013</v>
      </c>
      <c r="AL147" s="198">
        <f>ROW(AG83)*AJ147^IF(AK147=100%,0,1)*PRODUCT(INDEX(1-AJ$64:AJ146,))</f>
        <v>0.37428852826546199</v>
      </c>
      <c r="AM147" s="199">
        <f t="shared" si="30"/>
        <v>21.00253191785238</v>
      </c>
      <c r="AN147" s="190"/>
    </row>
    <row r="148" spans="1:40" ht="14.45" hidden="1" customHeight="1">
      <c r="A148" s="190"/>
      <c r="B148" s="686"/>
      <c r="C148" s="196">
        <v>84</v>
      </c>
      <c r="D148" s="200"/>
      <c r="E148" s="200"/>
      <c r="F148" s="198"/>
      <c r="G148" s="198"/>
      <c r="H148" s="197"/>
      <c r="I148" s="197"/>
      <c r="J148" s="198"/>
      <c r="K148" s="198"/>
      <c r="L148" s="197"/>
      <c r="M148" s="197"/>
      <c r="N148" s="198"/>
      <c r="O148" s="198"/>
      <c r="P148" s="197"/>
      <c r="Q148" s="197"/>
      <c r="R148" s="198"/>
      <c r="S148" s="198"/>
      <c r="T148" s="197"/>
      <c r="U148" s="197"/>
      <c r="V148" s="198"/>
      <c r="W148" s="198"/>
      <c r="X148" s="197"/>
      <c r="Y148" s="197"/>
      <c r="Z148" s="198"/>
      <c r="AA148" s="198"/>
      <c r="AB148" s="197"/>
      <c r="AC148" s="197"/>
      <c r="AD148" s="198"/>
      <c r="AE148" s="198"/>
      <c r="AF148" s="197">
        <f t="shared" si="31"/>
        <v>2.0000000000000007E-2</v>
      </c>
      <c r="AG148" s="197">
        <f t="shared" si="27"/>
        <v>0.74632500000000024</v>
      </c>
      <c r="AH148" s="198">
        <f>ROW(AC84)*AF148^IF(AG148=100%,0,1)*PRODUCT(INDEX(1-AF$64:AF147,))</f>
        <v>0.33217018440966262</v>
      </c>
      <c r="AI148" s="198">
        <f t="shared" si="28"/>
        <v>26.688937469330231</v>
      </c>
      <c r="AJ148" s="197">
        <f t="shared" si="32"/>
        <v>1.0000000000000004E-2</v>
      </c>
      <c r="AK148" s="197">
        <f t="shared" si="29"/>
        <v>0.37316250000000012</v>
      </c>
      <c r="AL148" s="198">
        <f>ROW(AG84)*AJ148^IF(AK148=100%,0,1)*PRODUCT(INDEX(1-AJ$64:AJ147,))</f>
        <v>0.37501004831994961</v>
      </c>
      <c r="AM148" s="199">
        <f t="shared" si="30"/>
        <v>21.37754196617233</v>
      </c>
      <c r="AN148" s="190"/>
    </row>
    <row r="149" spans="1:40" ht="14.45" hidden="1" customHeight="1">
      <c r="A149" s="190"/>
      <c r="B149" s="686"/>
      <c r="C149" s="196">
        <v>85</v>
      </c>
      <c r="D149" s="200"/>
      <c r="E149" s="200"/>
      <c r="F149" s="198"/>
      <c r="G149" s="198"/>
      <c r="H149" s="197"/>
      <c r="I149" s="197"/>
      <c r="J149" s="198"/>
      <c r="K149" s="198"/>
      <c r="L149" s="197"/>
      <c r="M149" s="197"/>
      <c r="N149" s="198"/>
      <c r="O149" s="198"/>
      <c r="P149" s="197"/>
      <c r="Q149" s="197"/>
      <c r="R149" s="198"/>
      <c r="S149" s="198"/>
      <c r="T149" s="197"/>
      <c r="U149" s="197"/>
      <c r="V149" s="198"/>
      <c r="W149" s="198"/>
      <c r="X149" s="197"/>
      <c r="Y149" s="197"/>
      <c r="Z149" s="198"/>
      <c r="AA149" s="198"/>
      <c r="AB149" s="197"/>
      <c r="AC149" s="197"/>
      <c r="AD149" s="198"/>
      <c r="AE149" s="198"/>
      <c r="AF149" s="197">
        <f t="shared" si="31"/>
        <v>2.0000000000000007E-2</v>
      </c>
      <c r="AG149" s="197">
        <f t="shared" si="27"/>
        <v>0.75562500000000021</v>
      </c>
      <c r="AH149" s="198">
        <f>ROW(AC85)*AF149^IF(AG149=100%,0,1)*PRODUCT(INDEX(1-AF$64:AF148,))</f>
        <v>0.3294020995395821</v>
      </c>
      <c r="AI149" s="198">
        <f t="shared" si="28"/>
        <v>27.018339568869813</v>
      </c>
      <c r="AJ149" s="197">
        <f t="shared" si="32"/>
        <v>1.0000000000000004E-2</v>
      </c>
      <c r="AK149" s="197">
        <f t="shared" si="29"/>
        <v>0.37781250000000011</v>
      </c>
      <c r="AL149" s="198">
        <f>ROW(AG85)*AJ149^IF(AK149=100%,0,1)*PRODUCT(INDEX(1-AJ$64:AJ148,))</f>
        <v>0.3756797091205209</v>
      </c>
      <c r="AM149" s="199">
        <f t="shared" si="30"/>
        <v>21.753221675292853</v>
      </c>
      <c r="AN149" s="190"/>
    </row>
    <row r="150" spans="1:40" ht="14.45" hidden="1" customHeight="1">
      <c r="A150" s="190"/>
      <c r="B150" s="686"/>
      <c r="C150" s="196">
        <v>86</v>
      </c>
      <c r="D150" s="200"/>
      <c r="E150" s="200"/>
      <c r="F150" s="198"/>
      <c r="G150" s="198"/>
      <c r="H150" s="197"/>
      <c r="I150" s="197"/>
      <c r="J150" s="198"/>
      <c r="K150" s="198"/>
      <c r="L150" s="197"/>
      <c r="M150" s="197"/>
      <c r="N150" s="198"/>
      <c r="O150" s="198"/>
      <c r="P150" s="197"/>
      <c r="Q150" s="197"/>
      <c r="R150" s="198"/>
      <c r="S150" s="198"/>
      <c r="T150" s="197"/>
      <c r="U150" s="197"/>
      <c r="V150" s="198"/>
      <c r="W150" s="198"/>
      <c r="X150" s="197"/>
      <c r="Y150" s="197"/>
      <c r="Z150" s="198"/>
      <c r="AA150" s="198"/>
      <c r="AB150" s="197"/>
      <c r="AC150" s="197"/>
      <c r="AD150" s="198"/>
      <c r="AE150" s="198"/>
      <c r="AF150" s="197">
        <f t="shared" si="31"/>
        <v>2.0000000000000007E-2</v>
      </c>
      <c r="AG150" s="197">
        <f t="shared" si="27"/>
        <v>0.76492500000000019</v>
      </c>
      <c r="AH150" s="198">
        <f>ROW(AC86)*AF150^IF(AG150=100%,0,1)*PRODUCT(INDEX(1-AF$64:AF149,))</f>
        <v>0.32661186999054093</v>
      </c>
      <c r="AI150" s="198">
        <f t="shared" si="28"/>
        <v>27.344951438860353</v>
      </c>
      <c r="AJ150" s="197">
        <f t="shared" si="32"/>
        <v>1.0000000000000004E-2</v>
      </c>
      <c r="AK150" s="197">
        <f t="shared" si="29"/>
        <v>0.38246250000000009</v>
      </c>
      <c r="AL150" s="198">
        <f>ROW(AG86)*AJ150^IF(AK150=100%,0,1)*PRODUCT(INDEX(1-AJ$64:AJ149,))</f>
        <v>0.37629847570024882</v>
      </c>
      <c r="AM150" s="199">
        <f t="shared" si="30"/>
        <v>22.129520150993102</v>
      </c>
      <c r="AN150" s="190"/>
    </row>
    <row r="151" spans="1:40" ht="14.45" hidden="1" customHeight="1">
      <c r="A151" s="190"/>
      <c r="B151" s="686"/>
      <c r="C151" s="196">
        <v>87</v>
      </c>
      <c r="D151" s="200"/>
      <c r="E151" s="200"/>
      <c r="F151" s="198"/>
      <c r="G151" s="198"/>
      <c r="H151" s="197"/>
      <c r="I151" s="197"/>
      <c r="J151" s="198"/>
      <c r="K151" s="198"/>
      <c r="L151" s="197"/>
      <c r="M151" s="197"/>
      <c r="N151" s="198"/>
      <c r="O151" s="198"/>
      <c r="P151" s="197"/>
      <c r="Q151" s="197"/>
      <c r="R151" s="198"/>
      <c r="S151" s="198"/>
      <c r="T151" s="197"/>
      <c r="U151" s="197"/>
      <c r="V151" s="198"/>
      <c r="W151" s="198"/>
      <c r="X151" s="197"/>
      <c r="Y151" s="197"/>
      <c r="Z151" s="198"/>
      <c r="AA151" s="198"/>
      <c r="AB151" s="197"/>
      <c r="AC151" s="197"/>
      <c r="AD151" s="198"/>
      <c r="AE151" s="198"/>
      <c r="AF151" s="197">
        <f t="shared" si="31"/>
        <v>2.0000000000000007E-2</v>
      </c>
      <c r="AG151" s="197">
        <f t="shared" si="27"/>
        <v>0.77422500000000016</v>
      </c>
      <c r="AH151" s="198">
        <f>ROW(AC87)*AF151^IF(AG151=100%,0,1)*PRODUCT(INDEX(1-AF$64:AF150,))</f>
        <v>0.32380148878364556</v>
      </c>
      <c r="AI151" s="198">
        <f t="shared" si="28"/>
        <v>27.668752927643997</v>
      </c>
      <c r="AJ151" s="197">
        <f t="shared" si="32"/>
        <v>1.0000000000000004E-2</v>
      </c>
      <c r="AK151" s="197">
        <f t="shared" si="29"/>
        <v>0.38711250000000008</v>
      </c>
      <c r="AL151" s="198">
        <f>ROW(AG87)*AJ151^IF(AK151=100%,0,1)*PRODUCT(INDEX(1-AJ$64:AJ150,))</f>
        <v>0.37686729897747012</v>
      </c>
      <c r="AM151" s="199">
        <f t="shared" si="30"/>
        <v>22.506387449970571</v>
      </c>
      <c r="AN151" s="190"/>
    </row>
    <row r="152" spans="1:40" ht="14.45" hidden="1" customHeight="1">
      <c r="A152" s="190"/>
      <c r="B152" s="686"/>
      <c r="C152" s="196">
        <v>88</v>
      </c>
      <c r="D152" s="200"/>
      <c r="E152" s="200"/>
      <c r="F152" s="198"/>
      <c r="G152" s="198"/>
      <c r="H152" s="197"/>
      <c r="I152" s="197"/>
      <c r="J152" s="198"/>
      <c r="K152" s="198"/>
      <c r="L152" s="197"/>
      <c r="M152" s="197"/>
      <c r="N152" s="198"/>
      <c r="O152" s="198"/>
      <c r="P152" s="197"/>
      <c r="Q152" s="197"/>
      <c r="R152" s="198"/>
      <c r="S152" s="198"/>
      <c r="T152" s="197"/>
      <c r="U152" s="197"/>
      <c r="V152" s="198"/>
      <c r="W152" s="198"/>
      <c r="X152" s="197"/>
      <c r="Y152" s="197"/>
      <c r="Z152" s="198"/>
      <c r="AA152" s="198"/>
      <c r="AB152" s="197"/>
      <c r="AC152" s="197"/>
      <c r="AD152" s="198"/>
      <c r="AE152" s="198"/>
      <c r="AF152" s="197">
        <f t="shared" si="31"/>
        <v>2.0000000000000007E-2</v>
      </c>
      <c r="AG152" s="197">
        <f t="shared" si="27"/>
        <v>0.78352500000000014</v>
      </c>
      <c r="AH152" s="198">
        <f>ROW(AC88)*AF152^IF(AG152=100%,0,1)*PRODUCT(INDEX(1-AF$64:AF151,))</f>
        <v>0.32097287807702984</v>
      </c>
      <c r="AI152" s="198">
        <f t="shared" si="28"/>
        <v>27.989725805721026</v>
      </c>
      <c r="AJ152" s="197">
        <f t="shared" si="32"/>
        <v>1.0000000000000004E-2</v>
      </c>
      <c r="AK152" s="197">
        <f t="shared" si="29"/>
        <v>0.39176250000000007</v>
      </c>
      <c r="AL152" s="198">
        <f>ROW(AG88)*AJ152^IF(AK152=100%,0,1)*PRODUCT(INDEX(1-AJ$64:AJ151,))</f>
        <v>0.37738711594157698</v>
      </c>
      <c r="AM152" s="199">
        <f t="shared" si="30"/>
        <v>22.883774565912148</v>
      </c>
      <c r="AN152" s="190"/>
    </row>
    <row r="153" spans="1:40" ht="14.45" hidden="1" customHeight="1">
      <c r="A153" s="190"/>
      <c r="B153" s="686"/>
      <c r="C153" s="196">
        <v>89</v>
      </c>
      <c r="D153" s="200"/>
      <c r="E153" s="200"/>
      <c r="F153" s="198"/>
      <c r="G153" s="198"/>
      <c r="H153" s="197"/>
      <c r="I153" s="197"/>
      <c r="J153" s="198"/>
      <c r="K153" s="198"/>
      <c r="L153" s="197"/>
      <c r="M153" s="197"/>
      <c r="N153" s="198"/>
      <c r="O153" s="198"/>
      <c r="P153" s="197"/>
      <c r="Q153" s="197"/>
      <c r="R153" s="198"/>
      <c r="S153" s="198"/>
      <c r="T153" s="197"/>
      <c r="U153" s="197"/>
      <c r="V153" s="198"/>
      <c r="W153" s="198"/>
      <c r="X153" s="197"/>
      <c r="Y153" s="197"/>
      <c r="Z153" s="198"/>
      <c r="AA153" s="198"/>
      <c r="AB153" s="197"/>
      <c r="AC153" s="197"/>
      <c r="AD153" s="198"/>
      <c r="AE153" s="198"/>
      <c r="AF153" s="197">
        <f t="shared" si="31"/>
        <v>2.0000000000000007E-2</v>
      </c>
      <c r="AG153" s="197">
        <f t="shared" si="27"/>
        <v>0.79282500000000011</v>
      </c>
      <c r="AH153" s="198">
        <f>ROW(AC89)*AF153^IF(AG153=100%,0,1)*PRODUCT(INDEX(1-AF$64:AF152,))</f>
        <v>0.3181278912031652</v>
      </c>
      <c r="AI153" s="198">
        <f t="shared" si="28"/>
        <v>28.307853696924191</v>
      </c>
      <c r="AJ153" s="197">
        <f t="shared" si="32"/>
        <v>1.0000000000000004E-2</v>
      </c>
      <c r="AK153" s="197">
        <f t="shared" si="29"/>
        <v>0.39641250000000006</v>
      </c>
      <c r="AL153" s="198">
        <f>ROW(AG89)*AJ153^IF(AK153=100%,0,1)*PRODUCT(INDEX(1-AJ$64:AJ152,))</f>
        <v>0.37785884983650397</v>
      </c>
      <c r="AM153" s="199">
        <f t="shared" si="30"/>
        <v>23.261633415748651</v>
      </c>
      <c r="AN153" s="190"/>
    </row>
    <row r="154" spans="1:40" ht="14.45" hidden="1" customHeight="1">
      <c r="A154" s="190"/>
      <c r="B154" s="686"/>
      <c r="C154" s="196">
        <v>90</v>
      </c>
      <c r="D154" s="200"/>
      <c r="E154" s="200"/>
      <c r="F154" s="198"/>
      <c r="G154" s="198"/>
      <c r="H154" s="197"/>
      <c r="I154" s="197"/>
      <c r="J154" s="198"/>
      <c r="K154" s="198"/>
      <c r="L154" s="197"/>
      <c r="M154" s="197"/>
      <c r="N154" s="198"/>
      <c r="O154" s="198"/>
      <c r="P154" s="197"/>
      <c r="Q154" s="197"/>
      <c r="R154" s="198"/>
      <c r="S154" s="198"/>
      <c r="T154" s="197"/>
      <c r="U154" s="197"/>
      <c r="V154" s="198"/>
      <c r="W154" s="198"/>
      <c r="X154" s="197"/>
      <c r="Y154" s="197"/>
      <c r="Z154" s="198"/>
      <c r="AA154" s="198"/>
      <c r="AB154" s="197"/>
      <c r="AC154" s="197"/>
      <c r="AD154" s="198"/>
      <c r="AE154" s="198"/>
      <c r="AF154" s="197">
        <f t="shared" si="31"/>
        <v>2.0000000000000007E-2</v>
      </c>
      <c r="AG154" s="197">
        <f t="shared" si="27"/>
        <v>0.80212500000000009</v>
      </c>
      <c r="AH154" s="198">
        <f>ROW(AC90)*AF154^IF(AG154=100%,0,1)*PRODUCT(INDEX(1-AF$64:AF153,))</f>
        <v>0.31526831465302441</v>
      </c>
      <c r="AI154" s="198">
        <f t="shared" si="28"/>
        <v>28.623122011577216</v>
      </c>
      <c r="AJ154" s="197">
        <f t="shared" si="32"/>
        <v>1.0000000000000004E-2</v>
      </c>
      <c r="AK154" s="197">
        <f t="shared" si="29"/>
        <v>0.40106250000000004</v>
      </c>
      <c r="AL154" s="198">
        <f>ROW(AG90)*AJ154^IF(AK154=100%,0,1)*PRODUCT(INDEX(1-AJ$64:AJ153,))</f>
        <v>0.37828341034193824</v>
      </c>
      <c r="AM154" s="199">
        <f t="shared" si="30"/>
        <v>23.639916826090591</v>
      </c>
      <c r="AN154" s="190"/>
    </row>
    <row r="155" spans="1:40" ht="14.45" hidden="1" customHeight="1">
      <c r="A155" s="190"/>
      <c r="B155" s="686"/>
      <c r="C155" s="196">
        <v>91</v>
      </c>
      <c r="D155" s="200"/>
      <c r="E155" s="200"/>
      <c r="F155" s="198"/>
      <c r="G155" s="198"/>
      <c r="H155" s="197"/>
      <c r="I155" s="197"/>
      <c r="J155" s="198"/>
      <c r="K155" s="198"/>
      <c r="L155" s="197"/>
      <c r="M155" s="197"/>
      <c r="N155" s="198"/>
      <c r="O155" s="198"/>
      <c r="P155" s="197"/>
      <c r="Q155" s="197"/>
      <c r="R155" s="198"/>
      <c r="S155" s="198"/>
      <c r="T155" s="197"/>
      <c r="U155" s="197"/>
      <c r="V155" s="198"/>
      <c r="W155" s="198"/>
      <c r="X155" s="197"/>
      <c r="Y155" s="197"/>
      <c r="Z155" s="198"/>
      <c r="AA155" s="198"/>
      <c r="AB155" s="197"/>
      <c r="AC155" s="197"/>
      <c r="AD155" s="198"/>
      <c r="AE155" s="198"/>
      <c r="AF155" s="197">
        <f t="shared" si="31"/>
        <v>2.0000000000000007E-2</v>
      </c>
      <c r="AG155" s="197">
        <f t="shared" si="27"/>
        <v>0.81142500000000006</v>
      </c>
      <c r="AH155" s="198">
        <f>ROW(AC91)*AF155^IF(AG155=100%,0,1)*PRODUCT(INDEX(1-AF$64:AF154,))</f>
        <v>0.31239587000840796</v>
      </c>
      <c r="AI155" s="198">
        <f t="shared" si="28"/>
        <v>28.935517881585625</v>
      </c>
      <c r="AJ155" s="197">
        <f t="shared" si="32"/>
        <v>1.0000000000000004E-2</v>
      </c>
      <c r="AK155" s="197">
        <f t="shared" si="29"/>
        <v>0.40571250000000003</v>
      </c>
      <c r="AL155" s="198">
        <f>ROW(AG91)*AJ155^IF(AK155=100%,0,1)*PRODUCT(INDEX(1-AJ$64:AJ154,))</f>
        <v>0.3786616937522802</v>
      </c>
      <c r="AM155" s="199">
        <f t="shared" si="30"/>
        <v>24.018578519842873</v>
      </c>
      <c r="AN155" s="190"/>
    </row>
    <row r="156" spans="1:40" ht="14.45" hidden="1" customHeight="1">
      <c r="A156" s="190"/>
      <c r="B156" s="686"/>
      <c r="C156" s="196">
        <v>92</v>
      </c>
      <c r="D156" s="200"/>
      <c r="E156" s="200"/>
      <c r="F156" s="198"/>
      <c r="G156" s="198"/>
      <c r="H156" s="197"/>
      <c r="I156" s="197"/>
      <c r="J156" s="198"/>
      <c r="K156" s="198"/>
      <c r="L156" s="197"/>
      <c r="M156" s="197"/>
      <c r="N156" s="198"/>
      <c r="O156" s="198"/>
      <c r="P156" s="197"/>
      <c r="Q156" s="197"/>
      <c r="R156" s="198"/>
      <c r="S156" s="198"/>
      <c r="T156" s="197"/>
      <c r="U156" s="197"/>
      <c r="V156" s="198"/>
      <c r="W156" s="198"/>
      <c r="X156" s="197"/>
      <c r="Y156" s="197"/>
      <c r="Z156" s="198"/>
      <c r="AA156" s="198"/>
      <c r="AB156" s="197"/>
      <c r="AC156" s="197"/>
      <c r="AD156" s="198"/>
      <c r="AE156" s="198"/>
      <c r="AF156" s="197">
        <f t="shared" si="31"/>
        <v>2.0000000000000007E-2</v>
      </c>
      <c r="AG156" s="197">
        <f t="shared" si="27"/>
        <v>0.82072500000000004</v>
      </c>
      <c r="AH156" s="198">
        <f>ROW(AC92)*AF156^IF(AG156=100%,0,1)*PRODUCT(INDEX(1-AF$64:AF155,))</f>
        <v>0.30951221582371496</v>
      </c>
      <c r="AI156" s="198">
        <f t="shared" si="28"/>
        <v>29.245030097409341</v>
      </c>
      <c r="AJ156" s="197">
        <f t="shared" si="32"/>
        <v>1.0000000000000004E-2</v>
      </c>
      <c r="AK156" s="197">
        <f t="shared" si="29"/>
        <v>0.41036250000000002</v>
      </c>
      <c r="AL156" s="198">
        <f>ROW(AG92)*AJ156^IF(AK156=100%,0,1)*PRODUCT(INDEX(1-AJ$64:AJ155,))</f>
        <v>0.37899458315338114</v>
      </c>
      <c r="AM156" s="199">
        <f t="shared" si="30"/>
        <v>24.397573102996255</v>
      </c>
      <c r="AN156" s="190"/>
    </row>
    <row r="157" spans="1:40" ht="14.45" hidden="1" customHeight="1">
      <c r="A157" s="190"/>
      <c r="B157" s="686"/>
      <c r="C157" s="196">
        <v>93</v>
      </c>
      <c r="D157" s="200"/>
      <c r="E157" s="200"/>
      <c r="F157" s="198"/>
      <c r="G157" s="198"/>
      <c r="H157" s="197"/>
      <c r="I157" s="197"/>
      <c r="J157" s="198"/>
      <c r="K157" s="198"/>
      <c r="L157" s="197"/>
      <c r="M157" s="197"/>
      <c r="N157" s="198"/>
      <c r="O157" s="198"/>
      <c r="P157" s="197"/>
      <c r="Q157" s="197"/>
      <c r="R157" s="198"/>
      <c r="S157" s="198"/>
      <c r="T157" s="197"/>
      <c r="U157" s="197"/>
      <c r="V157" s="198"/>
      <c r="W157" s="198"/>
      <c r="X157" s="197"/>
      <c r="Y157" s="197"/>
      <c r="Z157" s="198"/>
      <c r="AA157" s="198"/>
      <c r="AB157" s="197"/>
      <c r="AC157" s="197"/>
      <c r="AD157" s="198"/>
      <c r="AE157" s="198"/>
      <c r="AF157" s="197">
        <f t="shared" si="31"/>
        <v>2.0000000000000007E-2</v>
      </c>
      <c r="AG157" s="197">
        <f t="shared" si="27"/>
        <v>0.83002500000000001</v>
      </c>
      <c r="AH157" s="198">
        <f>ROW(AC93)*AF157^IF(AG157=100%,0,1)*PRODUCT(INDEX(1-AF$64:AF156,))</f>
        <v>0.30661894945840629</v>
      </c>
      <c r="AI157" s="198">
        <f t="shared" si="28"/>
        <v>29.551649046867748</v>
      </c>
      <c r="AJ157" s="197">
        <f t="shared" si="32"/>
        <v>1.0000000000000004E-2</v>
      </c>
      <c r="AK157" s="197">
        <f t="shared" si="29"/>
        <v>0.41501250000000001</v>
      </c>
      <c r="AL157" s="198">
        <f>ROW(AG93)*AJ157^IF(AK157=100%,0,1)*PRODUCT(INDEX(1-AJ$64:AJ156,))</f>
        <v>0.37928294859708478</v>
      </c>
      <c r="AM157" s="199">
        <f t="shared" si="30"/>
        <v>24.776856051593338</v>
      </c>
      <c r="AN157" s="190"/>
    </row>
    <row r="158" spans="1:40" ht="14.45" hidden="1" customHeight="1">
      <c r="A158" s="190"/>
      <c r="B158" s="686"/>
      <c r="C158" s="196">
        <v>94</v>
      </c>
      <c r="D158" s="200"/>
      <c r="E158" s="200"/>
      <c r="F158" s="198"/>
      <c r="G158" s="198"/>
      <c r="H158" s="197"/>
      <c r="I158" s="197"/>
      <c r="J158" s="198"/>
      <c r="K158" s="198"/>
      <c r="L158" s="197"/>
      <c r="M158" s="197"/>
      <c r="N158" s="198"/>
      <c r="O158" s="198"/>
      <c r="P158" s="197"/>
      <c r="Q158" s="197"/>
      <c r="R158" s="198"/>
      <c r="S158" s="198"/>
      <c r="T158" s="197"/>
      <c r="U158" s="197"/>
      <c r="V158" s="198"/>
      <c r="W158" s="198"/>
      <c r="X158" s="197"/>
      <c r="Y158" s="197"/>
      <c r="Z158" s="198"/>
      <c r="AA158" s="198"/>
      <c r="AB158" s="197"/>
      <c r="AC158" s="197"/>
      <c r="AD158" s="198"/>
      <c r="AE158" s="198"/>
      <c r="AF158" s="197">
        <f t="shared" si="31"/>
        <v>2.0000000000000007E-2</v>
      </c>
      <c r="AG158" s="197">
        <f t="shared" si="27"/>
        <v>0.83932499999999999</v>
      </c>
      <c r="AH158" s="198">
        <f>ROW(AC94)*AF158^IF(AG158=100%,0,1)*PRODUCT(INDEX(1-AF$64:AF157,))</f>
        <v>0.30371760886138055</v>
      </c>
      <c r="AI158" s="198">
        <f t="shared" si="28"/>
        <v>29.855366655729128</v>
      </c>
      <c r="AJ158" s="197">
        <f t="shared" si="32"/>
        <v>1.0000000000000004E-2</v>
      </c>
      <c r="AK158" s="197">
        <f t="shared" si="29"/>
        <v>0.41966249999999999</v>
      </c>
      <c r="AL158" s="198">
        <f>ROW(AG94)*AJ158^IF(AK158=100%,0,1)*PRODUCT(INDEX(1-AJ$64:AJ157,))</f>
        <v>0.37952764727359906</v>
      </c>
      <c r="AM158" s="199">
        <f t="shared" si="30"/>
        <v>25.156383698866936</v>
      </c>
      <c r="AN158" s="190"/>
    </row>
    <row r="159" spans="1:40" ht="14.45" hidden="1" customHeight="1">
      <c r="A159" s="190"/>
      <c r="B159" s="686"/>
      <c r="C159" s="196">
        <v>95</v>
      </c>
      <c r="D159" s="200"/>
      <c r="E159" s="200"/>
      <c r="F159" s="198"/>
      <c r="G159" s="198"/>
      <c r="H159" s="197"/>
      <c r="I159" s="197"/>
      <c r="J159" s="198"/>
      <c r="K159" s="198"/>
      <c r="L159" s="197"/>
      <c r="M159" s="197"/>
      <c r="N159" s="198"/>
      <c r="O159" s="198"/>
      <c r="P159" s="197"/>
      <c r="Q159" s="197"/>
      <c r="R159" s="198"/>
      <c r="S159" s="198"/>
      <c r="T159" s="197"/>
      <c r="U159" s="197"/>
      <c r="V159" s="198"/>
      <c r="W159" s="198"/>
      <c r="X159" s="197"/>
      <c r="Y159" s="197"/>
      <c r="Z159" s="198"/>
      <c r="AA159" s="198"/>
      <c r="AB159" s="197"/>
      <c r="AC159" s="197"/>
      <c r="AD159" s="198"/>
      <c r="AE159" s="198"/>
      <c r="AF159" s="197">
        <f t="shared" si="31"/>
        <v>2.0000000000000007E-2</v>
      </c>
      <c r="AG159" s="197">
        <f t="shared" si="27"/>
        <v>0.84862499999999996</v>
      </c>
      <c r="AH159" s="198">
        <f>ROW(AC95)*AF159^IF(AG159=100%,0,1)*PRODUCT(INDEX(1-AF$64:AF158,))</f>
        <v>0.3008096743084524</v>
      </c>
      <c r="AI159" s="198">
        <f t="shared" si="28"/>
        <v>30.156176330037582</v>
      </c>
      <c r="AJ159" s="197">
        <f t="shared" si="32"/>
        <v>1.0000000000000004E-2</v>
      </c>
      <c r="AK159" s="197">
        <f t="shared" si="29"/>
        <v>0.42431249999999998</v>
      </c>
      <c r="AL159" s="198">
        <f>ROW(AG95)*AJ159^IF(AK159=100%,0,1)*PRODUCT(INDEX(1-AJ$64:AJ158,))</f>
        <v>0.3797295236817233</v>
      </c>
      <c r="AM159" s="199">
        <f t="shared" si="30"/>
        <v>25.536113222548661</v>
      </c>
      <c r="AN159" s="190"/>
    </row>
    <row r="160" spans="1:40" ht="14.45" hidden="1" customHeight="1">
      <c r="A160" s="190"/>
      <c r="B160" s="686"/>
      <c r="C160" s="196">
        <v>96</v>
      </c>
      <c r="D160" s="200"/>
      <c r="E160" s="200"/>
      <c r="F160" s="198"/>
      <c r="G160" s="198"/>
      <c r="H160" s="197"/>
      <c r="I160" s="197"/>
      <c r="J160" s="198"/>
      <c r="K160" s="198"/>
      <c r="L160" s="197"/>
      <c r="M160" s="197"/>
      <c r="N160" s="198"/>
      <c r="O160" s="198"/>
      <c r="P160" s="197"/>
      <c r="Q160" s="197"/>
      <c r="R160" s="198"/>
      <c r="S160" s="198"/>
      <c r="T160" s="197"/>
      <c r="U160" s="197"/>
      <c r="V160" s="198"/>
      <c r="W160" s="198"/>
      <c r="X160" s="197"/>
      <c r="Y160" s="197"/>
      <c r="Z160" s="198"/>
      <c r="AA160" s="198"/>
      <c r="AB160" s="197"/>
      <c r="AC160" s="197"/>
      <c r="AD160" s="198"/>
      <c r="AE160" s="198"/>
      <c r="AF160" s="197">
        <f t="shared" si="31"/>
        <v>2.0000000000000007E-2</v>
      </c>
      <c r="AG160" s="197">
        <f t="shared" si="27"/>
        <v>0.85792499999999994</v>
      </c>
      <c r="AH160" s="198">
        <f>ROW(AC96)*AF160^IF(AG160=100%,0,1)*PRODUCT(INDEX(1-AF$64:AF159,))</f>
        <v>0.29789657009409687</v>
      </c>
      <c r="AI160" s="198">
        <f t="shared" si="28"/>
        <v>30.454072900131678</v>
      </c>
      <c r="AJ160" s="197">
        <f t="shared" si="32"/>
        <v>1.0000000000000004E-2</v>
      </c>
      <c r="AK160" s="197">
        <f t="shared" si="29"/>
        <v>0.42896249999999997</v>
      </c>
      <c r="AL160" s="198">
        <f>ROW(AG96)*AJ160^IF(AK160=100%,0,1)*PRODUCT(INDEX(1-AJ$64:AJ159,))</f>
        <v>0.37988940979695773</v>
      </c>
      <c r="AM160" s="199">
        <f t="shared" si="30"/>
        <v>25.91600263234562</v>
      </c>
      <c r="AN160" s="190"/>
    </row>
    <row r="161" spans="1:40" ht="14.45" hidden="1" customHeight="1">
      <c r="A161" s="190"/>
      <c r="B161" s="686"/>
      <c r="C161" s="196">
        <v>97</v>
      </c>
      <c r="D161" s="200"/>
      <c r="E161" s="200"/>
      <c r="F161" s="198"/>
      <c r="G161" s="198"/>
      <c r="H161" s="197"/>
      <c r="I161" s="197"/>
      <c r="J161" s="198"/>
      <c r="K161" s="198"/>
      <c r="L161" s="197"/>
      <c r="M161" s="197"/>
      <c r="N161" s="198"/>
      <c r="O161" s="198"/>
      <c r="P161" s="197"/>
      <c r="Q161" s="197"/>
      <c r="R161" s="198"/>
      <c r="S161" s="198"/>
      <c r="T161" s="197"/>
      <c r="U161" s="197"/>
      <c r="V161" s="198"/>
      <c r="W161" s="198"/>
      <c r="X161" s="197"/>
      <c r="Y161" s="197"/>
      <c r="Z161" s="198"/>
      <c r="AA161" s="198"/>
      <c r="AB161" s="197"/>
      <c r="AC161" s="197"/>
      <c r="AD161" s="198"/>
      <c r="AE161" s="198"/>
      <c r="AF161" s="197">
        <f t="shared" si="31"/>
        <v>2.0000000000000007E-2</v>
      </c>
      <c r="AG161" s="197">
        <f t="shared" si="27"/>
        <v>0.86722499999999991</v>
      </c>
      <c r="AH161" s="198">
        <f>ROW(AC97)*AF161^IF(AG161=100%,0,1)*PRODUCT(INDEX(1-AF$64:AF160,))</f>
        <v>0.29497966617859211</v>
      </c>
      <c r="AI161" s="198">
        <f t="shared" si="28"/>
        <v>30.749052566310269</v>
      </c>
      <c r="AJ161" s="197">
        <f t="shared" si="32"/>
        <v>1.0000000000000004E-2</v>
      </c>
      <c r="AK161" s="197">
        <f t="shared" si="29"/>
        <v>0.43361249999999996</v>
      </c>
      <c r="AL161" s="198">
        <f>ROW(AG97)*AJ161^IF(AK161=100%,0,1)*PRODUCT(INDEX(1-AJ$64:AJ160,))</f>
        <v>0.38000812523751926</v>
      </c>
      <c r="AM161" s="199">
        <f t="shared" si="30"/>
        <v>26.29601075758314</v>
      </c>
      <c r="AN161" s="190"/>
    </row>
    <row r="162" spans="1:40" ht="14.45" hidden="1" customHeight="1">
      <c r="A162" s="190"/>
      <c r="B162" s="686"/>
      <c r="C162" s="196">
        <v>98</v>
      </c>
      <c r="D162" s="200"/>
      <c r="E162" s="200"/>
      <c r="F162" s="198"/>
      <c r="G162" s="198"/>
      <c r="H162" s="197"/>
      <c r="I162" s="197"/>
      <c r="J162" s="198"/>
      <c r="K162" s="198"/>
      <c r="L162" s="197"/>
      <c r="M162" s="197"/>
      <c r="N162" s="198"/>
      <c r="O162" s="198"/>
      <c r="P162" s="197"/>
      <c r="Q162" s="197"/>
      <c r="R162" s="198"/>
      <c r="S162" s="198"/>
      <c r="T162" s="197"/>
      <c r="U162" s="197"/>
      <c r="V162" s="198"/>
      <c r="W162" s="198"/>
      <c r="X162" s="197"/>
      <c r="Y162" s="197"/>
      <c r="Z162" s="198"/>
      <c r="AA162" s="198"/>
      <c r="AB162" s="197"/>
      <c r="AC162" s="197"/>
      <c r="AD162" s="198"/>
      <c r="AE162" s="198"/>
      <c r="AF162" s="197">
        <f t="shared" si="31"/>
        <v>2.0000000000000007E-2</v>
      </c>
      <c r="AG162" s="197">
        <f t="shared" si="27"/>
        <v>0.87652499999999989</v>
      </c>
      <c r="AH162" s="198">
        <f>ROW(AC98)*AF162^IF(AG162=100%,0,1)*PRODUCT(INDEX(1-AF$64:AF161,))</f>
        <v>0.29206027979166999</v>
      </c>
      <c r="AI162" s="198">
        <f t="shared" si="28"/>
        <v>31.041112846101939</v>
      </c>
      <c r="AJ162" s="197">
        <f t="shared" si="32"/>
        <v>1.0000000000000004E-2</v>
      </c>
      <c r="AK162" s="197">
        <f t="shared" si="29"/>
        <v>0.43826249999999994</v>
      </c>
      <c r="AL162" s="198">
        <f>ROW(AG98)*AJ162^IF(AK162=100%,0,1)*PRODUCT(INDEX(1-AJ$64:AJ161,))</f>
        <v>0.38008647742828983</v>
      </c>
      <c r="AM162" s="199">
        <f t="shared" si="30"/>
        <v>26.676097235011429</v>
      </c>
      <c r="AN162" s="190"/>
    </row>
    <row r="163" spans="1:40" ht="14.45" hidden="1" customHeight="1">
      <c r="A163" s="190"/>
      <c r="B163" s="686"/>
      <c r="C163" s="196">
        <v>99</v>
      </c>
      <c r="D163" s="200"/>
      <c r="E163" s="200"/>
      <c r="F163" s="198"/>
      <c r="G163" s="198"/>
      <c r="H163" s="197"/>
      <c r="I163" s="197"/>
      <c r="J163" s="198"/>
      <c r="K163" s="198"/>
      <c r="L163" s="197"/>
      <c r="M163" s="197"/>
      <c r="N163" s="198"/>
      <c r="O163" s="198"/>
      <c r="P163" s="197"/>
      <c r="Q163" s="197"/>
      <c r="R163" s="198"/>
      <c r="S163" s="198"/>
      <c r="T163" s="197"/>
      <c r="U163" s="197"/>
      <c r="V163" s="198"/>
      <c r="W163" s="198"/>
      <c r="X163" s="197"/>
      <c r="Y163" s="197"/>
      <c r="Z163" s="198"/>
      <c r="AA163" s="198"/>
      <c r="AB163" s="197"/>
      <c r="AC163" s="197"/>
      <c r="AD163" s="198"/>
      <c r="AE163" s="198"/>
      <c r="AF163" s="197">
        <f t="shared" si="31"/>
        <v>2.0000000000000007E-2</v>
      </c>
      <c r="AG163" s="197">
        <f t="shared" si="27"/>
        <v>0.88582499999999986</v>
      </c>
      <c r="AH163" s="198">
        <f>ROW(AC99)*AF163^IF(AG163=100%,0,1)*PRODUCT(INDEX(1-AF$64:AF162,))</f>
        <v>0.28913967699375326</v>
      </c>
      <c r="AI163" s="198">
        <f t="shared" si="28"/>
        <v>31.330252523095691</v>
      </c>
      <c r="AJ163" s="197">
        <f t="shared" si="32"/>
        <v>1.0000000000000004E-2</v>
      </c>
      <c r="AK163" s="197">
        <f t="shared" si="29"/>
        <v>0.44291249999999993</v>
      </c>
      <c r="AL163" s="198">
        <f>ROW(AG99)*AJ163^IF(AK163=100%,0,1)*PRODUCT(INDEX(1-AJ$64:AJ162,))</f>
        <v>0.38012526176272132</v>
      </c>
      <c r="AM163" s="199">
        <f t="shared" si="30"/>
        <v>27.056222496774151</v>
      </c>
      <c r="AN163" s="190"/>
    </row>
    <row r="164" spans="1:40" ht="14.45" hidden="1" customHeight="1">
      <c r="A164" s="190"/>
      <c r="B164" s="686"/>
      <c r="C164" s="196">
        <v>100</v>
      </c>
      <c r="D164" s="200"/>
      <c r="E164" s="200"/>
      <c r="F164" s="198"/>
      <c r="G164" s="198"/>
      <c r="H164" s="197"/>
      <c r="I164" s="197"/>
      <c r="J164" s="198"/>
      <c r="K164" s="198"/>
      <c r="L164" s="197"/>
      <c r="M164" s="197"/>
      <c r="N164" s="198"/>
      <c r="O164" s="198"/>
      <c r="P164" s="197"/>
      <c r="Q164" s="197"/>
      <c r="R164" s="198"/>
      <c r="S164" s="198"/>
      <c r="T164" s="197"/>
      <c r="U164" s="197"/>
      <c r="V164" s="198"/>
      <c r="W164" s="198"/>
      <c r="X164" s="197"/>
      <c r="Y164" s="197"/>
      <c r="Z164" s="198"/>
      <c r="AA164" s="198"/>
      <c r="AB164" s="197"/>
      <c r="AC164" s="197"/>
      <c r="AD164" s="198"/>
      <c r="AE164" s="198"/>
      <c r="AF164" s="197">
        <f t="shared" si="31"/>
        <v>2.0000000000000007E-2</v>
      </c>
      <c r="AG164" s="197">
        <f t="shared" si="27"/>
        <v>0.89512499999999984</v>
      </c>
      <c r="AH164" s="198">
        <f>ROW(AC100)*AF164^IF(AG164=100%,0,1)*PRODUCT(INDEX(1-AF$64:AF163,))</f>
        <v>0.28621907419583659</v>
      </c>
      <c r="AI164" s="198">
        <f t="shared" si="28"/>
        <v>31.616471597291529</v>
      </c>
      <c r="AJ164" s="197">
        <f t="shared" si="32"/>
        <v>1.0000000000000004E-2</v>
      </c>
      <c r="AK164" s="197">
        <f t="shared" si="29"/>
        <v>0.44756249999999992</v>
      </c>
      <c r="AL164" s="198">
        <f>ROW(AG100)*AJ164^IF(AK164=100%,0,1)*PRODUCT(INDEX(1-AJ$64:AJ163,))</f>
        <v>0.38012526176272132</v>
      </c>
      <c r="AM164" s="199">
        <f t="shared" si="30"/>
        <v>27.436347758536872</v>
      </c>
      <c r="AN164" s="190"/>
    </row>
    <row r="165" spans="1:40" ht="14.45" hidden="1" customHeight="1">
      <c r="A165" s="190"/>
      <c r="B165" s="686"/>
      <c r="C165" s="196">
        <v>101</v>
      </c>
      <c r="D165" s="200"/>
      <c r="E165" s="200"/>
      <c r="F165" s="198"/>
      <c r="G165" s="198"/>
      <c r="H165" s="197"/>
      <c r="I165" s="197"/>
      <c r="J165" s="198"/>
      <c r="K165" s="198"/>
      <c r="L165" s="197"/>
      <c r="M165" s="197"/>
      <c r="N165" s="198"/>
      <c r="O165" s="198"/>
      <c r="P165" s="197"/>
      <c r="Q165" s="197"/>
      <c r="R165" s="198"/>
      <c r="S165" s="198"/>
      <c r="T165" s="197"/>
      <c r="U165" s="197"/>
      <c r="V165" s="198"/>
      <c r="W165" s="198"/>
      <c r="X165" s="197"/>
      <c r="Y165" s="197"/>
      <c r="Z165" s="198"/>
      <c r="AA165" s="198"/>
      <c r="AB165" s="197"/>
      <c r="AC165" s="197"/>
      <c r="AD165" s="198"/>
      <c r="AE165" s="198"/>
      <c r="AF165" s="197">
        <f t="shared" si="31"/>
        <v>2.0000000000000007E-2</v>
      </c>
      <c r="AG165" s="197">
        <f t="shared" si="27"/>
        <v>0.90442499999999981</v>
      </c>
      <c r="AH165" s="198">
        <f>ROW(AC101)*AF165^IF(AG165=100%,0,1)*PRODUCT(INDEX(1-AF$64:AF164,))</f>
        <v>0.28329963963903904</v>
      </c>
      <c r="AI165" s="198">
        <f t="shared" si="28"/>
        <v>31.899771236930569</v>
      </c>
      <c r="AJ165" s="197">
        <f t="shared" si="32"/>
        <v>1.0000000000000004E-2</v>
      </c>
      <c r="AK165" s="197">
        <f t="shared" si="29"/>
        <v>0.45221249999999991</v>
      </c>
      <c r="AL165" s="198">
        <f>ROW(AG101)*AJ165^IF(AK165=100%,0,1)*PRODUCT(INDEX(1-AJ$64:AJ164,))</f>
        <v>0.38008724923654508</v>
      </c>
      <c r="AM165" s="199">
        <f t="shared" si="30"/>
        <v>27.816435007773418</v>
      </c>
      <c r="AN165" s="190"/>
    </row>
    <row r="166" spans="1:40" ht="14.45" hidden="1" customHeight="1">
      <c r="A166" s="190"/>
      <c r="B166" s="686"/>
      <c r="C166" s="196">
        <v>102</v>
      </c>
      <c r="D166" s="200"/>
      <c r="E166" s="200"/>
      <c r="F166" s="198"/>
      <c r="G166" s="198"/>
      <c r="H166" s="197"/>
      <c r="I166" s="197"/>
      <c r="J166" s="198"/>
      <c r="K166" s="198"/>
      <c r="L166" s="197"/>
      <c r="M166" s="197"/>
      <c r="N166" s="198"/>
      <c r="O166" s="198"/>
      <c r="P166" s="197"/>
      <c r="Q166" s="197"/>
      <c r="R166" s="198"/>
      <c r="S166" s="198"/>
      <c r="T166" s="197"/>
      <c r="U166" s="197"/>
      <c r="V166" s="198"/>
      <c r="W166" s="198"/>
      <c r="X166" s="197"/>
      <c r="Y166" s="197"/>
      <c r="Z166" s="198"/>
      <c r="AA166" s="198"/>
      <c r="AB166" s="197"/>
      <c r="AC166" s="197"/>
      <c r="AD166" s="198"/>
      <c r="AE166" s="198"/>
      <c r="AF166" s="197">
        <f t="shared" si="31"/>
        <v>2.0000000000000007E-2</v>
      </c>
      <c r="AG166" s="197">
        <f t="shared" si="27"/>
        <v>0.91372499999999979</v>
      </c>
      <c r="AH166" s="198">
        <f>ROW(AC102)*AF166^IF(AG166=100%,0,1)*PRODUCT(INDEX(1-AF$64:AF165,))</f>
        <v>0.28038249483483513</v>
      </c>
      <c r="AI166" s="198">
        <f t="shared" si="28"/>
        <v>32.180153731765401</v>
      </c>
      <c r="AJ166" s="197">
        <f t="shared" si="32"/>
        <v>1.0000000000000004E-2</v>
      </c>
      <c r="AK166" s="197">
        <f t="shared" si="29"/>
        <v>0.45686249999999989</v>
      </c>
      <c r="AL166" s="198">
        <f>ROW(AG102)*AJ166^IF(AK166=100%,0,1)*PRODUCT(INDEX(1-AJ$64:AJ165,))</f>
        <v>0.38001198443471601</v>
      </c>
      <c r="AM166" s="199">
        <f t="shared" si="30"/>
        <v>28.196446992208134</v>
      </c>
      <c r="AN166" s="190"/>
    </row>
    <row r="167" spans="1:40" ht="14.45" hidden="1" customHeight="1">
      <c r="A167" s="190"/>
      <c r="B167" s="686"/>
      <c r="C167" s="196">
        <v>103</v>
      </c>
      <c r="D167" s="200"/>
      <c r="E167" s="200"/>
      <c r="F167" s="198"/>
      <c r="G167" s="198"/>
      <c r="H167" s="197"/>
      <c r="I167" s="197"/>
      <c r="J167" s="198"/>
      <c r="K167" s="198"/>
      <c r="L167" s="197"/>
      <c r="M167" s="197"/>
      <c r="N167" s="198"/>
      <c r="O167" s="198"/>
      <c r="P167" s="197"/>
      <c r="Q167" s="197"/>
      <c r="R167" s="198"/>
      <c r="S167" s="198"/>
      <c r="T167" s="197"/>
      <c r="U167" s="197"/>
      <c r="V167" s="198"/>
      <c r="W167" s="198"/>
      <c r="X167" s="197"/>
      <c r="Y167" s="197"/>
      <c r="Z167" s="198"/>
      <c r="AA167" s="198"/>
      <c r="AB167" s="197"/>
      <c r="AC167" s="197"/>
      <c r="AD167" s="198"/>
      <c r="AE167" s="198"/>
      <c r="AF167" s="197">
        <f t="shared" si="31"/>
        <v>2.0000000000000007E-2</v>
      </c>
      <c r="AG167" s="197">
        <f t="shared" si="27"/>
        <v>0.92302499999999976</v>
      </c>
      <c r="AH167" s="198">
        <f>ROW(AC103)*AF167^IF(AG167=100%,0,1)*PRODUCT(INDEX(1-AF$64:AF166,))</f>
        <v>0.27746871596694372</v>
      </c>
      <c r="AI167" s="198">
        <f t="shared" si="28"/>
        <v>32.457622447732348</v>
      </c>
      <c r="AJ167" s="197">
        <f t="shared" si="32"/>
        <v>1.0000000000000004E-2</v>
      </c>
      <c r="AK167" s="197">
        <f t="shared" si="29"/>
        <v>0.46151249999999988</v>
      </c>
      <c r="AL167" s="198">
        <f>ROW(AG103)*AJ167^IF(AK167=100%,0,1)*PRODUCT(INDEX(1-AJ$64:AJ166,))</f>
        <v>0.37990021620399994</v>
      </c>
      <c r="AM167" s="199">
        <f t="shared" si="30"/>
        <v>28.576347208412134</v>
      </c>
      <c r="AN167" s="190"/>
    </row>
    <row r="168" spans="1:40" ht="14.45" hidden="1" customHeight="1">
      <c r="A168" s="190"/>
      <c r="B168" s="686"/>
      <c r="C168" s="196">
        <v>104</v>
      </c>
      <c r="D168" s="200"/>
      <c r="E168" s="200"/>
      <c r="F168" s="198"/>
      <c r="G168" s="198"/>
      <c r="H168" s="197"/>
      <c r="I168" s="197"/>
      <c r="J168" s="198"/>
      <c r="K168" s="198"/>
      <c r="L168" s="197"/>
      <c r="M168" s="197"/>
      <c r="N168" s="198"/>
      <c r="O168" s="198"/>
      <c r="P168" s="197"/>
      <c r="Q168" s="197"/>
      <c r="R168" s="198"/>
      <c r="S168" s="198"/>
      <c r="T168" s="197"/>
      <c r="U168" s="197"/>
      <c r="V168" s="198"/>
      <c r="W168" s="198"/>
      <c r="X168" s="197"/>
      <c r="Y168" s="197"/>
      <c r="Z168" s="198"/>
      <c r="AA168" s="198"/>
      <c r="AB168" s="197"/>
      <c r="AC168" s="197"/>
      <c r="AD168" s="198"/>
      <c r="AE168" s="198"/>
      <c r="AF168" s="197">
        <f t="shared" si="31"/>
        <v>2.0000000000000007E-2</v>
      </c>
      <c r="AG168" s="197">
        <f t="shared" si="27"/>
        <v>0.93232499999999974</v>
      </c>
      <c r="AH168" s="198">
        <f>ROW(AC104)*AF168^IF(AG168=100%,0,1)*PRODUCT(INDEX(1-AF$64:AF167,))</f>
        <v>0.27455933525583404</v>
      </c>
      <c r="AI168" s="198">
        <f t="shared" si="28"/>
        <v>32.732181782988185</v>
      </c>
      <c r="AJ168" s="197">
        <f t="shared" si="32"/>
        <v>1.0000000000000004E-2</v>
      </c>
      <c r="AK168" s="197">
        <f t="shared" si="29"/>
        <v>0.46616249999999987</v>
      </c>
      <c r="AL168" s="198">
        <f>ROW(AG104)*AJ168^IF(AK168=100%,0,1)*PRODUCT(INDEX(1-AJ$64:AJ167,))</f>
        <v>0.37975268213945468</v>
      </c>
      <c r="AM168" s="199">
        <f t="shared" si="30"/>
        <v>28.956099890551588</v>
      </c>
      <c r="AN168" s="190"/>
    </row>
    <row r="169" spans="1:40" ht="14.45" hidden="1" customHeight="1">
      <c r="A169" s="190"/>
      <c r="B169" s="686"/>
      <c r="C169" s="196">
        <v>105</v>
      </c>
      <c r="D169" s="200"/>
      <c r="E169" s="200"/>
      <c r="F169" s="198"/>
      <c r="G169" s="198"/>
      <c r="H169" s="197"/>
      <c r="I169" s="197"/>
      <c r="J169" s="198"/>
      <c r="K169" s="198"/>
      <c r="L169" s="197"/>
      <c r="M169" s="197"/>
      <c r="N169" s="198"/>
      <c r="O169" s="198"/>
      <c r="P169" s="197"/>
      <c r="Q169" s="197"/>
      <c r="R169" s="198"/>
      <c r="S169" s="198"/>
      <c r="T169" s="197"/>
      <c r="U169" s="197"/>
      <c r="V169" s="198"/>
      <c r="W169" s="198"/>
      <c r="X169" s="197"/>
      <c r="Y169" s="197"/>
      <c r="Z169" s="198"/>
      <c r="AA169" s="198"/>
      <c r="AB169" s="197"/>
      <c r="AC169" s="197"/>
      <c r="AD169" s="198"/>
      <c r="AE169" s="198"/>
      <c r="AF169" s="197">
        <f t="shared" si="31"/>
        <v>2.0000000000000007E-2</v>
      </c>
      <c r="AG169" s="197">
        <f t="shared" si="27"/>
        <v>0.94162499999999971</v>
      </c>
      <c r="AH169" s="198">
        <f>ROW(AC105)*AF169^IF(AG169=100%,0,1)*PRODUCT(INDEX(1-AF$64:AF168,))</f>
        <v>0.27165534228678195</v>
      </c>
      <c r="AI169" s="198">
        <f t="shared" si="28"/>
        <v>33.00383712527497</v>
      </c>
      <c r="AJ169" s="197">
        <f t="shared" si="32"/>
        <v>1.0000000000000004E-2</v>
      </c>
      <c r="AK169" s="197">
        <f t="shared" si="29"/>
        <v>0.47081249999999986</v>
      </c>
      <c r="AL169" s="198">
        <f>ROW(AG105)*AJ169^IF(AK169=100%,0,1)*PRODUCT(INDEX(1-AJ$64:AJ168,))</f>
        <v>0.37957010873457991</v>
      </c>
      <c r="AM169" s="199">
        <f t="shared" si="30"/>
        <v>29.335669999286168</v>
      </c>
      <c r="AN169" s="190"/>
    </row>
    <row r="170" spans="1:40" ht="14.45" hidden="1" customHeight="1">
      <c r="A170" s="190"/>
      <c r="B170" s="686"/>
      <c r="C170" s="196">
        <v>106</v>
      </c>
      <c r="D170" s="200"/>
      <c r="E170" s="200"/>
      <c r="F170" s="198"/>
      <c r="G170" s="198"/>
      <c r="H170" s="197"/>
      <c r="I170" s="197"/>
      <c r="J170" s="198"/>
      <c r="K170" s="198"/>
      <c r="L170" s="197"/>
      <c r="M170" s="197"/>
      <c r="N170" s="198"/>
      <c r="O170" s="198"/>
      <c r="P170" s="197"/>
      <c r="Q170" s="197"/>
      <c r="R170" s="198"/>
      <c r="S170" s="198"/>
      <c r="T170" s="197"/>
      <c r="U170" s="197"/>
      <c r="V170" s="198"/>
      <c r="W170" s="198"/>
      <c r="X170" s="197"/>
      <c r="Y170" s="197"/>
      <c r="Z170" s="198"/>
      <c r="AA170" s="198"/>
      <c r="AB170" s="197"/>
      <c r="AC170" s="197"/>
      <c r="AD170" s="198"/>
      <c r="AE170" s="198"/>
      <c r="AF170" s="197">
        <f t="shared" si="31"/>
        <v>2.0000000000000007E-2</v>
      </c>
      <c r="AG170" s="197">
        <f t="shared" si="27"/>
        <v>0.95092499999999969</v>
      </c>
      <c r="AH170" s="198">
        <f>ROW(AC106)*AF170^IF(AG170=100%,0,1)*PRODUCT(INDEX(1-AF$64:AF169,))</f>
        <v>0.26875768530238958</v>
      </c>
      <c r="AI170" s="198">
        <f t="shared" si="28"/>
        <v>33.27259481057736</v>
      </c>
      <c r="AJ170" s="197">
        <f t="shared" si="32"/>
        <v>1.0000000000000004E-2</v>
      </c>
      <c r="AK170" s="197">
        <f t="shared" si="29"/>
        <v>0.47546249999999984</v>
      </c>
      <c r="AL170" s="198">
        <f>ROW(AG106)*AJ170^IF(AK170=100%,0,1)*PRODUCT(INDEX(1-AJ$64:AJ169,))</f>
        <v>0.37935321152958873</v>
      </c>
      <c r="AM170" s="199">
        <f t="shared" si="30"/>
        <v>29.715023210815758</v>
      </c>
      <c r="AN170" s="190"/>
    </row>
    <row r="171" spans="1:40" ht="14.45" hidden="1" customHeight="1">
      <c r="A171" s="190"/>
      <c r="B171" s="686"/>
      <c r="C171" s="196">
        <v>107</v>
      </c>
      <c r="D171" s="200"/>
      <c r="E171" s="200"/>
      <c r="F171" s="198"/>
      <c r="G171" s="198"/>
      <c r="H171" s="197"/>
      <c r="I171" s="197"/>
      <c r="J171" s="198"/>
      <c r="K171" s="198"/>
      <c r="L171" s="197"/>
      <c r="M171" s="197"/>
      <c r="N171" s="198"/>
      <c r="O171" s="198"/>
      <c r="P171" s="197"/>
      <c r="Q171" s="197"/>
      <c r="R171" s="198"/>
      <c r="S171" s="198"/>
      <c r="T171" s="197"/>
      <c r="U171" s="197"/>
      <c r="V171" s="198"/>
      <c r="W171" s="198"/>
      <c r="X171" s="197"/>
      <c r="Y171" s="197"/>
      <c r="Z171" s="198"/>
      <c r="AA171" s="198"/>
      <c r="AB171" s="197"/>
      <c r="AC171" s="197"/>
      <c r="AD171" s="198"/>
      <c r="AE171" s="198"/>
      <c r="AF171" s="197">
        <f t="shared" si="31"/>
        <v>2.0000000000000007E-2</v>
      </c>
      <c r="AG171" s="197">
        <f t="shared" si="27"/>
        <v>0.96022499999999966</v>
      </c>
      <c r="AH171" s="198">
        <f>ROW(AC107)*AF171^IF(AG171=100%,0,1)*PRODUCT(INDEX(1-AF$64:AF170,))</f>
        <v>0.26586727246045816</v>
      </c>
      <c r="AI171" s="198">
        <f t="shared" si="28"/>
        <v>33.538462083037821</v>
      </c>
      <c r="AJ171" s="197">
        <f t="shared" si="32"/>
        <v>1.0000000000000004E-2</v>
      </c>
      <c r="AK171" s="197">
        <f t="shared" si="29"/>
        <v>0.48011249999999983</v>
      </c>
      <c r="AL171" s="198">
        <f>ROW(AG107)*AJ171^IF(AK171=100%,0,1)*PRODUCT(INDEX(1-AJ$64:AJ170,))</f>
        <v>0.37910269525782386</v>
      </c>
      <c r="AM171" s="199">
        <f t="shared" si="30"/>
        <v>30.094125906073582</v>
      </c>
      <c r="AN171" s="190"/>
    </row>
    <row r="172" spans="1:40" ht="14.45" hidden="1" customHeight="1">
      <c r="A172" s="190"/>
      <c r="B172" s="686"/>
      <c r="C172" s="196">
        <v>108</v>
      </c>
      <c r="D172" s="200"/>
      <c r="E172" s="200"/>
      <c r="F172" s="198"/>
      <c r="G172" s="198"/>
      <c r="H172" s="197"/>
      <c r="I172" s="197"/>
      <c r="J172" s="198"/>
      <c r="K172" s="198"/>
      <c r="L172" s="197"/>
      <c r="M172" s="197"/>
      <c r="N172" s="198"/>
      <c r="O172" s="198"/>
      <c r="P172" s="197"/>
      <c r="Q172" s="197"/>
      <c r="R172" s="198"/>
      <c r="S172" s="198"/>
      <c r="T172" s="197"/>
      <c r="U172" s="197"/>
      <c r="V172" s="198"/>
      <c r="W172" s="198"/>
      <c r="X172" s="197"/>
      <c r="Y172" s="197"/>
      <c r="Z172" s="198"/>
      <c r="AA172" s="198"/>
      <c r="AB172" s="197"/>
      <c r="AC172" s="197"/>
      <c r="AD172" s="198"/>
      <c r="AE172" s="198"/>
      <c r="AF172" s="197">
        <f t="shared" si="31"/>
        <v>2.0000000000000007E-2</v>
      </c>
      <c r="AG172" s="197">
        <f t="shared" si="27"/>
        <v>0.96952499999999964</v>
      </c>
      <c r="AH172" s="198">
        <f>ROW(AC108)*AF172^IF(AG172=100%,0,1)*PRODUCT(INDEX(1-AF$64:AF171,))</f>
        <v>0.2629849730580831</v>
      </c>
      <c r="AI172" s="198">
        <f t="shared" si="28"/>
        <v>33.801447056095903</v>
      </c>
      <c r="AJ172" s="197">
        <f t="shared" si="32"/>
        <v>1.0000000000000004E-2</v>
      </c>
      <c r="AK172" s="197">
        <f t="shared" si="29"/>
        <v>0.48476249999999982</v>
      </c>
      <c r="AL172" s="198">
        <f>ROW(AG108)*AJ172^IF(AK172=100%,0,1)*PRODUCT(INDEX(1-AJ$64:AJ171,))</f>
        <v>0.37881925399034139</v>
      </c>
      <c r="AM172" s="199">
        <f t="shared" si="30"/>
        <v>30.472945160063922</v>
      </c>
      <c r="AN172" s="190"/>
    </row>
    <row r="173" spans="1:40" ht="14.45" hidden="1" customHeight="1">
      <c r="A173" s="190"/>
      <c r="B173" s="686"/>
      <c r="C173" s="196">
        <v>109</v>
      </c>
      <c r="D173" s="200"/>
      <c r="E173" s="200"/>
      <c r="F173" s="198"/>
      <c r="G173" s="198"/>
      <c r="H173" s="197"/>
      <c r="I173" s="197"/>
      <c r="J173" s="198"/>
      <c r="K173" s="198"/>
      <c r="L173" s="197"/>
      <c r="M173" s="197"/>
      <c r="N173" s="198"/>
      <c r="O173" s="198"/>
      <c r="P173" s="197"/>
      <c r="Q173" s="197"/>
      <c r="R173" s="198"/>
      <c r="S173" s="198"/>
      <c r="T173" s="197"/>
      <c r="U173" s="197"/>
      <c r="V173" s="198"/>
      <c r="W173" s="198"/>
      <c r="X173" s="197"/>
      <c r="Y173" s="197"/>
      <c r="Z173" s="198"/>
      <c r="AA173" s="198"/>
      <c r="AB173" s="197"/>
      <c r="AC173" s="197"/>
      <c r="AD173" s="198"/>
      <c r="AE173" s="198"/>
      <c r="AF173" s="197">
        <f t="shared" si="31"/>
        <v>2.0000000000000007E-2</v>
      </c>
      <c r="AG173" s="197">
        <f t="shared" si="27"/>
        <v>0.97882499999999961</v>
      </c>
      <c r="AH173" s="198">
        <f>ROW(AC109)*AF173^IF(AG173=100%,0,1)*PRODUCT(INDEX(1-AF$64:AF172,))</f>
        <v>0.2601116187228189</v>
      </c>
      <c r="AI173" s="198">
        <f t="shared" si="28"/>
        <v>34.06155867481872</v>
      </c>
      <c r="AJ173" s="197">
        <f t="shared" si="32"/>
        <v>1.0000000000000004E-2</v>
      </c>
      <c r="AK173" s="197">
        <f t="shared" si="29"/>
        <v>0.48941249999999981</v>
      </c>
      <c r="AL173" s="198">
        <f>ROW(AG109)*AJ173^IF(AK173=100%,0,1)*PRODUCT(INDEX(1-AJ$64:AJ172,))</f>
        <v>0.37850357127868278</v>
      </c>
      <c r="AM173" s="199">
        <f t="shared" si="30"/>
        <v>30.851448731342604</v>
      </c>
      <c r="AN173" s="190"/>
    </row>
    <row r="174" spans="1:40" ht="14.45" hidden="1" customHeight="1">
      <c r="A174" s="190"/>
      <c r="B174" s="686"/>
      <c r="C174" s="196">
        <v>110</v>
      </c>
      <c r="D174" s="200"/>
      <c r="E174" s="200"/>
      <c r="F174" s="198"/>
      <c r="G174" s="198"/>
      <c r="H174" s="197"/>
      <c r="I174" s="197"/>
      <c r="J174" s="198"/>
      <c r="K174" s="198"/>
      <c r="L174" s="197"/>
      <c r="M174" s="197"/>
      <c r="N174" s="198"/>
      <c r="O174" s="198"/>
      <c r="P174" s="197"/>
      <c r="Q174" s="197"/>
      <c r="R174" s="198"/>
      <c r="S174" s="198"/>
      <c r="T174" s="197"/>
      <c r="U174" s="197"/>
      <c r="V174" s="198"/>
      <c r="W174" s="198"/>
      <c r="X174" s="197"/>
      <c r="Y174" s="197"/>
      <c r="Z174" s="198"/>
      <c r="AA174" s="198"/>
      <c r="AB174" s="197"/>
      <c r="AC174" s="197"/>
      <c r="AD174" s="198"/>
      <c r="AE174" s="198"/>
      <c r="AF174" s="197">
        <f t="shared" si="31"/>
        <v>2.0000000000000007E-2</v>
      </c>
      <c r="AG174" s="197">
        <f t="shared" si="27"/>
        <v>0.98812499999999959</v>
      </c>
      <c r="AH174" s="198">
        <f>ROW(AC110)*AF174^IF(AG174=100%,0,1)*PRODUCT(INDEX(1-AF$64:AF173,))</f>
        <v>0.25724800457174196</v>
      </c>
      <c r="AI174" s="198">
        <f t="shared" si="28"/>
        <v>34.318806679390462</v>
      </c>
      <c r="AJ174" s="197">
        <f t="shared" si="32"/>
        <v>1.0000000000000004E-2</v>
      </c>
      <c r="AK174" s="197">
        <f t="shared" si="29"/>
        <v>0.49406249999999979</v>
      </c>
      <c r="AL174" s="198">
        <f>ROW(AG110)*AJ174^IF(AK174=100%,0,1)*PRODUCT(INDEX(1-AJ$64:AJ173,))</f>
        <v>0.37815632029585827</v>
      </c>
      <c r="AM174" s="199">
        <f t="shared" si="30"/>
        <v>31.229605051638462</v>
      </c>
      <c r="AN174" s="190"/>
    </row>
    <row r="175" spans="1:40" ht="14.45" hidden="1" customHeight="1">
      <c r="A175" s="190"/>
      <c r="B175" s="686"/>
      <c r="C175" s="196">
        <v>111</v>
      </c>
      <c r="D175" s="200"/>
      <c r="E175" s="200"/>
      <c r="F175" s="198"/>
      <c r="G175" s="198"/>
      <c r="H175" s="197"/>
      <c r="I175" s="197"/>
      <c r="J175" s="198"/>
      <c r="K175" s="198"/>
      <c r="L175" s="197"/>
      <c r="M175" s="197"/>
      <c r="N175" s="198"/>
      <c r="O175" s="198"/>
      <c r="P175" s="197"/>
      <c r="Q175" s="197"/>
      <c r="R175" s="198"/>
      <c r="S175" s="198"/>
      <c r="T175" s="197"/>
      <c r="U175" s="197"/>
      <c r="V175" s="198"/>
      <c r="W175" s="198"/>
      <c r="X175" s="197"/>
      <c r="Y175" s="197"/>
      <c r="Z175" s="198"/>
      <c r="AA175" s="198"/>
      <c r="AB175" s="197"/>
      <c r="AC175" s="197"/>
      <c r="AD175" s="198"/>
      <c r="AE175" s="198"/>
      <c r="AF175" s="197">
        <f t="shared" si="31"/>
        <v>2.0000000000000007E-2</v>
      </c>
      <c r="AG175" s="197">
        <f t="shared" si="27"/>
        <v>0.99742499999999956</v>
      </c>
      <c r="AH175" s="198">
        <f>ROW(AC111)*AF175^IF(AG175=100%,0,1)*PRODUCT(INDEX(1-AF$64:AF174,))</f>
        <v>0.25439489033921903</v>
      </c>
      <c r="AI175" s="198">
        <f t="shared" si="28"/>
        <v>34.573201569729683</v>
      </c>
      <c r="AJ175" s="197">
        <f t="shared" si="32"/>
        <v>1.0000000000000004E-2</v>
      </c>
      <c r="AK175" s="197">
        <f t="shared" si="29"/>
        <v>0.49871249999999978</v>
      </c>
      <c r="AL175" s="198">
        <f>ROW(AG111)*AJ175^IF(AK175=100%,0,1)*PRODUCT(INDEX(1-AJ$64:AJ174,))</f>
        <v>0.37777816397556241</v>
      </c>
      <c r="AM175" s="199">
        <f t="shared" si="30"/>
        <v>31.607383215614025</v>
      </c>
      <c r="AN175" s="190"/>
    </row>
    <row r="176" spans="1:40" ht="14.45" customHeight="1">
      <c r="A176" s="190"/>
      <c r="B176" s="686"/>
      <c r="C176" s="196">
        <v>112</v>
      </c>
      <c r="D176" s="200"/>
      <c r="E176" s="200"/>
      <c r="F176" s="198"/>
      <c r="G176" s="198"/>
      <c r="H176" s="197"/>
      <c r="I176" s="197"/>
      <c r="J176" s="198"/>
      <c r="K176" s="198"/>
      <c r="L176" s="197"/>
      <c r="M176" s="197"/>
      <c r="N176" s="198"/>
      <c r="O176" s="198"/>
      <c r="P176" s="197"/>
      <c r="Q176" s="197"/>
      <c r="R176" s="198"/>
      <c r="S176" s="198"/>
      <c r="T176" s="197"/>
      <c r="U176" s="197"/>
      <c r="V176" s="198"/>
      <c r="W176" s="198"/>
      <c r="X176" s="197"/>
      <c r="Y176" s="197"/>
      <c r="Z176" s="198"/>
      <c r="AA176" s="198"/>
      <c r="AB176" s="197"/>
      <c r="AC176" s="197"/>
      <c r="AD176" s="198"/>
      <c r="AE176" s="198"/>
      <c r="AF176" s="197">
        <f t="shared" si="31"/>
        <v>2.0000000000000007E-2</v>
      </c>
      <c r="AG176" s="197">
        <f t="shared" si="27"/>
        <v>1</v>
      </c>
      <c r="AH176" s="198">
        <f>ROW(AC112)*AF176^IF(AG176=100%,0,1)*PRODUCT(INDEX(1-AF$64:AF175,))</f>
        <v>12.577650073708412</v>
      </c>
      <c r="AI176" s="198">
        <f t="shared" si="28"/>
        <v>47.150851643438095</v>
      </c>
      <c r="AJ176" s="197">
        <f t="shared" si="32"/>
        <v>1.0000000000000004E-2</v>
      </c>
      <c r="AK176" s="197">
        <f t="shared" si="29"/>
        <v>0.50336249999999982</v>
      </c>
      <c r="AL176" s="198">
        <f>ROW(AG112)*AJ176^IF(AK176=100%,0,1)*PRODUCT(INDEX(1-AJ$64:AJ175,))</f>
        <v>0.37736975514964288</v>
      </c>
      <c r="AM176" s="199">
        <f t="shared" si="30"/>
        <v>31.984752970763669</v>
      </c>
      <c r="AN176" s="190"/>
    </row>
    <row r="177" spans="1:40" ht="14.45" hidden="1" customHeight="1">
      <c r="A177" s="190"/>
      <c r="B177" s="686"/>
      <c r="C177" s="196">
        <v>113</v>
      </c>
      <c r="D177" s="200"/>
      <c r="E177" s="200"/>
      <c r="F177" s="198"/>
      <c r="G177" s="198"/>
      <c r="H177" s="197"/>
      <c r="I177" s="197"/>
      <c r="J177" s="198"/>
      <c r="K177" s="198"/>
      <c r="L177" s="197"/>
      <c r="M177" s="197"/>
      <c r="N177" s="198"/>
      <c r="O177" s="198"/>
      <c r="P177" s="197"/>
      <c r="Q177" s="197"/>
      <c r="R177" s="198"/>
      <c r="S177" s="198"/>
      <c r="T177" s="197"/>
      <c r="U177" s="197"/>
      <c r="V177" s="198"/>
      <c r="W177" s="198"/>
      <c r="X177" s="197"/>
      <c r="Y177" s="197"/>
      <c r="Z177" s="198"/>
      <c r="AA177" s="198"/>
      <c r="AB177" s="197"/>
      <c r="AC177" s="197"/>
      <c r="AD177" s="198"/>
      <c r="AE177" s="198"/>
      <c r="AF177" s="197"/>
      <c r="AG177" s="197"/>
      <c r="AH177" s="198"/>
      <c r="AI177" s="198"/>
      <c r="AJ177" s="197">
        <f t="shared" si="32"/>
        <v>1.0000000000000004E-2</v>
      </c>
      <c r="AK177" s="197">
        <f t="shared" si="29"/>
        <v>0.50801249999999987</v>
      </c>
      <c r="AL177" s="198">
        <f>ROW(AG113)*AJ177^IF(AK177=100%,0,1)*PRODUCT(INDEX(1-AJ$64:AJ176,))</f>
        <v>0.37693173668384422</v>
      </c>
      <c r="AM177" s="199">
        <f t="shared" si="30"/>
        <v>32.361684707447516</v>
      </c>
      <c r="AN177" s="190"/>
    </row>
    <row r="178" spans="1:40" ht="14.45" hidden="1" customHeight="1">
      <c r="A178" s="190"/>
      <c r="B178" s="686"/>
      <c r="C178" s="196">
        <v>114</v>
      </c>
      <c r="D178" s="200"/>
      <c r="E178" s="200"/>
      <c r="F178" s="198"/>
      <c r="G178" s="198"/>
      <c r="H178" s="197"/>
      <c r="I178" s="197"/>
      <c r="J178" s="198"/>
      <c r="K178" s="198"/>
      <c r="L178" s="197"/>
      <c r="M178" s="197"/>
      <c r="N178" s="198"/>
      <c r="O178" s="198"/>
      <c r="P178" s="197"/>
      <c r="Q178" s="197"/>
      <c r="R178" s="198"/>
      <c r="S178" s="198"/>
      <c r="T178" s="197"/>
      <c r="U178" s="197"/>
      <c r="V178" s="198"/>
      <c r="W178" s="198"/>
      <c r="X178" s="197"/>
      <c r="Y178" s="197"/>
      <c r="Z178" s="198"/>
      <c r="AA178" s="198"/>
      <c r="AB178" s="197"/>
      <c r="AC178" s="197"/>
      <c r="AD178" s="198"/>
      <c r="AE178" s="198"/>
      <c r="AF178" s="197"/>
      <c r="AG178" s="197"/>
      <c r="AH178" s="198"/>
      <c r="AI178" s="198"/>
      <c r="AJ178" s="197">
        <f t="shared" si="32"/>
        <v>1.0000000000000004E-2</v>
      </c>
      <c r="AK178" s="197">
        <f t="shared" si="29"/>
        <v>0.51266249999999991</v>
      </c>
      <c r="AL178" s="198">
        <f>ROW(AG114)*AJ178^IF(AK178=100%,0,1)*PRODUCT(INDEX(1-AJ$64:AJ177,))</f>
        <v>0.37646474161184651</v>
      </c>
      <c r="AM178" s="199">
        <f t="shared" si="30"/>
        <v>32.738149449059364</v>
      </c>
      <c r="AN178" s="190"/>
    </row>
    <row r="179" spans="1:40" ht="14.45" hidden="1" customHeight="1">
      <c r="A179" s="190"/>
      <c r="B179" s="686"/>
      <c r="C179" s="196">
        <v>115</v>
      </c>
      <c r="D179" s="200"/>
      <c r="E179" s="200"/>
      <c r="F179" s="198"/>
      <c r="G179" s="198"/>
      <c r="H179" s="197"/>
      <c r="I179" s="197"/>
      <c r="J179" s="198"/>
      <c r="K179" s="198"/>
      <c r="L179" s="197"/>
      <c r="M179" s="197"/>
      <c r="N179" s="198"/>
      <c r="O179" s="198"/>
      <c r="P179" s="197"/>
      <c r="Q179" s="197"/>
      <c r="R179" s="198"/>
      <c r="S179" s="198"/>
      <c r="T179" s="197"/>
      <c r="U179" s="197"/>
      <c r="V179" s="198"/>
      <c r="W179" s="198"/>
      <c r="X179" s="197"/>
      <c r="Y179" s="197"/>
      <c r="Z179" s="198"/>
      <c r="AA179" s="198"/>
      <c r="AB179" s="197"/>
      <c r="AC179" s="197"/>
      <c r="AD179" s="198"/>
      <c r="AE179" s="198"/>
      <c r="AF179" s="197"/>
      <c r="AG179" s="197"/>
      <c r="AH179" s="198"/>
      <c r="AI179" s="198"/>
      <c r="AJ179" s="197">
        <f t="shared" si="32"/>
        <v>1.0000000000000004E-2</v>
      </c>
      <c r="AK179" s="197">
        <f t="shared" si="29"/>
        <v>0.51731249999999995</v>
      </c>
      <c r="AL179" s="198">
        <f>ROW(AG115)*AJ179^IF(AK179=100%,0,1)*PRODUCT(INDEX(1-AJ$64:AJ178,))</f>
        <v>0.37596939326762036</v>
      </c>
      <c r="AM179" s="199">
        <f t="shared" si="30"/>
        <v>33.114118842326981</v>
      </c>
      <c r="AN179" s="190"/>
    </row>
    <row r="180" spans="1:40" ht="14.45" hidden="1" customHeight="1">
      <c r="A180" s="190"/>
      <c r="B180" s="686"/>
      <c r="C180" s="196">
        <v>116</v>
      </c>
      <c r="D180" s="200"/>
      <c r="E180" s="200"/>
      <c r="F180" s="198"/>
      <c r="G180" s="198"/>
      <c r="H180" s="197"/>
      <c r="I180" s="197"/>
      <c r="J180" s="198"/>
      <c r="K180" s="198"/>
      <c r="L180" s="197"/>
      <c r="M180" s="197"/>
      <c r="N180" s="198"/>
      <c r="O180" s="198"/>
      <c r="P180" s="197"/>
      <c r="Q180" s="197"/>
      <c r="R180" s="198"/>
      <c r="S180" s="198"/>
      <c r="T180" s="197"/>
      <c r="U180" s="197"/>
      <c r="V180" s="198"/>
      <c r="W180" s="198"/>
      <c r="X180" s="197"/>
      <c r="Y180" s="197"/>
      <c r="Z180" s="198"/>
      <c r="AA180" s="198"/>
      <c r="AB180" s="197"/>
      <c r="AC180" s="197"/>
      <c r="AD180" s="198"/>
      <c r="AE180" s="198"/>
      <c r="AF180" s="197"/>
      <c r="AG180" s="197"/>
      <c r="AH180" s="198"/>
      <c r="AI180" s="198"/>
      <c r="AJ180" s="197">
        <f t="shared" si="32"/>
        <v>1.0000000000000004E-2</v>
      </c>
      <c r="AK180" s="197">
        <f t="shared" si="29"/>
        <v>0.5219625</v>
      </c>
      <c r="AL180" s="198">
        <f>ROW(AG116)*AJ180^IF(AK180=100%,0,1)*PRODUCT(INDEX(1-AJ$64:AJ179,))</f>
        <v>0.37544630541611762</v>
      </c>
      <c r="AM180" s="199">
        <f t="shared" si="30"/>
        <v>33.4895651477431</v>
      </c>
      <c r="AN180" s="190"/>
    </row>
    <row r="181" spans="1:40" ht="14.45" hidden="1" customHeight="1">
      <c r="A181" s="190"/>
      <c r="B181" s="686"/>
      <c r="C181" s="196">
        <v>117</v>
      </c>
      <c r="D181" s="200"/>
      <c r="E181" s="200"/>
      <c r="F181" s="198"/>
      <c r="G181" s="198"/>
      <c r="H181" s="197"/>
      <c r="I181" s="197"/>
      <c r="J181" s="198"/>
      <c r="K181" s="198"/>
      <c r="L181" s="197"/>
      <c r="M181" s="197"/>
      <c r="N181" s="198"/>
      <c r="O181" s="198"/>
      <c r="P181" s="197"/>
      <c r="Q181" s="197"/>
      <c r="R181" s="198"/>
      <c r="S181" s="198"/>
      <c r="T181" s="197"/>
      <c r="U181" s="197"/>
      <c r="V181" s="198"/>
      <c r="W181" s="198"/>
      <c r="X181" s="197"/>
      <c r="Y181" s="197"/>
      <c r="Z181" s="198"/>
      <c r="AA181" s="198"/>
      <c r="AB181" s="197"/>
      <c r="AC181" s="197"/>
      <c r="AD181" s="198"/>
      <c r="AE181" s="198"/>
      <c r="AF181" s="197"/>
      <c r="AG181" s="197"/>
      <c r="AH181" s="198"/>
      <c r="AI181" s="198"/>
      <c r="AJ181" s="197">
        <f t="shared" si="32"/>
        <v>1.0000000000000004E-2</v>
      </c>
      <c r="AK181" s="197">
        <f t="shared" si="29"/>
        <v>0.52661250000000004</v>
      </c>
      <c r="AL181" s="198">
        <f>ROW(AG117)*AJ181^IF(AK181=100%,0,1)*PRODUCT(INDEX(1-AJ$64:AJ180,))</f>
        <v>0.37489608238231809</v>
      </c>
      <c r="AM181" s="199">
        <f t="shared" si="30"/>
        <v>33.864461230125421</v>
      </c>
      <c r="AN181" s="190"/>
    </row>
    <row r="182" spans="1:40" ht="14.45" hidden="1" customHeight="1">
      <c r="A182" s="190"/>
      <c r="B182" s="686"/>
      <c r="C182" s="196">
        <v>118</v>
      </c>
      <c r="D182" s="200"/>
      <c r="E182" s="200"/>
      <c r="F182" s="198"/>
      <c r="G182" s="198"/>
      <c r="H182" s="197"/>
      <c r="I182" s="197"/>
      <c r="J182" s="198"/>
      <c r="K182" s="198"/>
      <c r="L182" s="197"/>
      <c r="M182" s="197"/>
      <c r="N182" s="198"/>
      <c r="O182" s="198"/>
      <c r="P182" s="197"/>
      <c r="Q182" s="197"/>
      <c r="R182" s="198"/>
      <c r="S182" s="198"/>
      <c r="T182" s="197"/>
      <c r="U182" s="197"/>
      <c r="V182" s="198"/>
      <c r="W182" s="198"/>
      <c r="X182" s="197"/>
      <c r="Y182" s="197"/>
      <c r="Z182" s="198"/>
      <c r="AA182" s="198"/>
      <c r="AB182" s="197"/>
      <c r="AC182" s="197"/>
      <c r="AD182" s="198"/>
      <c r="AE182" s="198"/>
      <c r="AF182" s="197"/>
      <c r="AG182" s="197"/>
      <c r="AH182" s="198"/>
      <c r="AI182" s="198"/>
      <c r="AJ182" s="197">
        <f t="shared" si="32"/>
        <v>1.0000000000000004E-2</v>
      </c>
      <c r="AK182" s="197">
        <f t="shared" si="29"/>
        <v>0.53126250000000008</v>
      </c>
      <c r="AL182" s="198">
        <f>ROW(AG118)*AJ182^IF(AK182=100%,0,1)*PRODUCT(INDEX(1-AJ$64:AJ181,))</f>
        <v>0.37431931917865302</v>
      </c>
      <c r="AM182" s="199">
        <f t="shared" si="30"/>
        <v>34.238780549304074</v>
      </c>
      <c r="AN182" s="190"/>
    </row>
    <row r="183" spans="1:40" ht="14.45" hidden="1" customHeight="1">
      <c r="A183" s="190"/>
      <c r="B183" s="686"/>
      <c r="C183" s="196">
        <v>119</v>
      </c>
      <c r="D183" s="200"/>
      <c r="E183" s="200"/>
      <c r="F183" s="198"/>
      <c r="G183" s="198"/>
      <c r="H183" s="197"/>
      <c r="I183" s="197"/>
      <c r="J183" s="198"/>
      <c r="K183" s="198"/>
      <c r="L183" s="197"/>
      <c r="M183" s="197"/>
      <c r="N183" s="198"/>
      <c r="O183" s="198"/>
      <c r="P183" s="197"/>
      <c r="Q183" s="197"/>
      <c r="R183" s="198"/>
      <c r="S183" s="198"/>
      <c r="T183" s="197"/>
      <c r="U183" s="197"/>
      <c r="V183" s="198"/>
      <c r="W183" s="198"/>
      <c r="X183" s="197"/>
      <c r="Y183" s="197"/>
      <c r="Z183" s="198"/>
      <c r="AA183" s="198"/>
      <c r="AB183" s="197"/>
      <c r="AC183" s="197"/>
      <c r="AD183" s="198"/>
      <c r="AE183" s="198"/>
      <c r="AF183" s="197"/>
      <c r="AG183" s="197"/>
      <c r="AH183" s="198"/>
      <c r="AI183" s="198"/>
      <c r="AJ183" s="197">
        <f t="shared" si="32"/>
        <v>1.0000000000000004E-2</v>
      </c>
      <c r="AK183" s="197">
        <f t="shared" si="29"/>
        <v>0.53591250000000012</v>
      </c>
      <c r="AL183" s="198">
        <f>ROW(AG119)*AJ183^IF(AK183=100%,0,1)*PRODUCT(INDEX(1-AJ$64:AJ182,))</f>
        <v>0.37371660163082299</v>
      </c>
      <c r="AM183" s="199">
        <f t="shared" si="30"/>
        <v>34.6124971509349</v>
      </c>
      <c r="AN183" s="190"/>
    </row>
    <row r="184" spans="1:40" ht="14.45" hidden="1" customHeight="1">
      <c r="A184" s="190"/>
      <c r="B184" s="686"/>
      <c r="C184" s="196">
        <v>120</v>
      </c>
      <c r="D184" s="200"/>
      <c r="E184" s="200"/>
      <c r="F184" s="198"/>
      <c r="G184" s="198"/>
      <c r="H184" s="197"/>
      <c r="I184" s="197"/>
      <c r="J184" s="198"/>
      <c r="K184" s="198"/>
      <c r="L184" s="197"/>
      <c r="M184" s="197"/>
      <c r="N184" s="198"/>
      <c r="O184" s="198"/>
      <c r="P184" s="197"/>
      <c r="Q184" s="197"/>
      <c r="R184" s="198"/>
      <c r="S184" s="198"/>
      <c r="T184" s="197"/>
      <c r="U184" s="197"/>
      <c r="V184" s="198"/>
      <c r="W184" s="198"/>
      <c r="X184" s="197"/>
      <c r="Y184" s="197"/>
      <c r="Z184" s="198"/>
      <c r="AA184" s="198"/>
      <c r="AB184" s="197"/>
      <c r="AC184" s="197"/>
      <c r="AD184" s="198"/>
      <c r="AE184" s="198"/>
      <c r="AF184" s="197"/>
      <c r="AG184" s="197"/>
      <c r="AH184" s="198"/>
      <c r="AI184" s="198"/>
      <c r="AJ184" s="197">
        <f t="shared" si="32"/>
        <v>1.0000000000000004E-2</v>
      </c>
      <c r="AK184" s="197">
        <f t="shared" si="29"/>
        <v>0.54056250000000017</v>
      </c>
      <c r="AL184" s="198">
        <f>ROW(AG120)*AJ184^IF(AK184=100%,0,1)*PRODUCT(INDEX(1-AJ$64:AJ183,))</f>
        <v>0.37308850650203168</v>
      </c>
      <c r="AM184" s="199">
        <f t="shared" si="30"/>
        <v>34.985585657436928</v>
      </c>
      <c r="AN184" s="190"/>
    </row>
    <row r="185" spans="1:40" ht="14.45" hidden="1" customHeight="1">
      <c r="A185" s="190"/>
      <c r="B185" s="686"/>
      <c r="C185" s="196">
        <v>121</v>
      </c>
      <c r="D185" s="200"/>
      <c r="E185" s="200"/>
      <c r="F185" s="198"/>
      <c r="G185" s="198"/>
      <c r="H185" s="197"/>
      <c r="I185" s="197"/>
      <c r="J185" s="198"/>
      <c r="K185" s="198"/>
      <c r="L185" s="197"/>
      <c r="M185" s="197"/>
      <c r="N185" s="198"/>
      <c r="O185" s="198"/>
      <c r="P185" s="197"/>
      <c r="Q185" s="197"/>
      <c r="R185" s="198"/>
      <c r="S185" s="198"/>
      <c r="T185" s="197"/>
      <c r="U185" s="197"/>
      <c r="V185" s="198"/>
      <c r="W185" s="198"/>
      <c r="X185" s="197"/>
      <c r="Y185" s="197"/>
      <c r="Z185" s="198"/>
      <c r="AA185" s="198"/>
      <c r="AB185" s="197"/>
      <c r="AC185" s="197"/>
      <c r="AD185" s="198"/>
      <c r="AE185" s="198"/>
      <c r="AF185" s="197"/>
      <c r="AG185" s="197"/>
      <c r="AH185" s="198"/>
      <c r="AI185" s="198"/>
      <c r="AJ185" s="197">
        <f t="shared" si="32"/>
        <v>1.0000000000000004E-2</v>
      </c>
      <c r="AK185" s="197">
        <f t="shared" si="29"/>
        <v>0.54521250000000021</v>
      </c>
      <c r="AL185" s="198">
        <f>ROW(AG121)*AJ185^IF(AK185=100%,0,1)*PRODUCT(INDEX(1-AJ$64:AJ184,))</f>
        <v>0.37243560161565314</v>
      </c>
      <c r="AM185" s="199">
        <f t="shared" si="30"/>
        <v>35.358021259052585</v>
      </c>
      <c r="AN185" s="190"/>
    </row>
    <row r="186" spans="1:40" ht="14.45" hidden="1" customHeight="1">
      <c r="A186" s="190"/>
      <c r="B186" s="686"/>
      <c r="C186" s="196">
        <v>122</v>
      </c>
      <c r="D186" s="200"/>
      <c r="E186" s="200"/>
      <c r="F186" s="198"/>
      <c r="G186" s="198"/>
      <c r="H186" s="197"/>
      <c r="I186" s="197"/>
      <c r="J186" s="198"/>
      <c r="K186" s="198"/>
      <c r="L186" s="197"/>
      <c r="M186" s="197"/>
      <c r="N186" s="198"/>
      <c r="O186" s="198"/>
      <c r="P186" s="197"/>
      <c r="Q186" s="197"/>
      <c r="R186" s="198"/>
      <c r="S186" s="198"/>
      <c r="T186" s="197"/>
      <c r="U186" s="197"/>
      <c r="V186" s="198"/>
      <c r="W186" s="198"/>
      <c r="X186" s="197"/>
      <c r="Y186" s="197"/>
      <c r="Z186" s="198"/>
      <c r="AA186" s="198"/>
      <c r="AB186" s="197"/>
      <c r="AC186" s="197"/>
      <c r="AD186" s="198"/>
      <c r="AE186" s="198"/>
      <c r="AF186" s="197"/>
      <c r="AG186" s="197"/>
      <c r="AH186" s="198"/>
      <c r="AI186" s="198"/>
      <c r="AJ186" s="197">
        <f t="shared" si="32"/>
        <v>1.0000000000000004E-2</v>
      </c>
      <c r="AK186" s="197">
        <f t="shared" si="29"/>
        <v>0.54986250000000025</v>
      </c>
      <c r="AL186" s="198">
        <f>ROW(AG122)*AJ186^IF(AK186=100%,0,1)*PRODUCT(INDEX(1-AJ$64:AJ185,))</f>
        <v>0.37175844597635199</v>
      </c>
      <c r="AM186" s="199">
        <f t="shared" si="30"/>
        <v>35.729779705028939</v>
      </c>
      <c r="AN186" s="190"/>
    </row>
    <row r="187" spans="1:40" ht="14.45" hidden="1" customHeight="1">
      <c r="A187" s="190"/>
      <c r="B187" s="686"/>
      <c r="C187" s="196">
        <v>123</v>
      </c>
      <c r="D187" s="200"/>
      <c r="E187" s="200"/>
      <c r="F187" s="198"/>
      <c r="G187" s="198"/>
      <c r="H187" s="197"/>
      <c r="I187" s="197"/>
      <c r="J187" s="198"/>
      <c r="K187" s="198"/>
      <c r="L187" s="197"/>
      <c r="M187" s="197"/>
      <c r="N187" s="198"/>
      <c r="O187" s="198"/>
      <c r="P187" s="197"/>
      <c r="Q187" s="197"/>
      <c r="R187" s="198"/>
      <c r="S187" s="198"/>
      <c r="T187" s="197"/>
      <c r="U187" s="197"/>
      <c r="V187" s="198"/>
      <c r="W187" s="198"/>
      <c r="X187" s="197"/>
      <c r="Y187" s="197"/>
      <c r="Z187" s="198"/>
      <c r="AA187" s="198"/>
      <c r="AB187" s="197"/>
      <c r="AC187" s="197"/>
      <c r="AD187" s="198"/>
      <c r="AE187" s="198"/>
      <c r="AF187" s="197"/>
      <c r="AG187" s="197"/>
      <c r="AH187" s="198"/>
      <c r="AI187" s="198"/>
      <c r="AJ187" s="197">
        <f t="shared" si="32"/>
        <v>1.0000000000000004E-2</v>
      </c>
      <c r="AK187" s="197">
        <f t="shared" si="29"/>
        <v>0.5545125000000003</v>
      </c>
      <c r="AL187" s="198">
        <f>ROW(AG123)*AJ187^IF(AK187=100%,0,1)*PRODUCT(INDEX(1-AJ$64:AJ186,))</f>
        <v>0.37105758988967524</v>
      </c>
      <c r="AM187" s="199">
        <f t="shared" si="30"/>
        <v>36.100837294918612</v>
      </c>
      <c r="AN187" s="190"/>
    </row>
    <row r="188" spans="1:40" ht="14.45" hidden="1" customHeight="1">
      <c r="A188" s="190"/>
      <c r="B188" s="686"/>
      <c r="C188" s="196">
        <v>124</v>
      </c>
      <c r="D188" s="200"/>
      <c r="E188" s="200"/>
      <c r="F188" s="198"/>
      <c r="G188" s="198"/>
      <c r="H188" s="197"/>
      <c r="I188" s="197"/>
      <c r="J188" s="198"/>
      <c r="K188" s="198"/>
      <c r="L188" s="197"/>
      <c r="M188" s="197"/>
      <c r="N188" s="198"/>
      <c r="O188" s="198"/>
      <c r="P188" s="197"/>
      <c r="Q188" s="197"/>
      <c r="R188" s="198"/>
      <c r="S188" s="198"/>
      <c r="T188" s="197"/>
      <c r="U188" s="197"/>
      <c r="V188" s="198"/>
      <c r="W188" s="198"/>
      <c r="X188" s="197"/>
      <c r="Y188" s="197"/>
      <c r="Z188" s="198"/>
      <c r="AA188" s="198"/>
      <c r="AB188" s="197"/>
      <c r="AC188" s="197"/>
      <c r="AD188" s="198"/>
      <c r="AE188" s="198"/>
      <c r="AF188" s="197"/>
      <c r="AG188" s="197"/>
      <c r="AH188" s="198"/>
      <c r="AI188" s="198"/>
      <c r="AJ188" s="197">
        <f t="shared" si="32"/>
        <v>1.0000000000000004E-2</v>
      </c>
      <c r="AK188" s="197">
        <f t="shared" si="29"/>
        <v>0.55916250000000034</v>
      </c>
      <c r="AL188" s="198">
        <f>ROW(AG124)*AJ188^IF(AK188=100%,0,1)*PRODUCT(INDEX(1-AJ$64:AJ187,))</f>
        <v>0.37033357508013437</v>
      </c>
      <c r="AM188" s="199">
        <f t="shared" si="30"/>
        <v>36.471170869998744</v>
      </c>
      <c r="AN188" s="190"/>
    </row>
    <row r="189" spans="1:40" ht="14.45" hidden="1" customHeight="1">
      <c r="A189" s="190"/>
      <c r="B189" s="686"/>
      <c r="C189" s="196">
        <v>125</v>
      </c>
      <c r="D189" s="200"/>
      <c r="E189" s="200"/>
      <c r="F189" s="198"/>
      <c r="G189" s="198"/>
      <c r="H189" s="197"/>
      <c r="I189" s="197"/>
      <c r="J189" s="198"/>
      <c r="K189" s="198"/>
      <c r="L189" s="197"/>
      <c r="M189" s="197"/>
      <c r="N189" s="198"/>
      <c r="O189" s="198"/>
      <c r="P189" s="197"/>
      <c r="Q189" s="197"/>
      <c r="R189" s="198"/>
      <c r="S189" s="198"/>
      <c r="T189" s="197"/>
      <c r="U189" s="197"/>
      <c r="V189" s="198"/>
      <c r="W189" s="198"/>
      <c r="X189" s="197"/>
      <c r="Y189" s="197"/>
      <c r="Z189" s="198"/>
      <c r="AA189" s="198"/>
      <c r="AB189" s="197"/>
      <c r="AC189" s="197"/>
      <c r="AD189" s="198"/>
      <c r="AE189" s="198"/>
      <c r="AF189" s="197"/>
      <c r="AG189" s="197"/>
      <c r="AH189" s="198"/>
      <c r="AI189" s="198"/>
      <c r="AJ189" s="197">
        <f t="shared" si="32"/>
        <v>1.0000000000000004E-2</v>
      </c>
      <c r="AK189" s="197">
        <f t="shared" si="29"/>
        <v>0.56381250000000038</v>
      </c>
      <c r="AL189" s="198">
        <f>ROW(AG125)*AJ189^IF(AK189=100%,0,1)*PRODUCT(INDEX(1-AJ$64:AJ188,))</f>
        <v>0.36958693480779542</v>
      </c>
      <c r="AM189" s="199">
        <f t="shared" si="30"/>
        <v>36.840757804806536</v>
      </c>
      <c r="AN189" s="190"/>
    </row>
    <row r="190" spans="1:40" ht="14.45" hidden="1" customHeight="1">
      <c r="A190" s="190"/>
      <c r="B190" s="686"/>
      <c r="C190" s="196">
        <v>126</v>
      </c>
      <c r="D190" s="200"/>
      <c r="E190" s="200"/>
      <c r="F190" s="198"/>
      <c r="G190" s="198"/>
      <c r="H190" s="197"/>
      <c r="I190" s="197"/>
      <c r="J190" s="198"/>
      <c r="K190" s="198"/>
      <c r="L190" s="197"/>
      <c r="M190" s="197"/>
      <c r="N190" s="198"/>
      <c r="O190" s="198"/>
      <c r="P190" s="197"/>
      <c r="Q190" s="197"/>
      <c r="R190" s="198"/>
      <c r="S190" s="198"/>
      <c r="T190" s="197"/>
      <c r="U190" s="197"/>
      <c r="V190" s="198"/>
      <c r="W190" s="198"/>
      <c r="X190" s="197"/>
      <c r="Y190" s="197"/>
      <c r="Z190" s="198"/>
      <c r="AA190" s="198"/>
      <c r="AB190" s="197"/>
      <c r="AC190" s="197"/>
      <c r="AD190" s="198"/>
      <c r="AE190" s="198"/>
      <c r="AF190" s="197"/>
      <c r="AG190" s="197"/>
      <c r="AH190" s="198"/>
      <c r="AI190" s="198"/>
      <c r="AJ190" s="197">
        <f t="shared" si="32"/>
        <v>1.0000000000000004E-2</v>
      </c>
      <c r="AK190" s="197">
        <f t="shared" si="29"/>
        <v>0.56846250000000043</v>
      </c>
      <c r="AL190" s="198">
        <f>ROW(AG126)*AJ190^IF(AK190=100%,0,1)*PRODUCT(INDEX(1-AJ$64:AJ189,))</f>
        <v>0.36881819398339516</v>
      </c>
      <c r="AM190" s="199">
        <f t="shared" si="30"/>
        <v>37.20957599878993</v>
      </c>
      <c r="AN190" s="190"/>
    </row>
    <row r="191" spans="1:40" ht="14.45" hidden="1" customHeight="1">
      <c r="A191" s="190"/>
      <c r="B191" s="686"/>
      <c r="C191" s="196">
        <v>127</v>
      </c>
      <c r="D191" s="200"/>
      <c r="E191" s="200"/>
      <c r="F191" s="198"/>
      <c r="G191" s="198"/>
      <c r="H191" s="197"/>
      <c r="I191" s="197"/>
      <c r="J191" s="198"/>
      <c r="K191" s="198"/>
      <c r="L191" s="197"/>
      <c r="M191" s="197"/>
      <c r="N191" s="198"/>
      <c r="O191" s="198"/>
      <c r="P191" s="197"/>
      <c r="Q191" s="197"/>
      <c r="R191" s="198"/>
      <c r="S191" s="198"/>
      <c r="T191" s="197"/>
      <c r="U191" s="197"/>
      <c r="V191" s="198"/>
      <c r="W191" s="198"/>
      <c r="X191" s="197"/>
      <c r="Y191" s="197"/>
      <c r="Z191" s="198"/>
      <c r="AA191" s="198"/>
      <c r="AB191" s="197"/>
      <c r="AC191" s="197"/>
      <c r="AD191" s="198"/>
      <c r="AE191" s="198"/>
      <c r="AF191" s="197"/>
      <c r="AG191" s="197"/>
      <c r="AH191" s="198"/>
      <c r="AI191" s="198"/>
      <c r="AJ191" s="197">
        <f t="shared" si="32"/>
        <v>1.0000000000000004E-2</v>
      </c>
      <c r="AK191" s="197">
        <f t="shared" si="29"/>
        <v>0.57311250000000047</v>
      </c>
      <c r="AL191" s="198">
        <f>ROW(AG127)*AJ191^IF(AK191=100%,0,1)*PRODUCT(INDEX(1-AJ$64:AJ190,))</f>
        <v>0.36802786928200221</v>
      </c>
      <c r="AM191" s="199">
        <f t="shared" si="30"/>
        <v>37.577603868071932</v>
      </c>
      <c r="AN191" s="190"/>
    </row>
    <row r="192" spans="1:40" ht="14.45" hidden="1" customHeight="1">
      <c r="A192" s="190"/>
      <c r="B192" s="686"/>
      <c r="C192" s="196">
        <v>128</v>
      </c>
      <c r="D192" s="200"/>
      <c r="E192" s="200"/>
      <c r="F192" s="198"/>
      <c r="G192" s="198"/>
      <c r="H192" s="197"/>
      <c r="I192" s="197"/>
      <c r="J192" s="198"/>
      <c r="K192" s="198"/>
      <c r="L192" s="197"/>
      <c r="M192" s="197"/>
      <c r="N192" s="198"/>
      <c r="O192" s="198"/>
      <c r="P192" s="197"/>
      <c r="Q192" s="197"/>
      <c r="R192" s="198"/>
      <c r="S192" s="198"/>
      <c r="T192" s="197"/>
      <c r="U192" s="197"/>
      <c r="V192" s="198"/>
      <c r="W192" s="198"/>
      <c r="X192" s="197"/>
      <c r="Y192" s="197"/>
      <c r="Z192" s="198"/>
      <c r="AA192" s="198"/>
      <c r="AB192" s="197"/>
      <c r="AC192" s="197"/>
      <c r="AD192" s="198"/>
      <c r="AE192" s="198"/>
      <c r="AF192" s="197"/>
      <c r="AG192" s="197"/>
      <c r="AH192" s="198"/>
      <c r="AI192" s="198"/>
      <c r="AJ192" s="197">
        <f t="shared" si="32"/>
        <v>1.0000000000000004E-2</v>
      </c>
      <c r="AK192" s="197">
        <f t="shared" si="29"/>
        <v>0.57776250000000051</v>
      </c>
      <c r="AL192" s="198">
        <f>ROW(AG128)*AJ192^IF(AK192=100%,0,1)*PRODUCT(INDEX(1-AJ$64:AJ191,))</f>
        <v>0.36721646925523876</v>
      </c>
      <c r="AM192" s="199">
        <f t="shared" si="30"/>
        <v>37.944820337327172</v>
      </c>
      <c r="AN192" s="190"/>
    </row>
    <row r="193" spans="1:40" ht="14.45" hidden="1" customHeight="1">
      <c r="A193" s="190"/>
      <c r="B193" s="686"/>
      <c r="C193" s="196">
        <v>129</v>
      </c>
      <c r="D193" s="200"/>
      <c r="E193" s="200"/>
      <c r="F193" s="198"/>
      <c r="G193" s="198"/>
      <c r="H193" s="197"/>
      <c r="I193" s="197"/>
      <c r="J193" s="198"/>
      <c r="K193" s="198"/>
      <c r="L193" s="197"/>
      <c r="M193" s="197"/>
      <c r="N193" s="198"/>
      <c r="O193" s="198"/>
      <c r="P193" s="197"/>
      <c r="Q193" s="197"/>
      <c r="R193" s="198"/>
      <c r="S193" s="198"/>
      <c r="T193" s="197"/>
      <c r="U193" s="197"/>
      <c r="V193" s="198"/>
      <c r="W193" s="198"/>
      <c r="X193" s="197"/>
      <c r="Y193" s="197"/>
      <c r="Z193" s="198"/>
      <c r="AA193" s="198"/>
      <c r="AB193" s="197"/>
      <c r="AC193" s="197"/>
      <c r="AD193" s="198"/>
      <c r="AE193" s="198"/>
      <c r="AF193" s="197"/>
      <c r="AG193" s="197"/>
      <c r="AH193" s="198"/>
      <c r="AI193" s="198"/>
      <c r="AJ193" s="197">
        <f t="shared" si="32"/>
        <v>1.0000000000000004E-2</v>
      </c>
      <c r="AK193" s="197">
        <f t="shared" si="29"/>
        <v>0.58241250000000055</v>
      </c>
      <c r="AL193" s="198">
        <f>ROW(AG129)*AJ193^IF(AK193=100%,0,1)*PRODUCT(INDEX(1-AJ$64:AJ192,))</f>
        <v>0.36638449444208238</v>
      </c>
      <c r="AM193" s="199">
        <f t="shared" si="30"/>
        <v>38.311204831769253</v>
      </c>
      <c r="AN193" s="190"/>
    </row>
    <row r="194" spans="1:40" ht="14.45" hidden="1" customHeight="1">
      <c r="A194" s="190"/>
      <c r="B194" s="686"/>
      <c r="C194" s="196">
        <v>130</v>
      </c>
      <c r="D194" s="200"/>
      <c r="E194" s="200"/>
      <c r="F194" s="198"/>
      <c r="G194" s="198"/>
      <c r="H194" s="197"/>
      <c r="I194" s="197"/>
      <c r="J194" s="198"/>
      <c r="K194" s="198"/>
      <c r="L194" s="197"/>
      <c r="M194" s="197"/>
      <c r="N194" s="198"/>
      <c r="O194" s="198"/>
      <c r="P194" s="197"/>
      <c r="Q194" s="197"/>
      <c r="R194" s="198"/>
      <c r="S194" s="198"/>
      <c r="T194" s="197"/>
      <c r="U194" s="197"/>
      <c r="V194" s="198"/>
      <c r="W194" s="198"/>
      <c r="X194" s="197"/>
      <c r="Y194" s="197"/>
      <c r="Z194" s="198"/>
      <c r="AA194" s="198"/>
      <c r="AB194" s="197"/>
      <c r="AC194" s="197"/>
      <c r="AD194" s="198"/>
      <c r="AE194" s="198"/>
      <c r="AF194" s="197"/>
      <c r="AG194" s="197"/>
      <c r="AH194" s="198"/>
      <c r="AI194" s="198"/>
      <c r="AJ194" s="197">
        <f t="shared" si="32"/>
        <v>1.0000000000000004E-2</v>
      </c>
      <c r="AK194" s="197">
        <f t="shared" ref="AK194:AK257" si="33">IF(AK193+AJ193*0.465&gt;1,1,AK193+AJ193*0.465)</f>
        <v>0.5870625000000006</v>
      </c>
      <c r="AL194" s="198">
        <f>ROW(AG130)*AJ194^IF(AK194=100%,0,1)*PRODUCT(INDEX(1-AJ$64:AJ193,))</f>
        <v>0.36553243747826353</v>
      </c>
      <c r="AM194" s="199">
        <f t="shared" ref="AM194:AM257" si="34">SUM(AL194+AM193)</f>
        <v>38.676737269247518</v>
      </c>
      <c r="AN194" s="190"/>
    </row>
    <row r="195" spans="1:40" ht="14.45" hidden="1" customHeight="1">
      <c r="A195" s="190"/>
      <c r="B195" s="686"/>
      <c r="C195" s="196">
        <v>131</v>
      </c>
      <c r="D195" s="200"/>
      <c r="E195" s="200"/>
      <c r="F195" s="198"/>
      <c r="G195" s="198"/>
      <c r="H195" s="197"/>
      <c r="I195" s="197"/>
      <c r="J195" s="198"/>
      <c r="K195" s="198"/>
      <c r="L195" s="197"/>
      <c r="M195" s="197"/>
      <c r="N195" s="198"/>
      <c r="O195" s="198"/>
      <c r="P195" s="197"/>
      <c r="Q195" s="197"/>
      <c r="R195" s="198"/>
      <c r="S195" s="198"/>
      <c r="T195" s="197"/>
      <c r="U195" s="197"/>
      <c r="V195" s="198"/>
      <c r="W195" s="198"/>
      <c r="X195" s="197"/>
      <c r="Y195" s="197"/>
      <c r="Z195" s="198"/>
      <c r="AA195" s="198"/>
      <c r="AB195" s="197"/>
      <c r="AC195" s="197"/>
      <c r="AD195" s="198"/>
      <c r="AE195" s="198"/>
      <c r="AF195" s="197"/>
      <c r="AG195" s="197"/>
      <c r="AH195" s="198"/>
      <c r="AI195" s="198"/>
      <c r="AJ195" s="197">
        <f t="shared" si="32"/>
        <v>1.0000000000000004E-2</v>
      </c>
      <c r="AK195" s="197">
        <f t="shared" si="33"/>
        <v>0.59171250000000064</v>
      </c>
      <c r="AL195" s="198">
        <f>ROW(AG131)*AJ195^IF(AK195=100%,0,1)*PRODUCT(INDEX(1-AJ$64:AJ194,))</f>
        <v>0.36466078320427692</v>
      </c>
      <c r="AM195" s="199">
        <f t="shared" si="34"/>
        <v>39.041398052451797</v>
      </c>
      <c r="AN195" s="190"/>
    </row>
    <row r="196" spans="1:40" ht="14.45" hidden="1" customHeight="1">
      <c r="A196" s="190"/>
      <c r="B196" s="686"/>
      <c r="C196" s="196">
        <v>132</v>
      </c>
      <c r="D196" s="200"/>
      <c r="E196" s="200"/>
      <c r="F196" s="198"/>
      <c r="G196" s="198"/>
      <c r="H196" s="197"/>
      <c r="I196" s="197"/>
      <c r="J196" s="198"/>
      <c r="K196" s="198"/>
      <c r="L196" s="197"/>
      <c r="M196" s="197"/>
      <c r="N196" s="198"/>
      <c r="O196" s="198"/>
      <c r="P196" s="197"/>
      <c r="Q196" s="197"/>
      <c r="R196" s="198"/>
      <c r="S196" s="198"/>
      <c r="T196" s="197"/>
      <c r="U196" s="197"/>
      <c r="V196" s="198"/>
      <c r="W196" s="198"/>
      <c r="X196" s="197"/>
      <c r="Y196" s="197"/>
      <c r="Z196" s="198"/>
      <c r="AA196" s="198"/>
      <c r="AB196" s="197"/>
      <c r="AC196" s="197"/>
      <c r="AD196" s="198"/>
      <c r="AE196" s="198"/>
      <c r="AF196" s="197"/>
      <c r="AG196" s="197"/>
      <c r="AH196" s="198"/>
      <c r="AI196" s="198"/>
      <c r="AJ196" s="197">
        <f t="shared" si="32"/>
        <v>1.0000000000000004E-2</v>
      </c>
      <c r="AK196" s="197">
        <f t="shared" si="33"/>
        <v>0.59636250000000068</v>
      </c>
      <c r="AL196" s="198">
        <f>ROW(AG132)*AJ196^IF(AK196=100%,0,1)*PRODUCT(INDEX(1-AJ$64:AJ195,))</f>
        <v>0.3637700087720222</v>
      </c>
      <c r="AM196" s="199">
        <f t="shared" si="34"/>
        <v>39.405168061223819</v>
      </c>
      <c r="AN196" s="190"/>
    </row>
    <row r="197" spans="1:40" ht="14.45" hidden="1" customHeight="1">
      <c r="A197" s="190"/>
      <c r="B197" s="686"/>
      <c r="C197" s="196">
        <v>133</v>
      </c>
      <c r="D197" s="200"/>
      <c r="E197" s="200"/>
      <c r="F197" s="198"/>
      <c r="G197" s="198"/>
      <c r="H197" s="197"/>
      <c r="I197" s="197"/>
      <c r="J197" s="198"/>
      <c r="K197" s="198"/>
      <c r="L197" s="197"/>
      <c r="M197" s="197"/>
      <c r="N197" s="198"/>
      <c r="O197" s="198"/>
      <c r="P197" s="197"/>
      <c r="Q197" s="197"/>
      <c r="R197" s="198"/>
      <c r="S197" s="198"/>
      <c r="T197" s="197"/>
      <c r="U197" s="197"/>
      <c r="V197" s="198"/>
      <c r="W197" s="198"/>
      <c r="X197" s="197"/>
      <c r="Y197" s="197"/>
      <c r="Z197" s="198"/>
      <c r="AA197" s="198"/>
      <c r="AB197" s="197"/>
      <c r="AC197" s="197"/>
      <c r="AD197" s="198"/>
      <c r="AE197" s="198"/>
      <c r="AF197" s="197"/>
      <c r="AG197" s="197"/>
      <c r="AH197" s="198"/>
      <c r="AI197" s="198"/>
      <c r="AJ197" s="197">
        <f t="shared" si="32"/>
        <v>1.0000000000000004E-2</v>
      </c>
      <c r="AK197" s="197">
        <f t="shared" si="33"/>
        <v>0.60101250000000073</v>
      </c>
      <c r="AL197" s="198">
        <f>ROW(AG133)*AJ197^IF(AK197=100%,0,1)*PRODUCT(INDEX(1-AJ$64:AJ196,))</f>
        <v>0.36286058375009217</v>
      </c>
      <c r="AM197" s="199">
        <f t="shared" si="34"/>
        <v>39.76802864497391</v>
      </c>
      <c r="AN197" s="190"/>
    </row>
    <row r="198" spans="1:40" ht="14.45" hidden="1" customHeight="1">
      <c r="A198" s="190"/>
      <c r="B198" s="686"/>
      <c r="C198" s="196">
        <v>134</v>
      </c>
      <c r="D198" s="200"/>
      <c r="E198" s="200"/>
      <c r="F198" s="198"/>
      <c r="G198" s="198"/>
      <c r="H198" s="197"/>
      <c r="I198" s="197"/>
      <c r="J198" s="198"/>
      <c r="K198" s="198"/>
      <c r="L198" s="197"/>
      <c r="M198" s="197"/>
      <c r="N198" s="198"/>
      <c r="O198" s="198"/>
      <c r="P198" s="197"/>
      <c r="Q198" s="197"/>
      <c r="R198" s="198"/>
      <c r="S198" s="198"/>
      <c r="T198" s="197"/>
      <c r="U198" s="197"/>
      <c r="V198" s="198"/>
      <c r="W198" s="198"/>
      <c r="X198" s="197"/>
      <c r="Y198" s="197"/>
      <c r="Z198" s="198"/>
      <c r="AA198" s="198"/>
      <c r="AB198" s="197"/>
      <c r="AC198" s="197"/>
      <c r="AD198" s="198"/>
      <c r="AE198" s="198"/>
      <c r="AF198" s="197"/>
      <c r="AG198" s="197"/>
      <c r="AH198" s="198"/>
      <c r="AI198" s="198"/>
      <c r="AJ198" s="197">
        <f t="shared" si="32"/>
        <v>1.0000000000000004E-2</v>
      </c>
      <c r="AK198" s="197">
        <f t="shared" si="33"/>
        <v>0.60566250000000077</v>
      </c>
      <c r="AL198" s="198">
        <f>ROW(AG134)*AJ198^IF(AK198=100%,0,1)*PRODUCT(INDEX(1-AJ$64:AJ197,))</f>
        <v>0.36193297022772353</v>
      </c>
      <c r="AM198" s="199">
        <f t="shared" si="34"/>
        <v>40.129961615201637</v>
      </c>
      <c r="AN198" s="190"/>
    </row>
    <row r="199" spans="1:40" ht="14.45" hidden="1" customHeight="1">
      <c r="A199" s="190"/>
      <c r="B199" s="686"/>
      <c r="C199" s="196">
        <v>135</v>
      </c>
      <c r="D199" s="200"/>
      <c r="E199" s="200"/>
      <c r="F199" s="198"/>
      <c r="G199" s="198"/>
      <c r="H199" s="197"/>
      <c r="I199" s="197"/>
      <c r="J199" s="198"/>
      <c r="K199" s="198"/>
      <c r="L199" s="197"/>
      <c r="M199" s="197"/>
      <c r="N199" s="198"/>
      <c r="O199" s="198"/>
      <c r="P199" s="197"/>
      <c r="Q199" s="197"/>
      <c r="R199" s="198"/>
      <c r="S199" s="198"/>
      <c r="T199" s="197"/>
      <c r="U199" s="197"/>
      <c r="V199" s="198"/>
      <c r="W199" s="198"/>
      <c r="X199" s="197"/>
      <c r="Y199" s="197"/>
      <c r="Z199" s="198"/>
      <c r="AA199" s="198"/>
      <c r="AB199" s="197"/>
      <c r="AC199" s="197"/>
      <c r="AD199" s="198"/>
      <c r="AE199" s="198"/>
      <c r="AF199" s="197"/>
      <c r="AG199" s="197"/>
      <c r="AH199" s="198"/>
      <c r="AI199" s="198"/>
      <c r="AJ199" s="197">
        <f t="shared" si="32"/>
        <v>1.0000000000000004E-2</v>
      </c>
      <c r="AK199" s="197">
        <f t="shared" si="33"/>
        <v>0.61031250000000081</v>
      </c>
      <c r="AL199" s="198">
        <f>ROW(AG135)*AJ199^IF(AK199=100%,0,1)*PRODUCT(INDEX(1-AJ$64:AJ198,))</f>
        <v>0.3609876229174272</v>
      </c>
      <c r="AM199" s="199">
        <f t="shared" si="34"/>
        <v>40.490949238119065</v>
      </c>
      <c r="AN199" s="190"/>
    </row>
    <row r="200" spans="1:40" ht="14.45" hidden="1" customHeight="1">
      <c r="A200" s="190"/>
      <c r="B200" s="686"/>
      <c r="C200" s="196">
        <v>136</v>
      </c>
      <c r="D200" s="200"/>
      <c r="E200" s="200"/>
      <c r="F200" s="198"/>
      <c r="G200" s="198"/>
      <c r="H200" s="197"/>
      <c r="I200" s="197"/>
      <c r="J200" s="198"/>
      <c r="K200" s="198"/>
      <c r="L200" s="197"/>
      <c r="M200" s="197"/>
      <c r="N200" s="198"/>
      <c r="O200" s="198"/>
      <c r="P200" s="197"/>
      <c r="Q200" s="197"/>
      <c r="R200" s="198"/>
      <c r="S200" s="198"/>
      <c r="T200" s="197"/>
      <c r="U200" s="197"/>
      <c r="V200" s="198"/>
      <c r="W200" s="198"/>
      <c r="X200" s="197"/>
      <c r="Y200" s="197"/>
      <c r="Z200" s="198"/>
      <c r="AA200" s="198"/>
      <c r="AB200" s="197"/>
      <c r="AC200" s="197"/>
      <c r="AD200" s="198"/>
      <c r="AE200" s="198"/>
      <c r="AF200" s="197"/>
      <c r="AG200" s="197"/>
      <c r="AH200" s="198"/>
      <c r="AI200" s="198"/>
      <c r="AJ200" s="197">
        <f t="shared" si="32"/>
        <v>1.0000000000000004E-2</v>
      </c>
      <c r="AK200" s="197">
        <f t="shared" si="33"/>
        <v>0.61496250000000086</v>
      </c>
      <c r="AL200" s="198">
        <f>ROW(AG136)*AJ200^IF(AK200=100%,0,1)*PRODUCT(INDEX(1-AJ$64:AJ199,))</f>
        <v>0.36002498925631404</v>
      </c>
      <c r="AM200" s="199">
        <f t="shared" si="34"/>
        <v>40.850974227375382</v>
      </c>
      <c r="AN200" s="190"/>
    </row>
    <row r="201" spans="1:40" ht="14.45" hidden="1" customHeight="1">
      <c r="A201" s="190"/>
      <c r="B201" s="686"/>
      <c r="C201" s="196">
        <v>137</v>
      </c>
      <c r="D201" s="200"/>
      <c r="E201" s="200"/>
      <c r="F201" s="198"/>
      <c r="G201" s="198"/>
      <c r="H201" s="197"/>
      <c r="I201" s="197"/>
      <c r="J201" s="198"/>
      <c r="K201" s="198"/>
      <c r="L201" s="197"/>
      <c r="M201" s="197"/>
      <c r="N201" s="198"/>
      <c r="O201" s="198"/>
      <c r="P201" s="197"/>
      <c r="Q201" s="197"/>
      <c r="R201" s="198"/>
      <c r="S201" s="198"/>
      <c r="T201" s="197"/>
      <c r="U201" s="197"/>
      <c r="V201" s="198"/>
      <c r="W201" s="198"/>
      <c r="X201" s="197"/>
      <c r="Y201" s="197"/>
      <c r="Z201" s="198"/>
      <c r="AA201" s="198"/>
      <c r="AB201" s="197"/>
      <c r="AC201" s="197"/>
      <c r="AD201" s="198"/>
      <c r="AE201" s="198"/>
      <c r="AF201" s="197"/>
      <c r="AG201" s="197"/>
      <c r="AH201" s="198"/>
      <c r="AI201" s="198"/>
      <c r="AJ201" s="197">
        <f t="shared" si="32"/>
        <v>1.0000000000000004E-2</v>
      </c>
      <c r="AK201" s="197">
        <f t="shared" si="33"/>
        <v>0.6196125000000009</v>
      </c>
      <c r="AL201" s="198">
        <f>ROW(AG137)*AJ201^IF(AK201=100%,0,1)*PRODUCT(INDEX(1-AJ$64:AJ200,))</f>
        <v>0.3590455095061314</v>
      </c>
      <c r="AM201" s="199">
        <f t="shared" si="34"/>
        <v>41.210019736881513</v>
      </c>
      <c r="AN201" s="190"/>
    </row>
    <row r="202" spans="1:40" ht="14.45" hidden="1" customHeight="1">
      <c r="A202" s="190"/>
      <c r="B202" s="686"/>
      <c r="C202" s="196">
        <v>138</v>
      </c>
      <c r="D202" s="200"/>
      <c r="E202" s="200"/>
      <c r="F202" s="198"/>
      <c r="G202" s="198"/>
      <c r="H202" s="197"/>
      <c r="I202" s="197"/>
      <c r="J202" s="198"/>
      <c r="K202" s="198"/>
      <c r="L202" s="197"/>
      <c r="M202" s="197"/>
      <c r="N202" s="198"/>
      <c r="O202" s="198"/>
      <c r="P202" s="197"/>
      <c r="Q202" s="197"/>
      <c r="R202" s="198"/>
      <c r="S202" s="198"/>
      <c r="T202" s="197"/>
      <c r="U202" s="197"/>
      <c r="V202" s="198"/>
      <c r="W202" s="198"/>
      <c r="X202" s="197"/>
      <c r="Y202" s="197"/>
      <c r="Z202" s="198"/>
      <c r="AA202" s="198"/>
      <c r="AB202" s="197"/>
      <c r="AC202" s="197"/>
      <c r="AD202" s="198"/>
      <c r="AE202" s="198"/>
      <c r="AF202" s="197"/>
      <c r="AG202" s="197"/>
      <c r="AH202" s="198"/>
      <c r="AI202" s="198"/>
      <c r="AJ202" s="197">
        <f t="shared" si="32"/>
        <v>1.0000000000000004E-2</v>
      </c>
      <c r="AK202" s="197">
        <f t="shared" si="33"/>
        <v>0.62426250000000094</v>
      </c>
      <c r="AL202" s="198">
        <f>ROW(AG138)*AJ202^IF(AK202=100%,0,1)*PRODUCT(INDEX(1-AJ$64:AJ201,))</f>
        <v>0.3580496168520268</v>
      </c>
      <c r="AM202" s="199">
        <f t="shared" si="34"/>
        <v>41.568069353733542</v>
      </c>
      <c r="AN202" s="190"/>
    </row>
    <row r="203" spans="1:40" ht="14.45" hidden="1" customHeight="1">
      <c r="A203" s="190"/>
      <c r="B203" s="686"/>
      <c r="C203" s="196">
        <v>139</v>
      </c>
      <c r="D203" s="200"/>
      <c r="E203" s="200"/>
      <c r="F203" s="198"/>
      <c r="G203" s="198"/>
      <c r="H203" s="197"/>
      <c r="I203" s="197"/>
      <c r="J203" s="198"/>
      <c r="K203" s="198"/>
      <c r="L203" s="197"/>
      <c r="M203" s="197"/>
      <c r="N203" s="198"/>
      <c r="O203" s="198"/>
      <c r="P203" s="197"/>
      <c r="Q203" s="197"/>
      <c r="R203" s="198"/>
      <c r="S203" s="198"/>
      <c r="T203" s="197"/>
      <c r="U203" s="197"/>
      <c r="V203" s="198"/>
      <c r="W203" s="198"/>
      <c r="X203" s="197"/>
      <c r="Y203" s="197"/>
      <c r="Z203" s="198"/>
      <c r="AA203" s="198"/>
      <c r="AB203" s="197"/>
      <c r="AC203" s="197"/>
      <c r="AD203" s="198"/>
      <c r="AE203" s="198"/>
      <c r="AF203" s="197"/>
      <c r="AG203" s="197"/>
      <c r="AH203" s="198"/>
      <c r="AI203" s="198"/>
      <c r="AJ203" s="197">
        <f t="shared" si="32"/>
        <v>1.0000000000000004E-2</v>
      </c>
      <c r="AK203" s="197">
        <f t="shared" si="33"/>
        <v>0.62891250000000098</v>
      </c>
      <c r="AL203" s="198">
        <f>ROW(AG139)*AJ203^IF(AK203=100%,0,1)*PRODUCT(INDEX(1-AJ$64:AJ202,))</f>
        <v>0.35703773750005363</v>
      </c>
      <c r="AM203" s="199">
        <f t="shared" si="34"/>
        <v>41.925107091233592</v>
      </c>
      <c r="AN203" s="190"/>
    </row>
    <row r="204" spans="1:40" ht="14.45" hidden="1" customHeight="1">
      <c r="A204" s="190"/>
      <c r="B204" s="686"/>
      <c r="C204" s="196">
        <v>140</v>
      </c>
      <c r="D204" s="200"/>
      <c r="E204" s="200"/>
      <c r="F204" s="198"/>
      <c r="G204" s="198"/>
      <c r="H204" s="197"/>
      <c r="I204" s="197"/>
      <c r="J204" s="198"/>
      <c r="K204" s="198"/>
      <c r="L204" s="197"/>
      <c r="M204" s="197"/>
      <c r="N204" s="198"/>
      <c r="O204" s="198"/>
      <c r="P204" s="197"/>
      <c r="Q204" s="197"/>
      <c r="R204" s="198"/>
      <c r="S204" s="198"/>
      <c r="T204" s="197"/>
      <c r="U204" s="197"/>
      <c r="V204" s="198"/>
      <c r="W204" s="198"/>
      <c r="X204" s="197"/>
      <c r="Y204" s="197"/>
      <c r="Z204" s="198"/>
      <c r="AA204" s="198"/>
      <c r="AB204" s="197"/>
      <c r="AC204" s="197"/>
      <c r="AD204" s="198"/>
      <c r="AE204" s="198"/>
      <c r="AF204" s="197"/>
      <c r="AG204" s="197"/>
      <c r="AH204" s="198"/>
      <c r="AI204" s="198"/>
      <c r="AJ204" s="197">
        <f t="shared" ref="AJ204:AJ267" si="35">AJ203</f>
        <v>1.0000000000000004E-2</v>
      </c>
      <c r="AK204" s="197">
        <f t="shared" si="33"/>
        <v>0.63356250000000103</v>
      </c>
      <c r="AL204" s="198">
        <f>ROW(AG140)*AJ204^IF(AK204=100%,0,1)*PRODUCT(INDEX(1-AJ$64:AJ203,))</f>
        <v>0.35601029077343477</v>
      </c>
      <c r="AM204" s="199">
        <f t="shared" si="34"/>
        <v>42.281117382007025</v>
      </c>
      <c r="AN204" s="190"/>
    </row>
    <row r="205" spans="1:40" ht="14.45" hidden="1" customHeight="1">
      <c r="A205" s="190"/>
      <c r="B205" s="686"/>
      <c r="C205" s="196">
        <v>141</v>
      </c>
      <c r="D205" s="200"/>
      <c r="E205" s="200"/>
      <c r="F205" s="198"/>
      <c r="G205" s="198"/>
      <c r="H205" s="197"/>
      <c r="I205" s="197"/>
      <c r="J205" s="198"/>
      <c r="K205" s="198"/>
      <c r="L205" s="197"/>
      <c r="M205" s="197"/>
      <c r="N205" s="198"/>
      <c r="O205" s="198"/>
      <c r="P205" s="197"/>
      <c r="Q205" s="197"/>
      <c r="R205" s="198"/>
      <c r="S205" s="198"/>
      <c r="T205" s="197"/>
      <c r="U205" s="197"/>
      <c r="V205" s="198"/>
      <c r="W205" s="198"/>
      <c r="X205" s="197"/>
      <c r="Y205" s="197"/>
      <c r="Z205" s="198"/>
      <c r="AA205" s="198"/>
      <c r="AB205" s="197"/>
      <c r="AC205" s="197"/>
      <c r="AD205" s="198"/>
      <c r="AE205" s="198"/>
      <c r="AF205" s="197"/>
      <c r="AG205" s="197"/>
      <c r="AH205" s="198"/>
      <c r="AI205" s="198"/>
      <c r="AJ205" s="197">
        <f t="shared" si="35"/>
        <v>1.0000000000000004E-2</v>
      </c>
      <c r="AK205" s="197">
        <f t="shared" si="33"/>
        <v>0.63821250000000107</v>
      </c>
      <c r="AL205" s="198">
        <f>ROW(AG141)*AJ205^IF(AK205=100%,0,1)*PRODUCT(INDEX(1-AJ$64:AJ204,))</f>
        <v>0.3549676892075983</v>
      </c>
      <c r="AM205" s="199">
        <f t="shared" si="34"/>
        <v>42.636085071214623</v>
      </c>
      <c r="AN205" s="190"/>
    </row>
    <row r="206" spans="1:40" ht="14.45" hidden="1" customHeight="1">
      <c r="A206" s="190"/>
      <c r="B206" s="686"/>
      <c r="C206" s="196">
        <v>142</v>
      </c>
      <c r="D206" s="200"/>
      <c r="E206" s="200"/>
      <c r="F206" s="198"/>
      <c r="G206" s="198"/>
      <c r="H206" s="197"/>
      <c r="I206" s="197"/>
      <c r="J206" s="198"/>
      <c r="K206" s="198"/>
      <c r="L206" s="197"/>
      <c r="M206" s="197"/>
      <c r="N206" s="198"/>
      <c r="O206" s="198"/>
      <c r="P206" s="197"/>
      <c r="Q206" s="197"/>
      <c r="R206" s="198"/>
      <c r="S206" s="198"/>
      <c r="T206" s="197"/>
      <c r="U206" s="197"/>
      <c r="V206" s="198"/>
      <c r="W206" s="198"/>
      <c r="X206" s="197"/>
      <c r="Y206" s="197"/>
      <c r="Z206" s="198"/>
      <c r="AA206" s="198"/>
      <c r="AB206" s="197"/>
      <c r="AC206" s="197"/>
      <c r="AD206" s="198"/>
      <c r="AE206" s="198"/>
      <c r="AF206" s="197"/>
      <c r="AG206" s="197"/>
      <c r="AH206" s="198"/>
      <c r="AI206" s="198"/>
      <c r="AJ206" s="197">
        <f t="shared" si="35"/>
        <v>1.0000000000000004E-2</v>
      </c>
      <c r="AK206" s="197">
        <f t="shared" si="33"/>
        <v>0.64286250000000111</v>
      </c>
      <c r="AL206" s="198">
        <f>ROW(AG142)*AJ206^IF(AK206=100%,0,1)*PRODUCT(INDEX(1-AJ$64:AJ205,))</f>
        <v>0.35391033864400123</v>
      </c>
      <c r="AM206" s="199">
        <f t="shared" si="34"/>
        <v>42.989995409858622</v>
      </c>
      <c r="AN206" s="190"/>
    </row>
    <row r="207" spans="1:40" ht="14.45" hidden="1" customHeight="1">
      <c r="A207" s="190"/>
      <c r="B207" s="686"/>
      <c r="C207" s="196">
        <v>143</v>
      </c>
      <c r="D207" s="200"/>
      <c r="E207" s="200"/>
      <c r="F207" s="198"/>
      <c r="G207" s="198"/>
      <c r="H207" s="197"/>
      <c r="I207" s="197"/>
      <c r="J207" s="198"/>
      <c r="K207" s="198"/>
      <c r="L207" s="197"/>
      <c r="M207" s="197"/>
      <c r="N207" s="198"/>
      <c r="O207" s="198"/>
      <c r="P207" s="197"/>
      <c r="Q207" s="197"/>
      <c r="R207" s="198"/>
      <c r="S207" s="198"/>
      <c r="T207" s="197"/>
      <c r="U207" s="197"/>
      <c r="V207" s="198"/>
      <c r="W207" s="198"/>
      <c r="X207" s="197"/>
      <c r="Y207" s="197"/>
      <c r="Z207" s="198"/>
      <c r="AA207" s="198"/>
      <c r="AB207" s="197"/>
      <c r="AC207" s="197"/>
      <c r="AD207" s="198"/>
      <c r="AE207" s="198"/>
      <c r="AF207" s="197"/>
      <c r="AG207" s="197"/>
      <c r="AH207" s="198"/>
      <c r="AI207" s="198"/>
      <c r="AJ207" s="197">
        <f t="shared" si="35"/>
        <v>1.0000000000000004E-2</v>
      </c>
      <c r="AK207" s="197">
        <f t="shared" si="33"/>
        <v>0.64751250000000116</v>
      </c>
      <c r="AL207" s="198">
        <f>ROW(AG143)*AJ207^IF(AK207=100%,0,1)*PRODUCT(INDEX(1-AJ$64:AJ206,))</f>
        <v>0.3528386383227553</v>
      </c>
      <c r="AM207" s="199">
        <f t="shared" si="34"/>
        <v>43.342834048181381</v>
      </c>
      <c r="AN207" s="190"/>
    </row>
    <row r="208" spans="1:40" ht="14.45" hidden="1" customHeight="1">
      <c r="A208" s="190"/>
      <c r="B208" s="686"/>
      <c r="C208" s="196">
        <v>144</v>
      </c>
      <c r="D208" s="200"/>
      <c r="E208" s="200"/>
      <c r="F208" s="198"/>
      <c r="G208" s="198"/>
      <c r="H208" s="197"/>
      <c r="I208" s="197"/>
      <c r="J208" s="198"/>
      <c r="K208" s="198"/>
      <c r="L208" s="197"/>
      <c r="M208" s="197"/>
      <c r="N208" s="198"/>
      <c r="O208" s="198"/>
      <c r="P208" s="197"/>
      <c r="Q208" s="197"/>
      <c r="R208" s="198"/>
      <c r="S208" s="198"/>
      <c r="T208" s="197"/>
      <c r="U208" s="197"/>
      <c r="V208" s="198"/>
      <c r="W208" s="198"/>
      <c r="X208" s="197"/>
      <c r="Y208" s="197"/>
      <c r="Z208" s="198"/>
      <c r="AA208" s="198"/>
      <c r="AB208" s="197"/>
      <c r="AC208" s="197"/>
      <c r="AD208" s="198"/>
      <c r="AE208" s="198"/>
      <c r="AF208" s="197"/>
      <c r="AG208" s="197"/>
      <c r="AH208" s="198"/>
      <c r="AI208" s="198"/>
      <c r="AJ208" s="197">
        <f t="shared" si="35"/>
        <v>1.0000000000000004E-2</v>
      </c>
      <c r="AK208" s="197">
        <f t="shared" si="33"/>
        <v>0.6521625000000012</v>
      </c>
      <c r="AL208" s="198">
        <f>ROW(AG144)*AJ208^IF(AK208=100%,0,1)*PRODUCT(INDEX(1-AJ$64:AJ207,))</f>
        <v>0.35175298097406987</v>
      </c>
      <c r="AM208" s="199">
        <f t="shared" si="34"/>
        <v>43.69458702915545</v>
      </c>
      <c r="AN208" s="190"/>
    </row>
    <row r="209" spans="1:40" ht="14.45" hidden="1" customHeight="1">
      <c r="A209" s="190"/>
      <c r="B209" s="686"/>
      <c r="C209" s="196">
        <v>145</v>
      </c>
      <c r="D209" s="200"/>
      <c r="E209" s="200"/>
      <c r="F209" s="198"/>
      <c r="G209" s="198"/>
      <c r="H209" s="197"/>
      <c r="I209" s="197"/>
      <c r="J209" s="198"/>
      <c r="K209" s="198"/>
      <c r="L209" s="197"/>
      <c r="M209" s="197"/>
      <c r="N209" s="198"/>
      <c r="O209" s="198"/>
      <c r="P209" s="197"/>
      <c r="Q209" s="197"/>
      <c r="R209" s="198"/>
      <c r="S209" s="198"/>
      <c r="T209" s="197"/>
      <c r="U209" s="197"/>
      <c r="V209" s="198"/>
      <c r="W209" s="198"/>
      <c r="X209" s="197"/>
      <c r="Y209" s="197"/>
      <c r="Z209" s="198"/>
      <c r="AA209" s="198"/>
      <c r="AB209" s="197"/>
      <c r="AC209" s="197"/>
      <c r="AD209" s="198"/>
      <c r="AE209" s="198"/>
      <c r="AF209" s="197"/>
      <c r="AG209" s="197"/>
      <c r="AH209" s="198"/>
      <c r="AI209" s="198"/>
      <c r="AJ209" s="197">
        <f t="shared" si="35"/>
        <v>1.0000000000000004E-2</v>
      </c>
      <c r="AK209" s="197">
        <f t="shared" si="33"/>
        <v>0.65681250000000124</v>
      </c>
      <c r="AL209" s="198">
        <f>ROW(AG145)*AJ209^IF(AK209=100%,0,1)*PRODUCT(INDEX(1-AJ$64:AJ208,))</f>
        <v>0.35065375290852591</v>
      </c>
      <c r="AM209" s="199">
        <f t="shared" si="34"/>
        <v>44.045240782063978</v>
      </c>
      <c r="AN209" s="190"/>
    </row>
    <row r="210" spans="1:40" ht="14.45" hidden="1" customHeight="1">
      <c r="A210" s="190"/>
      <c r="B210" s="686"/>
      <c r="C210" s="196">
        <v>146</v>
      </c>
      <c r="D210" s="200"/>
      <c r="E210" s="200"/>
      <c r="F210" s="198"/>
      <c r="G210" s="198"/>
      <c r="H210" s="197"/>
      <c r="I210" s="197"/>
      <c r="J210" s="198"/>
      <c r="K210" s="198"/>
      <c r="L210" s="197"/>
      <c r="M210" s="197"/>
      <c r="N210" s="198"/>
      <c r="O210" s="198"/>
      <c r="P210" s="197"/>
      <c r="Q210" s="197"/>
      <c r="R210" s="198"/>
      <c r="S210" s="198"/>
      <c r="T210" s="197"/>
      <c r="U210" s="197"/>
      <c r="V210" s="198"/>
      <c r="W210" s="198"/>
      <c r="X210" s="197"/>
      <c r="Y210" s="197"/>
      <c r="Z210" s="198"/>
      <c r="AA210" s="198"/>
      <c r="AB210" s="197"/>
      <c r="AC210" s="197"/>
      <c r="AD210" s="198"/>
      <c r="AE210" s="198"/>
      <c r="AF210" s="197"/>
      <c r="AG210" s="197"/>
      <c r="AH210" s="198"/>
      <c r="AI210" s="198"/>
      <c r="AJ210" s="197">
        <f t="shared" si="35"/>
        <v>1.0000000000000004E-2</v>
      </c>
      <c r="AK210" s="197">
        <f t="shared" si="33"/>
        <v>0.66146250000000129</v>
      </c>
      <c r="AL210" s="198">
        <f>ROW(AG146)*AJ210^IF(AK210=100%,0,1)*PRODUCT(INDEX(1-AJ$64:AJ209,))</f>
        <v>0.34954133410619542</v>
      </c>
      <c r="AM210" s="199">
        <f t="shared" si="34"/>
        <v>44.39478211617017</v>
      </c>
      <c r="AN210" s="190"/>
    </row>
    <row r="211" spans="1:40" ht="14.45" hidden="1" customHeight="1">
      <c r="A211" s="190"/>
      <c r="B211" s="686"/>
      <c r="C211" s="196">
        <v>147</v>
      </c>
      <c r="D211" s="200"/>
      <c r="E211" s="200"/>
      <c r="F211" s="198"/>
      <c r="G211" s="198"/>
      <c r="H211" s="197"/>
      <c r="I211" s="197"/>
      <c r="J211" s="198"/>
      <c r="K211" s="198"/>
      <c r="L211" s="197"/>
      <c r="M211" s="197"/>
      <c r="N211" s="198"/>
      <c r="O211" s="198"/>
      <c r="P211" s="197"/>
      <c r="Q211" s="197"/>
      <c r="R211" s="198"/>
      <c r="S211" s="198"/>
      <c r="T211" s="197"/>
      <c r="U211" s="197"/>
      <c r="V211" s="198"/>
      <c r="W211" s="198"/>
      <c r="X211" s="197"/>
      <c r="Y211" s="197"/>
      <c r="Z211" s="198"/>
      <c r="AA211" s="198"/>
      <c r="AB211" s="197"/>
      <c r="AC211" s="197"/>
      <c r="AD211" s="198"/>
      <c r="AE211" s="198"/>
      <c r="AF211" s="197"/>
      <c r="AG211" s="197"/>
      <c r="AH211" s="198"/>
      <c r="AI211" s="198"/>
      <c r="AJ211" s="197">
        <f t="shared" si="35"/>
        <v>1.0000000000000004E-2</v>
      </c>
      <c r="AK211" s="197">
        <f t="shared" si="33"/>
        <v>0.66611250000000133</v>
      </c>
      <c r="AL211" s="198">
        <f>ROW(AG147)*AJ211^IF(AK211=100%,0,1)*PRODUCT(INDEX(1-AJ$64:AJ210,))</f>
        <v>0.34841609830462067</v>
      </c>
      <c r="AM211" s="199">
        <f t="shared" si="34"/>
        <v>44.743198214474788</v>
      </c>
      <c r="AN211" s="190"/>
    </row>
    <row r="212" spans="1:40" ht="14.45" hidden="1" customHeight="1">
      <c r="A212" s="190"/>
      <c r="B212" s="686"/>
      <c r="C212" s="196">
        <v>148</v>
      </c>
      <c r="D212" s="200"/>
      <c r="E212" s="200"/>
      <c r="F212" s="198"/>
      <c r="G212" s="198"/>
      <c r="H212" s="197"/>
      <c r="I212" s="197"/>
      <c r="J212" s="198"/>
      <c r="K212" s="198"/>
      <c r="L212" s="197"/>
      <c r="M212" s="197"/>
      <c r="N212" s="198"/>
      <c r="O212" s="198"/>
      <c r="P212" s="197"/>
      <c r="Q212" s="197"/>
      <c r="R212" s="198"/>
      <c r="S212" s="198"/>
      <c r="T212" s="197"/>
      <c r="U212" s="197"/>
      <c r="V212" s="198"/>
      <c r="W212" s="198"/>
      <c r="X212" s="197"/>
      <c r="Y212" s="197"/>
      <c r="Z212" s="198"/>
      <c r="AA212" s="198"/>
      <c r="AB212" s="197"/>
      <c r="AC212" s="197"/>
      <c r="AD212" s="198"/>
      <c r="AE212" s="198"/>
      <c r="AF212" s="197"/>
      <c r="AG212" s="197"/>
      <c r="AH212" s="198"/>
      <c r="AI212" s="198"/>
      <c r="AJ212" s="197">
        <f t="shared" si="35"/>
        <v>1.0000000000000004E-2</v>
      </c>
      <c r="AK212" s="197">
        <f t="shared" si="33"/>
        <v>0.67076250000000137</v>
      </c>
      <c r="AL212" s="198">
        <f>ROW(AG148)*AJ212^IF(AK212=100%,0,1)*PRODUCT(INDEX(1-AJ$64:AJ211,))</f>
        <v>0.34727841308566681</v>
      </c>
      <c r="AM212" s="199">
        <f t="shared" si="34"/>
        <v>45.090476627560456</v>
      </c>
      <c r="AN212" s="190"/>
    </row>
    <row r="213" spans="1:40" ht="14.45" hidden="1" customHeight="1">
      <c r="A213" s="190"/>
      <c r="B213" s="686"/>
      <c r="C213" s="196">
        <v>149</v>
      </c>
      <c r="D213" s="200"/>
      <c r="E213" s="200"/>
      <c r="F213" s="198"/>
      <c r="G213" s="198"/>
      <c r="H213" s="197"/>
      <c r="I213" s="197"/>
      <c r="J213" s="198"/>
      <c r="K213" s="198"/>
      <c r="L213" s="197"/>
      <c r="M213" s="197"/>
      <c r="N213" s="198"/>
      <c r="O213" s="198"/>
      <c r="P213" s="197"/>
      <c r="Q213" s="197"/>
      <c r="R213" s="198"/>
      <c r="S213" s="198"/>
      <c r="T213" s="197"/>
      <c r="U213" s="197"/>
      <c r="V213" s="198"/>
      <c r="W213" s="198"/>
      <c r="X213" s="197"/>
      <c r="Y213" s="197"/>
      <c r="Z213" s="198"/>
      <c r="AA213" s="198"/>
      <c r="AB213" s="197"/>
      <c r="AC213" s="197"/>
      <c r="AD213" s="198"/>
      <c r="AE213" s="198"/>
      <c r="AF213" s="197"/>
      <c r="AG213" s="197"/>
      <c r="AH213" s="198"/>
      <c r="AI213" s="198"/>
      <c r="AJ213" s="197">
        <f t="shared" si="35"/>
        <v>1.0000000000000004E-2</v>
      </c>
      <c r="AK213" s="197">
        <f t="shared" si="33"/>
        <v>0.67541250000000141</v>
      </c>
      <c r="AL213" s="198">
        <f>ROW(AG149)*AJ213^IF(AK213=100%,0,1)*PRODUCT(INDEX(1-AJ$64:AJ212,))</f>
        <v>0.34612863996126159</v>
      </c>
      <c r="AM213" s="199">
        <f t="shared" si="34"/>
        <v>45.43660526752172</v>
      </c>
      <c r="AN213" s="190"/>
    </row>
    <row r="214" spans="1:40" ht="14.45" hidden="1" customHeight="1">
      <c r="A214" s="190"/>
      <c r="B214" s="686"/>
      <c r="C214" s="196">
        <v>150</v>
      </c>
      <c r="D214" s="200"/>
      <c r="E214" s="200"/>
      <c r="F214" s="198"/>
      <c r="G214" s="198"/>
      <c r="H214" s="197"/>
      <c r="I214" s="197"/>
      <c r="J214" s="198"/>
      <c r="K214" s="198"/>
      <c r="L214" s="197"/>
      <c r="M214" s="197"/>
      <c r="N214" s="198"/>
      <c r="O214" s="198"/>
      <c r="P214" s="197"/>
      <c r="Q214" s="197"/>
      <c r="R214" s="198"/>
      <c r="S214" s="198"/>
      <c r="T214" s="197"/>
      <c r="U214" s="197"/>
      <c r="V214" s="198"/>
      <c r="W214" s="198"/>
      <c r="X214" s="197"/>
      <c r="Y214" s="197"/>
      <c r="Z214" s="198"/>
      <c r="AA214" s="198"/>
      <c r="AB214" s="197"/>
      <c r="AC214" s="197"/>
      <c r="AD214" s="198"/>
      <c r="AE214" s="198"/>
      <c r="AF214" s="197"/>
      <c r="AG214" s="197"/>
      <c r="AH214" s="198"/>
      <c r="AI214" s="198"/>
      <c r="AJ214" s="197">
        <f t="shared" si="35"/>
        <v>1.0000000000000004E-2</v>
      </c>
      <c r="AK214" s="197">
        <f t="shared" si="33"/>
        <v>0.68006250000000146</v>
      </c>
      <c r="AL214" s="198">
        <f>ROW(AG150)*AJ214^IF(AK214=100%,0,1)*PRODUCT(INDEX(1-AJ$64:AJ213,))</f>
        <v>0.34496713445803584</v>
      </c>
      <c r="AM214" s="199">
        <f t="shared" si="34"/>
        <v>45.781572401979759</v>
      </c>
      <c r="AN214" s="190"/>
    </row>
    <row r="215" spans="1:40" ht="14.45" hidden="1" customHeight="1">
      <c r="A215" s="190"/>
      <c r="B215" s="686"/>
      <c r="C215" s="196">
        <v>151</v>
      </c>
      <c r="D215" s="200"/>
      <c r="E215" s="200"/>
      <c r="F215" s="198"/>
      <c r="G215" s="198"/>
      <c r="H215" s="197"/>
      <c r="I215" s="197"/>
      <c r="J215" s="198"/>
      <c r="K215" s="198"/>
      <c r="L215" s="197"/>
      <c r="M215" s="197"/>
      <c r="N215" s="198"/>
      <c r="O215" s="198"/>
      <c r="P215" s="197"/>
      <c r="Q215" s="197"/>
      <c r="R215" s="198"/>
      <c r="S215" s="198"/>
      <c r="T215" s="197"/>
      <c r="U215" s="197"/>
      <c r="V215" s="198"/>
      <c r="W215" s="198"/>
      <c r="X215" s="197"/>
      <c r="Y215" s="197"/>
      <c r="Z215" s="198"/>
      <c r="AA215" s="198"/>
      <c r="AB215" s="197"/>
      <c r="AC215" s="197"/>
      <c r="AD215" s="198"/>
      <c r="AE215" s="198"/>
      <c r="AF215" s="197"/>
      <c r="AG215" s="197"/>
      <c r="AH215" s="198"/>
      <c r="AI215" s="198"/>
      <c r="AJ215" s="197">
        <f t="shared" si="35"/>
        <v>1.0000000000000004E-2</v>
      </c>
      <c r="AK215" s="197">
        <f t="shared" si="33"/>
        <v>0.6847125000000015</v>
      </c>
      <c r="AL215" s="198">
        <f>ROW(AG151)*AJ215^IF(AK215=100%,0,1)*PRODUCT(INDEX(1-AJ$64:AJ214,))</f>
        <v>0.34379424620087851</v>
      </c>
      <c r="AM215" s="199">
        <f t="shared" si="34"/>
        <v>46.125366648180638</v>
      </c>
      <c r="AN215" s="190"/>
    </row>
    <row r="216" spans="1:40" ht="14.45" hidden="1" customHeight="1">
      <c r="A216" s="190"/>
      <c r="B216" s="686"/>
      <c r="C216" s="196">
        <v>152</v>
      </c>
      <c r="D216" s="200"/>
      <c r="E216" s="200"/>
      <c r="F216" s="198"/>
      <c r="G216" s="198"/>
      <c r="H216" s="197"/>
      <c r="I216" s="197"/>
      <c r="J216" s="198"/>
      <c r="K216" s="198"/>
      <c r="L216" s="197"/>
      <c r="M216" s="197"/>
      <c r="N216" s="198"/>
      <c r="O216" s="198"/>
      <c r="P216" s="197"/>
      <c r="Q216" s="197"/>
      <c r="R216" s="198"/>
      <c r="S216" s="198"/>
      <c r="T216" s="197"/>
      <c r="U216" s="197"/>
      <c r="V216" s="198"/>
      <c r="W216" s="198"/>
      <c r="X216" s="197"/>
      <c r="Y216" s="197"/>
      <c r="Z216" s="198"/>
      <c r="AA216" s="198"/>
      <c r="AB216" s="197"/>
      <c r="AC216" s="197"/>
      <c r="AD216" s="198"/>
      <c r="AE216" s="198"/>
      <c r="AF216" s="197"/>
      <c r="AG216" s="197"/>
      <c r="AH216" s="198"/>
      <c r="AI216" s="198"/>
      <c r="AJ216" s="197">
        <f t="shared" si="35"/>
        <v>1.0000000000000004E-2</v>
      </c>
      <c r="AK216" s="197">
        <f t="shared" si="33"/>
        <v>0.68936250000000154</v>
      </c>
      <c r="AL216" s="198">
        <f>ROW(AG152)*AJ216^IF(AK216=100%,0,1)*PRODUCT(INDEX(1-AJ$64:AJ215,))</f>
        <v>0.34261031899541849</v>
      </c>
      <c r="AM216" s="199">
        <f t="shared" si="34"/>
        <v>46.467976967176057</v>
      </c>
      <c r="AN216" s="190"/>
    </row>
    <row r="217" spans="1:40" ht="14.45" hidden="1" customHeight="1">
      <c r="A217" s="190"/>
      <c r="B217" s="686"/>
      <c r="C217" s="196">
        <v>153</v>
      </c>
      <c r="D217" s="200"/>
      <c r="E217" s="200"/>
      <c r="F217" s="198"/>
      <c r="G217" s="198"/>
      <c r="H217" s="197"/>
      <c r="I217" s="197"/>
      <c r="J217" s="198"/>
      <c r="K217" s="198"/>
      <c r="L217" s="197"/>
      <c r="M217" s="197"/>
      <c r="N217" s="198"/>
      <c r="O217" s="198"/>
      <c r="P217" s="197"/>
      <c r="Q217" s="197"/>
      <c r="R217" s="198"/>
      <c r="S217" s="198"/>
      <c r="T217" s="197"/>
      <c r="U217" s="197"/>
      <c r="V217" s="198"/>
      <c r="W217" s="198"/>
      <c r="X217" s="197"/>
      <c r="Y217" s="197"/>
      <c r="Z217" s="198"/>
      <c r="AA217" s="198"/>
      <c r="AB217" s="197"/>
      <c r="AC217" s="197"/>
      <c r="AD217" s="198"/>
      <c r="AE217" s="198"/>
      <c r="AF217" s="197"/>
      <c r="AG217" s="197"/>
      <c r="AH217" s="198"/>
      <c r="AI217" s="198"/>
      <c r="AJ217" s="197">
        <f t="shared" si="35"/>
        <v>1.0000000000000004E-2</v>
      </c>
      <c r="AK217" s="197">
        <f t="shared" si="33"/>
        <v>0.69401250000000159</v>
      </c>
      <c r="AL217" s="198">
        <f>ROW(AG153)*AJ217^IF(AK217=100%,0,1)*PRODUCT(INDEX(1-AJ$64:AJ216,))</f>
        <v>0.34141569090944762</v>
      </c>
      <c r="AM217" s="199">
        <f t="shared" si="34"/>
        <v>46.809392658085507</v>
      </c>
      <c r="AN217" s="190"/>
    </row>
    <row r="218" spans="1:40" ht="14.45" hidden="1" customHeight="1">
      <c r="A218" s="190"/>
      <c r="B218" s="686"/>
      <c r="C218" s="196">
        <v>154</v>
      </c>
      <c r="D218" s="200"/>
      <c r="E218" s="200"/>
      <c r="F218" s="198"/>
      <c r="G218" s="198"/>
      <c r="H218" s="197"/>
      <c r="I218" s="197"/>
      <c r="J218" s="198"/>
      <c r="K218" s="198"/>
      <c r="L218" s="197"/>
      <c r="M218" s="197"/>
      <c r="N218" s="198"/>
      <c r="O218" s="198"/>
      <c r="P218" s="197"/>
      <c r="Q218" s="197"/>
      <c r="R218" s="198"/>
      <c r="S218" s="198"/>
      <c r="T218" s="197"/>
      <c r="U218" s="197"/>
      <c r="V218" s="198"/>
      <c r="W218" s="198"/>
      <c r="X218" s="197"/>
      <c r="Y218" s="197"/>
      <c r="Z218" s="198"/>
      <c r="AA218" s="198"/>
      <c r="AB218" s="197"/>
      <c r="AC218" s="197"/>
      <c r="AD218" s="198"/>
      <c r="AE218" s="198"/>
      <c r="AF218" s="197"/>
      <c r="AG218" s="197"/>
      <c r="AH218" s="198"/>
      <c r="AI218" s="198"/>
      <c r="AJ218" s="197">
        <f t="shared" si="35"/>
        <v>1.0000000000000004E-2</v>
      </c>
      <c r="AK218" s="197">
        <f t="shared" si="33"/>
        <v>0.69866250000000163</v>
      </c>
      <c r="AL218" s="198">
        <f>ROW(AG154)*AJ218^IF(AK218=100%,0,1)*PRODUCT(INDEX(1-AJ$64:AJ217,))</f>
        <v>0.34021069435329665</v>
      </c>
      <c r="AM218" s="199">
        <f t="shared" si="34"/>
        <v>47.149603352438803</v>
      </c>
      <c r="AN218" s="190"/>
    </row>
    <row r="219" spans="1:40" ht="14.45" hidden="1" customHeight="1">
      <c r="A219" s="190"/>
      <c r="B219" s="686"/>
      <c r="C219" s="196">
        <v>155</v>
      </c>
      <c r="D219" s="200"/>
      <c r="E219" s="200"/>
      <c r="F219" s="198"/>
      <c r="G219" s="198"/>
      <c r="H219" s="197"/>
      <c r="I219" s="197"/>
      <c r="J219" s="198"/>
      <c r="K219" s="198"/>
      <c r="L219" s="197"/>
      <c r="M219" s="197"/>
      <c r="N219" s="198"/>
      <c r="O219" s="198"/>
      <c r="P219" s="197"/>
      <c r="Q219" s="197"/>
      <c r="R219" s="198"/>
      <c r="S219" s="198"/>
      <c r="T219" s="197"/>
      <c r="U219" s="197"/>
      <c r="V219" s="198"/>
      <c r="W219" s="198"/>
      <c r="X219" s="197"/>
      <c r="Y219" s="197"/>
      <c r="Z219" s="198"/>
      <c r="AA219" s="198"/>
      <c r="AB219" s="197"/>
      <c r="AC219" s="197"/>
      <c r="AD219" s="198"/>
      <c r="AE219" s="198"/>
      <c r="AF219" s="197"/>
      <c r="AG219" s="197"/>
      <c r="AH219" s="198"/>
      <c r="AI219" s="198"/>
      <c r="AJ219" s="197">
        <f t="shared" si="35"/>
        <v>1.0000000000000004E-2</v>
      </c>
      <c r="AK219" s="197">
        <f t="shared" si="33"/>
        <v>0.70331250000000167</v>
      </c>
      <c r="AL219" s="198">
        <f>ROW(AG155)*AJ219^IF(AK219=100%,0,1)*PRODUCT(INDEX(1-AJ$64:AJ218,))</f>
        <v>0.33899565615917771</v>
      </c>
      <c r="AM219" s="199">
        <f t="shared" si="34"/>
        <v>47.48859900859798</v>
      </c>
      <c r="AN219" s="190"/>
    </row>
    <row r="220" spans="1:40" ht="14.45" hidden="1" customHeight="1">
      <c r="A220" s="190"/>
      <c r="B220" s="686"/>
      <c r="C220" s="196">
        <v>156</v>
      </c>
      <c r="D220" s="200"/>
      <c r="E220" s="200"/>
      <c r="F220" s="198"/>
      <c r="G220" s="198"/>
      <c r="H220" s="197"/>
      <c r="I220" s="197"/>
      <c r="J220" s="198"/>
      <c r="K220" s="198"/>
      <c r="L220" s="197"/>
      <c r="M220" s="197"/>
      <c r="N220" s="198"/>
      <c r="O220" s="198"/>
      <c r="P220" s="197"/>
      <c r="Q220" s="197"/>
      <c r="R220" s="198"/>
      <c r="S220" s="198"/>
      <c r="T220" s="197"/>
      <c r="U220" s="197"/>
      <c r="V220" s="198"/>
      <c r="W220" s="198"/>
      <c r="X220" s="197"/>
      <c r="Y220" s="197"/>
      <c r="Z220" s="198"/>
      <c r="AA220" s="198"/>
      <c r="AB220" s="197"/>
      <c r="AC220" s="197"/>
      <c r="AD220" s="198"/>
      <c r="AE220" s="198"/>
      <c r="AF220" s="197"/>
      <c r="AG220" s="197"/>
      <c r="AH220" s="198"/>
      <c r="AI220" s="198"/>
      <c r="AJ220" s="197">
        <f t="shared" si="35"/>
        <v>1.0000000000000004E-2</v>
      </c>
      <c r="AK220" s="197">
        <f t="shared" si="33"/>
        <v>0.70796250000000172</v>
      </c>
      <c r="AL220" s="198">
        <f>ROW(AG156)*AJ220^IF(AK220=100%,0,1)*PRODUCT(INDEX(1-AJ$64:AJ219,))</f>
        <v>0.33777089765950585</v>
      </c>
      <c r="AM220" s="199">
        <f t="shared" si="34"/>
        <v>47.826369906257483</v>
      </c>
      <c r="AN220" s="190"/>
    </row>
    <row r="221" spans="1:40" ht="14.45" hidden="1" customHeight="1">
      <c r="A221" s="190"/>
      <c r="B221" s="686"/>
      <c r="C221" s="196">
        <v>157</v>
      </c>
      <c r="D221" s="200"/>
      <c r="E221" s="200"/>
      <c r="F221" s="198"/>
      <c r="G221" s="198"/>
      <c r="H221" s="197"/>
      <c r="I221" s="197"/>
      <c r="J221" s="198"/>
      <c r="K221" s="198"/>
      <c r="L221" s="197"/>
      <c r="M221" s="197"/>
      <c r="N221" s="198"/>
      <c r="O221" s="198"/>
      <c r="P221" s="197"/>
      <c r="Q221" s="197"/>
      <c r="R221" s="198"/>
      <c r="S221" s="198"/>
      <c r="T221" s="197"/>
      <c r="U221" s="197"/>
      <c r="V221" s="198"/>
      <c r="W221" s="198"/>
      <c r="X221" s="197"/>
      <c r="Y221" s="197"/>
      <c r="Z221" s="198"/>
      <c r="AA221" s="198"/>
      <c r="AB221" s="197"/>
      <c r="AC221" s="197"/>
      <c r="AD221" s="198"/>
      <c r="AE221" s="198"/>
      <c r="AF221" s="197"/>
      <c r="AG221" s="197"/>
      <c r="AH221" s="198"/>
      <c r="AI221" s="198"/>
      <c r="AJ221" s="197">
        <f t="shared" si="35"/>
        <v>1.0000000000000004E-2</v>
      </c>
      <c r="AK221" s="197">
        <f t="shared" si="33"/>
        <v>0.71261250000000176</v>
      </c>
      <c r="AL221" s="198">
        <f>ROW(AG157)*AJ221^IF(AK221=100%,0,1)*PRODUCT(INDEX(1-AJ$64:AJ220,))</f>
        <v>0.33653673476421148</v>
      </c>
      <c r="AM221" s="199">
        <f t="shared" si="34"/>
        <v>48.162906641021692</v>
      </c>
      <c r="AN221" s="190"/>
    </row>
    <row r="222" spans="1:40" ht="14.45" hidden="1" customHeight="1">
      <c r="A222" s="190"/>
      <c r="B222" s="686"/>
      <c r="C222" s="196">
        <v>158</v>
      </c>
      <c r="D222" s="200"/>
      <c r="E222" s="200"/>
      <c r="F222" s="198"/>
      <c r="G222" s="198"/>
      <c r="H222" s="197"/>
      <c r="I222" s="197"/>
      <c r="J222" s="198"/>
      <c r="K222" s="198"/>
      <c r="L222" s="197"/>
      <c r="M222" s="197"/>
      <c r="N222" s="198"/>
      <c r="O222" s="198"/>
      <c r="P222" s="197"/>
      <c r="Q222" s="197"/>
      <c r="R222" s="198"/>
      <c r="S222" s="198"/>
      <c r="T222" s="197"/>
      <c r="U222" s="197"/>
      <c r="V222" s="198"/>
      <c r="W222" s="198"/>
      <c r="X222" s="197"/>
      <c r="Y222" s="197"/>
      <c r="Z222" s="198"/>
      <c r="AA222" s="198"/>
      <c r="AB222" s="197"/>
      <c r="AC222" s="197"/>
      <c r="AD222" s="198"/>
      <c r="AE222" s="198"/>
      <c r="AF222" s="197"/>
      <c r="AG222" s="197"/>
      <c r="AH222" s="198"/>
      <c r="AI222" s="198"/>
      <c r="AJ222" s="197">
        <f t="shared" si="35"/>
        <v>1.0000000000000004E-2</v>
      </c>
      <c r="AK222" s="197">
        <f t="shared" si="33"/>
        <v>0.7172625000000018</v>
      </c>
      <c r="AL222" s="198">
        <f>ROW(AG158)*AJ222^IF(AK222=100%,0,1)*PRODUCT(INDEX(1-AJ$64:AJ221,))</f>
        <v>0.33529347803705706</v>
      </c>
      <c r="AM222" s="199">
        <f t="shared" si="34"/>
        <v>48.498200119058751</v>
      </c>
      <c r="AN222" s="190"/>
    </row>
    <row r="223" spans="1:40" ht="14.45" hidden="1" customHeight="1">
      <c r="A223" s="190"/>
      <c r="B223" s="686"/>
      <c r="C223" s="196">
        <v>159</v>
      </c>
      <c r="D223" s="200"/>
      <c r="E223" s="200"/>
      <c r="F223" s="198"/>
      <c r="G223" s="198"/>
      <c r="H223" s="197"/>
      <c r="I223" s="197"/>
      <c r="J223" s="198"/>
      <c r="K223" s="198"/>
      <c r="L223" s="197"/>
      <c r="M223" s="197"/>
      <c r="N223" s="198"/>
      <c r="O223" s="198"/>
      <c r="P223" s="197"/>
      <c r="Q223" s="197"/>
      <c r="R223" s="198"/>
      <c r="S223" s="198"/>
      <c r="T223" s="197"/>
      <c r="U223" s="197"/>
      <c r="V223" s="198"/>
      <c r="W223" s="198"/>
      <c r="X223" s="197"/>
      <c r="Y223" s="197"/>
      <c r="Z223" s="198"/>
      <c r="AA223" s="198"/>
      <c r="AB223" s="197"/>
      <c r="AC223" s="197"/>
      <c r="AD223" s="198"/>
      <c r="AE223" s="198"/>
      <c r="AF223" s="197"/>
      <c r="AG223" s="197"/>
      <c r="AH223" s="198"/>
      <c r="AI223" s="198"/>
      <c r="AJ223" s="197">
        <f t="shared" si="35"/>
        <v>1.0000000000000004E-2</v>
      </c>
      <c r="AK223" s="197">
        <f t="shared" si="33"/>
        <v>0.72191250000000184</v>
      </c>
      <c r="AL223" s="198">
        <f>ROW(AG159)*AJ223^IF(AK223=100%,0,1)*PRODUCT(INDEX(1-AJ$64:AJ222,))</f>
        <v>0.33404143277096932</v>
      </c>
      <c r="AM223" s="199">
        <f t="shared" si="34"/>
        <v>48.832241551829718</v>
      </c>
      <c r="AN223" s="190"/>
    </row>
    <row r="224" spans="1:40" ht="14.45" hidden="1" customHeight="1">
      <c r="A224" s="190"/>
      <c r="B224" s="686"/>
      <c r="C224" s="196">
        <v>160</v>
      </c>
      <c r="D224" s="200"/>
      <c r="E224" s="200"/>
      <c r="F224" s="198"/>
      <c r="G224" s="198"/>
      <c r="H224" s="197"/>
      <c r="I224" s="197"/>
      <c r="J224" s="198"/>
      <c r="K224" s="198"/>
      <c r="L224" s="197"/>
      <c r="M224" s="197"/>
      <c r="N224" s="198"/>
      <c r="O224" s="198"/>
      <c r="P224" s="197"/>
      <c r="Q224" s="197"/>
      <c r="R224" s="198"/>
      <c r="S224" s="198"/>
      <c r="T224" s="197"/>
      <c r="U224" s="197"/>
      <c r="V224" s="198"/>
      <c r="W224" s="198"/>
      <c r="X224" s="197"/>
      <c r="Y224" s="197"/>
      <c r="Z224" s="198"/>
      <c r="AA224" s="198"/>
      <c r="AB224" s="197"/>
      <c r="AC224" s="197"/>
      <c r="AD224" s="198"/>
      <c r="AE224" s="198"/>
      <c r="AF224" s="197"/>
      <c r="AG224" s="197"/>
      <c r="AH224" s="198"/>
      <c r="AI224" s="198"/>
      <c r="AJ224" s="197">
        <f t="shared" si="35"/>
        <v>1.0000000000000004E-2</v>
      </c>
      <c r="AK224" s="197">
        <f t="shared" si="33"/>
        <v>0.72656250000000189</v>
      </c>
      <c r="AL224" s="198">
        <f>ROW(AG160)*AJ224^IF(AK224=100%,0,1)*PRODUCT(INDEX(1-AJ$64:AJ223,))</f>
        <v>0.3327808990623996</v>
      </c>
      <c r="AM224" s="199">
        <f t="shared" si="34"/>
        <v>49.165022450892117</v>
      </c>
      <c r="AN224" s="190"/>
    </row>
    <row r="225" spans="1:40" ht="14.45" hidden="1" customHeight="1">
      <c r="A225" s="190"/>
      <c r="B225" s="686"/>
      <c r="C225" s="196">
        <v>161</v>
      </c>
      <c r="D225" s="200"/>
      <c r="E225" s="200"/>
      <c r="F225" s="198"/>
      <c r="G225" s="198"/>
      <c r="H225" s="197"/>
      <c r="I225" s="197"/>
      <c r="J225" s="198"/>
      <c r="K225" s="198"/>
      <c r="L225" s="197"/>
      <c r="M225" s="197"/>
      <c r="N225" s="198"/>
      <c r="O225" s="198"/>
      <c r="P225" s="197"/>
      <c r="Q225" s="197"/>
      <c r="R225" s="198"/>
      <c r="S225" s="198"/>
      <c r="T225" s="197"/>
      <c r="U225" s="197"/>
      <c r="V225" s="198"/>
      <c r="W225" s="198"/>
      <c r="X225" s="197"/>
      <c r="Y225" s="197"/>
      <c r="Z225" s="198"/>
      <c r="AA225" s="198"/>
      <c r="AB225" s="197"/>
      <c r="AC225" s="197"/>
      <c r="AD225" s="198"/>
      <c r="AE225" s="198"/>
      <c r="AF225" s="197"/>
      <c r="AG225" s="197"/>
      <c r="AH225" s="198"/>
      <c r="AI225" s="198"/>
      <c r="AJ225" s="197">
        <f t="shared" si="35"/>
        <v>1.0000000000000004E-2</v>
      </c>
      <c r="AK225" s="197">
        <f t="shared" si="33"/>
        <v>0.73121250000000193</v>
      </c>
      <c r="AL225" s="198">
        <f>ROW(AG161)*AJ225^IF(AK225=100%,0,1)*PRODUCT(INDEX(1-AJ$64:AJ224,))</f>
        <v>0.3315121718847242</v>
      </c>
      <c r="AM225" s="199">
        <f t="shared" si="34"/>
        <v>49.496534622776842</v>
      </c>
      <c r="AN225" s="190"/>
    </row>
    <row r="226" spans="1:40" ht="14.45" hidden="1" customHeight="1">
      <c r="A226" s="190"/>
      <c r="B226" s="686"/>
      <c r="C226" s="196">
        <v>162</v>
      </c>
      <c r="D226" s="200"/>
      <c r="E226" s="200"/>
      <c r="F226" s="198"/>
      <c r="G226" s="198"/>
      <c r="H226" s="197"/>
      <c r="I226" s="197"/>
      <c r="J226" s="198"/>
      <c r="K226" s="198"/>
      <c r="L226" s="197"/>
      <c r="M226" s="197"/>
      <c r="N226" s="198"/>
      <c r="O226" s="198"/>
      <c r="P226" s="197"/>
      <c r="Q226" s="197"/>
      <c r="R226" s="198"/>
      <c r="S226" s="198"/>
      <c r="T226" s="197"/>
      <c r="U226" s="197"/>
      <c r="V226" s="198"/>
      <c r="W226" s="198"/>
      <c r="X226" s="197"/>
      <c r="Y226" s="197"/>
      <c r="Z226" s="198"/>
      <c r="AA226" s="198"/>
      <c r="AB226" s="197"/>
      <c r="AC226" s="197"/>
      <c r="AD226" s="198"/>
      <c r="AE226" s="198"/>
      <c r="AF226" s="197"/>
      <c r="AG226" s="197"/>
      <c r="AH226" s="198"/>
      <c r="AI226" s="198"/>
      <c r="AJ226" s="197">
        <f t="shared" si="35"/>
        <v>1.0000000000000004E-2</v>
      </c>
      <c r="AK226" s="197">
        <f t="shared" si="33"/>
        <v>0.73586250000000197</v>
      </c>
      <c r="AL226" s="198">
        <f>ROW(AG162)*AJ226^IF(AK226=100%,0,1)*PRODUCT(INDEX(1-AJ$64:AJ225,))</f>
        <v>0.33023554116069609</v>
      </c>
      <c r="AM226" s="199">
        <f t="shared" si="34"/>
        <v>49.826770163937539</v>
      </c>
      <c r="AN226" s="190"/>
    </row>
    <row r="227" spans="1:40" ht="14.45" hidden="1" customHeight="1">
      <c r="A227" s="190"/>
      <c r="B227" s="686"/>
      <c r="C227" s="196">
        <v>163</v>
      </c>
      <c r="D227" s="200"/>
      <c r="E227" s="200"/>
      <c r="F227" s="198"/>
      <c r="G227" s="198"/>
      <c r="H227" s="197"/>
      <c r="I227" s="197"/>
      <c r="J227" s="198"/>
      <c r="K227" s="198"/>
      <c r="L227" s="197"/>
      <c r="M227" s="197"/>
      <c r="N227" s="198"/>
      <c r="O227" s="198"/>
      <c r="P227" s="197"/>
      <c r="Q227" s="197"/>
      <c r="R227" s="198"/>
      <c r="S227" s="198"/>
      <c r="T227" s="197"/>
      <c r="U227" s="197"/>
      <c r="V227" s="198"/>
      <c r="W227" s="198"/>
      <c r="X227" s="197"/>
      <c r="Y227" s="197"/>
      <c r="Z227" s="198"/>
      <c r="AA227" s="198"/>
      <c r="AB227" s="197"/>
      <c r="AC227" s="197"/>
      <c r="AD227" s="198"/>
      <c r="AE227" s="198"/>
      <c r="AF227" s="197"/>
      <c r="AG227" s="197"/>
      <c r="AH227" s="198"/>
      <c r="AI227" s="198"/>
      <c r="AJ227" s="197">
        <f t="shared" si="35"/>
        <v>1.0000000000000004E-2</v>
      </c>
      <c r="AK227" s="197">
        <f t="shared" si="33"/>
        <v>0.74051250000000202</v>
      </c>
      <c r="AL227" s="198">
        <f>ROW(AG163)*AJ227^IF(AK227=100%,0,1)*PRODUCT(INDEX(1-AJ$64:AJ226,))</f>
        <v>0.32895129183396005</v>
      </c>
      <c r="AM227" s="199">
        <f t="shared" si="34"/>
        <v>50.155721455771499</v>
      </c>
      <c r="AN227" s="190"/>
    </row>
    <row r="228" spans="1:40" ht="14.45" hidden="1" customHeight="1">
      <c r="A228" s="190"/>
      <c r="B228" s="686"/>
      <c r="C228" s="196">
        <v>164</v>
      </c>
      <c r="D228" s="200"/>
      <c r="E228" s="200"/>
      <c r="F228" s="198"/>
      <c r="G228" s="198"/>
      <c r="H228" s="197"/>
      <c r="I228" s="197"/>
      <c r="J228" s="198"/>
      <c r="K228" s="198"/>
      <c r="L228" s="197"/>
      <c r="M228" s="197"/>
      <c r="N228" s="198"/>
      <c r="O228" s="198"/>
      <c r="P228" s="197"/>
      <c r="Q228" s="197"/>
      <c r="R228" s="198"/>
      <c r="S228" s="198"/>
      <c r="T228" s="197"/>
      <c r="U228" s="197"/>
      <c r="V228" s="198"/>
      <c r="W228" s="198"/>
      <c r="X228" s="197"/>
      <c r="Y228" s="197"/>
      <c r="Z228" s="198"/>
      <c r="AA228" s="198"/>
      <c r="AB228" s="197"/>
      <c r="AC228" s="197"/>
      <c r="AD228" s="198"/>
      <c r="AE228" s="198"/>
      <c r="AF228" s="197"/>
      <c r="AG228" s="197"/>
      <c r="AH228" s="198"/>
      <c r="AI228" s="198"/>
      <c r="AJ228" s="197">
        <f t="shared" si="35"/>
        <v>1.0000000000000004E-2</v>
      </c>
      <c r="AK228" s="197">
        <f t="shared" si="33"/>
        <v>0.74516250000000206</v>
      </c>
      <c r="AL228" s="198">
        <f>ROW(AG164)*AJ228^IF(AK228=100%,0,1)*PRODUCT(INDEX(1-AJ$64:AJ227,))</f>
        <v>0.32765970393964261</v>
      </c>
      <c r="AM228" s="199">
        <f t="shared" si="34"/>
        <v>50.483381159711143</v>
      </c>
      <c r="AN228" s="190"/>
    </row>
    <row r="229" spans="1:40" ht="14.45" hidden="1" customHeight="1">
      <c r="A229" s="190"/>
      <c r="B229" s="686"/>
      <c r="C229" s="196">
        <v>165</v>
      </c>
      <c r="D229" s="200"/>
      <c r="E229" s="200"/>
      <c r="F229" s="198"/>
      <c r="G229" s="198"/>
      <c r="H229" s="197"/>
      <c r="I229" s="197"/>
      <c r="J229" s="198"/>
      <c r="K229" s="198"/>
      <c r="L229" s="197"/>
      <c r="M229" s="197"/>
      <c r="N229" s="198"/>
      <c r="O229" s="198"/>
      <c r="P229" s="197"/>
      <c r="Q229" s="197"/>
      <c r="R229" s="198"/>
      <c r="S229" s="198"/>
      <c r="T229" s="197"/>
      <c r="U229" s="197"/>
      <c r="V229" s="198"/>
      <c r="W229" s="198"/>
      <c r="X229" s="197"/>
      <c r="Y229" s="197"/>
      <c r="Z229" s="198"/>
      <c r="AA229" s="198"/>
      <c r="AB229" s="197"/>
      <c r="AC229" s="197"/>
      <c r="AD229" s="198"/>
      <c r="AE229" s="198"/>
      <c r="AF229" s="197"/>
      <c r="AG229" s="197"/>
      <c r="AH229" s="198"/>
      <c r="AI229" s="198"/>
      <c r="AJ229" s="197">
        <f t="shared" si="35"/>
        <v>1.0000000000000004E-2</v>
      </c>
      <c r="AK229" s="197">
        <f t="shared" si="33"/>
        <v>0.7498125000000021</v>
      </c>
      <c r="AL229" s="198">
        <f>ROW(AG165)*AJ229^IF(AK229=100%,0,1)*PRODUCT(INDEX(1-AJ$64:AJ228,))</f>
        <v>0.32636105267402821</v>
      </c>
      <c r="AM229" s="199">
        <f t="shared" si="34"/>
        <v>50.809742212385174</v>
      </c>
      <c r="AN229" s="190"/>
    </row>
    <row r="230" spans="1:40" ht="14.45" hidden="1" customHeight="1">
      <c r="A230" s="190"/>
      <c r="B230" s="686"/>
      <c r="C230" s="196">
        <v>166</v>
      </c>
      <c r="D230" s="200"/>
      <c r="E230" s="200"/>
      <c r="F230" s="198"/>
      <c r="G230" s="198"/>
      <c r="H230" s="197"/>
      <c r="I230" s="197"/>
      <c r="J230" s="198"/>
      <c r="K230" s="198"/>
      <c r="L230" s="197"/>
      <c r="M230" s="197"/>
      <c r="N230" s="198"/>
      <c r="O230" s="198"/>
      <c r="P230" s="197"/>
      <c r="Q230" s="197"/>
      <c r="R230" s="198"/>
      <c r="S230" s="198"/>
      <c r="T230" s="197"/>
      <c r="U230" s="197"/>
      <c r="V230" s="198"/>
      <c r="W230" s="198"/>
      <c r="X230" s="197"/>
      <c r="Y230" s="197"/>
      <c r="Z230" s="198"/>
      <c r="AA230" s="198"/>
      <c r="AB230" s="197"/>
      <c r="AC230" s="197"/>
      <c r="AD230" s="198"/>
      <c r="AE230" s="198"/>
      <c r="AF230" s="197"/>
      <c r="AG230" s="197"/>
      <c r="AH230" s="198"/>
      <c r="AI230" s="198"/>
      <c r="AJ230" s="197">
        <f t="shared" si="35"/>
        <v>1.0000000000000004E-2</v>
      </c>
      <c r="AK230" s="197">
        <f t="shared" si="33"/>
        <v>0.75446250000000215</v>
      </c>
      <c r="AL230" s="198">
        <f>ROW(AG166)*AJ230^IF(AK230=100%,0,1)*PRODUCT(INDEX(1-AJ$64:AJ229,))</f>
        <v>0.32505560846333209</v>
      </c>
      <c r="AM230" s="199">
        <f t="shared" si="34"/>
        <v>51.134797820848505</v>
      </c>
      <c r="AN230" s="190"/>
    </row>
    <row r="231" spans="1:40" ht="14.45" hidden="1" customHeight="1">
      <c r="A231" s="190"/>
      <c r="B231" s="686"/>
      <c r="C231" s="196">
        <v>167</v>
      </c>
      <c r="D231" s="200"/>
      <c r="E231" s="200"/>
      <c r="F231" s="198"/>
      <c r="G231" s="198"/>
      <c r="H231" s="197"/>
      <c r="I231" s="197"/>
      <c r="J231" s="198"/>
      <c r="K231" s="198"/>
      <c r="L231" s="197"/>
      <c r="M231" s="197"/>
      <c r="N231" s="198"/>
      <c r="O231" s="198"/>
      <c r="P231" s="197"/>
      <c r="Q231" s="197"/>
      <c r="R231" s="198"/>
      <c r="S231" s="198"/>
      <c r="T231" s="197"/>
      <c r="U231" s="197"/>
      <c r="V231" s="198"/>
      <c r="W231" s="198"/>
      <c r="X231" s="197"/>
      <c r="Y231" s="197"/>
      <c r="Z231" s="198"/>
      <c r="AA231" s="198"/>
      <c r="AB231" s="197"/>
      <c r="AC231" s="197"/>
      <c r="AD231" s="198"/>
      <c r="AE231" s="198"/>
      <c r="AF231" s="197"/>
      <c r="AG231" s="197"/>
      <c r="AH231" s="198"/>
      <c r="AI231" s="198"/>
      <c r="AJ231" s="197">
        <f t="shared" si="35"/>
        <v>1.0000000000000004E-2</v>
      </c>
      <c r="AK231" s="197">
        <f t="shared" si="33"/>
        <v>0.75911250000000219</v>
      </c>
      <c r="AL231" s="198">
        <f>ROW(AG167)*AJ231^IF(AK231=100%,0,1)*PRODUCT(INDEX(1-AJ$64:AJ230,))</f>
        <v>0.32374363703158249</v>
      </c>
      <c r="AM231" s="199">
        <f t="shared" si="34"/>
        <v>51.458541457880088</v>
      </c>
      <c r="AN231" s="190"/>
    </row>
    <row r="232" spans="1:40" ht="14.45" hidden="1" customHeight="1">
      <c r="A232" s="190"/>
      <c r="B232" s="686"/>
      <c r="C232" s="196">
        <v>168</v>
      </c>
      <c r="D232" s="200"/>
      <c r="E232" s="200"/>
      <c r="F232" s="198"/>
      <c r="G232" s="198"/>
      <c r="H232" s="197"/>
      <c r="I232" s="197"/>
      <c r="J232" s="198"/>
      <c r="K232" s="198"/>
      <c r="L232" s="197"/>
      <c r="M232" s="197"/>
      <c r="N232" s="198"/>
      <c r="O232" s="198"/>
      <c r="P232" s="197"/>
      <c r="Q232" s="197"/>
      <c r="R232" s="198"/>
      <c r="S232" s="198"/>
      <c r="T232" s="197"/>
      <c r="U232" s="197"/>
      <c r="V232" s="198"/>
      <c r="W232" s="198"/>
      <c r="X232" s="197"/>
      <c r="Y232" s="197"/>
      <c r="Z232" s="198"/>
      <c r="AA232" s="198"/>
      <c r="AB232" s="197"/>
      <c r="AC232" s="197"/>
      <c r="AD232" s="198"/>
      <c r="AE232" s="198"/>
      <c r="AF232" s="197"/>
      <c r="AG232" s="197"/>
      <c r="AH232" s="198"/>
      <c r="AI232" s="198"/>
      <c r="AJ232" s="197">
        <f t="shared" si="35"/>
        <v>1.0000000000000004E-2</v>
      </c>
      <c r="AK232" s="197">
        <f t="shared" si="33"/>
        <v>0.76376250000000223</v>
      </c>
      <c r="AL232" s="198">
        <f>ROW(AG168)*AJ232^IF(AK232=100%,0,1)*PRODUCT(INDEX(1-AJ$64:AJ231,))</f>
        <v>0.3224253994676215</v>
      </c>
      <c r="AM232" s="199">
        <f t="shared" si="34"/>
        <v>51.780966857347707</v>
      </c>
      <c r="AN232" s="190"/>
    </row>
    <row r="233" spans="1:40" ht="14.45" hidden="1" customHeight="1">
      <c r="A233" s="190"/>
      <c r="B233" s="686"/>
      <c r="C233" s="196">
        <v>169</v>
      </c>
      <c r="D233" s="200"/>
      <c r="E233" s="200"/>
      <c r="F233" s="198"/>
      <c r="G233" s="198"/>
      <c r="H233" s="197"/>
      <c r="I233" s="197"/>
      <c r="J233" s="198"/>
      <c r="K233" s="198"/>
      <c r="L233" s="197"/>
      <c r="M233" s="197"/>
      <c r="N233" s="198"/>
      <c r="O233" s="198"/>
      <c r="P233" s="197"/>
      <c r="Q233" s="197"/>
      <c r="R233" s="198"/>
      <c r="S233" s="198"/>
      <c r="T233" s="197"/>
      <c r="U233" s="197"/>
      <c r="V233" s="198"/>
      <c r="W233" s="198"/>
      <c r="X233" s="197"/>
      <c r="Y233" s="197"/>
      <c r="Z233" s="198"/>
      <c r="AA233" s="198"/>
      <c r="AB233" s="197"/>
      <c r="AC233" s="197"/>
      <c r="AD233" s="198"/>
      <c r="AE233" s="198"/>
      <c r="AF233" s="197"/>
      <c r="AG233" s="197"/>
      <c r="AH233" s="198"/>
      <c r="AI233" s="198"/>
      <c r="AJ233" s="197">
        <f t="shared" si="35"/>
        <v>1.0000000000000004E-2</v>
      </c>
      <c r="AK233" s="197">
        <f t="shared" si="33"/>
        <v>0.76841250000000227</v>
      </c>
      <c r="AL233" s="198">
        <f>ROW(AG169)*AJ233^IF(AK233=100%,0,1)*PRODUCT(INDEX(1-AJ$64:AJ232,))</f>
        <v>0.32110115229123665</v>
      </c>
      <c r="AM233" s="199">
        <f t="shared" si="34"/>
        <v>52.102068009638941</v>
      </c>
      <c r="AN233" s="190"/>
    </row>
    <row r="234" spans="1:40" ht="14.45" hidden="1" customHeight="1">
      <c r="A234" s="190"/>
      <c r="B234" s="686"/>
      <c r="C234" s="196">
        <v>170</v>
      </c>
      <c r="D234" s="200"/>
      <c r="E234" s="200"/>
      <c r="F234" s="198"/>
      <c r="G234" s="198"/>
      <c r="H234" s="197"/>
      <c r="I234" s="197"/>
      <c r="J234" s="198"/>
      <c r="K234" s="198"/>
      <c r="L234" s="197"/>
      <c r="M234" s="197"/>
      <c r="N234" s="198"/>
      <c r="O234" s="198"/>
      <c r="P234" s="197"/>
      <c r="Q234" s="197"/>
      <c r="R234" s="198"/>
      <c r="S234" s="198"/>
      <c r="T234" s="197"/>
      <c r="U234" s="197"/>
      <c r="V234" s="198"/>
      <c r="W234" s="198"/>
      <c r="X234" s="197"/>
      <c r="Y234" s="197"/>
      <c r="Z234" s="198"/>
      <c r="AA234" s="198"/>
      <c r="AB234" s="197"/>
      <c r="AC234" s="197"/>
      <c r="AD234" s="198"/>
      <c r="AE234" s="198"/>
      <c r="AF234" s="197"/>
      <c r="AG234" s="197"/>
      <c r="AH234" s="198"/>
      <c r="AI234" s="198"/>
      <c r="AJ234" s="197">
        <f t="shared" si="35"/>
        <v>1.0000000000000004E-2</v>
      </c>
      <c r="AK234" s="197">
        <f t="shared" si="33"/>
        <v>0.77306250000000232</v>
      </c>
      <c r="AL234" s="198">
        <f>ROW(AG170)*AJ234^IF(AK234=100%,0,1)*PRODUCT(INDEX(1-AJ$64:AJ233,))</f>
        <v>0.31977114751843272</v>
      </c>
      <c r="AM234" s="199">
        <f t="shared" si="34"/>
        <v>52.421839157157372</v>
      </c>
      <c r="AN234" s="190"/>
    </row>
    <row r="235" spans="1:40" ht="14.45" hidden="1" customHeight="1">
      <c r="A235" s="190"/>
      <c r="B235" s="686"/>
      <c r="C235" s="196">
        <v>171</v>
      </c>
      <c r="D235" s="200"/>
      <c r="E235" s="200"/>
      <c r="F235" s="198"/>
      <c r="G235" s="198"/>
      <c r="H235" s="197"/>
      <c r="I235" s="197"/>
      <c r="J235" s="198"/>
      <c r="K235" s="198"/>
      <c r="L235" s="197"/>
      <c r="M235" s="197"/>
      <c r="N235" s="198"/>
      <c r="O235" s="198"/>
      <c r="P235" s="197"/>
      <c r="Q235" s="197"/>
      <c r="R235" s="198"/>
      <c r="S235" s="198"/>
      <c r="T235" s="197"/>
      <c r="U235" s="197"/>
      <c r="V235" s="198"/>
      <c r="W235" s="198"/>
      <c r="X235" s="197"/>
      <c r="Y235" s="197"/>
      <c r="Z235" s="198"/>
      <c r="AA235" s="198"/>
      <c r="AB235" s="197"/>
      <c r="AC235" s="197"/>
      <c r="AD235" s="198"/>
      <c r="AE235" s="198"/>
      <c r="AF235" s="197"/>
      <c r="AG235" s="197"/>
      <c r="AH235" s="198"/>
      <c r="AI235" s="198"/>
      <c r="AJ235" s="197">
        <f t="shared" si="35"/>
        <v>1.0000000000000004E-2</v>
      </c>
      <c r="AK235" s="197">
        <f t="shared" si="33"/>
        <v>0.77771250000000236</v>
      </c>
      <c r="AL235" s="198">
        <f>ROW(AG171)*AJ235^IF(AK235=100%,0,1)*PRODUCT(INDEX(1-AJ$64:AJ234,))</f>
        <v>0.31843563272585573</v>
      </c>
      <c r="AM235" s="199">
        <f t="shared" si="34"/>
        <v>52.74027478988323</v>
      </c>
      <c r="AN235" s="190"/>
    </row>
    <row r="236" spans="1:40" ht="14.45" hidden="1" customHeight="1">
      <c r="A236" s="190"/>
      <c r="B236" s="686"/>
      <c r="C236" s="196">
        <v>172</v>
      </c>
      <c r="D236" s="200"/>
      <c r="E236" s="200"/>
      <c r="F236" s="198"/>
      <c r="G236" s="198"/>
      <c r="H236" s="197"/>
      <c r="I236" s="197"/>
      <c r="J236" s="198"/>
      <c r="K236" s="198"/>
      <c r="L236" s="197"/>
      <c r="M236" s="197"/>
      <c r="N236" s="198"/>
      <c r="O236" s="198"/>
      <c r="P236" s="197"/>
      <c r="Q236" s="197"/>
      <c r="R236" s="198"/>
      <c r="S236" s="198"/>
      <c r="T236" s="197"/>
      <c r="U236" s="197"/>
      <c r="V236" s="198"/>
      <c r="W236" s="198"/>
      <c r="X236" s="197"/>
      <c r="Y236" s="197"/>
      <c r="Z236" s="198"/>
      <c r="AA236" s="198"/>
      <c r="AB236" s="197"/>
      <c r="AC236" s="197"/>
      <c r="AD236" s="198"/>
      <c r="AE236" s="198"/>
      <c r="AF236" s="197"/>
      <c r="AG236" s="197"/>
      <c r="AH236" s="198"/>
      <c r="AI236" s="198"/>
      <c r="AJ236" s="197">
        <f t="shared" si="35"/>
        <v>1.0000000000000004E-2</v>
      </c>
      <c r="AK236" s="197">
        <f t="shared" si="33"/>
        <v>0.7823625000000024</v>
      </c>
      <c r="AL236" s="198">
        <f>ROW(AG172)*AJ236^IF(AK236=100%,0,1)*PRODUCT(INDEX(1-AJ$64:AJ235,))</f>
        <v>0.31709485111437846</v>
      </c>
      <c r="AM236" s="199">
        <f t="shared" si="34"/>
        <v>53.057369640997607</v>
      </c>
      <c r="AN236" s="190"/>
    </row>
    <row r="237" spans="1:40" ht="14.45" hidden="1" customHeight="1">
      <c r="A237" s="190"/>
      <c r="B237" s="686"/>
      <c r="C237" s="196">
        <v>173</v>
      </c>
      <c r="D237" s="200"/>
      <c r="E237" s="200"/>
      <c r="F237" s="198"/>
      <c r="G237" s="198"/>
      <c r="H237" s="197"/>
      <c r="I237" s="197"/>
      <c r="J237" s="198"/>
      <c r="K237" s="198"/>
      <c r="L237" s="197"/>
      <c r="M237" s="197"/>
      <c r="N237" s="198"/>
      <c r="O237" s="198"/>
      <c r="P237" s="197"/>
      <c r="Q237" s="197"/>
      <c r="R237" s="198"/>
      <c r="S237" s="198"/>
      <c r="T237" s="197"/>
      <c r="U237" s="197"/>
      <c r="V237" s="198"/>
      <c r="W237" s="198"/>
      <c r="X237" s="197"/>
      <c r="Y237" s="197"/>
      <c r="Z237" s="198"/>
      <c r="AA237" s="198"/>
      <c r="AB237" s="197"/>
      <c r="AC237" s="197"/>
      <c r="AD237" s="198"/>
      <c r="AE237" s="198"/>
      <c r="AF237" s="197"/>
      <c r="AG237" s="197"/>
      <c r="AH237" s="198"/>
      <c r="AI237" s="198"/>
      <c r="AJ237" s="197">
        <f t="shared" si="35"/>
        <v>1.0000000000000004E-2</v>
      </c>
      <c r="AK237" s="197">
        <f t="shared" si="33"/>
        <v>0.78701250000000245</v>
      </c>
      <c r="AL237" s="198">
        <f>ROW(AG173)*AJ237^IF(AK237=100%,0,1)*PRODUCT(INDEX(1-AJ$64:AJ236,))</f>
        <v>0.31574904157185807</v>
      </c>
      <c r="AM237" s="199">
        <f t="shared" si="34"/>
        <v>53.373118682569462</v>
      </c>
      <c r="AN237" s="190"/>
    </row>
    <row r="238" spans="1:40" ht="14.45" hidden="1" customHeight="1">
      <c r="A238" s="190"/>
      <c r="B238" s="686"/>
      <c r="C238" s="196">
        <v>174</v>
      </c>
      <c r="D238" s="200"/>
      <c r="E238" s="200"/>
      <c r="F238" s="198"/>
      <c r="G238" s="198"/>
      <c r="H238" s="197"/>
      <c r="I238" s="197"/>
      <c r="J238" s="198"/>
      <c r="K238" s="198"/>
      <c r="L238" s="197"/>
      <c r="M238" s="197"/>
      <c r="N238" s="198"/>
      <c r="O238" s="198"/>
      <c r="P238" s="197"/>
      <c r="Q238" s="197"/>
      <c r="R238" s="198"/>
      <c r="S238" s="198"/>
      <c r="T238" s="197"/>
      <c r="U238" s="197"/>
      <c r="V238" s="198"/>
      <c r="W238" s="198"/>
      <c r="X238" s="197"/>
      <c r="Y238" s="197"/>
      <c r="Z238" s="198"/>
      <c r="AA238" s="198"/>
      <c r="AB238" s="197"/>
      <c r="AC238" s="197"/>
      <c r="AD238" s="198"/>
      <c r="AE238" s="198"/>
      <c r="AF238" s="197"/>
      <c r="AG238" s="197"/>
      <c r="AH238" s="198"/>
      <c r="AI238" s="198"/>
      <c r="AJ238" s="197">
        <f t="shared" si="35"/>
        <v>1.0000000000000004E-2</v>
      </c>
      <c r="AK238" s="197">
        <f t="shared" si="33"/>
        <v>0.79166250000000249</v>
      </c>
      <c r="AL238" s="198">
        <f>ROW(AG174)*AJ238^IF(AK238=100%,0,1)*PRODUCT(INDEX(1-AJ$64:AJ237,))</f>
        <v>0.31439843873507672</v>
      </c>
      <c r="AM238" s="199">
        <f t="shared" si="34"/>
        <v>53.687517121304538</v>
      </c>
      <c r="AN238" s="190"/>
    </row>
    <row r="239" spans="1:40" ht="14.45" hidden="1" customHeight="1">
      <c r="A239" s="190"/>
      <c r="B239" s="686"/>
      <c r="C239" s="196">
        <v>175</v>
      </c>
      <c r="D239" s="200"/>
      <c r="E239" s="200"/>
      <c r="F239" s="198"/>
      <c r="G239" s="198"/>
      <c r="H239" s="197"/>
      <c r="I239" s="197"/>
      <c r="J239" s="198"/>
      <c r="K239" s="198"/>
      <c r="L239" s="197"/>
      <c r="M239" s="197"/>
      <c r="N239" s="198"/>
      <c r="O239" s="198"/>
      <c r="P239" s="197"/>
      <c r="Q239" s="197"/>
      <c r="R239" s="198"/>
      <c r="S239" s="198"/>
      <c r="T239" s="197"/>
      <c r="U239" s="197"/>
      <c r="V239" s="198"/>
      <c r="W239" s="198"/>
      <c r="X239" s="197"/>
      <c r="Y239" s="197"/>
      <c r="Z239" s="198"/>
      <c r="AA239" s="198"/>
      <c r="AB239" s="197"/>
      <c r="AC239" s="197"/>
      <c r="AD239" s="198"/>
      <c r="AE239" s="198"/>
      <c r="AF239" s="197"/>
      <c r="AG239" s="197"/>
      <c r="AH239" s="198"/>
      <c r="AI239" s="198"/>
      <c r="AJ239" s="197">
        <f t="shared" si="35"/>
        <v>1.0000000000000004E-2</v>
      </c>
      <c r="AK239" s="197">
        <f t="shared" si="33"/>
        <v>0.79631250000000253</v>
      </c>
      <c r="AL239" s="198">
        <f>ROW(AG175)*AJ239^IF(AK239=100%,0,1)*PRODUCT(INDEX(1-AJ$64:AJ238,))</f>
        <v>0.31304327305087382</v>
      </c>
      <c r="AM239" s="199">
        <f t="shared" si="34"/>
        <v>54.000560394355411</v>
      </c>
      <c r="AN239" s="190"/>
    </row>
    <row r="240" spans="1:40" ht="14.45" hidden="1" customHeight="1">
      <c r="A240" s="190"/>
      <c r="B240" s="686"/>
      <c r="C240" s="196">
        <v>176</v>
      </c>
      <c r="D240" s="200"/>
      <c r="E240" s="200"/>
      <c r="F240" s="198"/>
      <c r="G240" s="198"/>
      <c r="H240" s="197"/>
      <c r="I240" s="197"/>
      <c r="J240" s="198"/>
      <c r="K240" s="198"/>
      <c r="L240" s="197"/>
      <c r="M240" s="197"/>
      <c r="N240" s="198"/>
      <c r="O240" s="198"/>
      <c r="P240" s="197"/>
      <c r="Q240" s="197"/>
      <c r="R240" s="198"/>
      <c r="S240" s="198"/>
      <c r="T240" s="197"/>
      <c r="U240" s="197"/>
      <c r="V240" s="198"/>
      <c r="W240" s="198"/>
      <c r="X240" s="197"/>
      <c r="Y240" s="197"/>
      <c r="Z240" s="198"/>
      <c r="AA240" s="198"/>
      <c r="AB240" s="197"/>
      <c r="AC240" s="197"/>
      <c r="AD240" s="198"/>
      <c r="AE240" s="198"/>
      <c r="AF240" s="197"/>
      <c r="AG240" s="197"/>
      <c r="AH240" s="198"/>
      <c r="AI240" s="198"/>
      <c r="AJ240" s="197">
        <f t="shared" si="35"/>
        <v>1.0000000000000004E-2</v>
      </c>
      <c r="AK240" s="197">
        <f t="shared" si="33"/>
        <v>0.80096250000000258</v>
      </c>
      <c r="AL240" s="198">
        <f>ROW(AG176)*AJ240^IF(AK240=100%,0,1)*PRODUCT(INDEX(1-AJ$64:AJ239,))</f>
        <v>0.31168377083648147</v>
      </c>
      <c r="AM240" s="199">
        <f t="shared" si="34"/>
        <v>54.312244165191892</v>
      </c>
      <c r="AN240" s="190"/>
    </row>
    <row r="241" spans="1:40" ht="14.45" hidden="1" customHeight="1">
      <c r="A241" s="190"/>
      <c r="B241" s="686"/>
      <c r="C241" s="196">
        <v>177</v>
      </c>
      <c r="D241" s="200"/>
      <c r="E241" s="200"/>
      <c r="F241" s="198"/>
      <c r="G241" s="198"/>
      <c r="H241" s="197"/>
      <c r="I241" s="197"/>
      <c r="J241" s="198"/>
      <c r="K241" s="198"/>
      <c r="L241" s="197"/>
      <c r="M241" s="197"/>
      <c r="N241" s="198"/>
      <c r="O241" s="198"/>
      <c r="P241" s="197"/>
      <c r="Q241" s="197"/>
      <c r="R241" s="198"/>
      <c r="S241" s="198"/>
      <c r="T241" s="197"/>
      <c r="U241" s="197"/>
      <c r="V241" s="198"/>
      <c r="W241" s="198"/>
      <c r="X241" s="197"/>
      <c r="Y241" s="197"/>
      <c r="Z241" s="198"/>
      <c r="AA241" s="198"/>
      <c r="AB241" s="197"/>
      <c r="AC241" s="197"/>
      <c r="AD241" s="198"/>
      <c r="AE241" s="198"/>
      <c r="AF241" s="197"/>
      <c r="AG241" s="197"/>
      <c r="AH241" s="198"/>
      <c r="AI241" s="198"/>
      <c r="AJ241" s="197">
        <f t="shared" si="35"/>
        <v>1.0000000000000004E-2</v>
      </c>
      <c r="AK241" s="197">
        <f t="shared" si="33"/>
        <v>0.80561250000000262</v>
      </c>
      <c r="AL241" s="198">
        <f>ROW(AG177)*AJ241^IF(AK241=100%,0,1)*PRODUCT(INDEX(1-AJ$64:AJ240,))</f>
        <v>0.31032015433907184</v>
      </c>
      <c r="AM241" s="199">
        <f t="shared" si="34"/>
        <v>54.622564319530966</v>
      </c>
      <c r="AN241" s="190"/>
    </row>
    <row r="242" spans="1:40" ht="14.45" hidden="1" customHeight="1">
      <c r="A242" s="190"/>
      <c r="B242" s="686"/>
      <c r="C242" s="196">
        <v>178</v>
      </c>
      <c r="D242" s="200"/>
      <c r="E242" s="200"/>
      <c r="F242" s="198"/>
      <c r="G242" s="198"/>
      <c r="H242" s="197"/>
      <c r="I242" s="197"/>
      <c r="J242" s="198"/>
      <c r="K242" s="198"/>
      <c r="L242" s="197"/>
      <c r="M242" s="197"/>
      <c r="N242" s="198"/>
      <c r="O242" s="198"/>
      <c r="P242" s="197"/>
      <c r="Q242" s="197"/>
      <c r="R242" s="198"/>
      <c r="S242" s="198"/>
      <c r="T242" s="197"/>
      <c r="U242" s="197"/>
      <c r="V242" s="198"/>
      <c r="W242" s="198"/>
      <c r="X242" s="197"/>
      <c r="Y242" s="197"/>
      <c r="Z242" s="198"/>
      <c r="AA242" s="198"/>
      <c r="AB242" s="197"/>
      <c r="AC242" s="197"/>
      <c r="AD242" s="198"/>
      <c r="AE242" s="198"/>
      <c r="AF242" s="197"/>
      <c r="AG242" s="197"/>
      <c r="AH242" s="198"/>
      <c r="AI242" s="198"/>
      <c r="AJ242" s="197">
        <f t="shared" si="35"/>
        <v>1.0000000000000004E-2</v>
      </c>
      <c r="AK242" s="197">
        <f t="shared" si="33"/>
        <v>0.81026250000000266</v>
      </c>
      <c r="AL242" s="198">
        <f>ROW(AG178)*AJ242^IF(AK242=100%,0,1)*PRODUCT(INDEX(1-AJ$64:AJ241,))</f>
        <v>0.30895264179452681</v>
      </c>
      <c r="AM242" s="199">
        <f t="shared" si="34"/>
        <v>54.931516961325492</v>
      </c>
      <c r="AN242" s="190"/>
    </row>
    <row r="243" spans="1:40" ht="14.45" hidden="1" customHeight="1">
      <c r="A243" s="190"/>
      <c r="B243" s="686"/>
      <c r="C243" s="196">
        <v>179</v>
      </c>
      <c r="D243" s="200"/>
      <c r="E243" s="200"/>
      <c r="F243" s="198"/>
      <c r="G243" s="198"/>
      <c r="H243" s="197"/>
      <c r="I243" s="197"/>
      <c r="J243" s="198"/>
      <c r="K243" s="198"/>
      <c r="L243" s="197"/>
      <c r="M243" s="197"/>
      <c r="N243" s="198"/>
      <c r="O243" s="198"/>
      <c r="P243" s="197"/>
      <c r="Q243" s="197"/>
      <c r="R243" s="198"/>
      <c r="S243" s="198"/>
      <c r="T243" s="197"/>
      <c r="U243" s="197"/>
      <c r="V243" s="198"/>
      <c r="W243" s="198"/>
      <c r="X243" s="197"/>
      <c r="Y243" s="197"/>
      <c r="Z243" s="198"/>
      <c r="AA243" s="198"/>
      <c r="AB243" s="197"/>
      <c r="AC243" s="197"/>
      <c r="AD243" s="198"/>
      <c r="AE243" s="198"/>
      <c r="AF243" s="197"/>
      <c r="AG243" s="197"/>
      <c r="AH243" s="198"/>
      <c r="AI243" s="198"/>
      <c r="AJ243" s="197">
        <f t="shared" si="35"/>
        <v>1.0000000000000004E-2</v>
      </c>
      <c r="AK243" s="197">
        <f t="shared" si="33"/>
        <v>0.8149125000000027</v>
      </c>
      <c r="AL243" s="198">
        <f>ROW(AG179)*AJ243^IF(AK243=100%,0,1)*PRODUCT(INDEX(1-AJ$64:AJ242,))</f>
        <v>0.30758144748543875</v>
      </c>
      <c r="AM243" s="199">
        <f t="shared" si="34"/>
        <v>55.239098408810932</v>
      </c>
      <c r="AN243" s="190"/>
    </row>
    <row r="244" spans="1:40" ht="14.45" hidden="1" customHeight="1">
      <c r="A244" s="190"/>
      <c r="B244" s="686"/>
      <c r="C244" s="196">
        <v>180</v>
      </c>
      <c r="D244" s="200"/>
      <c r="E244" s="200"/>
      <c r="F244" s="198"/>
      <c r="G244" s="198"/>
      <c r="H244" s="197"/>
      <c r="I244" s="197"/>
      <c r="J244" s="198"/>
      <c r="K244" s="198"/>
      <c r="L244" s="197"/>
      <c r="M244" s="197"/>
      <c r="N244" s="198"/>
      <c r="O244" s="198"/>
      <c r="P244" s="197"/>
      <c r="Q244" s="197"/>
      <c r="R244" s="198"/>
      <c r="S244" s="198"/>
      <c r="T244" s="197"/>
      <c r="U244" s="197"/>
      <c r="V244" s="198"/>
      <c r="W244" s="198"/>
      <c r="X244" s="197"/>
      <c r="Y244" s="197"/>
      <c r="Z244" s="198"/>
      <c r="AA244" s="198"/>
      <c r="AB244" s="197"/>
      <c r="AC244" s="197"/>
      <c r="AD244" s="198"/>
      <c r="AE244" s="198"/>
      <c r="AF244" s="197"/>
      <c r="AG244" s="197"/>
      <c r="AH244" s="198"/>
      <c r="AI244" s="198"/>
      <c r="AJ244" s="197">
        <f t="shared" si="35"/>
        <v>1.0000000000000004E-2</v>
      </c>
      <c r="AK244" s="197">
        <f t="shared" si="33"/>
        <v>0.81956250000000275</v>
      </c>
      <c r="AL244" s="198">
        <f>ROW(AG180)*AJ244^IF(AK244=100%,0,1)*PRODUCT(INDEX(1-AJ$64:AJ243,))</f>
        <v>0.30620678179835298</v>
      </c>
      <c r="AM244" s="199">
        <f t="shared" si="34"/>
        <v>55.545305190609284</v>
      </c>
      <c r="AN244" s="190"/>
    </row>
    <row r="245" spans="1:40" ht="14.45" hidden="1" customHeight="1">
      <c r="A245" s="190"/>
      <c r="B245" s="686"/>
      <c r="C245" s="196">
        <v>181</v>
      </c>
      <c r="D245" s="200"/>
      <c r="E245" s="200"/>
      <c r="F245" s="198"/>
      <c r="G245" s="198"/>
      <c r="H245" s="197"/>
      <c r="I245" s="197"/>
      <c r="J245" s="198"/>
      <c r="K245" s="198"/>
      <c r="L245" s="197"/>
      <c r="M245" s="197"/>
      <c r="N245" s="198"/>
      <c r="O245" s="198"/>
      <c r="P245" s="197"/>
      <c r="Q245" s="197"/>
      <c r="R245" s="198"/>
      <c r="S245" s="198"/>
      <c r="T245" s="197"/>
      <c r="U245" s="197"/>
      <c r="V245" s="198"/>
      <c r="W245" s="198"/>
      <c r="X245" s="197"/>
      <c r="Y245" s="197"/>
      <c r="Z245" s="198"/>
      <c r="AA245" s="198"/>
      <c r="AB245" s="197"/>
      <c r="AC245" s="197"/>
      <c r="AD245" s="198"/>
      <c r="AE245" s="198"/>
      <c r="AF245" s="197"/>
      <c r="AG245" s="197"/>
      <c r="AH245" s="198"/>
      <c r="AI245" s="198"/>
      <c r="AJ245" s="197">
        <f t="shared" si="35"/>
        <v>1.0000000000000004E-2</v>
      </c>
      <c r="AK245" s="197">
        <f t="shared" si="33"/>
        <v>0.82421250000000279</v>
      </c>
      <c r="AL245" s="198">
        <f>ROW(AG181)*AJ245^IF(AK245=100%,0,1)*PRODUCT(INDEX(1-AJ$64:AJ244,))</f>
        <v>0.30482885128026038</v>
      </c>
      <c r="AM245" s="199">
        <f t="shared" si="34"/>
        <v>55.850134041889547</v>
      </c>
      <c r="AN245" s="190"/>
    </row>
    <row r="246" spans="1:40" ht="14.45" hidden="1" customHeight="1">
      <c r="A246" s="190"/>
      <c r="B246" s="686"/>
      <c r="C246" s="196">
        <v>182</v>
      </c>
      <c r="D246" s="200"/>
      <c r="E246" s="200"/>
      <c r="F246" s="198"/>
      <c r="G246" s="198"/>
      <c r="H246" s="197"/>
      <c r="I246" s="197"/>
      <c r="J246" s="198"/>
      <c r="K246" s="198"/>
      <c r="L246" s="197"/>
      <c r="M246" s="197"/>
      <c r="N246" s="198"/>
      <c r="O246" s="198"/>
      <c r="P246" s="197"/>
      <c r="Q246" s="197"/>
      <c r="R246" s="198"/>
      <c r="S246" s="198"/>
      <c r="T246" s="197"/>
      <c r="U246" s="197"/>
      <c r="V246" s="198"/>
      <c r="W246" s="198"/>
      <c r="X246" s="197"/>
      <c r="Y246" s="197"/>
      <c r="Z246" s="198"/>
      <c r="AA246" s="198"/>
      <c r="AB246" s="197"/>
      <c r="AC246" s="197"/>
      <c r="AD246" s="198"/>
      <c r="AE246" s="198"/>
      <c r="AF246" s="197"/>
      <c r="AG246" s="197"/>
      <c r="AH246" s="198"/>
      <c r="AI246" s="198"/>
      <c r="AJ246" s="197">
        <f t="shared" si="35"/>
        <v>1.0000000000000004E-2</v>
      </c>
      <c r="AK246" s="197">
        <f t="shared" si="33"/>
        <v>0.82886250000000283</v>
      </c>
      <c r="AL246" s="198">
        <f>ROW(AG182)*AJ246^IF(AK246=100%,0,1)*PRODUCT(INDEX(1-AJ$64:AJ245,))</f>
        <v>0.30344785869434981</v>
      </c>
      <c r="AM246" s="199">
        <f t="shared" si="34"/>
        <v>56.153581900583895</v>
      </c>
      <c r="AN246" s="190"/>
    </row>
    <row r="247" spans="1:40" ht="14.45" hidden="1" customHeight="1">
      <c r="A247" s="190"/>
      <c r="B247" s="686"/>
      <c r="C247" s="196">
        <v>183</v>
      </c>
      <c r="D247" s="200"/>
      <c r="E247" s="200"/>
      <c r="F247" s="198"/>
      <c r="G247" s="198"/>
      <c r="H247" s="197"/>
      <c r="I247" s="197"/>
      <c r="J247" s="198"/>
      <c r="K247" s="198"/>
      <c r="L247" s="197"/>
      <c r="M247" s="197"/>
      <c r="N247" s="198"/>
      <c r="O247" s="198"/>
      <c r="P247" s="197"/>
      <c r="Q247" s="197"/>
      <c r="R247" s="198"/>
      <c r="S247" s="198"/>
      <c r="T247" s="197"/>
      <c r="U247" s="197"/>
      <c r="V247" s="198"/>
      <c r="W247" s="198"/>
      <c r="X247" s="197"/>
      <c r="Y247" s="197"/>
      <c r="Z247" s="198"/>
      <c r="AA247" s="198"/>
      <c r="AB247" s="197"/>
      <c r="AC247" s="197"/>
      <c r="AD247" s="198"/>
      <c r="AE247" s="198"/>
      <c r="AF247" s="197"/>
      <c r="AG247" s="197"/>
      <c r="AH247" s="198"/>
      <c r="AI247" s="198"/>
      <c r="AJ247" s="197">
        <f t="shared" si="35"/>
        <v>1.0000000000000004E-2</v>
      </c>
      <c r="AK247" s="197">
        <f t="shared" si="33"/>
        <v>0.83351250000000288</v>
      </c>
      <c r="AL247" s="198">
        <f>ROW(AG183)*AJ247^IF(AK247=100%,0,1)*PRODUCT(INDEX(1-AJ$64:AJ246,))</f>
        <v>0.30206400307502945</v>
      </c>
      <c r="AM247" s="199">
        <f t="shared" si="34"/>
        <v>56.455645903658926</v>
      </c>
      <c r="AN247" s="190"/>
    </row>
    <row r="248" spans="1:40" ht="14.45" hidden="1" customHeight="1">
      <c r="A248" s="190"/>
      <c r="B248" s="686"/>
      <c r="C248" s="196">
        <v>184</v>
      </c>
      <c r="D248" s="200"/>
      <c r="E248" s="200"/>
      <c r="F248" s="198"/>
      <c r="G248" s="198"/>
      <c r="H248" s="197"/>
      <c r="I248" s="197"/>
      <c r="J248" s="198"/>
      <c r="K248" s="198"/>
      <c r="L248" s="197"/>
      <c r="M248" s="197"/>
      <c r="N248" s="198"/>
      <c r="O248" s="198"/>
      <c r="P248" s="197"/>
      <c r="Q248" s="197"/>
      <c r="R248" s="198"/>
      <c r="S248" s="198"/>
      <c r="T248" s="197"/>
      <c r="U248" s="197"/>
      <c r="V248" s="198"/>
      <c r="W248" s="198"/>
      <c r="X248" s="197"/>
      <c r="Y248" s="197"/>
      <c r="Z248" s="198"/>
      <c r="AA248" s="198"/>
      <c r="AB248" s="197"/>
      <c r="AC248" s="197"/>
      <c r="AD248" s="198"/>
      <c r="AE248" s="198"/>
      <c r="AF248" s="197"/>
      <c r="AG248" s="197"/>
      <c r="AH248" s="198"/>
      <c r="AI248" s="198"/>
      <c r="AJ248" s="197">
        <f t="shared" si="35"/>
        <v>1.0000000000000004E-2</v>
      </c>
      <c r="AK248" s="197">
        <f t="shared" si="33"/>
        <v>0.83816250000000292</v>
      </c>
      <c r="AL248" s="198">
        <f>ROW(AG184)*AJ248^IF(AK248=100%,0,1)*PRODUCT(INDEX(1-AJ$64:AJ247,))</f>
        <v>0.30067747978222603</v>
      </c>
      <c r="AM248" s="199">
        <f t="shared" si="34"/>
        <v>56.756323383441149</v>
      </c>
      <c r="AN248" s="190"/>
    </row>
    <row r="249" spans="1:40" ht="14.45" hidden="1" customHeight="1">
      <c r="A249" s="190"/>
      <c r="B249" s="686"/>
      <c r="C249" s="196">
        <v>185</v>
      </c>
      <c r="D249" s="200"/>
      <c r="E249" s="200"/>
      <c r="F249" s="198"/>
      <c r="G249" s="198"/>
      <c r="H249" s="197"/>
      <c r="I249" s="197"/>
      <c r="J249" s="198"/>
      <c r="K249" s="198"/>
      <c r="L249" s="197"/>
      <c r="M249" s="197"/>
      <c r="N249" s="198"/>
      <c r="O249" s="198"/>
      <c r="P249" s="197"/>
      <c r="Q249" s="197"/>
      <c r="R249" s="198"/>
      <c r="S249" s="198"/>
      <c r="T249" s="197"/>
      <c r="U249" s="197"/>
      <c r="V249" s="198"/>
      <c r="W249" s="198"/>
      <c r="X249" s="197"/>
      <c r="Y249" s="197"/>
      <c r="Z249" s="198"/>
      <c r="AA249" s="198"/>
      <c r="AB249" s="197"/>
      <c r="AC249" s="197"/>
      <c r="AD249" s="198"/>
      <c r="AE249" s="198"/>
      <c r="AF249" s="197"/>
      <c r="AG249" s="197"/>
      <c r="AH249" s="198"/>
      <c r="AI249" s="198"/>
      <c r="AJ249" s="197">
        <f t="shared" si="35"/>
        <v>1.0000000000000004E-2</v>
      </c>
      <c r="AK249" s="197">
        <f t="shared" si="33"/>
        <v>0.84281250000000296</v>
      </c>
      <c r="AL249" s="198">
        <f>ROW(AG185)*AJ249^IF(AK249=100%,0,1)*PRODUCT(INDEX(1-AJ$64:AJ248,))</f>
        <v>0.29928848055497115</v>
      </c>
      <c r="AM249" s="199">
        <f t="shared" si="34"/>
        <v>57.05561186399612</v>
      </c>
      <c r="AN249" s="190"/>
    </row>
    <row r="250" spans="1:40" ht="14.45" hidden="1" customHeight="1">
      <c r="A250" s="190"/>
      <c r="B250" s="686"/>
      <c r="C250" s="196">
        <v>186</v>
      </c>
      <c r="D250" s="200"/>
      <c r="E250" s="200"/>
      <c r="F250" s="198"/>
      <c r="G250" s="198"/>
      <c r="H250" s="197"/>
      <c r="I250" s="197"/>
      <c r="J250" s="198"/>
      <c r="K250" s="198"/>
      <c r="L250" s="197"/>
      <c r="M250" s="197"/>
      <c r="N250" s="198"/>
      <c r="O250" s="198"/>
      <c r="P250" s="197"/>
      <c r="Q250" s="197"/>
      <c r="R250" s="198"/>
      <c r="S250" s="198"/>
      <c r="T250" s="197"/>
      <c r="U250" s="197"/>
      <c r="V250" s="198"/>
      <c r="W250" s="198"/>
      <c r="X250" s="197"/>
      <c r="Y250" s="197"/>
      <c r="Z250" s="198"/>
      <c r="AA250" s="198"/>
      <c r="AB250" s="197"/>
      <c r="AC250" s="197"/>
      <c r="AD250" s="198"/>
      <c r="AE250" s="198"/>
      <c r="AF250" s="197"/>
      <c r="AG250" s="197"/>
      <c r="AH250" s="198"/>
      <c r="AI250" s="198"/>
      <c r="AJ250" s="197">
        <f t="shared" si="35"/>
        <v>1.0000000000000004E-2</v>
      </c>
      <c r="AK250" s="197">
        <f t="shared" si="33"/>
        <v>0.84746250000000301</v>
      </c>
      <c r="AL250" s="198">
        <f>ROW(AG186)*AJ250^IF(AK250=100%,0,1)*PRODUCT(INDEX(1-AJ$64:AJ249,))</f>
        <v>0.29789719356428318</v>
      </c>
      <c r="AM250" s="199">
        <f t="shared" si="34"/>
        <v>57.353509057560402</v>
      </c>
      <c r="AN250" s="190"/>
    </row>
    <row r="251" spans="1:40" ht="14.45" hidden="1" customHeight="1">
      <c r="A251" s="190"/>
      <c r="B251" s="686"/>
      <c r="C251" s="196">
        <v>187</v>
      </c>
      <c r="D251" s="200"/>
      <c r="E251" s="200"/>
      <c r="F251" s="198"/>
      <c r="G251" s="198"/>
      <c r="H251" s="197"/>
      <c r="I251" s="197"/>
      <c r="J251" s="198"/>
      <c r="K251" s="198"/>
      <c r="L251" s="197"/>
      <c r="M251" s="197"/>
      <c r="N251" s="198"/>
      <c r="O251" s="198"/>
      <c r="P251" s="197"/>
      <c r="Q251" s="197"/>
      <c r="R251" s="198"/>
      <c r="S251" s="198"/>
      <c r="T251" s="197"/>
      <c r="U251" s="197"/>
      <c r="V251" s="198"/>
      <c r="W251" s="198"/>
      <c r="X251" s="197"/>
      <c r="Y251" s="197"/>
      <c r="Z251" s="198"/>
      <c r="AA251" s="198"/>
      <c r="AB251" s="197"/>
      <c r="AC251" s="197"/>
      <c r="AD251" s="198"/>
      <c r="AE251" s="198"/>
      <c r="AF251" s="197"/>
      <c r="AG251" s="197"/>
      <c r="AH251" s="198"/>
      <c r="AI251" s="198"/>
      <c r="AJ251" s="197">
        <f t="shared" si="35"/>
        <v>1.0000000000000004E-2</v>
      </c>
      <c r="AK251" s="197">
        <f t="shared" si="33"/>
        <v>0.85211250000000305</v>
      </c>
      <c r="AL251" s="198">
        <f>ROW(AG187)*AJ251^IF(AK251=100%,0,1)*PRODUCT(INDEX(1-AJ$64:AJ250,))</f>
        <v>0.29650380346535343</v>
      </c>
      <c r="AM251" s="199">
        <f t="shared" si="34"/>
        <v>57.650012861025758</v>
      </c>
      <c r="AN251" s="190"/>
    </row>
    <row r="252" spans="1:40" ht="14.45" hidden="1" customHeight="1">
      <c r="A252" s="190"/>
      <c r="B252" s="686"/>
      <c r="C252" s="196">
        <v>188</v>
      </c>
      <c r="D252" s="200"/>
      <c r="E252" s="200"/>
      <c r="F252" s="198"/>
      <c r="G252" s="198"/>
      <c r="H252" s="197"/>
      <c r="I252" s="197"/>
      <c r="J252" s="198"/>
      <c r="K252" s="198"/>
      <c r="L252" s="197"/>
      <c r="M252" s="197"/>
      <c r="N252" s="198"/>
      <c r="O252" s="198"/>
      <c r="P252" s="197"/>
      <c r="Q252" s="197"/>
      <c r="R252" s="198"/>
      <c r="S252" s="198"/>
      <c r="T252" s="197"/>
      <c r="U252" s="197"/>
      <c r="V252" s="198"/>
      <c r="W252" s="198"/>
      <c r="X252" s="197"/>
      <c r="Y252" s="197"/>
      <c r="Z252" s="198"/>
      <c r="AA252" s="198"/>
      <c r="AB252" s="197"/>
      <c r="AC252" s="197"/>
      <c r="AD252" s="198"/>
      <c r="AE252" s="198"/>
      <c r="AF252" s="197"/>
      <c r="AG252" s="197"/>
      <c r="AH252" s="198"/>
      <c r="AI252" s="198"/>
      <c r="AJ252" s="197">
        <f t="shared" si="35"/>
        <v>1.0000000000000004E-2</v>
      </c>
      <c r="AK252" s="197">
        <f t="shared" si="33"/>
        <v>0.85676250000000309</v>
      </c>
      <c r="AL252" s="198">
        <f>ROW(AG188)*AJ252^IF(AK252=100%,0,1)*PRODUCT(INDEX(1-AJ$64:AJ251,))</f>
        <v>0.29510849144904588</v>
      </c>
      <c r="AM252" s="199">
        <f t="shared" si="34"/>
        <v>57.945121352474807</v>
      </c>
      <c r="AN252" s="190"/>
    </row>
    <row r="253" spans="1:40" ht="14.45" hidden="1" customHeight="1">
      <c r="A253" s="190"/>
      <c r="B253" s="686"/>
      <c r="C253" s="196">
        <v>189</v>
      </c>
      <c r="D253" s="200"/>
      <c r="E253" s="200"/>
      <c r="F253" s="198"/>
      <c r="G253" s="198"/>
      <c r="H253" s="197"/>
      <c r="I253" s="197"/>
      <c r="J253" s="198"/>
      <c r="K253" s="198"/>
      <c r="L253" s="197"/>
      <c r="M253" s="197"/>
      <c r="N253" s="198"/>
      <c r="O253" s="198"/>
      <c r="P253" s="197"/>
      <c r="Q253" s="197"/>
      <c r="R253" s="198"/>
      <c r="S253" s="198"/>
      <c r="T253" s="197"/>
      <c r="U253" s="197"/>
      <c r="V253" s="198"/>
      <c r="W253" s="198"/>
      <c r="X253" s="197"/>
      <c r="Y253" s="197"/>
      <c r="Z253" s="198"/>
      <c r="AA253" s="198"/>
      <c r="AB253" s="197"/>
      <c r="AC253" s="197"/>
      <c r="AD253" s="198"/>
      <c r="AE253" s="198"/>
      <c r="AF253" s="197"/>
      <c r="AG253" s="197"/>
      <c r="AH253" s="198"/>
      <c r="AI253" s="198"/>
      <c r="AJ253" s="197">
        <f t="shared" si="35"/>
        <v>1.0000000000000004E-2</v>
      </c>
      <c r="AK253" s="197">
        <f t="shared" si="33"/>
        <v>0.86141250000000313</v>
      </c>
      <c r="AL253" s="198">
        <f>ROW(AG189)*AJ253^IF(AK253=100%,0,1)*PRODUCT(INDEX(1-AJ$64:AJ252,))</f>
        <v>0.29371143529271798</v>
      </c>
      <c r="AM253" s="199">
        <f t="shared" si="34"/>
        <v>58.238832787767528</v>
      </c>
      <c r="AN253" s="190"/>
    </row>
    <row r="254" spans="1:40" ht="14.45" hidden="1" customHeight="1">
      <c r="A254" s="190"/>
      <c r="B254" s="686"/>
      <c r="C254" s="196">
        <v>190</v>
      </c>
      <c r="D254" s="200"/>
      <c r="E254" s="200"/>
      <c r="F254" s="198"/>
      <c r="G254" s="198"/>
      <c r="H254" s="197"/>
      <c r="I254" s="197"/>
      <c r="J254" s="198"/>
      <c r="K254" s="198"/>
      <c r="L254" s="197"/>
      <c r="M254" s="197"/>
      <c r="N254" s="198"/>
      <c r="O254" s="198"/>
      <c r="P254" s="197"/>
      <c r="Q254" s="197"/>
      <c r="R254" s="198"/>
      <c r="S254" s="198"/>
      <c r="T254" s="197"/>
      <c r="U254" s="197"/>
      <c r="V254" s="198"/>
      <c r="W254" s="198"/>
      <c r="X254" s="197"/>
      <c r="Y254" s="197"/>
      <c r="Z254" s="198"/>
      <c r="AA254" s="198"/>
      <c r="AB254" s="197"/>
      <c r="AC254" s="197"/>
      <c r="AD254" s="198"/>
      <c r="AE254" s="198"/>
      <c r="AF254" s="197"/>
      <c r="AG254" s="197"/>
      <c r="AH254" s="198"/>
      <c r="AI254" s="198"/>
      <c r="AJ254" s="197">
        <f t="shared" si="35"/>
        <v>1.0000000000000004E-2</v>
      </c>
      <c r="AK254" s="197">
        <f t="shared" si="33"/>
        <v>0.86606250000000318</v>
      </c>
      <c r="AL254" s="198">
        <f>ROW(AG190)*AJ254^IF(AK254=100%,0,1)*PRODUCT(INDEX(1-AJ$64:AJ253,))</f>
        <v>0.29231280941037174</v>
      </c>
      <c r="AM254" s="199">
        <f t="shared" si="34"/>
        <v>58.531145597177897</v>
      </c>
      <c r="AN254" s="190"/>
    </row>
    <row r="255" spans="1:40" ht="14.45" hidden="1" customHeight="1">
      <c r="A255" s="190"/>
      <c r="B255" s="686"/>
      <c r="C255" s="196">
        <v>191</v>
      </c>
      <c r="D255" s="200"/>
      <c r="E255" s="200"/>
      <c r="F255" s="198"/>
      <c r="G255" s="198"/>
      <c r="H255" s="197"/>
      <c r="I255" s="197"/>
      <c r="J255" s="198"/>
      <c r="K255" s="198"/>
      <c r="L255" s="197"/>
      <c r="M255" s="197"/>
      <c r="N255" s="198"/>
      <c r="O255" s="198"/>
      <c r="P255" s="197"/>
      <c r="Q255" s="197"/>
      <c r="R255" s="198"/>
      <c r="S255" s="198"/>
      <c r="T255" s="197"/>
      <c r="U255" s="197"/>
      <c r="V255" s="198"/>
      <c r="W255" s="198"/>
      <c r="X255" s="197"/>
      <c r="Y255" s="197"/>
      <c r="Z255" s="198"/>
      <c r="AA255" s="198"/>
      <c r="AB255" s="197"/>
      <c r="AC255" s="197"/>
      <c r="AD255" s="198"/>
      <c r="AE255" s="198"/>
      <c r="AF255" s="197"/>
      <c r="AG255" s="197"/>
      <c r="AH255" s="198"/>
      <c r="AI255" s="198"/>
      <c r="AJ255" s="197">
        <f t="shared" si="35"/>
        <v>1.0000000000000004E-2</v>
      </c>
      <c r="AK255" s="197">
        <f t="shared" si="33"/>
        <v>0.87071250000000322</v>
      </c>
      <c r="AL255" s="198">
        <f>ROW(AG191)*AJ255^IF(AK255=100%,0,1)*PRODUCT(INDEX(1-AJ$64:AJ254,))</f>
        <v>0.29091278490214312</v>
      </c>
      <c r="AM255" s="199">
        <f t="shared" si="34"/>
        <v>58.822058382080037</v>
      </c>
      <c r="AN255" s="190"/>
    </row>
    <row r="256" spans="1:40" ht="14.45" hidden="1" customHeight="1">
      <c r="A256" s="190"/>
      <c r="B256" s="686"/>
      <c r="C256" s="196">
        <v>192</v>
      </c>
      <c r="D256" s="200"/>
      <c r="E256" s="200"/>
      <c r="F256" s="198"/>
      <c r="G256" s="198"/>
      <c r="H256" s="197"/>
      <c r="I256" s="197"/>
      <c r="J256" s="198"/>
      <c r="K256" s="198"/>
      <c r="L256" s="197"/>
      <c r="M256" s="197"/>
      <c r="N256" s="198"/>
      <c r="O256" s="198"/>
      <c r="P256" s="197"/>
      <c r="Q256" s="197"/>
      <c r="R256" s="198"/>
      <c r="S256" s="198"/>
      <c r="T256" s="197"/>
      <c r="U256" s="197"/>
      <c r="V256" s="198"/>
      <c r="W256" s="198"/>
      <c r="X256" s="197"/>
      <c r="Y256" s="197"/>
      <c r="Z256" s="198"/>
      <c r="AA256" s="198"/>
      <c r="AB256" s="197"/>
      <c r="AC256" s="197"/>
      <c r="AD256" s="198"/>
      <c r="AE256" s="198"/>
      <c r="AF256" s="197"/>
      <c r="AG256" s="197"/>
      <c r="AH256" s="198"/>
      <c r="AI256" s="198"/>
      <c r="AJ256" s="197">
        <f t="shared" si="35"/>
        <v>1.0000000000000004E-2</v>
      </c>
      <c r="AK256" s="197">
        <f t="shared" si="33"/>
        <v>0.87536250000000326</v>
      </c>
      <c r="AL256" s="198">
        <f>ROW(AG192)*AJ256^IF(AK256=100%,0,1)*PRODUCT(INDEX(1-AJ$64:AJ255,))</f>
        <v>0.28951152960313803</v>
      </c>
      <c r="AM256" s="199">
        <f t="shared" si="34"/>
        <v>59.111569911683176</v>
      </c>
      <c r="AN256" s="190"/>
    </row>
    <row r="257" spans="1:40" ht="14.45" hidden="1" customHeight="1">
      <c r="A257" s="190"/>
      <c r="B257" s="686"/>
      <c r="C257" s="196">
        <v>193</v>
      </c>
      <c r="D257" s="200"/>
      <c r="E257" s="200"/>
      <c r="F257" s="198"/>
      <c r="G257" s="198"/>
      <c r="H257" s="197"/>
      <c r="I257" s="197"/>
      <c r="J257" s="198"/>
      <c r="K257" s="198"/>
      <c r="L257" s="197"/>
      <c r="M257" s="197"/>
      <c r="N257" s="198"/>
      <c r="O257" s="198"/>
      <c r="P257" s="197"/>
      <c r="Q257" s="197"/>
      <c r="R257" s="198"/>
      <c r="S257" s="198"/>
      <c r="T257" s="197"/>
      <c r="U257" s="197"/>
      <c r="V257" s="198"/>
      <c r="W257" s="198"/>
      <c r="X257" s="197"/>
      <c r="Y257" s="197"/>
      <c r="Z257" s="198"/>
      <c r="AA257" s="198"/>
      <c r="AB257" s="197"/>
      <c r="AC257" s="197"/>
      <c r="AD257" s="198"/>
      <c r="AE257" s="198"/>
      <c r="AF257" s="197"/>
      <c r="AG257" s="197"/>
      <c r="AH257" s="198"/>
      <c r="AI257" s="198"/>
      <c r="AJ257" s="197">
        <f t="shared" si="35"/>
        <v>1.0000000000000004E-2</v>
      </c>
      <c r="AK257" s="197">
        <f t="shared" si="33"/>
        <v>0.88001250000000331</v>
      </c>
      <c r="AL257" s="198">
        <f>ROW(AG193)*AJ257^IF(AK257=100%,0,1)*PRODUCT(INDEX(1-AJ$64:AJ256,))</f>
        <v>0.28810920813162277</v>
      </c>
      <c r="AM257" s="199">
        <f t="shared" si="34"/>
        <v>59.399679119814799</v>
      </c>
      <c r="AN257" s="190"/>
    </row>
    <row r="258" spans="1:40" ht="14.45" hidden="1" customHeight="1">
      <c r="A258" s="190"/>
      <c r="B258" s="686"/>
      <c r="C258" s="196">
        <v>194</v>
      </c>
      <c r="D258" s="200"/>
      <c r="E258" s="200"/>
      <c r="F258" s="198"/>
      <c r="G258" s="198"/>
      <c r="H258" s="197"/>
      <c r="I258" s="197"/>
      <c r="J258" s="198"/>
      <c r="K258" s="198"/>
      <c r="L258" s="197"/>
      <c r="M258" s="197"/>
      <c r="N258" s="198"/>
      <c r="O258" s="198"/>
      <c r="P258" s="197"/>
      <c r="Q258" s="197"/>
      <c r="R258" s="198"/>
      <c r="S258" s="198"/>
      <c r="T258" s="197"/>
      <c r="U258" s="197"/>
      <c r="V258" s="198"/>
      <c r="W258" s="198"/>
      <c r="X258" s="197"/>
      <c r="Y258" s="197"/>
      <c r="Z258" s="198"/>
      <c r="AA258" s="198"/>
      <c r="AB258" s="197"/>
      <c r="AC258" s="197"/>
      <c r="AD258" s="198"/>
      <c r="AE258" s="198"/>
      <c r="AF258" s="197"/>
      <c r="AG258" s="197"/>
      <c r="AH258" s="198"/>
      <c r="AI258" s="198"/>
      <c r="AJ258" s="197">
        <f t="shared" si="35"/>
        <v>1.0000000000000004E-2</v>
      </c>
      <c r="AK258" s="197">
        <f t="shared" ref="AK258:AK283" si="36">IF(AK257+AJ257*0.465&gt;1,1,AK257+AJ257*0.465)</f>
        <v>0.88466250000000335</v>
      </c>
      <c r="AL258" s="198">
        <f>ROW(AG194)*AJ258^IF(AK258=100%,0,1)*PRODUCT(INDEX(1-AJ$64:AJ257,))</f>
        <v>0.28670598193657759</v>
      </c>
      <c r="AM258" s="199">
        <f t="shared" ref="AM258:AM283" si="37">SUM(AL258+AM257)</f>
        <v>59.686385101751377</v>
      </c>
      <c r="AN258" s="190"/>
    </row>
    <row r="259" spans="1:40" ht="14.45" hidden="1" customHeight="1">
      <c r="A259" s="190"/>
      <c r="B259" s="686"/>
      <c r="C259" s="196">
        <v>195</v>
      </c>
      <c r="D259" s="200"/>
      <c r="E259" s="200"/>
      <c r="F259" s="198"/>
      <c r="G259" s="198"/>
      <c r="H259" s="197"/>
      <c r="I259" s="197"/>
      <c r="J259" s="198"/>
      <c r="K259" s="198"/>
      <c r="L259" s="197"/>
      <c r="M259" s="197"/>
      <c r="N259" s="198"/>
      <c r="O259" s="198"/>
      <c r="P259" s="197"/>
      <c r="Q259" s="197"/>
      <c r="R259" s="198"/>
      <c r="S259" s="198"/>
      <c r="T259" s="197"/>
      <c r="U259" s="197"/>
      <c r="V259" s="198"/>
      <c r="W259" s="198"/>
      <c r="X259" s="197"/>
      <c r="Y259" s="197"/>
      <c r="Z259" s="198"/>
      <c r="AA259" s="198"/>
      <c r="AB259" s="197"/>
      <c r="AC259" s="197"/>
      <c r="AD259" s="198"/>
      <c r="AE259" s="198"/>
      <c r="AF259" s="197"/>
      <c r="AG259" s="197"/>
      <c r="AH259" s="198"/>
      <c r="AI259" s="198"/>
      <c r="AJ259" s="197">
        <f t="shared" si="35"/>
        <v>1.0000000000000004E-2</v>
      </c>
      <c r="AK259" s="197">
        <f t="shared" si="36"/>
        <v>0.88931250000000339</v>
      </c>
      <c r="AL259" s="198">
        <f>ROW(AG195)*AJ259^IF(AK259=100%,0,1)*PRODUCT(INDEX(1-AJ$64:AJ258,))</f>
        <v>0.28530200934462013</v>
      </c>
      <c r="AM259" s="199">
        <f t="shared" si="37"/>
        <v>59.971687111095996</v>
      </c>
      <c r="AN259" s="190"/>
    </row>
    <row r="260" spans="1:40" ht="14.45" hidden="1" customHeight="1">
      <c r="A260" s="190"/>
      <c r="B260" s="686"/>
      <c r="C260" s="196">
        <v>196</v>
      </c>
      <c r="D260" s="200"/>
      <c r="E260" s="200"/>
      <c r="F260" s="198"/>
      <c r="G260" s="198"/>
      <c r="H260" s="197"/>
      <c r="I260" s="197"/>
      <c r="J260" s="198"/>
      <c r="K260" s="198"/>
      <c r="L260" s="197"/>
      <c r="M260" s="197"/>
      <c r="N260" s="198"/>
      <c r="O260" s="198"/>
      <c r="P260" s="197"/>
      <c r="Q260" s="197"/>
      <c r="R260" s="198"/>
      <c r="S260" s="198"/>
      <c r="T260" s="197"/>
      <c r="U260" s="197"/>
      <c r="V260" s="198"/>
      <c r="W260" s="198"/>
      <c r="X260" s="197"/>
      <c r="Y260" s="197"/>
      <c r="Z260" s="198"/>
      <c r="AA260" s="198"/>
      <c r="AB260" s="197"/>
      <c r="AC260" s="197"/>
      <c r="AD260" s="198"/>
      <c r="AE260" s="198"/>
      <c r="AF260" s="197"/>
      <c r="AG260" s="197"/>
      <c r="AH260" s="198"/>
      <c r="AI260" s="198"/>
      <c r="AJ260" s="197">
        <f t="shared" si="35"/>
        <v>1.0000000000000004E-2</v>
      </c>
      <c r="AK260" s="197">
        <f t="shared" si="36"/>
        <v>0.89396250000000343</v>
      </c>
      <c r="AL260" s="198">
        <f>ROW(AG196)*AJ260^IF(AK260=100%,0,1)*PRODUCT(INDEX(1-AJ$64:AJ259,))</f>
        <v>0.28389744560630814</v>
      </c>
      <c r="AM260" s="199">
        <f t="shared" si="37"/>
        <v>60.255584556702303</v>
      </c>
      <c r="AN260" s="190"/>
    </row>
    <row r="261" spans="1:40" ht="14.45" hidden="1" customHeight="1">
      <c r="A261" s="190"/>
      <c r="B261" s="686"/>
      <c r="C261" s="196">
        <v>197</v>
      </c>
      <c r="D261" s="200"/>
      <c r="E261" s="200"/>
      <c r="F261" s="198"/>
      <c r="G261" s="198"/>
      <c r="H261" s="197"/>
      <c r="I261" s="197"/>
      <c r="J261" s="198"/>
      <c r="K261" s="198"/>
      <c r="L261" s="197"/>
      <c r="M261" s="197"/>
      <c r="N261" s="198"/>
      <c r="O261" s="198"/>
      <c r="P261" s="197"/>
      <c r="Q261" s="197"/>
      <c r="R261" s="198"/>
      <c r="S261" s="198"/>
      <c r="T261" s="197"/>
      <c r="U261" s="197"/>
      <c r="V261" s="198"/>
      <c r="W261" s="198"/>
      <c r="X261" s="197"/>
      <c r="Y261" s="197"/>
      <c r="Z261" s="198"/>
      <c r="AA261" s="198"/>
      <c r="AB261" s="197"/>
      <c r="AC261" s="197"/>
      <c r="AD261" s="198"/>
      <c r="AE261" s="198"/>
      <c r="AF261" s="197"/>
      <c r="AG261" s="197"/>
      <c r="AH261" s="198"/>
      <c r="AI261" s="198"/>
      <c r="AJ261" s="197">
        <f t="shared" si="35"/>
        <v>1.0000000000000004E-2</v>
      </c>
      <c r="AK261" s="197">
        <f t="shared" si="36"/>
        <v>0.89861250000000348</v>
      </c>
      <c r="AL261" s="198">
        <f>ROW(AG197)*AJ261^IF(AK261=100%,0,1)*PRODUCT(INDEX(1-AJ$64:AJ260,))</f>
        <v>0.28249244294182796</v>
      </c>
      <c r="AM261" s="199">
        <f t="shared" si="37"/>
        <v>60.538076999644133</v>
      </c>
      <c r="AN261" s="190"/>
    </row>
    <row r="262" spans="1:40" ht="14.45" hidden="1" customHeight="1">
      <c r="A262" s="190"/>
      <c r="B262" s="686"/>
      <c r="C262" s="196">
        <v>198</v>
      </c>
      <c r="D262" s="200"/>
      <c r="E262" s="200"/>
      <c r="F262" s="198"/>
      <c r="G262" s="198"/>
      <c r="H262" s="197"/>
      <c r="I262" s="197"/>
      <c r="J262" s="198"/>
      <c r="K262" s="198"/>
      <c r="L262" s="197"/>
      <c r="M262" s="197"/>
      <c r="N262" s="198"/>
      <c r="O262" s="198"/>
      <c r="P262" s="197"/>
      <c r="Q262" s="197"/>
      <c r="R262" s="198"/>
      <c r="S262" s="198"/>
      <c r="T262" s="197"/>
      <c r="U262" s="197"/>
      <c r="V262" s="198"/>
      <c r="W262" s="198"/>
      <c r="X262" s="197"/>
      <c r="Y262" s="197"/>
      <c r="Z262" s="198"/>
      <c r="AA262" s="198"/>
      <c r="AB262" s="197"/>
      <c r="AC262" s="197"/>
      <c r="AD262" s="198"/>
      <c r="AE262" s="198"/>
      <c r="AF262" s="197"/>
      <c r="AG262" s="197"/>
      <c r="AH262" s="198"/>
      <c r="AI262" s="198"/>
      <c r="AJ262" s="197">
        <f t="shared" si="35"/>
        <v>1.0000000000000004E-2</v>
      </c>
      <c r="AK262" s="197">
        <f t="shared" si="36"/>
        <v>0.90326250000000352</v>
      </c>
      <c r="AL262" s="198">
        <f>ROW(AG198)*AJ262^IF(AK262=100%,0,1)*PRODUCT(INDEX(1-AJ$64:AJ261,))</f>
        <v>0.2810871505860767</v>
      </c>
      <c r="AM262" s="199">
        <f t="shared" si="37"/>
        <v>60.819164150230208</v>
      </c>
      <c r="AN262" s="190"/>
    </row>
    <row r="263" spans="1:40" ht="14.45" hidden="1" customHeight="1">
      <c r="A263" s="190"/>
      <c r="B263" s="686"/>
      <c r="C263" s="196">
        <v>199</v>
      </c>
      <c r="D263" s="200"/>
      <c r="E263" s="200"/>
      <c r="F263" s="198"/>
      <c r="G263" s="198"/>
      <c r="H263" s="197"/>
      <c r="I263" s="197"/>
      <c r="J263" s="198"/>
      <c r="K263" s="198"/>
      <c r="L263" s="197"/>
      <c r="M263" s="197"/>
      <c r="N263" s="198"/>
      <c r="O263" s="198"/>
      <c r="P263" s="197"/>
      <c r="Q263" s="197"/>
      <c r="R263" s="198"/>
      <c r="S263" s="198"/>
      <c r="T263" s="197"/>
      <c r="U263" s="197"/>
      <c r="V263" s="198"/>
      <c r="W263" s="198"/>
      <c r="X263" s="197"/>
      <c r="Y263" s="197"/>
      <c r="Z263" s="198"/>
      <c r="AA263" s="198"/>
      <c r="AB263" s="197"/>
      <c r="AC263" s="197"/>
      <c r="AD263" s="198"/>
      <c r="AE263" s="198"/>
      <c r="AF263" s="197"/>
      <c r="AG263" s="197"/>
      <c r="AH263" s="198"/>
      <c r="AI263" s="198"/>
      <c r="AJ263" s="197">
        <f t="shared" si="35"/>
        <v>1.0000000000000004E-2</v>
      </c>
      <c r="AK263" s="197">
        <f t="shared" si="36"/>
        <v>0.90791250000000356</v>
      </c>
      <c r="AL263" s="198">
        <f>ROW(AG199)*AJ263^IF(AK263=100%,0,1)*PRODUCT(INDEX(1-AJ$64:AJ262,))</f>
        <v>0.27968171483314636</v>
      </c>
      <c r="AM263" s="199">
        <f t="shared" si="37"/>
        <v>61.098845865063353</v>
      </c>
      <c r="AN263" s="190"/>
    </row>
    <row r="264" spans="1:40" ht="14.45" hidden="1" customHeight="1">
      <c r="A264" s="190"/>
      <c r="B264" s="686"/>
      <c r="C264" s="196">
        <v>200</v>
      </c>
      <c r="D264" s="200"/>
      <c r="E264" s="200"/>
      <c r="F264" s="198"/>
      <c r="G264" s="198"/>
      <c r="H264" s="197"/>
      <c r="I264" s="197"/>
      <c r="J264" s="198"/>
      <c r="K264" s="198"/>
      <c r="L264" s="197"/>
      <c r="M264" s="197"/>
      <c r="N264" s="198"/>
      <c r="O264" s="198"/>
      <c r="P264" s="197"/>
      <c r="Q264" s="197"/>
      <c r="R264" s="198"/>
      <c r="S264" s="198"/>
      <c r="T264" s="197"/>
      <c r="U264" s="197"/>
      <c r="V264" s="198"/>
      <c r="W264" s="198"/>
      <c r="X264" s="197"/>
      <c r="Y264" s="197"/>
      <c r="Z264" s="198"/>
      <c r="AA264" s="198"/>
      <c r="AB264" s="197"/>
      <c r="AC264" s="197"/>
      <c r="AD264" s="198"/>
      <c r="AE264" s="198"/>
      <c r="AF264" s="197"/>
      <c r="AG264" s="197"/>
      <c r="AH264" s="198"/>
      <c r="AI264" s="198"/>
      <c r="AJ264" s="197">
        <f t="shared" si="35"/>
        <v>1.0000000000000004E-2</v>
      </c>
      <c r="AK264" s="197">
        <f t="shared" si="36"/>
        <v>0.91256250000000361</v>
      </c>
      <c r="AL264" s="198">
        <f>ROW(AG200)*AJ264^IF(AK264=100%,0,1)*PRODUCT(INDEX(1-AJ$64:AJ263,))</f>
        <v>0.27827627908021596</v>
      </c>
      <c r="AM264" s="199">
        <f t="shared" si="37"/>
        <v>61.37712214414357</v>
      </c>
      <c r="AN264" s="190"/>
    </row>
    <row r="265" spans="1:40" ht="14.45" hidden="1" customHeight="1">
      <c r="A265" s="190"/>
      <c r="B265" s="686"/>
      <c r="C265" s="196">
        <v>201</v>
      </c>
      <c r="D265" s="200"/>
      <c r="E265" s="200"/>
      <c r="F265" s="198"/>
      <c r="G265" s="198"/>
      <c r="H265" s="197"/>
      <c r="I265" s="197"/>
      <c r="J265" s="198"/>
      <c r="K265" s="198"/>
      <c r="L265" s="197"/>
      <c r="M265" s="197"/>
      <c r="N265" s="198"/>
      <c r="O265" s="198"/>
      <c r="P265" s="197"/>
      <c r="Q265" s="197"/>
      <c r="R265" s="198"/>
      <c r="S265" s="198"/>
      <c r="T265" s="197"/>
      <c r="U265" s="197"/>
      <c r="V265" s="198"/>
      <c r="W265" s="198"/>
      <c r="X265" s="197"/>
      <c r="Y265" s="197"/>
      <c r="Z265" s="198"/>
      <c r="AA265" s="198"/>
      <c r="AB265" s="197"/>
      <c r="AC265" s="197"/>
      <c r="AD265" s="198"/>
      <c r="AE265" s="198"/>
      <c r="AF265" s="197"/>
      <c r="AG265" s="197"/>
      <c r="AH265" s="198"/>
      <c r="AI265" s="198"/>
      <c r="AJ265" s="197">
        <f t="shared" si="35"/>
        <v>1.0000000000000004E-2</v>
      </c>
      <c r="AK265" s="197">
        <f t="shared" si="36"/>
        <v>0.91721250000000365</v>
      </c>
      <c r="AL265" s="198">
        <f>ROW(AG201)*AJ265^IF(AK265=100%,0,1)*PRODUCT(INDEX(1-AJ$64:AJ264,))</f>
        <v>0.27687098387086084</v>
      </c>
      <c r="AM265" s="199">
        <f t="shared" si="37"/>
        <v>61.653993128014427</v>
      </c>
      <c r="AN265" s="190"/>
    </row>
    <row r="266" spans="1:40" ht="14.45" hidden="1" customHeight="1">
      <c r="A266" s="190"/>
      <c r="B266" s="686"/>
      <c r="C266" s="196">
        <v>202</v>
      </c>
      <c r="D266" s="200"/>
      <c r="E266" s="200"/>
      <c r="F266" s="198"/>
      <c r="G266" s="198"/>
      <c r="H266" s="197"/>
      <c r="I266" s="197"/>
      <c r="J266" s="198"/>
      <c r="K266" s="198"/>
      <c r="L266" s="197"/>
      <c r="M266" s="197"/>
      <c r="N266" s="198"/>
      <c r="O266" s="198"/>
      <c r="P266" s="197"/>
      <c r="Q266" s="197"/>
      <c r="R266" s="198"/>
      <c r="S266" s="198"/>
      <c r="T266" s="197"/>
      <c r="U266" s="197"/>
      <c r="V266" s="198"/>
      <c r="W266" s="198"/>
      <c r="X266" s="197"/>
      <c r="Y266" s="197"/>
      <c r="Z266" s="198"/>
      <c r="AA266" s="198"/>
      <c r="AB266" s="197"/>
      <c r="AC266" s="197"/>
      <c r="AD266" s="198"/>
      <c r="AE266" s="198"/>
      <c r="AF266" s="197"/>
      <c r="AG266" s="197"/>
      <c r="AH266" s="198"/>
      <c r="AI266" s="198"/>
      <c r="AJ266" s="197">
        <f t="shared" si="35"/>
        <v>1.0000000000000004E-2</v>
      </c>
      <c r="AK266" s="197">
        <f t="shared" si="36"/>
        <v>0.92186250000000369</v>
      </c>
      <c r="AL266" s="198">
        <f>ROW(AG202)*AJ266^IF(AK266=100%,0,1)*PRODUCT(INDEX(1-AJ$64:AJ265,))</f>
        <v>0.27546596693778486</v>
      </c>
      <c r="AM266" s="199">
        <f t="shared" si="37"/>
        <v>61.929459094952215</v>
      </c>
      <c r="AN266" s="190"/>
    </row>
    <row r="267" spans="1:40" ht="14.45" hidden="1" customHeight="1">
      <c r="A267" s="190"/>
      <c r="B267" s="686"/>
      <c r="C267" s="196">
        <v>203</v>
      </c>
      <c r="D267" s="200"/>
      <c r="E267" s="200"/>
      <c r="F267" s="198"/>
      <c r="G267" s="198"/>
      <c r="H267" s="197"/>
      <c r="I267" s="197"/>
      <c r="J267" s="198"/>
      <c r="K267" s="198"/>
      <c r="L267" s="197"/>
      <c r="M267" s="197"/>
      <c r="N267" s="198"/>
      <c r="O267" s="198"/>
      <c r="P267" s="197"/>
      <c r="Q267" s="197"/>
      <c r="R267" s="198"/>
      <c r="S267" s="198"/>
      <c r="T267" s="197"/>
      <c r="U267" s="197"/>
      <c r="V267" s="198"/>
      <c r="W267" s="198"/>
      <c r="X267" s="197"/>
      <c r="Y267" s="197"/>
      <c r="Z267" s="198"/>
      <c r="AA267" s="198"/>
      <c r="AB267" s="197"/>
      <c r="AC267" s="197"/>
      <c r="AD267" s="198"/>
      <c r="AE267" s="198"/>
      <c r="AF267" s="197"/>
      <c r="AG267" s="197"/>
      <c r="AH267" s="198"/>
      <c r="AI267" s="198"/>
      <c r="AJ267" s="197">
        <f t="shared" si="35"/>
        <v>1.0000000000000004E-2</v>
      </c>
      <c r="AK267" s="197">
        <f t="shared" si="36"/>
        <v>0.92651250000000374</v>
      </c>
      <c r="AL267" s="198">
        <f>ROW(AG203)*AJ267^IF(AK267=100%,0,1)*PRODUCT(INDEX(1-AJ$64:AJ266,))</f>
        <v>0.27406136324498326</v>
      </c>
      <c r="AM267" s="199">
        <f t="shared" si="37"/>
        <v>62.203520458197197</v>
      </c>
      <c r="AN267" s="190"/>
    </row>
    <row r="268" spans="1:40" ht="14.45" hidden="1" customHeight="1">
      <c r="A268" s="190"/>
      <c r="B268" s="686"/>
      <c r="C268" s="196">
        <v>204</v>
      </c>
      <c r="D268" s="200"/>
      <c r="E268" s="200"/>
      <c r="F268" s="198"/>
      <c r="G268" s="198"/>
      <c r="H268" s="197"/>
      <c r="I268" s="197"/>
      <c r="J268" s="198"/>
      <c r="K268" s="198"/>
      <c r="L268" s="197"/>
      <c r="M268" s="197"/>
      <c r="N268" s="198"/>
      <c r="O268" s="198"/>
      <c r="P268" s="197"/>
      <c r="Q268" s="197"/>
      <c r="R268" s="198"/>
      <c r="S268" s="198"/>
      <c r="T268" s="197"/>
      <c r="U268" s="197"/>
      <c r="V268" s="198"/>
      <c r="W268" s="198"/>
      <c r="X268" s="197"/>
      <c r="Y268" s="197"/>
      <c r="Z268" s="198"/>
      <c r="AA268" s="198"/>
      <c r="AB268" s="197"/>
      <c r="AC268" s="197"/>
      <c r="AD268" s="198"/>
      <c r="AE268" s="198"/>
      <c r="AF268" s="197"/>
      <c r="AG268" s="197"/>
      <c r="AH268" s="198"/>
      <c r="AI268" s="198"/>
      <c r="AJ268" s="197">
        <f t="shared" ref="AJ268:AJ283" si="38">AJ267</f>
        <v>1.0000000000000004E-2</v>
      </c>
      <c r="AK268" s="197">
        <f t="shared" si="36"/>
        <v>0.93116250000000378</v>
      </c>
      <c r="AL268" s="198">
        <f>ROW(AG204)*AJ268^IF(AK268=100%,0,1)*PRODUCT(INDEX(1-AJ$64:AJ267,))</f>
        <v>0.27265730502934393</v>
      </c>
      <c r="AM268" s="199">
        <f t="shared" si="37"/>
        <v>62.476177763226538</v>
      </c>
      <c r="AN268" s="190"/>
    </row>
    <row r="269" spans="1:40" ht="14.45" hidden="1" customHeight="1">
      <c r="A269" s="190"/>
      <c r="B269" s="686"/>
      <c r="C269" s="196">
        <v>205</v>
      </c>
      <c r="D269" s="200"/>
      <c r="E269" s="200"/>
      <c r="F269" s="198"/>
      <c r="G269" s="198"/>
      <c r="H269" s="197"/>
      <c r="I269" s="197"/>
      <c r="J269" s="198"/>
      <c r="K269" s="198"/>
      <c r="L269" s="197"/>
      <c r="M269" s="197"/>
      <c r="N269" s="198"/>
      <c r="O269" s="198"/>
      <c r="P269" s="197"/>
      <c r="Q269" s="197"/>
      <c r="R269" s="198"/>
      <c r="S269" s="198"/>
      <c r="T269" s="197"/>
      <c r="U269" s="197"/>
      <c r="V269" s="198"/>
      <c r="W269" s="198"/>
      <c r="X269" s="197"/>
      <c r="Y269" s="197"/>
      <c r="Z269" s="198"/>
      <c r="AA269" s="198"/>
      <c r="AB269" s="197"/>
      <c r="AC269" s="197"/>
      <c r="AD269" s="198"/>
      <c r="AE269" s="198"/>
      <c r="AF269" s="197"/>
      <c r="AG269" s="197"/>
      <c r="AH269" s="198"/>
      <c r="AI269" s="198"/>
      <c r="AJ269" s="197">
        <f t="shared" si="38"/>
        <v>1.0000000000000004E-2</v>
      </c>
      <c r="AK269" s="197">
        <f t="shared" si="36"/>
        <v>0.93581250000000382</v>
      </c>
      <c r="AL269" s="198">
        <f>ROW(AG205)*AJ269^IF(AK269=100%,0,1)*PRODUCT(INDEX(1-AJ$64:AJ268,))</f>
        <v>0.27125392184169289</v>
      </c>
      <c r="AM269" s="199">
        <f t="shared" si="37"/>
        <v>62.747431685068229</v>
      </c>
      <c r="AN269" s="190"/>
    </row>
    <row r="270" spans="1:40" ht="14.45" hidden="1" customHeight="1">
      <c r="A270" s="190"/>
      <c r="B270" s="686"/>
      <c r="C270" s="196">
        <v>206</v>
      </c>
      <c r="D270" s="200"/>
      <c r="E270" s="200"/>
      <c r="F270" s="198"/>
      <c r="G270" s="198"/>
      <c r="H270" s="197"/>
      <c r="I270" s="197"/>
      <c r="J270" s="198"/>
      <c r="K270" s="198"/>
      <c r="L270" s="197"/>
      <c r="M270" s="197"/>
      <c r="N270" s="198"/>
      <c r="O270" s="198"/>
      <c r="P270" s="197"/>
      <c r="Q270" s="197"/>
      <c r="R270" s="198"/>
      <c r="S270" s="198"/>
      <c r="T270" s="197"/>
      <c r="U270" s="197"/>
      <c r="V270" s="198"/>
      <c r="W270" s="198"/>
      <c r="X270" s="197"/>
      <c r="Y270" s="197"/>
      <c r="Z270" s="198"/>
      <c r="AA270" s="198"/>
      <c r="AB270" s="197"/>
      <c r="AC270" s="197"/>
      <c r="AD270" s="198"/>
      <c r="AE270" s="198"/>
      <c r="AF270" s="197"/>
      <c r="AG270" s="197"/>
      <c r="AH270" s="198"/>
      <c r="AI270" s="198"/>
      <c r="AJ270" s="197">
        <f t="shared" si="38"/>
        <v>1.0000000000000004E-2</v>
      </c>
      <c r="AK270" s="197">
        <f t="shared" si="36"/>
        <v>0.94046250000000386</v>
      </c>
      <c r="AL270" s="198">
        <f>ROW(AG206)*AJ270^IF(AK270=100%,0,1)*PRODUCT(INDEX(1-AJ$64:AJ269,))</f>
        <v>0.26985134058729193</v>
      </c>
      <c r="AM270" s="199">
        <f t="shared" si="37"/>
        <v>63.017283025655523</v>
      </c>
      <c r="AN270" s="190"/>
    </row>
    <row r="271" spans="1:40" ht="14.45" hidden="1" customHeight="1">
      <c r="A271" s="190"/>
      <c r="B271" s="686"/>
      <c r="C271" s="196">
        <v>207</v>
      </c>
      <c r="D271" s="200"/>
      <c r="E271" s="200"/>
      <c r="F271" s="198"/>
      <c r="G271" s="198"/>
      <c r="H271" s="197"/>
      <c r="I271" s="197"/>
      <c r="J271" s="198"/>
      <c r="K271" s="198"/>
      <c r="L271" s="197"/>
      <c r="M271" s="197"/>
      <c r="N271" s="198"/>
      <c r="O271" s="198"/>
      <c r="P271" s="197"/>
      <c r="Q271" s="197"/>
      <c r="R271" s="198"/>
      <c r="S271" s="198"/>
      <c r="T271" s="197"/>
      <c r="U271" s="197"/>
      <c r="V271" s="198"/>
      <c r="W271" s="198"/>
      <c r="X271" s="197"/>
      <c r="Y271" s="197"/>
      <c r="Z271" s="198"/>
      <c r="AA271" s="198"/>
      <c r="AB271" s="197"/>
      <c r="AC271" s="197"/>
      <c r="AD271" s="198"/>
      <c r="AE271" s="198"/>
      <c r="AF271" s="197"/>
      <c r="AG271" s="197"/>
      <c r="AH271" s="198"/>
      <c r="AI271" s="198"/>
      <c r="AJ271" s="197">
        <f t="shared" si="38"/>
        <v>1.0000000000000004E-2</v>
      </c>
      <c r="AK271" s="197">
        <f t="shared" si="36"/>
        <v>0.94511250000000391</v>
      </c>
      <c r="AL271" s="198">
        <f>ROW(AG207)*AJ271^IF(AK271=100%,0,1)*PRODUCT(INDEX(1-AJ$64:AJ270,))</f>
        <v>0.26844968556579485</v>
      </c>
      <c r="AM271" s="199">
        <f t="shared" si="37"/>
        <v>63.285732711221321</v>
      </c>
      <c r="AN271" s="190"/>
    </row>
    <row r="272" spans="1:40" ht="14.45" hidden="1" customHeight="1">
      <c r="A272" s="190"/>
      <c r="B272" s="686"/>
      <c r="C272" s="196">
        <v>208</v>
      </c>
      <c r="D272" s="200"/>
      <c r="E272" s="200"/>
      <c r="F272" s="198"/>
      <c r="G272" s="198"/>
      <c r="H272" s="197"/>
      <c r="I272" s="197"/>
      <c r="J272" s="198"/>
      <c r="K272" s="198"/>
      <c r="L272" s="197"/>
      <c r="M272" s="197"/>
      <c r="N272" s="198"/>
      <c r="O272" s="198"/>
      <c r="P272" s="197"/>
      <c r="Q272" s="197"/>
      <c r="R272" s="198"/>
      <c r="S272" s="198"/>
      <c r="T272" s="197"/>
      <c r="U272" s="197"/>
      <c r="V272" s="198"/>
      <c r="W272" s="198"/>
      <c r="X272" s="197"/>
      <c r="Y272" s="197"/>
      <c r="Z272" s="198"/>
      <c r="AA272" s="198"/>
      <c r="AB272" s="197"/>
      <c r="AC272" s="197"/>
      <c r="AD272" s="198"/>
      <c r="AE272" s="198"/>
      <c r="AF272" s="197"/>
      <c r="AG272" s="197"/>
      <c r="AH272" s="198"/>
      <c r="AI272" s="198"/>
      <c r="AJ272" s="197">
        <f t="shared" si="38"/>
        <v>1.0000000000000004E-2</v>
      </c>
      <c r="AK272" s="197">
        <f t="shared" si="36"/>
        <v>0.94976250000000395</v>
      </c>
      <c r="AL272" s="198">
        <f>ROW(AG208)*AJ272^IF(AK272=100%,0,1)*PRODUCT(INDEX(1-AJ$64:AJ271,))</f>
        <v>0.26704907851066895</v>
      </c>
      <c r="AM272" s="199">
        <f t="shared" si="37"/>
        <v>63.552781789731988</v>
      </c>
      <c r="AN272" s="190"/>
    </row>
    <row r="273" spans="1:40" ht="14.45" hidden="1" customHeight="1">
      <c r="A273" s="190"/>
      <c r="B273" s="686"/>
      <c r="C273" s="196">
        <v>209</v>
      </c>
      <c r="D273" s="200"/>
      <c r="E273" s="200"/>
      <c r="F273" s="198"/>
      <c r="G273" s="198"/>
      <c r="H273" s="197"/>
      <c r="I273" s="197"/>
      <c r="J273" s="198"/>
      <c r="K273" s="198"/>
      <c r="L273" s="197"/>
      <c r="M273" s="197"/>
      <c r="N273" s="198"/>
      <c r="O273" s="198"/>
      <c r="P273" s="197"/>
      <c r="Q273" s="197"/>
      <c r="R273" s="198"/>
      <c r="S273" s="198"/>
      <c r="T273" s="197"/>
      <c r="U273" s="197"/>
      <c r="V273" s="198"/>
      <c r="W273" s="198"/>
      <c r="X273" s="197"/>
      <c r="Y273" s="197"/>
      <c r="Z273" s="198"/>
      <c r="AA273" s="198"/>
      <c r="AB273" s="197"/>
      <c r="AC273" s="197"/>
      <c r="AD273" s="198"/>
      <c r="AE273" s="198"/>
      <c r="AF273" s="197"/>
      <c r="AG273" s="197"/>
      <c r="AH273" s="198"/>
      <c r="AI273" s="198"/>
      <c r="AJ273" s="197">
        <f t="shared" si="38"/>
        <v>1.0000000000000004E-2</v>
      </c>
      <c r="AK273" s="197">
        <f t="shared" si="36"/>
        <v>0.95441250000000399</v>
      </c>
      <c r="AL273" s="198">
        <f>ROW(AG209)*AJ273^IF(AK273=100%,0,1)*PRODUCT(INDEX(1-AJ$64:AJ272,))</f>
        <v>0.26564963862808899</v>
      </c>
      <c r="AM273" s="199">
        <f t="shared" si="37"/>
        <v>63.818431428360078</v>
      </c>
      <c r="AN273" s="190"/>
    </row>
    <row r="274" spans="1:40" ht="14.45" hidden="1" customHeight="1">
      <c r="A274" s="190"/>
      <c r="B274" s="686"/>
      <c r="C274" s="196">
        <v>210</v>
      </c>
      <c r="D274" s="200"/>
      <c r="E274" s="200"/>
      <c r="F274" s="198"/>
      <c r="G274" s="198"/>
      <c r="H274" s="197"/>
      <c r="I274" s="197"/>
      <c r="J274" s="198"/>
      <c r="K274" s="198"/>
      <c r="L274" s="197"/>
      <c r="M274" s="197"/>
      <c r="N274" s="198"/>
      <c r="O274" s="198"/>
      <c r="P274" s="197"/>
      <c r="Q274" s="197"/>
      <c r="R274" s="198"/>
      <c r="S274" s="198"/>
      <c r="T274" s="197"/>
      <c r="U274" s="197"/>
      <c r="V274" s="198"/>
      <c r="W274" s="198"/>
      <c r="X274" s="197"/>
      <c r="Y274" s="197"/>
      <c r="Z274" s="198"/>
      <c r="AA274" s="198"/>
      <c r="AB274" s="197"/>
      <c r="AC274" s="197"/>
      <c r="AD274" s="198"/>
      <c r="AE274" s="198"/>
      <c r="AF274" s="197"/>
      <c r="AG274" s="197"/>
      <c r="AH274" s="198"/>
      <c r="AI274" s="198"/>
      <c r="AJ274" s="197">
        <f t="shared" si="38"/>
        <v>1.0000000000000004E-2</v>
      </c>
      <c r="AK274" s="197">
        <f t="shared" si="36"/>
        <v>0.95906250000000404</v>
      </c>
      <c r="AL274" s="198">
        <f>ROW(AG210)*AJ274^IF(AK274=100%,0,1)*PRODUCT(INDEX(1-AJ$64:AJ273,))</f>
        <v>0.26425148263530956</v>
      </c>
      <c r="AM274" s="199">
        <f t="shared" si="37"/>
        <v>64.082682910995388</v>
      </c>
      <c r="AN274" s="190"/>
    </row>
    <row r="275" spans="1:40" ht="14.45" hidden="1" customHeight="1">
      <c r="A275" s="190"/>
      <c r="B275" s="686"/>
      <c r="C275" s="196">
        <v>211</v>
      </c>
      <c r="D275" s="200"/>
      <c r="E275" s="200"/>
      <c r="F275" s="198"/>
      <c r="G275" s="198"/>
      <c r="H275" s="197"/>
      <c r="I275" s="197"/>
      <c r="J275" s="198"/>
      <c r="K275" s="198"/>
      <c r="L275" s="197"/>
      <c r="M275" s="197"/>
      <c r="N275" s="198"/>
      <c r="O275" s="198"/>
      <c r="P275" s="197"/>
      <c r="Q275" s="197"/>
      <c r="R275" s="198"/>
      <c r="S275" s="198"/>
      <c r="T275" s="197"/>
      <c r="U275" s="197"/>
      <c r="V275" s="198"/>
      <c r="W275" s="198"/>
      <c r="X275" s="197"/>
      <c r="Y275" s="197"/>
      <c r="Z275" s="198"/>
      <c r="AA275" s="198"/>
      <c r="AB275" s="197"/>
      <c r="AC275" s="197"/>
      <c r="AD275" s="198"/>
      <c r="AE275" s="198"/>
      <c r="AF275" s="197"/>
      <c r="AG275" s="197"/>
      <c r="AH275" s="198"/>
      <c r="AI275" s="198"/>
      <c r="AJ275" s="197">
        <f t="shared" si="38"/>
        <v>1.0000000000000004E-2</v>
      </c>
      <c r="AK275" s="197">
        <f t="shared" si="36"/>
        <v>0.96371250000000408</v>
      </c>
      <c r="AL275" s="198">
        <f>ROW(AG211)*AJ275^IF(AK275=100%,0,1)*PRODUCT(INDEX(1-AJ$64:AJ274,))</f>
        <v>0.2628547247985229</v>
      </c>
      <c r="AM275" s="199">
        <f t="shared" si="37"/>
        <v>64.345537635793917</v>
      </c>
      <c r="AN275" s="190"/>
    </row>
    <row r="276" spans="1:40" ht="14.45" hidden="1" customHeight="1">
      <c r="A276" s="190"/>
      <c r="B276" s="686"/>
      <c r="C276" s="196">
        <v>212</v>
      </c>
      <c r="D276" s="200"/>
      <c r="E276" s="200"/>
      <c r="F276" s="198"/>
      <c r="G276" s="198"/>
      <c r="H276" s="197"/>
      <c r="I276" s="197"/>
      <c r="J276" s="198"/>
      <c r="K276" s="198"/>
      <c r="L276" s="197"/>
      <c r="M276" s="197"/>
      <c r="N276" s="198"/>
      <c r="O276" s="198"/>
      <c r="P276" s="197"/>
      <c r="Q276" s="197"/>
      <c r="R276" s="198"/>
      <c r="S276" s="198"/>
      <c r="T276" s="197"/>
      <c r="U276" s="197"/>
      <c r="V276" s="198"/>
      <c r="W276" s="198"/>
      <c r="X276" s="197"/>
      <c r="Y276" s="197"/>
      <c r="Z276" s="198"/>
      <c r="AA276" s="198"/>
      <c r="AB276" s="197"/>
      <c r="AC276" s="197"/>
      <c r="AD276" s="198"/>
      <c r="AE276" s="198"/>
      <c r="AF276" s="197"/>
      <c r="AG276" s="197"/>
      <c r="AH276" s="198"/>
      <c r="AI276" s="198"/>
      <c r="AJ276" s="197">
        <f t="shared" si="38"/>
        <v>1.0000000000000004E-2</v>
      </c>
      <c r="AK276" s="197">
        <f t="shared" si="36"/>
        <v>0.96836250000000412</v>
      </c>
      <c r="AL276" s="198">
        <f>ROW(AG212)*AJ276^IF(AK276=100%,0,1)*PRODUCT(INDEX(1-AJ$64:AJ275,))</f>
        <v>0.26145947697020849</v>
      </c>
      <c r="AM276" s="199">
        <f t="shared" si="37"/>
        <v>64.60699711276412</v>
      </c>
      <c r="AN276" s="190"/>
    </row>
    <row r="277" spans="1:40" ht="14.45" hidden="1" customHeight="1">
      <c r="A277" s="190"/>
      <c r="B277" s="686"/>
      <c r="C277" s="196">
        <v>213</v>
      </c>
      <c r="D277" s="200"/>
      <c r="E277" s="200"/>
      <c r="F277" s="198"/>
      <c r="G277" s="198"/>
      <c r="H277" s="197"/>
      <c r="I277" s="197"/>
      <c r="J277" s="198"/>
      <c r="K277" s="198"/>
      <c r="L277" s="197"/>
      <c r="M277" s="197"/>
      <c r="N277" s="198"/>
      <c r="O277" s="198"/>
      <c r="P277" s="197"/>
      <c r="Q277" s="197"/>
      <c r="R277" s="198"/>
      <c r="S277" s="198"/>
      <c r="T277" s="197"/>
      <c r="U277" s="197"/>
      <c r="V277" s="198"/>
      <c r="W277" s="198"/>
      <c r="X277" s="197"/>
      <c r="Y277" s="197"/>
      <c r="Z277" s="198"/>
      <c r="AA277" s="198"/>
      <c r="AB277" s="197"/>
      <c r="AC277" s="197"/>
      <c r="AD277" s="198"/>
      <c r="AE277" s="198"/>
      <c r="AF277" s="197"/>
      <c r="AG277" s="197"/>
      <c r="AH277" s="198"/>
      <c r="AI277" s="198"/>
      <c r="AJ277" s="197">
        <f t="shared" si="38"/>
        <v>1.0000000000000004E-2</v>
      </c>
      <c r="AK277" s="197">
        <f t="shared" si="36"/>
        <v>0.97301250000000417</v>
      </c>
      <c r="AL277" s="198">
        <f>ROW(AG213)*AJ277^IF(AK277=100%,0,1)*PRODUCT(INDEX(1-AJ$64:AJ276,))</f>
        <v>0.26006584862598048</v>
      </c>
      <c r="AM277" s="199">
        <f t="shared" si="37"/>
        <v>64.867062961390104</v>
      </c>
      <c r="AN277" s="190"/>
    </row>
    <row r="278" spans="1:40" ht="14.45" hidden="1" customHeight="1">
      <c r="A278" s="190"/>
      <c r="B278" s="686"/>
      <c r="C278" s="196">
        <v>214</v>
      </c>
      <c r="D278" s="200"/>
      <c r="E278" s="200"/>
      <c r="F278" s="198"/>
      <c r="G278" s="198"/>
      <c r="H278" s="197"/>
      <c r="I278" s="197"/>
      <c r="J278" s="198"/>
      <c r="K278" s="198"/>
      <c r="L278" s="197"/>
      <c r="M278" s="197"/>
      <c r="N278" s="198"/>
      <c r="O278" s="198"/>
      <c r="P278" s="197"/>
      <c r="Q278" s="197"/>
      <c r="R278" s="198"/>
      <c r="S278" s="198"/>
      <c r="T278" s="197"/>
      <c r="U278" s="197"/>
      <c r="V278" s="198"/>
      <c r="W278" s="198"/>
      <c r="X278" s="197"/>
      <c r="Y278" s="197"/>
      <c r="Z278" s="198"/>
      <c r="AA278" s="198"/>
      <c r="AB278" s="197"/>
      <c r="AC278" s="197"/>
      <c r="AD278" s="198"/>
      <c r="AE278" s="198"/>
      <c r="AF278" s="197"/>
      <c r="AG278" s="197"/>
      <c r="AH278" s="198"/>
      <c r="AI278" s="198"/>
      <c r="AJ278" s="197">
        <f t="shared" si="38"/>
        <v>1.0000000000000004E-2</v>
      </c>
      <c r="AK278" s="197">
        <f t="shared" si="36"/>
        <v>0.97766250000000421</v>
      </c>
      <c r="AL278" s="198">
        <f>ROW(AG214)*AJ278^IF(AK278=100%,0,1)*PRODUCT(INDEX(1-AJ$64:AJ277,))</f>
        <v>0.25867394690093998</v>
      </c>
      <c r="AM278" s="199">
        <f t="shared" si="37"/>
        <v>65.125736908291046</v>
      </c>
      <c r="AN278" s="190"/>
    </row>
    <row r="279" spans="1:40" ht="14.45" hidden="1" customHeight="1">
      <c r="A279" s="190"/>
      <c r="B279" s="686"/>
      <c r="C279" s="196">
        <v>215</v>
      </c>
      <c r="D279" s="200"/>
      <c r="E279" s="200"/>
      <c r="F279" s="198"/>
      <c r="G279" s="198"/>
      <c r="H279" s="197"/>
      <c r="I279" s="197"/>
      <c r="J279" s="198"/>
      <c r="K279" s="198"/>
      <c r="L279" s="197"/>
      <c r="M279" s="197"/>
      <c r="N279" s="198"/>
      <c r="O279" s="198"/>
      <c r="P279" s="197"/>
      <c r="Q279" s="197"/>
      <c r="R279" s="198"/>
      <c r="S279" s="198"/>
      <c r="T279" s="197"/>
      <c r="U279" s="197"/>
      <c r="V279" s="198"/>
      <c r="W279" s="198"/>
      <c r="X279" s="197"/>
      <c r="Y279" s="197"/>
      <c r="Z279" s="198"/>
      <c r="AA279" s="198"/>
      <c r="AB279" s="197"/>
      <c r="AC279" s="197"/>
      <c r="AD279" s="198"/>
      <c r="AE279" s="198"/>
      <c r="AF279" s="197"/>
      <c r="AG279" s="197"/>
      <c r="AH279" s="198"/>
      <c r="AI279" s="198"/>
      <c r="AJ279" s="197">
        <f t="shared" si="38"/>
        <v>1.0000000000000004E-2</v>
      </c>
      <c r="AK279" s="197">
        <f t="shared" si="36"/>
        <v>0.98231250000000425</v>
      </c>
      <c r="AL279" s="198">
        <f>ROW(AG215)*AJ279^IF(AK279=100%,0,1)*PRODUCT(INDEX(1-AJ$64:AJ278,))</f>
        <v>0.25728387662553781</v>
      </c>
      <c r="AM279" s="199">
        <f t="shared" si="37"/>
        <v>65.383020784916582</v>
      </c>
      <c r="AN279" s="190"/>
    </row>
    <row r="280" spans="1:40" ht="14.45" hidden="1" customHeight="1">
      <c r="A280" s="190"/>
      <c r="B280" s="686"/>
      <c r="C280" s="196">
        <v>216</v>
      </c>
      <c r="D280" s="200"/>
      <c r="E280" s="200"/>
      <c r="F280" s="198"/>
      <c r="G280" s="198"/>
      <c r="H280" s="197"/>
      <c r="I280" s="197"/>
      <c r="J280" s="198"/>
      <c r="K280" s="198"/>
      <c r="L280" s="197"/>
      <c r="M280" s="197"/>
      <c r="N280" s="198"/>
      <c r="O280" s="198"/>
      <c r="P280" s="197"/>
      <c r="Q280" s="197"/>
      <c r="R280" s="198"/>
      <c r="S280" s="198"/>
      <c r="T280" s="197"/>
      <c r="U280" s="197"/>
      <c r="V280" s="198"/>
      <c r="W280" s="198"/>
      <c r="X280" s="197"/>
      <c r="Y280" s="197"/>
      <c r="Z280" s="198"/>
      <c r="AA280" s="198"/>
      <c r="AB280" s="197"/>
      <c r="AC280" s="197"/>
      <c r="AD280" s="198"/>
      <c r="AE280" s="198"/>
      <c r="AF280" s="197"/>
      <c r="AG280" s="197"/>
      <c r="AH280" s="198"/>
      <c r="AI280" s="198"/>
      <c r="AJ280" s="197">
        <f t="shared" si="38"/>
        <v>1.0000000000000004E-2</v>
      </c>
      <c r="AK280" s="197">
        <f t="shared" si="36"/>
        <v>0.98696250000000429</v>
      </c>
      <c r="AL280" s="198">
        <f>ROW(AG216)*AJ280^IF(AK280=100%,0,1)*PRODUCT(INDEX(1-AJ$64:AJ279,))</f>
        <v>0.25589574036095347</v>
      </c>
      <c r="AM280" s="199">
        <f t="shared" si="37"/>
        <v>65.638916525277537</v>
      </c>
      <c r="AN280" s="190"/>
    </row>
    <row r="281" spans="1:40" ht="14.45" hidden="1" customHeight="1">
      <c r="A281" s="190"/>
      <c r="B281" s="686"/>
      <c r="C281" s="196">
        <v>217</v>
      </c>
      <c r="D281" s="200"/>
      <c r="E281" s="200"/>
      <c r="F281" s="198"/>
      <c r="G281" s="198"/>
      <c r="H281" s="197"/>
      <c r="I281" s="197"/>
      <c r="J281" s="198"/>
      <c r="K281" s="198"/>
      <c r="L281" s="197"/>
      <c r="M281" s="197"/>
      <c r="N281" s="198"/>
      <c r="O281" s="198"/>
      <c r="P281" s="197"/>
      <c r="Q281" s="197"/>
      <c r="R281" s="198"/>
      <c r="S281" s="198"/>
      <c r="T281" s="197"/>
      <c r="U281" s="197"/>
      <c r="V281" s="198"/>
      <c r="W281" s="198"/>
      <c r="X281" s="197"/>
      <c r="Y281" s="197"/>
      <c r="Z281" s="198"/>
      <c r="AA281" s="198"/>
      <c r="AB281" s="197"/>
      <c r="AC281" s="197"/>
      <c r="AD281" s="198"/>
      <c r="AE281" s="198"/>
      <c r="AF281" s="197"/>
      <c r="AG281" s="197"/>
      <c r="AH281" s="198"/>
      <c r="AI281" s="198"/>
      <c r="AJ281" s="197">
        <f t="shared" si="38"/>
        <v>1.0000000000000004E-2</v>
      </c>
      <c r="AK281" s="197">
        <f t="shared" si="36"/>
        <v>0.99161250000000434</v>
      </c>
      <c r="AL281" s="198">
        <f>ROW(AG217)*AJ281^IF(AK281=100%,0,1)*PRODUCT(INDEX(1-AJ$64:AJ280,))</f>
        <v>0.25450963843399832</v>
      </c>
      <c r="AM281" s="199">
        <f t="shared" si="37"/>
        <v>65.893426163711538</v>
      </c>
      <c r="AN281" s="190"/>
    </row>
    <row r="282" spans="1:40" ht="14.45" hidden="1" customHeight="1">
      <c r="A282" s="190"/>
      <c r="B282" s="686"/>
      <c r="C282" s="196">
        <v>218</v>
      </c>
      <c r="D282" s="200"/>
      <c r="E282" s="200"/>
      <c r="F282" s="198"/>
      <c r="G282" s="198"/>
      <c r="H282" s="197"/>
      <c r="I282" s="197"/>
      <c r="J282" s="198"/>
      <c r="K282" s="198"/>
      <c r="L282" s="197"/>
      <c r="M282" s="197"/>
      <c r="N282" s="198"/>
      <c r="O282" s="198"/>
      <c r="P282" s="197"/>
      <c r="Q282" s="197"/>
      <c r="R282" s="198"/>
      <c r="S282" s="198"/>
      <c r="T282" s="197"/>
      <c r="U282" s="197"/>
      <c r="V282" s="198"/>
      <c r="W282" s="198"/>
      <c r="X282" s="197"/>
      <c r="Y282" s="197"/>
      <c r="Z282" s="198"/>
      <c r="AA282" s="198"/>
      <c r="AB282" s="197"/>
      <c r="AC282" s="197"/>
      <c r="AD282" s="198"/>
      <c r="AE282" s="198"/>
      <c r="AF282" s="197"/>
      <c r="AG282" s="197"/>
      <c r="AH282" s="198"/>
      <c r="AI282" s="198"/>
      <c r="AJ282" s="197">
        <f t="shared" si="38"/>
        <v>1.0000000000000004E-2</v>
      </c>
      <c r="AK282" s="197">
        <f t="shared" si="36"/>
        <v>0.99626250000000438</v>
      </c>
      <c r="AL282" s="198">
        <f>ROW(AG218)*AJ282^IF(AK282=100%,0,1)*PRODUCT(INDEX(1-AJ$64:AJ281,))</f>
        <v>0.25312566897154615</v>
      </c>
      <c r="AM282" s="199">
        <f t="shared" si="37"/>
        <v>66.146551832683087</v>
      </c>
      <c r="AN282" s="190"/>
    </row>
    <row r="283" spans="1:40" ht="14.45" customHeight="1" thickBot="1">
      <c r="A283" s="190"/>
      <c r="B283" s="687"/>
      <c r="C283" s="202">
        <v>219</v>
      </c>
      <c r="D283" s="203"/>
      <c r="E283" s="203"/>
      <c r="F283" s="204"/>
      <c r="G283" s="204"/>
      <c r="H283" s="205"/>
      <c r="I283" s="205"/>
      <c r="J283" s="204"/>
      <c r="K283" s="204"/>
      <c r="L283" s="205"/>
      <c r="M283" s="205"/>
      <c r="N283" s="204"/>
      <c r="O283" s="204"/>
      <c r="P283" s="205"/>
      <c r="Q283" s="205"/>
      <c r="R283" s="204"/>
      <c r="S283" s="204"/>
      <c r="T283" s="205"/>
      <c r="U283" s="205"/>
      <c r="V283" s="204"/>
      <c r="W283" s="204"/>
      <c r="X283" s="205"/>
      <c r="Y283" s="205"/>
      <c r="Z283" s="204"/>
      <c r="AA283" s="204"/>
      <c r="AB283" s="205"/>
      <c r="AC283" s="205"/>
      <c r="AD283" s="204"/>
      <c r="AE283" s="204"/>
      <c r="AF283" s="205"/>
      <c r="AG283" s="205"/>
      <c r="AH283" s="204"/>
      <c r="AI283" s="204"/>
      <c r="AJ283" s="205">
        <f t="shared" si="38"/>
        <v>1.0000000000000004E-2</v>
      </c>
      <c r="AK283" s="205">
        <f t="shared" si="36"/>
        <v>1</v>
      </c>
      <c r="AL283" s="204">
        <f>ROW(AG219)*AJ283^IF(AK283=100%,0,1)*PRODUCT(INDEX(1-AJ$64:AJ282,))</f>
        <v>25.174392793449957</v>
      </c>
      <c r="AM283" s="206">
        <f t="shared" si="37"/>
        <v>91.320944626133041</v>
      </c>
      <c r="AN283" s="190"/>
    </row>
    <row r="284" spans="1:40" ht="14.45" customHeight="1" thickBot="1">
      <c r="A284" s="190"/>
      <c r="B284" s="190"/>
      <c r="C284" s="190"/>
      <c r="D284" s="191"/>
      <c r="E284" s="191"/>
      <c r="F284" s="192"/>
      <c r="G284" s="192"/>
      <c r="H284" s="190"/>
      <c r="I284" s="190"/>
      <c r="J284" s="192"/>
      <c r="K284" s="192"/>
      <c r="L284" s="190"/>
      <c r="M284" s="190"/>
      <c r="N284" s="192"/>
      <c r="O284" s="192"/>
      <c r="P284" s="190"/>
      <c r="Q284" s="190"/>
      <c r="R284" s="192"/>
      <c r="S284" s="192"/>
      <c r="T284" s="190"/>
      <c r="U284" s="190"/>
      <c r="V284" s="192"/>
      <c r="W284" s="192"/>
      <c r="X284" s="190"/>
      <c r="Y284" s="190"/>
      <c r="Z284" s="192"/>
      <c r="AA284" s="192"/>
      <c r="AB284" s="190"/>
      <c r="AC284" s="190"/>
      <c r="AD284" s="192"/>
      <c r="AE284" s="192"/>
      <c r="AF284" s="190"/>
      <c r="AG284" s="190"/>
      <c r="AH284" s="192"/>
      <c r="AI284" s="192"/>
      <c r="AJ284" s="186"/>
      <c r="AK284" s="186"/>
      <c r="AL284" s="192"/>
      <c r="AM284" s="193"/>
      <c r="AN284" s="190"/>
    </row>
    <row r="285" spans="1:40" ht="14.45" customHeight="1">
      <c r="A285" s="190"/>
      <c r="B285" s="685" t="s">
        <v>1001</v>
      </c>
      <c r="C285" s="421" t="s">
        <v>1540</v>
      </c>
      <c r="D285" s="683">
        <v>7</v>
      </c>
      <c r="E285" s="683"/>
      <c r="F285" s="683"/>
      <c r="G285" s="683"/>
      <c r="H285" s="683">
        <v>8</v>
      </c>
      <c r="I285" s="683"/>
      <c r="J285" s="683"/>
      <c r="K285" s="683"/>
      <c r="L285" s="683" t="s">
        <v>1007</v>
      </c>
      <c r="M285" s="683"/>
      <c r="N285" s="683"/>
      <c r="O285" s="683"/>
      <c r="P285" s="683" t="s">
        <v>1008</v>
      </c>
      <c r="Q285" s="683"/>
      <c r="R285" s="683"/>
      <c r="S285" s="683"/>
      <c r="T285" s="683" t="s">
        <v>1009</v>
      </c>
      <c r="U285" s="683"/>
      <c r="V285" s="683"/>
      <c r="W285" s="683"/>
      <c r="X285" s="683" t="s">
        <v>1010</v>
      </c>
      <c r="Y285" s="683"/>
      <c r="Z285" s="683"/>
      <c r="AA285" s="683"/>
      <c r="AB285" s="683" t="s">
        <v>1011</v>
      </c>
      <c r="AC285" s="683"/>
      <c r="AD285" s="688"/>
      <c r="AE285" s="688"/>
      <c r="AF285" s="683" t="s">
        <v>1012</v>
      </c>
      <c r="AG285" s="683"/>
      <c r="AH285" s="688"/>
      <c r="AI285" s="688"/>
      <c r="AJ285" s="683" t="s">
        <v>981</v>
      </c>
      <c r="AK285" s="683"/>
      <c r="AL285" s="683"/>
      <c r="AM285" s="684"/>
      <c r="AN285" s="190"/>
    </row>
    <row r="286" spans="1:40" ht="14.45" customHeight="1">
      <c r="A286" s="190"/>
      <c r="B286" s="686"/>
      <c r="C286" s="163" t="s">
        <v>1549</v>
      </c>
      <c r="D286" s="163" t="s">
        <v>1004</v>
      </c>
      <c r="E286" s="163" t="s">
        <v>1005</v>
      </c>
      <c r="F286" s="163" t="s">
        <v>175</v>
      </c>
      <c r="G286" s="163" t="s">
        <v>1006</v>
      </c>
      <c r="H286" s="163" t="s">
        <v>1004</v>
      </c>
      <c r="I286" s="163" t="s">
        <v>1005</v>
      </c>
      <c r="J286" s="163" t="s">
        <v>175</v>
      </c>
      <c r="K286" s="163" t="s">
        <v>1006</v>
      </c>
      <c r="L286" s="163" t="s">
        <v>1004</v>
      </c>
      <c r="M286" s="163" t="s">
        <v>1005</v>
      </c>
      <c r="N286" s="163" t="s">
        <v>175</v>
      </c>
      <c r="O286" s="163" t="s">
        <v>1006</v>
      </c>
      <c r="P286" s="163" t="s">
        <v>1004</v>
      </c>
      <c r="Q286" s="163" t="s">
        <v>1005</v>
      </c>
      <c r="R286" s="163" t="s">
        <v>175</v>
      </c>
      <c r="S286" s="163" t="s">
        <v>1006</v>
      </c>
      <c r="T286" s="163" t="s">
        <v>1004</v>
      </c>
      <c r="U286" s="163" t="s">
        <v>1005</v>
      </c>
      <c r="V286" s="163" t="s">
        <v>175</v>
      </c>
      <c r="W286" s="163" t="s">
        <v>1006</v>
      </c>
      <c r="X286" s="163" t="s">
        <v>1004</v>
      </c>
      <c r="Y286" s="163" t="s">
        <v>1005</v>
      </c>
      <c r="Z286" s="163" t="s">
        <v>175</v>
      </c>
      <c r="AA286" s="163" t="s">
        <v>1006</v>
      </c>
      <c r="AB286" s="163" t="s">
        <v>1004</v>
      </c>
      <c r="AC286" s="163" t="s">
        <v>1005</v>
      </c>
      <c r="AD286" s="163" t="s">
        <v>175</v>
      </c>
      <c r="AE286" s="163" t="s">
        <v>1006</v>
      </c>
      <c r="AF286" s="163" t="s">
        <v>1004</v>
      </c>
      <c r="AG286" s="163" t="s">
        <v>1005</v>
      </c>
      <c r="AH286" s="163" t="s">
        <v>175</v>
      </c>
      <c r="AI286" s="163" t="s">
        <v>1006</v>
      </c>
      <c r="AJ286" s="163" t="s">
        <v>1004</v>
      </c>
      <c r="AK286" s="163" t="s">
        <v>1005</v>
      </c>
      <c r="AL286" s="163" t="s">
        <v>175</v>
      </c>
      <c r="AM286" s="185" t="s">
        <v>1006</v>
      </c>
      <c r="AN286" s="190"/>
    </row>
    <row r="287" spans="1:40" ht="14.45" hidden="1" customHeight="1">
      <c r="A287" s="190"/>
      <c r="B287" s="686"/>
      <c r="C287" s="168"/>
      <c r="D287" s="174">
        <f>$F$5</f>
        <v>3.3300000000000003E-2</v>
      </c>
      <c r="E287" s="174">
        <f>$F$7</f>
        <v>6.6600000000000006E-2</v>
      </c>
      <c r="F287" s="174">
        <f>$F$9</f>
        <v>0.2</v>
      </c>
      <c r="G287" s="170">
        <f>$D$9</f>
        <v>0.4</v>
      </c>
      <c r="H287" s="174">
        <f>$F$15</f>
        <v>2.5000000000000001E-2</v>
      </c>
      <c r="I287" s="174">
        <f>$F$17</f>
        <v>0.05</v>
      </c>
      <c r="J287" s="174">
        <f>$F$19</f>
        <v>0.15</v>
      </c>
      <c r="K287" s="170">
        <f>$D$19</f>
        <v>0.45</v>
      </c>
      <c r="L287" s="174">
        <f>$F$25</f>
        <v>1.67E-2</v>
      </c>
      <c r="M287" s="174">
        <f>$F$27</f>
        <v>3.3300000000000003E-2</v>
      </c>
      <c r="N287" s="174">
        <f>$F$29</f>
        <v>0.1</v>
      </c>
      <c r="O287" s="170">
        <f>$D$29</f>
        <v>0.3</v>
      </c>
      <c r="P287" s="174">
        <f>$F$55</f>
        <v>4.1999999999999997E-3</v>
      </c>
      <c r="Q287" s="174">
        <f>$F$57</f>
        <v>8.3999999999999995E-3</v>
      </c>
      <c r="R287" s="174">
        <f>$F$59</f>
        <v>2.5000000000000001E-2</v>
      </c>
      <c r="S287" s="170">
        <f>$D$59</f>
        <v>0.15</v>
      </c>
      <c r="T287" s="174">
        <f>$O$25</f>
        <v>2.8E-3</v>
      </c>
      <c r="U287" s="174">
        <f>$O$27</f>
        <v>5.5999999999999999E-3</v>
      </c>
      <c r="V287" s="174">
        <f>$O$29</f>
        <v>1.66E-2</v>
      </c>
      <c r="W287" s="170">
        <f>$M$29</f>
        <v>0.1</v>
      </c>
      <c r="X287" s="174">
        <f>$O$55</f>
        <v>1E-3</v>
      </c>
      <c r="Y287" s="174">
        <f>$O$57</f>
        <v>1.8E-3</v>
      </c>
      <c r="Z287" s="174">
        <f>$O$59</f>
        <v>5.5999999999999999E-3</v>
      </c>
      <c r="AA287" s="170">
        <f>$M$59</f>
        <v>0.05</v>
      </c>
      <c r="AB287" s="174">
        <f>$X$25</f>
        <v>5.9999999999999995E-4</v>
      </c>
      <c r="AC287" s="174">
        <f>$X$27</f>
        <v>1.1999999999999999E-3</v>
      </c>
      <c r="AD287" s="174">
        <f>$X$29</f>
        <v>3.3999999999999998E-3</v>
      </c>
      <c r="AE287" s="170">
        <f>$V$29</f>
        <v>0.03</v>
      </c>
      <c r="AF287" s="174">
        <f>$X$35</f>
        <v>2.0000000000000001E-4</v>
      </c>
      <c r="AG287" s="174">
        <f>$X$37</f>
        <v>4.0000000000000002E-4</v>
      </c>
      <c r="AH287" s="174">
        <f>$X$39</f>
        <v>8.0000000000000004E-4</v>
      </c>
      <c r="AI287" s="170">
        <f>$V$39</f>
        <v>0.01</v>
      </c>
      <c r="AJ287" s="174">
        <f>$X$55</f>
        <v>2.0000000000000001E-4</v>
      </c>
      <c r="AK287" s="174">
        <f>$X$57</f>
        <v>4.0000000000000002E-4</v>
      </c>
      <c r="AL287" s="174">
        <f>$X$59</f>
        <v>8.0000000000000004E-4</v>
      </c>
      <c r="AM287" s="189">
        <f>$V$59</f>
        <v>0.01</v>
      </c>
      <c r="AN287" s="190"/>
    </row>
    <row r="288" spans="1:40" ht="14.45" hidden="1" customHeight="1">
      <c r="A288" s="190"/>
      <c r="B288" s="686"/>
      <c r="C288" s="168"/>
      <c r="D288" s="168">
        <f>$G$5</f>
        <v>6</v>
      </c>
      <c r="E288" s="168">
        <f>$G$7</f>
        <v>3</v>
      </c>
      <c r="F288" s="168">
        <f>$G$9</f>
        <v>1</v>
      </c>
      <c r="G288" s="168"/>
      <c r="H288" s="168">
        <f>$G$15</f>
        <v>6</v>
      </c>
      <c r="I288" s="168">
        <f>$G$17</f>
        <v>3</v>
      </c>
      <c r="J288" s="168">
        <f>$G$19</f>
        <v>1</v>
      </c>
      <c r="K288" s="168"/>
      <c r="L288" s="168">
        <f>$G$25</f>
        <v>6</v>
      </c>
      <c r="M288" s="168">
        <f>$G$27</f>
        <v>3</v>
      </c>
      <c r="N288" s="168">
        <f>$G$29</f>
        <v>1</v>
      </c>
      <c r="O288" s="168"/>
      <c r="P288" s="168">
        <f>$G$55</f>
        <v>12</v>
      </c>
      <c r="Q288" s="168">
        <f>$G$57</f>
        <v>6</v>
      </c>
      <c r="R288" s="168">
        <f>$G$59</f>
        <v>2</v>
      </c>
      <c r="S288" s="168"/>
      <c r="T288" s="168">
        <f>$P$25</f>
        <v>12</v>
      </c>
      <c r="U288" s="168">
        <f>$P$27</f>
        <v>6</v>
      </c>
      <c r="V288" s="168">
        <f>$P$29</f>
        <v>2</v>
      </c>
      <c r="W288" s="168"/>
      <c r="X288" s="168">
        <f>$P$55</f>
        <v>18</v>
      </c>
      <c r="Y288" s="168">
        <f>$P$57</f>
        <v>9</v>
      </c>
      <c r="Z288" s="168">
        <f>$P$59</f>
        <v>3</v>
      </c>
      <c r="AA288" s="168"/>
      <c r="AB288" s="168">
        <f>$Y$25</f>
        <v>18</v>
      </c>
      <c r="AC288" s="168">
        <f>$Y$27</f>
        <v>9</v>
      </c>
      <c r="AD288" s="168">
        <f>$Y$29</f>
        <v>3</v>
      </c>
      <c r="AE288" s="168"/>
      <c r="AF288" s="168">
        <f>$Y$35</f>
        <v>24</v>
      </c>
      <c r="AG288" s="168">
        <f>$Y$37</f>
        <v>12</v>
      </c>
      <c r="AH288" s="168">
        <f>$Y$39</f>
        <v>4</v>
      </c>
      <c r="AI288" s="168"/>
      <c r="AJ288" s="168">
        <f>$Y$55</f>
        <v>24</v>
      </c>
      <c r="AK288" s="168">
        <f>$Y$57</f>
        <v>12</v>
      </c>
      <c r="AL288" s="168">
        <f>$Y$59</f>
        <v>4</v>
      </c>
      <c r="AM288" s="169"/>
      <c r="AN288" s="190"/>
    </row>
    <row r="289" spans="1:40" ht="14.45" hidden="1" customHeight="1">
      <c r="A289" s="190"/>
      <c r="B289" s="686"/>
      <c r="C289" s="168"/>
      <c r="D289" s="170"/>
      <c r="E289" s="170"/>
      <c r="F289" s="171"/>
      <c r="G289" s="171"/>
      <c r="H289" s="170"/>
      <c r="I289" s="170"/>
      <c r="J289" s="171"/>
      <c r="K289" s="171"/>
      <c r="L289" s="170"/>
      <c r="M289" s="170"/>
      <c r="N289" s="171"/>
      <c r="O289" s="171"/>
      <c r="P289" s="170"/>
      <c r="Q289" s="170"/>
      <c r="R289" s="171"/>
      <c r="S289" s="171"/>
      <c r="T289" s="170"/>
      <c r="U289" s="170"/>
      <c r="V289" s="171"/>
      <c r="W289" s="171"/>
      <c r="X289" s="170"/>
      <c r="Y289" s="170"/>
      <c r="Z289" s="171"/>
      <c r="AA289" s="171"/>
      <c r="AB289" s="170"/>
      <c r="AC289" s="170"/>
      <c r="AD289" s="171"/>
      <c r="AE289" s="171"/>
      <c r="AF289" s="170"/>
      <c r="AG289" s="170"/>
      <c r="AH289" s="171"/>
      <c r="AI289" s="171"/>
      <c r="AJ289" s="172"/>
      <c r="AK289" s="170"/>
      <c r="AL289" s="171"/>
      <c r="AM289" s="173"/>
      <c r="AN289" s="190"/>
    </row>
    <row r="290" spans="1:40" ht="14.45" customHeight="1">
      <c r="A290" s="190"/>
      <c r="B290" s="686"/>
      <c r="C290" s="196">
        <v>0</v>
      </c>
      <c r="D290" s="197">
        <f>D$65+D287*D288</f>
        <v>0.79980000000000007</v>
      </c>
      <c r="E290" s="197">
        <v>0</v>
      </c>
      <c r="F290" s="198">
        <f>ROW(A1)*D290^IF(E290=100%,0,1)*PRODUCT(INDEX(1-D$289:D289,))</f>
        <v>0.79980000000000007</v>
      </c>
      <c r="G290" s="198">
        <f>SUM(F290+G289)</f>
        <v>0.79980000000000007</v>
      </c>
      <c r="H290" s="197">
        <f>H$65+H287*H288</f>
        <v>0.60000000000000009</v>
      </c>
      <c r="I290" s="197">
        <v>0</v>
      </c>
      <c r="J290" s="198">
        <f>ROW(E1)*H290^IF(I290=100%,0,1)*PRODUCT(INDEX(1-H$289:H289,))</f>
        <v>0.60000000000000009</v>
      </c>
      <c r="K290" s="198">
        <f>SUM(J290+K289)</f>
        <v>0.60000000000000009</v>
      </c>
      <c r="L290" s="197">
        <f>L$65+L287*L288</f>
        <v>0.4002</v>
      </c>
      <c r="M290" s="197">
        <v>0</v>
      </c>
      <c r="N290" s="198">
        <f>ROW(I1)*L290^IF(M290=100%,0,1)*PRODUCT(INDEX(1-L$289:L289,))</f>
        <v>0.4002</v>
      </c>
      <c r="O290" s="198">
        <f>SUM(N290+O289)</f>
        <v>0.4002</v>
      </c>
      <c r="P290" s="197">
        <f>P$65+P287*P288</f>
        <v>0.20039999999999999</v>
      </c>
      <c r="Q290" s="197">
        <v>0</v>
      </c>
      <c r="R290" s="198">
        <f>ROW(M1)*P290^IF(Q290=100%,0,1)*PRODUCT(INDEX(1-P$289:P289,))</f>
        <v>0.20039999999999999</v>
      </c>
      <c r="S290" s="198">
        <f>SUM(R290+S289)</f>
        <v>0.20039999999999999</v>
      </c>
      <c r="T290" s="197">
        <f>T$65+T287*T288</f>
        <v>0.1336</v>
      </c>
      <c r="U290" s="197">
        <v>0</v>
      </c>
      <c r="V290" s="198">
        <f>ROW(Q1)*T290^IF(U290=100%,0,1)*PRODUCT(INDEX(1-T$289:T289,))</f>
        <v>0.1336</v>
      </c>
      <c r="W290" s="198">
        <f>SUM(V290+W289)</f>
        <v>0.1336</v>
      </c>
      <c r="X290" s="197">
        <f>X$65+X287*X288</f>
        <v>6.8000000000000005E-2</v>
      </c>
      <c r="Y290" s="197">
        <v>0</v>
      </c>
      <c r="Z290" s="198">
        <f>ROW(U1)*X290^IF(Y290=100%,0,1)*PRODUCT(INDEX(1-X$289:X289,))</f>
        <v>6.8000000000000005E-2</v>
      </c>
      <c r="AA290" s="198">
        <f>SUM(Z290+AA289)</f>
        <v>6.8000000000000005E-2</v>
      </c>
      <c r="AB290" s="197">
        <f>AB$65+AB287*AB288</f>
        <v>4.0799999999999996E-2</v>
      </c>
      <c r="AC290" s="197">
        <v>0</v>
      </c>
      <c r="AD290" s="198">
        <f>ROW(Y1)*AB290^IF(AC290=100%,0,1)*PRODUCT(INDEX(1-AB$289:AB289,))</f>
        <v>4.0799999999999996E-2</v>
      </c>
      <c r="AE290" s="198">
        <f>SUM(AD290+AE289)</f>
        <v>4.0799999999999996E-2</v>
      </c>
      <c r="AF290" s="197">
        <f>AF$65+AF287*AF288</f>
        <v>1.4800000000000001E-2</v>
      </c>
      <c r="AG290" s="197">
        <v>0</v>
      </c>
      <c r="AH290" s="198">
        <f>ROW(AC1)*AF290^IF(AG290=100%,0,1)*PRODUCT(INDEX(1-AF$289:AF289,))</f>
        <v>1.4800000000000001E-2</v>
      </c>
      <c r="AI290" s="198">
        <f>SUM(AH290+AI289)</f>
        <v>1.4800000000000001E-2</v>
      </c>
      <c r="AJ290" s="197">
        <f>AJ$65+AJ287*AJ288</f>
        <v>9.7999999999999997E-3</v>
      </c>
      <c r="AK290" s="197">
        <v>0</v>
      </c>
      <c r="AL290" s="198">
        <f>ROW(AG1)*AJ290^IF(AK290=100%,0,1)*PRODUCT(INDEX(1-AJ$289:AJ289,))</f>
        <v>9.7999999999999997E-3</v>
      </c>
      <c r="AM290" s="199">
        <f>SUM(AL290+AM289)</f>
        <v>9.7999999999999997E-3</v>
      </c>
      <c r="AN290" s="190"/>
    </row>
    <row r="291" spans="1:40" ht="14.45" hidden="1" customHeight="1">
      <c r="A291" s="190"/>
      <c r="B291" s="686"/>
      <c r="C291" s="196">
        <v>1</v>
      </c>
      <c r="D291" s="197">
        <f>D290+ROUNDDOWN(D$65/10,3)</f>
        <v>0.85980000000000012</v>
      </c>
      <c r="E291" s="197">
        <f>IF(E290+D290*0.465&gt;1,1,E290+D290*0.465)</f>
        <v>0.37190700000000004</v>
      </c>
      <c r="F291" s="198">
        <f>ROW(A2)*D291^IF(E291=100%,0,1)*PRODUCT(INDEX(1-D$289:D290,))</f>
        <v>0.34426391999999995</v>
      </c>
      <c r="G291" s="198">
        <f t="shared" ref="G291:G293" si="39">SUM(F291+G290)</f>
        <v>1.14406392</v>
      </c>
      <c r="H291" s="197">
        <f>H290+ROUNDDOWN(H$65/10,3)</f>
        <v>0.64500000000000013</v>
      </c>
      <c r="I291" s="197">
        <f>IF(I290+H290*0.465&gt;1,1,I290+H290*0.465)</f>
        <v>0.27900000000000008</v>
      </c>
      <c r="J291" s="198">
        <f>ROW(E2)*H291^IF(I291=100%,0,1)*PRODUCT(INDEX(1-H$289:H290,))</f>
        <v>0.51600000000000001</v>
      </c>
      <c r="K291" s="198">
        <f t="shared" ref="K291:K294" si="40">SUM(J291+K290)</f>
        <v>1.1160000000000001</v>
      </c>
      <c r="L291" s="197">
        <f>L290+ROUNDDOWN(L$65/10,3)</f>
        <v>0.43020000000000003</v>
      </c>
      <c r="M291" s="197">
        <f>IF(M290+L290*0.465&gt;1,1,M290+L290*0.465)</f>
        <v>0.18609300000000001</v>
      </c>
      <c r="N291" s="198">
        <f>ROW(I2)*L291^IF(M291=100%,0,1)*PRODUCT(INDEX(1-L$289:L290,))</f>
        <v>0.51606792000000001</v>
      </c>
      <c r="O291" s="198">
        <f t="shared" ref="O291:O295" si="41">SUM(N291+O290)</f>
        <v>0.91626792000000001</v>
      </c>
      <c r="P291" s="197">
        <f t="shared" ref="P291:P299" si="42">P290+ROUNDDOWN(P$65/10,3)</f>
        <v>0.21539999999999998</v>
      </c>
      <c r="Q291" s="197">
        <f t="shared" ref="Q291:Q299" si="43">IF(Q290+P290*0.465&gt;1,1,Q290+P290*0.465)</f>
        <v>9.3186000000000005E-2</v>
      </c>
      <c r="R291" s="198">
        <f>ROW(M2)*P291^IF(Q291=100%,0,1)*PRODUCT(INDEX(1-P$289:P290,))</f>
        <v>0.34446767999999994</v>
      </c>
      <c r="S291" s="198">
        <f t="shared" ref="S291:S299" si="44">SUM(R291+S290)</f>
        <v>0.54486767999999997</v>
      </c>
      <c r="T291" s="197">
        <f t="shared" ref="T291:T300" si="45">T290+ROUNDDOWN(T$65/10,3)</f>
        <v>0.14360000000000001</v>
      </c>
      <c r="U291" s="197">
        <f t="shared" ref="U291:U302" si="46">IF(U290+T290*0.465&gt;1,1,U290+T290*0.465)</f>
        <v>6.2123999999999999E-2</v>
      </c>
      <c r="V291" s="198">
        <f>ROW(Q2)*T291^IF(U291=100%,0,1)*PRODUCT(INDEX(1-T$289:T290,))</f>
        <v>0.24883008000000004</v>
      </c>
      <c r="W291" s="198">
        <f t="shared" ref="W291:W302" si="47">SUM(V291+W290)</f>
        <v>0.38243008000000001</v>
      </c>
      <c r="X291" s="197">
        <f t="shared" ref="X291:X300" si="48">X290+ROUNDDOWN(X$65/10,3)</f>
        <v>7.3000000000000009E-2</v>
      </c>
      <c r="Y291" s="197">
        <f t="shared" ref="Y291:Y311" si="49">IF(Y290+X290*0.465&gt;1,1,Y290+X290*0.465)</f>
        <v>3.1620000000000002E-2</v>
      </c>
      <c r="Z291" s="198">
        <f>ROW(U2)*X291^IF(Y291=100%,0,1)*PRODUCT(INDEX(1-X$289:X290,))</f>
        <v>0.136072</v>
      </c>
      <c r="AA291" s="198">
        <f t="shared" ref="AA291:AA311" si="50">SUM(Z291+AA290)</f>
        <v>0.204072</v>
      </c>
      <c r="AB291" s="197">
        <f t="shared" ref="AB291:AB300" si="51">AB290+ROUNDDOWN(AB$65/10,3)</f>
        <v>4.3799999999999999E-2</v>
      </c>
      <c r="AC291" s="197">
        <f t="shared" ref="AC291:AC323" si="52">IF(AC290+AB290*0.465&gt;1,1,AC290+AB290*0.465)</f>
        <v>1.8971999999999999E-2</v>
      </c>
      <c r="AD291" s="198">
        <f>ROW(Y2)*AB291^IF(AC291=100%,0,1)*PRODUCT(INDEX(1-AB$289:AB290,))</f>
        <v>8.4025920000000004E-2</v>
      </c>
      <c r="AE291" s="198">
        <f t="shared" ref="AE291:AE323" si="53">SUM(AD291+AE290)</f>
        <v>0.12482592000000001</v>
      </c>
      <c r="AF291" s="197">
        <f t="shared" ref="AF291:AF300" si="54">AF290+ROUNDDOWN(AF$65/10,3)</f>
        <v>1.5800000000000002E-2</v>
      </c>
      <c r="AG291" s="197">
        <f t="shared" ref="AG291:AG354" si="55">IF(AG290+AF290*0.465&gt;1,1,AG290+AF290*0.465)</f>
        <v>6.882000000000001E-3</v>
      </c>
      <c r="AH291" s="198">
        <f>ROW(AC2)*AF291^IF(AG291=100%,0,1)*PRODUCT(INDEX(1-AF$289:AF290,))</f>
        <v>3.1132320000000002E-2</v>
      </c>
      <c r="AI291" s="198">
        <f t="shared" ref="AI291:AI354" si="56">SUM(AH291+AI290)</f>
        <v>4.5932319999999999E-2</v>
      </c>
      <c r="AJ291" s="197">
        <f t="shared" ref="AJ291:AJ300" si="57">AJ290+ROUNDDOWN(AJ$65/10,4)</f>
        <v>1.03E-2</v>
      </c>
      <c r="AK291" s="197">
        <f t="shared" ref="AK291:AK354" si="58">IF(AK290+AJ290*0.465&gt;1,1,AK290+AJ290*0.465)</f>
        <v>4.5570000000000003E-3</v>
      </c>
      <c r="AL291" s="198">
        <f>ROW(AG2)*AJ291^IF(AK291=100%,0,1)*PRODUCT(INDEX(1-AJ$289:AJ290,))</f>
        <v>2.0398119999999999E-2</v>
      </c>
      <c r="AM291" s="199">
        <f t="shared" ref="AM291:AM354" si="59">SUM(AL291+AM290)</f>
        <v>3.0198119999999998E-2</v>
      </c>
      <c r="AN291" s="190"/>
    </row>
    <row r="292" spans="1:40" ht="14.45" hidden="1" customHeight="1">
      <c r="A292" s="190"/>
      <c r="B292" s="686"/>
      <c r="C292" s="196">
        <v>2</v>
      </c>
      <c r="D292" s="197">
        <f>D291+ROUNDDOWN(D$65/10,3)</f>
        <v>0.91980000000000017</v>
      </c>
      <c r="E292" s="197">
        <f>IF(E291+D291*0.465&gt;1,1,E291+D291*0.465)</f>
        <v>0.77171400000000012</v>
      </c>
      <c r="F292" s="198">
        <f>ROW(A3)*D292^IF(E292=100%,0,1)*PRODUCT(INDEX(1-D$289:D291,))</f>
        <v>7.7450949575999919E-2</v>
      </c>
      <c r="G292" s="198">
        <f t="shared" si="39"/>
        <v>1.2215148695759999</v>
      </c>
      <c r="H292" s="197">
        <f>H291+ROUNDDOWN(H$65/10,3)</f>
        <v>0.69000000000000017</v>
      </c>
      <c r="I292" s="197">
        <f>IF(I291+H291*0.465&gt;1,1,I291+H291*0.465)</f>
        <v>0.57892500000000013</v>
      </c>
      <c r="J292" s="198">
        <f>ROW(E3)*H292^IF(I292=100%,0,1)*PRODUCT(INDEX(1-H$289:H291,))</f>
        <v>0.29393999999999987</v>
      </c>
      <c r="K292" s="198">
        <f t="shared" si="40"/>
        <v>1.40994</v>
      </c>
      <c r="L292" s="197">
        <f>L291+ROUNDDOWN(L$65/10,3)</f>
        <v>0.46020000000000005</v>
      </c>
      <c r="M292" s="197">
        <f>IF(M291+L291*0.465&gt;1,1,M291+L291*0.465)</f>
        <v>0.38613600000000003</v>
      </c>
      <c r="N292" s="198">
        <f>ROW(I3)*L292^IF(M292=100%,0,1)*PRODUCT(INDEX(1-L$289:L291,))</f>
        <v>0.47184219482400008</v>
      </c>
      <c r="O292" s="198">
        <f t="shared" si="41"/>
        <v>1.388110114824</v>
      </c>
      <c r="P292" s="197">
        <f t="shared" si="42"/>
        <v>0.23039999999999999</v>
      </c>
      <c r="Q292" s="197">
        <f t="shared" si="43"/>
        <v>0.19334699999999999</v>
      </c>
      <c r="R292" s="198">
        <f>ROW(M3)*P292^IF(Q292=100%,0,1)*PRODUCT(INDEX(1-P$289:P291,))</f>
        <v>0.43363548979200001</v>
      </c>
      <c r="S292" s="198">
        <f t="shared" si="44"/>
        <v>0.97850316979199992</v>
      </c>
      <c r="T292" s="197">
        <f t="shared" si="45"/>
        <v>0.15360000000000001</v>
      </c>
      <c r="U292" s="197">
        <f t="shared" si="46"/>
        <v>0.12889800000000001</v>
      </c>
      <c r="V292" s="198">
        <f>ROW(Q3)*T292^IF(U292=100%,0,1)*PRODUCT(INDEX(1-T$289:T291,))</f>
        <v>0.34190666956800009</v>
      </c>
      <c r="W292" s="198">
        <f t="shared" si="47"/>
        <v>0.72433674956800009</v>
      </c>
      <c r="X292" s="197">
        <f t="shared" si="48"/>
        <v>7.8000000000000014E-2</v>
      </c>
      <c r="Y292" s="197">
        <f t="shared" si="49"/>
        <v>6.5565000000000012E-2</v>
      </c>
      <c r="Z292" s="198">
        <f>ROW(U3)*X292^IF(Y292=100%,0,1)*PRODUCT(INDEX(1-X$289:X291,))</f>
        <v>0.20216757600000002</v>
      </c>
      <c r="AA292" s="198">
        <f t="shared" si="50"/>
        <v>0.40623957600000005</v>
      </c>
      <c r="AB292" s="197">
        <f t="shared" si="51"/>
        <v>4.6800000000000001E-2</v>
      </c>
      <c r="AC292" s="197">
        <f t="shared" si="52"/>
        <v>3.9338999999999999E-2</v>
      </c>
      <c r="AD292" s="198">
        <f>ROW(Y3)*AB292^IF(AC292=100%,0,1)*PRODUCT(INDEX(1-AB$289:AB291,))</f>
        <v>0.12877306041600001</v>
      </c>
      <c r="AE292" s="198">
        <f t="shared" si="53"/>
        <v>0.25359898041600004</v>
      </c>
      <c r="AF292" s="197">
        <f t="shared" si="54"/>
        <v>1.6800000000000002E-2</v>
      </c>
      <c r="AG292" s="197">
        <f t="shared" si="55"/>
        <v>1.4229000000000002E-2</v>
      </c>
      <c r="AH292" s="198">
        <f>ROW(AC3)*AF292^IF(AG292=100%,0,1)*PRODUCT(INDEX(1-AF$289:AF291,))</f>
        <v>4.8869545536000009E-2</v>
      </c>
      <c r="AI292" s="198">
        <f t="shared" si="56"/>
        <v>9.4801865536000007E-2</v>
      </c>
      <c r="AJ292" s="197">
        <f t="shared" si="57"/>
        <v>1.0800000000000001E-2</v>
      </c>
      <c r="AK292" s="197">
        <f t="shared" si="58"/>
        <v>9.3465000000000006E-3</v>
      </c>
      <c r="AL292" s="198">
        <f>ROW(AG3)*AJ292^IF(AK292=100%,0,1)*PRODUCT(INDEX(1-AJ$289:AJ291,))</f>
        <v>3.1752030456000002E-2</v>
      </c>
      <c r="AM292" s="199">
        <f t="shared" si="59"/>
        <v>6.1950150455999997E-2</v>
      </c>
      <c r="AN292" s="190"/>
    </row>
    <row r="293" spans="1:40" ht="14.45" customHeight="1">
      <c r="A293" s="190"/>
      <c r="B293" s="686"/>
      <c r="C293" s="196">
        <v>3</v>
      </c>
      <c r="D293" s="197">
        <f>D292+ROUNDDOWN(D$65/10,3)</f>
        <v>0.97980000000000023</v>
      </c>
      <c r="E293" s="197">
        <f>IF(E292+D292*0.465&gt;1,1,E292+D292*0.465)</f>
        <v>1</v>
      </c>
      <c r="F293" s="198">
        <f>ROW(A4)*D293^IF(E293=100%,0,1)*PRODUCT(INDEX(1-D$289:D292,))</f>
        <v>9.0042272319999696E-3</v>
      </c>
      <c r="G293" s="198">
        <f t="shared" si="39"/>
        <v>1.2305190968079998</v>
      </c>
      <c r="H293" s="197">
        <f>H292+ROUNDDOWN(H$65/10,3)</f>
        <v>0.73500000000000021</v>
      </c>
      <c r="I293" s="197">
        <f>IF(I292+H292*0.465&gt;1,1,I292+H292*0.465)</f>
        <v>0.89977500000000021</v>
      </c>
      <c r="J293" s="198">
        <f>ROW(E4)*H293^IF(I293=100%,0,1)*PRODUCT(INDEX(1-H$289:H292,))</f>
        <v>0.12941879999999989</v>
      </c>
      <c r="K293" s="198">
        <f t="shared" si="40"/>
        <v>1.5393587999999998</v>
      </c>
      <c r="L293" s="197">
        <f>L292+ROUNDDOWN(L$65/10,3)</f>
        <v>0.49020000000000008</v>
      </c>
      <c r="M293" s="197">
        <f>IF(M292+L292*0.465&gt;1,1,M292+L292*0.465)</f>
        <v>0.60012900000000013</v>
      </c>
      <c r="N293" s="198">
        <f>ROW(I4)*L293^IF(M293=100%,0,1)*PRODUCT(INDEX(1-L$289:L292,))</f>
        <v>0.36173879269503362</v>
      </c>
      <c r="O293" s="198">
        <f t="shared" si="41"/>
        <v>1.7498489075190338</v>
      </c>
      <c r="P293" s="197">
        <f t="shared" si="42"/>
        <v>0.24540000000000001</v>
      </c>
      <c r="Q293" s="197">
        <f t="shared" si="43"/>
        <v>0.300483</v>
      </c>
      <c r="R293" s="198">
        <f>ROW(M4)*P293^IF(Q293=100%,0,1)*PRODUCT(INDEX(1-P$289:P292,))</f>
        <v>0.47393709039605764</v>
      </c>
      <c r="S293" s="198">
        <f t="shared" si="44"/>
        <v>1.4524402601880575</v>
      </c>
      <c r="T293" s="197">
        <f t="shared" si="45"/>
        <v>0.16360000000000002</v>
      </c>
      <c r="U293" s="197">
        <f t="shared" si="46"/>
        <v>0.20032200000000003</v>
      </c>
      <c r="V293" s="198">
        <f>ROW(Q4)*T293^IF(U293=100%,0,1)*PRODUCT(INDEX(1-T$289:T292,))</f>
        <v>0.41097371630223378</v>
      </c>
      <c r="W293" s="198">
        <f t="shared" si="47"/>
        <v>1.135310465870234</v>
      </c>
      <c r="X293" s="197">
        <f t="shared" si="48"/>
        <v>8.3000000000000018E-2</v>
      </c>
      <c r="Y293" s="197">
        <f t="shared" si="49"/>
        <v>0.10183500000000002</v>
      </c>
      <c r="Z293" s="198">
        <f>ROW(U4)*X293^IF(Y293=100%,0,1)*PRODUCT(INDEX(1-X$289:X292,))</f>
        <v>0.26446283625600003</v>
      </c>
      <c r="AA293" s="198">
        <f t="shared" si="50"/>
        <v>0.67070241225600014</v>
      </c>
      <c r="AB293" s="197">
        <f t="shared" si="51"/>
        <v>4.9800000000000004E-2</v>
      </c>
      <c r="AC293" s="197">
        <f t="shared" si="52"/>
        <v>6.1101000000000003E-2</v>
      </c>
      <c r="AD293" s="198">
        <f>ROW(Y4)*AB293^IF(AC293=100%,0,1)*PRODUCT(INDEX(1-AB$289:AB292,))</f>
        <v>0.17415312715637762</v>
      </c>
      <c r="AE293" s="198">
        <f t="shared" si="53"/>
        <v>0.42775210757237769</v>
      </c>
      <c r="AF293" s="197">
        <f t="shared" si="54"/>
        <v>1.7800000000000003E-2</v>
      </c>
      <c r="AG293" s="197">
        <f t="shared" si="55"/>
        <v>2.2041000000000005E-2</v>
      </c>
      <c r="AH293" s="198">
        <f>ROW(AC4)*AF293^IF(AG293=100%,0,1)*PRODUCT(INDEX(1-AF$289:AF292,))</f>
        <v>6.7878092193945611E-2</v>
      </c>
      <c r="AI293" s="198">
        <f t="shared" si="56"/>
        <v>0.16267995772994562</v>
      </c>
      <c r="AJ293" s="197">
        <f t="shared" si="57"/>
        <v>1.1300000000000001E-2</v>
      </c>
      <c r="AK293" s="197">
        <f t="shared" si="58"/>
        <v>1.4368500000000001E-2</v>
      </c>
      <c r="AL293" s="198">
        <f>ROW(AG4)*AJ293^IF(AK293=100%,0,1)*PRODUCT(INDEX(1-AJ$289:AJ292,))</f>
        <v>4.3817645229129606E-2</v>
      </c>
      <c r="AM293" s="199">
        <f t="shared" si="59"/>
        <v>0.1057677956851296</v>
      </c>
      <c r="AN293" s="190"/>
    </row>
    <row r="294" spans="1:40" ht="14.45" customHeight="1">
      <c r="A294" s="190"/>
      <c r="B294" s="686"/>
      <c r="C294" s="196">
        <v>4</v>
      </c>
      <c r="D294" s="197"/>
      <c r="E294" s="197"/>
      <c r="F294" s="198"/>
      <c r="G294" s="198"/>
      <c r="H294" s="197">
        <f>H293+ROUNDDOWN(H$65/10,3)</f>
        <v>0.78000000000000025</v>
      </c>
      <c r="I294" s="197">
        <f>IF(I293+H293*0.465&gt;1,1,I293+H293*0.465)</f>
        <v>1</v>
      </c>
      <c r="J294" s="198">
        <f>ROW(E5)*H294^IF(I294=100%,0,1)*PRODUCT(INDEX(1-H$289:H293,))</f>
        <v>5.8326499999999885E-2</v>
      </c>
      <c r="K294" s="198">
        <f t="shared" si="40"/>
        <v>1.5976852999999998</v>
      </c>
      <c r="L294" s="197">
        <f>L293+ROUNDDOWN(L$65/10,3)</f>
        <v>0.52020000000000011</v>
      </c>
      <c r="M294" s="197">
        <f>IF(M293+L293*0.465&gt;1,1,M293+L293*0.465)</f>
        <v>0.82807200000000014</v>
      </c>
      <c r="N294" s="198">
        <f>ROW(I5)*L294^IF(M294=100%,0,1)*PRODUCT(INDEX(1-L$289:L293,))</f>
        <v>0.24462563717764638</v>
      </c>
      <c r="O294" s="198">
        <f t="shared" si="41"/>
        <v>1.9944745446966801</v>
      </c>
      <c r="P294" s="197">
        <f t="shared" si="42"/>
        <v>0.26040000000000002</v>
      </c>
      <c r="Q294" s="197">
        <f t="shared" si="43"/>
        <v>0.41459400000000002</v>
      </c>
      <c r="R294" s="198">
        <f>ROW(M5)*P294^IF(Q294=100%,0,1)*PRODUCT(INDEX(1-P$289:P293,))</f>
        <v>0.47436641482635528</v>
      </c>
      <c r="S294" s="198">
        <f t="shared" si="44"/>
        <v>1.9268066750144128</v>
      </c>
      <c r="T294" s="197">
        <f t="shared" si="45"/>
        <v>0.17360000000000003</v>
      </c>
      <c r="U294" s="197">
        <f t="shared" si="46"/>
        <v>0.27639600000000003</v>
      </c>
      <c r="V294" s="198">
        <f>ROW(Q5)*T294^IF(U294=100%,0,1)*PRODUCT(INDEX(1-T$289:T293,))</f>
        <v>0.4559366524474075</v>
      </c>
      <c r="W294" s="198">
        <f t="shared" si="47"/>
        <v>1.5912471183176415</v>
      </c>
      <c r="X294" s="197">
        <f t="shared" si="48"/>
        <v>8.8000000000000023E-2</v>
      </c>
      <c r="Y294" s="197">
        <f t="shared" si="49"/>
        <v>0.14043000000000003</v>
      </c>
      <c r="Z294" s="198">
        <f>ROW(U5)*X294^IF(Y294=100%,0,1)*PRODUCT(INDEX(1-X$289:X293,))</f>
        <v>0.32140200353184006</v>
      </c>
      <c r="AA294" s="198">
        <f t="shared" si="50"/>
        <v>0.99210441578784025</v>
      </c>
      <c r="AB294" s="197">
        <f t="shared" si="51"/>
        <v>5.2800000000000007E-2</v>
      </c>
      <c r="AC294" s="197">
        <f t="shared" si="52"/>
        <v>8.4258E-2</v>
      </c>
      <c r="AD294" s="198">
        <f>ROW(Y5)*AB294^IF(AC294=100%,0,1)*PRODUCT(INDEX(1-AB$289:AB293,))</f>
        <v>0.21931124285107112</v>
      </c>
      <c r="AE294" s="198">
        <f t="shared" si="53"/>
        <v>0.64706335042344887</v>
      </c>
      <c r="AF294" s="197">
        <f t="shared" si="54"/>
        <v>1.8800000000000004E-2</v>
      </c>
      <c r="AG294" s="197">
        <f t="shared" si="55"/>
        <v>3.0318000000000005E-2</v>
      </c>
      <c r="AH294" s="198">
        <f>ROW(AC5)*AF294^IF(AG294=100%,0,1)*PRODUCT(INDEX(1-AF$289:AF293,))</f>
        <v>8.8019200033314302E-2</v>
      </c>
      <c r="AI294" s="198">
        <f t="shared" si="56"/>
        <v>0.25069915776325991</v>
      </c>
      <c r="AJ294" s="197">
        <f t="shared" si="57"/>
        <v>1.1800000000000001E-2</v>
      </c>
      <c r="AK294" s="197">
        <f t="shared" si="58"/>
        <v>1.9623000000000002E-2</v>
      </c>
      <c r="AL294" s="198">
        <f>ROW(AG5)*AJ294^IF(AK294=100%,0,1)*PRODUCT(INDEX(1-AJ$289:AJ293,))</f>
        <v>5.6549288593902347E-2</v>
      </c>
      <c r="AM294" s="199">
        <f t="shared" si="59"/>
        <v>0.16231708427903196</v>
      </c>
      <c r="AN294" s="190"/>
    </row>
    <row r="295" spans="1:40" ht="14.45" customHeight="1">
      <c r="A295" s="190"/>
      <c r="B295" s="686"/>
      <c r="C295" s="196">
        <v>5</v>
      </c>
      <c r="D295" s="200"/>
      <c r="E295" s="200"/>
      <c r="F295" s="198"/>
      <c r="G295" s="198"/>
      <c r="H295" s="197"/>
      <c r="I295" s="197"/>
      <c r="J295" s="198"/>
      <c r="K295" s="198"/>
      <c r="L295" s="197">
        <f>L294+ROUNDDOWN(L$65/10,3)</f>
        <v>0.55020000000000013</v>
      </c>
      <c r="M295" s="197">
        <f>IF(M294+L294*0.465&gt;1,1,M294+L294*0.465)</f>
        <v>1</v>
      </c>
      <c r="N295" s="198">
        <f>ROW(I6)*L295^IF(M295=100%,0,1)*PRODUCT(INDEX(1-L$289:L294,))</f>
        <v>0.27075289669627378</v>
      </c>
      <c r="O295" s="198">
        <f t="shared" si="41"/>
        <v>2.2652274413929536</v>
      </c>
      <c r="P295" s="197">
        <f t="shared" si="42"/>
        <v>0.27540000000000003</v>
      </c>
      <c r="Q295" s="197">
        <f t="shared" si="43"/>
        <v>0.53568000000000005</v>
      </c>
      <c r="R295" s="198">
        <f>ROW(M6)*P295^IF(Q295=100%,0,1)*PRODUCT(INDEX(1-P$289:P294,))</f>
        <v>0.44526139019214117</v>
      </c>
      <c r="S295" s="198">
        <f t="shared" si="44"/>
        <v>2.372068065206554</v>
      </c>
      <c r="T295" s="197">
        <f t="shared" si="45"/>
        <v>0.18360000000000004</v>
      </c>
      <c r="U295" s="197">
        <f t="shared" si="46"/>
        <v>0.35712000000000005</v>
      </c>
      <c r="V295" s="198">
        <f>ROW(Q6)*T295^IF(U295=100%,0,1)*PRODUCT(INDEX(1-T$289:T294,))</f>
        <v>0.47818837813378279</v>
      </c>
      <c r="W295" s="198">
        <f t="shared" si="47"/>
        <v>2.0694354964514243</v>
      </c>
      <c r="X295" s="197">
        <f t="shared" si="48"/>
        <v>9.3000000000000027E-2</v>
      </c>
      <c r="Y295" s="197">
        <f t="shared" si="49"/>
        <v>0.18135000000000004</v>
      </c>
      <c r="Z295" s="198">
        <f>ROW(U6)*X295^IF(Y295=100%,0,1)*PRODUCT(INDEX(1-X$289:X294,))</f>
        <v>0.37172771361213469</v>
      </c>
      <c r="AA295" s="198">
        <f t="shared" si="50"/>
        <v>1.3638321293999749</v>
      </c>
      <c r="AB295" s="197">
        <f t="shared" si="51"/>
        <v>5.5800000000000009E-2</v>
      </c>
      <c r="AC295" s="197">
        <f t="shared" si="52"/>
        <v>0.10881</v>
      </c>
      <c r="AD295" s="198">
        <f>ROW(Y6)*AB295^IF(AC295=100%,0,1)*PRODUCT(INDEX(1-AB$289:AB294,))</f>
        <v>0.26344144988527796</v>
      </c>
      <c r="AE295" s="198">
        <f t="shared" si="53"/>
        <v>0.91050480030872682</v>
      </c>
      <c r="AF295" s="197">
        <f t="shared" si="54"/>
        <v>1.9800000000000005E-2</v>
      </c>
      <c r="AG295" s="197">
        <f t="shared" si="55"/>
        <v>3.9060000000000011E-2</v>
      </c>
      <c r="AH295" s="198">
        <f>ROW(AC6)*AF295^IF(AG295=100%,0,1)*PRODUCT(INDEX(1-AF$289:AF294,))</f>
        <v>0.10914995065782268</v>
      </c>
      <c r="AI295" s="198">
        <f t="shared" si="56"/>
        <v>0.35984910842108259</v>
      </c>
      <c r="AJ295" s="197">
        <f t="shared" si="57"/>
        <v>1.2300000000000002E-2</v>
      </c>
      <c r="AK295" s="197">
        <f t="shared" si="58"/>
        <v>2.511E-2</v>
      </c>
      <c r="AL295" s="198">
        <f>ROW(AG6)*AJ295^IF(AK295=100%,0,1)*PRODUCT(INDEX(1-AJ$289:AJ294,))</f>
        <v>6.9899866368658969E-2</v>
      </c>
      <c r="AM295" s="199">
        <f t="shared" si="59"/>
        <v>0.23221695064769093</v>
      </c>
      <c r="AN295" s="190"/>
    </row>
    <row r="296" spans="1:40" ht="14.45" hidden="1" customHeight="1">
      <c r="A296" s="190"/>
      <c r="B296" s="686"/>
      <c r="C296" s="196">
        <v>6</v>
      </c>
      <c r="D296" s="200"/>
      <c r="E296" s="200"/>
      <c r="F296" s="198"/>
      <c r="G296" s="198"/>
      <c r="H296" s="197"/>
      <c r="I296" s="197"/>
      <c r="J296" s="198"/>
      <c r="K296" s="198"/>
      <c r="L296" s="197"/>
      <c r="M296" s="197"/>
      <c r="N296" s="198"/>
      <c r="O296" s="198"/>
      <c r="P296" s="197">
        <f t="shared" si="42"/>
        <v>0.29040000000000005</v>
      </c>
      <c r="Q296" s="197">
        <f t="shared" si="43"/>
        <v>0.66374100000000014</v>
      </c>
      <c r="R296" s="198">
        <f>ROW(M7)*P296^IF(Q296=100%,0,1)*PRODUCT(INDEX(1-P$289:P295,))</f>
        <v>0.39691072421676399</v>
      </c>
      <c r="S296" s="198">
        <f t="shared" si="44"/>
        <v>2.768978789423318</v>
      </c>
      <c r="T296" s="197">
        <f t="shared" si="45"/>
        <v>0.19360000000000005</v>
      </c>
      <c r="U296" s="197">
        <f t="shared" si="46"/>
        <v>0.44249400000000005</v>
      </c>
      <c r="V296" s="198">
        <f>ROW(Q7)*T296^IF(U296=100%,0,1)*PRODUCT(INDEX(1-T$289:T295,))</f>
        <v>0.48026559788879009</v>
      </c>
      <c r="W296" s="198">
        <f t="shared" si="47"/>
        <v>2.5497010943402145</v>
      </c>
      <c r="X296" s="197">
        <f t="shared" si="48"/>
        <v>9.8000000000000032E-2</v>
      </c>
      <c r="Y296" s="197">
        <f t="shared" si="49"/>
        <v>0.22459500000000004</v>
      </c>
      <c r="Z296" s="198">
        <f>ROW(U7)*X296^IF(Y296=100%,0,1)*PRODUCT(INDEX(1-X$289:X295,))</f>
        <v>0.41449771839587352</v>
      </c>
      <c r="AA296" s="198">
        <f t="shared" si="50"/>
        <v>1.7783298477958485</v>
      </c>
      <c r="AB296" s="197">
        <f t="shared" si="51"/>
        <v>5.8800000000000012E-2</v>
      </c>
      <c r="AC296" s="197">
        <f t="shared" si="52"/>
        <v>0.13475700000000002</v>
      </c>
      <c r="AD296" s="198">
        <f>ROW(Y7)*AB296^IF(AC296=100%,0,1)*PRODUCT(INDEX(1-AB$289:AB295,))</f>
        <v>0.30580038001690346</v>
      </c>
      <c r="AE296" s="198">
        <f t="shared" si="53"/>
        <v>1.2163051803256302</v>
      </c>
      <c r="AF296" s="197">
        <f t="shared" si="54"/>
        <v>2.0800000000000006E-2</v>
      </c>
      <c r="AG296" s="197">
        <f t="shared" si="55"/>
        <v>4.8267000000000018E-2</v>
      </c>
      <c r="AH296" s="198">
        <f>ROW(AC7)*AF296^IF(AG296=100%,0,1)*PRODUCT(INDEX(1-AF$289:AF295,))</f>
        <v>0.13112429803052658</v>
      </c>
      <c r="AI296" s="198">
        <f t="shared" si="56"/>
        <v>0.49097340645160914</v>
      </c>
      <c r="AJ296" s="197">
        <f t="shared" si="57"/>
        <v>1.2800000000000002E-2</v>
      </c>
      <c r="AK296" s="197">
        <f t="shared" si="58"/>
        <v>3.0829500000000003E-2</v>
      </c>
      <c r="AL296" s="198">
        <f>ROW(AG7)*AJ296^IF(AK296=100%,0,1)*PRODUCT(INDEX(1-AJ$289:AJ295,))</f>
        <v>8.3821040405206937E-2</v>
      </c>
      <c r="AM296" s="199">
        <f t="shared" si="59"/>
        <v>0.31603799105289787</v>
      </c>
      <c r="AN296" s="190"/>
    </row>
    <row r="297" spans="1:40" ht="14.45" hidden="1" customHeight="1">
      <c r="A297" s="190"/>
      <c r="B297" s="686"/>
      <c r="C297" s="196">
        <v>7</v>
      </c>
      <c r="D297" s="200"/>
      <c r="E297" s="200"/>
      <c r="F297" s="198"/>
      <c r="G297" s="198"/>
      <c r="H297" s="197"/>
      <c r="I297" s="197"/>
      <c r="J297" s="198"/>
      <c r="K297" s="198"/>
      <c r="L297" s="197"/>
      <c r="M297" s="197"/>
      <c r="N297" s="198"/>
      <c r="O297" s="198"/>
      <c r="P297" s="197">
        <f t="shared" si="42"/>
        <v>0.30540000000000006</v>
      </c>
      <c r="Q297" s="197">
        <f t="shared" si="43"/>
        <v>0.79877700000000018</v>
      </c>
      <c r="R297" s="198">
        <f>ROW(M8)*P297^IF(Q297=100%,0,1)*PRODUCT(INDEX(1-P$289:P296,))</f>
        <v>0.33850945832643636</v>
      </c>
      <c r="S297" s="198">
        <f t="shared" si="44"/>
        <v>3.1074882477497545</v>
      </c>
      <c r="T297" s="197">
        <f t="shared" si="45"/>
        <v>0.20360000000000006</v>
      </c>
      <c r="U297" s="197">
        <f t="shared" si="46"/>
        <v>0.53251800000000005</v>
      </c>
      <c r="V297" s="198">
        <f>ROW(Q8)*T297^IF(U297=100%,0,1)*PRODUCT(INDEX(1-T$289:T296,))</f>
        <v>0.46547500512868445</v>
      </c>
      <c r="W297" s="198">
        <f t="shared" si="47"/>
        <v>3.0151760994688992</v>
      </c>
      <c r="X297" s="197">
        <f t="shared" si="48"/>
        <v>0.10300000000000004</v>
      </c>
      <c r="Y297" s="197">
        <f t="shared" si="49"/>
        <v>0.27016500000000004</v>
      </c>
      <c r="Z297" s="198">
        <f>ROW(U8)*X297^IF(Y297=100%,0,1)*PRODUCT(INDEX(1-X$289:X296,))</f>
        <v>0.44908833848731228</v>
      </c>
      <c r="AA297" s="198">
        <f t="shared" si="50"/>
        <v>2.2274181862831606</v>
      </c>
      <c r="AB297" s="197">
        <f t="shared" si="51"/>
        <v>6.1800000000000015E-2</v>
      </c>
      <c r="AC297" s="197">
        <f t="shared" si="52"/>
        <v>0.16209900000000002</v>
      </c>
      <c r="AD297" s="198">
        <f>ROW(Y8)*AB297^IF(AC297=100%,0,1)*PRODUCT(INDEX(1-AB$289:AB296,))</f>
        <v>0.34571883055634617</v>
      </c>
      <c r="AE297" s="198">
        <f t="shared" si="53"/>
        <v>1.5620240108819763</v>
      </c>
      <c r="AF297" s="197">
        <f t="shared" si="54"/>
        <v>2.1800000000000007E-2</v>
      </c>
      <c r="AG297" s="197">
        <f t="shared" si="55"/>
        <v>5.7939000000000018E-2</v>
      </c>
      <c r="AH297" s="198">
        <f>ROW(AC8)*AF297^IF(AG297=100%,0,1)*PRODUCT(INDEX(1-AF$289:AF296,))</f>
        <v>0.15379410414101746</v>
      </c>
      <c r="AI297" s="198">
        <f t="shared" si="56"/>
        <v>0.6447675105926266</v>
      </c>
      <c r="AJ297" s="197">
        <f t="shared" si="57"/>
        <v>1.3300000000000003E-2</v>
      </c>
      <c r="AK297" s="197">
        <f t="shared" si="58"/>
        <v>3.6781500000000002E-2</v>
      </c>
      <c r="AL297" s="198">
        <f>ROW(AG8)*AJ297^IF(AK297=100%,0,1)*PRODUCT(INDEX(1-AJ$289:AJ296,))</f>
        <v>9.8263405667024101E-2</v>
      </c>
      <c r="AM297" s="199">
        <f t="shared" si="59"/>
        <v>0.41430139671992194</v>
      </c>
      <c r="AN297" s="190"/>
    </row>
    <row r="298" spans="1:40" ht="14.45" hidden="1" customHeight="1">
      <c r="A298" s="190"/>
      <c r="B298" s="686"/>
      <c r="C298" s="196">
        <v>8</v>
      </c>
      <c r="D298" s="200"/>
      <c r="E298" s="200"/>
      <c r="F298" s="198"/>
      <c r="G298" s="198"/>
      <c r="H298" s="197"/>
      <c r="I298" s="197"/>
      <c r="J298" s="198"/>
      <c r="K298" s="198"/>
      <c r="L298" s="197"/>
      <c r="M298" s="197"/>
      <c r="N298" s="198"/>
      <c r="O298" s="198"/>
      <c r="P298" s="197">
        <f t="shared" si="42"/>
        <v>0.32040000000000007</v>
      </c>
      <c r="Q298" s="197">
        <f t="shared" si="43"/>
        <v>0.94078800000000018</v>
      </c>
      <c r="R298" s="198">
        <f>ROW(M9)*P298^IF(Q298=100%,0,1)*PRODUCT(INDEX(1-P$289:P297,))</f>
        <v>0.2775118828181547</v>
      </c>
      <c r="S298" s="198">
        <f t="shared" si="44"/>
        <v>3.3850001305679092</v>
      </c>
      <c r="T298" s="197">
        <f t="shared" si="45"/>
        <v>0.21360000000000007</v>
      </c>
      <c r="U298" s="197">
        <f t="shared" si="46"/>
        <v>0.62719200000000008</v>
      </c>
      <c r="V298" s="198">
        <f>ROW(Q9)*T298^IF(U298=100%,0,1)*PRODUCT(INDEX(1-T$289:T297,))</f>
        <v>0.43752574591601956</v>
      </c>
      <c r="W298" s="198">
        <f t="shared" si="47"/>
        <v>3.4527018453849188</v>
      </c>
      <c r="X298" s="197">
        <f t="shared" si="48"/>
        <v>0.10800000000000004</v>
      </c>
      <c r="Y298" s="197">
        <f t="shared" si="49"/>
        <v>0.31806000000000006</v>
      </c>
      <c r="Z298" s="198">
        <f>ROW(U9)*X298^IF(Y298=100%,0,1)*PRODUCT(INDEX(1-X$289:X297,))</f>
        <v>0.47518560305057256</v>
      </c>
      <c r="AA298" s="198">
        <f t="shared" si="50"/>
        <v>2.7026037893337334</v>
      </c>
      <c r="AB298" s="197">
        <f t="shared" si="51"/>
        <v>6.480000000000001E-2</v>
      </c>
      <c r="AC298" s="197">
        <f t="shared" si="52"/>
        <v>0.19083600000000003</v>
      </c>
      <c r="AD298" s="198">
        <f>ROW(Y9)*AB298^IF(AC298=100%,0,1)*PRODUCT(INDEX(1-AB$289:AB297,))</f>
        <v>0.3826110575689089</v>
      </c>
      <c r="AE298" s="198">
        <f t="shared" si="53"/>
        <v>1.9446350684508853</v>
      </c>
      <c r="AF298" s="197">
        <f t="shared" si="54"/>
        <v>2.2800000000000008E-2</v>
      </c>
      <c r="AG298" s="197">
        <f t="shared" si="55"/>
        <v>6.8076000000000025E-2</v>
      </c>
      <c r="AH298" s="198">
        <f>ROW(AC9)*AF298^IF(AG298=100%,0,1)*PRODUCT(INDEX(1-AF$289:AF297,))</f>
        <v>0.17701017073415434</v>
      </c>
      <c r="AI298" s="198">
        <f t="shared" si="56"/>
        <v>0.82177768132678097</v>
      </c>
      <c r="AJ298" s="197">
        <f t="shared" si="57"/>
        <v>1.3800000000000003E-2</v>
      </c>
      <c r="AK298" s="197">
        <f t="shared" si="58"/>
        <v>4.2966000000000004E-2</v>
      </c>
      <c r="AL298" s="198">
        <f>ROW(AG9)*AJ298^IF(AK298=100%,0,1)*PRODUCT(INDEX(1-AJ$289:AJ297,))</f>
        <v>0.11317666912179759</v>
      </c>
      <c r="AM298" s="199">
        <f t="shared" si="59"/>
        <v>0.52747806584171952</v>
      </c>
      <c r="AN298" s="190"/>
    </row>
    <row r="299" spans="1:40" ht="14.45" customHeight="1">
      <c r="A299" s="190"/>
      <c r="B299" s="686"/>
      <c r="C299" s="196">
        <v>9</v>
      </c>
      <c r="D299" s="200"/>
      <c r="E299" s="200"/>
      <c r="F299" s="198"/>
      <c r="G299" s="198"/>
      <c r="H299" s="197"/>
      <c r="I299" s="197"/>
      <c r="J299" s="198"/>
      <c r="K299" s="198"/>
      <c r="L299" s="197"/>
      <c r="M299" s="197"/>
      <c r="N299" s="198"/>
      <c r="O299" s="198"/>
      <c r="P299" s="197">
        <f t="shared" si="42"/>
        <v>0.33540000000000009</v>
      </c>
      <c r="Q299" s="197">
        <f t="shared" si="43"/>
        <v>1</v>
      </c>
      <c r="R299" s="198">
        <f>ROW(M10)*P299^IF(Q299=100%,0,1)*PRODUCT(INDEX(1-P$289:P298,))</f>
        <v>0.6540334150479189</v>
      </c>
      <c r="S299" s="198">
        <f t="shared" si="44"/>
        <v>4.0390335456158279</v>
      </c>
      <c r="T299" s="197">
        <f t="shared" si="45"/>
        <v>0.22360000000000008</v>
      </c>
      <c r="U299" s="197">
        <f t="shared" si="46"/>
        <v>0.72651600000000016</v>
      </c>
      <c r="V299" s="198">
        <f>ROW(Q10)*T299^IF(U299=100%,0,1)*PRODUCT(INDEX(1-T$289:T298,))</f>
        <v>0.40019822688908024</v>
      </c>
      <c r="W299" s="198">
        <f t="shared" si="47"/>
        <v>3.8529000722739992</v>
      </c>
      <c r="X299" s="197">
        <f t="shared" si="48"/>
        <v>0.11300000000000004</v>
      </c>
      <c r="Y299" s="197">
        <f t="shared" si="49"/>
        <v>0.36828000000000011</v>
      </c>
      <c r="Z299" s="198">
        <f>ROW(U10)*X299^IF(Y299=100%,0,1)*PRODUCT(INDEX(1-X$289:X298,))</f>
        <v>0.49276551486713477</v>
      </c>
      <c r="AA299" s="198">
        <f t="shared" si="50"/>
        <v>3.195369304200868</v>
      </c>
      <c r="AB299" s="197">
        <f t="shared" si="51"/>
        <v>6.7800000000000013E-2</v>
      </c>
      <c r="AC299" s="197">
        <f t="shared" si="52"/>
        <v>0.22096800000000005</v>
      </c>
      <c r="AD299" s="198">
        <f>ROW(Y10)*AB299^IF(AC299=100%,0,1)*PRODUCT(INDEX(1-AB$289:AB298,))</f>
        <v>0.41598166972576273</v>
      </c>
      <c r="AE299" s="198">
        <f t="shared" si="53"/>
        <v>2.3606167381766481</v>
      </c>
      <c r="AF299" s="197">
        <f t="shared" si="54"/>
        <v>2.3800000000000009E-2</v>
      </c>
      <c r="AG299" s="197">
        <f t="shared" si="55"/>
        <v>7.8678000000000026E-2</v>
      </c>
      <c r="AH299" s="198">
        <f>ROW(AC10)*AF299^IF(AG299=100%,0,1)*PRODUCT(INDEX(1-AF$289:AF298,))</f>
        <v>0.2006232585002774</v>
      </c>
      <c r="AI299" s="198">
        <f t="shared" si="56"/>
        <v>1.0224009398270584</v>
      </c>
      <c r="AJ299" s="197">
        <f t="shared" si="57"/>
        <v>1.4300000000000004E-2</v>
      </c>
      <c r="AK299" s="197">
        <f t="shared" si="58"/>
        <v>4.9383000000000003E-2</v>
      </c>
      <c r="AL299" s="198">
        <f>ROW(AG10)*AJ299^IF(AK299=100%,0,1)*PRODUCT(INDEX(1-AJ$289:AJ298,))</f>
        <v>0.12850982967449356</v>
      </c>
      <c r="AM299" s="199">
        <f t="shared" si="59"/>
        <v>0.65598789551621306</v>
      </c>
      <c r="AN299" s="190"/>
    </row>
    <row r="300" spans="1:40" ht="14.45" hidden="1" customHeight="1">
      <c r="A300" s="190"/>
      <c r="B300" s="686"/>
      <c r="C300" s="196">
        <v>10</v>
      </c>
      <c r="D300" s="200"/>
      <c r="E300" s="200"/>
      <c r="F300" s="198"/>
      <c r="G300" s="198"/>
      <c r="H300" s="197"/>
      <c r="I300" s="197"/>
      <c r="J300" s="198"/>
      <c r="K300" s="198"/>
      <c r="L300" s="197"/>
      <c r="M300" s="197"/>
      <c r="N300" s="198"/>
      <c r="O300" s="198"/>
      <c r="P300" s="197"/>
      <c r="Q300" s="197"/>
      <c r="R300" s="198"/>
      <c r="S300" s="198"/>
      <c r="T300" s="197">
        <f t="shared" si="45"/>
        <v>0.23360000000000009</v>
      </c>
      <c r="U300" s="197">
        <f t="shared" si="46"/>
        <v>0.83049000000000017</v>
      </c>
      <c r="V300" s="198">
        <f>ROW(Q11)*T300^IF(U300=100%,0,1)*PRODUCT(INDEX(1-T$289:T299,))</f>
        <v>0.35707086138878791</v>
      </c>
      <c r="W300" s="198">
        <f t="shared" si="47"/>
        <v>4.2099709336627873</v>
      </c>
      <c r="X300" s="197">
        <f t="shared" si="48"/>
        <v>0.11800000000000005</v>
      </c>
      <c r="Y300" s="197">
        <f t="shared" si="49"/>
        <v>0.42082500000000012</v>
      </c>
      <c r="Z300" s="198">
        <f>ROW(U11)*X300^IF(Y300=100%,0,1)*PRODUCT(INDEX(1-X$289:X299,))</f>
        <v>0.50206526475214064</v>
      </c>
      <c r="AA300" s="198">
        <f t="shared" si="50"/>
        <v>3.6974345689530086</v>
      </c>
      <c r="AB300" s="197">
        <f t="shared" si="51"/>
        <v>7.0800000000000016E-2</v>
      </c>
      <c r="AC300" s="197">
        <f t="shared" si="52"/>
        <v>0.25249500000000008</v>
      </c>
      <c r="AD300" s="198">
        <f>ROW(Y11)*AB300^IF(AC300=100%,0,1)*PRODUCT(INDEX(1-AB$289:AB299,))</f>
        <v>0.4454300796892266</v>
      </c>
      <c r="AE300" s="198">
        <f t="shared" si="53"/>
        <v>2.8060468178658748</v>
      </c>
      <c r="AF300" s="197">
        <f t="shared" si="54"/>
        <v>2.480000000000001E-2</v>
      </c>
      <c r="AG300" s="197">
        <f t="shared" si="55"/>
        <v>8.9745000000000033E-2</v>
      </c>
      <c r="AH300" s="198">
        <f>ROW(AC11)*AF300^IF(AG300=100%,0,1)*PRODUCT(INDEX(1-AF$289:AF299,))</f>
        <v>0.22448508540254802</v>
      </c>
      <c r="AI300" s="198">
        <f t="shared" si="56"/>
        <v>1.2468860252296063</v>
      </c>
      <c r="AJ300" s="197">
        <f t="shared" si="57"/>
        <v>1.4800000000000004E-2</v>
      </c>
      <c r="AK300" s="197">
        <f t="shared" si="58"/>
        <v>5.6032500000000006E-2</v>
      </c>
      <c r="AL300" s="198">
        <f>ROW(AG11)*AJ300^IF(AK300=100%,0,1)*PRODUCT(INDEX(1-AJ$289:AJ299,))</f>
        <v>0.14421135837155347</v>
      </c>
      <c r="AM300" s="199">
        <f t="shared" si="59"/>
        <v>0.80019925388776647</v>
      </c>
      <c r="AN300" s="190"/>
    </row>
    <row r="301" spans="1:40" ht="14.45" hidden="1" customHeight="1">
      <c r="A301" s="190"/>
      <c r="B301" s="686"/>
      <c r="C301" s="196">
        <v>11</v>
      </c>
      <c r="D301" s="200"/>
      <c r="E301" s="200"/>
      <c r="F301" s="198"/>
      <c r="G301" s="198"/>
      <c r="H301" s="197"/>
      <c r="I301" s="197"/>
      <c r="J301" s="198"/>
      <c r="K301" s="198"/>
      <c r="L301" s="197"/>
      <c r="M301" s="197"/>
      <c r="N301" s="198"/>
      <c r="O301" s="198"/>
      <c r="P301" s="197"/>
      <c r="Q301" s="197"/>
      <c r="R301" s="198"/>
      <c r="S301" s="198"/>
      <c r="T301" s="197">
        <f>T300</f>
        <v>0.23360000000000009</v>
      </c>
      <c r="U301" s="197">
        <f t="shared" si="46"/>
        <v>0.93911400000000023</v>
      </c>
      <c r="V301" s="198">
        <f>ROW(Q12)*T301^IF(U301=100%,0,1)*PRODUCT(INDEX(1-T$289:T300,))</f>
        <v>0.29853720891094593</v>
      </c>
      <c r="W301" s="198">
        <f t="shared" si="47"/>
        <v>4.5085081425737332</v>
      </c>
      <c r="X301" s="197">
        <f t="shared" ref="X301:X311" si="60">X300</f>
        <v>0.11800000000000005</v>
      </c>
      <c r="Y301" s="197">
        <f t="shared" si="49"/>
        <v>0.47569500000000015</v>
      </c>
      <c r="Z301" s="198">
        <f>ROW(U12)*X301^IF(Y301=100%,0,1)*PRODUCT(INDEX(1-X$289:X300,))</f>
        <v>0.48307806928515051</v>
      </c>
      <c r="AA301" s="198">
        <f t="shared" si="50"/>
        <v>4.1805126382381594</v>
      </c>
      <c r="AB301" s="197">
        <f t="shared" ref="AB301:AB323" si="61">AB300</f>
        <v>7.0800000000000016E-2</v>
      </c>
      <c r="AC301" s="197">
        <f t="shared" si="52"/>
        <v>0.28541700000000009</v>
      </c>
      <c r="AD301" s="198">
        <f>ROW(Y12)*AB301^IF(AC301=100%,0,1)*PRODUCT(INDEX(1-AB$289:AB300,))</f>
        <v>0.45152032368788658</v>
      </c>
      <c r="AE301" s="198">
        <f t="shared" si="53"/>
        <v>3.2575671415537615</v>
      </c>
      <c r="AF301" s="197">
        <f t="shared" ref="AF301:AF364" si="62">AF300</f>
        <v>2.480000000000001E-2</v>
      </c>
      <c r="AG301" s="197">
        <f t="shared" si="55"/>
        <v>0.10127700000000003</v>
      </c>
      <c r="AH301" s="198">
        <f>ROW(AC12)*AF301^IF(AG301=100%,0,1)*PRODUCT(INDEX(1-AF$289:AF300,))</f>
        <v>0.23881947849225252</v>
      </c>
      <c r="AI301" s="198">
        <f t="shared" si="56"/>
        <v>1.4857055037218589</v>
      </c>
      <c r="AJ301" s="197">
        <f t="shared" ref="AJ301:AJ364" si="63">AJ300</f>
        <v>1.4800000000000004E-2</v>
      </c>
      <c r="AK301" s="197">
        <f t="shared" si="58"/>
        <v>6.2914500000000012E-2</v>
      </c>
      <c r="AL301" s="198">
        <f>ROW(AG12)*AJ301^IF(AK301=100%,0,1)*PRODUCT(INDEX(1-AJ$289:AJ300,))</f>
        <v>0.1549931239283503</v>
      </c>
      <c r="AM301" s="199">
        <f t="shared" si="59"/>
        <v>0.95519237781611677</v>
      </c>
      <c r="AN301" s="190"/>
    </row>
    <row r="302" spans="1:40" ht="14.45" customHeight="1">
      <c r="A302" s="190"/>
      <c r="B302" s="686"/>
      <c r="C302" s="196">
        <v>12</v>
      </c>
      <c r="D302" s="200"/>
      <c r="E302" s="200"/>
      <c r="F302" s="198"/>
      <c r="G302" s="198"/>
      <c r="H302" s="197"/>
      <c r="I302" s="197"/>
      <c r="J302" s="198"/>
      <c r="K302" s="198"/>
      <c r="L302" s="197"/>
      <c r="M302" s="197"/>
      <c r="N302" s="198"/>
      <c r="O302" s="198"/>
      <c r="P302" s="197"/>
      <c r="Q302" s="197"/>
      <c r="R302" s="198"/>
      <c r="S302" s="198"/>
      <c r="T302" s="197">
        <f>T301</f>
        <v>0.23360000000000009</v>
      </c>
      <c r="U302" s="197">
        <f t="shared" si="46"/>
        <v>1</v>
      </c>
      <c r="V302" s="198">
        <f>ROW(Q13)*T302^IF(U302=100%,0,1)*PRODUCT(INDEX(1-T$289:T301,))</f>
        <v>1.0610680364660154</v>
      </c>
      <c r="W302" s="198">
        <f t="shared" si="47"/>
        <v>5.5695761790397489</v>
      </c>
      <c r="X302" s="197">
        <f t="shared" si="60"/>
        <v>0.11800000000000005</v>
      </c>
      <c r="Y302" s="197">
        <f t="shared" si="49"/>
        <v>0.53056500000000018</v>
      </c>
      <c r="Z302" s="198">
        <f>ROW(U13)*X302^IF(Y302=100%,0,1)*PRODUCT(INDEX(1-X$289:X301,))</f>
        <v>0.46158109520196128</v>
      </c>
      <c r="AA302" s="198">
        <f t="shared" si="50"/>
        <v>4.6420937334401211</v>
      </c>
      <c r="AB302" s="197">
        <f t="shared" si="61"/>
        <v>7.0800000000000016E-2</v>
      </c>
      <c r="AC302" s="197">
        <f t="shared" si="52"/>
        <v>0.31833900000000009</v>
      </c>
      <c r="AD302" s="198">
        <f>ROW(Y13)*AB302^IF(AC302=100%,0,1)*PRODUCT(INDEX(1-AB$289:AB301,))</f>
        <v>0.45451540850168298</v>
      </c>
      <c r="AE302" s="198">
        <f t="shared" si="53"/>
        <v>3.7120825500554444</v>
      </c>
      <c r="AF302" s="197">
        <f t="shared" si="62"/>
        <v>2.480000000000001E-2</v>
      </c>
      <c r="AG302" s="197">
        <f t="shared" si="55"/>
        <v>0.11280900000000003</v>
      </c>
      <c r="AH302" s="198">
        <f>ROW(AC13)*AF302^IF(AG302=100%,0,1)*PRODUCT(INDEX(1-AF$289:AF301,))</f>
        <v>0.25230481837778174</v>
      </c>
      <c r="AI302" s="198">
        <f t="shared" si="56"/>
        <v>1.7380103220996408</v>
      </c>
      <c r="AJ302" s="197">
        <f t="shared" si="63"/>
        <v>1.4800000000000004E-2</v>
      </c>
      <c r="AK302" s="197">
        <f t="shared" si="58"/>
        <v>6.9796500000000011E-2</v>
      </c>
      <c r="AL302" s="198">
        <f>ROW(AG13)*AJ302^IF(AK302=100%,0,1)*PRODUCT(INDEX(1-AJ$289:AJ301,))</f>
        <v>0.16542416116872827</v>
      </c>
      <c r="AM302" s="199">
        <f t="shared" si="59"/>
        <v>1.120616538984845</v>
      </c>
      <c r="AN302" s="190"/>
    </row>
    <row r="303" spans="1:40" ht="14.45" hidden="1" customHeight="1">
      <c r="A303" s="190"/>
      <c r="B303" s="686"/>
      <c r="C303" s="196">
        <v>13</v>
      </c>
      <c r="D303" s="200"/>
      <c r="E303" s="200"/>
      <c r="F303" s="198"/>
      <c r="G303" s="198"/>
      <c r="H303" s="197"/>
      <c r="I303" s="197"/>
      <c r="J303" s="198"/>
      <c r="K303" s="198"/>
      <c r="L303" s="197"/>
      <c r="M303" s="197"/>
      <c r="N303" s="198"/>
      <c r="O303" s="198"/>
      <c r="P303" s="197"/>
      <c r="Q303" s="197"/>
      <c r="R303" s="198"/>
      <c r="S303" s="198"/>
      <c r="T303" s="197"/>
      <c r="U303" s="197"/>
      <c r="V303" s="198"/>
      <c r="W303" s="198"/>
      <c r="X303" s="197">
        <f t="shared" si="60"/>
        <v>0.11800000000000005</v>
      </c>
      <c r="Y303" s="197">
        <f t="shared" si="49"/>
        <v>0.58543500000000015</v>
      </c>
      <c r="Z303" s="198">
        <f>ROW(U14)*X303^IF(Y303=100%,0,1)*PRODUCT(INDEX(1-X$289:X302,))</f>
        <v>0.43843102796567818</v>
      </c>
      <c r="AA303" s="198">
        <f t="shared" si="50"/>
        <v>5.0805247614057993</v>
      </c>
      <c r="AB303" s="197">
        <f t="shared" si="61"/>
        <v>7.0800000000000016E-2</v>
      </c>
      <c r="AC303" s="197">
        <f t="shared" si="52"/>
        <v>0.3512610000000001</v>
      </c>
      <c r="AD303" s="198">
        <f>ROW(Y14)*AB303^IF(AC303=100%,0,1)*PRODUCT(INDEX(1-AB$289:AB302,))</f>
        <v>0.4548230804705149</v>
      </c>
      <c r="AE303" s="198">
        <f t="shared" si="53"/>
        <v>4.1669056305259593</v>
      </c>
      <c r="AF303" s="197">
        <f t="shared" si="62"/>
        <v>2.480000000000001E-2</v>
      </c>
      <c r="AG303" s="197">
        <f t="shared" si="55"/>
        <v>0.12434100000000003</v>
      </c>
      <c r="AH303" s="198">
        <f>ROW(AC14)*AF303^IF(AG303=100%,0,1)*PRODUCT(INDEX(1-AF$289:AF302,))</f>
        <v>0.2649744018729368</v>
      </c>
      <c r="AI303" s="198">
        <f t="shared" si="56"/>
        <v>2.0029847239725775</v>
      </c>
      <c r="AJ303" s="197">
        <f t="shared" si="63"/>
        <v>1.4800000000000004E-2</v>
      </c>
      <c r="AK303" s="197">
        <f t="shared" si="58"/>
        <v>7.6678500000000011E-2</v>
      </c>
      <c r="AL303" s="198">
        <f>ROW(AG14)*AJ303^IF(AK303=100%,0,1)*PRODUCT(INDEX(1-AJ$289:AJ302,))</f>
        <v>0.17551249001292579</v>
      </c>
      <c r="AM303" s="199">
        <f t="shared" si="59"/>
        <v>1.2961290289977709</v>
      </c>
      <c r="AN303" s="190"/>
    </row>
    <row r="304" spans="1:40" ht="14.45" hidden="1" customHeight="1">
      <c r="A304" s="190"/>
      <c r="B304" s="686"/>
      <c r="C304" s="196">
        <v>14</v>
      </c>
      <c r="D304" s="200"/>
      <c r="E304" s="200"/>
      <c r="F304" s="198"/>
      <c r="G304" s="198"/>
      <c r="H304" s="197"/>
      <c r="I304" s="197"/>
      <c r="J304" s="198"/>
      <c r="K304" s="198"/>
      <c r="L304" s="197"/>
      <c r="M304" s="197"/>
      <c r="N304" s="198"/>
      <c r="O304" s="198"/>
      <c r="P304" s="197"/>
      <c r="Q304" s="197"/>
      <c r="R304" s="198"/>
      <c r="S304" s="198"/>
      <c r="T304" s="197"/>
      <c r="U304" s="197"/>
      <c r="V304" s="198"/>
      <c r="W304" s="198"/>
      <c r="X304" s="197">
        <f t="shared" si="60"/>
        <v>0.11800000000000005</v>
      </c>
      <c r="Y304" s="197">
        <f t="shared" si="49"/>
        <v>0.64030500000000012</v>
      </c>
      <c r="Z304" s="198">
        <f>ROW(U15)*X304^IF(Y304=100%,0,1)*PRODUCT(INDEX(1-X$289:X303,))</f>
        <v>0.41431732142756589</v>
      </c>
      <c r="AA304" s="198">
        <f t="shared" si="50"/>
        <v>5.4948420828333653</v>
      </c>
      <c r="AB304" s="197">
        <f t="shared" si="61"/>
        <v>7.0800000000000016E-2</v>
      </c>
      <c r="AC304" s="197">
        <f t="shared" si="52"/>
        <v>0.38418300000000011</v>
      </c>
      <c r="AD304" s="198">
        <f>ROW(Y15)*AB304^IF(AC304=100%,0,1)*PRODUCT(INDEX(1-AB$289:AB303,))</f>
        <v>0.45280886397128839</v>
      </c>
      <c r="AE304" s="198">
        <f t="shared" si="53"/>
        <v>4.6197144944972477</v>
      </c>
      <c r="AF304" s="197">
        <f t="shared" si="62"/>
        <v>2.480000000000001E-2</v>
      </c>
      <c r="AG304" s="197">
        <f t="shared" si="55"/>
        <v>0.13587300000000005</v>
      </c>
      <c r="AH304" s="198">
        <f>ROW(AC15)*AF304^IF(AG304=100%,0,1)*PRODUCT(INDEX(1-AF$289:AF303,))</f>
        <v>0.27686039647123706</v>
      </c>
      <c r="AI304" s="198">
        <f t="shared" si="56"/>
        <v>2.2798451204438148</v>
      </c>
      <c r="AJ304" s="197">
        <f t="shared" si="63"/>
        <v>1.4800000000000004E-2</v>
      </c>
      <c r="AK304" s="197">
        <f t="shared" si="58"/>
        <v>8.356050000000001E-2</v>
      </c>
      <c r="AL304" s="198">
        <f>ROW(AG15)*AJ304^IF(AK304=100%,0,1)*PRODUCT(INDEX(1-AJ$289:AJ303,))</f>
        <v>0.18526596981507268</v>
      </c>
      <c r="AM304" s="199">
        <f t="shared" si="59"/>
        <v>1.4813949988128436</v>
      </c>
      <c r="AN304" s="190"/>
    </row>
    <row r="305" spans="1:40" ht="14.45" hidden="1" customHeight="1">
      <c r="A305" s="190"/>
      <c r="B305" s="686"/>
      <c r="C305" s="196">
        <v>15</v>
      </c>
      <c r="D305" s="200"/>
      <c r="E305" s="200"/>
      <c r="F305" s="198"/>
      <c r="G305" s="198"/>
      <c r="H305" s="197"/>
      <c r="I305" s="197"/>
      <c r="J305" s="198"/>
      <c r="K305" s="198"/>
      <c r="L305" s="197"/>
      <c r="M305" s="197"/>
      <c r="N305" s="198"/>
      <c r="O305" s="198"/>
      <c r="P305" s="197"/>
      <c r="Q305" s="197"/>
      <c r="R305" s="198"/>
      <c r="S305" s="198"/>
      <c r="T305" s="197"/>
      <c r="U305" s="197"/>
      <c r="V305" s="198"/>
      <c r="W305" s="198"/>
      <c r="X305" s="197">
        <f t="shared" si="60"/>
        <v>0.11800000000000005</v>
      </c>
      <c r="Y305" s="197">
        <f t="shared" si="49"/>
        <v>0.6951750000000001</v>
      </c>
      <c r="Z305" s="198">
        <f>ROW(U16)*X305^IF(Y305=100%,0,1)*PRODUCT(INDEX(1-X$289:X304,))</f>
        <v>0.38978973599905392</v>
      </c>
      <c r="AA305" s="198">
        <f t="shared" si="50"/>
        <v>5.8846318188324194</v>
      </c>
      <c r="AB305" s="197">
        <f t="shared" si="61"/>
        <v>7.0800000000000016E-2</v>
      </c>
      <c r="AC305" s="197">
        <f t="shared" si="52"/>
        <v>0.41710500000000011</v>
      </c>
      <c r="AD305" s="198">
        <f>ROW(Y16)*AB305^IF(AC305=100%,0,1)*PRODUCT(INDEX(1-AB$289:AB304,))</f>
        <v>0.44879999616226257</v>
      </c>
      <c r="AE305" s="198">
        <f t="shared" si="53"/>
        <v>5.0685144906595099</v>
      </c>
      <c r="AF305" s="197">
        <f t="shared" si="62"/>
        <v>2.480000000000001E-2</v>
      </c>
      <c r="AG305" s="197">
        <f t="shared" si="55"/>
        <v>0.14740500000000006</v>
      </c>
      <c r="AH305" s="198">
        <f>ROW(AC16)*AF305^IF(AG305=100%,0,1)*PRODUCT(INDEX(1-AF$289:AF304,))</f>
        <v>0.28799387588133374</v>
      </c>
      <c r="AI305" s="198">
        <f t="shared" si="56"/>
        <v>2.5678389963251487</v>
      </c>
      <c r="AJ305" s="197">
        <f t="shared" si="63"/>
        <v>1.4800000000000004E-2</v>
      </c>
      <c r="AK305" s="197">
        <f t="shared" si="58"/>
        <v>9.0442500000000009E-2</v>
      </c>
      <c r="AL305" s="198">
        <f>ROW(AG16)*AJ305^IF(AK305=100%,0,1)*PRODUCT(INDEX(1-AJ$289:AJ304,))</f>
        <v>0.19469230235926355</v>
      </c>
      <c r="AM305" s="199">
        <f t="shared" si="59"/>
        <v>1.6760873011721071</v>
      </c>
      <c r="AN305" s="190"/>
    </row>
    <row r="306" spans="1:40" ht="14.45" hidden="1" customHeight="1">
      <c r="A306" s="190"/>
      <c r="B306" s="686"/>
      <c r="C306" s="196">
        <v>16</v>
      </c>
      <c r="D306" s="200"/>
      <c r="E306" s="200"/>
      <c r="F306" s="198"/>
      <c r="G306" s="198"/>
      <c r="H306" s="197"/>
      <c r="I306" s="197"/>
      <c r="J306" s="198"/>
      <c r="K306" s="198"/>
      <c r="L306" s="197"/>
      <c r="M306" s="197"/>
      <c r="N306" s="198"/>
      <c r="O306" s="198"/>
      <c r="P306" s="197"/>
      <c r="Q306" s="197"/>
      <c r="R306" s="198"/>
      <c r="S306" s="198"/>
      <c r="T306" s="197"/>
      <c r="U306" s="197"/>
      <c r="V306" s="198"/>
      <c r="W306" s="198"/>
      <c r="X306" s="197">
        <f t="shared" si="60"/>
        <v>0.11800000000000005</v>
      </c>
      <c r="Y306" s="197">
        <f t="shared" si="49"/>
        <v>0.75004500000000007</v>
      </c>
      <c r="Z306" s="198">
        <f>ROW(U17)*X306^IF(Y306=100%,0,1)*PRODUCT(INDEX(1-X$289:X305,))</f>
        <v>0.36528170634811336</v>
      </c>
      <c r="AA306" s="198">
        <f t="shared" si="50"/>
        <v>6.2499135251805331</v>
      </c>
      <c r="AB306" s="197">
        <f t="shared" si="61"/>
        <v>7.0800000000000016E-2</v>
      </c>
      <c r="AC306" s="197">
        <f t="shared" si="52"/>
        <v>0.45002700000000012</v>
      </c>
      <c r="AD306" s="198">
        <f>ROW(Y17)*AB306^IF(AC306=100%,0,1)*PRODUCT(INDEX(1-AB$289:AB305,))</f>
        <v>0.44308901621109775</v>
      </c>
      <c r="AE306" s="198">
        <f t="shared" si="53"/>
        <v>5.5116035068706077</v>
      </c>
      <c r="AF306" s="197">
        <f t="shared" si="62"/>
        <v>2.480000000000001E-2</v>
      </c>
      <c r="AG306" s="197">
        <f t="shared" si="55"/>
        <v>0.15893700000000008</v>
      </c>
      <c r="AH306" s="198">
        <f>ROW(AC17)*AF306^IF(AG306=100%,0,1)*PRODUCT(INDEX(1-AF$289:AF305,))</f>
        <v>0.29840485449444393</v>
      </c>
      <c r="AI306" s="198">
        <f t="shared" si="56"/>
        <v>2.8662438508195924</v>
      </c>
      <c r="AJ306" s="197">
        <f t="shared" si="63"/>
        <v>1.4800000000000004E-2</v>
      </c>
      <c r="AK306" s="197">
        <f t="shared" si="58"/>
        <v>9.7324500000000008E-2</v>
      </c>
      <c r="AL306" s="198">
        <f>ROW(AG17)*AJ306^IF(AK306=100%,0,1)*PRODUCT(INDEX(1-AJ$289:AJ305,))</f>
        <v>0.20379903480211808</v>
      </c>
      <c r="AM306" s="199">
        <f t="shared" si="59"/>
        <v>1.8798863359742253</v>
      </c>
      <c r="AN306" s="190"/>
    </row>
    <row r="307" spans="1:40" ht="14.45" hidden="1" customHeight="1">
      <c r="A307" s="190"/>
      <c r="B307" s="686"/>
      <c r="C307" s="196">
        <v>17</v>
      </c>
      <c r="D307" s="200"/>
      <c r="E307" s="200"/>
      <c r="F307" s="198"/>
      <c r="G307" s="198"/>
      <c r="H307" s="197"/>
      <c r="I307" s="197"/>
      <c r="J307" s="198"/>
      <c r="K307" s="198"/>
      <c r="L307" s="197"/>
      <c r="M307" s="197"/>
      <c r="N307" s="198"/>
      <c r="O307" s="198"/>
      <c r="P307" s="197"/>
      <c r="Q307" s="197"/>
      <c r="R307" s="198"/>
      <c r="S307" s="198"/>
      <c r="T307" s="197"/>
      <c r="U307" s="197"/>
      <c r="V307" s="198"/>
      <c r="W307" s="198"/>
      <c r="X307" s="197">
        <f t="shared" si="60"/>
        <v>0.11800000000000005</v>
      </c>
      <c r="Y307" s="197">
        <f t="shared" si="49"/>
        <v>0.80491500000000005</v>
      </c>
      <c r="Z307" s="198">
        <f>ROW(U18)*X307^IF(Y307=100%,0,1)*PRODUCT(INDEX(1-X$289:X306,))</f>
        <v>0.34113013941074399</v>
      </c>
      <c r="AA307" s="198">
        <f t="shared" si="50"/>
        <v>6.5910436645912771</v>
      </c>
      <c r="AB307" s="197">
        <f t="shared" si="61"/>
        <v>7.0800000000000016E-2</v>
      </c>
      <c r="AC307" s="197">
        <f t="shared" si="52"/>
        <v>0.48294900000000013</v>
      </c>
      <c r="AD307" s="198">
        <f>ROW(Y18)*AB307^IF(AC307=100%,0,1)*PRODUCT(INDEX(1-AB$289:AB306,))</f>
        <v>0.43593703820825508</v>
      </c>
      <c r="AE307" s="198">
        <f t="shared" si="53"/>
        <v>5.947540545078863</v>
      </c>
      <c r="AF307" s="197">
        <f t="shared" si="62"/>
        <v>2.480000000000001E-2</v>
      </c>
      <c r="AG307" s="197">
        <f t="shared" si="55"/>
        <v>0.17046900000000009</v>
      </c>
      <c r="AH307" s="198">
        <f>ROW(AC18)*AF307^IF(AG307=100%,0,1)*PRODUCT(INDEX(1-AF$289:AF306,))</f>
        <v>0.30812232081492186</v>
      </c>
      <c r="AI307" s="198">
        <f t="shared" si="56"/>
        <v>3.1743661716345142</v>
      </c>
      <c r="AJ307" s="197">
        <f t="shared" si="63"/>
        <v>1.4800000000000004E-2</v>
      </c>
      <c r="AK307" s="197">
        <f t="shared" si="58"/>
        <v>0.10420650000000001</v>
      </c>
      <c r="AL307" s="198">
        <f>ROW(AG18)*AJ307^IF(AK307=100%,0,1)*PRODUCT(INDEX(1-AJ$289:AJ306,))</f>
        <v>0.21259356256275538</v>
      </c>
      <c r="AM307" s="199">
        <f t="shared" si="59"/>
        <v>2.0924798985369808</v>
      </c>
      <c r="AN307" s="190"/>
    </row>
    <row r="308" spans="1:40" ht="14.45" hidden="1" customHeight="1">
      <c r="A308" s="190"/>
      <c r="B308" s="686"/>
      <c r="C308" s="196">
        <v>18</v>
      </c>
      <c r="D308" s="200"/>
      <c r="E308" s="200"/>
      <c r="F308" s="198"/>
      <c r="G308" s="198"/>
      <c r="H308" s="197"/>
      <c r="I308" s="197"/>
      <c r="J308" s="198"/>
      <c r="K308" s="198"/>
      <c r="L308" s="197"/>
      <c r="M308" s="197"/>
      <c r="N308" s="198"/>
      <c r="O308" s="198"/>
      <c r="P308" s="197"/>
      <c r="Q308" s="197"/>
      <c r="R308" s="198"/>
      <c r="S308" s="198"/>
      <c r="T308" s="197"/>
      <c r="U308" s="197"/>
      <c r="V308" s="198"/>
      <c r="W308" s="198"/>
      <c r="X308" s="197">
        <f t="shared" si="60"/>
        <v>0.11800000000000005</v>
      </c>
      <c r="Y308" s="197">
        <f t="shared" si="49"/>
        <v>0.85978500000000002</v>
      </c>
      <c r="Z308" s="198">
        <f>ROW(U19)*X308^IF(Y308=100%,0,1)*PRODUCT(INDEX(1-X$289:X307,))</f>
        <v>0.3175921597914026</v>
      </c>
      <c r="AA308" s="198">
        <f t="shared" si="50"/>
        <v>6.9086358243826798</v>
      </c>
      <c r="AB308" s="197">
        <f t="shared" si="61"/>
        <v>7.0800000000000016E-2</v>
      </c>
      <c r="AC308" s="197">
        <f t="shared" si="52"/>
        <v>0.51587100000000019</v>
      </c>
      <c r="AD308" s="198">
        <f>ROW(Y19)*AB308^IF(AC308=100%,0,1)*PRODUCT(INDEX(1-AB$289:AB307,))</f>
        <v>0.42757673456439466</v>
      </c>
      <c r="AE308" s="198">
        <f t="shared" si="53"/>
        <v>6.3751172796432574</v>
      </c>
      <c r="AF308" s="197">
        <f t="shared" si="62"/>
        <v>2.480000000000001E-2</v>
      </c>
      <c r="AG308" s="197">
        <f t="shared" si="55"/>
        <v>0.18200100000000011</v>
      </c>
      <c r="AH308" s="198">
        <f>ROW(AC19)*AF308^IF(AG308=100%,0,1)*PRODUCT(INDEX(1-AF$289:AF307,))</f>
        <v>0.31717426988419573</v>
      </c>
      <c r="AI308" s="198">
        <f t="shared" si="56"/>
        <v>3.4915404415187101</v>
      </c>
      <c r="AJ308" s="197">
        <f t="shared" si="63"/>
        <v>1.4800000000000004E-2</v>
      </c>
      <c r="AK308" s="197">
        <f t="shared" si="58"/>
        <v>0.11108850000000001</v>
      </c>
      <c r="AL308" s="198">
        <f>ROW(AG19)*AJ308^IF(AK308=100%,0,1)*PRODUCT(INDEX(1-AJ$289:AJ307,))</f>
        <v>0.22108313216109471</v>
      </c>
      <c r="AM308" s="199">
        <f t="shared" si="59"/>
        <v>2.3135630306980755</v>
      </c>
      <c r="AN308" s="190"/>
    </row>
    <row r="309" spans="1:40" ht="14.45" hidden="1" customHeight="1">
      <c r="A309" s="190"/>
      <c r="B309" s="686"/>
      <c r="C309" s="196">
        <v>19</v>
      </c>
      <c r="D309" s="200"/>
      <c r="E309" s="200"/>
      <c r="F309" s="198"/>
      <c r="G309" s="198"/>
      <c r="H309" s="197"/>
      <c r="I309" s="197"/>
      <c r="J309" s="198"/>
      <c r="K309" s="198"/>
      <c r="L309" s="197"/>
      <c r="M309" s="197"/>
      <c r="N309" s="198"/>
      <c r="O309" s="198"/>
      <c r="P309" s="197"/>
      <c r="Q309" s="197"/>
      <c r="R309" s="198"/>
      <c r="S309" s="198"/>
      <c r="T309" s="197"/>
      <c r="U309" s="197"/>
      <c r="V309" s="198"/>
      <c r="W309" s="198"/>
      <c r="X309" s="197">
        <f t="shared" si="60"/>
        <v>0.11800000000000005</v>
      </c>
      <c r="Y309" s="197">
        <f t="shared" si="49"/>
        <v>0.914655</v>
      </c>
      <c r="Z309" s="198">
        <f>ROW(U20)*X309^IF(Y309=100%,0,1)*PRODUCT(INDEX(1-X$289:X308,))</f>
        <v>0.2948592473010706</v>
      </c>
      <c r="AA309" s="198">
        <f t="shared" si="50"/>
        <v>7.2034950716837507</v>
      </c>
      <c r="AB309" s="197">
        <f t="shared" si="61"/>
        <v>7.0800000000000016E-2</v>
      </c>
      <c r="AC309" s="197">
        <f t="shared" si="52"/>
        <v>0.5487930000000002</v>
      </c>
      <c r="AD309" s="198">
        <f>ROW(Y20)*AB309^IF(AC309=100%,0,1)*PRODUCT(INDEX(1-AB$289:AB308,))</f>
        <v>0.41821505448130053</v>
      </c>
      <c r="AE309" s="198">
        <f t="shared" si="53"/>
        <v>6.7933323341245577</v>
      </c>
      <c r="AF309" s="197">
        <f t="shared" si="62"/>
        <v>2.480000000000001E-2</v>
      </c>
      <c r="AG309" s="197">
        <f t="shared" si="55"/>
        <v>0.19353300000000012</v>
      </c>
      <c r="AH309" s="198">
        <f>ROW(AC20)*AF309^IF(AG309=100%,0,1)*PRODUCT(INDEX(1-AF$289:AF308,))</f>
        <v>0.32558773472743968</v>
      </c>
      <c r="AI309" s="198">
        <f t="shared" si="56"/>
        <v>3.81712817624615</v>
      </c>
      <c r="AJ309" s="197">
        <f t="shared" si="63"/>
        <v>1.4800000000000004E-2</v>
      </c>
      <c r="AK309" s="197">
        <f t="shared" si="58"/>
        <v>0.11797050000000001</v>
      </c>
      <c r="AL309" s="198">
        <f>ROW(AG20)*AJ309^IF(AK309=100%,0,1)*PRODUCT(INDEX(1-AJ$289:AJ308,))</f>
        <v>0.22927484400537951</v>
      </c>
      <c r="AM309" s="199">
        <f t="shared" si="59"/>
        <v>2.542837874703455</v>
      </c>
      <c r="AN309" s="190"/>
    </row>
    <row r="310" spans="1:40" ht="14.45" hidden="1" customHeight="1">
      <c r="A310" s="190"/>
      <c r="B310" s="686"/>
      <c r="C310" s="196">
        <v>20</v>
      </c>
      <c r="D310" s="200"/>
      <c r="E310" s="200"/>
      <c r="F310" s="198"/>
      <c r="G310" s="198"/>
      <c r="H310" s="197"/>
      <c r="I310" s="197"/>
      <c r="J310" s="198"/>
      <c r="K310" s="198"/>
      <c r="L310" s="197"/>
      <c r="M310" s="197"/>
      <c r="N310" s="198"/>
      <c r="O310" s="198"/>
      <c r="P310" s="197"/>
      <c r="Q310" s="197"/>
      <c r="R310" s="198"/>
      <c r="S310" s="198"/>
      <c r="T310" s="197"/>
      <c r="U310" s="197"/>
      <c r="V310" s="198"/>
      <c r="W310" s="198"/>
      <c r="X310" s="197">
        <f t="shared" si="60"/>
        <v>0.11800000000000005</v>
      </c>
      <c r="Y310" s="197">
        <f t="shared" si="49"/>
        <v>0.96952499999999997</v>
      </c>
      <c r="Z310" s="198">
        <f>ROW(U21)*X310^IF(Y310=100%,0,1)*PRODUCT(INDEX(1-X$289:X309,))</f>
        <v>0.27306914892552142</v>
      </c>
      <c r="AA310" s="198">
        <f t="shared" si="50"/>
        <v>7.4765642206092719</v>
      </c>
      <c r="AB310" s="197">
        <f t="shared" si="61"/>
        <v>7.0800000000000016E-2</v>
      </c>
      <c r="AC310" s="197">
        <f t="shared" si="52"/>
        <v>0.5817150000000002</v>
      </c>
      <c r="AD310" s="198">
        <f>ROW(Y21)*AB310^IF(AC310=100%,0,1)*PRODUCT(INDEX(1-AB$289:AB309,))</f>
        <v>0.40803570005522566</v>
      </c>
      <c r="AE310" s="198">
        <f t="shared" si="53"/>
        <v>7.201368034179783</v>
      </c>
      <c r="AF310" s="197">
        <f t="shared" si="62"/>
        <v>2.480000000000001E-2</v>
      </c>
      <c r="AG310" s="197">
        <f t="shared" si="55"/>
        <v>0.20506500000000014</v>
      </c>
      <c r="AH310" s="198">
        <f>ROW(AC21)*AF310^IF(AG310=100%,0,1)*PRODUCT(INDEX(1-AF$289:AF309,))</f>
        <v>0.33338881685150906</v>
      </c>
      <c r="AI310" s="198">
        <f t="shared" si="56"/>
        <v>4.1505169930976589</v>
      </c>
      <c r="AJ310" s="197">
        <f t="shared" si="63"/>
        <v>1.4800000000000004E-2</v>
      </c>
      <c r="AK310" s="197">
        <f t="shared" si="58"/>
        <v>0.12485250000000001</v>
      </c>
      <c r="AL310" s="198">
        <f>ROW(AG21)*AJ310^IF(AK310=100%,0,1)*PRODUCT(INDEX(1-AJ$289:AJ309,))</f>
        <v>0.23717565512980485</v>
      </c>
      <c r="AM310" s="199">
        <f t="shared" si="59"/>
        <v>2.7800135298332598</v>
      </c>
      <c r="AN310" s="190"/>
    </row>
    <row r="311" spans="1:40" ht="14.45" customHeight="1">
      <c r="A311" s="190"/>
      <c r="B311" s="686"/>
      <c r="C311" s="196">
        <v>21</v>
      </c>
      <c r="D311" s="200"/>
      <c r="E311" s="200"/>
      <c r="F311" s="198"/>
      <c r="G311" s="198"/>
      <c r="H311" s="197"/>
      <c r="I311" s="197"/>
      <c r="J311" s="198"/>
      <c r="K311" s="198"/>
      <c r="L311" s="197"/>
      <c r="M311" s="197"/>
      <c r="N311" s="198"/>
      <c r="O311" s="198"/>
      <c r="P311" s="197"/>
      <c r="Q311" s="197"/>
      <c r="R311" s="198"/>
      <c r="S311" s="198"/>
      <c r="T311" s="197"/>
      <c r="U311" s="197"/>
      <c r="V311" s="198"/>
      <c r="W311" s="198"/>
      <c r="X311" s="197">
        <f t="shared" si="60"/>
        <v>0.11800000000000005</v>
      </c>
      <c r="Y311" s="197">
        <f t="shared" si="49"/>
        <v>1</v>
      </c>
      <c r="Z311" s="198">
        <f>ROW(U22)*X311^IF(Y311=100%,0,1)*PRODUCT(INDEX(1-X$289:X310,))</f>
        <v>2.1382702848066244</v>
      </c>
      <c r="AA311" s="198">
        <f t="shared" si="50"/>
        <v>9.6148345054158959</v>
      </c>
      <c r="AB311" s="197">
        <f t="shared" si="61"/>
        <v>7.0800000000000016E-2</v>
      </c>
      <c r="AC311" s="197">
        <f t="shared" si="52"/>
        <v>0.61463700000000021</v>
      </c>
      <c r="AD311" s="198">
        <f>ROW(Y22)*AB311^IF(AC311=100%,0,1)*PRODUCT(INDEX(1-AB$289:AB310,))</f>
        <v>0.3972013807051879</v>
      </c>
      <c r="AE311" s="198">
        <f t="shared" si="53"/>
        <v>7.5985694148849712</v>
      </c>
      <c r="AF311" s="197">
        <f t="shared" si="62"/>
        <v>2.480000000000001E-2</v>
      </c>
      <c r="AG311" s="197">
        <f t="shared" si="55"/>
        <v>0.21659700000000015</v>
      </c>
      <c r="AH311" s="198">
        <f>ROW(AC22)*AF311^IF(AG311=100%,0,1)*PRODUCT(INDEX(1-AF$289:AF310,))</f>
        <v>0.34060271582185792</v>
      </c>
      <c r="AI311" s="198">
        <f t="shared" si="56"/>
        <v>4.4911197089195172</v>
      </c>
      <c r="AJ311" s="197">
        <f t="shared" si="63"/>
        <v>1.4800000000000004E-2</v>
      </c>
      <c r="AK311" s="197">
        <f t="shared" si="58"/>
        <v>0.1317345</v>
      </c>
      <c r="AL311" s="198">
        <f>ROW(AG22)*AJ311^IF(AK311=100%,0,1)*PRODUCT(INDEX(1-AJ$289:AJ310,))</f>
        <v>0.24479238188311633</v>
      </c>
      <c r="AM311" s="199">
        <f t="shared" si="59"/>
        <v>3.0248059117163759</v>
      </c>
      <c r="AN311" s="190"/>
    </row>
    <row r="312" spans="1:40" ht="14.45" hidden="1" customHeight="1">
      <c r="A312" s="190"/>
      <c r="B312" s="686"/>
      <c r="C312" s="196">
        <v>22</v>
      </c>
      <c r="D312" s="200"/>
      <c r="E312" s="200"/>
      <c r="F312" s="198"/>
      <c r="G312" s="198"/>
      <c r="H312" s="197"/>
      <c r="I312" s="197"/>
      <c r="J312" s="198"/>
      <c r="K312" s="198"/>
      <c r="L312" s="197"/>
      <c r="M312" s="197"/>
      <c r="N312" s="198"/>
      <c r="O312" s="198"/>
      <c r="P312" s="197"/>
      <c r="Q312" s="197"/>
      <c r="R312" s="198"/>
      <c r="S312" s="198"/>
      <c r="T312" s="197"/>
      <c r="U312" s="197"/>
      <c r="V312" s="198"/>
      <c r="W312" s="198"/>
      <c r="X312" s="197"/>
      <c r="Y312" s="197"/>
      <c r="Z312" s="198"/>
      <c r="AA312" s="198"/>
      <c r="AB312" s="197">
        <f t="shared" si="61"/>
        <v>7.0800000000000016E-2</v>
      </c>
      <c r="AC312" s="197">
        <f t="shared" si="52"/>
        <v>0.64755900000000022</v>
      </c>
      <c r="AD312" s="198">
        <f>ROW(Y23)*AB312^IF(AC312=100%,0,1)*PRODUCT(INDEX(1-AB$289:AB311,))</f>
        <v>0.38585586490359064</v>
      </c>
      <c r="AE312" s="198">
        <f t="shared" si="53"/>
        <v>7.984425279788562</v>
      </c>
      <c r="AF312" s="197">
        <f t="shared" si="62"/>
        <v>2.480000000000001E-2</v>
      </c>
      <c r="AG312" s="197">
        <f t="shared" si="55"/>
        <v>0.22812900000000016</v>
      </c>
      <c r="AH312" s="198">
        <f>ROW(AC23)*AF312^IF(AG312=100%,0,1)*PRODUCT(INDEX(1-AF$289:AF311,))</f>
        <v>0.34725375794536112</v>
      </c>
      <c r="AI312" s="198">
        <f t="shared" si="56"/>
        <v>4.8383734668648781</v>
      </c>
      <c r="AJ312" s="197">
        <f t="shared" si="63"/>
        <v>1.4800000000000004E-2</v>
      </c>
      <c r="AK312" s="197">
        <f t="shared" si="58"/>
        <v>0.1386165</v>
      </c>
      <c r="AL312" s="198">
        <f>ROW(AG23)*AJ312^IF(AK312=100%,0,1)*PRODUCT(INDEX(1-AJ$289:AJ311,))</f>
        <v>0.25213170256903006</v>
      </c>
      <c r="AM312" s="199">
        <f t="shared" si="59"/>
        <v>3.2769376142854059</v>
      </c>
      <c r="AN312" s="190"/>
    </row>
    <row r="313" spans="1:40" ht="14.45" hidden="1" customHeight="1">
      <c r="A313" s="190"/>
      <c r="B313" s="686"/>
      <c r="C313" s="196">
        <v>23</v>
      </c>
      <c r="D313" s="200"/>
      <c r="E313" s="200"/>
      <c r="F313" s="198"/>
      <c r="G313" s="198"/>
      <c r="H313" s="197"/>
      <c r="I313" s="197"/>
      <c r="J313" s="198"/>
      <c r="K313" s="198"/>
      <c r="L313" s="197"/>
      <c r="M313" s="197"/>
      <c r="N313" s="198"/>
      <c r="O313" s="198"/>
      <c r="P313" s="197"/>
      <c r="Q313" s="197"/>
      <c r="R313" s="198"/>
      <c r="S313" s="198"/>
      <c r="T313" s="197"/>
      <c r="U313" s="197"/>
      <c r="V313" s="198"/>
      <c r="W313" s="198"/>
      <c r="X313" s="197"/>
      <c r="Y313" s="197"/>
      <c r="Z313" s="198"/>
      <c r="AA313" s="198"/>
      <c r="AB313" s="197">
        <f t="shared" si="61"/>
        <v>7.0800000000000016E-2</v>
      </c>
      <c r="AC313" s="197">
        <f t="shared" si="52"/>
        <v>0.68048100000000022</v>
      </c>
      <c r="AD313" s="198">
        <f>ROW(Y24)*AB313^IF(AC313=100%,0,1)*PRODUCT(INDEX(1-AB$289:AB312,))</f>
        <v>0.37412584661052151</v>
      </c>
      <c r="AE313" s="198">
        <f t="shared" si="53"/>
        <v>8.3585511263990835</v>
      </c>
      <c r="AF313" s="197">
        <f t="shared" si="62"/>
        <v>2.480000000000001E-2</v>
      </c>
      <c r="AG313" s="197">
        <f t="shared" si="55"/>
        <v>0.23966100000000018</v>
      </c>
      <c r="AH313" s="198">
        <f>ROW(AC24)*AF313^IF(AG313=100%,0,1)*PRODUCT(INDEX(1-AF$289:AF312,))</f>
        <v>0.35336542408519939</v>
      </c>
      <c r="AI313" s="198">
        <f t="shared" si="56"/>
        <v>5.1917388909500772</v>
      </c>
      <c r="AJ313" s="197">
        <f t="shared" si="63"/>
        <v>1.4800000000000004E-2</v>
      </c>
      <c r="AK313" s="197">
        <f t="shared" si="58"/>
        <v>0.1454985</v>
      </c>
      <c r="AL313" s="198">
        <f>ROW(AG24)*AJ313^IF(AK313=100%,0,1)*PRODUCT(INDEX(1-AJ$289:AJ312,))</f>
        <v>0.25920016003931312</v>
      </c>
      <c r="AM313" s="199">
        <f t="shared" si="59"/>
        <v>3.5361377743247191</v>
      </c>
      <c r="AN313" s="190"/>
    </row>
    <row r="314" spans="1:40" ht="14.45" hidden="1" customHeight="1">
      <c r="A314" s="190"/>
      <c r="B314" s="686"/>
      <c r="C314" s="196">
        <v>24</v>
      </c>
      <c r="D314" s="200"/>
      <c r="E314" s="200"/>
      <c r="F314" s="198"/>
      <c r="G314" s="198"/>
      <c r="H314" s="197"/>
      <c r="I314" s="197"/>
      <c r="J314" s="198"/>
      <c r="K314" s="198"/>
      <c r="L314" s="197"/>
      <c r="M314" s="197"/>
      <c r="N314" s="198"/>
      <c r="O314" s="198"/>
      <c r="P314" s="197"/>
      <c r="Q314" s="197"/>
      <c r="R314" s="198"/>
      <c r="S314" s="198"/>
      <c r="T314" s="197"/>
      <c r="U314" s="197"/>
      <c r="V314" s="198"/>
      <c r="W314" s="198"/>
      <c r="X314" s="197"/>
      <c r="Y314" s="197"/>
      <c r="Z314" s="198"/>
      <c r="AA314" s="198"/>
      <c r="AB314" s="197">
        <f t="shared" si="61"/>
        <v>7.0800000000000016E-2</v>
      </c>
      <c r="AC314" s="197">
        <f t="shared" si="52"/>
        <v>0.71340300000000023</v>
      </c>
      <c r="AD314" s="198">
        <f>ROW(Y25)*AB314^IF(AC314=100%,0,1)*PRODUCT(INDEX(1-AB$289:AB313,))</f>
        <v>0.36212264236510067</v>
      </c>
      <c r="AE314" s="198">
        <f t="shared" si="53"/>
        <v>8.7206737687641844</v>
      </c>
      <c r="AF314" s="197">
        <f t="shared" si="62"/>
        <v>2.480000000000001E-2</v>
      </c>
      <c r="AG314" s="197">
        <f t="shared" si="55"/>
        <v>0.25119300000000017</v>
      </c>
      <c r="AH314" s="198">
        <f>ROW(AC25)*AF314^IF(AG314=100%,0,1)*PRODUCT(INDEX(1-AF$289:AF313,))</f>
        <v>0.35896037663321512</v>
      </c>
      <c r="AI314" s="198">
        <f t="shared" si="56"/>
        <v>5.5506992675832922</v>
      </c>
      <c r="AJ314" s="197">
        <f t="shared" si="63"/>
        <v>1.4800000000000004E-2</v>
      </c>
      <c r="AK314" s="197">
        <f t="shared" si="58"/>
        <v>0.1523805</v>
      </c>
      <c r="AL314" s="198">
        <f>ROW(AG25)*AJ314^IF(AK314=100%,0,1)*PRODUCT(INDEX(1-AJ$289:AJ313,))</f>
        <v>0.26600416424034512</v>
      </c>
      <c r="AM314" s="199">
        <f t="shared" si="59"/>
        <v>3.8021419385650641</v>
      </c>
      <c r="AN314" s="190"/>
    </row>
    <row r="315" spans="1:40" ht="14.45" hidden="1" customHeight="1">
      <c r="A315" s="190"/>
      <c r="B315" s="686"/>
      <c r="C315" s="196">
        <v>25</v>
      </c>
      <c r="D315" s="200"/>
      <c r="E315" s="200"/>
      <c r="F315" s="198"/>
      <c r="G315" s="198"/>
      <c r="H315" s="197"/>
      <c r="I315" s="197"/>
      <c r="J315" s="198"/>
      <c r="K315" s="198"/>
      <c r="L315" s="197"/>
      <c r="M315" s="197"/>
      <c r="N315" s="198"/>
      <c r="O315" s="198"/>
      <c r="P315" s="197"/>
      <c r="Q315" s="197"/>
      <c r="R315" s="198"/>
      <c r="S315" s="198"/>
      <c r="T315" s="197"/>
      <c r="U315" s="197"/>
      <c r="V315" s="198"/>
      <c r="W315" s="198"/>
      <c r="X315" s="197"/>
      <c r="Y315" s="197"/>
      <c r="Z315" s="198"/>
      <c r="AA315" s="198"/>
      <c r="AB315" s="197">
        <f t="shared" si="61"/>
        <v>7.0800000000000016E-2</v>
      </c>
      <c r="AC315" s="197">
        <f t="shared" si="52"/>
        <v>0.74632500000000024</v>
      </c>
      <c r="AD315" s="198">
        <f>ROW(Y26)*AB315^IF(AC315=100%,0,1)*PRODUCT(INDEX(1-AB$289:AB314,))</f>
        <v>0.34994373365707759</v>
      </c>
      <c r="AE315" s="198">
        <f t="shared" si="53"/>
        <v>9.0706175024212623</v>
      </c>
      <c r="AF315" s="197">
        <f t="shared" si="62"/>
        <v>2.480000000000001E-2</v>
      </c>
      <c r="AG315" s="197">
        <f t="shared" si="55"/>
        <v>0.26272500000000015</v>
      </c>
      <c r="AH315" s="198">
        <f>ROW(AC26)*AF315^IF(AG315=100%,0,1)*PRODUCT(INDEX(1-AF$289:AF314,))</f>
        <v>0.36406048566441979</v>
      </c>
      <c r="AI315" s="198">
        <f t="shared" si="56"/>
        <v>5.9147597532477123</v>
      </c>
      <c r="AJ315" s="197">
        <f t="shared" si="63"/>
        <v>1.4800000000000004E-2</v>
      </c>
      <c r="AK315" s="197">
        <f t="shared" si="58"/>
        <v>0.1592625</v>
      </c>
      <c r="AL315" s="198">
        <f>ROW(AG26)*AJ315^IF(AK315=100%,0,1)*PRODUCT(INDEX(1-AJ$289:AJ314,))</f>
        <v>0.27254999471397151</v>
      </c>
      <c r="AM315" s="199">
        <f t="shared" si="59"/>
        <v>4.0746919332790359</v>
      </c>
      <c r="AN315" s="190"/>
    </row>
    <row r="316" spans="1:40" ht="14.45" hidden="1" customHeight="1">
      <c r="A316" s="190"/>
      <c r="B316" s="686"/>
      <c r="C316" s="196">
        <v>26</v>
      </c>
      <c r="D316" s="200"/>
      <c r="E316" s="200"/>
      <c r="F316" s="198"/>
      <c r="G316" s="198"/>
      <c r="H316" s="197"/>
      <c r="I316" s="197"/>
      <c r="J316" s="198"/>
      <c r="K316" s="198"/>
      <c r="L316" s="197"/>
      <c r="M316" s="197"/>
      <c r="N316" s="198"/>
      <c r="O316" s="198"/>
      <c r="P316" s="197"/>
      <c r="Q316" s="197"/>
      <c r="R316" s="198"/>
      <c r="S316" s="198"/>
      <c r="T316" s="197"/>
      <c r="U316" s="197"/>
      <c r="V316" s="198"/>
      <c r="W316" s="198"/>
      <c r="X316" s="197"/>
      <c r="Y316" s="197"/>
      <c r="Z316" s="198"/>
      <c r="AA316" s="198"/>
      <c r="AB316" s="197">
        <f t="shared" si="61"/>
        <v>7.0800000000000016E-2</v>
      </c>
      <c r="AC316" s="197">
        <f t="shared" si="52"/>
        <v>0.77924700000000025</v>
      </c>
      <c r="AD316" s="198">
        <f>ROW(Y27)*AB316^IF(AC316=100%,0,1)*PRODUCT(INDEX(1-AB$289:AB315,))</f>
        <v>0.33767416798008559</v>
      </c>
      <c r="AE316" s="198">
        <f t="shared" si="53"/>
        <v>9.4082916704013471</v>
      </c>
      <c r="AF316" s="197">
        <f t="shared" si="62"/>
        <v>2.480000000000001E-2</v>
      </c>
      <c r="AG316" s="197">
        <f t="shared" si="55"/>
        <v>0.27425700000000014</v>
      </c>
      <c r="AH316" s="198">
        <f>ROW(AC27)*AF316^IF(AG316=100%,0,1)*PRODUCT(INDEX(1-AF$289:AF315,))</f>
        <v>0.36868685429763226</v>
      </c>
      <c r="AI316" s="198">
        <f t="shared" si="56"/>
        <v>6.2834466075453443</v>
      </c>
      <c r="AJ316" s="197">
        <f t="shared" si="63"/>
        <v>1.4800000000000004E-2</v>
      </c>
      <c r="AK316" s="197">
        <f t="shared" si="58"/>
        <v>0.1661445</v>
      </c>
      <c r="AL316" s="198">
        <f>ROW(AG27)*AJ316^IF(AK316=100%,0,1)*PRODUCT(INDEX(1-AJ$289:AJ315,))</f>
        <v>0.27884380305344336</v>
      </c>
      <c r="AM316" s="199">
        <f t="shared" si="59"/>
        <v>4.3535357363324794</v>
      </c>
      <c r="AN316" s="190"/>
    </row>
    <row r="317" spans="1:40" ht="14.45" hidden="1" customHeight="1">
      <c r="A317" s="190"/>
      <c r="B317" s="686"/>
      <c r="C317" s="196">
        <v>27</v>
      </c>
      <c r="D317" s="200"/>
      <c r="E317" s="200"/>
      <c r="F317" s="198"/>
      <c r="G317" s="198"/>
      <c r="H317" s="197"/>
      <c r="I317" s="197"/>
      <c r="J317" s="198"/>
      <c r="K317" s="198"/>
      <c r="L317" s="197"/>
      <c r="M317" s="197"/>
      <c r="N317" s="198"/>
      <c r="O317" s="198"/>
      <c r="P317" s="197"/>
      <c r="Q317" s="197"/>
      <c r="R317" s="198"/>
      <c r="S317" s="198"/>
      <c r="T317" s="197"/>
      <c r="U317" s="197"/>
      <c r="V317" s="198"/>
      <c r="W317" s="198"/>
      <c r="X317" s="197"/>
      <c r="Y317" s="197"/>
      <c r="Z317" s="198"/>
      <c r="AA317" s="198"/>
      <c r="AB317" s="197">
        <f t="shared" si="61"/>
        <v>7.0800000000000016E-2</v>
      </c>
      <c r="AC317" s="197">
        <f t="shared" si="52"/>
        <v>0.81216900000000025</v>
      </c>
      <c r="AD317" s="198">
        <f>ROW(Y28)*AB317^IF(AC317=100%,0,1)*PRODUCT(INDEX(1-AB$289:AB316,))</f>
        <v>0.32538783084587686</v>
      </c>
      <c r="AE317" s="198">
        <f t="shared" si="53"/>
        <v>9.7336795012472237</v>
      </c>
      <c r="AF317" s="197">
        <f t="shared" si="62"/>
        <v>2.480000000000001E-2</v>
      </c>
      <c r="AG317" s="197">
        <f t="shared" si="55"/>
        <v>0.28578900000000013</v>
      </c>
      <c r="AH317" s="198">
        <f>ROW(AC28)*AF317^IF(AG317=100%,0,1)*PRODUCT(INDEX(1-AF$289:AF316,))</f>
        <v>0.37285984328553434</v>
      </c>
      <c r="AI317" s="198">
        <f t="shared" si="56"/>
        <v>6.6563064508308791</v>
      </c>
      <c r="AJ317" s="197">
        <f t="shared" si="63"/>
        <v>1.4800000000000004E-2</v>
      </c>
      <c r="AK317" s="197">
        <f t="shared" si="58"/>
        <v>0.1730265</v>
      </c>
      <c r="AL317" s="198">
        <f>ROW(AG28)*AJ317^IF(AK317=100%,0,1)*PRODUCT(INDEX(1-AJ$289:AJ316,))</f>
        <v>0.28489161531522467</v>
      </c>
      <c r="AM317" s="199">
        <f t="shared" si="59"/>
        <v>4.6384273516477039</v>
      </c>
      <c r="AN317" s="190"/>
    </row>
    <row r="318" spans="1:40" ht="14.45" hidden="1" customHeight="1">
      <c r="A318" s="190"/>
      <c r="B318" s="686"/>
      <c r="C318" s="196">
        <v>28</v>
      </c>
      <c r="D318" s="200"/>
      <c r="E318" s="200"/>
      <c r="F318" s="198"/>
      <c r="G318" s="198"/>
      <c r="H318" s="197"/>
      <c r="I318" s="197"/>
      <c r="J318" s="198"/>
      <c r="K318" s="198"/>
      <c r="L318" s="197"/>
      <c r="M318" s="197"/>
      <c r="N318" s="198"/>
      <c r="O318" s="198"/>
      <c r="P318" s="197"/>
      <c r="Q318" s="197"/>
      <c r="R318" s="198"/>
      <c r="S318" s="198"/>
      <c r="T318" s="197"/>
      <c r="U318" s="197"/>
      <c r="V318" s="198"/>
      <c r="W318" s="198"/>
      <c r="X318" s="197"/>
      <c r="Y318" s="197"/>
      <c r="Z318" s="198"/>
      <c r="AA318" s="198"/>
      <c r="AB318" s="197">
        <f t="shared" si="61"/>
        <v>7.0800000000000016E-2</v>
      </c>
      <c r="AC318" s="197">
        <f t="shared" si="52"/>
        <v>0.84509100000000026</v>
      </c>
      <c r="AD318" s="198">
        <f>ROW(Y29)*AB318^IF(AC318=100%,0,1)*PRODUCT(INDEX(1-AB$289:AB317,))</f>
        <v>0.31314860000848838</v>
      </c>
      <c r="AE318" s="198">
        <f t="shared" si="53"/>
        <v>10.046828101255713</v>
      </c>
      <c r="AF318" s="197">
        <f t="shared" si="62"/>
        <v>2.480000000000001E-2</v>
      </c>
      <c r="AG318" s="197">
        <f t="shared" si="55"/>
        <v>0.29732100000000011</v>
      </c>
      <c r="AH318" s="198">
        <f>ROW(AC29)*AF318^IF(AG318=100%,0,1)*PRODUCT(INDEX(1-AF$289:AF317,))</f>
        <v>0.37659909485676923</v>
      </c>
      <c r="AI318" s="198">
        <f t="shared" si="56"/>
        <v>7.0329055456876484</v>
      </c>
      <c r="AJ318" s="197">
        <f t="shared" si="63"/>
        <v>1.4800000000000004E-2</v>
      </c>
      <c r="AK318" s="197">
        <f t="shared" si="58"/>
        <v>0.1799085</v>
      </c>
      <c r="AL318" s="198">
        <f>ROW(AG29)*AJ318^IF(AK318=100%,0,1)*PRODUCT(INDEX(1-AJ$289:AJ317,))</f>
        <v>0.29069933438743645</v>
      </c>
      <c r="AM318" s="199">
        <f t="shared" si="59"/>
        <v>4.9291266860351399</v>
      </c>
      <c r="AN318" s="190"/>
    </row>
    <row r="319" spans="1:40" ht="14.45" hidden="1" customHeight="1">
      <c r="A319" s="190"/>
      <c r="B319" s="686"/>
      <c r="C319" s="196">
        <v>29</v>
      </c>
      <c r="D319" s="200"/>
      <c r="E319" s="200"/>
      <c r="F319" s="198"/>
      <c r="G319" s="198"/>
      <c r="H319" s="197"/>
      <c r="I319" s="197"/>
      <c r="J319" s="198"/>
      <c r="K319" s="198"/>
      <c r="L319" s="197"/>
      <c r="M319" s="197"/>
      <c r="N319" s="198"/>
      <c r="O319" s="198"/>
      <c r="P319" s="197"/>
      <c r="Q319" s="197"/>
      <c r="R319" s="198"/>
      <c r="S319" s="198"/>
      <c r="T319" s="197"/>
      <c r="U319" s="197"/>
      <c r="V319" s="198"/>
      <c r="W319" s="198"/>
      <c r="X319" s="197"/>
      <c r="Y319" s="197"/>
      <c r="Z319" s="198"/>
      <c r="AA319" s="198"/>
      <c r="AB319" s="197">
        <f t="shared" si="61"/>
        <v>7.0800000000000016E-2</v>
      </c>
      <c r="AC319" s="197">
        <f t="shared" si="52"/>
        <v>0.87801300000000027</v>
      </c>
      <c r="AD319" s="198">
        <f>ROW(Y30)*AB319^IF(AC319=100%,0,1)*PRODUCT(INDEX(1-AB$289:AB318,))</f>
        <v>0.30101139220126288</v>
      </c>
      <c r="AE319" s="198">
        <f t="shared" si="53"/>
        <v>10.347839493456975</v>
      </c>
      <c r="AF319" s="197">
        <f t="shared" si="62"/>
        <v>2.480000000000001E-2</v>
      </c>
      <c r="AG319" s="197">
        <f t="shared" si="55"/>
        <v>0.3088530000000001</v>
      </c>
      <c r="AH319" s="198">
        <f>ROW(AC30)*AF319^IF(AG319=100%,0,1)*PRODUCT(INDEX(1-AF$289:AF318,))</f>
        <v>0.37992355583205656</v>
      </c>
      <c r="AI319" s="198">
        <f t="shared" si="56"/>
        <v>7.412829101519705</v>
      </c>
      <c r="AJ319" s="197">
        <f t="shared" si="63"/>
        <v>1.4800000000000004E-2</v>
      </c>
      <c r="AK319" s="197">
        <f t="shared" si="58"/>
        <v>0.1867905</v>
      </c>
      <c r="AL319" s="198">
        <f>ROW(AG30)*AJ319^IF(AK319=100%,0,1)*PRODUCT(INDEX(1-AJ$289:AJ318,))</f>
        <v>0.29627274231569212</v>
      </c>
      <c r="AM319" s="199">
        <f t="shared" si="59"/>
        <v>5.2253994283508316</v>
      </c>
      <c r="AN319" s="190"/>
    </row>
    <row r="320" spans="1:40" ht="14.45" hidden="1" customHeight="1">
      <c r="A320" s="190"/>
      <c r="B320" s="686"/>
      <c r="C320" s="196">
        <v>30</v>
      </c>
      <c r="D320" s="200"/>
      <c r="E320" s="200"/>
      <c r="F320" s="198"/>
      <c r="G320" s="198"/>
      <c r="H320" s="197"/>
      <c r="I320" s="197"/>
      <c r="J320" s="198"/>
      <c r="K320" s="198"/>
      <c r="L320" s="197"/>
      <c r="M320" s="197"/>
      <c r="N320" s="198"/>
      <c r="O320" s="198"/>
      <c r="P320" s="197"/>
      <c r="Q320" s="197"/>
      <c r="R320" s="198"/>
      <c r="S320" s="198"/>
      <c r="T320" s="197"/>
      <c r="U320" s="197"/>
      <c r="V320" s="198"/>
      <c r="W320" s="198"/>
      <c r="X320" s="197"/>
      <c r="Y320" s="197"/>
      <c r="Z320" s="198"/>
      <c r="AA320" s="198"/>
      <c r="AB320" s="197">
        <f t="shared" si="61"/>
        <v>7.0800000000000016E-2</v>
      </c>
      <c r="AC320" s="197">
        <f t="shared" si="52"/>
        <v>0.91093500000000027</v>
      </c>
      <c r="AD320" s="198">
        <f>ROW(Y31)*AB320^IF(AC320=100%,0,1)*PRODUCT(INDEX(1-AB$289:AB319,))</f>
        <v>0.28902311182119389</v>
      </c>
      <c r="AE320" s="198">
        <f t="shared" si="53"/>
        <v>10.63686260527817</v>
      </c>
      <c r="AF320" s="197">
        <f t="shared" si="62"/>
        <v>2.480000000000001E-2</v>
      </c>
      <c r="AG320" s="197">
        <f t="shared" si="55"/>
        <v>0.32038500000000009</v>
      </c>
      <c r="AH320" s="198">
        <f>ROW(AC31)*AF320^IF(AG320=100%,0,1)*PRODUCT(INDEX(1-AF$289:AF319,))</f>
        <v>0.38285150003566892</v>
      </c>
      <c r="AI320" s="198">
        <f t="shared" si="56"/>
        <v>7.7956806015553735</v>
      </c>
      <c r="AJ320" s="197">
        <f t="shared" si="63"/>
        <v>1.4800000000000004E-2</v>
      </c>
      <c r="AK320" s="197">
        <f t="shared" si="58"/>
        <v>0.1936725</v>
      </c>
      <c r="AL320" s="198">
        <f>ROW(AG31)*AJ320^IF(AK320=100%,0,1)*PRODUCT(INDEX(1-AJ$289:AJ319,))</f>
        <v>0.30161750258706721</v>
      </c>
      <c r="AM320" s="199">
        <f t="shared" si="59"/>
        <v>5.5270169309378989</v>
      </c>
      <c r="AN320" s="190"/>
    </row>
    <row r="321" spans="1:40" ht="14.45" hidden="1" customHeight="1">
      <c r="A321" s="190"/>
      <c r="B321" s="686"/>
      <c r="C321" s="196">
        <v>31</v>
      </c>
      <c r="D321" s="200"/>
      <c r="E321" s="200"/>
      <c r="F321" s="198"/>
      <c r="G321" s="198"/>
      <c r="H321" s="197"/>
      <c r="I321" s="197"/>
      <c r="J321" s="198"/>
      <c r="K321" s="198"/>
      <c r="L321" s="197"/>
      <c r="M321" s="197"/>
      <c r="N321" s="198"/>
      <c r="O321" s="198"/>
      <c r="P321" s="197"/>
      <c r="Q321" s="197"/>
      <c r="R321" s="198"/>
      <c r="S321" s="198"/>
      <c r="T321" s="197"/>
      <c r="U321" s="197"/>
      <c r="V321" s="198"/>
      <c r="W321" s="198"/>
      <c r="X321" s="197"/>
      <c r="Y321" s="197"/>
      <c r="Z321" s="198"/>
      <c r="AA321" s="198"/>
      <c r="AB321" s="197">
        <f t="shared" si="61"/>
        <v>7.0800000000000016E-2</v>
      </c>
      <c r="AC321" s="197">
        <f t="shared" si="52"/>
        <v>0.94385700000000028</v>
      </c>
      <c r="AD321" s="198">
        <f>ROW(Y32)*AB321^IF(AC321=100%,0,1)*PRODUCT(INDEX(1-AB$289:AB320,))</f>
        <v>0.277223510197939</v>
      </c>
      <c r="AE321" s="198">
        <f t="shared" si="53"/>
        <v>10.914086115476108</v>
      </c>
      <c r="AF321" s="197">
        <f t="shared" si="62"/>
        <v>2.480000000000001E-2</v>
      </c>
      <c r="AG321" s="197">
        <f t="shared" si="55"/>
        <v>0.33191700000000007</v>
      </c>
      <c r="AH321" s="198">
        <f>ROW(AC32)*AF321^IF(AG321=100%,0,1)*PRODUCT(INDEX(1-AF$289:AF320,))</f>
        <v>0.38540055002300316</v>
      </c>
      <c r="AI321" s="198">
        <f t="shared" si="56"/>
        <v>8.1810811515783772</v>
      </c>
      <c r="AJ321" s="197">
        <f t="shared" si="63"/>
        <v>1.4800000000000004E-2</v>
      </c>
      <c r="AK321" s="197">
        <f t="shared" si="58"/>
        <v>0.2005545</v>
      </c>
      <c r="AL321" s="198">
        <f>ROW(AG32)*AJ321^IF(AK321=100%,0,1)*PRODUCT(INDEX(1-AJ$289:AJ320,))</f>
        <v>0.30673916237293269</v>
      </c>
      <c r="AM321" s="199">
        <f t="shared" si="59"/>
        <v>5.8337560933108312</v>
      </c>
      <c r="AN321" s="190"/>
    </row>
    <row r="322" spans="1:40" ht="14.45" hidden="1" customHeight="1">
      <c r="A322" s="190"/>
      <c r="B322" s="686"/>
      <c r="C322" s="196">
        <v>32</v>
      </c>
      <c r="D322" s="200"/>
      <c r="E322" s="200"/>
      <c r="F322" s="198"/>
      <c r="G322" s="198"/>
      <c r="H322" s="197"/>
      <c r="I322" s="197"/>
      <c r="J322" s="198"/>
      <c r="K322" s="198"/>
      <c r="L322" s="197"/>
      <c r="M322" s="197"/>
      <c r="N322" s="198"/>
      <c r="O322" s="198"/>
      <c r="P322" s="197"/>
      <c r="Q322" s="197"/>
      <c r="R322" s="198"/>
      <c r="S322" s="198"/>
      <c r="T322" s="197"/>
      <c r="U322" s="197"/>
      <c r="V322" s="198"/>
      <c r="W322" s="198"/>
      <c r="X322" s="197"/>
      <c r="Y322" s="197"/>
      <c r="Z322" s="198"/>
      <c r="AA322" s="198"/>
      <c r="AB322" s="197">
        <f t="shared" si="61"/>
        <v>7.0800000000000016E-2</v>
      </c>
      <c r="AC322" s="197">
        <f t="shared" si="52"/>
        <v>0.97677900000000029</v>
      </c>
      <c r="AD322" s="198">
        <f>ROW(Y33)*AB322^IF(AC322=100%,0,1)*PRODUCT(INDEX(1-AB$289:AB321,))</f>
        <v>0.2656459633532976</v>
      </c>
      <c r="AE322" s="198">
        <f t="shared" si="53"/>
        <v>11.179732078829405</v>
      </c>
      <c r="AF322" s="197">
        <f t="shared" si="62"/>
        <v>2.480000000000001E-2</v>
      </c>
      <c r="AG322" s="197">
        <f t="shared" si="55"/>
        <v>0.34344900000000006</v>
      </c>
      <c r="AH322" s="198">
        <f>ROW(AC33)*AF322^IF(AG322=100%,0,1)*PRODUCT(INDEX(1-AF$289:AF321,))</f>
        <v>0.38758769814438371</v>
      </c>
      <c r="AI322" s="198">
        <f t="shared" si="56"/>
        <v>8.5686688497227603</v>
      </c>
      <c r="AJ322" s="197">
        <f t="shared" si="63"/>
        <v>1.4800000000000004E-2</v>
      </c>
      <c r="AK322" s="197">
        <f t="shared" si="58"/>
        <v>0.2074365</v>
      </c>
      <c r="AL322" s="198">
        <f>ROW(AG33)*AJ322^IF(AK322=100%,0,1)*PRODUCT(INDEX(1-AJ$289:AJ321,))</f>
        <v>0.31164315473136994</v>
      </c>
      <c r="AM322" s="199">
        <f t="shared" si="59"/>
        <v>6.1453992480422013</v>
      </c>
      <c r="AN322" s="190"/>
    </row>
    <row r="323" spans="1:40" ht="14.45" customHeight="1">
      <c r="A323" s="190"/>
      <c r="B323" s="686"/>
      <c r="C323" s="196">
        <v>33</v>
      </c>
      <c r="D323" s="200"/>
      <c r="E323" s="200"/>
      <c r="F323" s="198"/>
      <c r="G323" s="198"/>
      <c r="H323" s="197"/>
      <c r="I323" s="197"/>
      <c r="J323" s="198"/>
      <c r="K323" s="198"/>
      <c r="L323" s="197"/>
      <c r="M323" s="197"/>
      <c r="N323" s="198"/>
      <c r="O323" s="198"/>
      <c r="P323" s="197"/>
      <c r="Q323" s="197"/>
      <c r="R323" s="198"/>
      <c r="S323" s="198"/>
      <c r="T323" s="197"/>
      <c r="U323" s="197"/>
      <c r="V323" s="198"/>
      <c r="W323" s="198"/>
      <c r="X323" s="197"/>
      <c r="Y323" s="197"/>
      <c r="Z323" s="198"/>
      <c r="AA323" s="198"/>
      <c r="AB323" s="197">
        <f t="shared" si="61"/>
        <v>7.0800000000000016E-2</v>
      </c>
      <c r="AC323" s="197">
        <f t="shared" si="52"/>
        <v>1</v>
      </c>
      <c r="AD323" s="198">
        <f>ROW(Y34)*AB323^IF(AC323=100%,0,1)*PRODUCT(INDEX(1-AB$289:AB322,))</f>
        <v>3.5920646255042188</v>
      </c>
      <c r="AE323" s="198">
        <f t="shared" si="53"/>
        <v>14.771796704333624</v>
      </c>
      <c r="AF323" s="197">
        <f t="shared" si="62"/>
        <v>2.480000000000001E-2</v>
      </c>
      <c r="AG323" s="197">
        <f t="shared" si="55"/>
        <v>0.35498100000000005</v>
      </c>
      <c r="AH323" s="198">
        <f>ROW(AC34)*AF323^IF(AG323=100%,0,1)*PRODUCT(INDEX(1-AF$289:AF322,))</f>
        <v>0.3894293269646576</v>
      </c>
      <c r="AI323" s="198">
        <f t="shared" si="56"/>
        <v>8.9580981766874181</v>
      </c>
      <c r="AJ323" s="197">
        <f t="shared" si="63"/>
        <v>1.4800000000000004E-2</v>
      </c>
      <c r="AK323" s="197">
        <f t="shared" si="58"/>
        <v>0.2143185</v>
      </c>
      <c r="AL323" s="198">
        <f>ROW(AG34)*AJ323^IF(AK323=100%,0,1)*PRODUCT(INDEX(1-AJ$289:AJ322,))</f>
        <v>0.31633480076987125</v>
      </c>
      <c r="AM323" s="199">
        <f t="shared" si="59"/>
        <v>6.4617340488120725</v>
      </c>
      <c r="AN323" s="190"/>
    </row>
    <row r="324" spans="1:40" ht="14.45" hidden="1" customHeight="1">
      <c r="A324" s="190"/>
      <c r="B324" s="686"/>
      <c r="C324" s="196">
        <v>34</v>
      </c>
      <c r="D324" s="200"/>
      <c r="E324" s="200"/>
      <c r="F324" s="198"/>
      <c r="G324" s="198"/>
      <c r="H324" s="197"/>
      <c r="I324" s="197"/>
      <c r="J324" s="198"/>
      <c r="K324" s="198"/>
      <c r="L324" s="197"/>
      <c r="M324" s="197"/>
      <c r="N324" s="198"/>
      <c r="O324" s="198"/>
      <c r="P324" s="197"/>
      <c r="Q324" s="197"/>
      <c r="R324" s="198"/>
      <c r="S324" s="198"/>
      <c r="T324" s="197"/>
      <c r="U324" s="197"/>
      <c r="V324" s="198"/>
      <c r="W324" s="198"/>
      <c r="X324" s="197"/>
      <c r="Y324" s="197"/>
      <c r="Z324" s="198"/>
      <c r="AA324" s="198"/>
      <c r="AB324" s="197"/>
      <c r="AC324" s="197"/>
      <c r="AD324" s="198"/>
      <c r="AE324" s="198"/>
      <c r="AF324" s="197">
        <f t="shared" si="62"/>
        <v>2.480000000000001E-2</v>
      </c>
      <c r="AG324" s="197">
        <f t="shared" si="55"/>
        <v>0.36651300000000003</v>
      </c>
      <c r="AH324" s="198">
        <f>ROW(AC35)*AF324^IF(AG324=100%,0,1)*PRODUCT(INDEX(1-AF$289:AF323,))</f>
        <v>0.39094122905757922</v>
      </c>
      <c r="AI324" s="198">
        <f t="shared" si="56"/>
        <v>9.3490394057449979</v>
      </c>
      <c r="AJ324" s="197">
        <f t="shared" si="63"/>
        <v>1.4800000000000004E-2</v>
      </c>
      <c r="AK324" s="197">
        <f t="shared" si="58"/>
        <v>0.22120049999999999</v>
      </c>
      <c r="AL324" s="198">
        <f>ROW(AG35)*AJ324^IF(AK324=100%,0,1)*PRODUCT(INDEX(1-AJ$289:AJ323,))</f>
        <v>0.32081931176902062</v>
      </c>
      <c r="AM324" s="199">
        <f t="shared" si="59"/>
        <v>6.782553360581093</v>
      </c>
      <c r="AN324" s="190"/>
    </row>
    <row r="325" spans="1:40" ht="14.45" hidden="1" customHeight="1">
      <c r="A325" s="190"/>
      <c r="B325" s="686"/>
      <c r="C325" s="196">
        <v>35</v>
      </c>
      <c r="D325" s="200"/>
      <c r="E325" s="200"/>
      <c r="F325" s="198"/>
      <c r="G325" s="198"/>
      <c r="H325" s="197"/>
      <c r="I325" s="197"/>
      <c r="J325" s="198"/>
      <c r="K325" s="198"/>
      <c r="L325" s="197"/>
      <c r="M325" s="197"/>
      <c r="N325" s="198"/>
      <c r="O325" s="198"/>
      <c r="P325" s="197"/>
      <c r="Q325" s="197"/>
      <c r="R325" s="198"/>
      <c r="S325" s="198"/>
      <c r="T325" s="197"/>
      <c r="U325" s="197"/>
      <c r="V325" s="198"/>
      <c r="W325" s="198"/>
      <c r="X325" s="197"/>
      <c r="Y325" s="197"/>
      <c r="Z325" s="198"/>
      <c r="AA325" s="198"/>
      <c r="AB325" s="197"/>
      <c r="AC325" s="197"/>
      <c r="AD325" s="198"/>
      <c r="AE325" s="198"/>
      <c r="AF325" s="197">
        <f t="shared" si="62"/>
        <v>2.480000000000001E-2</v>
      </c>
      <c r="AG325" s="197">
        <f t="shared" si="55"/>
        <v>0.37804500000000002</v>
      </c>
      <c r="AH325" s="198">
        <f>ROW(AC36)*AF325^IF(AG325=100%,0,1)*PRODUCT(INDEX(1-AF$289:AF324,))</f>
        <v>0.39213862619343559</v>
      </c>
      <c r="AI325" s="198">
        <f t="shared" si="56"/>
        <v>9.7411780319384338</v>
      </c>
      <c r="AJ325" s="197">
        <f t="shared" si="63"/>
        <v>1.4800000000000004E-2</v>
      </c>
      <c r="AK325" s="197">
        <f t="shared" si="58"/>
        <v>0.22808249999999999</v>
      </c>
      <c r="AL325" s="198">
        <f>ROW(AG36)*AJ325^IF(AK325=100%,0,1)*PRODUCT(INDEX(1-AJ$289:AJ324,))</f>
        <v>0.32510179126783451</v>
      </c>
      <c r="AM325" s="199">
        <f t="shared" si="59"/>
        <v>7.1076551518489275</v>
      </c>
      <c r="AN325" s="190"/>
    </row>
    <row r="326" spans="1:40" ht="14.45" hidden="1" customHeight="1">
      <c r="A326" s="190"/>
      <c r="B326" s="686"/>
      <c r="C326" s="196">
        <v>36</v>
      </c>
      <c r="D326" s="200"/>
      <c r="E326" s="200"/>
      <c r="F326" s="198"/>
      <c r="G326" s="198"/>
      <c r="H326" s="197"/>
      <c r="I326" s="197"/>
      <c r="J326" s="198"/>
      <c r="K326" s="198"/>
      <c r="L326" s="197"/>
      <c r="M326" s="197"/>
      <c r="N326" s="198"/>
      <c r="O326" s="198"/>
      <c r="P326" s="197"/>
      <c r="Q326" s="197"/>
      <c r="R326" s="198"/>
      <c r="S326" s="198"/>
      <c r="T326" s="197"/>
      <c r="U326" s="197"/>
      <c r="V326" s="198"/>
      <c r="W326" s="198"/>
      <c r="X326" s="197"/>
      <c r="Y326" s="197"/>
      <c r="Z326" s="198"/>
      <c r="AA326" s="198"/>
      <c r="AB326" s="197"/>
      <c r="AC326" s="197"/>
      <c r="AD326" s="198"/>
      <c r="AE326" s="198"/>
      <c r="AF326" s="197">
        <f t="shared" si="62"/>
        <v>2.480000000000001E-2</v>
      </c>
      <c r="AG326" s="197">
        <f t="shared" si="55"/>
        <v>0.38957700000000001</v>
      </c>
      <c r="AH326" s="198">
        <f>ROW(AC37)*AF326^IF(AG326=100%,0,1)*PRODUCT(INDEX(1-AF$289:AF325,))</f>
        <v>0.39303618793783385</v>
      </c>
      <c r="AI326" s="198">
        <f t="shared" si="56"/>
        <v>10.134214219876268</v>
      </c>
      <c r="AJ326" s="197">
        <f t="shared" si="63"/>
        <v>1.4800000000000004E-2</v>
      </c>
      <c r="AK326" s="197">
        <f t="shared" si="58"/>
        <v>0.23496449999999999</v>
      </c>
      <c r="AL326" s="198">
        <f>ROW(AG37)*AJ326^IF(AK326=100%,0,1)*PRODUCT(INDEX(1-AJ$289:AJ325,))</f>
        <v>0.32918723711143366</v>
      </c>
      <c r="AM326" s="199">
        <f t="shared" si="59"/>
        <v>7.4368423889603612</v>
      </c>
      <c r="AN326" s="190"/>
    </row>
    <row r="327" spans="1:40" ht="14.45" hidden="1" customHeight="1">
      <c r="A327" s="190"/>
      <c r="B327" s="686"/>
      <c r="C327" s="196">
        <v>37</v>
      </c>
      <c r="D327" s="200"/>
      <c r="E327" s="200"/>
      <c r="F327" s="198"/>
      <c r="G327" s="198"/>
      <c r="H327" s="197"/>
      <c r="I327" s="197"/>
      <c r="J327" s="198"/>
      <c r="K327" s="198"/>
      <c r="L327" s="197"/>
      <c r="M327" s="197"/>
      <c r="N327" s="198"/>
      <c r="O327" s="198"/>
      <c r="P327" s="197"/>
      <c r="Q327" s="197"/>
      <c r="R327" s="198"/>
      <c r="S327" s="198"/>
      <c r="T327" s="197"/>
      <c r="U327" s="197"/>
      <c r="V327" s="198"/>
      <c r="W327" s="198"/>
      <c r="X327" s="197"/>
      <c r="Y327" s="197"/>
      <c r="Z327" s="198"/>
      <c r="AA327" s="198"/>
      <c r="AB327" s="197"/>
      <c r="AC327" s="197"/>
      <c r="AD327" s="198"/>
      <c r="AE327" s="198"/>
      <c r="AF327" s="197">
        <f t="shared" si="62"/>
        <v>2.480000000000001E-2</v>
      </c>
      <c r="AG327" s="197">
        <f t="shared" si="55"/>
        <v>0.40110899999999999</v>
      </c>
      <c r="AH327" s="198">
        <f>ROW(AC38)*AF327^IF(AG327=100%,0,1)*PRODUCT(INDEX(1-AF$289:AF326,))</f>
        <v>0.39364804967905592</v>
      </c>
      <c r="AI327" s="198">
        <f t="shared" si="56"/>
        <v>10.527862269555325</v>
      </c>
      <c r="AJ327" s="197">
        <f t="shared" si="63"/>
        <v>1.4800000000000004E-2</v>
      </c>
      <c r="AK327" s="197">
        <f t="shared" si="58"/>
        <v>0.24184649999999999</v>
      </c>
      <c r="AL327" s="198">
        <f>ROW(AG38)*AJ327^IF(AK327=100%,0,1)*PRODUCT(INDEX(1-AJ$289:AJ326,))</f>
        <v>0.3330805434617029</v>
      </c>
      <c r="AM327" s="199">
        <f t="shared" si="59"/>
        <v>7.7699229324220642</v>
      </c>
      <c r="AN327" s="190"/>
    </row>
    <row r="328" spans="1:40" ht="14.45" hidden="1" customHeight="1">
      <c r="A328" s="190"/>
      <c r="B328" s="686"/>
      <c r="C328" s="196">
        <v>38</v>
      </c>
      <c r="D328" s="200"/>
      <c r="E328" s="200"/>
      <c r="F328" s="198"/>
      <c r="G328" s="198"/>
      <c r="H328" s="197"/>
      <c r="I328" s="197"/>
      <c r="J328" s="198"/>
      <c r="K328" s="198"/>
      <c r="L328" s="197"/>
      <c r="M328" s="197"/>
      <c r="N328" s="198"/>
      <c r="O328" s="198"/>
      <c r="P328" s="197"/>
      <c r="Q328" s="197"/>
      <c r="R328" s="198"/>
      <c r="S328" s="198"/>
      <c r="T328" s="197"/>
      <c r="U328" s="197"/>
      <c r="V328" s="198"/>
      <c r="W328" s="198"/>
      <c r="X328" s="197"/>
      <c r="Y328" s="197"/>
      <c r="Z328" s="198"/>
      <c r="AA328" s="198"/>
      <c r="AB328" s="197"/>
      <c r="AC328" s="197"/>
      <c r="AD328" s="198"/>
      <c r="AE328" s="198"/>
      <c r="AF328" s="197">
        <f t="shared" si="62"/>
        <v>2.480000000000001E-2</v>
      </c>
      <c r="AG328" s="197">
        <f t="shared" si="55"/>
        <v>0.41264099999999998</v>
      </c>
      <c r="AH328" s="198">
        <f>ROW(AC39)*AF328^IF(AG328=100%,0,1)*PRODUCT(INDEX(1-AF$289:AF327,))</f>
        <v>0.39398783010088417</v>
      </c>
      <c r="AI328" s="198">
        <f t="shared" si="56"/>
        <v>10.92185009965621</v>
      </c>
      <c r="AJ328" s="197">
        <f t="shared" si="63"/>
        <v>1.4800000000000004E-2</v>
      </c>
      <c r="AK328" s="197">
        <f t="shared" si="58"/>
        <v>0.24872849999999999</v>
      </c>
      <c r="AL328" s="198">
        <f>ROW(AG39)*AJ328^IF(AK328=100%,0,1)*PRODUCT(INDEX(1-AJ$289:AJ327,))</f>
        <v>0.33678650277158734</v>
      </c>
      <c r="AM328" s="199">
        <f t="shared" si="59"/>
        <v>8.1067094351936522</v>
      </c>
      <c r="AN328" s="190"/>
    </row>
    <row r="329" spans="1:40" ht="14.45" hidden="1" customHeight="1">
      <c r="A329" s="190"/>
      <c r="B329" s="686"/>
      <c r="C329" s="196">
        <v>39</v>
      </c>
      <c r="D329" s="200"/>
      <c r="E329" s="200"/>
      <c r="F329" s="198"/>
      <c r="G329" s="198"/>
      <c r="H329" s="197"/>
      <c r="I329" s="197"/>
      <c r="J329" s="198"/>
      <c r="K329" s="198"/>
      <c r="L329" s="197"/>
      <c r="M329" s="197"/>
      <c r="N329" s="198"/>
      <c r="O329" s="198"/>
      <c r="P329" s="197"/>
      <c r="Q329" s="197"/>
      <c r="R329" s="198"/>
      <c r="S329" s="198"/>
      <c r="T329" s="197"/>
      <c r="U329" s="197"/>
      <c r="V329" s="198"/>
      <c r="W329" s="198"/>
      <c r="X329" s="197"/>
      <c r="Y329" s="197"/>
      <c r="Z329" s="198"/>
      <c r="AA329" s="198"/>
      <c r="AB329" s="197"/>
      <c r="AC329" s="197"/>
      <c r="AD329" s="198"/>
      <c r="AE329" s="198"/>
      <c r="AF329" s="197">
        <f t="shared" si="62"/>
        <v>2.480000000000001E-2</v>
      </c>
      <c r="AG329" s="197">
        <f t="shared" si="55"/>
        <v>0.42417299999999997</v>
      </c>
      <c r="AH329" s="198">
        <f>ROW(AC40)*AF329^IF(AG329=100%,0,1)*PRODUCT(INDEX(1-AF$289:AF328,))</f>
        <v>0.39406864811731518</v>
      </c>
      <c r="AI329" s="198">
        <f t="shared" si="56"/>
        <v>11.315918747773525</v>
      </c>
      <c r="AJ329" s="197">
        <f t="shared" si="63"/>
        <v>1.4800000000000004E-2</v>
      </c>
      <c r="AK329" s="197">
        <f t="shared" si="58"/>
        <v>0.25561050000000002</v>
      </c>
      <c r="AL329" s="198">
        <f>ROW(AG40)*AJ329^IF(AK329=100%,0,1)*PRODUCT(INDEX(1-AJ$289:AJ328,))</f>
        <v>0.34030980772365932</v>
      </c>
      <c r="AM329" s="199">
        <f t="shared" si="59"/>
        <v>8.4470192429173121</v>
      </c>
      <c r="AN329" s="190"/>
    </row>
    <row r="330" spans="1:40" ht="14.45" hidden="1" customHeight="1">
      <c r="A330" s="190"/>
      <c r="B330" s="686"/>
      <c r="C330" s="196">
        <v>40</v>
      </c>
      <c r="D330" s="200"/>
      <c r="E330" s="200"/>
      <c r="F330" s="198"/>
      <c r="G330" s="198"/>
      <c r="H330" s="197"/>
      <c r="I330" s="197"/>
      <c r="J330" s="198"/>
      <c r="K330" s="198"/>
      <c r="L330" s="197"/>
      <c r="M330" s="197"/>
      <c r="N330" s="198"/>
      <c r="O330" s="198"/>
      <c r="P330" s="197"/>
      <c r="Q330" s="197"/>
      <c r="R330" s="198"/>
      <c r="S330" s="198"/>
      <c r="T330" s="197"/>
      <c r="U330" s="197"/>
      <c r="V330" s="198"/>
      <c r="W330" s="198"/>
      <c r="X330" s="197"/>
      <c r="Y330" s="197"/>
      <c r="Z330" s="198"/>
      <c r="AA330" s="198"/>
      <c r="AB330" s="197"/>
      <c r="AC330" s="197"/>
      <c r="AD330" s="198"/>
      <c r="AE330" s="198"/>
      <c r="AF330" s="197">
        <f t="shared" si="62"/>
        <v>2.480000000000001E-2</v>
      </c>
      <c r="AG330" s="197">
        <f t="shared" si="55"/>
        <v>0.43570499999999995</v>
      </c>
      <c r="AH330" s="198">
        <f>ROW(AC41)*AF330^IF(AG330=100%,0,1)*PRODUCT(INDEX(1-AF$289:AF329,))</f>
        <v>0.39390313928510584</v>
      </c>
      <c r="AI330" s="198">
        <f t="shared" si="56"/>
        <v>11.709821887058631</v>
      </c>
      <c r="AJ330" s="197">
        <f t="shared" si="63"/>
        <v>1.4800000000000004E-2</v>
      </c>
      <c r="AK330" s="197">
        <f t="shared" si="58"/>
        <v>0.26249250000000002</v>
      </c>
      <c r="AL330" s="198">
        <f>ROW(AG41)*AJ330^IF(AK330=100%,0,1)*PRODUCT(INDEX(1-AJ$289:AJ329,))</f>
        <v>0.3436550531335828</v>
      </c>
      <c r="AM330" s="199">
        <f t="shared" si="59"/>
        <v>8.790674296050895</v>
      </c>
      <c r="AN330" s="190"/>
    </row>
    <row r="331" spans="1:40" ht="14.45" hidden="1" customHeight="1">
      <c r="A331" s="190"/>
      <c r="B331" s="686"/>
      <c r="C331" s="196">
        <v>41</v>
      </c>
      <c r="D331" s="200"/>
      <c r="E331" s="200"/>
      <c r="F331" s="198"/>
      <c r="G331" s="198"/>
      <c r="H331" s="197"/>
      <c r="I331" s="197"/>
      <c r="J331" s="198"/>
      <c r="K331" s="198"/>
      <c r="L331" s="197"/>
      <c r="M331" s="197"/>
      <c r="N331" s="198"/>
      <c r="O331" s="198"/>
      <c r="P331" s="197"/>
      <c r="Q331" s="197"/>
      <c r="R331" s="198"/>
      <c r="S331" s="198"/>
      <c r="T331" s="197"/>
      <c r="U331" s="197"/>
      <c r="V331" s="198"/>
      <c r="W331" s="198"/>
      <c r="X331" s="197"/>
      <c r="Y331" s="197"/>
      <c r="Z331" s="198"/>
      <c r="AA331" s="198"/>
      <c r="AB331" s="197"/>
      <c r="AC331" s="197"/>
      <c r="AD331" s="198"/>
      <c r="AE331" s="198"/>
      <c r="AF331" s="197">
        <f t="shared" si="62"/>
        <v>2.480000000000001E-2</v>
      </c>
      <c r="AG331" s="197">
        <f t="shared" si="55"/>
        <v>0.44723699999999994</v>
      </c>
      <c r="AH331" s="198">
        <f>ROW(AC42)*AF331^IF(AG331=100%,0,1)*PRODUCT(INDEX(1-AF$289:AF330,))</f>
        <v>0.39350347170963601</v>
      </c>
      <c r="AI331" s="198">
        <f t="shared" si="56"/>
        <v>12.103325358768267</v>
      </c>
      <c r="AJ331" s="197">
        <f t="shared" si="63"/>
        <v>1.4800000000000004E-2</v>
      </c>
      <c r="AK331" s="197">
        <f t="shared" si="58"/>
        <v>0.26937450000000002</v>
      </c>
      <c r="AL331" s="198">
        <f>ROW(AG42)*AJ331^IF(AK331=100%,0,1)*PRODUCT(INDEX(1-AJ$289:AJ330,))</f>
        <v>0.3468267378190889</v>
      </c>
      <c r="AM331" s="199">
        <f t="shared" si="59"/>
        <v>9.1375010338699845</v>
      </c>
      <c r="AN331" s="190"/>
    </row>
    <row r="332" spans="1:40" ht="14.45" hidden="1" customHeight="1">
      <c r="A332" s="190"/>
      <c r="B332" s="686"/>
      <c r="C332" s="196">
        <v>42</v>
      </c>
      <c r="D332" s="200"/>
      <c r="E332" s="200"/>
      <c r="F332" s="198"/>
      <c r="G332" s="198"/>
      <c r="H332" s="197"/>
      <c r="I332" s="197"/>
      <c r="J332" s="198"/>
      <c r="K332" s="198"/>
      <c r="L332" s="197"/>
      <c r="M332" s="197"/>
      <c r="N332" s="198"/>
      <c r="O332" s="198"/>
      <c r="P332" s="197"/>
      <c r="Q332" s="197"/>
      <c r="R332" s="198"/>
      <c r="S332" s="198"/>
      <c r="T332" s="197"/>
      <c r="U332" s="197"/>
      <c r="V332" s="198"/>
      <c r="W332" s="198"/>
      <c r="X332" s="197"/>
      <c r="Y332" s="197"/>
      <c r="Z332" s="198"/>
      <c r="AA332" s="198"/>
      <c r="AB332" s="197"/>
      <c r="AC332" s="197"/>
      <c r="AD332" s="198"/>
      <c r="AE332" s="198"/>
      <c r="AF332" s="197">
        <f t="shared" si="62"/>
        <v>2.480000000000001E-2</v>
      </c>
      <c r="AG332" s="197">
        <f t="shared" si="55"/>
        <v>0.45876899999999993</v>
      </c>
      <c r="AH332" s="198">
        <f>ROW(AC43)*AF332^IF(AG332=100%,0,1)*PRODUCT(INDEX(1-AF$289:AF331,))</f>
        <v>0.39288136145912367</v>
      </c>
      <c r="AI332" s="198">
        <f t="shared" si="56"/>
        <v>12.49620672022739</v>
      </c>
      <c r="AJ332" s="197">
        <f t="shared" si="63"/>
        <v>1.4800000000000004E-2</v>
      </c>
      <c r="AK332" s="197">
        <f t="shared" si="58"/>
        <v>0.27625650000000002</v>
      </c>
      <c r="AL332" s="198">
        <f>ROW(AG43)*AJ332^IF(AK332=100%,0,1)*PRODUCT(INDEX(1-AJ$289:AJ331,))</f>
        <v>0.34982926643506557</v>
      </c>
      <c r="AM332" s="199">
        <f t="shared" si="59"/>
        <v>9.4873303003050502</v>
      </c>
      <c r="AN332" s="190"/>
    </row>
    <row r="333" spans="1:40" ht="14.45" hidden="1" customHeight="1">
      <c r="A333" s="190"/>
      <c r="B333" s="686"/>
      <c r="C333" s="196">
        <v>43</v>
      </c>
      <c r="D333" s="200"/>
      <c r="E333" s="200"/>
      <c r="F333" s="198"/>
      <c r="G333" s="198"/>
      <c r="H333" s="197"/>
      <c r="I333" s="197"/>
      <c r="J333" s="198"/>
      <c r="K333" s="198"/>
      <c r="L333" s="197"/>
      <c r="M333" s="197"/>
      <c r="N333" s="198"/>
      <c r="O333" s="198"/>
      <c r="P333" s="197"/>
      <c r="Q333" s="197"/>
      <c r="R333" s="198"/>
      <c r="S333" s="198"/>
      <c r="T333" s="197"/>
      <c r="U333" s="197"/>
      <c r="V333" s="198"/>
      <c r="W333" s="198"/>
      <c r="X333" s="197"/>
      <c r="Y333" s="197"/>
      <c r="Z333" s="198"/>
      <c r="AA333" s="198"/>
      <c r="AB333" s="197"/>
      <c r="AC333" s="197"/>
      <c r="AD333" s="198"/>
      <c r="AE333" s="198"/>
      <c r="AF333" s="197">
        <f t="shared" si="62"/>
        <v>2.480000000000001E-2</v>
      </c>
      <c r="AG333" s="197">
        <f t="shared" si="55"/>
        <v>0.47030099999999991</v>
      </c>
      <c r="AH333" s="198">
        <f>ROW(AC44)*AF333^IF(AG333=100%,0,1)*PRODUCT(INDEX(1-AF$289:AF332,))</f>
        <v>0.39204808750179637</v>
      </c>
      <c r="AI333" s="198">
        <f t="shared" si="56"/>
        <v>12.888254807729187</v>
      </c>
      <c r="AJ333" s="197">
        <f t="shared" si="63"/>
        <v>1.4800000000000004E-2</v>
      </c>
      <c r="AK333" s="197">
        <f t="shared" si="58"/>
        <v>0.28313850000000002</v>
      </c>
      <c r="AL333" s="198">
        <f>ROW(AG44)*AJ333^IF(AK333=100%,0,1)*PRODUCT(INDEX(1-AJ$289:AJ332,))</f>
        <v>0.35266695127535747</v>
      </c>
      <c r="AM333" s="199">
        <f t="shared" si="59"/>
        <v>9.8399972515804084</v>
      </c>
      <c r="AN333" s="190"/>
    </row>
    <row r="334" spans="1:40" ht="14.45" hidden="1" customHeight="1">
      <c r="A334" s="190"/>
      <c r="B334" s="686"/>
      <c r="C334" s="196">
        <v>44</v>
      </c>
      <c r="D334" s="200"/>
      <c r="E334" s="200"/>
      <c r="F334" s="198"/>
      <c r="G334" s="198"/>
      <c r="H334" s="197"/>
      <c r="I334" s="197"/>
      <c r="J334" s="198"/>
      <c r="K334" s="198"/>
      <c r="L334" s="197"/>
      <c r="M334" s="197"/>
      <c r="N334" s="198"/>
      <c r="O334" s="198"/>
      <c r="P334" s="197"/>
      <c r="Q334" s="197"/>
      <c r="R334" s="198"/>
      <c r="S334" s="198"/>
      <c r="T334" s="197"/>
      <c r="U334" s="197"/>
      <c r="V334" s="198"/>
      <c r="W334" s="198"/>
      <c r="X334" s="197"/>
      <c r="Y334" s="197"/>
      <c r="Z334" s="198"/>
      <c r="AA334" s="198"/>
      <c r="AB334" s="197"/>
      <c r="AC334" s="197"/>
      <c r="AD334" s="198"/>
      <c r="AE334" s="198"/>
      <c r="AF334" s="197">
        <f t="shared" si="62"/>
        <v>2.480000000000001E-2</v>
      </c>
      <c r="AG334" s="197">
        <f t="shared" si="55"/>
        <v>0.4818329999999999</v>
      </c>
      <c r="AH334" s="198">
        <f>ROW(AC45)*AF334^IF(AG334=100%,0,1)*PRODUCT(INDEX(1-AF$289:AF333,))</f>
        <v>0.39101450618020067</v>
      </c>
      <c r="AI334" s="198">
        <f t="shared" si="56"/>
        <v>13.279269313909387</v>
      </c>
      <c r="AJ334" s="197">
        <f t="shared" si="63"/>
        <v>1.4800000000000004E-2</v>
      </c>
      <c r="AK334" s="197">
        <f t="shared" si="58"/>
        <v>0.29002050000000001</v>
      </c>
      <c r="AL334" s="198">
        <f>ROW(AG45)*AJ334^IF(AK334=100%,0,1)*PRODUCT(INDEX(1-AJ$289:AJ333,))</f>
        <v>0.35534401404185667</v>
      </c>
      <c r="AM334" s="199">
        <f t="shared" si="59"/>
        <v>10.195341265622265</v>
      </c>
      <c r="AN334" s="190"/>
    </row>
    <row r="335" spans="1:40" ht="14.45" hidden="1" customHeight="1">
      <c r="A335" s="190"/>
      <c r="B335" s="686"/>
      <c r="C335" s="196">
        <v>45</v>
      </c>
      <c r="D335" s="200"/>
      <c r="E335" s="200"/>
      <c r="F335" s="198"/>
      <c r="G335" s="198"/>
      <c r="H335" s="197"/>
      <c r="I335" s="197"/>
      <c r="J335" s="198"/>
      <c r="K335" s="198"/>
      <c r="L335" s="197"/>
      <c r="M335" s="197"/>
      <c r="N335" s="198"/>
      <c r="O335" s="198"/>
      <c r="P335" s="197"/>
      <c r="Q335" s="197"/>
      <c r="R335" s="198"/>
      <c r="S335" s="198"/>
      <c r="T335" s="197"/>
      <c r="U335" s="197"/>
      <c r="V335" s="198"/>
      <c r="W335" s="198"/>
      <c r="X335" s="197"/>
      <c r="Y335" s="197"/>
      <c r="Z335" s="198"/>
      <c r="AA335" s="198"/>
      <c r="AB335" s="197"/>
      <c r="AC335" s="197"/>
      <c r="AD335" s="198"/>
      <c r="AE335" s="198"/>
      <c r="AF335" s="197">
        <f t="shared" si="62"/>
        <v>2.480000000000001E-2</v>
      </c>
      <c r="AG335" s="197">
        <f t="shared" si="55"/>
        <v>0.49336499999999989</v>
      </c>
      <c r="AH335" s="198">
        <f>ROW(AC46)*AF335^IF(AG335=100%,0,1)*PRODUCT(INDEX(1-AF$289:AF334,))</f>
        <v>0.3897910652364191</v>
      </c>
      <c r="AI335" s="198">
        <f t="shared" si="56"/>
        <v>13.669060379145806</v>
      </c>
      <c r="AJ335" s="197">
        <f t="shared" si="63"/>
        <v>1.4800000000000004E-2</v>
      </c>
      <c r="AK335" s="197">
        <f t="shared" si="58"/>
        <v>0.29690250000000001</v>
      </c>
      <c r="AL335" s="198">
        <f>ROW(AG46)*AJ335^IF(AK335=100%,0,1)*PRODUCT(INDEX(1-AJ$289:AJ334,))</f>
        <v>0.35786458758146028</v>
      </c>
      <c r="AM335" s="199">
        <f t="shared" si="59"/>
        <v>10.553205853203725</v>
      </c>
      <c r="AN335" s="190"/>
    </row>
    <row r="336" spans="1:40" ht="14.45" hidden="1" customHeight="1">
      <c r="A336" s="190"/>
      <c r="B336" s="686"/>
      <c r="C336" s="196">
        <v>46</v>
      </c>
      <c r="D336" s="200"/>
      <c r="E336" s="200"/>
      <c r="F336" s="198"/>
      <c r="G336" s="198"/>
      <c r="H336" s="197"/>
      <c r="I336" s="197"/>
      <c r="J336" s="198"/>
      <c r="K336" s="198"/>
      <c r="L336" s="197"/>
      <c r="M336" s="197"/>
      <c r="N336" s="198"/>
      <c r="O336" s="198"/>
      <c r="P336" s="197"/>
      <c r="Q336" s="197"/>
      <c r="R336" s="198"/>
      <c r="S336" s="198"/>
      <c r="T336" s="197"/>
      <c r="U336" s="197"/>
      <c r="V336" s="198"/>
      <c r="W336" s="198"/>
      <c r="X336" s="197"/>
      <c r="Y336" s="197"/>
      <c r="Z336" s="198"/>
      <c r="AA336" s="198"/>
      <c r="AB336" s="197"/>
      <c r="AC336" s="197"/>
      <c r="AD336" s="198"/>
      <c r="AE336" s="198"/>
      <c r="AF336" s="197">
        <f t="shared" si="62"/>
        <v>2.480000000000001E-2</v>
      </c>
      <c r="AG336" s="197">
        <f t="shared" si="55"/>
        <v>0.50489699999999993</v>
      </c>
      <c r="AH336" s="198">
        <f>ROW(AC47)*AF336^IF(AG336=100%,0,1)*PRODUCT(INDEX(1-AF$289:AF335,))</f>
        <v>0.38838781740156791</v>
      </c>
      <c r="AI336" s="198">
        <f t="shared" si="56"/>
        <v>14.057448196547375</v>
      </c>
      <c r="AJ336" s="197">
        <f t="shared" si="63"/>
        <v>1.4800000000000004E-2</v>
      </c>
      <c r="AK336" s="197">
        <f t="shared" si="58"/>
        <v>0.30378450000000001</v>
      </c>
      <c r="AL336" s="198">
        <f>ROW(AG47)*AJ336^IF(AK336=100%,0,1)*PRODUCT(INDEX(1-AJ$289:AJ335,))</f>
        <v>0.36023271759145586</v>
      </c>
      <c r="AM336" s="199">
        <f t="shared" si="59"/>
        <v>10.913438570795181</v>
      </c>
      <c r="AN336" s="190"/>
    </row>
    <row r="337" spans="1:40" ht="14.45" hidden="1" customHeight="1">
      <c r="A337" s="190"/>
      <c r="B337" s="686"/>
      <c r="C337" s="196">
        <v>47</v>
      </c>
      <c r="D337" s="200"/>
      <c r="E337" s="200"/>
      <c r="F337" s="198"/>
      <c r="G337" s="198"/>
      <c r="H337" s="197"/>
      <c r="I337" s="197"/>
      <c r="J337" s="198"/>
      <c r="K337" s="198"/>
      <c r="L337" s="197"/>
      <c r="M337" s="197"/>
      <c r="N337" s="198"/>
      <c r="O337" s="198"/>
      <c r="P337" s="197"/>
      <c r="Q337" s="197"/>
      <c r="R337" s="198"/>
      <c r="S337" s="198"/>
      <c r="T337" s="197"/>
      <c r="U337" s="197"/>
      <c r="V337" s="198"/>
      <c r="W337" s="198"/>
      <c r="X337" s="197"/>
      <c r="Y337" s="197"/>
      <c r="Z337" s="198"/>
      <c r="AA337" s="198"/>
      <c r="AB337" s="197"/>
      <c r="AC337" s="197"/>
      <c r="AD337" s="198"/>
      <c r="AE337" s="198"/>
      <c r="AF337" s="197">
        <f t="shared" si="62"/>
        <v>2.480000000000001E-2</v>
      </c>
      <c r="AG337" s="197">
        <f t="shared" si="55"/>
        <v>0.51642899999999992</v>
      </c>
      <c r="AH337" s="198">
        <f>ROW(AC48)*AF337^IF(AG337=100%,0,1)*PRODUCT(INDEX(1-AF$289:AF336,))</f>
        <v>0.3868144335625624</v>
      </c>
      <c r="AI337" s="198">
        <f t="shared" si="56"/>
        <v>14.444262630109938</v>
      </c>
      <c r="AJ337" s="197">
        <f t="shared" si="63"/>
        <v>1.4800000000000004E-2</v>
      </c>
      <c r="AK337" s="197">
        <f t="shared" si="58"/>
        <v>0.31066650000000001</v>
      </c>
      <c r="AL337" s="198">
        <f>ROW(AG48)*AJ337^IF(AK337=100%,0,1)*PRODUCT(INDEX(1-AJ$289:AJ336,))</f>
        <v>0.3624523642938916</v>
      </c>
      <c r="AM337" s="199">
        <f t="shared" si="59"/>
        <v>11.275890935089073</v>
      </c>
      <c r="AN337" s="190"/>
    </row>
    <row r="338" spans="1:40" ht="14.45" hidden="1" customHeight="1">
      <c r="A338" s="190"/>
      <c r="B338" s="686"/>
      <c r="C338" s="196">
        <v>48</v>
      </c>
      <c r="D338" s="200"/>
      <c r="E338" s="200"/>
      <c r="F338" s="198"/>
      <c r="G338" s="198"/>
      <c r="H338" s="197"/>
      <c r="I338" s="197"/>
      <c r="J338" s="198"/>
      <c r="K338" s="198"/>
      <c r="L338" s="197"/>
      <c r="M338" s="197"/>
      <c r="N338" s="198"/>
      <c r="O338" s="198"/>
      <c r="P338" s="197"/>
      <c r="Q338" s="197"/>
      <c r="R338" s="198"/>
      <c r="S338" s="198"/>
      <c r="T338" s="197"/>
      <c r="U338" s="197"/>
      <c r="V338" s="198"/>
      <c r="W338" s="198"/>
      <c r="X338" s="197"/>
      <c r="Y338" s="197"/>
      <c r="Z338" s="198"/>
      <c r="AA338" s="198"/>
      <c r="AB338" s="197"/>
      <c r="AC338" s="197"/>
      <c r="AD338" s="198"/>
      <c r="AE338" s="198"/>
      <c r="AF338" s="197">
        <f t="shared" si="62"/>
        <v>2.480000000000001E-2</v>
      </c>
      <c r="AG338" s="197">
        <f t="shared" si="55"/>
        <v>0.5279609999999999</v>
      </c>
      <c r="AH338" s="198">
        <f>ROW(AC49)*AF338^IF(AG338=100%,0,1)*PRODUCT(INDEX(1-AF$289:AF337,))</f>
        <v>0.38508021551875693</v>
      </c>
      <c r="AI338" s="198">
        <f t="shared" si="56"/>
        <v>14.829342845628695</v>
      </c>
      <c r="AJ338" s="197">
        <f t="shared" si="63"/>
        <v>1.4800000000000004E-2</v>
      </c>
      <c r="AK338" s="197">
        <f t="shared" si="58"/>
        <v>0.31754850000000001</v>
      </c>
      <c r="AL338" s="198">
        <f>ROW(AG49)*AJ338^IF(AK338=100%,0,1)*PRODUCT(INDEX(1-AJ$289:AJ337,))</f>
        <v>0.3645274040794742</v>
      </c>
      <c r="AM338" s="199">
        <f t="shared" si="59"/>
        <v>11.640418339168548</v>
      </c>
      <c r="AN338" s="190"/>
    </row>
    <row r="339" spans="1:40" ht="14.45" hidden="1" customHeight="1">
      <c r="A339" s="190"/>
      <c r="B339" s="686"/>
      <c r="C339" s="196">
        <v>49</v>
      </c>
      <c r="D339" s="200"/>
      <c r="E339" s="200"/>
      <c r="F339" s="198"/>
      <c r="G339" s="198"/>
      <c r="H339" s="197"/>
      <c r="I339" s="197"/>
      <c r="J339" s="198"/>
      <c r="K339" s="198"/>
      <c r="L339" s="197"/>
      <c r="M339" s="197"/>
      <c r="N339" s="198"/>
      <c r="O339" s="198"/>
      <c r="P339" s="197"/>
      <c r="Q339" s="197"/>
      <c r="R339" s="198"/>
      <c r="S339" s="198"/>
      <c r="T339" s="197"/>
      <c r="U339" s="197"/>
      <c r="V339" s="198"/>
      <c r="W339" s="198"/>
      <c r="X339" s="197"/>
      <c r="Y339" s="197"/>
      <c r="Z339" s="198"/>
      <c r="AA339" s="198"/>
      <c r="AB339" s="197"/>
      <c r="AC339" s="197"/>
      <c r="AD339" s="198"/>
      <c r="AE339" s="198"/>
      <c r="AF339" s="197">
        <f t="shared" si="62"/>
        <v>2.480000000000001E-2</v>
      </c>
      <c r="AG339" s="197">
        <f t="shared" si="55"/>
        <v>0.53949299999999989</v>
      </c>
      <c r="AH339" s="198">
        <f>ROW(AC50)*AF339^IF(AG339=100%,0,1)*PRODUCT(INDEX(1-AF$289:AF338,))</f>
        <v>0.38319410834070583</v>
      </c>
      <c r="AI339" s="198">
        <f t="shared" si="56"/>
        <v>15.212536953969401</v>
      </c>
      <c r="AJ339" s="197">
        <f t="shared" si="63"/>
        <v>1.4800000000000004E-2</v>
      </c>
      <c r="AK339" s="197">
        <f t="shared" si="58"/>
        <v>0.32443050000000001</v>
      </c>
      <c r="AL339" s="198">
        <f>ROW(AG50)*AJ339^IF(AK339=100%,0,1)*PRODUCT(INDEX(1-AJ$289:AJ338,))</f>
        <v>0.36646163112152852</v>
      </c>
      <c r="AM339" s="199">
        <f t="shared" si="59"/>
        <v>12.006879970290075</v>
      </c>
      <c r="AN339" s="190"/>
    </row>
    <row r="340" spans="1:40" ht="14.45" hidden="1" customHeight="1">
      <c r="A340" s="190"/>
      <c r="B340" s="686"/>
      <c r="C340" s="196">
        <v>50</v>
      </c>
      <c r="D340" s="200"/>
      <c r="E340" s="200"/>
      <c r="F340" s="198"/>
      <c r="G340" s="198"/>
      <c r="H340" s="197"/>
      <c r="I340" s="197"/>
      <c r="J340" s="198"/>
      <c r="K340" s="198"/>
      <c r="L340" s="197"/>
      <c r="M340" s="197"/>
      <c r="N340" s="198"/>
      <c r="O340" s="198"/>
      <c r="P340" s="197"/>
      <c r="Q340" s="197"/>
      <c r="R340" s="198"/>
      <c r="S340" s="198"/>
      <c r="T340" s="197"/>
      <c r="U340" s="197"/>
      <c r="V340" s="198"/>
      <c r="W340" s="198"/>
      <c r="X340" s="197"/>
      <c r="Y340" s="197"/>
      <c r="Z340" s="198"/>
      <c r="AA340" s="198"/>
      <c r="AB340" s="197"/>
      <c r="AC340" s="197"/>
      <c r="AD340" s="198"/>
      <c r="AE340" s="198"/>
      <c r="AF340" s="197">
        <f t="shared" si="62"/>
        <v>2.480000000000001E-2</v>
      </c>
      <c r="AG340" s="197">
        <f t="shared" si="55"/>
        <v>0.55102499999999988</v>
      </c>
      <c r="AH340" s="198">
        <f>ROW(AC51)*AF340^IF(AG340=100%,0,1)*PRODUCT(INDEX(1-AF$289:AF339,))</f>
        <v>0.38116471234293348</v>
      </c>
      <c r="AI340" s="198">
        <f t="shared" si="56"/>
        <v>15.593701666312334</v>
      </c>
      <c r="AJ340" s="197">
        <f t="shared" si="63"/>
        <v>1.4800000000000004E-2</v>
      </c>
      <c r="AK340" s="197">
        <f t="shared" si="58"/>
        <v>0.33131250000000001</v>
      </c>
      <c r="AL340" s="198">
        <f>ROW(AG51)*AJ340^IF(AK340=100%,0,1)*PRODUCT(INDEX(1-AJ$289:AJ339,))</f>
        <v>0.36825875896054855</v>
      </c>
      <c r="AM340" s="199">
        <f t="shared" si="59"/>
        <v>12.375138729250624</v>
      </c>
      <c r="AN340" s="190"/>
    </row>
    <row r="341" spans="1:40" ht="14.45" hidden="1" customHeight="1">
      <c r="A341" s="190"/>
      <c r="B341" s="686"/>
      <c r="C341" s="196">
        <v>51</v>
      </c>
      <c r="D341" s="200"/>
      <c r="E341" s="200"/>
      <c r="F341" s="198"/>
      <c r="G341" s="198"/>
      <c r="H341" s="197"/>
      <c r="I341" s="197"/>
      <c r="J341" s="198"/>
      <c r="K341" s="198"/>
      <c r="L341" s="197"/>
      <c r="M341" s="197"/>
      <c r="N341" s="198"/>
      <c r="O341" s="198"/>
      <c r="P341" s="197"/>
      <c r="Q341" s="197"/>
      <c r="R341" s="198"/>
      <c r="S341" s="198"/>
      <c r="T341" s="197"/>
      <c r="U341" s="197"/>
      <c r="V341" s="198"/>
      <c r="W341" s="198"/>
      <c r="X341" s="197"/>
      <c r="Y341" s="197"/>
      <c r="Z341" s="198"/>
      <c r="AA341" s="198"/>
      <c r="AB341" s="197"/>
      <c r="AC341" s="197"/>
      <c r="AD341" s="198"/>
      <c r="AE341" s="198"/>
      <c r="AF341" s="197">
        <f t="shared" si="62"/>
        <v>2.480000000000001E-2</v>
      </c>
      <c r="AG341" s="197">
        <f t="shared" si="55"/>
        <v>0.56255699999999986</v>
      </c>
      <c r="AH341" s="198">
        <f>ROW(AC52)*AF341^IF(AG341=100%,0,1)*PRODUCT(INDEX(1-AF$289:AF340,))</f>
        <v>0.37900029468225671</v>
      </c>
      <c r="AI341" s="198">
        <f t="shared" si="56"/>
        <v>15.972701960994591</v>
      </c>
      <c r="AJ341" s="197">
        <f t="shared" si="63"/>
        <v>1.4800000000000004E-2</v>
      </c>
      <c r="AK341" s="197">
        <f t="shared" si="58"/>
        <v>0.33819450000000001</v>
      </c>
      <c r="AL341" s="198">
        <f>ROW(AG52)*AJ341^IF(AK341=100%,0,1)*PRODUCT(INDEX(1-AJ$289:AJ340,))</f>
        <v>0.3699224220598526</v>
      </c>
      <c r="AM341" s="199">
        <f t="shared" si="59"/>
        <v>12.745061151310477</v>
      </c>
      <c r="AN341" s="190"/>
    </row>
    <row r="342" spans="1:40" ht="14.45" hidden="1" customHeight="1">
      <c r="A342" s="190"/>
      <c r="B342" s="686"/>
      <c r="C342" s="196">
        <v>52</v>
      </c>
      <c r="D342" s="200"/>
      <c r="E342" s="200"/>
      <c r="F342" s="198"/>
      <c r="G342" s="198"/>
      <c r="H342" s="197"/>
      <c r="I342" s="197"/>
      <c r="J342" s="198"/>
      <c r="K342" s="198"/>
      <c r="L342" s="197"/>
      <c r="M342" s="197"/>
      <c r="N342" s="198"/>
      <c r="O342" s="198"/>
      <c r="P342" s="197"/>
      <c r="Q342" s="197"/>
      <c r="R342" s="198"/>
      <c r="S342" s="198"/>
      <c r="T342" s="197"/>
      <c r="U342" s="197"/>
      <c r="V342" s="198"/>
      <c r="W342" s="198"/>
      <c r="X342" s="197"/>
      <c r="Y342" s="197"/>
      <c r="Z342" s="198"/>
      <c r="AA342" s="198"/>
      <c r="AB342" s="197"/>
      <c r="AC342" s="197"/>
      <c r="AD342" s="198"/>
      <c r="AE342" s="198"/>
      <c r="AF342" s="197">
        <f t="shared" si="62"/>
        <v>2.480000000000001E-2</v>
      </c>
      <c r="AG342" s="197">
        <f t="shared" si="55"/>
        <v>0.57408899999999985</v>
      </c>
      <c r="AH342" s="198">
        <f>ROW(AC53)*AF342^IF(AG342=100%,0,1)*PRODUCT(INDEX(1-AF$289:AF341,))</f>
        <v>0.3767088005928701</v>
      </c>
      <c r="AI342" s="198">
        <f t="shared" si="56"/>
        <v>16.34941076158746</v>
      </c>
      <c r="AJ342" s="197">
        <f t="shared" si="63"/>
        <v>1.4800000000000004E-2</v>
      </c>
      <c r="AK342" s="197">
        <f t="shared" si="58"/>
        <v>0.34507650000000001</v>
      </c>
      <c r="AL342" s="198">
        <f>ROW(AG53)*AJ342^IF(AK342=100%,0,1)*PRODUCT(INDEX(1-AJ$289:AJ341,))</f>
        <v>0.37145617733285458</v>
      </c>
      <c r="AM342" s="199">
        <f t="shared" si="59"/>
        <v>13.116517328643331</v>
      </c>
      <c r="AN342" s="190"/>
    </row>
    <row r="343" spans="1:40" ht="14.45" hidden="1" customHeight="1">
      <c r="A343" s="190"/>
      <c r="B343" s="686"/>
      <c r="C343" s="196">
        <v>53</v>
      </c>
      <c r="D343" s="200"/>
      <c r="E343" s="200"/>
      <c r="F343" s="198"/>
      <c r="G343" s="198"/>
      <c r="H343" s="197"/>
      <c r="I343" s="197"/>
      <c r="J343" s="198"/>
      <c r="K343" s="198"/>
      <c r="L343" s="197"/>
      <c r="M343" s="197"/>
      <c r="N343" s="198"/>
      <c r="O343" s="198"/>
      <c r="P343" s="197"/>
      <c r="Q343" s="197"/>
      <c r="R343" s="198"/>
      <c r="S343" s="198"/>
      <c r="T343" s="197"/>
      <c r="U343" s="197"/>
      <c r="V343" s="198"/>
      <c r="W343" s="198"/>
      <c r="X343" s="197"/>
      <c r="Y343" s="197"/>
      <c r="Z343" s="198"/>
      <c r="AA343" s="198"/>
      <c r="AB343" s="197"/>
      <c r="AC343" s="197"/>
      <c r="AD343" s="198"/>
      <c r="AE343" s="198"/>
      <c r="AF343" s="197">
        <f t="shared" si="62"/>
        <v>2.480000000000001E-2</v>
      </c>
      <c r="AG343" s="197">
        <f t="shared" si="55"/>
        <v>0.58562099999999984</v>
      </c>
      <c r="AH343" s="198">
        <f>ROW(AC54)*AF343^IF(AG343=100%,0,1)*PRODUCT(INDEX(1-AF$289:AF342,))</f>
        <v>0.37429786426907574</v>
      </c>
      <c r="AI343" s="198">
        <f t="shared" si="56"/>
        <v>16.723708625856535</v>
      </c>
      <c r="AJ343" s="197">
        <f t="shared" si="63"/>
        <v>1.4800000000000004E-2</v>
      </c>
      <c r="AK343" s="197">
        <f t="shared" si="58"/>
        <v>0.35195850000000001</v>
      </c>
      <c r="AL343" s="198">
        <f>ROW(AG54)*AJ343^IF(AK343=100%,0,1)*PRODUCT(INDEX(1-AJ$289:AJ342,))</f>
        <v>0.37286350564244775</v>
      </c>
      <c r="AM343" s="199">
        <f t="shared" si="59"/>
        <v>13.489380834285779</v>
      </c>
      <c r="AN343" s="190"/>
    </row>
    <row r="344" spans="1:40" ht="14.45" hidden="1" customHeight="1">
      <c r="A344" s="190"/>
      <c r="B344" s="686"/>
      <c r="C344" s="196">
        <v>54</v>
      </c>
      <c r="D344" s="200"/>
      <c r="E344" s="200"/>
      <c r="F344" s="198"/>
      <c r="G344" s="198"/>
      <c r="H344" s="197"/>
      <c r="I344" s="197"/>
      <c r="J344" s="198"/>
      <c r="K344" s="198"/>
      <c r="L344" s="197"/>
      <c r="M344" s="197"/>
      <c r="N344" s="198"/>
      <c r="O344" s="198"/>
      <c r="P344" s="197"/>
      <c r="Q344" s="197"/>
      <c r="R344" s="198"/>
      <c r="S344" s="198"/>
      <c r="T344" s="197"/>
      <c r="U344" s="197"/>
      <c r="V344" s="198"/>
      <c r="W344" s="198"/>
      <c r="X344" s="197"/>
      <c r="Y344" s="197"/>
      <c r="Z344" s="198"/>
      <c r="AA344" s="198"/>
      <c r="AB344" s="197"/>
      <c r="AC344" s="197"/>
      <c r="AD344" s="198"/>
      <c r="AE344" s="198"/>
      <c r="AF344" s="197">
        <f t="shared" si="62"/>
        <v>2.480000000000001E-2</v>
      </c>
      <c r="AG344" s="197">
        <f t="shared" si="55"/>
        <v>0.59715299999999982</v>
      </c>
      <c r="AH344" s="198">
        <f>ROW(AC55)*AF344^IF(AG344=100%,0,1)*PRODUCT(INDEX(1-AF$289:AF343,))</f>
        <v>0.37177481940622487</v>
      </c>
      <c r="AI344" s="198">
        <f t="shared" si="56"/>
        <v>17.095483445262758</v>
      </c>
      <c r="AJ344" s="197">
        <f t="shared" si="63"/>
        <v>1.4800000000000004E-2</v>
      </c>
      <c r="AK344" s="197">
        <f t="shared" si="58"/>
        <v>0.35884050000000001</v>
      </c>
      <c r="AL344" s="198">
        <f>ROW(AG55)*AJ344^IF(AK344=100%,0,1)*PRODUCT(INDEX(1-AJ$289:AJ343,))</f>
        <v>0.37414781327299396</v>
      </c>
      <c r="AM344" s="199">
        <f t="shared" si="59"/>
        <v>13.863528647558773</v>
      </c>
      <c r="AN344" s="190"/>
    </row>
    <row r="345" spans="1:40" ht="14.45" hidden="1" customHeight="1">
      <c r="A345" s="190"/>
      <c r="B345" s="686"/>
      <c r="C345" s="196">
        <v>55</v>
      </c>
      <c r="D345" s="200"/>
      <c r="E345" s="200"/>
      <c r="F345" s="198"/>
      <c r="G345" s="198"/>
      <c r="H345" s="197"/>
      <c r="I345" s="197"/>
      <c r="J345" s="198"/>
      <c r="K345" s="198"/>
      <c r="L345" s="197"/>
      <c r="M345" s="197"/>
      <c r="N345" s="198"/>
      <c r="O345" s="198"/>
      <c r="P345" s="197"/>
      <c r="Q345" s="197"/>
      <c r="R345" s="198"/>
      <c r="S345" s="198"/>
      <c r="T345" s="197"/>
      <c r="U345" s="197"/>
      <c r="V345" s="198"/>
      <c r="W345" s="198"/>
      <c r="X345" s="197"/>
      <c r="Y345" s="197"/>
      <c r="Z345" s="198"/>
      <c r="AA345" s="198"/>
      <c r="AB345" s="197"/>
      <c r="AC345" s="197"/>
      <c r="AD345" s="198"/>
      <c r="AE345" s="198"/>
      <c r="AF345" s="197">
        <f t="shared" si="62"/>
        <v>2.480000000000001E-2</v>
      </c>
      <c r="AG345" s="197">
        <f t="shared" si="55"/>
        <v>0.60868499999999981</v>
      </c>
      <c r="AH345" s="198">
        <f>ROW(AC56)*AF345^IF(AG345=100%,0,1)*PRODUCT(INDEX(1-AF$289:AF344,))</f>
        <v>0.36914670941013139</v>
      </c>
      <c r="AI345" s="198">
        <f t="shared" si="56"/>
        <v>17.464630154672889</v>
      </c>
      <c r="AJ345" s="197">
        <f t="shared" si="63"/>
        <v>1.4800000000000004E-2</v>
      </c>
      <c r="AK345" s="197">
        <f t="shared" si="58"/>
        <v>0.36572250000000001</v>
      </c>
      <c r="AL345" s="198">
        <f>ROW(AG56)*AJ345^IF(AK345=100%,0,1)*PRODUCT(INDEX(1-AJ$289:AJ344,))</f>
        <v>0.37531243337540005</v>
      </c>
      <c r="AM345" s="199">
        <f t="shared" si="59"/>
        <v>14.238841080934174</v>
      </c>
      <c r="AN345" s="190"/>
    </row>
    <row r="346" spans="1:40" ht="14.45" hidden="1" customHeight="1">
      <c r="A346" s="190"/>
      <c r="B346" s="686"/>
      <c r="C346" s="196">
        <v>56</v>
      </c>
      <c r="D346" s="200"/>
      <c r="E346" s="200"/>
      <c r="F346" s="198"/>
      <c r="G346" s="198"/>
      <c r="H346" s="197"/>
      <c r="I346" s="197"/>
      <c r="J346" s="198"/>
      <c r="K346" s="198"/>
      <c r="L346" s="197"/>
      <c r="M346" s="197"/>
      <c r="N346" s="198"/>
      <c r="O346" s="198"/>
      <c r="P346" s="197"/>
      <c r="Q346" s="197"/>
      <c r="R346" s="198"/>
      <c r="S346" s="198"/>
      <c r="T346" s="197"/>
      <c r="U346" s="197"/>
      <c r="V346" s="198"/>
      <c r="W346" s="198"/>
      <c r="X346" s="197"/>
      <c r="Y346" s="197"/>
      <c r="Z346" s="198"/>
      <c r="AA346" s="198"/>
      <c r="AB346" s="197"/>
      <c r="AC346" s="197"/>
      <c r="AD346" s="198"/>
      <c r="AE346" s="198"/>
      <c r="AF346" s="197">
        <f t="shared" si="62"/>
        <v>2.480000000000001E-2</v>
      </c>
      <c r="AG346" s="197">
        <f t="shared" si="55"/>
        <v>0.6202169999999998</v>
      </c>
      <c r="AH346" s="198">
        <f>ROW(AC57)*AF346^IF(AG346=100%,0,1)*PRODUCT(INDEX(1-AF$289:AF345,))</f>
        <v>0.3664202972849166</v>
      </c>
      <c r="AI346" s="198">
        <f t="shared" si="56"/>
        <v>17.831050451957807</v>
      </c>
      <c r="AJ346" s="197">
        <f t="shared" si="63"/>
        <v>1.4800000000000004E-2</v>
      </c>
      <c r="AK346" s="197">
        <f t="shared" si="58"/>
        <v>0.37260450000000001</v>
      </c>
      <c r="AL346" s="198">
        <f>ROW(AG57)*AJ346^IF(AK346=100%,0,1)*PRODUCT(INDEX(1-AJ$289:AJ345,))</f>
        <v>0.3763606273857556</v>
      </c>
      <c r="AM346" s="199">
        <f t="shared" si="59"/>
        <v>14.61520170831993</v>
      </c>
      <c r="AN346" s="190"/>
    </row>
    <row r="347" spans="1:40" ht="14.45" hidden="1" customHeight="1">
      <c r="A347" s="190"/>
      <c r="B347" s="686"/>
      <c r="C347" s="196">
        <v>57</v>
      </c>
      <c r="D347" s="200"/>
      <c r="E347" s="200"/>
      <c r="F347" s="198"/>
      <c r="G347" s="198"/>
      <c r="H347" s="197"/>
      <c r="I347" s="197"/>
      <c r="J347" s="198"/>
      <c r="K347" s="198"/>
      <c r="L347" s="197"/>
      <c r="M347" s="197"/>
      <c r="N347" s="198"/>
      <c r="O347" s="198"/>
      <c r="P347" s="197"/>
      <c r="Q347" s="197"/>
      <c r="R347" s="198"/>
      <c r="S347" s="198"/>
      <c r="T347" s="197"/>
      <c r="U347" s="197"/>
      <c r="V347" s="198"/>
      <c r="W347" s="198"/>
      <c r="X347" s="197"/>
      <c r="Y347" s="197"/>
      <c r="Z347" s="198"/>
      <c r="AA347" s="198"/>
      <c r="AB347" s="197"/>
      <c r="AC347" s="197"/>
      <c r="AD347" s="198"/>
      <c r="AE347" s="198"/>
      <c r="AF347" s="197">
        <f t="shared" si="62"/>
        <v>2.480000000000001E-2</v>
      </c>
      <c r="AG347" s="197">
        <f t="shared" si="55"/>
        <v>0.63174899999999978</v>
      </c>
      <c r="AH347" s="198">
        <f>ROW(AC58)*AF347^IF(AG347=100%,0,1)*PRODUCT(INDEX(1-AF$289:AF346,))</f>
        <v>0.36360207520895682</v>
      </c>
      <c r="AI347" s="198">
        <f t="shared" si="56"/>
        <v>18.194652527166763</v>
      </c>
      <c r="AJ347" s="197">
        <f t="shared" si="63"/>
        <v>1.4800000000000004E-2</v>
      </c>
      <c r="AK347" s="197">
        <f t="shared" si="58"/>
        <v>0.3794865</v>
      </c>
      <c r="AL347" s="198">
        <f>ROW(AG58)*AJ347^IF(AK347=100%,0,1)*PRODUCT(INDEX(1-AJ$289:AJ346,))</f>
        <v>0.3772955864179981</v>
      </c>
      <c r="AM347" s="199">
        <f t="shared" si="59"/>
        <v>14.992497294737928</v>
      </c>
      <c r="AN347" s="190"/>
    </row>
    <row r="348" spans="1:40" ht="14.45" hidden="1" customHeight="1">
      <c r="A348" s="190"/>
      <c r="B348" s="686"/>
      <c r="C348" s="196">
        <v>58</v>
      </c>
      <c r="D348" s="200"/>
      <c r="E348" s="200"/>
      <c r="F348" s="198"/>
      <c r="G348" s="198"/>
      <c r="H348" s="197"/>
      <c r="I348" s="197"/>
      <c r="J348" s="198"/>
      <c r="K348" s="198"/>
      <c r="L348" s="197"/>
      <c r="M348" s="197"/>
      <c r="N348" s="198"/>
      <c r="O348" s="198"/>
      <c r="P348" s="197"/>
      <c r="Q348" s="197"/>
      <c r="R348" s="198"/>
      <c r="S348" s="198"/>
      <c r="T348" s="197"/>
      <c r="U348" s="197"/>
      <c r="V348" s="198"/>
      <c r="W348" s="198"/>
      <c r="X348" s="197"/>
      <c r="Y348" s="197"/>
      <c r="Z348" s="198"/>
      <c r="AA348" s="198"/>
      <c r="AB348" s="197"/>
      <c r="AC348" s="197"/>
      <c r="AD348" s="198"/>
      <c r="AE348" s="198"/>
      <c r="AF348" s="197">
        <f t="shared" si="62"/>
        <v>2.480000000000001E-2</v>
      </c>
      <c r="AG348" s="197">
        <f t="shared" si="55"/>
        <v>0.64328099999999977</v>
      </c>
      <c r="AH348" s="198">
        <f>ROW(AC59)*AF348^IF(AG348=100%,0,1)*PRODUCT(INDEX(1-AF$289:AF347,))</f>
        <v>0.36069827380832248</v>
      </c>
      <c r="AI348" s="198">
        <f t="shared" si="56"/>
        <v>18.555350800975084</v>
      </c>
      <c r="AJ348" s="197">
        <f t="shared" si="63"/>
        <v>1.4800000000000004E-2</v>
      </c>
      <c r="AK348" s="197">
        <f t="shared" si="58"/>
        <v>0.3863685</v>
      </c>
      <c r="AL348" s="198">
        <f>ROW(AG59)*AJ348^IF(AK348=100%,0,1)*PRODUCT(INDEX(1-AJ$289:AJ347,))</f>
        <v>0.37812043263106365</v>
      </c>
      <c r="AM348" s="199">
        <f t="shared" si="59"/>
        <v>15.370617727368993</v>
      </c>
      <c r="AN348" s="190"/>
    </row>
    <row r="349" spans="1:40" ht="14.45" hidden="1" customHeight="1">
      <c r="A349" s="190"/>
      <c r="B349" s="686"/>
      <c r="C349" s="196">
        <v>59</v>
      </c>
      <c r="D349" s="200"/>
      <c r="E349" s="200"/>
      <c r="F349" s="198"/>
      <c r="G349" s="198"/>
      <c r="H349" s="197"/>
      <c r="I349" s="197"/>
      <c r="J349" s="198"/>
      <c r="K349" s="198"/>
      <c r="L349" s="197"/>
      <c r="M349" s="197"/>
      <c r="N349" s="198"/>
      <c r="O349" s="198"/>
      <c r="P349" s="197"/>
      <c r="Q349" s="197"/>
      <c r="R349" s="198"/>
      <c r="S349" s="198"/>
      <c r="T349" s="197"/>
      <c r="U349" s="197"/>
      <c r="V349" s="198"/>
      <c r="W349" s="198"/>
      <c r="X349" s="197"/>
      <c r="Y349" s="197"/>
      <c r="Z349" s="198"/>
      <c r="AA349" s="198"/>
      <c r="AB349" s="197"/>
      <c r="AC349" s="197"/>
      <c r="AD349" s="198"/>
      <c r="AE349" s="198"/>
      <c r="AF349" s="197">
        <f t="shared" si="62"/>
        <v>2.480000000000001E-2</v>
      </c>
      <c r="AG349" s="197">
        <f t="shared" si="55"/>
        <v>0.65481299999999976</v>
      </c>
      <c r="AH349" s="198">
        <f>ROW(AC60)*AF349^IF(AG349=100%,0,1)*PRODUCT(INDEX(1-AF$289:AF348,))</f>
        <v>0.35771487113682315</v>
      </c>
      <c r="AI349" s="198">
        <f t="shared" si="56"/>
        <v>18.913065672111909</v>
      </c>
      <c r="AJ349" s="197">
        <f t="shared" si="63"/>
        <v>1.4800000000000004E-2</v>
      </c>
      <c r="AK349" s="197">
        <f t="shared" si="58"/>
        <v>0.3932505</v>
      </c>
      <c r="AL349" s="198">
        <f>ROW(AG60)*AJ349^IF(AK349=100%,0,1)*PRODUCT(INDEX(1-AJ$289:AJ348,))</f>
        <v>0.37883822057097349</v>
      </c>
      <c r="AM349" s="199">
        <f t="shared" si="59"/>
        <v>15.749455947939966</v>
      </c>
      <c r="AN349" s="190"/>
    </row>
    <row r="350" spans="1:40" ht="14.45" hidden="1" customHeight="1">
      <c r="A350" s="190"/>
      <c r="B350" s="686"/>
      <c r="C350" s="196">
        <v>60</v>
      </c>
      <c r="D350" s="200"/>
      <c r="E350" s="200"/>
      <c r="F350" s="198"/>
      <c r="G350" s="198"/>
      <c r="H350" s="197"/>
      <c r="I350" s="197"/>
      <c r="J350" s="198"/>
      <c r="K350" s="198"/>
      <c r="L350" s="197"/>
      <c r="M350" s="197"/>
      <c r="N350" s="198"/>
      <c r="O350" s="198"/>
      <c r="P350" s="197"/>
      <c r="Q350" s="197"/>
      <c r="R350" s="198"/>
      <c r="S350" s="198"/>
      <c r="T350" s="197"/>
      <c r="U350" s="197"/>
      <c r="V350" s="198"/>
      <c r="W350" s="198"/>
      <c r="X350" s="197"/>
      <c r="Y350" s="197"/>
      <c r="Z350" s="198"/>
      <c r="AA350" s="198"/>
      <c r="AB350" s="197"/>
      <c r="AC350" s="197"/>
      <c r="AD350" s="198"/>
      <c r="AE350" s="198"/>
      <c r="AF350" s="197">
        <f t="shared" si="62"/>
        <v>2.480000000000001E-2</v>
      </c>
      <c r="AG350" s="197">
        <f t="shared" si="55"/>
        <v>0.66634499999999974</v>
      </c>
      <c r="AH350" s="198">
        <f>ROW(AC61)*AF350^IF(AG350=100%,0,1)*PRODUCT(INDEX(1-AF$289:AF349,))</f>
        <v>0.35465760137150709</v>
      </c>
      <c r="AI350" s="198">
        <f t="shared" si="56"/>
        <v>19.267723273483416</v>
      </c>
      <c r="AJ350" s="197">
        <f t="shared" si="63"/>
        <v>1.4800000000000004E-2</v>
      </c>
      <c r="AK350" s="197">
        <f t="shared" si="58"/>
        <v>0.4001325</v>
      </c>
      <c r="AL350" s="198">
        <f>ROW(AG61)*AJ350^IF(AK350=100%,0,1)*PRODUCT(INDEX(1-AJ$289:AJ349,))</f>
        <v>0.37945193848829845</v>
      </c>
      <c r="AM350" s="199">
        <f t="shared" si="59"/>
        <v>16.128907886428266</v>
      </c>
      <c r="AN350" s="190"/>
    </row>
    <row r="351" spans="1:40" ht="14.45" hidden="1" customHeight="1">
      <c r="A351" s="190"/>
      <c r="B351" s="686"/>
      <c r="C351" s="196">
        <v>61</v>
      </c>
      <c r="D351" s="200"/>
      <c r="E351" s="200"/>
      <c r="F351" s="198"/>
      <c r="G351" s="198"/>
      <c r="H351" s="197"/>
      <c r="I351" s="197"/>
      <c r="J351" s="198"/>
      <c r="K351" s="198"/>
      <c r="L351" s="197"/>
      <c r="M351" s="197"/>
      <c r="N351" s="198"/>
      <c r="O351" s="198"/>
      <c r="P351" s="197"/>
      <c r="Q351" s="197"/>
      <c r="R351" s="198"/>
      <c r="S351" s="198"/>
      <c r="T351" s="197"/>
      <c r="U351" s="197"/>
      <c r="V351" s="198"/>
      <c r="W351" s="198"/>
      <c r="X351" s="197"/>
      <c r="Y351" s="197"/>
      <c r="Z351" s="198"/>
      <c r="AA351" s="198"/>
      <c r="AB351" s="197"/>
      <c r="AC351" s="197"/>
      <c r="AD351" s="198"/>
      <c r="AE351" s="198"/>
      <c r="AF351" s="197">
        <f t="shared" si="62"/>
        <v>2.480000000000001E-2</v>
      </c>
      <c r="AG351" s="197">
        <f t="shared" si="55"/>
        <v>0.67787699999999973</v>
      </c>
      <c r="AH351" s="198">
        <f>ROW(AC62)*AF351^IF(AG351=100%,0,1)*PRODUCT(INDEX(1-AF$289:AF350,))</f>
        <v>0.3515319632322067</v>
      </c>
      <c r="AI351" s="198">
        <f t="shared" si="56"/>
        <v>19.619255236715624</v>
      </c>
      <c r="AJ351" s="197">
        <f t="shared" si="63"/>
        <v>1.4800000000000004E-2</v>
      </c>
      <c r="AK351" s="197">
        <f t="shared" si="58"/>
        <v>0.4070145</v>
      </c>
      <c r="AL351" s="198">
        <f>ROW(AG62)*AJ351^IF(AK351=100%,0,1)*PRODUCT(INDEX(1-AJ$289:AJ350,))</f>
        <v>0.37996450963143674</v>
      </c>
      <c r="AM351" s="199">
        <f t="shared" si="59"/>
        <v>16.508872396059701</v>
      </c>
      <c r="AN351" s="190"/>
    </row>
    <row r="352" spans="1:40" ht="14.45" hidden="1" customHeight="1">
      <c r="A352" s="190"/>
      <c r="B352" s="686"/>
      <c r="C352" s="196">
        <v>62</v>
      </c>
      <c r="D352" s="200"/>
      <c r="E352" s="200"/>
      <c r="F352" s="198"/>
      <c r="G352" s="198"/>
      <c r="H352" s="197"/>
      <c r="I352" s="197"/>
      <c r="J352" s="198"/>
      <c r="K352" s="198"/>
      <c r="L352" s="197"/>
      <c r="M352" s="197"/>
      <c r="N352" s="198"/>
      <c r="O352" s="198"/>
      <c r="P352" s="197"/>
      <c r="Q352" s="197"/>
      <c r="R352" s="198"/>
      <c r="S352" s="198"/>
      <c r="T352" s="197"/>
      <c r="U352" s="197"/>
      <c r="V352" s="198"/>
      <c r="W352" s="198"/>
      <c r="X352" s="197"/>
      <c r="Y352" s="197"/>
      <c r="Z352" s="198"/>
      <c r="AA352" s="198"/>
      <c r="AB352" s="197"/>
      <c r="AC352" s="197"/>
      <c r="AD352" s="198"/>
      <c r="AE352" s="198"/>
      <c r="AF352" s="197">
        <f t="shared" si="62"/>
        <v>2.480000000000001E-2</v>
      </c>
      <c r="AG352" s="197">
        <f t="shared" si="55"/>
        <v>0.68940899999999972</v>
      </c>
      <c r="AH352" s="198">
        <f>ROW(AC63)*AF352^IF(AG352=100%,0,1)*PRODUCT(INDEX(1-AF$289:AF351,))</f>
        <v>0.34834322813346813</v>
      </c>
      <c r="AI352" s="198">
        <f t="shared" si="56"/>
        <v>19.967598464849093</v>
      </c>
      <c r="AJ352" s="197">
        <f t="shared" si="63"/>
        <v>1.4800000000000004E-2</v>
      </c>
      <c r="AK352" s="197">
        <f t="shared" si="58"/>
        <v>0.4138965</v>
      </c>
      <c r="AL352" s="198">
        <f>ROW(AG63)*AJ352^IF(AK352=100%,0,1)*PRODUCT(INDEX(1-AJ$289:AJ351,))</f>
        <v>0.38037879351613163</v>
      </c>
      <c r="AM352" s="199">
        <f t="shared" si="59"/>
        <v>16.889251189575834</v>
      </c>
      <c r="AN352" s="190"/>
    </row>
    <row r="353" spans="1:40" ht="14.45" hidden="1" customHeight="1">
      <c r="A353" s="190"/>
      <c r="B353" s="686"/>
      <c r="C353" s="196">
        <v>63</v>
      </c>
      <c r="D353" s="200"/>
      <c r="E353" s="200"/>
      <c r="F353" s="198"/>
      <c r="G353" s="198"/>
      <c r="H353" s="197"/>
      <c r="I353" s="197"/>
      <c r="J353" s="198"/>
      <c r="K353" s="198"/>
      <c r="L353" s="197"/>
      <c r="M353" s="197"/>
      <c r="N353" s="198"/>
      <c r="O353" s="198"/>
      <c r="P353" s="197"/>
      <c r="Q353" s="197"/>
      <c r="R353" s="198"/>
      <c r="S353" s="198"/>
      <c r="T353" s="197"/>
      <c r="U353" s="197"/>
      <c r="V353" s="198"/>
      <c r="W353" s="198"/>
      <c r="X353" s="197"/>
      <c r="Y353" s="197"/>
      <c r="Z353" s="198"/>
      <c r="AA353" s="198"/>
      <c r="AB353" s="197"/>
      <c r="AC353" s="197"/>
      <c r="AD353" s="198"/>
      <c r="AE353" s="198"/>
      <c r="AF353" s="197">
        <f t="shared" si="62"/>
        <v>2.480000000000001E-2</v>
      </c>
      <c r="AG353" s="197">
        <f t="shared" si="55"/>
        <v>0.7009409999999997</v>
      </c>
      <c r="AH353" s="198">
        <f>ROW(AC64)*AF353^IF(AG353=100%,0,1)*PRODUCT(INDEX(1-AF$289:AF352,))</f>
        <v>0.3450964480769606</v>
      </c>
      <c r="AI353" s="198">
        <f t="shared" si="56"/>
        <v>20.312694912926055</v>
      </c>
      <c r="AJ353" s="197">
        <f t="shared" si="63"/>
        <v>1.4800000000000004E-2</v>
      </c>
      <c r="AK353" s="197">
        <f t="shared" si="58"/>
        <v>0.4207785</v>
      </c>
      <c r="AL353" s="198">
        <f>ROW(AG64)*AJ353^IF(AK353=100%,0,1)*PRODUCT(INDEX(1-AJ$289:AJ352,))</f>
        <v>0.38069758717164992</v>
      </c>
      <c r="AM353" s="199">
        <f t="shared" si="59"/>
        <v>17.269948776747484</v>
      </c>
      <c r="AN353" s="190"/>
    </row>
    <row r="354" spans="1:40" ht="14.45" hidden="1" customHeight="1">
      <c r="A354" s="190"/>
      <c r="B354" s="686"/>
      <c r="C354" s="196">
        <v>64</v>
      </c>
      <c r="D354" s="200"/>
      <c r="E354" s="200"/>
      <c r="F354" s="198"/>
      <c r="G354" s="198"/>
      <c r="H354" s="197"/>
      <c r="I354" s="197"/>
      <c r="J354" s="198"/>
      <c r="K354" s="198"/>
      <c r="L354" s="197"/>
      <c r="M354" s="197"/>
      <c r="N354" s="198"/>
      <c r="O354" s="198"/>
      <c r="P354" s="197"/>
      <c r="Q354" s="197"/>
      <c r="R354" s="198"/>
      <c r="S354" s="198"/>
      <c r="T354" s="197"/>
      <c r="U354" s="197"/>
      <c r="V354" s="198"/>
      <c r="W354" s="198"/>
      <c r="X354" s="197"/>
      <c r="Y354" s="197"/>
      <c r="Z354" s="198"/>
      <c r="AA354" s="198"/>
      <c r="AB354" s="197"/>
      <c r="AC354" s="197"/>
      <c r="AD354" s="198"/>
      <c r="AE354" s="198"/>
      <c r="AF354" s="197">
        <f t="shared" si="62"/>
        <v>2.480000000000001E-2</v>
      </c>
      <c r="AG354" s="197">
        <f t="shared" si="55"/>
        <v>0.71247299999999969</v>
      </c>
      <c r="AH354" s="198">
        <f>ROW(AC65)*AF354^IF(AG354=100%,0,1)*PRODUCT(INDEX(1-AF$289:AF353,))</f>
        <v>0.34179646329222463</v>
      </c>
      <c r="AI354" s="198">
        <f t="shared" si="56"/>
        <v>20.654491376218282</v>
      </c>
      <c r="AJ354" s="197">
        <f t="shared" si="63"/>
        <v>1.4800000000000004E-2</v>
      </c>
      <c r="AK354" s="197">
        <f t="shared" si="58"/>
        <v>0.4276605</v>
      </c>
      <c r="AL354" s="198">
        <f>ROW(AG65)*AJ354^IF(AK354=100%,0,1)*PRODUCT(INDEX(1-AJ$289:AJ353,))</f>
        <v>0.3809236263640331</v>
      </c>
      <c r="AM354" s="199">
        <f t="shared" si="59"/>
        <v>17.650872403111517</v>
      </c>
      <c r="AN354" s="190"/>
    </row>
    <row r="355" spans="1:40" ht="14.45" hidden="1" customHeight="1">
      <c r="A355" s="190"/>
      <c r="B355" s="686"/>
      <c r="C355" s="196">
        <v>65</v>
      </c>
      <c r="D355" s="200"/>
      <c r="E355" s="200"/>
      <c r="F355" s="198"/>
      <c r="G355" s="198"/>
      <c r="H355" s="197"/>
      <c r="I355" s="197"/>
      <c r="J355" s="198"/>
      <c r="K355" s="198"/>
      <c r="L355" s="197"/>
      <c r="M355" s="197"/>
      <c r="N355" s="198"/>
      <c r="O355" s="198"/>
      <c r="P355" s="197"/>
      <c r="Q355" s="197"/>
      <c r="R355" s="198"/>
      <c r="S355" s="198"/>
      <c r="T355" s="197"/>
      <c r="U355" s="197"/>
      <c r="V355" s="198"/>
      <c r="W355" s="198"/>
      <c r="X355" s="197"/>
      <c r="Y355" s="197"/>
      <c r="Z355" s="198"/>
      <c r="AA355" s="198"/>
      <c r="AB355" s="197"/>
      <c r="AC355" s="197"/>
      <c r="AD355" s="198"/>
      <c r="AE355" s="198"/>
      <c r="AF355" s="197">
        <f t="shared" si="62"/>
        <v>2.480000000000001E-2</v>
      </c>
      <c r="AG355" s="197">
        <f t="shared" ref="AG355:AG379" si="64">IF(AG354+AF354*0.465&gt;1,1,AG354+AF354*0.465)</f>
        <v>0.72400499999999968</v>
      </c>
      <c r="AH355" s="198">
        <f>ROW(AC66)*AF355^IF(AG355=100%,0,1)*PRODUCT(INDEX(1-AF$289:AF354,))</f>
        <v>0.33844790963338633</v>
      </c>
      <c r="AI355" s="198">
        <f t="shared" ref="AI355:AI379" si="65">SUM(AH355+AI354)</f>
        <v>20.992939285851669</v>
      </c>
      <c r="AJ355" s="197">
        <f t="shared" si="63"/>
        <v>1.4800000000000004E-2</v>
      </c>
      <c r="AK355" s="197">
        <f t="shared" ref="AK355:AK418" si="66">IF(AK354+AJ354*0.465&gt;1,1,AK354+AJ354*0.465)</f>
        <v>0.4345425</v>
      </c>
      <c r="AL355" s="198">
        <f>ROW(AG66)*AJ355^IF(AK355=100%,0,1)*PRODUCT(INDEX(1-AJ$289:AJ354,))</f>
        <v>0.38105958679682755</v>
      </c>
      <c r="AM355" s="199">
        <f t="shared" ref="AM355:AM418" si="67">SUM(AL355+AM354)</f>
        <v>18.031931989908344</v>
      </c>
      <c r="AN355" s="190"/>
    </row>
    <row r="356" spans="1:40" ht="14.45" hidden="1" customHeight="1">
      <c r="A356" s="190"/>
      <c r="B356" s="686"/>
      <c r="C356" s="196">
        <v>66</v>
      </c>
      <c r="D356" s="200"/>
      <c r="E356" s="200"/>
      <c r="F356" s="198"/>
      <c r="G356" s="198"/>
      <c r="H356" s="197"/>
      <c r="I356" s="197"/>
      <c r="J356" s="198"/>
      <c r="K356" s="198"/>
      <c r="L356" s="197"/>
      <c r="M356" s="197"/>
      <c r="N356" s="198"/>
      <c r="O356" s="198"/>
      <c r="P356" s="197"/>
      <c r="Q356" s="197"/>
      <c r="R356" s="198"/>
      <c r="S356" s="198"/>
      <c r="T356" s="197"/>
      <c r="U356" s="197"/>
      <c r="V356" s="198"/>
      <c r="W356" s="198"/>
      <c r="X356" s="197"/>
      <c r="Y356" s="197"/>
      <c r="Z356" s="198"/>
      <c r="AA356" s="198"/>
      <c r="AB356" s="197"/>
      <c r="AC356" s="197"/>
      <c r="AD356" s="198"/>
      <c r="AE356" s="198"/>
      <c r="AF356" s="197">
        <f t="shared" si="62"/>
        <v>2.480000000000001E-2</v>
      </c>
      <c r="AG356" s="197">
        <f t="shared" si="64"/>
        <v>0.73553699999999966</v>
      </c>
      <c r="AH356" s="198">
        <f>ROW(AC67)*AF356^IF(AG356=100%,0,1)*PRODUCT(INDEX(1-AF$289:AF355,))</f>
        <v>0.33505522573924318</v>
      </c>
      <c r="AI356" s="198">
        <f t="shared" si="65"/>
        <v>21.327994511590912</v>
      </c>
      <c r="AJ356" s="197">
        <f t="shared" si="63"/>
        <v>1.4800000000000004E-2</v>
      </c>
      <c r="AK356" s="197">
        <f t="shared" si="66"/>
        <v>0.4414245</v>
      </c>
      <c r="AL356" s="198">
        <f>ROW(AG67)*AJ356^IF(AK356=100%,0,1)*PRODUCT(INDEX(1-AJ$289:AJ355,))</f>
        <v>0.38110808528969259</v>
      </c>
      <c r="AM356" s="199">
        <f t="shared" si="67"/>
        <v>18.413040075198037</v>
      </c>
      <c r="AN356" s="190"/>
    </row>
    <row r="357" spans="1:40" ht="14.45" hidden="1" customHeight="1">
      <c r="A357" s="190"/>
      <c r="B357" s="686"/>
      <c r="C357" s="196">
        <v>67</v>
      </c>
      <c r="D357" s="200"/>
      <c r="E357" s="200"/>
      <c r="F357" s="198"/>
      <c r="G357" s="198"/>
      <c r="H357" s="197"/>
      <c r="I357" s="197"/>
      <c r="J357" s="198"/>
      <c r="K357" s="198"/>
      <c r="L357" s="197"/>
      <c r="M357" s="197"/>
      <c r="N357" s="198"/>
      <c r="O357" s="198"/>
      <c r="P357" s="197"/>
      <c r="Q357" s="197"/>
      <c r="R357" s="198"/>
      <c r="S357" s="198"/>
      <c r="T357" s="197"/>
      <c r="U357" s="197"/>
      <c r="V357" s="198"/>
      <c r="W357" s="198"/>
      <c r="X357" s="197"/>
      <c r="Y357" s="197"/>
      <c r="Z357" s="198"/>
      <c r="AA357" s="198"/>
      <c r="AB357" s="197"/>
      <c r="AC357" s="197"/>
      <c r="AD357" s="198"/>
      <c r="AE357" s="198"/>
      <c r="AF357" s="197">
        <f t="shared" si="62"/>
        <v>2.480000000000001E-2</v>
      </c>
      <c r="AG357" s="197">
        <f t="shared" si="64"/>
        <v>0.74706899999999965</v>
      </c>
      <c r="AH357" s="198">
        <f>ROW(AC68)*AF357^IF(AG357=100%,0,1)*PRODUCT(INDEX(1-AF$289:AF356,))</f>
        <v>0.33162265996390855</v>
      </c>
      <c r="AI357" s="198">
        <f t="shared" si="65"/>
        <v>21.659617171554821</v>
      </c>
      <c r="AJ357" s="197">
        <f t="shared" si="63"/>
        <v>1.4800000000000004E-2</v>
      </c>
      <c r="AK357" s="197">
        <f t="shared" si="66"/>
        <v>0.4483065</v>
      </c>
      <c r="AL357" s="198">
        <f>ROW(AG68)*AJ357^IF(AK357=100%,0,1)*PRODUCT(INDEX(1-AJ$289:AJ356,))</f>
        <v>0.38107168093527682</v>
      </c>
      <c r="AM357" s="199">
        <f t="shared" si="67"/>
        <v>18.794111756133315</v>
      </c>
      <c r="AN357" s="190"/>
    </row>
    <row r="358" spans="1:40" ht="14.45" hidden="1" customHeight="1">
      <c r="A358" s="190"/>
      <c r="B358" s="686"/>
      <c r="C358" s="196">
        <v>68</v>
      </c>
      <c r="D358" s="200"/>
      <c r="E358" s="200"/>
      <c r="F358" s="198"/>
      <c r="G358" s="198"/>
      <c r="H358" s="197"/>
      <c r="I358" s="197"/>
      <c r="J358" s="198"/>
      <c r="K358" s="198"/>
      <c r="L358" s="197"/>
      <c r="M358" s="197"/>
      <c r="N358" s="198"/>
      <c r="O358" s="198"/>
      <c r="P358" s="197"/>
      <c r="Q358" s="197"/>
      <c r="R358" s="198"/>
      <c r="S358" s="198"/>
      <c r="T358" s="197"/>
      <c r="U358" s="197"/>
      <c r="V358" s="198"/>
      <c r="W358" s="198"/>
      <c r="X358" s="197"/>
      <c r="Y358" s="197"/>
      <c r="Z358" s="198"/>
      <c r="AA358" s="198"/>
      <c r="AB358" s="197"/>
      <c r="AC358" s="197"/>
      <c r="AD358" s="198"/>
      <c r="AE358" s="198"/>
      <c r="AF358" s="197">
        <f t="shared" si="62"/>
        <v>2.480000000000001E-2</v>
      </c>
      <c r="AG358" s="197">
        <f t="shared" si="64"/>
        <v>0.75860099999999964</v>
      </c>
      <c r="AH358" s="198">
        <f>ROW(AC69)*AF358^IF(AG358=100%,0,1)*PRODUCT(INDEX(1-AF$289:AF357,))</f>
        <v>0.32815427708499195</v>
      </c>
      <c r="AI358" s="198">
        <f t="shared" si="65"/>
        <v>21.987771448639812</v>
      </c>
      <c r="AJ358" s="197">
        <f t="shared" si="63"/>
        <v>1.4800000000000004E-2</v>
      </c>
      <c r="AK358" s="197">
        <f t="shared" si="66"/>
        <v>0.4551885</v>
      </c>
      <c r="AL358" s="198">
        <f>ROW(AG69)*AJ358^IF(AK358=100%,0,1)*PRODUCT(INDEX(1-AJ$289:AJ357,))</f>
        <v>0.38095287623474999</v>
      </c>
      <c r="AM358" s="199">
        <f t="shared" si="67"/>
        <v>19.175064632368066</v>
      </c>
      <c r="AN358" s="190"/>
    </row>
    <row r="359" spans="1:40" ht="14.45" hidden="1" customHeight="1">
      <c r="A359" s="190"/>
      <c r="B359" s="686"/>
      <c r="C359" s="196">
        <v>69</v>
      </c>
      <c r="D359" s="200"/>
      <c r="E359" s="200"/>
      <c r="F359" s="198"/>
      <c r="G359" s="198"/>
      <c r="H359" s="197"/>
      <c r="I359" s="197"/>
      <c r="J359" s="198"/>
      <c r="K359" s="198"/>
      <c r="L359" s="197"/>
      <c r="M359" s="197"/>
      <c r="N359" s="198"/>
      <c r="O359" s="198"/>
      <c r="P359" s="197"/>
      <c r="Q359" s="197"/>
      <c r="R359" s="198"/>
      <c r="S359" s="198"/>
      <c r="T359" s="197"/>
      <c r="U359" s="197"/>
      <c r="V359" s="198"/>
      <c r="W359" s="198"/>
      <c r="X359" s="197"/>
      <c r="Y359" s="197"/>
      <c r="Z359" s="198"/>
      <c r="AA359" s="198"/>
      <c r="AB359" s="197"/>
      <c r="AC359" s="197"/>
      <c r="AD359" s="198"/>
      <c r="AE359" s="198"/>
      <c r="AF359" s="197">
        <f t="shared" si="62"/>
        <v>2.480000000000001E-2</v>
      </c>
      <c r="AG359" s="197">
        <f t="shared" si="64"/>
        <v>0.77013299999999962</v>
      </c>
      <c r="AH359" s="198">
        <f>ROW(AC70)*AF359^IF(AG359=100%,0,1)*PRODUCT(INDEX(1-AF$289:AF358,))</f>
        <v>0.32465396479608533</v>
      </c>
      <c r="AI359" s="198">
        <f t="shared" si="65"/>
        <v>22.312425413435896</v>
      </c>
      <c r="AJ359" s="197">
        <f t="shared" si="63"/>
        <v>1.4800000000000004E-2</v>
      </c>
      <c r="AK359" s="197">
        <f t="shared" si="66"/>
        <v>0.4620705</v>
      </c>
      <c r="AL359" s="198">
        <f>ROW(AG70)*AJ359^IF(AK359=100%,0,1)*PRODUCT(INDEX(1-AJ$289:AJ358,))</f>
        <v>0.38075411821236654</v>
      </c>
      <c r="AM359" s="199">
        <f t="shared" si="67"/>
        <v>19.555818750580432</v>
      </c>
      <c r="AN359" s="190"/>
    </row>
    <row r="360" spans="1:40" ht="14.45" hidden="1" customHeight="1">
      <c r="A360" s="190"/>
      <c r="B360" s="686"/>
      <c r="C360" s="196">
        <v>70</v>
      </c>
      <c r="D360" s="200"/>
      <c r="E360" s="200"/>
      <c r="F360" s="198"/>
      <c r="G360" s="198"/>
      <c r="H360" s="197"/>
      <c r="I360" s="197"/>
      <c r="J360" s="198"/>
      <c r="K360" s="198"/>
      <c r="L360" s="197"/>
      <c r="M360" s="197"/>
      <c r="N360" s="198"/>
      <c r="O360" s="198"/>
      <c r="P360" s="197"/>
      <c r="Q360" s="197"/>
      <c r="R360" s="198"/>
      <c r="S360" s="198"/>
      <c r="T360" s="197"/>
      <c r="U360" s="197"/>
      <c r="V360" s="198"/>
      <c r="W360" s="198"/>
      <c r="X360" s="197"/>
      <c r="Y360" s="197"/>
      <c r="Z360" s="198"/>
      <c r="AA360" s="198"/>
      <c r="AB360" s="197"/>
      <c r="AC360" s="197"/>
      <c r="AD360" s="198"/>
      <c r="AE360" s="198"/>
      <c r="AF360" s="197">
        <f t="shared" si="62"/>
        <v>2.480000000000001E-2</v>
      </c>
      <c r="AG360" s="197">
        <f t="shared" si="64"/>
        <v>0.78166499999999961</v>
      </c>
      <c r="AH360" s="198">
        <f>ROW(AC71)*AF360^IF(AG360=100%,0,1)*PRODUCT(INDEX(1-AF$289:AF359,))</f>
        <v>0.3211254399901301</v>
      </c>
      <c r="AI360" s="198">
        <f t="shared" si="65"/>
        <v>22.633550853426026</v>
      </c>
      <c r="AJ360" s="197">
        <f t="shared" si="63"/>
        <v>1.4800000000000004E-2</v>
      </c>
      <c r="AK360" s="197">
        <f t="shared" si="66"/>
        <v>0.46895249999999999</v>
      </c>
      <c r="AL360" s="198">
        <f>ROW(AG71)*AJ360^IF(AK360=100%,0,1)*PRODUCT(INDEX(1-AJ$289:AJ359,))</f>
        <v>0.38047779950943533</v>
      </c>
      <c r="AM360" s="199">
        <f t="shared" si="67"/>
        <v>19.936296550089867</v>
      </c>
      <c r="AN360" s="190"/>
    </row>
    <row r="361" spans="1:40" ht="14.45" hidden="1" customHeight="1">
      <c r="A361" s="190"/>
      <c r="B361" s="686"/>
      <c r="C361" s="196">
        <v>71</v>
      </c>
      <c r="D361" s="200"/>
      <c r="E361" s="200"/>
      <c r="F361" s="198"/>
      <c r="G361" s="198"/>
      <c r="H361" s="197"/>
      <c r="I361" s="197"/>
      <c r="J361" s="198"/>
      <c r="K361" s="198"/>
      <c r="L361" s="197"/>
      <c r="M361" s="197"/>
      <c r="N361" s="198"/>
      <c r="O361" s="198"/>
      <c r="P361" s="197"/>
      <c r="Q361" s="197"/>
      <c r="R361" s="198"/>
      <c r="S361" s="198"/>
      <c r="T361" s="197"/>
      <c r="U361" s="197"/>
      <c r="V361" s="198"/>
      <c r="W361" s="198"/>
      <c r="X361" s="197"/>
      <c r="Y361" s="197"/>
      <c r="Z361" s="198"/>
      <c r="AA361" s="198"/>
      <c r="AB361" s="197"/>
      <c r="AC361" s="197"/>
      <c r="AD361" s="198"/>
      <c r="AE361" s="198"/>
      <c r="AF361" s="197">
        <f t="shared" si="62"/>
        <v>2.480000000000001E-2</v>
      </c>
      <c r="AG361" s="197">
        <f t="shared" si="64"/>
        <v>0.7931969999999996</v>
      </c>
      <c r="AH361" s="198">
        <f>ROW(AC72)*AF361^IF(AG361=100%,0,1)*PRODUCT(INDEX(1-AF$289:AF360,))</f>
        <v>0.31757225484004215</v>
      </c>
      <c r="AI361" s="198">
        <f t="shared" si="65"/>
        <v>22.951123108266067</v>
      </c>
      <c r="AJ361" s="197">
        <f t="shared" si="63"/>
        <v>1.4800000000000004E-2</v>
      </c>
      <c r="AK361" s="197">
        <f t="shared" si="66"/>
        <v>0.47583449999999999</v>
      </c>
      <c r="AL361" s="198">
        <f>ROW(AG72)*AJ361^IF(AK361=100%,0,1)*PRODUCT(INDEX(1-AJ$289:AJ360,))</f>
        <v>0.38012625945805761</v>
      </c>
      <c r="AM361" s="199">
        <f t="shared" si="67"/>
        <v>20.316422809547927</v>
      </c>
      <c r="AN361" s="190"/>
    </row>
    <row r="362" spans="1:40" ht="14.45" hidden="1" customHeight="1">
      <c r="A362" s="190"/>
      <c r="B362" s="686"/>
      <c r="C362" s="196">
        <v>72</v>
      </c>
      <c r="D362" s="200"/>
      <c r="E362" s="200"/>
      <c r="F362" s="198"/>
      <c r="G362" s="198"/>
      <c r="H362" s="197"/>
      <c r="I362" s="197"/>
      <c r="J362" s="198"/>
      <c r="K362" s="198"/>
      <c r="L362" s="197"/>
      <c r="M362" s="197"/>
      <c r="N362" s="198"/>
      <c r="O362" s="198"/>
      <c r="P362" s="197"/>
      <c r="Q362" s="197"/>
      <c r="R362" s="198"/>
      <c r="S362" s="198"/>
      <c r="T362" s="197"/>
      <c r="U362" s="197"/>
      <c r="V362" s="198"/>
      <c r="W362" s="198"/>
      <c r="X362" s="197"/>
      <c r="Y362" s="197"/>
      <c r="Z362" s="198"/>
      <c r="AA362" s="198"/>
      <c r="AB362" s="197"/>
      <c r="AC362" s="197"/>
      <c r="AD362" s="198"/>
      <c r="AE362" s="198"/>
      <c r="AF362" s="197">
        <f t="shared" si="62"/>
        <v>2.480000000000001E-2</v>
      </c>
      <c r="AG362" s="197">
        <f t="shared" si="64"/>
        <v>0.80472899999999958</v>
      </c>
      <c r="AH362" s="198">
        <f>ROW(AC73)*AF362^IF(AG362=100%,0,1)*PRODUCT(INDEX(1-AF$289:AF361,))</f>
        <v>0.31399780268278699</v>
      </c>
      <c r="AI362" s="198">
        <f t="shared" si="65"/>
        <v>23.265120910948855</v>
      </c>
      <c r="AJ362" s="197">
        <f t="shared" si="63"/>
        <v>1.4800000000000004E-2</v>
      </c>
      <c r="AK362" s="197">
        <f t="shared" si="66"/>
        <v>0.48271649999999999</v>
      </c>
      <c r="AL362" s="198">
        <f>ROW(AG73)*AJ362^IF(AK362=100%,0,1)*PRODUCT(INDEX(1-AJ$289:AJ361,))</f>
        <v>0.37970178513499603</v>
      </c>
      <c r="AM362" s="199">
        <f t="shared" si="67"/>
        <v>20.696124594682924</v>
      </c>
      <c r="AN362" s="190"/>
    </row>
    <row r="363" spans="1:40" ht="14.45" hidden="1" customHeight="1">
      <c r="A363" s="190"/>
      <c r="B363" s="686"/>
      <c r="C363" s="196">
        <v>73</v>
      </c>
      <c r="D363" s="200"/>
      <c r="E363" s="200"/>
      <c r="F363" s="198"/>
      <c r="G363" s="198"/>
      <c r="H363" s="197"/>
      <c r="I363" s="197"/>
      <c r="J363" s="198"/>
      <c r="K363" s="198"/>
      <c r="L363" s="197"/>
      <c r="M363" s="197"/>
      <c r="N363" s="198"/>
      <c r="O363" s="198"/>
      <c r="P363" s="197"/>
      <c r="Q363" s="197"/>
      <c r="R363" s="198"/>
      <c r="S363" s="198"/>
      <c r="T363" s="197"/>
      <c r="U363" s="197"/>
      <c r="V363" s="198"/>
      <c r="W363" s="198"/>
      <c r="X363" s="197"/>
      <c r="Y363" s="197"/>
      <c r="Z363" s="198"/>
      <c r="AA363" s="198"/>
      <c r="AB363" s="197"/>
      <c r="AC363" s="197"/>
      <c r="AD363" s="198"/>
      <c r="AE363" s="198"/>
      <c r="AF363" s="197">
        <f t="shared" si="62"/>
        <v>2.480000000000001E-2</v>
      </c>
      <c r="AG363" s="197">
        <f t="shared" si="64"/>
        <v>0.81626099999999957</v>
      </c>
      <c r="AH363" s="198">
        <f>ROW(AC74)*AF363^IF(AG363=100%,0,1)*PRODUCT(INDEX(1-AF$289:AF362,))</f>
        <v>0.31040532371291485</v>
      </c>
      <c r="AI363" s="198">
        <f t="shared" si="65"/>
        <v>23.575526234661769</v>
      </c>
      <c r="AJ363" s="197">
        <f t="shared" si="63"/>
        <v>1.4800000000000004E-2</v>
      </c>
      <c r="AK363" s="197">
        <f t="shared" si="66"/>
        <v>0.48959849999999999</v>
      </c>
      <c r="AL363" s="198">
        <f>ROW(AG74)*AJ363^IF(AK363=100%,0,1)*PRODUCT(INDEX(1-AJ$289:AJ362,))</f>
        <v>0.37920661239602549</v>
      </c>
      <c r="AM363" s="199">
        <f t="shared" si="67"/>
        <v>21.07533120707895</v>
      </c>
      <c r="AN363" s="190"/>
    </row>
    <row r="364" spans="1:40" ht="14.45" hidden="1" customHeight="1">
      <c r="A364" s="190"/>
      <c r="B364" s="686"/>
      <c r="C364" s="196">
        <v>74</v>
      </c>
      <c r="D364" s="200"/>
      <c r="E364" s="200"/>
      <c r="F364" s="198"/>
      <c r="G364" s="198"/>
      <c r="H364" s="197"/>
      <c r="I364" s="197"/>
      <c r="J364" s="198"/>
      <c r="K364" s="198"/>
      <c r="L364" s="197"/>
      <c r="M364" s="197"/>
      <c r="N364" s="198"/>
      <c r="O364" s="198"/>
      <c r="P364" s="197"/>
      <c r="Q364" s="197"/>
      <c r="R364" s="198"/>
      <c r="S364" s="198"/>
      <c r="T364" s="197"/>
      <c r="U364" s="197"/>
      <c r="V364" s="198"/>
      <c r="W364" s="198"/>
      <c r="X364" s="197"/>
      <c r="Y364" s="197"/>
      <c r="Z364" s="198"/>
      <c r="AA364" s="198"/>
      <c r="AB364" s="197"/>
      <c r="AC364" s="197"/>
      <c r="AD364" s="198"/>
      <c r="AE364" s="198"/>
      <c r="AF364" s="197">
        <f t="shared" si="62"/>
        <v>2.480000000000001E-2</v>
      </c>
      <c r="AG364" s="197">
        <f t="shared" si="64"/>
        <v>0.82779299999999956</v>
      </c>
      <c r="AH364" s="198">
        <f>ROW(AC75)*AF364^IF(AG364=100%,0,1)*PRODUCT(INDEX(1-AF$289:AF363,))</f>
        <v>0.30679791049138638</v>
      </c>
      <c r="AI364" s="198">
        <f t="shared" si="65"/>
        <v>23.882324145153156</v>
      </c>
      <c r="AJ364" s="197">
        <f t="shared" si="63"/>
        <v>1.4800000000000004E-2</v>
      </c>
      <c r="AK364" s="197">
        <f t="shared" si="66"/>
        <v>0.49648049999999999</v>
      </c>
      <c r="AL364" s="198">
        <f>ROW(AG75)*AJ364^IF(AK364=100%,0,1)*PRODUCT(INDEX(1-AJ$289:AJ363,))</f>
        <v>0.37864292689111245</v>
      </c>
      <c r="AM364" s="199">
        <f t="shared" si="67"/>
        <v>21.453974133970064</v>
      </c>
      <c r="AN364" s="190"/>
    </row>
    <row r="365" spans="1:40" ht="14.45" hidden="1" customHeight="1">
      <c r="A365" s="190"/>
      <c r="B365" s="686"/>
      <c r="C365" s="196">
        <v>75</v>
      </c>
      <c r="D365" s="200"/>
      <c r="E365" s="200"/>
      <c r="F365" s="198"/>
      <c r="G365" s="198"/>
      <c r="H365" s="197"/>
      <c r="I365" s="197"/>
      <c r="J365" s="198"/>
      <c r="K365" s="198"/>
      <c r="L365" s="197"/>
      <c r="M365" s="197"/>
      <c r="N365" s="198"/>
      <c r="O365" s="198"/>
      <c r="P365" s="197"/>
      <c r="Q365" s="197"/>
      <c r="R365" s="198"/>
      <c r="S365" s="198"/>
      <c r="T365" s="197"/>
      <c r="U365" s="197"/>
      <c r="V365" s="198"/>
      <c r="W365" s="198"/>
      <c r="X365" s="197"/>
      <c r="Y365" s="197"/>
      <c r="Z365" s="198"/>
      <c r="AA365" s="198"/>
      <c r="AB365" s="197"/>
      <c r="AC365" s="197"/>
      <c r="AD365" s="198"/>
      <c r="AE365" s="198"/>
      <c r="AF365" s="197">
        <f t="shared" ref="AF365:AF379" si="68">AF364</f>
        <v>2.480000000000001E-2</v>
      </c>
      <c r="AG365" s="197">
        <f t="shared" si="64"/>
        <v>0.83932499999999954</v>
      </c>
      <c r="AH365" s="198">
        <f>ROW(AC76)*AF365^IF(AG365=100%,0,1)*PRODUCT(INDEX(1-AF$289:AF364,))</f>
        <v>0.30317851327534934</v>
      </c>
      <c r="AI365" s="198">
        <f t="shared" si="65"/>
        <v>24.185502658428504</v>
      </c>
      <c r="AJ365" s="197">
        <f t="shared" ref="AJ365:AJ428" si="69">AJ364</f>
        <v>1.4800000000000004E-2</v>
      </c>
      <c r="AK365" s="197">
        <f t="shared" si="66"/>
        <v>0.50336250000000005</v>
      </c>
      <c r="AL365" s="198">
        <f>ROW(AG76)*AJ365^IF(AK365=100%,0,1)*PRODUCT(INDEX(1-AJ$289:AJ364,))</f>
        <v>0.37801286506076559</v>
      </c>
      <c r="AM365" s="199">
        <f t="shared" si="67"/>
        <v>21.831986999030828</v>
      </c>
      <c r="AN365" s="190"/>
    </row>
    <row r="366" spans="1:40" ht="14.45" hidden="1" customHeight="1">
      <c r="A366" s="190"/>
      <c r="B366" s="686"/>
      <c r="C366" s="196">
        <v>76</v>
      </c>
      <c r="D366" s="200"/>
      <c r="E366" s="200"/>
      <c r="F366" s="198"/>
      <c r="G366" s="198"/>
      <c r="H366" s="197"/>
      <c r="I366" s="197"/>
      <c r="J366" s="198"/>
      <c r="K366" s="198"/>
      <c r="L366" s="197"/>
      <c r="M366" s="197"/>
      <c r="N366" s="198"/>
      <c r="O366" s="198"/>
      <c r="P366" s="197"/>
      <c r="Q366" s="197"/>
      <c r="R366" s="198"/>
      <c r="S366" s="198"/>
      <c r="T366" s="197"/>
      <c r="U366" s="197"/>
      <c r="V366" s="198"/>
      <c r="W366" s="198"/>
      <c r="X366" s="197"/>
      <c r="Y366" s="197"/>
      <c r="Z366" s="198"/>
      <c r="AA366" s="198"/>
      <c r="AB366" s="197"/>
      <c r="AC366" s="197"/>
      <c r="AD366" s="198"/>
      <c r="AE366" s="198"/>
      <c r="AF366" s="197">
        <f t="shared" si="68"/>
        <v>2.480000000000001E-2</v>
      </c>
      <c r="AG366" s="197">
        <f t="shared" si="64"/>
        <v>0.85085699999999953</v>
      </c>
      <c r="AH366" s="198">
        <f>ROW(AC77)*AF366^IF(AG366=100%,0,1)*PRODUCT(INDEX(1-AF$289:AF365,))</f>
        <v>0.29954994517435901</v>
      </c>
      <c r="AI366" s="198">
        <f t="shared" si="65"/>
        <v>24.485052603602863</v>
      </c>
      <c r="AJ366" s="197">
        <f t="shared" si="69"/>
        <v>1.4800000000000004E-2</v>
      </c>
      <c r="AK366" s="197">
        <f t="shared" si="66"/>
        <v>0.5102445000000001</v>
      </c>
      <c r="AL366" s="198">
        <f>ROW(AG77)*AJ366^IF(AK366=100%,0,1)*PRODUCT(INDEX(1-AJ$289:AJ365,))</f>
        <v>0.37731851511389086</v>
      </c>
      <c r="AM366" s="199">
        <f t="shared" si="67"/>
        <v>22.20930551414472</v>
      </c>
      <c r="AN366" s="190"/>
    </row>
    <row r="367" spans="1:40" ht="14.45" hidden="1" customHeight="1">
      <c r="A367" s="190"/>
      <c r="B367" s="686"/>
      <c r="C367" s="196">
        <v>77</v>
      </c>
      <c r="D367" s="200"/>
      <c r="E367" s="200"/>
      <c r="F367" s="198"/>
      <c r="G367" s="198"/>
      <c r="H367" s="197"/>
      <c r="I367" s="197"/>
      <c r="J367" s="198"/>
      <c r="K367" s="198"/>
      <c r="L367" s="197"/>
      <c r="M367" s="197"/>
      <c r="N367" s="198"/>
      <c r="O367" s="198"/>
      <c r="P367" s="197"/>
      <c r="Q367" s="197"/>
      <c r="R367" s="198"/>
      <c r="S367" s="198"/>
      <c r="T367" s="197"/>
      <c r="U367" s="197"/>
      <c r="V367" s="198"/>
      <c r="W367" s="198"/>
      <c r="X367" s="197"/>
      <c r="Y367" s="197"/>
      <c r="Z367" s="198"/>
      <c r="AA367" s="198"/>
      <c r="AB367" s="197"/>
      <c r="AC367" s="197"/>
      <c r="AD367" s="198"/>
      <c r="AE367" s="198"/>
      <c r="AF367" s="197">
        <f t="shared" si="68"/>
        <v>2.480000000000001E-2</v>
      </c>
      <c r="AG367" s="197">
        <f t="shared" si="64"/>
        <v>0.86238899999999952</v>
      </c>
      <c r="AH367" s="198">
        <f>ROW(AC78)*AF367^IF(AG367=100%,0,1)*PRODUCT(INDEX(1-AF$289:AF366,))</f>
        <v>0.29591488713837305</v>
      </c>
      <c r="AI367" s="198">
        <f t="shared" si="65"/>
        <v>24.780967490741237</v>
      </c>
      <c r="AJ367" s="197">
        <f t="shared" si="69"/>
        <v>1.4800000000000004E-2</v>
      </c>
      <c r="AK367" s="197">
        <f t="shared" si="66"/>
        <v>0.51712650000000016</v>
      </c>
      <c r="AL367" s="198">
        <f>ROW(AG78)*AJ367^IF(AK367=100%,0,1)*PRODUCT(INDEX(1-AJ$289:AJ366,))</f>
        <v>0.37656191798748062</v>
      </c>
      <c r="AM367" s="199">
        <f t="shared" si="67"/>
        <v>22.585867432132201</v>
      </c>
      <c r="AN367" s="190"/>
    </row>
    <row r="368" spans="1:40" ht="14.45" hidden="1" customHeight="1">
      <c r="A368" s="190"/>
      <c r="B368" s="686"/>
      <c r="C368" s="196">
        <v>78</v>
      </c>
      <c r="D368" s="200"/>
      <c r="E368" s="200"/>
      <c r="F368" s="198"/>
      <c r="G368" s="198"/>
      <c r="H368" s="197"/>
      <c r="I368" s="197"/>
      <c r="J368" s="198"/>
      <c r="K368" s="198"/>
      <c r="L368" s="197"/>
      <c r="M368" s="197"/>
      <c r="N368" s="198"/>
      <c r="O368" s="198"/>
      <c r="P368" s="197"/>
      <c r="Q368" s="197"/>
      <c r="R368" s="198"/>
      <c r="S368" s="198"/>
      <c r="T368" s="197"/>
      <c r="U368" s="197"/>
      <c r="V368" s="198"/>
      <c r="W368" s="198"/>
      <c r="X368" s="197"/>
      <c r="Y368" s="197"/>
      <c r="Z368" s="198"/>
      <c r="AA368" s="198"/>
      <c r="AB368" s="197"/>
      <c r="AC368" s="197"/>
      <c r="AD368" s="198"/>
      <c r="AE368" s="198"/>
      <c r="AF368" s="197">
        <f t="shared" si="68"/>
        <v>2.480000000000001E-2</v>
      </c>
      <c r="AG368" s="197">
        <f t="shared" si="64"/>
        <v>0.8739209999999995</v>
      </c>
      <c r="AH368" s="198">
        <f>ROW(AC79)*AF368^IF(AG368=100%,0,1)*PRODUCT(INDEX(1-AF$289:AF367,))</f>
        <v>0.29227589278269189</v>
      </c>
      <c r="AI368" s="198">
        <f t="shared" si="65"/>
        <v>25.073243383523927</v>
      </c>
      <c r="AJ368" s="197">
        <f t="shared" si="69"/>
        <v>1.4800000000000004E-2</v>
      </c>
      <c r="AK368" s="197">
        <f t="shared" si="66"/>
        <v>0.52400850000000021</v>
      </c>
      <c r="AL368" s="198">
        <f>ROW(AG79)*AJ368^IF(AK368=100%,0,1)*PRODUCT(INDEX(1-AJ$289:AJ367,))</f>
        <v>0.3757450682884616</v>
      </c>
      <c r="AM368" s="199">
        <f t="shared" si="67"/>
        <v>22.961612500420664</v>
      </c>
      <c r="AN368" s="190"/>
    </row>
    <row r="369" spans="1:40" ht="14.45" hidden="1" customHeight="1">
      <c r="A369" s="190"/>
      <c r="B369" s="686"/>
      <c r="C369" s="196">
        <v>79</v>
      </c>
      <c r="D369" s="200"/>
      <c r="E369" s="200"/>
      <c r="F369" s="198"/>
      <c r="G369" s="198"/>
      <c r="H369" s="197"/>
      <c r="I369" s="197"/>
      <c r="J369" s="198"/>
      <c r="K369" s="198"/>
      <c r="L369" s="197"/>
      <c r="M369" s="197"/>
      <c r="N369" s="198"/>
      <c r="O369" s="198"/>
      <c r="P369" s="197"/>
      <c r="Q369" s="197"/>
      <c r="R369" s="198"/>
      <c r="S369" s="198"/>
      <c r="T369" s="197"/>
      <c r="U369" s="197"/>
      <c r="V369" s="198"/>
      <c r="W369" s="198"/>
      <c r="X369" s="197"/>
      <c r="Y369" s="197"/>
      <c r="Z369" s="198"/>
      <c r="AA369" s="198"/>
      <c r="AB369" s="197"/>
      <c r="AC369" s="197"/>
      <c r="AD369" s="198"/>
      <c r="AE369" s="198"/>
      <c r="AF369" s="197">
        <f t="shared" si="68"/>
        <v>2.480000000000001E-2</v>
      </c>
      <c r="AG369" s="197">
        <f t="shared" si="64"/>
        <v>0.88545299999999949</v>
      </c>
      <c r="AH369" s="198">
        <f>ROW(AC80)*AF369^IF(AG369=100%,0,1)*PRODUCT(INDEX(1-AF$289:AF368,))</f>
        <v>0.28863539305486696</v>
      </c>
      <c r="AI369" s="198">
        <f t="shared" si="65"/>
        <v>25.361878776578795</v>
      </c>
      <c r="AJ369" s="197">
        <f t="shared" si="69"/>
        <v>1.4800000000000004E-2</v>
      </c>
      <c r="AK369" s="197">
        <f t="shared" si="66"/>
        <v>0.53089050000000026</v>
      </c>
      <c r="AL369" s="198">
        <f>ROW(AG80)*AJ369^IF(AK369=100%,0,1)*PRODUCT(INDEX(1-AJ$289:AJ368,))</f>
        <v>0.3748699152180176</v>
      </c>
      <c r="AM369" s="199">
        <f t="shared" si="67"/>
        <v>23.336482415638681</v>
      </c>
      <c r="AN369" s="190"/>
    </row>
    <row r="370" spans="1:40" ht="14.45" hidden="1" customHeight="1">
      <c r="A370" s="190"/>
      <c r="B370" s="686"/>
      <c r="C370" s="196">
        <v>80</v>
      </c>
      <c r="D370" s="200"/>
      <c r="E370" s="200"/>
      <c r="F370" s="198"/>
      <c r="G370" s="198"/>
      <c r="H370" s="197"/>
      <c r="I370" s="197"/>
      <c r="J370" s="198"/>
      <c r="K370" s="198"/>
      <c r="L370" s="197"/>
      <c r="M370" s="197"/>
      <c r="N370" s="198"/>
      <c r="O370" s="198"/>
      <c r="P370" s="197"/>
      <c r="Q370" s="197"/>
      <c r="R370" s="198"/>
      <c r="S370" s="198"/>
      <c r="T370" s="197"/>
      <c r="U370" s="197"/>
      <c r="V370" s="198"/>
      <c r="W370" s="198"/>
      <c r="X370" s="197"/>
      <c r="Y370" s="197"/>
      <c r="Z370" s="198"/>
      <c r="AA370" s="198"/>
      <c r="AB370" s="197"/>
      <c r="AC370" s="197"/>
      <c r="AD370" s="198"/>
      <c r="AE370" s="198"/>
      <c r="AF370" s="197">
        <f t="shared" si="68"/>
        <v>2.480000000000001E-2</v>
      </c>
      <c r="AG370" s="197">
        <f t="shared" si="64"/>
        <v>0.89698499999999948</v>
      </c>
      <c r="AH370" s="198">
        <f>ROW(AC81)*AF370^IF(AG370=100%,0,1)*PRODUCT(INDEX(1-AF$289:AF369,))</f>
        <v>0.28499570074844505</v>
      </c>
      <c r="AI370" s="198">
        <f t="shared" si="65"/>
        <v>25.646874477327241</v>
      </c>
      <c r="AJ370" s="197">
        <f t="shared" si="69"/>
        <v>1.4800000000000004E-2</v>
      </c>
      <c r="AK370" s="197">
        <f t="shared" si="66"/>
        <v>0.53777250000000032</v>
      </c>
      <c r="AL370" s="198">
        <f>ROW(AG81)*AJ370^IF(AK370=100%,0,1)*PRODUCT(INDEX(1-AJ$289:AJ369,))</f>
        <v>0.37393836347870074</v>
      </c>
      <c r="AM370" s="199">
        <f t="shared" si="67"/>
        <v>23.710420779117381</v>
      </c>
      <c r="AN370" s="190"/>
    </row>
    <row r="371" spans="1:40" ht="14.45" hidden="1" customHeight="1">
      <c r="A371" s="190"/>
      <c r="B371" s="686"/>
      <c r="C371" s="196">
        <v>81</v>
      </c>
      <c r="D371" s="200"/>
      <c r="E371" s="200"/>
      <c r="F371" s="198"/>
      <c r="G371" s="198"/>
      <c r="H371" s="197"/>
      <c r="I371" s="197"/>
      <c r="J371" s="198"/>
      <c r="K371" s="198"/>
      <c r="L371" s="197"/>
      <c r="M371" s="197"/>
      <c r="N371" s="198"/>
      <c r="O371" s="198"/>
      <c r="P371" s="197"/>
      <c r="Q371" s="197"/>
      <c r="R371" s="198"/>
      <c r="S371" s="198"/>
      <c r="T371" s="197"/>
      <c r="U371" s="197"/>
      <c r="V371" s="198"/>
      <c r="W371" s="198"/>
      <c r="X371" s="197"/>
      <c r="Y371" s="197"/>
      <c r="Z371" s="198"/>
      <c r="AA371" s="198"/>
      <c r="AB371" s="197"/>
      <c r="AC371" s="197"/>
      <c r="AD371" s="198"/>
      <c r="AE371" s="198"/>
      <c r="AF371" s="197">
        <f t="shared" si="68"/>
        <v>2.480000000000001E-2</v>
      </c>
      <c r="AG371" s="197">
        <f t="shared" si="64"/>
        <v>0.90851699999999946</v>
      </c>
      <c r="AH371" s="198">
        <f>ROW(AC82)*AF371^IF(AG371=100%,0,1)*PRODUCT(INDEX(1-AF$289:AF370,))</f>
        <v>0.28135901486827719</v>
      </c>
      <c r="AI371" s="198">
        <f t="shared" si="65"/>
        <v>25.928233492195517</v>
      </c>
      <c r="AJ371" s="197">
        <f t="shared" si="69"/>
        <v>1.4800000000000004E-2</v>
      </c>
      <c r="AK371" s="197">
        <f t="shared" si="66"/>
        <v>0.54465450000000037</v>
      </c>
      <c r="AL371" s="198">
        <f>ROW(AG82)*AJ371^IF(AK371=100%,0,1)*PRODUCT(INDEX(1-AJ$289:AJ370,))</f>
        <v>0.37295227416463833</v>
      </c>
      <c r="AM371" s="199">
        <f t="shared" si="67"/>
        <v>24.08337305328202</v>
      </c>
      <c r="AN371" s="190"/>
    </row>
    <row r="372" spans="1:40" ht="14.45" hidden="1" customHeight="1">
      <c r="A372" s="190"/>
      <c r="B372" s="686"/>
      <c r="C372" s="196">
        <v>82</v>
      </c>
      <c r="D372" s="200"/>
      <c r="E372" s="200"/>
      <c r="F372" s="198"/>
      <c r="G372" s="198"/>
      <c r="H372" s="197"/>
      <c r="I372" s="197"/>
      <c r="J372" s="198"/>
      <c r="K372" s="198"/>
      <c r="L372" s="197"/>
      <c r="M372" s="197"/>
      <c r="N372" s="198"/>
      <c r="O372" s="198"/>
      <c r="P372" s="197"/>
      <c r="Q372" s="197"/>
      <c r="R372" s="198"/>
      <c r="S372" s="198"/>
      <c r="T372" s="197"/>
      <c r="U372" s="197"/>
      <c r="V372" s="198"/>
      <c r="W372" s="198"/>
      <c r="X372" s="197"/>
      <c r="Y372" s="197"/>
      <c r="Z372" s="198"/>
      <c r="AA372" s="198"/>
      <c r="AB372" s="197"/>
      <c r="AC372" s="197"/>
      <c r="AD372" s="198"/>
      <c r="AE372" s="198"/>
      <c r="AF372" s="197">
        <f t="shared" si="68"/>
        <v>2.480000000000001E-2</v>
      </c>
      <c r="AG372" s="197">
        <f t="shared" si="64"/>
        <v>0.92004899999999945</v>
      </c>
      <c r="AH372" s="198">
        <f>ROW(AC83)*AF372^IF(AG372=100%,0,1)*PRODUCT(INDEX(1-AF$289:AF371,))</f>
        <v>0.27772742485197738</v>
      </c>
      <c r="AI372" s="198">
        <f t="shared" si="65"/>
        <v>26.205960917047495</v>
      </c>
      <c r="AJ372" s="197">
        <f t="shared" si="69"/>
        <v>1.4800000000000004E-2</v>
      </c>
      <c r="AK372" s="197">
        <f t="shared" si="66"/>
        <v>0.55153650000000043</v>
      </c>
      <c r="AL372" s="198">
        <f>ROW(AG83)*AJ372^IF(AK372=100%,0,1)*PRODUCT(INDEX(1-AJ$289:AJ371,))</f>
        <v>0.37191346563513589</v>
      </c>
      <c r="AM372" s="199">
        <f t="shared" si="67"/>
        <v>24.455286518917156</v>
      </c>
      <c r="AN372" s="190"/>
    </row>
    <row r="373" spans="1:40" ht="14.45" hidden="1" customHeight="1">
      <c r="A373" s="190"/>
      <c r="B373" s="686"/>
      <c r="C373" s="196">
        <v>83</v>
      </c>
      <c r="D373" s="200"/>
      <c r="E373" s="200"/>
      <c r="F373" s="198"/>
      <c r="G373" s="198"/>
      <c r="H373" s="197"/>
      <c r="I373" s="197"/>
      <c r="J373" s="198"/>
      <c r="K373" s="198"/>
      <c r="L373" s="197"/>
      <c r="M373" s="197"/>
      <c r="N373" s="198"/>
      <c r="O373" s="198"/>
      <c r="P373" s="197"/>
      <c r="Q373" s="197"/>
      <c r="R373" s="198"/>
      <c r="S373" s="198"/>
      <c r="T373" s="197"/>
      <c r="U373" s="197"/>
      <c r="V373" s="198"/>
      <c r="W373" s="198"/>
      <c r="X373" s="197"/>
      <c r="Y373" s="197"/>
      <c r="Z373" s="198"/>
      <c r="AA373" s="198"/>
      <c r="AB373" s="197"/>
      <c r="AC373" s="197"/>
      <c r="AD373" s="198"/>
      <c r="AE373" s="198"/>
      <c r="AF373" s="197">
        <f t="shared" si="68"/>
        <v>2.480000000000001E-2</v>
      </c>
      <c r="AG373" s="197">
        <f t="shared" si="64"/>
        <v>0.93158099999999944</v>
      </c>
      <c r="AH373" s="198">
        <f>ROW(AC84)*AF373^IF(AG373=100%,0,1)*PRODUCT(INDEX(1-AF$289:AF372,))</f>
        <v>0.27410291465198144</v>
      </c>
      <c r="AI373" s="198">
        <f t="shared" si="65"/>
        <v>26.480063831699475</v>
      </c>
      <c r="AJ373" s="197">
        <f t="shared" si="69"/>
        <v>1.4800000000000004E-2</v>
      </c>
      <c r="AK373" s="197">
        <f t="shared" si="66"/>
        <v>0.55841850000000048</v>
      </c>
      <c r="AL373" s="198">
        <f>ROW(AG84)*AJ373^IF(AK373=100%,0,1)*PRODUCT(INDEX(1-AJ$289:AJ372,))</f>
        <v>0.37082371437197365</v>
      </c>
      <c r="AM373" s="199">
        <f t="shared" si="67"/>
        <v>24.826110233289128</v>
      </c>
      <c r="AN373" s="190"/>
    </row>
    <row r="374" spans="1:40" ht="14.45" hidden="1" customHeight="1">
      <c r="A374" s="190"/>
      <c r="B374" s="686"/>
      <c r="C374" s="196">
        <v>84</v>
      </c>
      <c r="D374" s="200"/>
      <c r="E374" s="200"/>
      <c r="F374" s="198"/>
      <c r="G374" s="198"/>
      <c r="H374" s="197"/>
      <c r="I374" s="197"/>
      <c r="J374" s="198"/>
      <c r="K374" s="198"/>
      <c r="L374" s="197"/>
      <c r="M374" s="197"/>
      <c r="N374" s="198"/>
      <c r="O374" s="198"/>
      <c r="P374" s="197"/>
      <c r="Q374" s="197"/>
      <c r="R374" s="198"/>
      <c r="S374" s="198"/>
      <c r="T374" s="197"/>
      <c r="U374" s="197"/>
      <c r="V374" s="198"/>
      <c r="W374" s="198"/>
      <c r="X374" s="197"/>
      <c r="Y374" s="197"/>
      <c r="Z374" s="198"/>
      <c r="AA374" s="198"/>
      <c r="AB374" s="197"/>
      <c r="AC374" s="197"/>
      <c r="AD374" s="198"/>
      <c r="AE374" s="198"/>
      <c r="AF374" s="197">
        <f t="shared" si="68"/>
        <v>2.480000000000001E-2</v>
      </c>
      <c r="AG374" s="197">
        <f t="shared" si="64"/>
        <v>0.94311299999999942</v>
      </c>
      <c r="AH374" s="198">
        <f>ROW(AC85)*AF374^IF(AG374=100%,0,1)*PRODUCT(INDEX(1-AF$289:AF373,))</f>
        <v>0.27048736668252438</v>
      </c>
      <c r="AI374" s="198">
        <f t="shared" si="65"/>
        <v>26.750551198381999</v>
      </c>
      <c r="AJ374" s="197">
        <f t="shared" si="69"/>
        <v>1.4800000000000004E-2</v>
      </c>
      <c r="AK374" s="197">
        <f t="shared" si="66"/>
        <v>0.56530050000000054</v>
      </c>
      <c r="AL374" s="198">
        <f>ROW(AG85)*AJ374^IF(AK374=100%,0,1)*PRODUCT(INDEX(1-AJ$289:AJ373,))</f>
        <v>0.36968475582068833</v>
      </c>
      <c r="AM374" s="199">
        <f t="shared" si="67"/>
        <v>25.195794989109817</v>
      </c>
      <c r="AN374" s="190"/>
    </row>
    <row r="375" spans="1:40" ht="14.45" hidden="1" customHeight="1">
      <c r="A375" s="190"/>
      <c r="B375" s="686"/>
      <c r="C375" s="196">
        <v>85</v>
      </c>
      <c r="D375" s="200"/>
      <c r="E375" s="200"/>
      <c r="F375" s="198"/>
      <c r="G375" s="198"/>
      <c r="H375" s="197"/>
      <c r="I375" s="197"/>
      <c r="J375" s="198"/>
      <c r="K375" s="198"/>
      <c r="L375" s="197"/>
      <c r="M375" s="197"/>
      <c r="N375" s="198"/>
      <c r="O375" s="198"/>
      <c r="P375" s="197"/>
      <c r="Q375" s="197"/>
      <c r="R375" s="198"/>
      <c r="S375" s="198"/>
      <c r="T375" s="197"/>
      <c r="U375" s="197"/>
      <c r="V375" s="198"/>
      <c r="W375" s="198"/>
      <c r="X375" s="197"/>
      <c r="Y375" s="197"/>
      <c r="Z375" s="198"/>
      <c r="AA375" s="198"/>
      <c r="AB375" s="197"/>
      <c r="AC375" s="197"/>
      <c r="AD375" s="198"/>
      <c r="AE375" s="198"/>
      <c r="AF375" s="197">
        <f t="shared" si="68"/>
        <v>2.480000000000001E-2</v>
      </c>
      <c r="AG375" s="197">
        <f t="shared" si="64"/>
        <v>0.95464499999999941</v>
      </c>
      <c r="AH375" s="198">
        <f>ROW(AC86)*AF375^IF(AG375=100%,0,1)*PRODUCT(INDEX(1-AF$289:AF374,))</f>
        <v>0.26688256563572477</v>
      </c>
      <c r="AI375" s="198">
        <f t="shared" si="65"/>
        <v>27.017433764017724</v>
      </c>
      <c r="AJ375" s="197">
        <f t="shared" si="69"/>
        <v>1.4800000000000004E-2</v>
      </c>
      <c r="AK375" s="197">
        <f t="shared" si="66"/>
        <v>0.57218250000000059</v>
      </c>
      <c r="AL375" s="198">
        <f>ROW(AG86)*AJ375^IF(AK375=100%,0,1)*PRODUCT(INDEX(1-AJ$289:AJ374,))</f>
        <v>0.36849828521612493</v>
      </c>
      <c r="AM375" s="199">
        <f t="shared" si="67"/>
        <v>25.564293274325941</v>
      </c>
      <c r="AN375" s="190"/>
    </row>
    <row r="376" spans="1:40" ht="14.45" hidden="1" customHeight="1">
      <c r="A376" s="190"/>
      <c r="B376" s="686"/>
      <c r="C376" s="196">
        <v>86</v>
      </c>
      <c r="D376" s="200"/>
      <c r="E376" s="200"/>
      <c r="F376" s="198"/>
      <c r="G376" s="198"/>
      <c r="H376" s="197"/>
      <c r="I376" s="197"/>
      <c r="J376" s="198"/>
      <c r="K376" s="198"/>
      <c r="L376" s="197"/>
      <c r="M376" s="197"/>
      <c r="N376" s="198"/>
      <c r="O376" s="198"/>
      <c r="P376" s="197"/>
      <c r="Q376" s="197"/>
      <c r="R376" s="198"/>
      <c r="S376" s="198"/>
      <c r="T376" s="197"/>
      <c r="U376" s="197"/>
      <c r="V376" s="198"/>
      <c r="W376" s="198"/>
      <c r="X376" s="197"/>
      <c r="Y376" s="197"/>
      <c r="Z376" s="198"/>
      <c r="AA376" s="198"/>
      <c r="AB376" s="197"/>
      <c r="AC376" s="197"/>
      <c r="AD376" s="198"/>
      <c r="AE376" s="198"/>
      <c r="AF376" s="197">
        <f t="shared" si="68"/>
        <v>2.480000000000001E-2</v>
      </c>
      <c r="AG376" s="197">
        <f t="shared" si="64"/>
        <v>0.9661769999999994</v>
      </c>
      <c r="AH376" s="198">
        <f>ROW(AC87)*AF376^IF(AG376=100%,0,1)*PRODUCT(INDEX(1-AF$289:AF375,))</f>
        <v>0.26329020217084198</v>
      </c>
      <c r="AI376" s="198">
        <f t="shared" si="65"/>
        <v>27.280723966188567</v>
      </c>
      <c r="AJ376" s="197">
        <f t="shared" si="69"/>
        <v>1.4800000000000004E-2</v>
      </c>
      <c r="AK376" s="197">
        <f t="shared" si="66"/>
        <v>0.57906450000000065</v>
      </c>
      <c r="AL376" s="198">
        <f>ROW(AG87)*AJ376^IF(AK376=100%,0,1)*PRODUCT(INDEX(1-AJ$289:AJ375,))</f>
        <v>0.36726595839254161</v>
      </c>
      <c r="AM376" s="199">
        <f t="shared" si="67"/>
        <v>25.931559232718481</v>
      </c>
      <c r="AN376" s="190"/>
    </row>
    <row r="377" spans="1:40" ht="14.45" hidden="1" customHeight="1">
      <c r="A377" s="190"/>
      <c r="B377" s="686"/>
      <c r="C377" s="196">
        <v>87</v>
      </c>
      <c r="D377" s="200"/>
      <c r="E377" s="200"/>
      <c r="F377" s="198"/>
      <c r="G377" s="198"/>
      <c r="H377" s="197"/>
      <c r="I377" s="197"/>
      <c r="J377" s="198"/>
      <c r="K377" s="198"/>
      <c r="L377" s="197"/>
      <c r="M377" s="197"/>
      <c r="N377" s="198"/>
      <c r="O377" s="198"/>
      <c r="P377" s="197"/>
      <c r="Q377" s="197"/>
      <c r="R377" s="198"/>
      <c r="S377" s="198"/>
      <c r="T377" s="197"/>
      <c r="U377" s="197"/>
      <c r="V377" s="198"/>
      <c r="W377" s="198"/>
      <c r="X377" s="197"/>
      <c r="Y377" s="197"/>
      <c r="Z377" s="198"/>
      <c r="AA377" s="198"/>
      <c r="AB377" s="197"/>
      <c r="AC377" s="197"/>
      <c r="AD377" s="198"/>
      <c r="AE377" s="198"/>
      <c r="AF377" s="197">
        <f t="shared" si="68"/>
        <v>2.480000000000001E-2</v>
      </c>
      <c r="AG377" s="197">
        <f t="shared" si="64"/>
        <v>0.97770899999999938</v>
      </c>
      <c r="AH377" s="198">
        <f>ROW(AC88)*AF377^IF(AG377=100%,0,1)*PRODUCT(INDEX(1-AF$289:AF376,))</f>
        <v>0.25971187648064886</v>
      </c>
      <c r="AI377" s="198">
        <f t="shared" si="65"/>
        <v>27.540435842669215</v>
      </c>
      <c r="AJ377" s="197">
        <f t="shared" si="69"/>
        <v>1.4800000000000004E-2</v>
      </c>
      <c r="AK377" s="197">
        <f t="shared" si="66"/>
        <v>0.5859465000000007</v>
      </c>
      <c r="AL377" s="198">
        <f>ROW(AG88)*AJ377^IF(AK377=100%,0,1)*PRODUCT(INDEX(1-AJ$289:AJ376,))</f>
        <v>0.36598939257854279</v>
      </c>
      <c r="AM377" s="199">
        <f t="shared" si="67"/>
        <v>26.297548625297022</v>
      </c>
      <c r="AN377" s="190"/>
    </row>
    <row r="378" spans="1:40" ht="14.45" hidden="1" customHeight="1">
      <c r="A378" s="190"/>
      <c r="B378" s="686"/>
      <c r="C378" s="196">
        <v>88</v>
      </c>
      <c r="D378" s="200"/>
      <c r="E378" s="200"/>
      <c r="F378" s="198"/>
      <c r="G378" s="198"/>
      <c r="H378" s="197"/>
      <c r="I378" s="197"/>
      <c r="J378" s="198"/>
      <c r="K378" s="198"/>
      <c r="L378" s="197"/>
      <c r="M378" s="197"/>
      <c r="N378" s="198"/>
      <c r="O378" s="198"/>
      <c r="P378" s="197"/>
      <c r="Q378" s="197"/>
      <c r="R378" s="198"/>
      <c r="S378" s="198"/>
      <c r="T378" s="197"/>
      <c r="U378" s="197"/>
      <c r="V378" s="198"/>
      <c r="W378" s="198"/>
      <c r="X378" s="197"/>
      <c r="Y378" s="197"/>
      <c r="Z378" s="198"/>
      <c r="AA378" s="198"/>
      <c r="AB378" s="197"/>
      <c r="AC378" s="197"/>
      <c r="AD378" s="198"/>
      <c r="AE378" s="198"/>
      <c r="AF378" s="197">
        <f t="shared" si="68"/>
        <v>2.480000000000001E-2</v>
      </c>
      <c r="AG378" s="197">
        <f t="shared" si="64"/>
        <v>0.98924099999999937</v>
      </c>
      <c r="AH378" s="198">
        <f>ROW(AC89)*AF378^IF(AG378=100%,0,1)*PRODUCT(INDEX(1-AF$289:AF377,))</f>
        <v>0.25614910173874611</v>
      </c>
      <c r="AI378" s="198">
        <f t="shared" si="65"/>
        <v>27.796584944407961</v>
      </c>
      <c r="AJ378" s="197">
        <f t="shared" si="69"/>
        <v>1.4800000000000004E-2</v>
      </c>
      <c r="AK378" s="197">
        <f t="shared" si="66"/>
        <v>0.59282850000000076</v>
      </c>
      <c r="AL378" s="198">
        <f>ROW(AG89)*AJ378^IF(AK378=100%,0,1)*PRODUCT(INDEX(1-AJ$289:AJ377,))</f>
        <v>0.36467016717711187</v>
      </c>
      <c r="AM378" s="199">
        <f t="shared" si="67"/>
        <v>26.662218792474135</v>
      </c>
      <c r="AN378" s="190"/>
    </row>
    <row r="379" spans="1:40" ht="14.45" customHeight="1">
      <c r="A379" s="190"/>
      <c r="B379" s="686"/>
      <c r="C379" s="196">
        <v>89</v>
      </c>
      <c r="D379" s="200"/>
      <c r="E379" s="200"/>
      <c r="F379" s="198"/>
      <c r="G379" s="198"/>
      <c r="H379" s="197"/>
      <c r="I379" s="197"/>
      <c r="J379" s="198"/>
      <c r="K379" s="198"/>
      <c r="L379" s="197"/>
      <c r="M379" s="197"/>
      <c r="N379" s="198"/>
      <c r="O379" s="198"/>
      <c r="P379" s="197"/>
      <c r="Q379" s="197"/>
      <c r="R379" s="198"/>
      <c r="S379" s="198"/>
      <c r="T379" s="197"/>
      <c r="U379" s="197"/>
      <c r="V379" s="198"/>
      <c r="W379" s="198"/>
      <c r="X379" s="197"/>
      <c r="Y379" s="197"/>
      <c r="Z379" s="198"/>
      <c r="AA379" s="198"/>
      <c r="AB379" s="197"/>
      <c r="AC379" s="197"/>
      <c r="AD379" s="198"/>
      <c r="AE379" s="198"/>
      <c r="AF379" s="197">
        <f t="shared" si="68"/>
        <v>2.480000000000001E-2</v>
      </c>
      <c r="AG379" s="197">
        <f t="shared" si="64"/>
        <v>1</v>
      </c>
      <c r="AH379" s="198">
        <f>ROW(AC90)*AF379^IF(AG379=100%,0,1)*PRODUCT(INDEX(1-AF$289:AF378,))</f>
        <v>10.185617235142379</v>
      </c>
      <c r="AI379" s="198">
        <f t="shared" si="65"/>
        <v>37.982202179550342</v>
      </c>
      <c r="AJ379" s="197">
        <f t="shared" si="69"/>
        <v>1.4800000000000004E-2</v>
      </c>
      <c r="AK379" s="197">
        <f t="shared" si="66"/>
        <v>0.59971050000000081</v>
      </c>
      <c r="AL379" s="198">
        <f>ROW(AG90)*AJ379^IF(AK379=100%,0,1)*PRODUCT(INDEX(1-AJ$289:AJ378,))</f>
        <v>0.36330982453101296</v>
      </c>
      <c r="AM379" s="199">
        <f t="shared" si="67"/>
        <v>27.025528617005147</v>
      </c>
      <c r="AN379" s="190"/>
    </row>
    <row r="380" spans="1:40" ht="14.45" hidden="1" customHeight="1">
      <c r="A380" s="190"/>
      <c r="B380" s="686"/>
      <c r="C380" s="196">
        <v>90</v>
      </c>
      <c r="D380" s="200"/>
      <c r="E380" s="200"/>
      <c r="F380" s="198"/>
      <c r="G380" s="198"/>
      <c r="H380" s="197"/>
      <c r="I380" s="197"/>
      <c r="J380" s="198"/>
      <c r="K380" s="198"/>
      <c r="L380" s="197"/>
      <c r="M380" s="197"/>
      <c r="N380" s="198"/>
      <c r="O380" s="198"/>
      <c r="P380" s="197"/>
      <c r="Q380" s="197"/>
      <c r="R380" s="198"/>
      <c r="S380" s="198"/>
      <c r="T380" s="197"/>
      <c r="U380" s="197"/>
      <c r="V380" s="198"/>
      <c r="W380" s="198"/>
      <c r="X380" s="197"/>
      <c r="Y380" s="197"/>
      <c r="Z380" s="198"/>
      <c r="AA380" s="198"/>
      <c r="AB380" s="197"/>
      <c r="AC380" s="197"/>
      <c r="AD380" s="198"/>
      <c r="AE380" s="198"/>
      <c r="AF380" s="197"/>
      <c r="AG380" s="197"/>
      <c r="AH380" s="198"/>
      <c r="AI380" s="198"/>
      <c r="AJ380" s="197">
        <f t="shared" si="69"/>
        <v>1.4800000000000004E-2</v>
      </c>
      <c r="AK380" s="197">
        <f t="shared" si="66"/>
        <v>0.60659250000000087</v>
      </c>
      <c r="AL380" s="198">
        <f>ROW(AG91)*AJ380^IF(AK380=100%,0,1)*PRODUCT(INDEX(1-AJ$289:AJ379,))</f>
        <v>0.36190987067382013</v>
      </c>
      <c r="AM380" s="199">
        <f t="shared" si="67"/>
        <v>27.387438487678967</v>
      </c>
      <c r="AN380" s="190"/>
    </row>
    <row r="381" spans="1:40" ht="14.45" hidden="1" customHeight="1">
      <c r="A381" s="190"/>
      <c r="B381" s="686"/>
      <c r="C381" s="196">
        <v>91</v>
      </c>
      <c r="D381" s="200"/>
      <c r="E381" s="200"/>
      <c r="F381" s="198"/>
      <c r="G381" s="198"/>
      <c r="H381" s="197"/>
      <c r="I381" s="197"/>
      <c r="J381" s="198"/>
      <c r="K381" s="198"/>
      <c r="L381" s="197"/>
      <c r="M381" s="197"/>
      <c r="N381" s="198"/>
      <c r="O381" s="198"/>
      <c r="P381" s="197"/>
      <c r="Q381" s="197"/>
      <c r="R381" s="198"/>
      <c r="S381" s="198"/>
      <c r="T381" s="197"/>
      <c r="U381" s="197"/>
      <c r="V381" s="198"/>
      <c r="W381" s="198"/>
      <c r="X381" s="197"/>
      <c r="Y381" s="197"/>
      <c r="Z381" s="198"/>
      <c r="AA381" s="198"/>
      <c r="AB381" s="197"/>
      <c r="AC381" s="197"/>
      <c r="AD381" s="198"/>
      <c r="AE381" s="198"/>
      <c r="AF381" s="197"/>
      <c r="AG381" s="197"/>
      <c r="AH381" s="198"/>
      <c r="AI381" s="198"/>
      <c r="AJ381" s="197">
        <f t="shared" si="69"/>
        <v>1.4800000000000004E-2</v>
      </c>
      <c r="AK381" s="197">
        <f t="shared" si="66"/>
        <v>0.61347450000000092</v>
      </c>
      <c r="AL381" s="198">
        <f>ROW(AG92)*AJ381^IF(AK381=100%,0,1)*PRODUCT(INDEX(1-AJ$289:AJ380,))</f>
        <v>0.36047177606683489</v>
      </c>
      <c r="AM381" s="199">
        <f t="shared" si="67"/>
        <v>27.747910263745801</v>
      </c>
      <c r="AN381" s="190"/>
    </row>
    <row r="382" spans="1:40" ht="14.45" hidden="1" customHeight="1">
      <c r="A382" s="190"/>
      <c r="B382" s="686"/>
      <c r="C382" s="196">
        <v>92</v>
      </c>
      <c r="D382" s="200"/>
      <c r="E382" s="200"/>
      <c r="F382" s="198"/>
      <c r="G382" s="198"/>
      <c r="H382" s="197"/>
      <c r="I382" s="197"/>
      <c r="J382" s="198"/>
      <c r="K382" s="198"/>
      <c r="L382" s="197"/>
      <c r="M382" s="197"/>
      <c r="N382" s="198"/>
      <c r="O382" s="198"/>
      <c r="P382" s="197"/>
      <c r="Q382" s="197"/>
      <c r="R382" s="198"/>
      <c r="S382" s="198"/>
      <c r="T382" s="197"/>
      <c r="U382" s="197"/>
      <c r="V382" s="198"/>
      <c r="W382" s="198"/>
      <c r="X382" s="197"/>
      <c r="Y382" s="197"/>
      <c r="Z382" s="198"/>
      <c r="AA382" s="198"/>
      <c r="AB382" s="197"/>
      <c r="AC382" s="197"/>
      <c r="AD382" s="198"/>
      <c r="AE382" s="198"/>
      <c r="AF382" s="197"/>
      <c r="AG382" s="197"/>
      <c r="AH382" s="198"/>
      <c r="AI382" s="198"/>
      <c r="AJ382" s="197">
        <f t="shared" si="69"/>
        <v>1.4800000000000004E-2</v>
      </c>
      <c r="AK382" s="197">
        <f t="shared" si="66"/>
        <v>0.62035650000000098</v>
      </c>
      <c r="AL382" s="198">
        <f>ROW(AG93)*AJ382^IF(AK382=100%,0,1)*PRODUCT(INDEX(1-AJ$289:AJ381,))</f>
        <v>0.35899697632214406</v>
      </c>
      <c r="AM382" s="199">
        <f t="shared" si="67"/>
        <v>28.106907240067944</v>
      </c>
      <c r="AN382" s="190"/>
    </row>
    <row r="383" spans="1:40" ht="14.45" hidden="1" customHeight="1">
      <c r="A383" s="190"/>
      <c r="B383" s="686"/>
      <c r="C383" s="196">
        <v>93</v>
      </c>
      <c r="D383" s="200"/>
      <c r="E383" s="200"/>
      <c r="F383" s="198"/>
      <c r="G383" s="198"/>
      <c r="H383" s="197"/>
      <c r="I383" s="197"/>
      <c r="J383" s="198"/>
      <c r="K383" s="198"/>
      <c r="L383" s="197"/>
      <c r="M383" s="197"/>
      <c r="N383" s="198"/>
      <c r="O383" s="198"/>
      <c r="P383" s="197"/>
      <c r="Q383" s="197"/>
      <c r="R383" s="198"/>
      <c r="S383" s="198"/>
      <c r="T383" s="197"/>
      <c r="U383" s="197"/>
      <c r="V383" s="198"/>
      <c r="W383" s="198"/>
      <c r="X383" s="197"/>
      <c r="Y383" s="197"/>
      <c r="Z383" s="198"/>
      <c r="AA383" s="198"/>
      <c r="AB383" s="197"/>
      <c r="AC383" s="197"/>
      <c r="AD383" s="198"/>
      <c r="AE383" s="198"/>
      <c r="AF383" s="197"/>
      <c r="AG383" s="197"/>
      <c r="AH383" s="198"/>
      <c r="AI383" s="198"/>
      <c r="AJ383" s="197">
        <f t="shared" si="69"/>
        <v>1.4800000000000004E-2</v>
      </c>
      <c r="AK383" s="197">
        <f t="shared" si="66"/>
        <v>0.62723850000000103</v>
      </c>
      <c r="AL383" s="198">
        <f>ROW(AG94)*AJ383^IF(AK383=100%,0,1)*PRODUCT(INDEX(1-AJ$289:AJ382,))</f>
        <v>0.35748687291206643</v>
      </c>
      <c r="AM383" s="199">
        <f t="shared" si="67"/>
        <v>28.46439411298001</v>
      </c>
      <c r="AN383" s="190"/>
    </row>
    <row r="384" spans="1:40" ht="14.45" hidden="1" customHeight="1">
      <c r="A384" s="190"/>
      <c r="B384" s="686"/>
      <c r="C384" s="196">
        <v>94</v>
      </c>
      <c r="D384" s="200"/>
      <c r="E384" s="200"/>
      <c r="F384" s="198"/>
      <c r="G384" s="198"/>
      <c r="H384" s="197"/>
      <c r="I384" s="197"/>
      <c r="J384" s="198"/>
      <c r="K384" s="198"/>
      <c r="L384" s="197"/>
      <c r="M384" s="197"/>
      <c r="N384" s="198"/>
      <c r="O384" s="198"/>
      <c r="P384" s="197"/>
      <c r="Q384" s="197"/>
      <c r="R384" s="198"/>
      <c r="S384" s="198"/>
      <c r="T384" s="197"/>
      <c r="U384" s="197"/>
      <c r="V384" s="198"/>
      <c r="W384" s="198"/>
      <c r="X384" s="197"/>
      <c r="Y384" s="197"/>
      <c r="Z384" s="198"/>
      <c r="AA384" s="198"/>
      <c r="AB384" s="197"/>
      <c r="AC384" s="197"/>
      <c r="AD384" s="198"/>
      <c r="AE384" s="198"/>
      <c r="AF384" s="197"/>
      <c r="AG384" s="197"/>
      <c r="AH384" s="198"/>
      <c r="AI384" s="198"/>
      <c r="AJ384" s="197">
        <f t="shared" si="69"/>
        <v>1.4800000000000004E-2</v>
      </c>
      <c r="AK384" s="197">
        <f t="shared" si="66"/>
        <v>0.63412050000000109</v>
      </c>
      <c r="AL384" s="198">
        <f>ROW(AG95)*AJ384^IF(AK384=100%,0,1)*PRODUCT(INDEX(1-AJ$289:AJ383,))</f>
        <v>0.3559428338652334</v>
      </c>
      <c r="AM384" s="199">
        <f t="shared" si="67"/>
        <v>28.820336946845241</v>
      </c>
      <c r="AN384" s="190"/>
    </row>
    <row r="385" spans="1:40" ht="14.45" hidden="1" customHeight="1">
      <c r="A385" s="190"/>
      <c r="B385" s="686"/>
      <c r="C385" s="196">
        <v>95</v>
      </c>
      <c r="D385" s="200"/>
      <c r="E385" s="200"/>
      <c r="F385" s="198"/>
      <c r="G385" s="198"/>
      <c r="H385" s="197"/>
      <c r="I385" s="197"/>
      <c r="J385" s="198"/>
      <c r="K385" s="198"/>
      <c r="L385" s="197"/>
      <c r="M385" s="197"/>
      <c r="N385" s="198"/>
      <c r="O385" s="198"/>
      <c r="P385" s="197"/>
      <c r="Q385" s="197"/>
      <c r="R385" s="198"/>
      <c r="S385" s="198"/>
      <c r="T385" s="197"/>
      <c r="U385" s="197"/>
      <c r="V385" s="198"/>
      <c r="W385" s="198"/>
      <c r="X385" s="197"/>
      <c r="Y385" s="197"/>
      <c r="Z385" s="198"/>
      <c r="AA385" s="198"/>
      <c r="AB385" s="197"/>
      <c r="AC385" s="197"/>
      <c r="AD385" s="198"/>
      <c r="AE385" s="198"/>
      <c r="AF385" s="197"/>
      <c r="AG385" s="197"/>
      <c r="AH385" s="198"/>
      <c r="AI385" s="198"/>
      <c r="AJ385" s="197">
        <f t="shared" si="69"/>
        <v>1.4800000000000004E-2</v>
      </c>
      <c r="AK385" s="197">
        <f t="shared" si="66"/>
        <v>0.64100250000000114</v>
      </c>
      <c r="AL385" s="198">
        <f>ROW(AG96)*AJ385^IF(AK385=100%,0,1)*PRODUCT(INDEX(1-AJ$289:AJ384,))</f>
        <v>0.35436619444954404</v>
      </c>
      <c r="AM385" s="199">
        <f t="shared" si="67"/>
        <v>29.174703141294785</v>
      </c>
      <c r="AN385" s="190"/>
    </row>
    <row r="386" spans="1:40" ht="14.45" hidden="1" customHeight="1">
      <c r="A386" s="190"/>
      <c r="B386" s="686"/>
      <c r="C386" s="196">
        <v>96</v>
      </c>
      <c r="D386" s="200"/>
      <c r="E386" s="200"/>
      <c r="F386" s="198"/>
      <c r="G386" s="198"/>
      <c r="H386" s="197"/>
      <c r="I386" s="197"/>
      <c r="J386" s="198"/>
      <c r="K386" s="198"/>
      <c r="L386" s="197"/>
      <c r="M386" s="197"/>
      <c r="N386" s="198"/>
      <c r="O386" s="198"/>
      <c r="P386" s="197"/>
      <c r="Q386" s="197"/>
      <c r="R386" s="198"/>
      <c r="S386" s="198"/>
      <c r="T386" s="197"/>
      <c r="U386" s="197"/>
      <c r="V386" s="198"/>
      <c r="W386" s="198"/>
      <c r="X386" s="197"/>
      <c r="Y386" s="197"/>
      <c r="Z386" s="198"/>
      <c r="AA386" s="198"/>
      <c r="AB386" s="197"/>
      <c r="AC386" s="197"/>
      <c r="AD386" s="198"/>
      <c r="AE386" s="198"/>
      <c r="AF386" s="197"/>
      <c r="AG386" s="197"/>
      <c r="AH386" s="198"/>
      <c r="AI386" s="198"/>
      <c r="AJ386" s="197">
        <f t="shared" si="69"/>
        <v>1.4800000000000004E-2</v>
      </c>
      <c r="AK386" s="197">
        <f t="shared" si="66"/>
        <v>0.6478845000000012</v>
      </c>
      <c r="AL386" s="198">
        <f>ROW(AG97)*AJ386^IF(AK386=100%,0,1)*PRODUCT(INDEX(1-AJ$289:AJ385,))</f>
        <v>0.35275825784222925</v>
      </c>
      <c r="AM386" s="199">
        <f t="shared" si="67"/>
        <v>29.527461399137014</v>
      </c>
      <c r="AN386" s="190"/>
    </row>
    <row r="387" spans="1:40" ht="14.45" hidden="1" customHeight="1">
      <c r="A387" s="190"/>
      <c r="B387" s="686"/>
      <c r="C387" s="196">
        <v>97</v>
      </c>
      <c r="D387" s="200"/>
      <c r="E387" s="200"/>
      <c r="F387" s="198"/>
      <c r="G387" s="198"/>
      <c r="H387" s="197"/>
      <c r="I387" s="197"/>
      <c r="J387" s="198"/>
      <c r="K387" s="198"/>
      <c r="L387" s="197"/>
      <c r="M387" s="197"/>
      <c r="N387" s="198"/>
      <c r="O387" s="198"/>
      <c r="P387" s="197"/>
      <c r="Q387" s="197"/>
      <c r="R387" s="198"/>
      <c r="S387" s="198"/>
      <c r="T387" s="197"/>
      <c r="U387" s="197"/>
      <c r="V387" s="198"/>
      <c r="W387" s="198"/>
      <c r="X387" s="197"/>
      <c r="Y387" s="197"/>
      <c r="Z387" s="198"/>
      <c r="AA387" s="198"/>
      <c r="AB387" s="197"/>
      <c r="AC387" s="197"/>
      <c r="AD387" s="198"/>
      <c r="AE387" s="198"/>
      <c r="AF387" s="197"/>
      <c r="AG387" s="197"/>
      <c r="AH387" s="198"/>
      <c r="AI387" s="198"/>
      <c r="AJ387" s="197">
        <f t="shared" si="69"/>
        <v>1.4800000000000004E-2</v>
      </c>
      <c r="AK387" s="197">
        <f t="shared" si="66"/>
        <v>0.65476650000000125</v>
      </c>
      <c r="AL387" s="198">
        <f>ROW(AG98)*AJ387^IF(AK387=100%,0,1)*PRODUCT(INDEX(1-AJ$289:AJ386,))</f>
        <v>0.35112029578725867</v>
      </c>
      <c r="AM387" s="199">
        <f t="shared" si="67"/>
        <v>29.878581694924272</v>
      </c>
      <c r="AN387" s="190"/>
    </row>
    <row r="388" spans="1:40" ht="14.45" hidden="1" customHeight="1">
      <c r="A388" s="190"/>
      <c r="B388" s="686"/>
      <c r="C388" s="196">
        <v>98</v>
      </c>
      <c r="D388" s="200"/>
      <c r="E388" s="200"/>
      <c r="F388" s="198"/>
      <c r="G388" s="198"/>
      <c r="H388" s="197"/>
      <c r="I388" s="197"/>
      <c r="J388" s="198"/>
      <c r="K388" s="198"/>
      <c r="L388" s="197"/>
      <c r="M388" s="197"/>
      <c r="N388" s="198"/>
      <c r="O388" s="198"/>
      <c r="P388" s="197"/>
      <c r="Q388" s="197"/>
      <c r="R388" s="198"/>
      <c r="S388" s="198"/>
      <c r="T388" s="197"/>
      <c r="U388" s="197"/>
      <c r="V388" s="198"/>
      <c r="W388" s="198"/>
      <c r="X388" s="197"/>
      <c r="Y388" s="197"/>
      <c r="Z388" s="198"/>
      <c r="AA388" s="198"/>
      <c r="AB388" s="197"/>
      <c r="AC388" s="197"/>
      <c r="AD388" s="198"/>
      <c r="AE388" s="198"/>
      <c r="AF388" s="197"/>
      <c r="AG388" s="197"/>
      <c r="AH388" s="198"/>
      <c r="AI388" s="198"/>
      <c r="AJ388" s="197">
        <f t="shared" si="69"/>
        <v>1.4800000000000004E-2</v>
      </c>
      <c r="AK388" s="197">
        <f t="shared" si="66"/>
        <v>0.66164850000000131</v>
      </c>
      <c r="AL388" s="198">
        <f>ROW(AG99)*AJ388^IF(AK388=100%,0,1)*PRODUCT(INDEX(1-AJ$289:AJ387,))</f>
        <v>0.34945354924031752</v>
      </c>
      <c r="AM388" s="199">
        <f t="shared" si="67"/>
        <v>30.228035244164587</v>
      </c>
      <c r="AN388" s="190"/>
    </row>
    <row r="389" spans="1:40" ht="14.45" hidden="1" customHeight="1">
      <c r="A389" s="190"/>
      <c r="B389" s="686"/>
      <c r="C389" s="196">
        <v>99</v>
      </c>
      <c r="D389" s="200"/>
      <c r="E389" s="200"/>
      <c r="F389" s="198"/>
      <c r="G389" s="198"/>
      <c r="H389" s="197"/>
      <c r="I389" s="197"/>
      <c r="J389" s="198"/>
      <c r="K389" s="198"/>
      <c r="L389" s="197"/>
      <c r="M389" s="197"/>
      <c r="N389" s="198"/>
      <c r="O389" s="198"/>
      <c r="P389" s="197"/>
      <c r="Q389" s="197"/>
      <c r="R389" s="198"/>
      <c r="S389" s="198"/>
      <c r="T389" s="197"/>
      <c r="U389" s="197"/>
      <c r="V389" s="198"/>
      <c r="W389" s="198"/>
      <c r="X389" s="197"/>
      <c r="Y389" s="197"/>
      <c r="Z389" s="198"/>
      <c r="AA389" s="198"/>
      <c r="AB389" s="197"/>
      <c r="AC389" s="197"/>
      <c r="AD389" s="198"/>
      <c r="AE389" s="198"/>
      <c r="AF389" s="197"/>
      <c r="AG389" s="197"/>
      <c r="AH389" s="198"/>
      <c r="AI389" s="198"/>
      <c r="AJ389" s="197">
        <f t="shared" si="69"/>
        <v>1.4800000000000004E-2</v>
      </c>
      <c r="AK389" s="197">
        <f t="shared" si="66"/>
        <v>0.66853050000000136</v>
      </c>
      <c r="AL389" s="198">
        <f>ROW(AG100)*AJ389^IF(AK389=100%,0,1)*PRODUCT(INDEX(1-AJ$289:AJ388,))</f>
        <v>0.34775922900157652</v>
      </c>
      <c r="AM389" s="199">
        <f t="shared" si="67"/>
        <v>30.575794473166162</v>
      </c>
      <c r="AN389" s="190"/>
    </row>
    <row r="390" spans="1:40" ht="14.45" hidden="1" customHeight="1">
      <c r="A390" s="190"/>
      <c r="B390" s="686"/>
      <c r="C390" s="196">
        <v>100</v>
      </c>
      <c r="D390" s="200"/>
      <c r="E390" s="200"/>
      <c r="F390" s="198"/>
      <c r="G390" s="198"/>
      <c r="H390" s="197"/>
      <c r="I390" s="197"/>
      <c r="J390" s="198"/>
      <c r="K390" s="198"/>
      <c r="L390" s="197"/>
      <c r="M390" s="197"/>
      <c r="N390" s="198"/>
      <c r="O390" s="198"/>
      <c r="P390" s="197"/>
      <c r="Q390" s="197"/>
      <c r="R390" s="198"/>
      <c r="S390" s="198"/>
      <c r="T390" s="197"/>
      <c r="U390" s="197"/>
      <c r="V390" s="198"/>
      <c r="W390" s="198"/>
      <c r="X390" s="197"/>
      <c r="Y390" s="197"/>
      <c r="Z390" s="198"/>
      <c r="AA390" s="198"/>
      <c r="AB390" s="197"/>
      <c r="AC390" s="197"/>
      <c r="AD390" s="198"/>
      <c r="AE390" s="198"/>
      <c r="AF390" s="197"/>
      <c r="AG390" s="197"/>
      <c r="AH390" s="198"/>
      <c r="AI390" s="198"/>
      <c r="AJ390" s="197">
        <f t="shared" si="69"/>
        <v>1.4800000000000004E-2</v>
      </c>
      <c r="AK390" s="197">
        <f t="shared" si="66"/>
        <v>0.67541250000000141</v>
      </c>
      <c r="AL390" s="198">
        <f>ROW(AG101)*AJ390^IF(AK390=100%,0,1)*PRODUCT(INDEX(1-AJ$289:AJ389,))</f>
        <v>0.34603851633647675</v>
      </c>
      <c r="AM390" s="199">
        <f t="shared" si="67"/>
        <v>30.92183298950264</v>
      </c>
      <c r="AN390" s="190"/>
    </row>
    <row r="391" spans="1:40" ht="14.45" hidden="1" customHeight="1">
      <c r="A391" s="190"/>
      <c r="B391" s="686"/>
      <c r="C391" s="196">
        <v>101</v>
      </c>
      <c r="D391" s="200"/>
      <c r="E391" s="200"/>
      <c r="F391" s="198"/>
      <c r="G391" s="198"/>
      <c r="H391" s="197"/>
      <c r="I391" s="197"/>
      <c r="J391" s="198"/>
      <c r="K391" s="198"/>
      <c r="L391" s="197"/>
      <c r="M391" s="197"/>
      <c r="N391" s="198"/>
      <c r="O391" s="198"/>
      <c r="P391" s="197"/>
      <c r="Q391" s="197"/>
      <c r="R391" s="198"/>
      <c r="S391" s="198"/>
      <c r="T391" s="197"/>
      <c r="U391" s="197"/>
      <c r="V391" s="198"/>
      <c r="W391" s="198"/>
      <c r="X391" s="197"/>
      <c r="Y391" s="197"/>
      <c r="Z391" s="198"/>
      <c r="AA391" s="198"/>
      <c r="AB391" s="197"/>
      <c r="AC391" s="197"/>
      <c r="AD391" s="198"/>
      <c r="AE391" s="198"/>
      <c r="AF391" s="197"/>
      <c r="AG391" s="197"/>
      <c r="AH391" s="198"/>
      <c r="AI391" s="198"/>
      <c r="AJ391" s="197">
        <f t="shared" si="69"/>
        <v>1.4800000000000004E-2</v>
      </c>
      <c r="AK391" s="197">
        <f t="shared" si="66"/>
        <v>0.68229450000000147</v>
      </c>
      <c r="AL391" s="198">
        <f>ROW(AG102)*AJ391^IF(AK391=100%,0,1)*PRODUCT(INDEX(1-AJ$289:AJ390,))</f>
        <v>0.34429256358474342</v>
      </c>
      <c r="AM391" s="199">
        <f t="shared" si="67"/>
        <v>31.266125553087385</v>
      </c>
      <c r="AN391" s="190"/>
    </row>
    <row r="392" spans="1:40" ht="14.45" hidden="1" customHeight="1">
      <c r="A392" s="190"/>
      <c r="B392" s="686"/>
      <c r="C392" s="196">
        <v>102</v>
      </c>
      <c r="D392" s="200"/>
      <c r="E392" s="200"/>
      <c r="F392" s="198"/>
      <c r="G392" s="198"/>
      <c r="H392" s="197"/>
      <c r="I392" s="197"/>
      <c r="J392" s="198"/>
      <c r="K392" s="198"/>
      <c r="L392" s="197"/>
      <c r="M392" s="197"/>
      <c r="N392" s="198"/>
      <c r="O392" s="198"/>
      <c r="P392" s="197"/>
      <c r="Q392" s="197"/>
      <c r="R392" s="198"/>
      <c r="S392" s="198"/>
      <c r="T392" s="197"/>
      <c r="U392" s="197"/>
      <c r="V392" s="198"/>
      <c r="W392" s="198"/>
      <c r="X392" s="197"/>
      <c r="Y392" s="197"/>
      <c r="Z392" s="198"/>
      <c r="AA392" s="198"/>
      <c r="AB392" s="197"/>
      <c r="AC392" s="197"/>
      <c r="AD392" s="198"/>
      <c r="AE392" s="198"/>
      <c r="AF392" s="197"/>
      <c r="AG392" s="197"/>
      <c r="AH392" s="198"/>
      <c r="AI392" s="198"/>
      <c r="AJ392" s="197">
        <f t="shared" si="69"/>
        <v>1.4800000000000004E-2</v>
      </c>
      <c r="AK392" s="197">
        <f t="shared" si="66"/>
        <v>0.68917650000000152</v>
      </c>
      <c r="AL392" s="198">
        <f>ROW(AG103)*AJ392^IF(AK392=100%,0,1)*PRODUCT(INDEX(1-AJ$289:AJ391,))</f>
        <v>0.34252249475784302</v>
      </c>
      <c r="AM392" s="199">
        <f t="shared" si="67"/>
        <v>31.608648047845229</v>
      </c>
      <c r="AN392" s="190"/>
    </row>
    <row r="393" spans="1:40" ht="14.45" hidden="1" customHeight="1">
      <c r="A393" s="190"/>
      <c r="B393" s="686"/>
      <c r="C393" s="196">
        <v>103</v>
      </c>
      <c r="D393" s="200"/>
      <c r="E393" s="200"/>
      <c r="F393" s="198"/>
      <c r="G393" s="198"/>
      <c r="H393" s="197"/>
      <c r="I393" s="197"/>
      <c r="J393" s="198"/>
      <c r="K393" s="198"/>
      <c r="L393" s="197"/>
      <c r="M393" s="197"/>
      <c r="N393" s="198"/>
      <c r="O393" s="198"/>
      <c r="P393" s="197"/>
      <c r="Q393" s="197"/>
      <c r="R393" s="198"/>
      <c r="S393" s="198"/>
      <c r="T393" s="197"/>
      <c r="U393" s="197"/>
      <c r="V393" s="198"/>
      <c r="W393" s="198"/>
      <c r="X393" s="197"/>
      <c r="Y393" s="197"/>
      <c r="Z393" s="198"/>
      <c r="AA393" s="198"/>
      <c r="AB393" s="197"/>
      <c r="AC393" s="197"/>
      <c r="AD393" s="198"/>
      <c r="AE393" s="198"/>
      <c r="AF393" s="197"/>
      <c r="AG393" s="197"/>
      <c r="AH393" s="198"/>
      <c r="AI393" s="198"/>
      <c r="AJ393" s="197">
        <f t="shared" si="69"/>
        <v>1.4800000000000004E-2</v>
      </c>
      <c r="AK393" s="197">
        <f t="shared" si="66"/>
        <v>0.69605850000000158</v>
      </c>
      <c r="AL393" s="198">
        <f>ROW(AG104)*AJ393^IF(AK393=100%,0,1)*PRODUCT(INDEX(1-AJ$289:AJ392,))</f>
        <v>0.34072940612509123</v>
      </c>
      <c r="AM393" s="199">
        <f t="shared" si="67"/>
        <v>31.949377453970321</v>
      </c>
      <c r="AN393" s="190"/>
    </row>
    <row r="394" spans="1:40" ht="14.45" hidden="1" customHeight="1">
      <c r="A394" s="190"/>
      <c r="B394" s="686"/>
      <c r="C394" s="196">
        <v>104</v>
      </c>
      <c r="D394" s="200"/>
      <c r="E394" s="200"/>
      <c r="F394" s="198"/>
      <c r="G394" s="198"/>
      <c r="H394" s="197"/>
      <c r="I394" s="197"/>
      <c r="J394" s="198"/>
      <c r="K394" s="198"/>
      <c r="L394" s="197"/>
      <c r="M394" s="197"/>
      <c r="N394" s="198"/>
      <c r="O394" s="198"/>
      <c r="P394" s="197"/>
      <c r="Q394" s="197"/>
      <c r="R394" s="198"/>
      <c r="S394" s="198"/>
      <c r="T394" s="197"/>
      <c r="U394" s="197"/>
      <c r="V394" s="198"/>
      <c r="W394" s="198"/>
      <c r="X394" s="197"/>
      <c r="Y394" s="197"/>
      <c r="Z394" s="198"/>
      <c r="AA394" s="198"/>
      <c r="AB394" s="197"/>
      <c r="AC394" s="197"/>
      <c r="AD394" s="198"/>
      <c r="AE394" s="198"/>
      <c r="AF394" s="197"/>
      <c r="AG394" s="197"/>
      <c r="AH394" s="198"/>
      <c r="AI394" s="198"/>
      <c r="AJ394" s="197">
        <f t="shared" si="69"/>
        <v>1.4800000000000004E-2</v>
      </c>
      <c r="AK394" s="197">
        <f t="shared" si="66"/>
        <v>0.70294050000000163</v>
      </c>
      <c r="AL394" s="198">
        <f>ROW(AG105)*AJ394^IF(AK394=100%,0,1)*PRODUCT(INDEX(1-AJ$289:AJ393,))</f>
        <v>0.33891436678861719</v>
      </c>
      <c r="AM394" s="199">
        <f t="shared" si="67"/>
        <v>32.288291820758936</v>
      </c>
      <c r="AN394" s="190"/>
    </row>
    <row r="395" spans="1:40" ht="14.45" hidden="1" customHeight="1">
      <c r="A395" s="190"/>
      <c r="B395" s="686"/>
      <c r="C395" s="196">
        <v>105</v>
      </c>
      <c r="D395" s="200"/>
      <c r="E395" s="200"/>
      <c r="F395" s="198"/>
      <c r="G395" s="198"/>
      <c r="H395" s="197"/>
      <c r="I395" s="197"/>
      <c r="J395" s="198"/>
      <c r="K395" s="198"/>
      <c r="L395" s="197"/>
      <c r="M395" s="197"/>
      <c r="N395" s="198"/>
      <c r="O395" s="198"/>
      <c r="P395" s="197"/>
      <c r="Q395" s="197"/>
      <c r="R395" s="198"/>
      <c r="S395" s="198"/>
      <c r="T395" s="197"/>
      <c r="U395" s="197"/>
      <c r="V395" s="198"/>
      <c r="W395" s="198"/>
      <c r="X395" s="197"/>
      <c r="Y395" s="197"/>
      <c r="Z395" s="198"/>
      <c r="AA395" s="198"/>
      <c r="AB395" s="197"/>
      <c r="AC395" s="197"/>
      <c r="AD395" s="198"/>
      <c r="AE395" s="198"/>
      <c r="AF395" s="197"/>
      <c r="AG395" s="197"/>
      <c r="AH395" s="198"/>
      <c r="AI395" s="198"/>
      <c r="AJ395" s="197">
        <f t="shared" si="69"/>
        <v>1.4800000000000004E-2</v>
      </c>
      <c r="AK395" s="197">
        <f t="shared" si="66"/>
        <v>0.70982250000000169</v>
      </c>
      <c r="AL395" s="198">
        <f>ROW(AG106)*AJ395^IF(AK395=100%,0,1)*PRODUCT(INDEX(1-AJ$289:AJ394,))</f>
        <v>0.33707841924738507</v>
      </c>
      <c r="AM395" s="199">
        <f t="shared" si="67"/>
        <v>32.625370240006319</v>
      </c>
      <c r="AN395" s="190"/>
    </row>
    <row r="396" spans="1:40" ht="14.45" hidden="1" customHeight="1">
      <c r="A396" s="190"/>
      <c r="B396" s="686"/>
      <c r="C396" s="196">
        <v>106</v>
      </c>
      <c r="D396" s="200"/>
      <c r="E396" s="200"/>
      <c r="F396" s="198"/>
      <c r="G396" s="198"/>
      <c r="H396" s="197"/>
      <c r="I396" s="197"/>
      <c r="J396" s="198"/>
      <c r="K396" s="198"/>
      <c r="L396" s="197"/>
      <c r="M396" s="197"/>
      <c r="N396" s="198"/>
      <c r="O396" s="198"/>
      <c r="P396" s="197"/>
      <c r="Q396" s="197"/>
      <c r="R396" s="198"/>
      <c r="S396" s="198"/>
      <c r="T396" s="197"/>
      <c r="U396" s="197"/>
      <c r="V396" s="198"/>
      <c r="W396" s="198"/>
      <c r="X396" s="197"/>
      <c r="Y396" s="197"/>
      <c r="Z396" s="198"/>
      <c r="AA396" s="198"/>
      <c r="AB396" s="197"/>
      <c r="AC396" s="197"/>
      <c r="AD396" s="198"/>
      <c r="AE396" s="198"/>
      <c r="AF396" s="197"/>
      <c r="AG396" s="197"/>
      <c r="AH396" s="198"/>
      <c r="AI396" s="198"/>
      <c r="AJ396" s="197">
        <f t="shared" si="69"/>
        <v>1.4800000000000004E-2</v>
      </c>
      <c r="AK396" s="197">
        <f t="shared" si="66"/>
        <v>0.71670450000000174</v>
      </c>
      <c r="AL396" s="198">
        <f>ROW(AG107)*AJ396^IF(AK396=100%,0,1)*PRODUCT(INDEX(1-AJ$289:AJ395,))</f>
        <v>0.33522257995047211</v>
      </c>
      <c r="AM396" s="199">
        <f t="shared" si="67"/>
        <v>32.960592819956794</v>
      </c>
      <c r="AN396" s="190"/>
    </row>
    <row r="397" spans="1:40" ht="14.45" hidden="1" customHeight="1">
      <c r="A397" s="190"/>
      <c r="B397" s="686"/>
      <c r="C397" s="196">
        <v>107</v>
      </c>
      <c r="D397" s="200"/>
      <c r="E397" s="200"/>
      <c r="F397" s="198"/>
      <c r="G397" s="198"/>
      <c r="H397" s="197"/>
      <c r="I397" s="197"/>
      <c r="J397" s="198"/>
      <c r="K397" s="198"/>
      <c r="L397" s="197"/>
      <c r="M397" s="197"/>
      <c r="N397" s="198"/>
      <c r="O397" s="198"/>
      <c r="P397" s="197"/>
      <c r="Q397" s="197"/>
      <c r="R397" s="198"/>
      <c r="S397" s="198"/>
      <c r="T397" s="197"/>
      <c r="U397" s="197"/>
      <c r="V397" s="198"/>
      <c r="W397" s="198"/>
      <c r="X397" s="197"/>
      <c r="Y397" s="197"/>
      <c r="Z397" s="198"/>
      <c r="AA397" s="198"/>
      <c r="AB397" s="197"/>
      <c r="AC397" s="197"/>
      <c r="AD397" s="198"/>
      <c r="AE397" s="198"/>
      <c r="AF397" s="197"/>
      <c r="AG397" s="197"/>
      <c r="AH397" s="198"/>
      <c r="AI397" s="198"/>
      <c r="AJ397" s="197">
        <f t="shared" si="69"/>
        <v>1.4800000000000004E-2</v>
      </c>
      <c r="AK397" s="197">
        <f t="shared" si="66"/>
        <v>0.7235865000000018</v>
      </c>
      <c r="AL397" s="198">
        <f>ROW(AG108)*AJ397^IF(AK397=100%,0,1)*PRODUCT(INDEX(1-AJ$289:AJ396,))</f>
        <v>0.33334783983979582</v>
      </c>
      <c r="AM397" s="199">
        <f t="shared" si="67"/>
        <v>33.29394065979659</v>
      </c>
      <c r="AN397" s="190"/>
    </row>
    <row r="398" spans="1:40" ht="14.45" hidden="1" customHeight="1">
      <c r="A398" s="190"/>
      <c r="B398" s="686"/>
      <c r="C398" s="196">
        <v>108</v>
      </c>
      <c r="D398" s="200"/>
      <c r="E398" s="200"/>
      <c r="F398" s="198"/>
      <c r="G398" s="198"/>
      <c r="H398" s="197"/>
      <c r="I398" s="197"/>
      <c r="J398" s="198"/>
      <c r="K398" s="198"/>
      <c r="L398" s="197"/>
      <c r="M398" s="197"/>
      <c r="N398" s="198"/>
      <c r="O398" s="198"/>
      <c r="P398" s="197"/>
      <c r="Q398" s="197"/>
      <c r="R398" s="198"/>
      <c r="S398" s="198"/>
      <c r="T398" s="197"/>
      <c r="U398" s="197"/>
      <c r="V398" s="198"/>
      <c r="W398" s="198"/>
      <c r="X398" s="197"/>
      <c r="Y398" s="197"/>
      <c r="Z398" s="198"/>
      <c r="AA398" s="198"/>
      <c r="AB398" s="197"/>
      <c r="AC398" s="197"/>
      <c r="AD398" s="198"/>
      <c r="AE398" s="198"/>
      <c r="AF398" s="197"/>
      <c r="AG398" s="197"/>
      <c r="AH398" s="198"/>
      <c r="AI398" s="198"/>
      <c r="AJ398" s="197">
        <f t="shared" si="69"/>
        <v>1.4800000000000004E-2</v>
      </c>
      <c r="AK398" s="197">
        <f t="shared" si="66"/>
        <v>0.73046850000000185</v>
      </c>
      <c r="AL398" s="198">
        <f>ROW(AG109)*AJ398^IF(AK398=100%,0,1)*PRODUCT(INDEX(1-AJ$289:AJ397,))</f>
        <v>0.33145516488248322</v>
      </c>
      <c r="AM398" s="199">
        <f t="shared" si="67"/>
        <v>33.625395824679075</v>
      </c>
      <c r="AN398" s="190"/>
    </row>
    <row r="399" spans="1:40" ht="14.45" hidden="1" customHeight="1">
      <c r="A399" s="190"/>
      <c r="B399" s="686"/>
      <c r="C399" s="196">
        <v>109</v>
      </c>
      <c r="D399" s="200"/>
      <c r="E399" s="200"/>
      <c r="F399" s="198"/>
      <c r="G399" s="198"/>
      <c r="H399" s="197"/>
      <c r="I399" s="197"/>
      <c r="J399" s="198"/>
      <c r="K399" s="198"/>
      <c r="L399" s="197"/>
      <c r="M399" s="197"/>
      <c r="N399" s="198"/>
      <c r="O399" s="198"/>
      <c r="P399" s="197"/>
      <c r="Q399" s="197"/>
      <c r="R399" s="198"/>
      <c r="S399" s="198"/>
      <c r="T399" s="197"/>
      <c r="U399" s="197"/>
      <c r="V399" s="198"/>
      <c r="W399" s="198"/>
      <c r="X399" s="197"/>
      <c r="Y399" s="197"/>
      <c r="Z399" s="198"/>
      <c r="AA399" s="198"/>
      <c r="AB399" s="197"/>
      <c r="AC399" s="197"/>
      <c r="AD399" s="198"/>
      <c r="AE399" s="198"/>
      <c r="AF399" s="197"/>
      <c r="AG399" s="197"/>
      <c r="AH399" s="198"/>
      <c r="AI399" s="198"/>
      <c r="AJ399" s="197">
        <f t="shared" si="69"/>
        <v>1.4800000000000004E-2</v>
      </c>
      <c r="AK399" s="197">
        <f t="shared" si="66"/>
        <v>0.73735050000000191</v>
      </c>
      <c r="AL399" s="198">
        <f>ROW(AG110)*AJ399^IF(AK399=100%,0,1)*PRODUCT(INDEX(1-AJ$289:AJ398,))</f>
        <v>0.32954549659306853</v>
      </c>
      <c r="AM399" s="199">
        <f t="shared" si="67"/>
        <v>33.954941321272145</v>
      </c>
      <c r="AN399" s="190"/>
    </row>
    <row r="400" spans="1:40" ht="14.45" hidden="1" customHeight="1">
      <c r="A400" s="190"/>
      <c r="B400" s="686"/>
      <c r="C400" s="196">
        <v>110</v>
      </c>
      <c r="D400" s="200"/>
      <c r="E400" s="200"/>
      <c r="F400" s="198"/>
      <c r="G400" s="198"/>
      <c r="H400" s="197"/>
      <c r="I400" s="197"/>
      <c r="J400" s="198"/>
      <c r="K400" s="198"/>
      <c r="L400" s="197"/>
      <c r="M400" s="197"/>
      <c r="N400" s="198"/>
      <c r="O400" s="198"/>
      <c r="P400" s="197"/>
      <c r="Q400" s="197"/>
      <c r="R400" s="198"/>
      <c r="S400" s="198"/>
      <c r="T400" s="197"/>
      <c r="U400" s="197"/>
      <c r="V400" s="198"/>
      <c r="W400" s="198"/>
      <c r="X400" s="197"/>
      <c r="Y400" s="197"/>
      <c r="Z400" s="198"/>
      <c r="AA400" s="198"/>
      <c r="AB400" s="197"/>
      <c r="AC400" s="197"/>
      <c r="AD400" s="198"/>
      <c r="AE400" s="198"/>
      <c r="AF400" s="197"/>
      <c r="AG400" s="197"/>
      <c r="AH400" s="198"/>
      <c r="AI400" s="198"/>
      <c r="AJ400" s="197">
        <f t="shared" si="69"/>
        <v>1.4800000000000004E-2</v>
      </c>
      <c r="AK400" s="197">
        <f t="shared" si="66"/>
        <v>0.74423250000000196</v>
      </c>
      <c r="AL400" s="198">
        <f>ROW(AG111)*AJ400^IF(AK400=100%,0,1)*PRODUCT(INDEX(1-AJ$289:AJ399,))</f>
        <v>0.32761975254570469</v>
      </c>
      <c r="AM400" s="199">
        <f t="shared" si="67"/>
        <v>34.282561073817853</v>
      </c>
      <c r="AN400" s="190"/>
    </row>
    <row r="401" spans="1:40" ht="14.45" hidden="1" customHeight="1">
      <c r="A401" s="190"/>
      <c r="B401" s="686"/>
      <c r="C401" s="196">
        <v>111</v>
      </c>
      <c r="D401" s="200"/>
      <c r="E401" s="200"/>
      <c r="F401" s="198"/>
      <c r="G401" s="198"/>
      <c r="H401" s="197"/>
      <c r="I401" s="197"/>
      <c r="J401" s="198"/>
      <c r="K401" s="198"/>
      <c r="L401" s="197"/>
      <c r="M401" s="197"/>
      <c r="N401" s="198"/>
      <c r="O401" s="198"/>
      <c r="P401" s="197"/>
      <c r="Q401" s="197"/>
      <c r="R401" s="198"/>
      <c r="S401" s="198"/>
      <c r="T401" s="197"/>
      <c r="U401" s="197"/>
      <c r="V401" s="198"/>
      <c r="W401" s="198"/>
      <c r="X401" s="197"/>
      <c r="Y401" s="197"/>
      <c r="Z401" s="198"/>
      <c r="AA401" s="198"/>
      <c r="AB401" s="197"/>
      <c r="AC401" s="197"/>
      <c r="AD401" s="198"/>
      <c r="AE401" s="198"/>
      <c r="AF401" s="197"/>
      <c r="AG401" s="197"/>
      <c r="AH401" s="198"/>
      <c r="AI401" s="198"/>
      <c r="AJ401" s="197">
        <f t="shared" si="69"/>
        <v>1.4800000000000004E-2</v>
      </c>
      <c r="AK401" s="197">
        <f t="shared" si="66"/>
        <v>0.75111450000000202</v>
      </c>
      <c r="AL401" s="198">
        <f>ROW(AG112)*AJ401^IF(AK401=100%,0,1)*PRODUCT(INDEX(1-AJ$289:AJ400,))</f>
        <v>0.32567882687656902</v>
      </c>
      <c r="AM401" s="199">
        <f t="shared" si="67"/>
        <v>34.608239900694421</v>
      </c>
      <c r="AN401" s="190"/>
    </row>
    <row r="402" spans="1:40" ht="14.45" hidden="1" customHeight="1">
      <c r="A402" s="190"/>
      <c r="B402" s="686"/>
      <c r="C402" s="196">
        <v>112</v>
      </c>
      <c r="D402" s="200"/>
      <c r="E402" s="200"/>
      <c r="F402" s="198"/>
      <c r="G402" s="198"/>
      <c r="H402" s="197"/>
      <c r="I402" s="197"/>
      <c r="J402" s="198"/>
      <c r="K402" s="198"/>
      <c r="L402" s="197"/>
      <c r="M402" s="197"/>
      <c r="N402" s="198"/>
      <c r="O402" s="198"/>
      <c r="P402" s="197"/>
      <c r="Q402" s="197"/>
      <c r="R402" s="198"/>
      <c r="S402" s="198"/>
      <c r="T402" s="197"/>
      <c r="U402" s="197"/>
      <c r="V402" s="198"/>
      <c r="W402" s="198"/>
      <c r="X402" s="197"/>
      <c r="Y402" s="197"/>
      <c r="Z402" s="198"/>
      <c r="AA402" s="198"/>
      <c r="AB402" s="197"/>
      <c r="AC402" s="197"/>
      <c r="AD402" s="198"/>
      <c r="AE402" s="198"/>
      <c r="AF402" s="197"/>
      <c r="AG402" s="197"/>
      <c r="AH402" s="198"/>
      <c r="AI402" s="198"/>
      <c r="AJ402" s="197">
        <f t="shared" si="69"/>
        <v>1.4800000000000004E-2</v>
      </c>
      <c r="AK402" s="197">
        <f t="shared" si="66"/>
        <v>0.75799650000000207</v>
      </c>
      <c r="AL402" s="198">
        <f>ROW(AG113)*AJ402^IF(AK402=100%,0,1)*PRODUCT(INDEX(1-AJ$289:AJ401,))</f>
        <v>0.3237235907766422</v>
      </c>
      <c r="AM402" s="199">
        <f t="shared" si="67"/>
        <v>34.931963491471066</v>
      </c>
      <c r="AN402" s="190"/>
    </row>
    <row r="403" spans="1:40" ht="14.45" hidden="1" customHeight="1">
      <c r="A403" s="190"/>
      <c r="B403" s="686"/>
      <c r="C403" s="196">
        <v>113</v>
      </c>
      <c r="D403" s="200"/>
      <c r="E403" s="200"/>
      <c r="F403" s="198"/>
      <c r="G403" s="198"/>
      <c r="H403" s="197"/>
      <c r="I403" s="197"/>
      <c r="J403" s="198"/>
      <c r="K403" s="198"/>
      <c r="L403" s="197"/>
      <c r="M403" s="197"/>
      <c r="N403" s="198"/>
      <c r="O403" s="198"/>
      <c r="P403" s="197"/>
      <c r="Q403" s="197"/>
      <c r="R403" s="198"/>
      <c r="S403" s="198"/>
      <c r="T403" s="197"/>
      <c r="U403" s="197"/>
      <c r="V403" s="198"/>
      <c r="W403" s="198"/>
      <c r="X403" s="197"/>
      <c r="Y403" s="197"/>
      <c r="Z403" s="198"/>
      <c r="AA403" s="198"/>
      <c r="AB403" s="197"/>
      <c r="AC403" s="197"/>
      <c r="AD403" s="198"/>
      <c r="AE403" s="198"/>
      <c r="AF403" s="197"/>
      <c r="AG403" s="197"/>
      <c r="AH403" s="198"/>
      <c r="AI403" s="198"/>
      <c r="AJ403" s="197">
        <f t="shared" si="69"/>
        <v>1.4800000000000004E-2</v>
      </c>
      <c r="AK403" s="197">
        <f t="shared" si="66"/>
        <v>0.76487850000000213</v>
      </c>
      <c r="AL403" s="198">
        <f>ROW(AG114)*AJ403^IF(AK403=100%,0,1)*PRODUCT(INDEX(1-AJ$289:AJ402,))</f>
        <v>0.32175489297503412</v>
      </c>
      <c r="AM403" s="199">
        <f t="shared" si="67"/>
        <v>35.253718384446103</v>
      </c>
      <c r="AN403" s="190"/>
    </row>
    <row r="404" spans="1:40" ht="14.45" hidden="1" customHeight="1">
      <c r="A404" s="190"/>
      <c r="B404" s="686"/>
      <c r="C404" s="196">
        <v>114</v>
      </c>
      <c r="D404" s="200"/>
      <c r="E404" s="200"/>
      <c r="F404" s="198"/>
      <c r="G404" s="198"/>
      <c r="H404" s="197"/>
      <c r="I404" s="197"/>
      <c r="J404" s="198"/>
      <c r="K404" s="198"/>
      <c r="L404" s="197"/>
      <c r="M404" s="197"/>
      <c r="N404" s="198"/>
      <c r="O404" s="198"/>
      <c r="P404" s="197"/>
      <c r="Q404" s="197"/>
      <c r="R404" s="198"/>
      <c r="S404" s="198"/>
      <c r="T404" s="197"/>
      <c r="U404" s="197"/>
      <c r="V404" s="198"/>
      <c r="W404" s="198"/>
      <c r="X404" s="197"/>
      <c r="Y404" s="197"/>
      <c r="Z404" s="198"/>
      <c r="AA404" s="198"/>
      <c r="AB404" s="197"/>
      <c r="AC404" s="197"/>
      <c r="AD404" s="198"/>
      <c r="AE404" s="198"/>
      <c r="AF404" s="197"/>
      <c r="AG404" s="197"/>
      <c r="AH404" s="198"/>
      <c r="AI404" s="198"/>
      <c r="AJ404" s="197">
        <f t="shared" si="69"/>
        <v>1.4800000000000004E-2</v>
      </c>
      <c r="AK404" s="197">
        <f t="shared" si="66"/>
        <v>0.77176050000000218</v>
      </c>
      <c r="AL404" s="198">
        <f>ROW(AG115)*AJ404^IF(AK404=100%,0,1)*PRODUCT(INDEX(1-AJ$289:AJ403,))</f>
        <v>0.31977356021302994</v>
      </c>
      <c r="AM404" s="199">
        <f t="shared" si="67"/>
        <v>35.573491944659132</v>
      </c>
      <c r="AN404" s="190"/>
    </row>
    <row r="405" spans="1:40" ht="14.45" hidden="1" customHeight="1">
      <c r="A405" s="190"/>
      <c r="B405" s="686"/>
      <c r="C405" s="196">
        <v>115</v>
      </c>
      <c r="D405" s="200"/>
      <c r="E405" s="200"/>
      <c r="F405" s="198"/>
      <c r="G405" s="198"/>
      <c r="H405" s="197"/>
      <c r="I405" s="197"/>
      <c r="J405" s="198"/>
      <c r="K405" s="198"/>
      <c r="L405" s="197"/>
      <c r="M405" s="197"/>
      <c r="N405" s="198"/>
      <c r="O405" s="198"/>
      <c r="P405" s="197"/>
      <c r="Q405" s="197"/>
      <c r="R405" s="198"/>
      <c r="S405" s="198"/>
      <c r="T405" s="197"/>
      <c r="U405" s="197"/>
      <c r="V405" s="198"/>
      <c r="W405" s="198"/>
      <c r="X405" s="197"/>
      <c r="Y405" s="197"/>
      <c r="Z405" s="198"/>
      <c r="AA405" s="198"/>
      <c r="AB405" s="197"/>
      <c r="AC405" s="197"/>
      <c r="AD405" s="198"/>
      <c r="AE405" s="198"/>
      <c r="AF405" s="197"/>
      <c r="AG405" s="197"/>
      <c r="AH405" s="198"/>
      <c r="AI405" s="198"/>
      <c r="AJ405" s="197">
        <f t="shared" si="69"/>
        <v>1.4800000000000004E-2</v>
      </c>
      <c r="AK405" s="197">
        <f t="shared" si="66"/>
        <v>0.77864250000000224</v>
      </c>
      <c r="AL405" s="198">
        <f>ROW(AG116)*AJ405^IF(AK405=100%,0,1)*PRODUCT(INDEX(1-AJ$289:AJ404,))</f>
        <v>0.31778039770902383</v>
      </c>
      <c r="AM405" s="199">
        <f t="shared" si="67"/>
        <v>35.891272342368154</v>
      </c>
      <c r="AN405" s="190"/>
    </row>
    <row r="406" spans="1:40" ht="14.45" hidden="1" customHeight="1">
      <c r="A406" s="190"/>
      <c r="B406" s="686"/>
      <c r="C406" s="196">
        <v>116</v>
      </c>
      <c r="D406" s="200"/>
      <c r="E406" s="200"/>
      <c r="F406" s="198"/>
      <c r="G406" s="198"/>
      <c r="H406" s="197"/>
      <c r="I406" s="197"/>
      <c r="J406" s="198"/>
      <c r="K406" s="198"/>
      <c r="L406" s="197"/>
      <c r="M406" s="197"/>
      <c r="N406" s="198"/>
      <c r="O406" s="198"/>
      <c r="P406" s="197"/>
      <c r="Q406" s="197"/>
      <c r="R406" s="198"/>
      <c r="S406" s="198"/>
      <c r="T406" s="197"/>
      <c r="U406" s="197"/>
      <c r="V406" s="198"/>
      <c r="W406" s="198"/>
      <c r="X406" s="197"/>
      <c r="Y406" s="197"/>
      <c r="Z406" s="198"/>
      <c r="AA406" s="198"/>
      <c r="AB406" s="197"/>
      <c r="AC406" s="197"/>
      <c r="AD406" s="198"/>
      <c r="AE406" s="198"/>
      <c r="AF406" s="197"/>
      <c r="AG406" s="197"/>
      <c r="AH406" s="198"/>
      <c r="AI406" s="198"/>
      <c r="AJ406" s="197">
        <f t="shared" si="69"/>
        <v>1.4800000000000004E-2</v>
      </c>
      <c r="AK406" s="197">
        <f t="shared" si="66"/>
        <v>0.78552450000000229</v>
      </c>
      <c r="AL406" s="198">
        <f>ROW(AG117)*AJ406^IF(AK406=100%,0,1)*PRODUCT(INDEX(1-AJ$289:AJ405,))</f>
        <v>0.31577618961450726</v>
      </c>
      <c r="AM406" s="199">
        <f t="shared" si="67"/>
        <v>36.207048531982664</v>
      </c>
      <c r="AN406" s="190"/>
    </row>
    <row r="407" spans="1:40" ht="14.45" hidden="1" customHeight="1">
      <c r="A407" s="190"/>
      <c r="B407" s="686"/>
      <c r="C407" s="196">
        <v>117</v>
      </c>
      <c r="D407" s="200"/>
      <c r="E407" s="200"/>
      <c r="F407" s="198"/>
      <c r="G407" s="198"/>
      <c r="H407" s="197"/>
      <c r="I407" s="197"/>
      <c r="J407" s="198"/>
      <c r="K407" s="198"/>
      <c r="L407" s="197"/>
      <c r="M407" s="197"/>
      <c r="N407" s="198"/>
      <c r="O407" s="198"/>
      <c r="P407" s="197"/>
      <c r="Q407" s="197"/>
      <c r="R407" s="198"/>
      <c r="S407" s="198"/>
      <c r="T407" s="197"/>
      <c r="U407" s="197"/>
      <c r="V407" s="198"/>
      <c r="W407" s="198"/>
      <c r="X407" s="197"/>
      <c r="Y407" s="197"/>
      <c r="Z407" s="198"/>
      <c r="AA407" s="198"/>
      <c r="AB407" s="197"/>
      <c r="AC407" s="197"/>
      <c r="AD407" s="198"/>
      <c r="AE407" s="198"/>
      <c r="AF407" s="197"/>
      <c r="AG407" s="197"/>
      <c r="AH407" s="198"/>
      <c r="AI407" s="198"/>
      <c r="AJ407" s="197">
        <f t="shared" si="69"/>
        <v>1.4800000000000004E-2</v>
      </c>
      <c r="AK407" s="197">
        <f t="shared" si="66"/>
        <v>0.79240650000000235</v>
      </c>
      <c r="AL407" s="198">
        <f>ROW(AG118)*AJ407^IF(AK407=100%,0,1)*PRODUCT(INDEX(1-AJ$289:AJ406,))</f>
        <v>0.31376169946127419</v>
      </c>
      <c r="AM407" s="199">
        <f t="shared" si="67"/>
        <v>36.520810231443939</v>
      </c>
      <c r="AN407" s="190"/>
    </row>
    <row r="408" spans="1:40" ht="14.45" hidden="1" customHeight="1">
      <c r="A408" s="190"/>
      <c r="B408" s="686"/>
      <c r="C408" s="196">
        <v>118</v>
      </c>
      <c r="D408" s="200"/>
      <c r="E408" s="200"/>
      <c r="F408" s="198"/>
      <c r="G408" s="198"/>
      <c r="H408" s="197"/>
      <c r="I408" s="197"/>
      <c r="J408" s="198"/>
      <c r="K408" s="198"/>
      <c r="L408" s="197"/>
      <c r="M408" s="197"/>
      <c r="N408" s="198"/>
      <c r="O408" s="198"/>
      <c r="P408" s="197"/>
      <c r="Q408" s="197"/>
      <c r="R408" s="198"/>
      <c r="S408" s="198"/>
      <c r="T408" s="197"/>
      <c r="U408" s="197"/>
      <c r="V408" s="198"/>
      <c r="W408" s="198"/>
      <c r="X408" s="197"/>
      <c r="Y408" s="197"/>
      <c r="Z408" s="198"/>
      <c r="AA408" s="198"/>
      <c r="AB408" s="197"/>
      <c r="AC408" s="197"/>
      <c r="AD408" s="198"/>
      <c r="AE408" s="198"/>
      <c r="AF408" s="197"/>
      <c r="AG408" s="197"/>
      <c r="AH408" s="198"/>
      <c r="AI408" s="198"/>
      <c r="AJ408" s="197">
        <f t="shared" si="69"/>
        <v>1.4800000000000004E-2</v>
      </c>
      <c r="AK408" s="197">
        <f t="shared" si="66"/>
        <v>0.7992885000000024</v>
      </c>
      <c r="AL408" s="198">
        <f>ROW(AG119)*AJ408^IF(AK408=100%,0,1)*PRODUCT(INDEX(1-AJ$289:AJ407,))</f>
        <v>0.31173767060000368</v>
      </c>
      <c r="AM408" s="199">
        <f t="shared" si="67"/>
        <v>36.832547902043942</v>
      </c>
      <c r="AN408" s="190"/>
    </row>
    <row r="409" spans="1:40" ht="14.45" hidden="1" customHeight="1">
      <c r="A409" s="190"/>
      <c r="B409" s="686"/>
      <c r="C409" s="196">
        <v>119</v>
      </c>
      <c r="D409" s="200"/>
      <c r="E409" s="200"/>
      <c r="F409" s="198"/>
      <c r="G409" s="198"/>
      <c r="H409" s="197"/>
      <c r="I409" s="197"/>
      <c r="J409" s="198"/>
      <c r="K409" s="198"/>
      <c r="L409" s="197"/>
      <c r="M409" s="197"/>
      <c r="N409" s="198"/>
      <c r="O409" s="198"/>
      <c r="P409" s="197"/>
      <c r="Q409" s="197"/>
      <c r="R409" s="198"/>
      <c r="S409" s="198"/>
      <c r="T409" s="197"/>
      <c r="U409" s="197"/>
      <c r="V409" s="198"/>
      <c r="W409" s="198"/>
      <c r="X409" s="197"/>
      <c r="Y409" s="197"/>
      <c r="Z409" s="198"/>
      <c r="AA409" s="198"/>
      <c r="AB409" s="197"/>
      <c r="AC409" s="197"/>
      <c r="AD409" s="198"/>
      <c r="AE409" s="198"/>
      <c r="AF409" s="197"/>
      <c r="AG409" s="197"/>
      <c r="AH409" s="198"/>
      <c r="AI409" s="198"/>
      <c r="AJ409" s="197">
        <f t="shared" si="69"/>
        <v>1.4800000000000004E-2</v>
      </c>
      <c r="AK409" s="197">
        <f t="shared" si="66"/>
        <v>0.80617050000000245</v>
      </c>
      <c r="AL409" s="198">
        <f>ROW(AG120)*AJ409^IF(AK409=100%,0,1)*PRODUCT(INDEX(1-AJ$289:AJ408,))</f>
        <v>0.30970482663037674</v>
      </c>
      <c r="AM409" s="199">
        <f t="shared" si="67"/>
        <v>37.142252728674322</v>
      </c>
      <c r="AN409" s="190"/>
    </row>
    <row r="410" spans="1:40" ht="14.45" hidden="1" customHeight="1">
      <c r="A410" s="190"/>
      <c r="B410" s="686"/>
      <c r="C410" s="196">
        <v>120</v>
      </c>
      <c r="D410" s="200"/>
      <c r="E410" s="200"/>
      <c r="F410" s="198"/>
      <c r="G410" s="198"/>
      <c r="H410" s="197"/>
      <c r="I410" s="197"/>
      <c r="J410" s="198"/>
      <c r="K410" s="198"/>
      <c r="L410" s="197"/>
      <c r="M410" s="197"/>
      <c r="N410" s="198"/>
      <c r="O410" s="198"/>
      <c r="P410" s="197"/>
      <c r="Q410" s="197"/>
      <c r="R410" s="198"/>
      <c r="S410" s="198"/>
      <c r="T410" s="197"/>
      <c r="U410" s="197"/>
      <c r="V410" s="198"/>
      <c r="W410" s="198"/>
      <c r="X410" s="197"/>
      <c r="Y410" s="197"/>
      <c r="Z410" s="198"/>
      <c r="AA410" s="198"/>
      <c r="AB410" s="197"/>
      <c r="AC410" s="197"/>
      <c r="AD410" s="198"/>
      <c r="AE410" s="198"/>
      <c r="AF410" s="197"/>
      <c r="AG410" s="197"/>
      <c r="AH410" s="198"/>
      <c r="AI410" s="198"/>
      <c r="AJ410" s="197">
        <f t="shared" si="69"/>
        <v>1.4800000000000004E-2</v>
      </c>
      <c r="AK410" s="197">
        <f t="shared" si="66"/>
        <v>0.81305250000000251</v>
      </c>
      <c r="AL410" s="198">
        <f>ROW(AG121)*AJ410^IF(AK410=100%,0,1)*PRODUCT(INDEX(1-AJ$289:AJ409,))</f>
        <v>0.30766387182288257</v>
      </c>
      <c r="AM410" s="199">
        <f t="shared" si="67"/>
        <v>37.449916600497204</v>
      </c>
      <c r="AN410" s="190"/>
    </row>
    <row r="411" spans="1:40" ht="14.45" hidden="1" customHeight="1">
      <c r="A411" s="190"/>
      <c r="B411" s="686"/>
      <c r="C411" s="196">
        <v>121</v>
      </c>
      <c r="D411" s="200"/>
      <c r="E411" s="200"/>
      <c r="F411" s="198"/>
      <c r="G411" s="198"/>
      <c r="H411" s="197"/>
      <c r="I411" s="197"/>
      <c r="J411" s="198"/>
      <c r="K411" s="198"/>
      <c r="L411" s="197"/>
      <c r="M411" s="197"/>
      <c r="N411" s="198"/>
      <c r="O411" s="198"/>
      <c r="P411" s="197"/>
      <c r="Q411" s="197"/>
      <c r="R411" s="198"/>
      <c r="S411" s="198"/>
      <c r="T411" s="197"/>
      <c r="U411" s="197"/>
      <c r="V411" s="198"/>
      <c r="W411" s="198"/>
      <c r="X411" s="197"/>
      <c r="Y411" s="197"/>
      <c r="Z411" s="198"/>
      <c r="AA411" s="198"/>
      <c r="AB411" s="197"/>
      <c r="AC411" s="197"/>
      <c r="AD411" s="198"/>
      <c r="AE411" s="198"/>
      <c r="AF411" s="197"/>
      <c r="AG411" s="197"/>
      <c r="AH411" s="198"/>
      <c r="AI411" s="198"/>
      <c r="AJ411" s="197">
        <f t="shared" si="69"/>
        <v>1.4800000000000004E-2</v>
      </c>
      <c r="AK411" s="197">
        <f t="shared" si="66"/>
        <v>0.81993450000000256</v>
      </c>
      <c r="AL411" s="198">
        <f>ROW(AG122)*AJ411^IF(AK411=100%,0,1)*PRODUCT(INDEX(1-AJ$289:AJ410,))</f>
        <v>0.30561549153246509</v>
      </c>
      <c r="AM411" s="199">
        <f t="shared" si="67"/>
        <v>37.755532092029668</v>
      </c>
      <c r="AN411" s="190"/>
    </row>
    <row r="412" spans="1:40" ht="14.45" hidden="1" customHeight="1">
      <c r="A412" s="190"/>
      <c r="B412" s="686"/>
      <c r="C412" s="196">
        <v>122</v>
      </c>
      <c r="D412" s="200"/>
      <c r="E412" s="200"/>
      <c r="F412" s="198"/>
      <c r="G412" s="198"/>
      <c r="H412" s="197"/>
      <c r="I412" s="197"/>
      <c r="J412" s="198"/>
      <c r="K412" s="198"/>
      <c r="L412" s="197"/>
      <c r="M412" s="197"/>
      <c r="N412" s="198"/>
      <c r="O412" s="198"/>
      <c r="P412" s="197"/>
      <c r="Q412" s="197"/>
      <c r="R412" s="198"/>
      <c r="S412" s="198"/>
      <c r="T412" s="197"/>
      <c r="U412" s="197"/>
      <c r="V412" s="198"/>
      <c r="W412" s="198"/>
      <c r="X412" s="197"/>
      <c r="Y412" s="197"/>
      <c r="Z412" s="198"/>
      <c r="AA412" s="198"/>
      <c r="AB412" s="197"/>
      <c r="AC412" s="197"/>
      <c r="AD412" s="198"/>
      <c r="AE412" s="198"/>
      <c r="AF412" s="197"/>
      <c r="AG412" s="197"/>
      <c r="AH412" s="198"/>
      <c r="AI412" s="198"/>
      <c r="AJ412" s="197">
        <f t="shared" si="69"/>
        <v>1.4800000000000004E-2</v>
      </c>
      <c r="AK412" s="197">
        <f t="shared" si="66"/>
        <v>0.82681650000000262</v>
      </c>
      <c r="AL412" s="198">
        <f>ROW(AG123)*AJ412^IF(AK412=100%,0,1)*PRODUCT(INDEX(1-AJ$289:AJ411,))</f>
        <v>0.30356035260415992</v>
      </c>
      <c r="AM412" s="199">
        <f t="shared" si="67"/>
        <v>38.059092444633826</v>
      </c>
      <c r="AN412" s="190"/>
    </row>
    <row r="413" spans="1:40" ht="14.45" hidden="1" customHeight="1">
      <c r="A413" s="190"/>
      <c r="B413" s="686"/>
      <c r="C413" s="196">
        <v>123</v>
      </c>
      <c r="D413" s="200"/>
      <c r="E413" s="200"/>
      <c r="F413" s="198"/>
      <c r="G413" s="198"/>
      <c r="H413" s="197"/>
      <c r="I413" s="197"/>
      <c r="J413" s="198"/>
      <c r="K413" s="198"/>
      <c r="L413" s="197"/>
      <c r="M413" s="197"/>
      <c r="N413" s="198"/>
      <c r="O413" s="198"/>
      <c r="P413" s="197"/>
      <c r="Q413" s="197"/>
      <c r="R413" s="198"/>
      <c r="S413" s="198"/>
      <c r="T413" s="197"/>
      <c r="U413" s="197"/>
      <c r="V413" s="198"/>
      <c r="W413" s="198"/>
      <c r="X413" s="197"/>
      <c r="Y413" s="197"/>
      <c r="Z413" s="198"/>
      <c r="AA413" s="198"/>
      <c r="AB413" s="197"/>
      <c r="AC413" s="197"/>
      <c r="AD413" s="198"/>
      <c r="AE413" s="198"/>
      <c r="AF413" s="197"/>
      <c r="AG413" s="197"/>
      <c r="AH413" s="198"/>
      <c r="AI413" s="198"/>
      <c r="AJ413" s="197">
        <f t="shared" si="69"/>
        <v>1.4800000000000004E-2</v>
      </c>
      <c r="AK413" s="197">
        <f t="shared" si="66"/>
        <v>0.83369850000000267</v>
      </c>
      <c r="AL413" s="198">
        <f>ROW(AG124)*AJ413^IF(AK413=100%,0,1)*PRODUCT(INDEX(1-AJ$289:AJ412,))</f>
        <v>0.3014991037708673</v>
      </c>
      <c r="AM413" s="199">
        <f t="shared" si="67"/>
        <v>38.360591548404692</v>
      </c>
      <c r="AN413" s="190"/>
    </row>
    <row r="414" spans="1:40" ht="14.45" hidden="1" customHeight="1">
      <c r="A414" s="190"/>
      <c r="B414" s="686"/>
      <c r="C414" s="196">
        <v>124</v>
      </c>
      <c r="D414" s="200"/>
      <c r="E414" s="200"/>
      <c r="F414" s="198"/>
      <c r="G414" s="198"/>
      <c r="H414" s="197"/>
      <c r="I414" s="197"/>
      <c r="J414" s="198"/>
      <c r="K414" s="198"/>
      <c r="L414" s="197"/>
      <c r="M414" s="197"/>
      <c r="N414" s="198"/>
      <c r="O414" s="198"/>
      <c r="P414" s="197"/>
      <c r="Q414" s="197"/>
      <c r="R414" s="198"/>
      <c r="S414" s="198"/>
      <c r="T414" s="197"/>
      <c r="U414" s="197"/>
      <c r="V414" s="198"/>
      <c r="W414" s="198"/>
      <c r="X414" s="197"/>
      <c r="Y414" s="197"/>
      <c r="Z414" s="198"/>
      <c r="AA414" s="198"/>
      <c r="AB414" s="197"/>
      <c r="AC414" s="197"/>
      <c r="AD414" s="198"/>
      <c r="AE414" s="198"/>
      <c r="AF414" s="197"/>
      <c r="AG414" s="197"/>
      <c r="AH414" s="198"/>
      <c r="AI414" s="198"/>
      <c r="AJ414" s="197">
        <f t="shared" si="69"/>
        <v>1.4800000000000004E-2</v>
      </c>
      <c r="AK414" s="197">
        <f t="shared" si="66"/>
        <v>0.84058050000000273</v>
      </c>
      <c r="AL414" s="198">
        <f>ROW(AG125)*AJ414^IF(AK414=100%,0,1)*PRODUCT(INDEX(1-AJ$289:AJ413,))</f>
        <v>0.29943237604340567</v>
      </c>
      <c r="AM414" s="199">
        <f t="shared" si="67"/>
        <v>38.660023924448097</v>
      </c>
      <c r="AN414" s="190"/>
    </row>
    <row r="415" spans="1:40" ht="14.45" hidden="1" customHeight="1">
      <c r="A415" s="190"/>
      <c r="B415" s="686"/>
      <c r="C415" s="196">
        <v>125</v>
      </c>
      <c r="D415" s="200"/>
      <c r="E415" s="200"/>
      <c r="F415" s="198"/>
      <c r="G415" s="198"/>
      <c r="H415" s="197"/>
      <c r="I415" s="197"/>
      <c r="J415" s="198"/>
      <c r="K415" s="198"/>
      <c r="L415" s="197"/>
      <c r="M415" s="197"/>
      <c r="N415" s="198"/>
      <c r="O415" s="198"/>
      <c r="P415" s="197"/>
      <c r="Q415" s="197"/>
      <c r="R415" s="198"/>
      <c r="S415" s="198"/>
      <c r="T415" s="197"/>
      <c r="U415" s="197"/>
      <c r="V415" s="198"/>
      <c r="W415" s="198"/>
      <c r="X415" s="197"/>
      <c r="Y415" s="197"/>
      <c r="Z415" s="198"/>
      <c r="AA415" s="198"/>
      <c r="AB415" s="197"/>
      <c r="AC415" s="197"/>
      <c r="AD415" s="198"/>
      <c r="AE415" s="198"/>
      <c r="AF415" s="197"/>
      <c r="AG415" s="197"/>
      <c r="AH415" s="198"/>
      <c r="AI415" s="198"/>
      <c r="AJ415" s="197">
        <f t="shared" si="69"/>
        <v>1.4800000000000004E-2</v>
      </c>
      <c r="AK415" s="197">
        <f t="shared" si="66"/>
        <v>0.84746250000000278</v>
      </c>
      <c r="AL415" s="198">
        <f>ROW(AG126)*AJ415^IF(AK415=100%,0,1)*PRODUCT(INDEX(1-AJ$289:AJ414,))</f>
        <v>0.29736078309298691</v>
      </c>
      <c r="AM415" s="199">
        <f t="shared" si="67"/>
        <v>38.957384707541081</v>
      </c>
      <c r="AN415" s="190"/>
    </row>
    <row r="416" spans="1:40" ht="14.45" hidden="1" customHeight="1">
      <c r="A416" s="190"/>
      <c r="B416" s="686"/>
      <c r="C416" s="196">
        <v>126</v>
      </c>
      <c r="D416" s="200"/>
      <c r="E416" s="200"/>
      <c r="F416" s="198"/>
      <c r="G416" s="198"/>
      <c r="H416" s="197"/>
      <c r="I416" s="197"/>
      <c r="J416" s="198"/>
      <c r="K416" s="198"/>
      <c r="L416" s="197"/>
      <c r="M416" s="197"/>
      <c r="N416" s="198"/>
      <c r="O416" s="198"/>
      <c r="P416" s="197"/>
      <c r="Q416" s="197"/>
      <c r="R416" s="198"/>
      <c r="S416" s="198"/>
      <c r="T416" s="197"/>
      <c r="U416" s="197"/>
      <c r="V416" s="198"/>
      <c r="W416" s="198"/>
      <c r="X416" s="197"/>
      <c r="Y416" s="197"/>
      <c r="Z416" s="198"/>
      <c r="AA416" s="198"/>
      <c r="AB416" s="197"/>
      <c r="AC416" s="197"/>
      <c r="AD416" s="198"/>
      <c r="AE416" s="198"/>
      <c r="AF416" s="197"/>
      <c r="AG416" s="197"/>
      <c r="AH416" s="198"/>
      <c r="AI416" s="198"/>
      <c r="AJ416" s="197">
        <f t="shared" si="69"/>
        <v>1.4800000000000004E-2</v>
      </c>
      <c r="AK416" s="197">
        <f t="shared" si="66"/>
        <v>0.85434450000000284</v>
      </c>
      <c r="AL416" s="198">
        <f>ROW(AG127)*AJ416^IF(AK416=100%,0,1)*PRODUCT(INDEX(1-AJ$289:AJ415,))</f>
        <v>0.29528492162625208</v>
      </c>
      <c r="AM416" s="199">
        <f t="shared" si="67"/>
        <v>39.252669629167336</v>
      </c>
      <c r="AN416" s="190"/>
    </row>
    <row r="417" spans="1:40" ht="14.45" hidden="1" customHeight="1">
      <c r="A417" s="190"/>
      <c r="B417" s="686"/>
      <c r="C417" s="196">
        <v>127</v>
      </c>
      <c r="D417" s="200"/>
      <c r="E417" s="200"/>
      <c r="F417" s="198"/>
      <c r="G417" s="198"/>
      <c r="H417" s="197"/>
      <c r="I417" s="197"/>
      <c r="J417" s="198"/>
      <c r="K417" s="198"/>
      <c r="L417" s="197"/>
      <c r="M417" s="197"/>
      <c r="N417" s="198"/>
      <c r="O417" s="198"/>
      <c r="P417" s="197"/>
      <c r="Q417" s="197"/>
      <c r="R417" s="198"/>
      <c r="S417" s="198"/>
      <c r="T417" s="197"/>
      <c r="U417" s="197"/>
      <c r="V417" s="198"/>
      <c r="W417" s="198"/>
      <c r="X417" s="197"/>
      <c r="Y417" s="197"/>
      <c r="Z417" s="198"/>
      <c r="AA417" s="198"/>
      <c r="AB417" s="197"/>
      <c r="AC417" s="197"/>
      <c r="AD417" s="198"/>
      <c r="AE417" s="198"/>
      <c r="AF417" s="197"/>
      <c r="AG417" s="197"/>
      <c r="AH417" s="198"/>
      <c r="AI417" s="198"/>
      <c r="AJ417" s="197">
        <f t="shared" si="69"/>
        <v>1.4800000000000004E-2</v>
      </c>
      <c r="AK417" s="197">
        <f t="shared" si="66"/>
        <v>0.86122650000000289</v>
      </c>
      <c r="AL417" s="198">
        <f>ROW(AG128)*AJ417^IF(AK417=100%,0,1)*PRODUCT(INDEX(1-AJ$289:AJ416,))</f>
        <v>0.29320537175300387</v>
      </c>
      <c r="AM417" s="199">
        <f t="shared" si="67"/>
        <v>39.54587500092034</v>
      </c>
      <c r="AN417" s="190"/>
    </row>
    <row r="418" spans="1:40" ht="14.45" hidden="1" customHeight="1">
      <c r="A418" s="190"/>
      <c r="B418" s="686"/>
      <c r="C418" s="196">
        <v>128</v>
      </c>
      <c r="D418" s="200"/>
      <c r="E418" s="200"/>
      <c r="F418" s="198"/>
      <c r="G418" s="198"/>
      <c r="H418" s="197"/>
      <c r="I418" s="197"/>
      <c r="J418" s="198"/>
      <c r="K418" s="198"/>
      <c r="L418" s="197"/>
      <c r="M418" s="197"/>
      <c r="N418" s="198"/>
      <c r="O418" s="198"/>
      <c r="P418" s="197"/>
      <c r="Q418" s="197"/>
      <c r="R418" s="198"/>
      <c r="S418" s="198"/>
      <c r="T418" s="197"/>
      <c r="U418" s="197"/>
      <c r="V418" s="198"/>
      <c r="W418" s="198"/>
      <c r="X418" s="197"/>
      <c r="Y418" s="197"/>
      <c r="Z418" s="198"/>
      <c r="AA418" s="198"/>
      <c r="AB418" s="197"/>
      <c r="AC418" s="197"/>
      <c r="AD418" s="198"/>
      <c r="AE418" s="198"/>
      <c r="AF418" s="197"/>
      <c r="AG418" s="197"/>
      <c r="AH418" s="198"/>
      <c r="AI418" s="198"/>
      <c r="AJ418" s="197">
        <f t="shared" si="69"/>
        <v>1.4800000000000004E-2</v>
      </c>
      <c r="AK418" s="197">
        <f t="shared" si="66"/>
        <v>0.86810850000000295</v>
      </c>
      <c r="AL418" s="198">
        <f>ROW(AG129)*AJ418^IF(AK418=100%,0,1)*PRODUCT(INDEX(1-AJ$289:AJ417,))</f>
        <v>0.29112269734677082</v>
      </c>
      <c r="AM418" s="199">
        <f t="shared" si="67"/>
        <v>39.836997698267112</v>
      </c>
      <c r="AN418" s="190"/>
    </row>
    <row r="419" spans="1:40" ht="14.45" hidden="1" customHeight="1">
      <c r="A419" s="190"/>
      <c r="B419" s="686"/>
      <c r="C419" s="196">
        <v>129</v>
      </c>
      <c r="D419" s="200"/>
      <c r="E419" s="200"/>
      <c r="F419" s="198"/>
      <c r="G419" s="198"/>
      <c r="H419" s="197"/>
      <c r="I419" s="197"/>
      <c r="J419" s="198"/>
      <c r="K419" s="198"/>
      <c r="L419" s="197"/>
      <c r="M419" s="197"/>
      <c r="N419" s="198"/>
      <c r="O419" s="198"/>
      <c r="P419" s="197"/>
      <c r="Q419" s="197"/>
      <c r="R419" s="198"/>
      <c r="S419" s="198"/>
      <c r="T419" s="197"/>
      <c r="U419" s="197"/>
      <c r="V419" s="198"/>
      <c r="W419" s="198"/>
      <c r="X419" s="197"/>
      <c r="Y419" s="197"/>
      <c r="Z419" s="198"/>
      <c r="AA419" s="198"/>
      <c r="AB419" s="197"/>
      <c r="AC419" s="197"/>
      <c r="AD419" s="198"/>
      <c r="AE419" s="198"/>
      <c r="AF419" s="197"/>
      <c r="AG419" s="197"/>
      <c r="AH419" s="198"/>
      <c r="AI419" s="198"/>
      <c r="AJ419" s="197">
        <f t="shared" si="69"/>
        <v>1.4800000000000004E-2</v>
      </c>
      <c r="AK419" s="197">
        <f t="shared" ref="AK419:AK438" si="70">IF(AK418+AJ418*0.465&gt;1,1,AK418+AJ418*0.465)</f>
        <v>0.874990500000003</v>
      </c>
      <c r="AL419" s="198">
        <f>ROW(AG130)*AJ419^IF(AK419=100%,0,1)*PRODUCT(INDEX(1-AJ$289:AJ418,))</f>
        <v>0.28903744639833345</v>
      </c>
      <c r="AM419" s="199">
        <f t="shared" ref="AM419:AM438" si="71">SUM(AL419+AM418)</f>
        <v>40.126035144665444</v>
      </c>
      <c r="AN419" s="190"/>
    </row>
    <row r="420" spans="1:40" ht="14.45" hidden="1" customHeight="1">
      <c r="A420" s="190"/>
      <c r="B420" s="686"/>
      <c r="C420" s="196">
        <v>130</v>
      </c>
      <c r="D420" s="200"/>
      <c r="E420" s="200"/>
      <c r="F420" s="198"/>
      <c r="G420" s="198"/>
      <c r="H420" s="197"/>
      <c r="I420" s="197"/>
      <c r="J420" s="198"/>
      <c r="K420" s="198"/>
      <c r="L420" s="197"/>
      <c r="M420" s="197"/>
      <c r="N420" s="198"/>
      <c r="O420" s="198"/>
      <c r="P420" s="197"/>
      <c r="Q420" s="197"/>
      <c r="R420" s="198"/>
      <c r="S420" s="198"/>
      <c r="T420" s="197"/>
      <c r="U420" s="197"/>
      <c r="V420" s="198"/>
      <c r="W420" s="198"/>
      <c r="X420" s="197"/>
      <c r="Y420" s="197"/>
      <c r="Z420" s="198"/>
      <c r="AA420" s="198"/>
      <c r="AB420" s="197"/>
      <c r="AC420" s="197"/>
      <c r="AD420" s="198"/>
      <c r="AE420" s="198"/>
      <c r="AF420" s="197"/>
      <c r="AG420" s="197"/>
      <c r="AH420" s="198"/>
      <c r="AI420" s="198"/>
      <c r="AJ420" s="197">
        <f t="shared" si="69"/>
        <v>1.4800000000000004E-2</v>
      </c>
      <c r="AK420" s="197">
        <f t="shared" si="70"/>
        <v>0.88187250000000306</v>
      </c>
      <c r="AL420" s="198">
        <f>ROW(AG131)*AJ420^IF(AK420=100%,0,1)*PRODUCT(INDEX(1-AJ$289:AJ419,))</f>
        <v>0.28695015136234298</v>
      </c>
      <c r="AM420" s="199">
        <f t="shared" si="71"/>
        <v>40.412985296027784</v>
      </c>
      <c r="AN420" s="190"/>
    </row>
    <row r="421" spans="1:40" ht="14.45" hidden="1" customHeight="1">
      <c r="A421" s="190"/>
      <c r="B421" s="686"/>
      <c r="C421" s="196">
        <v>131</v>
      </c>
      <c r="D421" s="200"/>
      <c r="E421" s="200"/>
      <c r="F421" s="198"/>
      <c r="G421" s="198"/>
      <c r="H421" s="197"/>
      <c r="I421" s="197"/>
      <c r="J421" s="198"/>
      <c r="K421" s="198"/>
      <c r="L421" s="197"/>
      <c r="M421" s="197"/>
      <c r="N421" s="198"/>
      <c r="O421" s="198"/>
      <c r="P421" s="197"/>
      <c r="Q421" s="197"/>
      <c r="R421" s="198"/>
      <c r="S421" s="198"/>
      <c r="T421" s="197"/>
      <c r="U421" s="197"/>
      <c r="V421" s="198"/>
      <c r="W421" s="198"/>
      <c r="X421" s="197"/>
      <c r="Y421" s="197"/>
      <c r="Z421" s="198"/>
      <c r="AA421" s="198"/>
      <c r="AB421" s="197"/>
      <c r="AC421" s="197"/>
      <c r="AD421" s="198"/>
      <c r="AE421" s="198"/>
      <c r="AF421" s="197"/>
      <c r="AG421" s="197"/>
      <c r="AH421" s="198"/>
      <c r="AI421" s="198"/>
      <c r="AJ421" s="197">
        <f t="shared" si="69"/>
        <v>1.4800000000000004E-2</v>
      </c>
      <c r="AK421" s="197">
        <f t="shared" si="70"/>
        <v>0.88875450000000311</v>
      </c>
      <c r="AL421" s="198">
        <f>ROW(AG132)*AJ421^IF(AK421=100%,0,1)*PRODUCT(INDEX(1-AJ$289:AJ420,))</f>
        <v>0.28486132949715881</v>
      </c>
      <c r="AM421" s="199">
        <f t="shared" si="71"/>
        <v>40.697846625524946</v>
      </c>
      <c r="AN421" s="190"/>
    </row>
    <row r="422" spans="1:40" ht="14.45" hidden="1" customHeight="1">
      <c r="A422" s="190"/>
      <c r="B422" s="686"/>
      <c r="C422" s="196">
        <v>132</v>
      </c>
      <c r="D422" s="200"/>
      <c r="E422" s="200"/>
      <c r="F422" s="198"/>
      <c r="G422" s="198"/>
      <c r="H422" s="197"/>
      <c r="I422" s="197"/>
      <c r="J422" s="198"/>
      <c r="K422" s="198"/>
      <c r="L422" s="197"/>
      <c r="M422" s="197"/>
      <c r="N422" s="198"/>
      <c r="O422" s="198"/>
      <c r="P422" s="197"/>
      <c r="Q422" s="197"/>
      <c r="R422" s="198"/>
      <c r="S422" s="198"/>
      <c r="T422" s="197"/>
      <c r="U422" s="197"/>
      <c r="V422" s="198"/>
      <c r="W422" s="198"/>
      <c r="X422" s="197"/>
      <c r="Y422" s="197"/>
      <c r="Z422" s="198"/>
      <c r="AA422" s="198"/>
      <c r="AB422" s="197"/>
      <c r="AC422" s="197"/>
      <c r="AD422" s="198"/>
      <c r="AE422" s="198"/>
      <c r="AF422" s="197"/>
      <c r="AG422" s="197"/>
      <c r="AH422" s="198"/>
      <c r="AI422" s="198"/>
      <c r="AJ422" s="197">
        <f t="shared" si="69"/>
        <v>1.4800000000000004E-2</v>
      </c>
      <c r="AK422" s="197">
        <f t="shared" si="70"/>
        <v>0.89563650000000317</v>
      </c>
      <c r="AL422" s="198">
        <f>ROW(AG133)*AJ422^IF(AK422=100%,0,1)*PRODUCT(INDEX(1-AJ$289:AJ421,))</f>
        <v>0.28277148319802964</v>
      </c>
      <c r="AM422" s="199">
        <f t="shared" si="71"/>
        <v>40.980618108722979</v>
      </c>
      <c r="AN422" s="190"/>
    </row>
    <row r="423" spans="1:40" ht="14.45" hidden="1" customHeight="1">
      <c r="A423" s="190"/>
      <c r="B423" s="686"/>
      <c r="C423" s="196">
        <v>133</v>
      </c>
      <c r="D423" s="200"/>
      <c r="E423" s="200"/>
      <c r="F423" s="198"/>
      <c r="G423" s="198"/>
      <c r="H423" s="197"/>
      <c r="I423" s="197"/>
      <c r="J423" s="198"/>
      <c r="K423" s="198"/>
      <c r="L423" s="197"/>
      <c r="M423" s="197"/>
      <c r="N423" s="198"/>
      <c r="O423" s="198"/>
      <c r="P423" s="197"/>
      <c r="Q423" s="197"/>
      <c r="R423" s="198"/>
      <c r="S423" s="198"/>
      <c r="T423" s="197"/>
      <c r="U423" s="197"/>
      <c r="V423" s="198"/>
      <c r="W423" s="198"/>
      <c r="X423" s="197"/>
      <c r="Y423" s="197"/>
      <c r="Z423" s="198"/>
      <c r="AA423" s="198"/>
      <c r="AB423" s="197"/>
      <c r="AC423" s="197"/>
      <c r="AD423" s="198"/>
      <c r="AE423" s="198"/>
      <c r="AF423" s="197"/>
      <c r="AG423" s="197"/>
      <c r="AH423" s="198"/>
      <c r="AI423" s="198"/>
      <c r="AJ423" s="197">
        <f t="shared" si="69"/>
        <v>1.4800000000000004E-2</v>
      </c>
      <c r="AK423" s="197">
        <f t="shared" si="70"/>
        <v>0.90251850000000322</v>
      </c>
      <c r="AL423" s="198">
        <f>ROW(AG134)*AJ423^IF(AK423=100%,0,1)*PRODUCT(INDEX(1-AJ$289:AJ422,))</f>
        <v>0.28068110032374161</v>
      </c>
      <c r="AM423" s="199">
        <f t="shared" si="71"/>
        <v>41.261299209046719</v>
      </c>
      <c r="AN423" s="190"/>
    </row>
    <row r="424" spans="1:40" ht="14.45" hidden="1" customHeight="1">
      <c r="A424" s="190"/>
      <c r="B424" s="686"/>
      <c r="C424" s="196">
        <v>134</v>
      </c>
      <c r="D424" s="200"/>
      <c r="E424" s="200"/>
      <c r="F424" s="198"/>
      <c r="G424" s="198"/>
      <c r="H424" s="197"/>
      <c r="I424" s="197"/>
      <c r="J424" s="198"/>
      <c r="K424" s="198"/>
      <c r="L424" s="197"/>
      <c r="M424" s="197"/>
      <c r="N424" s="198"/>
      <c r="O424" s="198"/>
      <c r="P424" s="197"/>
      <c r="Q424" s="197"/>
      <c r="R424" s="198"/>
      <c r="S424" s="198"/>
      <c r="T424" s="197"/>
      <c r="U424" s="197"/>
      <c r="V424" s="198"/>
      <c r="W424" s="198"/>
      <c r="X424" s="197"/>
      <c r="Y424" s="197"/>
      <c r="Z424" s="198"/>
      <c r="AA424" s="198"/>
      <c r="AB424" s="197"/>
      <c r="AC424" s="197"/>
      <c r="AD424" s="198"/>
      <c r="AE424" s="198"/>
      <c r="AF424" s="197"/>
      <c r="AG424" s="197"/>
      <c r="AH424" s="198"/>
      <c r="AI424" s="198"/>
      <c r="AJ424" s="197">
        <f t="shared" si="69"/>
        <v>1.4800000000000004E-2</v>
      </c>
      <c r="AK424" s="197">
        <f t="shared" si="70"/>
        <v>0.90940050000000328</v>
      </c>
      <c r="AL424" s="198">
        <f>ROW(AG135)*AJ424^IF(AK424=100%,0,1)*PRODUCT(INDEX(1-AJ$289:AJ423,))</f>
        <v>0.27859065451685283</v>
      </c>
      <c r="AM424" s="199">
        <f t="shared" si="71"/>
        <v>41.539889863563573</v>
      </c>
      <c r="AN424" s="190"/>
    </row>
    <row r="425" spans="1:40" ht="14.45" hidden="1" customHeight="1">
      <c r="A425" s="190"/>
      <c r="B425" s="686"/>
      <c r="C425" s="196">
        <v>135</v>
      </c>
      <c r="D425" s="200"/>
      <c r="E425" s="200"/>
      <c r="F425" s="198"/>
      <c r="G425" s="198"/>
      <c r="H425" s="197"/>
      <c r="I425" s="197"/>
      <c r="J425" s="198"/>
      <c r="K425" s="198"/>
      <c r="L425" s="197"/>
      <c r="M425" s="197"/>
      <c r="N425" s="198"/>
      <c r="O425" s="198"/>
      <c r="P425" s="197"/>
      <c r="Q425" s="197"/>
      <c r="R425" s="198"/>
      <c r="S425" s="198"/>
      <c r="T425" s="197"/>
      <c r="U425" s="197"/>
      <c r="V425" s="198"/>
      <c r="W425" s="198"/>
      <c r="X425" s="197"/>
      <c r="Y425" s="197"/>
      <c r="Z425" s="198"/>
      <c r="AA425" s="198"/>
      <c r="AB425" s="197"/>
      <c r="AC425" s="197"/>
      <c r="AD425" s="198"/>
      <c r="AE425" s="198"/>
      <c r="AF425" s="197"/>
      <c r="AG425" s="197"/>
      <c r="AH425" s="198"/>
      <c r="AI425" s="198"/>
      <c r="AJ425" s="197">
        <f t="shared" si="69"/>
        <v>1.4800000000000004E-2</v>
      </c>
      <c r="AK425" s="197">
        <f t="shared" si="70"/>
        <v>0.91628250000000333</v>
      </c>
      <c r="AL425" s="198">
        <f>ROW(AG136)*AJ425^IF(AK425=100%,0,1)*PRODUCT(INDEX(1-AJ$289:AJ424,))</f>
        <v>0.27650060551763306</v>
      </c>
      <c r="AM425" s="199">
        <f t="shared" si="71"/>
        <v>41.816390469081206</v>
      </c>
      <c r="AN425" s="190"/>
    </row>
    <row r="426" spans="1:40" ht="14.45" hidden="1" customHeight="1">
      <c r="A426" s="190"/>
      <c r="B426" s="686"/>
      <c r="C426" s="196">
        <v>136</v>
      </c>
      <c r="D426" s="200"/>
      <c r="E426" s="200"/>
      <c r="F426" s="198"/>
      <c r="G426" s="198"/>
      <c r="H426" s="197"/>
      <c r="I426" s="197"/>
      <c r="J426" s="198"/>
      <c r="K426" s="198"/>
      <c r="L426" s="197"/>
      <c r="M426" s="197"/>
      <c r="N426" s="198"/>
      <c r="O426" s="198"/>
      <c r="P426" s="197"/>
      <c r="Q426" s="197"/>
      <c r="R426" s="198"/>
      <c r="S426" s="198"/>
      <c r="T426" s="197"/>
      <c r="U426" s="197"/>
      <c r="V426" s="198"/>
      <c r="W426" s="198"/>
      <c r="X426" s="197"/>
      <c r="Y426" s="197"/>
      <c r="Z426" s="198"/>
      <c r="AA426" s="198"/>
      <c r="AB426" s="197"/>
      <c r="AC426" s="197"/>
      <c r="AD426" s="198"/>
      <c r="AE426" s="198"/>
      <c r="AF426" s="197"/>
      <c r="AG426" s="197"/>
      <c r="AH426" s="198"/>
      <c r="AI426" s="198"/>
      <c r="AJ426" s="197">
        <f t="shared" si="69"/>
        <v>1.4800000000000004E-2</v>
      </c>
      <c r="AK426" s="197">
        <f t="shared" si="70"/>
        <v>0.92316450000000339</v>
      </c>
      <c r="AL426" s="198">
        <f>ROW(AG137)*AJ426^IF(AK426=100%,0,1)*PRODUCT(INDEX(1-AJ$289:AJ425,))</f>
        <v>0.2744113994718248</v>
      </c>
      <c r="AM426" s="199">
        <f t="shared" si="71"/>
        <v>42.090801868553029</v>
      </c>
      <c r="AN426" s="190"/>
    </row>
    <row r="427" spans="1:40" ht="14.45" hidden="1" customHeight="1">
      <c r="A427" s="190"/>
      <c r="B427" s="686"/>
      <c r="C427" s="196">
        <v>137</v>
      </c>
      <c r="D427" s="200"/>
      <c r="E427" s="200"/>
      <c r="F427" s="198"/>
      <c r="G427" s="198"/>
      <c r="H427" s="197"/>
      <c r="I427" s="197"/>
      <c r="J427" s="198"/>
      <c r="K427" s="198"/>
      <c r="L427" s="197"/>
      <c r="M427" s="197"/>
      <c r="N427" s="198"/>
      <c r="O427" s="198"/>
      <c r="P427" s="197"/>
      <c r="Q427" s="197"/>
      <c r="R427" s="198"/>
      <c r="S427" s="198"/>
      <c r="T427" s="197"/>
      <c r="U427" s="197"/>
      <c r="V427" s="198"/>
      <c r="W427" s="198"/>
      <c r="X427" s="197"/>
      <c r="Y427" s="197"/>
      <c r="Z427" s="198"/>
      <c r="AA427" s="198"/>
      <c r="AB427" s="197"/>
      <c r="AC427" s="197"/>
      <c r="AD427" s="198"/>
      <c r="AE427" s="198"/>
      <c r="AF427" s="197"/>
      <c r="AG427" s="197"/>
      <c r="AH427" s="198"/>
      <c r="AI427" s="198"/>
      <c r="AJ427" s="197">
        <f t="shared" si="69"/>
        <v>1.4800000000000004E-2</v>
      </c>
      <c r="AK427" s="197">
        <f t="shared" si="70"/>
        <v>0.93004650000000344</v>
      </c>
      <c r="AL427" s="198">
        <f>ROW(AG138)*AJ427^IF(AK427=100%,0,1)*PRODUCT(INDEX(1-AJ$289:AJ426,))</f>
        <v>0.27232346923233997</v>
      </c>
      <c r="AM427" s="199">
        <f t="shared" si="71"/>
        <v>42.36312533778537</v>
      </c>
      <c r="AN427" s="190"/>
    </row>
    <row r="428" spans="1:40" ht="14.45" hidden="1" customHeight="1">
      <c r="A428" s="190"/>
      <c r="B428" s="686"/>
      <c r="C428" s="196">
        <v>138</v>
      </c>
      <c r="D428" s="200"/>
      <c r="E428" s="200"/>
      <c r="F428" s="198"/>
      <c r="G428" s="198"/>
      <c r="H428" s="197"/>
      <c r="I428" s="197"/>
      <c r="J428" s="198"/>
      <c r="K428" s="198"/>
      <c r="L428" s="197"/>
      <c r="M428" s="197"/>
      <c r="N428" s="198"/>
      <c r="O428" s="198"/>
      <c r="P428" s="197"/>
      <c r="Q428" s="197"/>
      <c r="R428" s="198"/>
      <c r="S428" s="198"/>
      <c r="T428" s="197"/>
      <c r="U428" s="197"/>
      <c r="V428" s="198"/>
      <c r="W428" s="198"/>
      <c r="X428" s="197"/>
      <c r="Y428" s="197"/>
      <c r="Z428" s="198"/>
      <c r="AA428" s="198"/>
      <c r="AB428" s="197"/>
      <c r="AC428" s="197"/>
      <c r="AD428" s="198"/>
      <c r="AE428" s="198"/>
      <c r="AF428" s="197"/>
      <c r="AG428" s="197"/>
      <c r="AH428" s="198"/>
      <c r="AI428" s="198"/>
      <c r="AJ428" s="197">
        <f t="shared" si="69"/>
        <v>1.4800000000000004E-2</v>
      </c>
      <c r="AK428" s="197">
        <f t="shared" si="70"/>
        <v>0.93692850000000349</v>
      </c>
      <c r="AL428" s="198">
        <f>ROW(AG139)*AJ428^IF(AK428=100%,0,1)*PRODUCT(INDEX(1-AJ$289:AJ427,))</f>
        <v>0.27023723465500349</v>
      </c>
      <c r="AM428" s="199">
        <f t="shared" si="71"/>
        <v>42.633362572440376</v>
      </c>
      <c r="AN428" s="190"/>
    </row>
    <row r="429" spans="1:40" ht="14.45" hidden="1" customHeight="1">
      <c r="A429" s="190"/>
      <c r="B429" s="686"/>
      <c r="C429" s="196">
        <v>139</v>
      </c>
      <c r="D429" s="200"/>
      <c r="E429" s="200"/>
      <c r="F429" s="198"/>
      <c r="G429" s="198"/>
      <c r="H429" s="197"/>
      <c r="I429" s="197"/>
      <c r="J429" s="198"/>
      <c r="K429" s="198"/>
      <c r="L429" s="197"/>
      <c r="M429" s="197"/>
      <c r="N429" s="198"/>
      <c r="O429" s="198"/>
      <c r="P429" s="197"/>
      <c r="Q429" s="197"/>
      <c r="R429" s="198"/>
      <c r="S429" s="198"/>
      <c r="T429" s="197"/>
      <c r="U429" s="197"/>
      <c r="V429" s="198"/>
      <c r="W429" s="198"/>
      <c r="X429" s="197"/>
      <c r="Y429" s="197"/>
      <c r="Z429" s="198"/>
      <c r="AA429" s="198"/>
      <c r="AB429" s="197"/>
      <c r="AC429" s="197"/>
      <c r="AD429" s="198"/>
      <c r="AE429" s="198"/>
      <c r="AF429" s="197"/>
      <c r="AG429" s="197"/>
      <c r="AH429" s="198"/>
      <c r="AI429" s="198"/>
      <c r="AJ429" s="197">
        <f t="shared" ref="AJ429:AJ438" si="72">AJ428</f>
        <v>1.4800000000000004E-2</v>
      </c>
      <c r="AK429" s="197">
        <f t="shared" si="70"/>
        <v>0.94381050000000355</v>
      </c>
      <c r="AL429" s="198">
        <f>ROW(AG140)*AJ429^IF(AK429=100%,0,1)*PRODUCT(INDEX(1-AJ$289:AJ428,))</f>
        <v>0.26815310288845551</v>
      </c>
      <c r="AM429" s="199">
        <f t="shared" si="71"/>
        <v>42.901515675328831</v>
      </c>
      <c r="AN429" s="190"/>
    </row>
    <row r="430" spans="1:40" ht="14.45" hidden="1" customHeight="1">
      <c r="A430" s="190"/>
      <c r="B430" s="686"/>
      <c r="C430" s="196">
        <v>140</v>
      </c>
      <c r="D430" s="200"/>
      <c r="E430" s="200"/>
      <c r="F430" s="198"/>
      <c r="G430" s="198"/>
      <c r="H430" s="197"/>
      <c r="I430" s="197"/>
      <c r="J430" s="198"/>
      <c r="K430" s="198"/>
      <c r="L430" s="197"/>
      <c r="M430" s="197"/>
      <c r="N430" s="198"/>
      <c r="O430" s="198"/>
      <c r="P430" s="197"/>
      <c r="Q430" s="197"/>
      <c r="R430" s="198"/>
      <c r="S430" s="198"/>
      <c r="T430" s="197"/>
      <c r="U430" s="197"/>
      <c r="V430" s="198"/>
      <c r="W430" s="198"/>
      <c r="X430" s="197"/>
      <c r="Y430" s="197"/>
      <c r="Z430" s="198"/>
      <c r="AA430" s="198"/>
      <c r="AB430" s="197"/>
      <c r="AC430" s="197"/>
      <c r="AD430" s="198"/>
      <c r="AE430" s="198"/>
      <c r="AF430" s="197"/>
      <c r="AG430" s="197"/>
      <c r="AH430" s="198"/>
      <c r="AI430" s="198"/>
      <c r="AJ430" s="197">
        <f t="shared" si="72"/>
        <v>1.4800000000000004E-2</v>
      </c>
      <c r="AK430" s="197">
        <f t="shared" si="70"/>
        <v>0.9506925000000036</v>
      </c>
      <c r="AL430" s="198">
        <f>ROW(AG141)*AJ430^IF(AK430=100%,0,1)*PRODUCT(INDEX(1-AJ$289:AJ429,))</f>
        <v>0.2660714686583186</v>
      </c>
      <c r="AM430" s="199">
        <f t="shared" si="71"/>
        <v>43.167587143987149</v>
      </c>
      <c r="AN430" s="190"/>
    </row>
    <row r="431" spans="1:40" ht="14.45" hidden="1" customHeight="1">
      <c r="A431" s="190"/>
      <c r="B431" s="686"/>
      <c r="C431" s="196">
        <v>141</v>
      </c>
      <c r="D431" s="200"/>
      <c r="E431" s="200"/>
      <c r="F431" s="198"/>
      <c r="G431" s="198"/>
      <c r="H431" s="197"/>
      <c r="I431" s="197"/>
      <c r="J431" s="198"/>
      <c r="K431" s="198"/>
      <c r="L431" s="197"/>
      <c r="M431" s="197"/>
      <c r="N431" s="198"/>
      <c r="O431" s="198"/>
      <c r="P431" s="197"/>
      <c r="Q431" s="197"/>
      <c r="R431" s="198"/>
      <c r="S431" s="198"/>
      <c r="T431" s="197"/>
      <c r="U431" s="197"/>
      <c r="V431" s="198"/>
      <c r="W431" s="198"/>
      <c r="X431" s="197"/>
      <c r="Y431" s="197"/>
      <c r="Z431" s="198"/>
      <c r="AA431" s="198"/>
      <c r="AB431" s="197"/>
      <c r="AC431" s="197"/>
      <c r="AD431" s="198"/>
      <c r="AE431" s="198"/>
      <c r="AF431" s="197"/>
      <c r="AG431" s="197"/>
      <c r="AH431" s="198"/>
      <c r="AI431" s="198"/>
      <c r="AJ431" s="197">
        <f t="shared" si="72"/>
        <v>1.4800000000000004E-2</v>
      </c>
      <c r="AK431" s="197">
        <f t="shared" si="70"/>
        <v>0.95757450000000366</v>
      </c>
      <c r="AL431" s="198">
        <f>ROW(AG142)*AJ431^IF(AK431=100%,0,1)*PRODUCT(INDEX(1-AJ$289:AJ430,))</f>
        <v>0.26399271454573697</v>
      </c>
      <c r="AM431" s="199">
        <f t="shared" si="71"/>
        <v>43.431579858532885</v>
      </c>
      <c r="AN431" s="190"/>
    </row>
    <row r="432" spans="1:40" ht="14.45" hidden="1" customHeight="1">
      <c r="A432" s="190"/>
      <c r="B432" s="686"/>
      <c r="C432" s="196">
        <v>142</v>
      </c>
      <c r="D432" s="200"/>
      <c r="E432" s="200"/>
      <c r="F432" s="198"/>
      <c r="G432" s="198"/>
      <c r="H432" s="197"/>
      <c r="I432" s="197"/>
      <c r="J432" s="198"/>
      <c r="K432" s="198"/>
      <c r="L432" s="197"/>
      <c r="M432" s="197"/>
      <c r="N432" s="198"/>
      <c r="O432" s="198"/>
      <c r="P432" s="197"/>
      <c r="Q432" s="197"/>
      <c r="R432" s="198"/>
      <c r="S432" s="198"/>
      <c r="T432" s="197"/>
      <c r="U432" s="197"/>
      <c r="V432" s="198"/>
      <c r="W432" s="198"/>
      <c r="X432" s="197"/>
      <c r="Y432" s="197"/>
      <c r="Z432" s="198"/>
      <c r="AA432" s="198"/>
      <c r="AB432" s="197"/>
      <c r="AC432" s="197"/>
      <c r="AD432" s="198"/>
      <c r="AE432" s="198"/>
      <c r="AF432" s="197"/>
      <c r="AG432" s="197"/>
      <c r="AH432" s="198"/>
      <c r="AI432" s="198"/>
      <c r="AJ432" s="197">
        <f t="shared" si="72"/>
        <v>1.4800000000000004E-2</v>
      </c>
      <c r="AK432" s="197">
        <f t="shared" si="70"/>
        <v>0.96445650000000371</v>
      </c>
      <c r="AL432" s="198">
        <f>ROW(AG143)*AJ432^IF(AK432=100%,0,1)*PRODUCT(INDEX(1-AJ$289:AJ431,))</f>
        <v>0.26191721126039286</v>
      </c>
      <c r="AM432" s="199">
        <f t="shared" si="71"/>
        <v>43.693497069793281</v>
      </c>
      <c r="AN432" s="190"/>
    </row>
    <row r="433" spans="1:40" ht="14.45" hidden="1" customHeight="1">
      <c r="A433" s="190"/>
      <c r="B433" s="686"/>
      <c r="C433" s="196">
        <v>143</v>
      </c>
      <c r="D433" s="200"/>
      <c r="E433" s="200"/>
      <c r="F433" s="198"/>
      <c r="G433" s="198"/>
      <c r="H433" s="197"/>
      <c r="I433" s="197"/>
      <c r="J433" s="198"/>
      <c r="K433" s="198"/>
      <c r="L433" s="197"/>
      <c r="M433" s="197"/>
      <c r="N433" s="198"/>
      <c r="O433" s="198"/>
      <c r="P433" s="197"/>
      <c r="Q433" s="197"/>
      <c r="R433" s="198"/>
      <c r="S433" s="198"/>
      <c r="T433" s="197"/>
      <c r="U433" s="197"/>
      <c r="V433" s="198"/>
      <c r="W433" s="198"/>
      <c r="X433" s="197"/>
      <c r="Y433" s="197"/>
      <c r="Z433" s="198"/>
      <c r="AA433" s="198"/>
      <c r="AB433" s="197"/>
      <c r="AC433" s="197"/>
      <c r="AD433" s="198"/>
      <c r="AE433" s="198"/>
      <c r="AF433" s="197"/>
      <c r="AG433" s="197"/>
      <c r="AH433" s="198"/>
      <c r="AI433" s="198"/>
      <c r="AJ433" s="197">
        <f t="shared" si="72"/>
        <v>1.4800000000000004E-2</v>
      </c>
      <c r="AK433" s="197">
        <f t="shared" si="70"/>
        <v>0.97133850000000377</v>
      </c>
      <c r="AL433" s="198">
        <f>ROW(AG144)*AJ433^IF(AK433=100%,0,1)*PRODUCT(INDEX(1-AJ$289:AJ432,))</f>
        <v>0.25984531790810084</v>
      </c>
      <c r="AM433" s="199">
        <f t="shared" si="71"/>
        <v>43.953342387701383</v>
      </c>
      <c r="AN433" s="190"/>
    </row>
    <row r="434" spans="1:40" ht="14.45" hidden="1" customHeight="1">
      <c r="A434" s="190"/>
      <c r="B434" s="686"/>
      <c r="C434" s="196">
        <v>144</v>
      </c>
      <c r="D434" s="200"/>
      <c r="E434" s="200"/>
      <c r="F434" s="198"/>
      <c r="G434" s="198"/>
      <c r="H434" s="197"/>
      <c r="I434" s="197"/>
      <c r="J434" s="198"/>
      <c r="K434" s="198"/>
      <c r="L434" s="197"/>
      <c r="M434" s="197"/>
      <c r="N434" s="198"/>
      <c r="O434" s="198"/>
      <c r="P434" s="197"/>
      <c r="Q434" s="197"/>
      <c r="R434" s="198"/>
      <c r="S434" s="198"/>
      <c r="T434" s="197"/>
      <c r="U434" s="197"/>
      <c r="V434" s="198"/>
      <c r="W434" s="198"/>
      <c r="X434" s="197"/>
      <c r="Y434" s="197"/>
      <c r="Z434" s="198"/>
      <c r="AA434" s="198"/>
      <c r="AB434" s="197"/>
      <c r="AC434" s="197"/>
      <c r="AD434" s="198"/>
      <c r="AE434" s="198"/>
      <c r="AF434" s="197"/>
      <c r="AG434" s="197"/>
      <c r="AH434" s="198"/>
      <c r="AI434" s="198"/>
      <c r="AJ434" s="197">
        <f t="shared" si="72"/>
        <v>1.4800000000000004E-2</v>
      </c>
      <c r="AK434" s="197">
        <f t="shared" si="70"/>
        <v>0.97822050000000382</v>
      </c>
      <c r="AL434" s="198">
        <f>ROW(AG145)*AJ434^IF(AK434=100%,0,1)*PRODUCT(INDEX(1-AJ$289:AJ433,))</f>
        <v>0.25777738225308222</v>
      </c>
      <c r="AM434" s="199">
        <f t="shared" si="71"/>
        <v>44.211119769954465</v>
      </c>
      <c r="AN434" s="190"/>
    </row>
    <row r="435" spans="1:40" ht="14.45" hidden="1" customHeight="1">
      <c r="A435" s="190"/>
      <c r="B435" s="686"/>
      <c r="C435" s="196">
        <v>145</v>
      </c>
      <c r="D435" s="200"/>
      <c r="E435" s="200"/>
      <c r="F435" s="198"/>
      <c r="G435" s="198"/>
      <c r="H435" s="197"/>
      <c r="I435" s="197"/>
      <c r="J435" s="198"/>
      <c r="K435" s="198"/>
      <c r="L435" s="197"/>
      <c r="M435" s="197"/>
      <c r="N435" s="198"/>
      <c r="O435" s="198"/>
      <c r="P435" s="197"/>
      <c r="Q435" s="197"/>
      <c r="R435" s="198"/>
      <c r="S435" s="198"/>
      <c r="T435" s="197"/>
      <c r="U435" s="197"/>
      <c r="V435" s="198"/>
      <c r="W435" s="198"/>
      <c r="X435" s="197"/>
      <c r="Y435" s="197"/>
      <c r="Z435" s="198"/>
      <c r="AA435" s="198"/>
      <c r="AB435" s="197"/>
      <c r="AC435" s="197"/>
      <c r="AD435" s="198"/>
      <c r="AE435" s="198"/>
      <c r="AF435" s="197"/>
      <c r="AG435" s="197"/>
      <c r="AH435" s="198"/>
      <c r="AI435" s="198"/>
      <c r="AJ435" s="197">
        <f t="shared" si="72"/>
        <v>1.4800000000000004E-2</v>
      </c>
      <c r="AK435" s="197">
        <f t="shared" si="70"/>
        <v>0.98510250000000388</v>
      </c>
      <c r="AL435" s="198">
        <f>ROW(AG146)*AJ435^IF(AK435=100%,0,1)*PRODUCT(INDEX(1-AJ$289:AJ434,))</f>
        <v>0.25571374097501748</v>
      </c>
      <c r="AM435" s="199">
        <f t="shared" si="71"/>
        <v>44.466833510929483</v>
      </c>
      <c r="AN435" s="190"/>
    </row>
    <row r="436" spans="1:40" ht="14.45" hidden="1" customHeight="1">
      <c r="A436" s="190"/>
      <c r="B436" s="686"/>
      <c r="C436" s="196">
        <v>146</v>
      </c>
      <c r="D436" s="200"/>
      <c r="E436" s="200"/>
      <c r="F436" s="198"/>
      <c r="G436" s="198"/>
      <c r="H436" s="197"/>
      <c r="I436" s="197"/>
      <c r="J436" s="198"/>
      <c r="K436" s="198"/>
      <c r="L436" s="197"/>
      <c r="M436" s="197"/>
      <c r="N436" s="198"/>
      <c r="O436" s="198"/>
      <c r="P436" s="197"/>
      <c r="Q436" s="197"/>
      <c r="R436" s="198"/>
      <c r="S436" s="198"/>
      <c r="T436" s="197"/>
      <c r="U436" s="197"/>
      <c r="V436" s="198"/>
      <c r="W436" s="198"/>
      <c r="X436" s="197"/>
      <c r="Y436" s="197"/>
      <c r="Z436" s="198"/>
      <c r="AA436" s="198"/>
      <c r="AB436" s="197"/>
      <c r="AC436" s="197"/>
      <c r="AD436" s="198"/>
      <c r="AE436" s="198"/>
      <c r="AF436" s="197"/>
      <c r="AG436" s="197"/>
      <c r="AH436" s="198"/>
      <c r="AI436" s="198"/>
      <c r="AJ436" s="197">
        <f t="shared" si="72"/>
        <v>1.4800000000000004E-2</v>
      </c>
      <c r="AK436" s="197">
        <f t="shared" si="70"/>
        <v>0.99198450000000393</v>
      </c>
      <c r="AL436" s="198">
        <f>ROW(AG147)*AJ436^IF(AK436=100%,0,1)*PRODUCT(INDEX(1-AJ$289:AJ435,))</f>
        <v>0.25365471992097482</v>
      </c>
      <c r="AM436" s="199">
        <f t="shared" si="71"/>
        <v>44.720488230850457</v>
      </c>
      <c r="AN436" s="190"/>
    </row>
    <row r="437" spans="1:40" ht="14.45" hidden="1" customHeight="1">
      <c r="A437" s="190"/>
      <c r="B437" s="686"/>
      <c r="C437" s="196">
        <v>147</v>
      </c>
      <c r="D437" s="200"/>
      <c r="E437" s="200"/>
      <c r="F437" s="198"/>
      <c r="G437" s="198"/>
      <c r="H437" s="197"/>
      <c r="I437" s="197"/>
      <c r="J437" s="198"/>
      <c r="K437" s="198"/>
      <c r="L437" s="197"/>
      <c r="M437" s="197"/>
      <c r="N437" s="198"/>
      <c r="O437" s="198"/>
      <c r="P437" s="197"/>
      <c r="Q437" s="197"/>
      <c r="R437" s="198"/>
      <c r="S437" s="198"/>
      <c r="T437" s="197"/>
      <c r="U437" s="197"/>
      <c r="V437" s="198"/>
      <c r="W437" s="198"/>
      <c r="X437" s="197"/>
      <c r="Y437" s="197"/>
      <c r="Z437" s="198"/>
      <c r="AA437" s="198"/>
      <c r="AB437" s="197"/>
      <c r="AC437" s="197"/>
      <c r="AD437" s="198"/>
      <c r="AE437" s="198"/>
      <c r="AF437" s="197"/>
      <c r="AG437" s="197"/>
      <c r="AH437" s="198"/>
      <c r="AI437" s="198"/>
      <c r="AJ437" s="197">
        <f t="shared" si="72"/>
        <v>1.4800000000000004E-2</v>
      </c>
      <c r="AK437" s="197">
        <f t="shared" si="70"/>
        <v>0.99886650000000399</v>
      </c>
      <c r="AL437" s="198">
        <f>ROW(AG148)*AJ437^IF(AK437=100%,0,1)*PRODUCT(INDEX(1-AJ$289:AJ436,))</f>
        <v>0.25160063435230867</v>
      </c>
      <c r="AM437" s="199">
        <f t="shared" si="71"/>
        <v>44.972088865202764</v>
      </c>
      <c r="AN437" s="190"/>
    </row>
    <row r="438" spans="1:40" ht="14.45" customHeight="1" thickBot="1">
      <c r="A438" s="190"/>
      <c r="B438" s="687"/>
      <c r="C438" s="202">
        <v>148</v>
      </c>
      <c r="D438" s="203"/>
      <c r="E438" s="203"/>
      <c r="F438" s="204"/>
      <c r="G438" s="204"/>
      <c r="H438" s="205"/>
      <c r="I438" s="205"/>
      <c r="J438" s="204"/>
      <c r="K438" s="204"/>
      <c r="L438" s="205"/>
      <c r="M438" s="205"/>
      <c r="N438" s="204"/>
      <c r="O438" s="204"/>
      <c r="P438" s="205"/>
      <c r="Q438" s="205"/>
      <c r="R438" s="204"/>
      <c r="S438" s="204"/>
      <c r="T438" s="205"/>
      <c r="U438" s="205"/>
      <c r="V438" s="204"/>
      <c r="W438" s="204"/>
      <c r="X438" s="205"/>
      <c r="Y438" s="205"/>
      <c r="Z438" s="204"/>
      <c r="AA438" s="204"/>
      <c r="AB438" s="205"/>
      <c r="AC438" s="205"/>
      <c r="AD438" s="204"/>
      <c r="AE438" s="204"/>
      <c r="AF438" s="205"/>
      <c r="AG438" s="205"/>
      <c r="AH438" s="204"/>
      <c r="AI438" s="204"/>
      <c r="AJ438" s="205">
        <f t="shared" si="72"/>
        <v>1.4800000000000004E-2</v>
      </c>
      <c r="AK438" s="205">
        <f t="shared" si="70"/>
        <v>1</v>
      </c>
      <c r="AL438" s="204">
        <f>ROW(AG149)*AJ438^IF(AK438=100%,0,1)*PRODUCT(INDEX(1-AJ$289:AJ437,))</f>
        <v>16.861607377474556</v>
      </c>
      <c r="AM438" s="206">
        <f t="shared" si="71"/>
        <v>61.83369624267732</v>
      </c>
      <c r="AN438" s="190"/>
    </row>
    <row r="439" spans="1:40" ht="14.45" customHeight="1" thickBot="1">
      <c r="A439" s="190"/>
      <c r="B439" s="190"/>
      <c r="C439" s="190"/>
      <c r="D439" s="191"/>
      <c r="E439" s="191"/>
      <c r="F439" s="192"/>
      <c r="G439" s="192"/>
      <c r="H439" s="190"/>
      <c r="I439" s="190"/>
      <c r="J439" s="192"/>
      <c r="K439" s="192"/>
      <c r="L439" s="190"/>
      <c r="M439" s="190"/>
      <c r="N439" s="192"/>
      <c r="O439" s="192"/>
      <c r="P439" s="190"/>
      <c r="Q439" s="190"/>
      <c r="R439" s="192"/>
      <c r="S439" s="192"/>
      <c r="T439" s="190"/>
      <c r="U439" s="190"/>
      <c r="V439" s="192"/>
      <c r="W439" s="192"/>
      <c r="X439" s="190"/>
      <c r="Y439" s="190"/>
      <c r="Z439" s="192"/>
      <c r="AA439" s="192"/>
      <c r="AB439" s="190"/>
      <c r="AC439" s="190"/>
      <c r="AD439" s="192"/>
      <c r="AE439" s="192"/>
      <c r="AF439" s="190"/>
      <c r="AG439" s="190"/>
      <c r="AH439" s="192"/>
      <c r="AI439" s="192"/>
      <c r="AJ439" s="186"/>
      <c r="AK439" s="186"/>
      <c r="AL439" s="192"/>
      <c r="AM439" s="193"/>
      <c r="AN439" s="190"/>
    </row>
    <row r="440" spans="1:40" ht="14.45" customHeight="1">
      <c r="A440" s="190"/>
      <c r="B440" s="685" t="s">
        <v>1033</v>
      </c>
      <c r="C440" s="421" t="s">
        <v>1540</v>
      </c>
      <c r="D440" s="683">
        <v>7</v>
      </c>
      <c r="E440" s="683"/>
      <c r="F440" s="683"/>
      <c r="G440" s="683"/>
      <c r="H440" s="683">
        <v>8</v>
      </c>
      <c r="I440" s="683"/>
      <c r="J440" s="683"/>
      <c r="K440" s="683"/>
      <c r="L440" s="683" t="s">
        <v>1007</v>
      </c>
      <c r="M440" s="683"/>
      <c r="N440" s="683"/>
      <c r="O440" s="683"/>
      <c r="P440" s="683" t="s">
        <v>1008</v>
      </c>
      <c r="Q440" s="683"/>
      <c r="R440" s="683"/>
      <c r="S440" s="683"/>
      <c r="T440" s="683" t="s">
        <v>1009</v>
      </c>
      <c r="U440" s="683"/>
      <c r="V440" s="683"/>
      <c r="W440" s="683"/>
      <c r="X440" s="683" t="s">
        <v>1010</v>
      </c>
      <c r="Y440" s="683"/>
      <c r="Z440" s="683"/>
      <c r="AA440" s="683"/>
      <c r="AB440" s="683" t="s">
        <v>1011</v>
      </c>
      <c r="AC440" s="683"/>
      <c r="AD440" s="688"/>
      <c r="AE440" s="688"/>
      <c r="AF440" s="683" t="s">
        <v>1012</v>
      </c>
      <c r="AG440" s="683"/>
      <c r="AH440" s="688"/>
      <c r="AI440" s="688"/>
      <c r="AJ440" s="683" t="s">
        <v>981</v>
      </c>
      <c r="AK440" s="683"/>
      <c r="AL440" s="683"/>
      <c r="AM440" s="684"/>
      <c r="AN440" s="190"/>
    </row>
    <row r="441" spans="1:40" ht="14.45" customHeight="1">
      <c r="A441" s="190"/>
      <c r="B441" s="686"/>
      <c r="C441" s="163" t="s">
        <v>1549</v>
      </c>
      <c r="D441" s="163" t="s">
        <v>1004</v>
      </c>
      <c r="E441" s="163" t="s">
        <v>1005</v>
      </c>
      <c r="F441" s="163" t="s">
        <v>175</v>
      </c>
      <c r="G441" s="163" t="s">
        <v>1006</v>
      </c>
      <c r="H441" s="163" t="s">
        <v>1004</v>
      </c>
      <c r="I441" s="163" t="s">
        <v>1005</v>
      </c>
      <c r="J441" s="163" t="s">
        <v>175</v>
      </c>
      <c r="K441" s="163" t="s">
        <v>1006</v>
      </c>
      <c r="L441" s="163" t="s">
        <v>1004</v>
      </c>
      <c r="M441" s="163" t="s">
        <v>1005</v>
      </c>
      <c r="N441" s="163" t="s">
        <v>175</v>
      </c>
      <c r="O441" s="163" t="s">
        <v>1006</v>
      </c>
      <c r="P441" s="163" t="s">
        <v>1004</v>
      </c>
      <c r="Q441" s="163" t="s">
        <v>1005</v>
      </c>
      <c r="R441" s="163" t="s">
        <v>175</v>
      </c>
      <c r="S441" s="163" t="s">
        <v>1006</v>
      </c>
      <c r="T441" s="163" t="s">
        <v>1004</v>
      </c>
      <c r="U441" s="163" t="s">
        <v>1005</v>
      </c>
      <c r="V441" s="163" t="s">
        <v>175</v>
      </c>
      <c r="W441" s="163" t="s">
        <v>1006</v>
      </c>
      <c r="X441" s="163" t="s">
        <v>1004</v>
      </c>
      <c r="Y441" s="163" t="s">
        <v>1005</v>
      </c>
      <c r="Z441" s="163" t="s">
        <v>175</v>
      </c>
      <c r="AA441" s="163" t="s">
        <v>1006</v>
      </c>
      <c r="AB441" s="163" t="s">
        <v>1004</v>
      </c>
      <c r="AC441" s="163" t="s">
        <v>1005</v>
      </c>
      <c r="AD441" s="163" t="s">
        <v>175</v>
      </c>
      <c r="AE441" s="163" t="s">
        <v>1006</v>
      </c>
      <c r="AF441" s="163" t="s">
        <v>1004</v>
      </c>
      <c r="AG441" s="163" t="s">
        <v>1005</v>
      </c>
      <c r="AH441" s="163" t="s">
        <v>175</v>
      </c>
      <c r="AI441" s="163" t="s">
        <v>1006</v>
      </c>
      <c r="AJ441" s="163" t="s">
        <v>1004</v>
      </c>
      <c r="AK441" s="163" t="s">
        <v>1005</v>
      </c>
      <c r="AL441" s="163" t="s">
        <v>175</v>
      </c>
      <c r="AM441" s="185" t="s">
        <v>1006</v>
      </c>
      <c r="AN441" s="190"/>
    </row>
    <row r="442" spans="1:40" ht="14.45" hidden="1" customHeight="1">
      <c r="A442" s="190"/>
      <c r="B442" s="686"/>
      <c r="C442" s="168"/>
      <c r="D442" s="174">
        <f>$F$5</f>
        <v>3.3300000000000003E-2</v>
      </c>
      <c r="E442" s="174">
        <f>$F$7</f>
        <v>6.6600000000000006E-2</v>
      </c>
      <c r="F442" s="174">
        <f>$F$9</f>
        <v>0.2</v>
      </c>
      <c r="G442" s="170">
        <f>$D$9</f>
        <v>0.4</v>
      </c>
      <c r="H442" s="174">
        <f>$F$15</f>
        <v>2.5000000000000001E-2</v>
      </c>
      <c r="I442" s="174">
        <f>$F$17</f>
        <v>0.05</v>
      </c>
      <c r="J442" s="174">
        <f>$F$19</f>
        <v>0.15</v>
      </c>
      <c r="K442" s="170">
        <f>$D$19</f>
        <v>0.45</v>
      </c>
      <c r="L442" s="174">
        <f>$F$25</f>
        <v>1.67E-2</v>
      </c>
      <c r="M442" s="174">
        <f>$F$27</f>
        <v>3.3300000000000003E-2</v>
      </c>
      <c r="N442" s="174">
        <f>$F$29</f>
        <v>0.1</v>
      </c>
      <c r="O442" s="170">
        <f>$D$29</f>
        <v>0.3</v>
      </c>
      <c r="P442" s="174">
        <f>$F$55</f>
        <v>4.1999999999999997E-3</v>
      </c>
      <c r="Q442" s="174">
        <f>$F$57</f>
        <v>8.3999999999999995E-3</v>
      </c>
      <c r="R442" s="174">
        <f>$F$59</f>
        <v>2.5000000000000001E-2</v>
      </c>
      <c r="S442" s="170">
        <f>$D$59</f>
        <v>0.15</v>
      </c>
      <c r="T442" s="174">
        <f>$O$25</f>
        <v>2.8E-3</v>
      </c>
      <c r="U442" s="174">
        <f>$O$27</f>
        <v>5.5999999999999999E-3</v>
      </c>
      <c r="V442" s="174">
        <f>$O$29</f>
        <v>1.66E-2</v>
      </c>
      <c r="W442" s="170">
        <f>$M$29</f>
        <v>0.1</v>
      </c>
      <c r="X442" s="174">
        <f>$O$55</f>
        <v>1E-3</v>
      </c>
      <c r="Y442" s="174">
        <f>$O$57</f>
        <v>1.8E-3</v>
      </c>
      <c r="Z442" s="174">
        <f>$O$59</f>
        <v>5.5999999999999999E-3</v>
      </c>
      <c r="AA442" s="170">
        <f>$M$59</f>
        <v>0.05</v>
      </c>
      <c r="AB442" s="174">
        <f>$X$25</f>
        <v>5.9999999999999995E-4</v>
      </c>
      <c r="AC442" s="174">
        <f>$X$27</f>
        <v>1.1999999999999999E-3</v>
      </c>
      <c r="AD442" s="174">
        <f>$X$29</f>
        <v>3.3999999999999998E-3</v>
      </c>
      <c r="AE442" s="170">
        <f>$V$29</f>
        <v>0.03</v>
      </c>
      <c r="AF442" s="174">
        <f>$X$35</f>
        <v>2.0000000000000001E-4</v>
      </c>
      <c r="AG442" s="174">
        <f>$X$37</f>
        <v>4.0000000000000002E-4</v>
      </c>
      <c r="AH442" s="174">
        <f>$X$39</f>
        <v>8.0000000000000004E-4</v>
      </c>
      <c r="AI442" s="170">
        <f>$V$39</f>
        <v>0.01</v>
      </c>
      <c r="AJ442" s="174">
        <f>$X$55</f>
        <v>2.0000000000000001E-4</v>
      </c>
      <c r="AK442" s="174">
        <f>$X$57</f>
        <v>4.0000000000000002E-4</v>
      </c>
      <c r="AL442" s="174">
        <f>$X$59</f>
        <v>8.0000000000000004E-4</v>
      </c>
      <c r="AM442" s="189">
        <f>$V$59</f>
        <v>0.01</v>
      </c>
      <c r="AN442" s="190"/>
    </row>
    <row r="443" spans="1:40" ht="14.45" hidden="1" customHeight="1">
      <c r="A443" s="190"/>
      <c r="B443" s="686"/>
      <c r="C443" s="168"/>
      <c r="D443" s="168">
        <f>$G$5</f>
        <v>6</v>
      </c>
      <c r="E443" s="168">
        <f>$G$7</f>
        <v>3</v>
      </c>
      <c r="F443" s="168">
        <f>$G$9</f>
        <v>1</v>
      </c>
      <c r="G443" s="168"/>
      <c r="H443" s="168">
        <f>$G$15</f>
        <v>6</v>
      </c>
      <c r="I443" s="168">
        <f>$G$17</f>
        <v>3</v>
      </c>
      <c r="J443" s="168">
        <f>$G$19</f>
        <v>1</v>
      </c>
      <c r="K443" s="168"/>
      <c r="L443" s="168">
        <f>$G$25</f>
        <v>6</v>
      </c>
      <c r="M443" s="168">
        <f>$G$27</f>
        <v>3</v>
      </c>
      <c r="N443" s="168">
        <f>$G$29</f>
        <v>1</v>
      </c>
      <c r="O443" s="168"/>
      <c r="P443" s="168">
        <f>$G$55</f>
        <v>12</v>
      </c>
      <c r="Q443" s="168">
        <f>$G$57</f>
        <v>6</v>
      </c>
      <c r="R443" s="168">
        <f>$G$59</f>
        <v>2</v>
      </c>
      <c r="S443" s="168"/>
      <c r="T443" s="168">
        <f>$P$25</f>
        <v>12</v>
      </c>
      <c r="U443" s="168">
        <f>$P$27</f>
        <v>6</v>
      </c>
      <c r="V443" s="168">
        <f>$P$29</f>
        <v>2</v>
      </c>
      <c r="W443" s="168"/>
      <c r="X443" s="168">
        <f>$P$55</f>
        <v>18</v>
      </c>
      <c r="Y443" s="168">
        <f>$P$57</f>
        <v>9</v>
      </c>
      <c r="Z443" s="168">
        <f>$P$59</f>
        <v>3</v>
      </c>
      <c r="AA443" s="168"/>
      <c r="AB443" s="168">
        <f>$Y$25</f>
        <v>18</v>
      </c>
      <c r="AC443" s="168">
        <f>$Y$27</f>
        <v>9</v>
      </c>
      <c r="AD443" s="168">
        <f>$Y$29</f>
        <v>3</v>
      </c>
      <c r="AE443" s="168"/>
      <c r="AF443" s="168">
        <f>$Y$35</f>
        <v>24</v>
      </c>
      <c r="AG443" s="168">
        <f>$Y$37</f>
        <v>12</v>
      </c>
      <c r="AH443" s="168">
        <f>$Y$39</f>
        <v>4</v>
      </c>
      <c r="AI443" s="168"/>
      <c r="AJ443" s="168">
        <f>$Y$55</f>
        <v>24</v>
      </c>
      <c r="AK443" s="168">
        <f>$Y$57</f>
        <v>12</v>
      </c>
      <c r="AL443" s="168">
        <f>$Y$59</f>
        <v>4</v>
      </c>
      <c r="AM443" s="169"/>
      <c r="AN443" s="190"/>
    </row>
    <row r="444" spans="1:40" ht="14.45" hidden="1" customHeight="1">
      <c r="A444" s="190"/>
      <c r="B444" s="686"/>
      <c r="C444" s="168"/>
      <c r="D444" s="170"/>
      <c r="E444" s="170"/>
      <c r="F444" s="171"/>
      <c r="G444" s="171"/>
      <c r="H444" s="170"/>
      <c r="I444" s="170"/>
      <c r="J444" s="171"/>
      <c r="K444" s="171"/>
      <c r="L444" s="170"/>
      <c r="M444" s="170"/>
      <c r="N444" s="171"/>
      <c r="O444" s="171"/>
      <c r="P444" s="170"/>
      <c r="Q444" s="170"/>
      <c r="R444" s="171"/>
      <c r="S444" s="171"/>
      <c r="T444" s="170"/>
      <c r="U444" s="170"/>
      <c r="V444" s="171"/>
      <c r="W444" s="171"/>
      <c r="X444" s="170"/>
      <c r="Y444" s="170"/>
      <c r="Z444" s="171"/>
      <c r="AA444" s="171"/>
      <c r="AB444" s="170"/>
      <c r="AC444" s="170"/>
      <c r="AD444" s="171"/>
      <c r="AE444" s="171"/>
      <c r="AF444" s="170"/>
      <c r="AG444" s="170"/>
      <c r="AH444" s="171"/>
      <c r="AI444" s="171"/>
      <c r="AJ444" s="172"/>
      <c r="AK444" s="170"/>
      <c r="AL444" s="171"/>
      <c r="AM444" s="173"/>
      <c r="AN444" s="190"/>
    </row>
    <row r="445" spans="1:40" ht="14.45" customHeight="1">
      <c r="A445" s="190"/>
      <c r="B445" s="686"/>
      <c r="C445" s="196">
        <v>0</v>
      </c>
      <c r="D445" s="197">
        <f>D$65+E442*E443</f>
        <v>0.79980000000000007</v>
      </c>
      <c r="E445" s="197">
        <v>0</v>
      </c>
      <c r="F445" s="198">
        <f>ROW(A1)*D445^IF(E445=100%,0,1)*PRODUCT(INDEX(1-D$444:D444,))</f>
        <v>0.79980000000000007</v>
      </c>
      <c r="G445" s="198">
        <f>SUM(F445+G444)</f>
        <v>0.79980000000000007</v>
      </c>
      <c r="H445" s="197">
        <f>H$65+I442*I443</f>
        <v>0.60000000000000009</v>
      </c>
      <c r="I445" s="197">
        <v>0</v>
      </c>
      <c r="J445" s="198">
        <f>ROW(E1)*H445^IF(I445=100%,0,1)*PRODUCT(INDEX(1-H$444:H444,))</f>
        <v>0.60000000000000009</v>
      </c>
      <c r="K445" s="198">
        <f>SUM(J445+K444)</f>
        <v>0.60000000000000009</v>
      </c>
      <c r="L445" s="197">
        <f>L$65+M442*M443</f>
        <v>0.39990000000000003</v>
      </c>
      <c r="M445" s="197">
        <v>0</v>
      </c>
      <c r="N445" s="198">
        <f>ROW(I1)*L445^IF(M445=100%,0,1)*PRODUCT(INDEX(1-L$444:L444,))</f>
        <v>0.39990000000000003</v>
      </c>
      <c r="O445" s="198">
        <f>SUM(N445+O444)</f>
        <v>0.39990000000000003</v>
      </c>
      <c r="P445" s="197">
        <f>P$65+Q442*Q443</f>
        <v>0.20039999999999999</v>
      </c>
      <c r="Q445" s="197">
        <v>0</v>
      </c>
      <c r="R445" s="198">
        <f>ROW(M1)*P445^IF(Q445=100%,0,1)*PRODUCT(INDEX(1-P$444:P444,))</f>
        <v>0.20039999999999999</v>
      </c>
      <c r="S445" s="198">
        <f>SUM(R445+S444)</f>
        <v>0.20039999999999999</v>
      </c>
      <c r="T445" s="197">
        <f>T$65+U442*U443</f>
        <v>0.1336</v>
      </c>
      <c r="U445" s="197">
        <v>0</v>
      </c>
      <c r="V445" s="198">
        <f>ROW(Q1)*T445^IF(U445=100%,0,1)*PRODUCT(INDEX(1-T$444:T444,))</f>
        <v>0.1336</v>
      </c>
      <c r="W445" s="198">
        <f>SUM(V445+W444)</f>
        <v>0.1336</v>
      </c>
      <c r="X445" s="197">
        <f>X$65+Y442*Y443</f>
        <v>6.6200000000000009E-2</v>
      </c>
      <c r="Y445" s="197">
        <v>0</v>
      </c>
      <c r="Z445" s="198">
        <f>ROW(U1)*X445^IF(Y445=100%,0,1)*PRODUCT(INDEX(1-X$444:X444,))</f>
        <v>6.6200000000000009E-2</v>
      </c>
      <c r="AA445" s="198">
        <f>SUM(Z445+AA444)</f>
        <v>6.6200000000000009E-2</v>
      </c>
      <c r="AB445" s="197">
        <f>AB$65+AC442*AC443</f>
        <v>4.0799999999999996E-2</v>
      </c>
      <c r="AC445" s="197">
        <v>0</v>
      </c>
      <c r="AD445" s="198">
        <f>ROW(Y1)*AB445^IF(AC445=100%,0,1)*PRODUCT(INDEX(1-AB$444:AB444,))</f>
        <v>4.0799999999999996E-2</v>
      </c>
      <c r="AE445" s="198">
        <f>SUM(AD445+AE444)</f>
        <v>4.0799999999999996E-2</v>
      </c>
      <c r="AF445" s="197">
        <f>AF$65+AG442*AG443</f>
        <v>1.4800000000000001E-2</v>
      </c>
      <c r="AG445" s="197">
        <v>0</v>
      </c>
      <c r="AH445" s="198">
        <f>ROW(AC1)*AF445^IF(AG445=100%,0,1)*PRODUCT(INDEX(1-AF$444:AF444,))</f>
        <v>1.4800000000000001E-2</v>
      </c>
      <c r="AI445" s="198">
        <f>SUM(AH445+AI444)</f>
        <v>1.4800000000000001E-2</v>
      </c>
      <c r="AJ445" s="197">
        <f>AJ$65+AK442*AK443</f>
        <v>9.7999999999999997E-3</v>
      </c>
      <c r="AK445" s="197">
        <v>0</v>
      </c>
      <c r="AL445" s="198">
        <f>ROW(AG1)*AJ445^IF(AK445=100%,0,1)*PRODUCT(INDEX(1-AJ$444:AJ444,))</f>
        <v>9.7999999999999997E-3</v>
      </c>
      <c r="AM445" s="199">
        <f>SUM(AL445+AM444)</f>
        <v>9.7999999999999997E-3</v>
      </c>
      <c r="AN445" s="190"/>
    </row>
    <row r="446" spans="1:40" ht="14.45" hidden="1" customHeight="1">
      <c r="A446" s="190"/>
      <c r="B446" s="686"/>
      <c r="C446" s="196">
        <v>1</v>
      </c>
      <c r="D446" s="197">
        <f>D445+ROUNDDOWN(D$65/10,3)</f>
        <v>0.85980000000000012</v>
      </c>
      <c r="E446" s="197">
        <f>IF(E445+D445*0.465&gt;1,1,E445+D445*0.465)</f>
        <v>0.37190700000000004</v>
      </c>
      <c r="F446" s="198">
        <f>ROW(A2)*D446^IF(E446=100%,0,1)*PRODUCT(INDEX(1-D$444:D445,))</f>
        <v>0.34426391999999995</v>
      </c>
      <c r="G446" s="198">
        <f t="shared" ref="G446:G448" si="73">SUM(F446+G445)</f>
        <v>1.14406392</v>
      </c>
      <c r="H446" s="197">
        <f>H445+ROUNDDOWN(H$65/10,3)</f>
        <v>0.64500000000000013</v>
      </c>
      <c r="I446" s="197">
        <f>IF(I445+H445*0.465&gt;1,1,I445+H445*0.465)</f>
        <v>0.27900000000000008</v>
      </c>
      <c r="J446" s="198">
        <f>ROW(E2)*H446^IF(I446=100%,0,1)*PRODUCT(INDEX(1-H$444:H445,))</f>
        <v>0.51600000000000001</v>
      </c>
      <c r="K446" s="198">
        <f t="shared" ref="K446:K449" si="74">SUM(J446+K445)</f>
        <v>1.1160000000000001</v>
      </c>
      <c r="L446" s="197">
        <f>L445+ROUNDDOWN(L$65/10,3)</f>
        <v>0.42990000000000006</v>
      </c>
      <c r="M446" s="197">
        <f>IF(M445+L445*0.465&gt;1,1,M445+L445*0.465)</f>
        <v>0.18595350000000002</v>
      </c>
      <c r="N446" s="198">
        <f>ROW(I2)*L446^IF(M446=100%,0,1)*PRODUCT(INDEX(1-L$444:L445,))</f>
        <v>0.51596598000000005</v>
      </c>
      <c r="O446" s="198">
        <f t="shared" ref="O446:O453" si="75">SUM(N446+O445)</f>
        <v>0.91586598000000008</v>
      </c>
      <c r="P446" s="197">
        <f t="shared" ref="P446:P454" si="76">P445+ROUNDDOWN(P$65/10,3)</f>
        <v>0.21539999999999998</v>
      </c>
      <c r="Q446" s="197">
        <f t="shared" ref="Q446:Q454" si="77">IF(Q445+P445*0.465&gt;1,1,Q445+P445*0.465)</f>
        <v>9.3186000000000005E-2</v>
      </c>
      <c r="R446" s="198">
        <f>ROW(M2)*P446^IF(Q446=100%,0,1)*PRODUCT(INDEX(1-P$444:P445,))</f>
        <v>0.34446767999999994</v>
      </c>
      <c r="S446" s="198">
        <f t="shared" ref="S446:S456" si="78">SUM(R446+S445)</f>
        <v>0.54486767999999997</v>
      </c>
      <c r="T446" s="197">
        <f t="shared" ref="T446:T455" si="79">T445+ROUNDDOWN(T$65/10,3)</f>
        <v>0.14360000000000001</v>
      </c>
      <c r="U446" s="197">
        <f t="shared" ref="U446:U457" si="80">IF(U445+T445*0.465&gt;1,1,U445+T445*0.465)</f>
        <v>6.2123999999999999E-2</v>
      </c>
      <c r="V446" s="198">
        <f>ROW(Q2)*T446^IF(U446=100%,0,1)*PRODUCT(INDEX(1-T$444:T445,))</f>
        <v>0.24883008000000004</v>
      </c>
      <c r="W446" s="198">
        <f t="shared" ref="W446:W465" si="81">SUM(V446+W445)</f>
        <v>0.38243008000000001</v>
      </c>
      <c r="X446" s="197">
        <f t="shared" ref="X446:X455" si="82">X445+ROUNDDOWN(X$65/10,3)</f>
        <v>7.1200000000000013E-2</v>
      </c>
      <c r="Y446" s="197">
        <f t="shared" ref="Y446:Y466" si="83">IF(Y445+X445*0.465&gt;1,1,Y445+X445*0.465)</f>
        <v>3.0783000000000005E-2</v>
      </c>
      <c r="Z446" s="198">
        <f>ROW(U2)*X446^IF(Y446=100%,0,1)*PRODUCT(INDEX(1-X$444:X445,))</f>
        <v>0.13297312000000003</v>
      </c>
      <c r="AA446" s="198">
        <f t="shared" ref="AA446:AA466" si="84">SUM(Z446+AA445)</f>
        <v>0.19917312000000004</v>
      </c>
      <c r="AB446" s="197">
        <f t="shared" ref="AB446:AB455" si="85">AB445+ROUNDDOWN(AB$65/10,3)</f>
        <v>4.3799999999999999E-2</v>
      </c>
      <c r="AC446" s="197">
        <f t="shared" ref="AC446:AC478" si="86">IF(AC445+AB445*0.465&gt;1,1,AC445+AB445*0.465)</f>
        <v>1.8971999999999999E-2</v>
      </c>
      <c r="AD446" s="198">
        <f>ROW(Y2)*AB446^IF(AC446=100%,0,1)*PRODUCT(INDEX(1-AB$444:AB445,))</f>
        <v>8.4025920000000004E-2</v>
      </c>
      <c r="AE446" s="198">
        <f t="shared" ref="AE446:AE478" si="87">SUM(AD446+AE445)</f>
        <v>0.12482592000000001</v>
      </c>
      <c r="AF446" s="197">
        <f t="shared" ref="AF446:AF455" si="88">AF445+ROUNDDOWN(AF$65/10,3)</f>
        <v>1.5800000000000002E-2</v>
      </c>
      <c r="AG446" s="197">
        <f t="shared" ref="AG446:AG509" si="89">IF(AG445+AF445*0.465&gt;1,1,AG445+AF445*0.465)</f>
        <v>6.882000000000001E-3</v>
      </c>
      <c r="AH446" s="198">
        <f>ROW(AC2)*AF446^IF(AG446=100%,0,1)*PRODUCT(INDEX(1-AF$444:AF445,))</f>
        <v>3.1132320000000002E-2</v>
      </c>
      <c r="AI446" s="198">
        <f t="shared" ref="AI446:AI509" si="90">SUM(AH446+AI445)</f>
        <v>4.5932319999999999E-2</v>
      </c>
      <c r="AJ446" s="197">
        <f t="shared" ref="AJ446:AJ455" si="91">AJ445+ROUNDDOWN(AJ$65/10,4)</f>
        <v>1.03E-2</v>
      </c>
      <c r="AK446" s="197">
        <f t="shared" ref="AK446:AK509" si="92">IF(AK445+AJ445*0.465&gt;1,1,AK445+AJ445*0.465)</f>
        <v>4.5570000000000003E-3</v>
      </c>
      <c r="AL446" s="198">
        <f>ROW(AG2)*AJ446^IF(AK446=100%,0,1)*PRODUCT(INDEX(1-AJ$444:AJ445,))</f>
        <v>2.0398119999999999E-2</v>
      </c>
      <c r="AM446" s="199">
        <f t="shared" ref="AM446:AM509" si="93">SUM(AL446+AM445)</f>
        <v>3.0198119999999998E-2</v>
      </c>
      <c r="AN446" s="190"/>
    </row>
    <row r="447" spans="1:40" ht="14.45" hidden="1" customHeight="1">
      <c r="A447" s="190"/>
      <c r="B447" s="686"/>
      <c r="C447" s="196">
        <v>2</v>
      </c>
      <c r="D447" s="197">
        <f>D446+ROUNDDOWN(D$65/10,3)</f>
        <v>0.91980000000000017</v>
      </c>
      <c r="E447" s="197">
        <f>IF(E446+D446*0.465&gt;1,1,E446+D446*0.465)</f>
        <v>0.77171400000000012</v>
      </c>
      <c r="F447" s="198">
        <f>ROW(A3)*D447^IF(E447=100%,0,1)*PRODUCT(INDEX(1-D$444:D446,))</f>
        <v>7.7450949575999919E-2</v>
      </c>
      <c r="G447" s="198">
        <f t="shared" si="73"/>
        <v>1.2215148695759999</v>
      </c>
      <c r="H447" s="197">
        <f t="shared" ref="H447:H449" si="94">H446+ROUNDDOWN(H$65/10,3)</f>
        <v>0.69000000000000017</v>
      </c>
      <c r="I447" s="197">
        <f t="shared" ref="I447:I449" si="95">IF(I446+H446*0.465&gt;1,1,I446+H446*0.465)</f>
        <v>0.57892500000000013</v>
      </c>
      <c r="J447" s="198">
        <f>ROW(E3)*H447^IF(I447=100%,0,1)*PRODUCT(INDEX(1-H$444:H446,))</f>
        <v>0.29393999999999987</v>
      </c>
      <c r="K447" s="198">
        <f t="shared" si="74"/>
        <v>1.40994</v>
      </c>
      <c r="L447" s="197">
        <f>L446+ROUNDDOWN(L$65/10,3)</f>
        <v>0.45990000000000009</v>
      </c>
      <c r="M447" s="197">
        <f>IF(M446+L446*0.465&gt;1,1,M446+L446*0.465)</f>
        <v>0.38585700000000006</v>
      </c>
      <c r="N447" s="198">
        <f>ROW(I3)*L447^IF(M447=100%,0,1)*PRODUCT(INDEX(1-L$444:L446,))</f>
        <v>0.47201883869699995</v>
      </c>
      <c r="O447" s="198">
        <f t="shared" si="75"/>
        <v>1.3878848186970001</v>
      </c>
      <c r="P447" s="197">
        <f t="shared" si="76"/>
        <v>0.23039999999999999</v>
      </c>
      <c r="Q447" s="197">
        <f t="shared" si="77"/>
        <v>0.19334699999999999</v>
      </c>
      <c r="R447" s="198">
        <f>ROW(M3)*P447^IF(Q447=100%,0,1)*PRODUCT(INDEX(1-P$444:P446,))</f>
        <v>0.43363548979200001</v>
      </c>
      <c r="S447" s="198">
        <f t="shared" si="78"/>
        <v>0.97850316979199992</v>
      </c>
      <c r="T447" s="197">
        <f t="shared" si="79"/>
        <v>0.15360000000000001</v>
      </c>
      <c r="U447" s="197">
        <f t="shared" si="80"/>
        <v>0.12889800000000001</v>
      </c>
      <c r="V447" s="198">
        <f>ROW(Q3)*T447^IF(U447=100%,0,1)*PRODUCT(INDEX(1-T$444:T446,))</f>
        <v>0.34190666956800009</v>
      </c>
      <c r="W447" s="198">
        <f t="shared" si="81"/>
        <v>0.72433674956800009</v>
      </c>
      <c r="X447" s="197">
        <f t="shared" si="82"/>
        <v>7.6200000000000018E-2</v>
      </c>
      <c r="Y447" s="197">
        <f t="shared" si="83"/>
        <v>6.3891000000000003E-2</v>
      </c>
      <c r="Z447" s="198">
        <f>ROW(U3)*X447^IF(Y447=100%,0,1)*PRODUCT(INDEX(1-X$444:X446,))</f>
        <v>0.19826785238400002</v>
      </c>
      <c r="AA447" s="198">
        <f t="shared" si="84"/>
        <v>0.39744097238400006</v>
      </c>
      <c r="AB447" s="197">
        <f t="shared" si="85"/>
        <v>4.6800000000000001E-2</v>
      </c>
      <c r="AC447" s="197">
        <f t="shared" si="86"/>
        <v>3.9338999999999999E-2</v>
      </c>
      <c r="AD447" s="198">
        <f>ROW(Y3)*AB447^IF(AC447=100%,0,1)*PRODUCT(INDEX(1-AB$444:AB446,))</f>
        <v>0.12877306041600001</v>
      </c>
      <c r="AE447" s="198">
        <f t="shared" si="87"/>
        <v>0.25359898041600004</v>
      </c>
      <c r="AF447" s="197">
        <f t="shared" si="88"/>
        <v>1.6800000000000002E-2</v>
      </c>
      <c r="AG447" s="197">
        <f t="shared" si="89"/>
        <v>1.4229000000000002E-2</v>
      </c>
      <c r="AH447" s="198">
        <f>ROW(AC3)*AF447^IF(AG447=100%,0,1)*PRODUCT(INDEX(1-AF$444:AF446,))</f>
        <v>4.8869545536000009E-2</v>
      </c>
      <c r="AI447" s="198">
        <f t="shared" si="90"/>
        <v>9.4801865536000007E-2</v>
      </c>
      <c r="AJ447" s="197">
        <f t="shared" si="91"/>
        <v>1.0800000000000001E-2</v>
      </c>
      <c r="AK447" s="197">
        <f t="shared" si="92"/>
        <v>9.3465000000000006E-3</v>
      </c>
      <c r="AL447" s="198">
        <f>ROW(AG3)*AJ447^IF(AK447=100%,0,1)*PRODUCT(INDEX(1-AJ$444:AJ446,))</f>
        <v>3.1752030456000002E-2</v>
      </c>
      <c r="AM447" s="199">
        <f t="shared" si="93"/>
        <v>6.1950150455999997E-2</v>
      </c>
      <c r="AN447" s="190"/>
    </row>
    <row r="448" spans="1:40" ht="14.45" customHeight="1">
      <c r="A448" s="190"/>
      <c r="B448" s="686"/>
      <c r="C448" s="196">
        <v>3</v>
      </c>
      <c r="D448" s="197">
        <f>D447+ROUNDDOWN(D$65/10,3)</f>
        <v>0.97980000000000023</v>
      </c>
      <c r="E448" s="197">
        <f>IF(E447+D447*0.465&gt;1,1,E447+D447*0.465)</f>
        <v>1</v>
      </c>
      <c r="F448" s="198">
        <f>ROW(A4)*D448^IF(E448=100%,0,1)*PRODUCT(INDEX(1-D$444:D447,))</f>
        <v>9.0042272319999696E-3</v>
      </c>
      <c r="G448" s="198">
        <f t="shared" si="73"/>
        <v>1.2305190968079998</v>
      </c>
      <c r="H448" s="197">
        <f t="shared" si="94"/>
        <v>0.73500000000000021</v>
      </c>
      <c r="I448" s="197">
        <f t="shared" si="95"/>
        <v>0.89977500000000021</v>
      </c>
      <c r="J448" s="198">
        <f>ROW(E4)*H448^IF(I448=100%,0,1)*PRODUCT(INDEX(1-H$444:H447,))</f>
        <v>0.12941879999999989</v>
      </c>
      <c r="K448" s="198">
        <f t="shared" si="74"/>
        <v>1.5393587999999998</v>
      </c>
      <c r="L448" s="197">
        <f>L447+ROUNDDOWN(L$65/10,3)</f>
        <v>0.48990000000000011</v>
      </c>
      <c r="M448" s="197">
        <f>IF(M447+L447*0.465&gt;1,1,M447+L447*0.465)</f>
        <v>0.59971050000000015</v>
      </c>
      <c r="N448" s="198">
        <f>ROW(I4)*L448^IF(M448=100%,0,1)*PRODUCT(INDEX(1-L$444:L447,))</f>
        <v>0.36208978735911956</v>
      </c>
      <c r="O448" s="198">
        <f t="shared" si="75"/>
        <v>1.7499746060561197</v>
      </c>
      <c r="P448" s="197">
        <f t="shared" si="76"/>
        <v>0.24540000000000001</v>
      </c>
      <c r="Q448" s="197">
        <f t="shared" si="77"/>
        <v>0.300483</v>
      </c>
      <c r="R448" s="198">
        <f>ROW(M4)*P448^IF(Q448=100%,0,1)*PRODUCT(INDEX(1-P$444:P447,))</f>
        <v>0.47393709039605764</v>
      </c>
      <c r="S448" s="198">
        <f t="shared" si="78"/>
        <v>1.4524402601880575</v>
      </c>
      <c r="T448" s="197">
        <f t="shared" si="79"/>
        <v>0.16360000000000002</v>
      </c>
      <c r="U448" s="197">
        <f t="shared" si="80"/>
        <v>0.20032200000000003</v>
      </c>
      <c r="V448" s="198">
        <f>ROW(Q4)*T448^IF(U448=100%,0,1)*PRODUCT(INDEX(1-T$444:T447,))</f>
        <v>0.41097371630223378</v>
      </c>
      <c r="W448" s="198">
        <f t="shared" si="81"/>
        <v>1.135310465870234</v>
      </c>
      <c r="X448" s="197">
        <f t="shared" si="82"/>
        <v>8.1200000000000022E-2</v>
      </c>
      <c r="Y448" s="197">
        <f t="shared" si="83"/>
        <v>9.9324000000000023E-2</v>
      </c>
      <c r="Z448" s="198">
        <f>ROW(U4)*X448^IF(Y448=100%,0,1)*PRODUCT(INDEX(1-X$444:X447,))</f>
        <v>0.2602376058272256</v>
      </c>
      <c r="AA448" s="198">
        <f t="shared" si="84"/>
        <v>0.65767857821122566</v>
      </c>
      <c r="AB448" s="197">
        <f t="shared" si="85"/>
        <v>4.9800000000000004E-2</v>
      </c>
      <c r="AC448" s="197">
        <f t="shared" si="86"/>
        <v>6.1101000000000003E-2</v>
      </c>
      <c r="AD448" s="198">
        <f>ROW(Y4)*AB448^IF(AC448=100%,0,1)*PRODUCT(INDEX(1-AB$444:AB447,))</f>
        <v>0.17415312715637762</v>
      </c>
      <c r="AE448" s="198">
        <f t="shared" si="87"/>
        <v>0.42775210757237769</v>
      </c>
      <c r="AF448" s="197">
        <f t="shared" si="88"/>
        <v>1.7800000000000003E-2</v>
      </c>
      <c r="AG448" s="197">
        <f t="shared" si="89"/>
        <v>2.2041000000000005E-2</v>
      </c>
      <c r="AH448" s="198">
        <f>ROW(AC4)*AF448^IF(AG448=100%,0,1)*PRODUCT(INDEX(1-AF$444:AF447,))</f>
        <v>6.7878092193945611E-2</v>
      </c>
      <c r="AI448" s="198">
        <f t="shared" si="90"/>
        <v>0.16267995772994562</v>
      </c>
      <c r="AJ448" s="197">
        <f t="shared" si="91"/>
        <v>1.1300000000000001E-2</v>
      </c>
      <c r="AK448" s="197">
        <f t="shared" si="92"/>
        <v>1.4368500000000001E-2</v>
      </c>
      <c r="AL448" s="198">
        <f>ROW(AG4)*AJ448^IF(AK448=100%,0,1)*PRODUCT(INDEX(1-AJ$444:AJ447,))</f>
        <v>4.3817645229129606E-2</v>
      </c>
      <c r="AM448" s="199">
        <f t="shared" si="93"/>
        <v>0.1057677956851296</v>
      </c>
      <c r="AN448" s="190"/>
    </row>
    <row r="449" spans="1:40" ht="14.45" customHeight="1">
      <c r="A449" s="190"/>
      <c r="B449" s="686"/>
      <c r="C449" s="196">
        <v>4</v>
      </c>
      <c r="D449" s="197"/>
      <c r="E449" s="197"/>
      <c r="F449" s="198"/>
      <c r="G449" s="198"/>
      <c r="H449" s="197">
        <f t="shared" si="94"/>
        <v>0.78000000000000025</v>
      </c>
      <c r="I449" s="197">
        <f t="shared" si="95"/>
        <v>1</v>
      </c>
      <c r="J449" s="198">
        <f>ROW(E5)*H449^IF(I449=100%,0,1)*PRODUCT(INDEX(1-H$444:H448,))</f>
        <v>5.8326499999999885E-2</v>
      </c>
      <c r="K449" s="198">
        <f t="shared" si="74"/>
        <v>1.5976852999999998</v>
      </c>
      <c r="L449" s="197">
        <f>L448+ROUNDDOWN(L$65/10,3)</f>
        <v>0.51990000000000014</v>
      </c>
      <c r="M449" s="197">
        <f>IF(M448+L448*0.465&gt;1,1,M448+L448*0.465)</f>
        <v>0.82751400000000019</v>
      </c>
      <c r="N449" s="198">
        <f>ROW(I5)*L449^IF(M449=100%,0,1)*PRODUCT(INDEX(1-L$444:L448,))</f>
        <v>0.2450157432040416</v>
      </c>
      <c r="O449" s="198">
        <f t="shared" si="75"/>
        <v>1.9949903492601613</v>
      </c>
      <c r="P449" s="197">
        <f t="shared" si="76"/>
        <v>0.26040000000000002</v>
      </c>
      <c r="Q449" s="197">
        <f t="shared" si="77"/>
        <v>0.41459400000000002</v>
      </c>
      <c r="R449" s="198">
        <f>ROW(M5)*P449^IF(Q449=100%,0,1)*PRODUCT(INDEX(1-P$444:P448,))</f>
        <v>0.47436641482635528</v>
      </c>
      <c r="S449" s="198">
        <f t="shared" si="78"/>
        <v>1.9268066750144128</v>
      </c>
      <c r="T449" s="197">
        <f t="shared" si="79"/>
        <v>0.17360000000000003</v>
      </c>
      <c r="U449" s="197">
        <f t="shared" si="80"/>
        <v>0.27639600000000003</v>
      </c>
      <c r="V449" s="198">
        <f>ROW(Q5)*T449^IF(U449=100%,0,1)*PRODUCT(INDEX(1-T$444:T448,))</f>
        <v>0.4559366524474075</v>
      </c>
      <c r="W449" s="198">
        <f t="shared" si="81"/>
        <v>1.5912471183176415</v>
      </c>
      <c r="X449" s="197">
        <f t="shared" si="82"/>
        <v>8.6200000000000027E-2</v>
      </c>
      <c r="Y449" s="197">
        <f t="shared" si="83"/>
        <v>0.13708200000000004</v>
      </c>
      <c r="Z449" s="198">
        <f>ROW(U5)*X449^IF(Y449=100%,0,1)*PRODUCT(INDEX(1-X$444:X448,))</f>
        <v>0.31728700915294844</v>
      </c>
      <c r="AA449" s="198">
        <f t="shared" si="84"/>
        <v>0.97496558736417405</v>
      </c>
      <c r="AB449" s="197">
        <f t="shared" si="85"/>
        <v>5.2800000000000007E-2</v>
      </c>
      <c r="AC449" s="197">
        <f t="shared" si="86"/>
        <v>8.4258E-2</v>
      </c>
      <c r="AD449" s="198">
        <f>ROW(Y5)*AB449^IF(AC449=100%,0,1)*PRODUCT(INDEX(1-AB$444:AB448,))</f>
        <v>0.21931124285107112</v>
      </c>
      <c r="AE449" s="198">
        <f t="shared" si="87"/>
        <v>0.64706335042344887</v>
      </c>
      <c r="AF449" s="197">
        <f t="shared" si="88"/>
        <v>1.8800000000000004E-2</v>
      </c>
      <c r="AG449" s="197">
        <f t="shared" si="89"/>
        <v>3.0318000000000005E-2</v>
      </c>
      <c r="AH449" s="198">
        <f>ROW(AC5)*AF449^IF(AG449=100%,0,1)*PRODUCT(INDEX(1-AF$444:AF448,))</f>
        <v>8.8019200033314302E-2</v>
      </c>
      <c r="AI449" s="198">
        <f t="shared" si="90"/>
        <v>0.25069915776325991</v>
      </c>
      <c r="AJ449" s="197">
        <f t="shared" si="91"/>
        <v>1.1800000000000001E-2</v>
      </c>
      <c r="AK449" s="197">
        <f t="shared" si="92"/>
        <v>1.9623000000000002E-2</v>
      </c>
      <c r="AL449" s="198">
        <f>ROW(AG5)*AJ449^IF(AK449=100%,0,1)*PRODUCT(INDEX(1-AJ$444:AJ448,))</f>
        <v>5.6549288593902347E-2</v>
      </c>
      <c r="AM449" s="199">
        <f t="shared" si="93"/>
        <v>0.16231708427903196</v>
      </c>
      <c r="AN449" s="190"/>
    </row>
    <row r="450" spans="1:40" ht="14.45" customHeight="1">
      <c r="A450" s="190"/>
      <c r="B450" s="686"/>
      <c r="C450" s="196">
        <v>5</v>
      </c>
      <c r="D450" s="200"/>
      <c r="E450" s="200"/>
      <c r="F450" s="198"/>
      <c r="G450" s="198"/>
      <c r="H450" s="197"/>
      <c r="I450" s="197"/>
      <c r="J450" s="198"/>
      <c r="K450" s="198"/>
      <c r="L450" s="197">
        <f>L449+ROUNDDOWN(L$65/10,3)</f>
        <v>0.54990000000000017</v>
      </c>
      <c r="M450" s="197">
        <f>IF(M449+L449*0.465&gt;1,1,M449+L449*0.465)</f>
        <v>1</v>
      </c>
      <c r="N450" s="198">
        <f>ROW(I6)*L450^IF(M450=100%,0,1)*PRODUCT(INDEX(1-L$444:L449,))</f>
        <v>0.27151080972247038</v>
      </c>
      <c r="O450" s="198">
        <f t="shared" si="75"/>
        <v>2.2665011589826318</v>
      </c>
      <c r="P450" s="197">
        <f t="shared" si="76"/>
        <v>0.27540000000000003</v>
      </c>
      <c r="Q450" s="197">
        <f t="shared" si="77"/>
        <v>0.53568000000000005</v>
      </c>
      <c r="R450" s="198">
        <f>ROW(M6)*P450^IF(Q450=100%,0,1)*PRODUCT(INDEX(1-P$444:P449,))</f>
        <v>0.44526139019214117</v>
      </c>
      <c r="S450" s="198">
        <f t="shared" si="78"/>
        <v>2.372068065206554</v>
      </c>
      <c r="T450" s="197">
        <f t="shared" si="79"/>
        <v>0.18360000000000004</v>
      </c>
      <c r="U450" s="197">
        <f t="shared" si="80"/>
        <v>0.35712000000000005</v>
      </c>
      <c r="V450" s="198">
        <f>ROW(Q6)*T450^IF(U450=100%,0,1)*PRODUCT(INDEX(1-T$444:T449,))</f>
        <v>0.47818837813378279</v>
      </c>
      <c r="W450" s="198">
        <f t="shared" si="81"/>
        <v>2.0694354964514243</v>
      </c>
      <c r="X450" s="197">
        <f t="shared" si="82"/>
        <v>9.1200000000000031E-2</v>
      </c>
      <c r="Y450" s="197">
        <f t="shared" si="83"/>
        <v>0.17716500000000004</v>
      </c>
      <c r="Z450" s="198">
        <f>ROW(U6)*X450^IF(Y450=100%,0,1)*PRODUCT(INDEX(1-X$444:X449,))</f>
        <v>0.36810546333429522</v>
      </c>
      <c r="AA450" s="198">
        <f t="shared" si="84"/>
        <v>1.3430710506984693</v>
      </c>
      <c r="AB450" s="197">
        <f t="shared" si="85"/>
        <v>5.5800000000000009E-2</v>
      </c>
      <c r="AC450" s="197">
        <f t="shared" si="86"/>
        <v>0.10881</v>
      </c>
      <c r="AD450" s="198">
        <f>ROW(Y6)*AB450^IF(AC450=100%,0,1)*PRODUCT(INDEX(1-AB$444:AB449,))</f>
        <v>0.26344144988527796</v>
      </c>
      <c r="AE450" s="198">
        <f t="shared" si="87"/>
        <v>0.91050480030872682</v>
      </c>
      <c r="AF450" s="197">
        <f t="shared" si="88"/>
        <v>1.9800000000000005E-2</v>
      </c>
      <c r="AG450" s="197">
        <f t="shared" si="89"/>
        <v>3.9060000000000011E-2</v>
      </c>
      <c r="AH450" s="198">
        <f>ROW(AC6)*AF450^IF(AG450=100%,0,1)*PRODUCT(INDEX(1-AF$444:AF449,))</f>
        <v>0.10914995065782268</v>
      </c>
      <c r="AI450" s="198">
        <f t="shared" si="90"/>
        <v>0.35984910842108259</v>
      </c>
      <c r="AJ450" s="197">
        <f t="shared" si="91"/>
        <v>1.2300000000000002E-2</v>
      </c>
      <c r="AK450" s="197">
        <f t="shared" si="92"/>
        <v>2.511E-2</v>
      </c>
      <c r="AL450" s="198">
        <f>ROW(AG6)*AJ450^IF(AK450=100%,0,1)*PRODUCT(INDEX(1-AJ$444:AJ449,))</f>
        <v>6.9899866368658969E-2</v>
      </c>
      <c r="AM450" s="199">
        <f t="shared" si="93"/>
        <v>0.23221695064769093</v>
      </c>
      <c r="AN450" s="190"/>
    </row>
    <row r="451" spans="1:40" ht="14.45" hidden="1" customHeight="1">
      <c r="A451" s="190"/>
      <c r="B451" s="686"/>
      <c r="C451" s="196">
        <v>6</v>
      </c>
      <c r="D451" s="200"/>
      <c r="E451" s="200"/>
      <c r="F451" s="198"/>
      <c r="G451" s="198"/>
      <c r="H451" s="197"/>
      <c r="I451" s="197"/>
      <c r="J451" s="198"/>
      <c r="K451" s="198"/>
      <c r="L451" s="197"/>
      <c r="M451" s="197"/>
      <c r="N451" s="198">
        <f>ROW(I7)*L451^IF(M451=100%,0,1)*PRODUCT(INDEX(1-L$444:L450,))</f>
        <v>0</v>
      </c>
      <c r="O451" s="198">
        <f t="shared" si="75"/>
        <v>2.2665011589826318</v>
      </c>
      <c r="P451" s="197">
        <f t="shared" si="76"/>
        <v>0.29040000000000005</v>
      </c>
      <c r="Q451" s="197">
        <f t="shared" si="77"/>
        <v>0.66374100000000014</v>
      </c>
      <c r="R451" s="198">
        <f>ROW(M7)*P451^IF(Q451=100%,0,1)*PRODUCT(INDEX(1-P$444:P450,))</f>
        <v>0.39691072421676399</v>
      </c>
      <c r="S451" s="198">
        <f t="shared" si="78"/>
        <v>2.768978789423318</v>
      </c>
      <c r="T451" s="197">
        <f t="shared" si="79"/>
        <v>0.19360000000000005</v>
      </c>
      <c r="U451" s="197">
        <f t="shared" si="80"/>
        <v>0.44249400000000005</v>
      </c>
      <c r="V451" s="198">
        <f>ROW(Q7)*T451^IF(U451=100%,0,1)*PRODUCT(INDEX(1-T$444:T450,))</f>
        <v>0.48026559788879009</v>
      </c>
      <c r="W451" s="198">
        <f t="shared" si="81"/>
        <v>2.5497010943402145</v>
      </c>
      <c r="X451" s="197">
        <f t="shared" si="82"/>
        <v>9.6200000000000035E-2</v>
      </c>
      <c r="Y451" s="197">
        <f t="shared" si="83"/>
        <v>0.21957300000000007</v>
      </c>
      <c r="Z451" s="198">
        <f>ROW(U7)*X451^IF(Y451=100%,0,1)*PRODUCT(INDEX(1-X$444:X450,))</f>
        <v>0.41168742806225322</v>
      </c>
      <c r="AA451" s="198">
        <f t="shared" si="84"/>
        <v>1.7547584787607224</v>
      </c>
      <c r="AB451" s="197">
        <f t="shared" si="85"/>
        <v>5.8800000000000012E-2</v>
      </c>
      <c r="AC451" s="197">
        <f t="shared" si="86"/>
        <v>0.13475700000000002</v>
      </c>
      <c r="AD451" s="198">
        <f>ROW(Y7)*AB451^IF(AC451=100%,0,1)*PRODUCT(INDEX(1-AB$444:AB450,))</f>
        <v>0.30580038001690346</v>
      </c>
      <c r="AE451" s="198">
        <f t="shared" si="87"/>
        <v>1.2163051803256302</v>
      </c>
      <c r="AF451" s="197">
        <f t="shared" si="88"/>
        <v>2.0800000000000006E-2</v>
      </c>
      <c r="AG451" s="197">
        <f t="shared" si="89"/>
        <v>4.8267000000000018E-2</v>
      </c>
      <c r="AH451" s="198">
        <f>ROW(AC7)*AF451^IF(AG451=100%,0,1)*PRODUCT(INDEX(1-AF$444:AF450,))</f>
        <v>0.13112429803052658</v>
      </c>
      <c r="AI451" s="198">
        <f t="shared" si="90"/>
        <v>0.49097340645160914</v>
      </c>
      <c r="AJ451" s="197">
        <f t="shared" si="91"/>
        <v>1.2800000000000002E-2</v>
      </c>
      <c r="AK451" s="197">
        <f t="shared" si="92"/>
        <v>3.0829500000000003E-2</v>
      </c>
      <c r="AL451" s="198">
        <f>ROW(AG7)*AJ451^IF(AK451=100%,0,1)*PRODUCT(INDEX(1-AJ$444:AJ450,))</f>
        <v>8.3821040405206937E-2</v>
      </c>
      <c r="AM451" s="199">
        <f t="shared" si="93"/>
        <v>0.31603799105289787</v>
      </c>
      <c r="AN451" s="190"/>
    </row>
    <row r="452" spans="1:40" ht="14.45" hidden="1" customHeight="1">
      <c r="A452" s="190"/>
      <c r="B452" s="686"/>
      <c r="C452" s="196">
        <v>7</v>
      </c>
      <c r="D452" s="200"/>
      <c r="E452" s="200"/>
      <c r="F452" s="198"/>
      <c r="G452" s="198"/>
      <c r="H452" s="197"/>
      <c r="I452" s="197"/>
      <c r="J452" s="198"/>
      <c r="K452" s="198"/>
      <c r="L452" s="197"/>
      <c r="M452" s="197"/>
      <c r="N452" s="198">
        <f>ROW(I8)*L452^IF(M452=100%,0,1)*PRODUCT(INDEX(1-L$444:L451,))</f>
        <v>0</v>
      </c>
      <c r="O452" s="198">
        <f t="shared" si="75"/>
        <v>2.2665011589826318</v>
      </c>
      <c r="P452" s="197">
        <f t="shared" si="76"/>
        <v>0.30540000000000006</v>
      </c>
      <c r="Q452" s="197">
        <f t="shared" si="77"/>
        <v>0.79877700000000018</v>
      </c>
      <c r="R452" s="198">
        <f>ROW(M8)*P452^IF(Q452=100%,0,1)*PRODUCT(INDEX(1-P$444:P451,))</f>
        <v>0.33850945832643636</v>
      </c>
      <c r="S452" s="198">
        <f t="shared" si="78"/>
        <v>3.1074882477497545</v>
      </c>
      <c r="T452" s="197">
        <f t="shared" si="79"/>
        <v>0.20360000000000006</v>
      </c>
      <c r="U452" s="197">
        <f t="shared" si="80"/>
        <v>0.53251800000000005</v>
      </c>
      <c r="V452" s="198">
        <f>ROW(Q8)*T452^IF(U452=100%,0,1)*PRODUCT(INDEX(1-T$444:T451,))</f>
        <v>0.46547500512868445</v>
      </c>
      <c r="W452" s="198">
        <f t="shared" si="81"/>
        <v>3.0151760994688992</v>
      </c>
      <c r="X452" s="197">
        <f t="shared" si="82"/>
        <v>0.10120000000000004</v>
      </c>
      <c r="Y452" s="197">
        <f t="shared" si="83"/>
        <v>0.2643060000000001</v>
      </c>
      <c r="Z452" s="198">
        <f>ROW(U8)*X452^IF(Y452=100%,0,1)*PRODUCT(INDEX(1-X$444:X451,))</f>
        <v>0.44733958378670197</v>
      </c>
      <c r="AA452" s="198">
        <f t="shared" si="84"/>
        <v>2.2020980625474245</v>
      </c>
      <c r="AB452" s="197">
        <f t="shared" si="85"/>
        <v>6.1800000000000015E-2</v>
      </c>
      <c r="AC452" s="197">
        <f t="shared" si="86"/>
        <v>0.16209900000000002</v>
      </c>
      <c r="AD452" s="198">
        <f>ROW(Y8)*AB452^IF(AC452=100%,0,1)*PRODUCT(INDEX(1-AB$444:AB451,))</f>
        <v>0.34571883055634617</v>
      </c>
      <c r="AE452" s="198">
        <f t="shared" si="87"/>
        <v>1.5620240108819763</v>
      </c>
      <c r="AF452" s="197">
        <f t="shared" si="88"/>
        <v>2.1800000000000007E-2</v>
      </c>
      <c r="AG452" s="197">
        <f t="shared" si="89"/>
        <v>5.7939000000000018E-2</v>
      </c>
      <c r="AH452" s="198">
        <f>ROW(AC8)*AF452^IF(AG452=100%,0,1)*PRODUCT(INDEX(1-AF$444:AF451,))</f>
        <v>0.15379410414101746</v>
      </c>
      <c r="AI452" s="198">
        <f t="shared" si="90"/>
        <v>0.6447675105926266</v>
      </c>
      <c r="AJ452" s="197">
        <f t="shared" si="91"/>
        <v>1.3300000000000003E-2</v>
      </c>
      <c r="AK452" s="197">
        <f t="shared" si="92"/>
        <v>3.6781500000000002E-2</v>
      </c>
      <c r="AL452" s="198">
        <f>ROW(AG8)*AJ452^IF(AK452=100%,0,1)*PRODUCT(INDEX(1-AJ$444:AJ451,))</f>
        <v>9.8263405667024101E-2</v>
      </c>
      <c r="AM452" s="199">
        <f t="shared" si="93"/>
        <v>0.41430139671992194</v>
      </c>
      <c r="AN452" s="190"/>
    </row>
    <row r="453" spans="1:40" ht="14.45" hidden="1" customHeight="1">
      <c r="A453" s="190"/>
      <c r="B453" s="686"/>
      <c r="C453" s="196">
        <v>8</v>
      </c>
      <c r="D453" s="200"/>
      <c r="E453" s="200"/>
      <c r="F453" s="198"/>
      <c r="G453" s="198"/>
      <c r="H453" s="197"/>
      <c r="I453" s="197"/>
      <c r="J453" s="198"/>
      <c r="K453" s="198"/>
      <c r="L453" s="197"/>
      <c r="M453" s="197"/>
      <c r="N453" s="198">
        <f>ROW(I9)*L453^IF(M453=100%,0,1)*PRODUCT(INDEX(1-L$444:L452,))</f>
        <v>0</v>
      </c>
      <c r="O453" s="198">
        <f t="shared" si="75"/>
        <v>2.2665011589826318</v>
      </c>
      <c r="P453" s="197">
        <f t="shared" si="76"/>
        <v>0.32040000000000007</v>
      </c>
      <c r="Q453" s="197">
        <f t="shared" si="77"/>
        <v>0.94078800000000018</v>
      </c>
      <c r="R453" s="198">
        <f>ROW(M9)*P453^IF(Q453=100%,0,1)*PRODUCT(INDEX(1-P$444:P452,))</f>
        <v>0.2775118828181547</v>
      </c>
      <c r="S453" s="198">
        <f t="shared" si="78"/>
        <v>3.3850001305679092</v>
      </c>
      <c r="T453" s="197">
        <f t="shared" si="79"/>
        <v>0.21360000000000007</v>
      </c>
      <c r="U453" s="197">
        <f t="shared" si="80"/>
        <v>0.62719200000000008</v>
      </c>
      <c r="V453" s="198">
        <f>ROW(Q9)*T453^IF(U453=100%,0,1)*PRODUCT(INDEX(1-T$444:T452,))</f>
        <v>0.43752574591601956</v>
      </c>
      <c r="W453" s="198">
        <f t="shared" si="81"/>
        <v>3.4527018453849188</v>
      </c>
      <c r="X453" s="197">
        <f t="shared" si="82"/>
        <v>0.10620000000000004</v>
      </c>
      <c r="Y453" s="197">
        <f t="shared" si="83"/>
        <v>0.31136400000000014</v>
      </c>
      <c r="Z453" s="198">
        <f>ROW(U9)*X453^IF(Y453=100%,0,1)*PRODUCT(INDEX(1-X$444:X452,))</f>
        <v>0.47467561284088039</v>
      </c>
      <c r="AA453" s="198">
        <f t="shared" si="84"/>
        <v>2.6767736753883047</v>
      </c>
      <c r="AB453" s="197">
        <f t="shared" si="85"/>
        <v>6.480000000000001E-2</v>
      </c>
      <c r="AC453" s="197">
        <f t="shared" si="86"/>
        <v>0.19083600000000003</v>
      </c>
      <c r="AD453" s="198">
        <f>ROW(Y9)*AB453^IF(AC453=100%,0,1)*PRODUCT(INDEX(1-AB$444:AB452,))</f>
        <v>0.3826110575689089</v>
      </c>
      <c r="AE453" s="198">
        <f t="shared" si="87"/>
        <v>1.9446350684508853</v>
      </c>
      <c r="AF453" s="197">
        <f t="shared" si="88"/>
        <v>2.2800000000000008E-2</v>
      </c>
      <c r="AG453" s="197">
        <f t="shared" si="89"/>
        <v>6.8076000000000025E-2</v>
      </c>
      <c r="AH453" s="198">
        <f>ROW(AC9)*AF453^IF(AG453=100%,0,1)*PRODUCT(INDEX(1-AF$444:AF452,))</f>
        <v>0.17701017073415434</v>
      </c>
      <c r="AI453" s="198">
        <f t="shared" si="90"/>
        <v>0.82177768132678097</v>
      </c>
      <c r="AJ453" s="197">
        <f t="shared" si="91"/>
        <v>1.3800000000000003E-2</v>
      </c>
      <c r="AK453" s="197">
        <f t="shared" si="92"/>
        <v>4.2966000000000004E-2</v>
      </c>
      <c r="AL453" s="198">
        <f>ROW(AG9)*AJ453^IF(AK453=100%,0,1)*PRODUCT(INDEX(1-AJ$444:AJ452,))</f>
        <v>0.11317666912179759</v>
      </c>
      <c r="AM453" s="199">
        <f t="shared" si="93"/>
        <v>0.52747806584171952</v>
      </c>
      <c r="AN453" s="190"/>
    </row>
    <row r="454" spans="1:40" ht="14.45" customHeight="1">
      <c r="A454" s="190"/>
      <c r="B454" s="686"/>
      <c r="C454" s="196">
        <v>9</v>
      </c>
      <c r="D454" s="200"/>
      <c r="E454" s="200"/>
      <c r="F454" s="198"/>
      <c r="G454" s="198"/>
      <c r="H454" s="197"/>
      <c r="I454" s="197"/>
      <c r="J454" s="198"/>
      <c r="K454" s="198"/>
      <c r="L454" s="197"/>
      <c r="M454" s="197"/>
      <c r="N454" s="198"/>
      <c r="O454" s="198"/>
      <c r="P454" s="197">
        <f t="shared" si="76"/>
        <v>0.33540000000000009</v>
      </c>
      <c r="Q454" s="197">
        <f t="shared" si="77"/>
        <v>1</v>
      </c>
      <c r="R454" s="198">
        <f>ROW(M10)*P454^IF(Q454=100%,0,1)*PRODUCT(INDEX(1-P$444:P453,))</f>
        <v>0.6540334150479189</v>
      </c>
      <c r="S454" s="198">
        <f t="shared" si="78"/>
        <v>4.0390335456158279</v>
      </c>
      <c r="T454" s="197">
        <f t="shared" si="79"/>
        <v>0.22360000000000008</v>
      </c>
      <c r="U454" s="197">
        <f t="shared" si="80"/>
        <v>0.72651600000000016</v>
      </c>
      <c r="V454" s="198">
        <f>ROW(Q10)*T454^IF(U454=100%,0,1)*PRODUCT(INDEX(1-T$444:T453,))</f>
        <v>0.40019822688908024</v>
      </c>
      <c r="W454" s="198">
        <f t="shared" si="81"/>
        <v>3.8529000722739992</v>
      </c>
      <c r="X454" s="197">
        <f t="shared" si="82"/>
        <v>0.11120000000000005</v>
      </c>
      <c r="Y454" s="197">
        <f t="shared" si="83"/>
        <v>0.36074700000000015</v>
      </c>
      <c r="Z454" s="198">
        <f>ROW(U10)*X454^IF(Y454=100%,0,1)*PRODUCT(INDEX(1-X$444:X453,))</f>
        <v>0.49359986376436799</v>
      </c>
      <c r="AA454" s="198">
        <f t="shared" si="84"/>
        <v>3.1703735391526728</v>
      </c>
      <c r="AB454" s="197">
        <f t="shared" si="85"/>
        <v>6.7800000000000013E-2</v>
      </c>
      <c r="AC454" s="197">
        <f t="shared" si="86"/>
        <v>0.22096800000000005</v>
      </c>
      <c r="AD454" s="198">
        <f>ROW(Y10)*AB454^IF(AC454=100%,0,1)*PRODUCT(INDEX(1-AB$444:AB453,))</f>
        <v>0.41598166972576273</v>
      </c>
      <c r="AE454" s="198">
        <f t="shared" si="87"/>
        <v>2.3606167381766481</v>
      </c>
      <c r="AF454" s="197">
        <f t="shared" si="88"/>
        <v>2.3800000000000009E-2</v>
      </c>
      <c r="AG454" s="197">
        <f t="shared" si="89"/>
        <v>7.8678000000000026E-2</v>
      </c>
      <c r="AH454" s="198">
        <f>ROW(AC10)*AF454^IF(AG454=100%,0,1)*PRODUCT(INDEX(1-AF$444:AF453,))</f>
        <v>0.2006232585002774</v>
      </c>
      <c r="AI454" s="198">
        <f t="shared" si="90"/>
        <v>1.0224009398270584</v>
      </c>
      <c r="AJ454" s="197">
        <f t="shared" si="91"/>
        <v>1.4300000000000004E-2</v>
      </c>
      <c r="AK454" s="197">
        <f t="shared" si="92"/>
        <v>4.9383000000000003E-2</v>
      </c>
      <c r="AL454" s="198">
        <f>ROW(AG10)*AJ454^IF(AK454=100%,0,1)*PRODUCT(INDEX(1-AJ$444:AJ453,))</f>
        <v>0.12850982967449356</v>
      </c>
      <c r="AM454" s="199">
        <f t="shared" si="93"/>
        <v>0.65598789551621306</v>
      </c>
      <c r="AN454" s="190"/>
    </row>
    <row r="455" spans="1:40" ht="14.45" hidden="1" customHeight="1">
      <c r="A455" s="190"/>
      <c r="B455" s="686"/>
      <c r="C455" s="196">
        <v>10</v>
      </c>
      <c r="D455" s="200"/>
      <c r="E455" s="200"/>
      <c r="F455" s="198"/>
      <c r="G455" s="198"/>
      <c r="H455" s="197"/>
      <c r="I455" s="197"/>
      <c r="J455" s="198"/>
      <c r="K455" s="198"/>
      <c r="L455" s="197"/>
      <c r="M455" s="197"/>
      <c r="N455" s="198"/>
      <c r="O455" s="198"/>
      <c r="P455" s="197"/>
      <c r="Q455" s="197"/>
      <c r="R455" s="198">
        <f>ROW(M11)*P455^IF(Q455=100%,0,1)*PRODUCT(INDEX(1-P$444:P454,))</f>
        <v>0</v>
      </c>
      <c r="S455" s="198">
        <f t="shared" si="78"/>
        <v>4.0390335456158279</v>
      </c>
      <c r="T455" s="197">
        <f t="shared" si="79"/>
        <v>0.23360000000000009</v>
      </c>
      <c r="U455" s="197">
        <f t="shared" si="80"/>
        <v>0.83049000000000017</v>
      </c>
      <c r="V455" s="198">
        <f>ROW(Q11)*T455^IF(U455=100%,0,1)*PRODUCT(INDEX(1-T$444:T454,))</f>
        <v>0.35707086138878791</v>
      </c>
      <c r="W455" s="198">
        <f t="shared" si="81"/>
        <v>4.2099709336627873</v>
      </c>
      <c r="X455" s="197">
        <f t="shared" si="82"/>
        <v>0.11620000000000005</v>
      </c>
      <c r="Y455" s="197">
        <f t="shared" si="83"/>
        <v>0.41245500000000018</v>
      </c>
      <c r="Z455" s="198">
        <f>ROW(U11)*X455^IF(Y455=100%,0,1)*PRODUCT(INDEX(1-X$444:X454,))</f>
        <v>0.50428157788091832</v>
      </c>
      <c r="AA455" s="198">
        <f t="shared" si="84"/>
        <v>3.6746551170335913</v>
      </c>
      <c r="AB455" s="197">
        <f t="shared" si="85"/>
        <v>7.0800000000000016E-2</v>
      </c>
      <c r="AC455" s="197">
        <f t="shared" si="86"/>
        <v>0.25249500000000008</v>
      </c>
      <c r="AD455" s="198">
        <f>ROW(Y11)*AB455^IF(AC455=100%,0,1)*PRODUCT(INDEX(1-AB$444:AB454,))</f>
        <v>0.4454300796892266</v>
      </c>
      <c r="AE455" s="198">
        <f t="shared" si="87"/>
        <v>2.8060468178658748</v>
      </c>
      <c r="AF455" s="197">
        <f t="shared" si="88"/>
        <v>2.480000000000001E-2</v>
      </c>
      <c r="AG455" s="197">
        <f t="shared" si="89"/>
        <v>8.9745000000000033E-2</v>
      </c>
      <c r="AH455" s="198">
        <f>ROW(AC11)*AF455^IF(AG455=100%,0,1)*PRODUCT(INDEX(1-AF$444:AF454,))</f>
        <v>0.22448508540254802</v>
      </c>
      <c r="AI455" s="198">
        <f t="shared" si="90"/>
        <v>1.2468860252296063</v>
      </c>
      <c r="AJ455" s="197">
        <f t="shared" si="91"/>
        <v>1.4800000000000004E-2</v>
      </c>
      <c r="AK455" s="197">
        <f t="shared" si="92"/>
        <v>5.6032500000000006E-2</v>
      </c>
      <c r="AL455" s="198">
        <f>ROW(AG11)*AJ455^IF(AK455=100%,0,1)*PRODUCT(INDEX(1-AJ$444:AJ454,))</f>
        <v>0.14421135837155347</v>
      </c>
      <c r="AM455" s="199">
        <f t="shared" si="93"/>
        <v>0.80019925388776647</v>
      </c>
      <c r="AN455" s="190"/>
    </row>
    <row r="456" spans="1:40" ht="14.45" hidden="1" customHeight="1">
      <c r="A456" s="190"/>
      <c r="B456" s="686"/>
      <c r="C456" s="196">
        <v>11</v>
      </c>
      <c r="D456" s="200"/>
      <c r="E456" s="200"/>
      <c r="F456" s="198"/>
      <c r="G456" s="198"/>
      <c r="H456" s="197"/>
      <c r="I456" s="197"/>
      <c r="J456" s="198"/>
      <c r="K456" s="198"/>
      <c r="L456" s="197"/>
      <c r="M456" s="197"/>
      <c r="N456" s="198"/>
      <c r="O456" s="198"/>
      <c r="P456" s="197"/>
      <c r="Q456" s="197"/>
      <c r="R456" s="198">
        <f>ROW(M12)*P456^IF(Q456=100%,0,1)*PRODUCT(INDEX(1-P$444:P455,))</f>
        <v>0</v>
      </c>
      <c r="S456" s="198">
        <f t="shared" si="78"/>
        <v>4.0390335456158279</v>
      </c>
      <c r="T456" s="197">
        <f>T455</f>
        <v>0.23360000000000009</v>
      </c>
      <c r="U456" s="197">
        <f t="shared" si="80"/>
        <v>0.93911400000000023</v>
      </c>
      <c r="V456" s="198">
        <f>ROW(Q12)*T456^IF(U456=100%,0,1)*PRODUCT(INDEX(1-T$444:T455,))</f>
        <v>0.29853720891094593</v>
      </c>
      <c r="W456" s="198">
        <f t="shared" si="81"/>
        <v>4.5085081425737332</v>
      </c>
      <c r="X456" s="197">
        <f t="shared" ref="X456:X466" si="96">X455</f>
        <v>0.11620000000000005</v>
      </c>
      <c r="Y456" s="197">
        <f t="shared" si="83"/>
        <v>0.46648800000000024</v>
      </c>
      <c r="Z456" s="198">
        <f>ROW(U12)*X456^IF(Y456=100%,0,1)*PRODUCT(INDEX(1-X$444:X455,))</f>
        <v>0.48620079112489689</v>
      </c>
      <c r="AA456" s="198">
        <f t="shared" si="84"/>
        <v>4.1608559081584886</v>
      </c>
      <c r="AB456" s="197">
        <f t="shared" ref="AB456:AB478" si="97">AB455</f>
        <v>7.0800000000000016E-2</v>
      </c>
      <c r="AC456" s="197">
        <f t="shared" si="86"/>
        <v>0.28541700000000009</v>
      </c>
      <c r="AD456" s="198">
        <f>ROW(Y12)*AB456^IF(AC456=100%,0,1)*PRODUCT(INDEX(1-AB$444:AB455,))</f>
        <v>0.45152032368788658</v>
      </c>
      <c r="AE456" s="198">
        <f t="shared" si="87"/>
        <v>3.2575671415537615</v>
      </c>
      <c r="AF456" s="197">
        <f t="shared" ref="AF456:AF519" si="98">AF455</f>
        <v>2.480000000000001E-2</v>
      </c>
      <c r="AG456" s="197">
        <f t="shared" si="89"/>
        <v>0.10127700000000003</v>
      </c>
      <c r="AH456" s="198">
        <f>ROW(AC12)*AF456^IF(AG456=100%,0,1)*PRODUCT(INDEX(1-AF$444:AF455,))</f>
        <v>0.23881947849225252</v>
      </c>
      <c r="AI456" s="198">
        <f t="shared" si="90"/>
        <v>1.4857055037218589</v>
      </c>
      <c r="AJ456" s="197">
        <f t="shared" ref="AJ456:AJ519" si="99">AJ455</f>
        <v>1.4800000000000004E-2</v>
      </c>
      <c r="AK456" s="197">
        <f t="shared" si="92"/>
        <v>6.2914500000000012E-2</v>
      </c>
      <c r="AL456" s="198">
        <f>ROW(AG12)*AJ456^IF(AK456=100%,0,1)*PRODUCT(INDEX(1-AJ$444:AJ455,))</f>
        <v>0.1549931239283503</v>
      </c>
      <c r="AM456" s="199">
        <f t="shared" si="93"/>
        <v>0.95519237781611677</v>
      </c>
      <c r="AN456" s="190"/>
    </row>
    <row r="457" spans="1:40" ht="14.45" customHeight="1">
      <c r="A457" s="190"/>
      <c r="B457" s="686"/>
      <c r="C457" s="196">
        <v>12</v>
      </c>
      <c r="D457" s="200"/>
      <c r="E457" s="200"/>
      <c r="F457" s="198"/>
      <c r="G457" s="198"/>
      <c r="H457" s="197"/>
      <c r="I457" s="197"/>
      <c r="J457" s="198"/>
      <c r="K457" s="198"/>
      <c r="L457" s="197"/>
      <c r="M457" s="197"/>
      <c r="N457" s="198"/>
      <c r="O457" s="198"/>
      <c r="P457" s="197"/>
      <c r="Q457" s="197"/>
      <c r="R457" s="198"/>
      <c r="S457" s="198"/>
      <c r="T457" s="197">
        <f>T456</f>
        <v>0.23360000000000009</v>
      </c>
      <c r="U457" s="197">
        <f t="shared" si="80"/>
        <v>1</v>
      </c>
      <c r="V457" s="198">
        <f>ROW(Q13)*T457^IF(U457=100%,0,1)*PRODUCT(INDEX(1-T$444:T456,))</f>
        <v>1.0610680364660154</v>
      </c>
      <c r="W457" s="198">
        <f t="shared" si="81"/>
        <v>5.5695761790397489</v>
      </c>
      <c r="X457" s="197">
        <f t="shared" si="96"/>
        <v>0.11620000000000005</v>
      </c>
      <c r="Y457" s="197">
        <f t="shared" si="83"/>
        <v>0.52052100000000023</v>
      </c>
      <c r="Z457" s="198">
        <f>ROW(U13)*X457^IF(Y457=100%,0,1)*PRODUCT(INDEX(1-X$444:X456,))</f>
        <v>0.46551294746253247</v>
      </c>
      <c r="AA457" s="198">
        <f t="shared" si="84"/>
        <v>4.6263688556210214</v>
      </c>
      <c r="AB457" s="197">
        <f t="shared" si="97"/>
        <v>7.0800000000000016E-2</v>
      </c>
      <c r="AC457" s="197">
        <f t="shared" si="86"/>
        <v>0.31833900000000009</v>
      </c>
      <c r="AD457" s="198">
        <f>ROW(Y13)*AB457^IF(AC457=100%,0,1)*PRODUCT(INDEX(1-AB$444:AB456,))</f>
        <v>0.45451540850168298</v>
      </c>
      <c r="AE457" s="198">
        <f t="shared" si="87"/>
        <v>3.7120825500554444</v>
      </c>
      <c r="AF457" s="197">
        <f t="shared" si="98"/>
        <v>2.480000000000001E-2</v>
      </c>
      <c r="AG457" s="197">
        <f t="shared" si="89"/>
        <v>0.11280900000000003</v>
      </c>
      <c r="AH457" s="198">
        <f>ROW(AC13)*AF457^IF(AG457=100%,0,1)*PRODUCT(INDEX(1-AF$444:AF456,))</f>
        <v>0.25230481837778174</v>
      </c>
      <c r="AI457" s="198">
        <f t="shared" si="90"/>
        <v>1.7380103220996408</v>
      </c>
      <c r="AJ457" s="197">
        <f t="shared" si="99"/>
        <v>1.4800000000000004E-2</v>
      </c>
      <c r="AK457" s="197">
        <f t="shared" si="92"/>
        <v>6.9796500000000011E-2</v>
      </c>
      <c r="AL457" s="198">
        <f>ROW(AG13)*AJ457^IF(AK457=100%,0,1)*PRODUCT(INDEX(1-AJ$444:AJ456,))</f>
        <v>0.16542416116872827</v>
      </c>
      <c r="AM457" s="199">
        <f t="shared" si="93"/>
        <v>1.120616538984845</v>
      </c>
      <c r="AN457" s="190"/>
    </row>
    <row r="458" spans="1:40" ht="14.45" hidden="1" customHeight="1">
      <c r="A458" s="190"/>
      <c r="B458" s="686"/>
      <c r="C458" s="196">
        <v>13</v>
      </c>
      <c r="D458" s="200"/>
      <c r="E458" s="200"/>
      <c r="F458" s="198"/>
      <c r="G458" s="198"/>
      <c r="H458" s="197"/>
      <c r="I458" s="197"/>
      <c r="J458" s="198"/>
      <c r="K458" s="198"/>
      <c r="L458" s="197"/>
      <c r="M458" s="197"/>
      <c r="N458" s="198"/>
      <c r="O458" s="198"/>
      <c r="P458" s="197"/>
      <c r="Q458" s="197"/>
      <c r="R458" s="198"/>
      <c r="S458" s="198"/>
      <c r="T458" s="197"/>
      <c r="U458" s="197"/>
      <c r="V458" s="198">
        <f>ROW(Q14)*T458^IF(U458=100%,0,1)*PRODUCT(INDEX(1-T$444:T457,))</f>
        <v>0</v>
      </c>
      <c r="W458" s="198">
        <f t="shared" si="81"/>
        <v>5.5695761790397489</v>
      </c>
      <c r="X458" s="197">
        <f t="shared" si="96"/>
        <v>0.11620000000000005</v>
      </c>
      <c r="Y458" s="197">
        <f t="shared" si="83"/>
        <v>0.57455400000000023</v>
      </c>
      <c r="Z458" s="198">
        <f>ROW(U14)*X458^IF(Y458=100%,0,1)*PRODUCT(INDEX(1-X$444:X457,))</f>
        <v>0.4430680616571851</v>
      </c>
      <c r="AA458" s="198">
        <f t="shared" si="84"/>
        <v>5.0694369172782068</v>
      </c>
      <c r="AB458" s="197">
        <f t="shared" si="97"/>
        <v>7.0800000000000016E-2</v>
      </c>
      <c r="AC458" s="197">
        <f t="shared" si="86"/>
        <v>0.3512610000000001</v>
      </c>
      <c r="AD458" s="198">
        <f>ROW(Y14)*AB458^IF(AC458=100%,0,1)*PRODUCT(INDEX(1-AB$444:AB457,))</f>
        <v>0.4548230804705149</v>
      </c>
      <c r="AE458" s="198">
        <f t="shared" si="87"/>
        <v>4.1669056305259593</v>
      </c>
      <c r="AF458" s="197">
        <f t="shared" si="98"/>
        <v>2.480000000000001E-2</v>
      </c>
      <c r="AG458" s="197">
        <f t="shared" si="89"/>
        <v>0.12434100000000003</v>
      </c>
      <c r="AH458" s="198">
        <f>ROW(AC14)*AF458^IF(AG458=100%,0,1)*PRODUCT(INDEX(1-AF$444:AF457,))</f>
        <v>0.2649744018729368</v>
      </c>
      <c r="AI458" s="198">
        <f t="shared" si="90"/>
        <v>2.0029847239725775</v>
      </c>
      <c r="AJ458" s="197">
        <f t="shared" si="99"/>
        <v>1.4800000000000004E-2</v>
      </c>
      <c r="AK458" s="197">
        <f t="shared" si="92"/>
        <v>7.6678500000000011E-2</v>
      </c>
      <c r="AL458" s="198">
        <f>ROW(AG14)*AJ458^IF(AK458=100%,0,1)*PRODUCT(INDEX(1-AJ$444:AJ457,))</f>
        <v>0.17551249001292579</v>
      </c>
      <c r="AM458" s="199">
        <f t="shared" si="93"/>
        <v>1.2961290289977709</v>
      </c>
      <c r="AN458" s="190"/>
    </row>
    <row r="459" spans="1:40" ht="14.45" hidden="1" customHeight="1">
      <c r="A459" s="190"/>
      <c r="B459" s="686"/>
      <c r="C459" s="196">
        <v>14</v>
      </c>
      <c r="D459" s="200"/>
      <c r="E459" s="200"/>
      <c r="F459" s="198"/>
      <c r="G459" s="198"/>
      <c r="H459" s="197"/>
      <c r="I459" s="197"/>
      <c r="J459" s="198"/>
      <c r="K459" s="198"/>
      <c r="L459" s="197"/>
      <c r="M459" s="197"/>
      <c r="N459" s="198"/>
      <c r="O459" s="198"/>
      <c r="P459" s="197"/>
      <c r="Q459" s="197"/>
      <c r="R459" s="198"/>
      <c r="S459" s="198"/>
      <c r="T459" s="197"/>
      <c r="U459" s="197"/>
      <c r="V459" s="198">
        <f>ROW(Q15)*T459^IF(U459=100%,0,1)*PRODUCT(INDEX(1-T$444:T458,))</f>
        <v>0</v>
      </c>
      <c r="W459" s="198">
        <f t="shared" si="81"/>
        <v>5.5695761790397489</v>
      </c>
      <c r="X459" s="197">
        <f t="shared" si="96"/>
        <v>0.11620000000000005</v>
      </c>
      <c r="Y459" s="197">
        <f t="shared" si="83"/>
        <v>0.62858700000000023</v>
      </c>
      <c r="Z459" s="198">
        <f>ROW(U15)*X459^IF(Y459=100%,0,1)*PRODUCT(INDEX(1-X$444:X458,))</f>
        <v>0.4195538066706645</v>
      </c>
      <c r="AA459" s="198">
        <f t="shared" si="84"/>
        <v>5.4889907239488709</v>
      </c>
      <c r="AB459" s="197">
        <f t="shared" si="97"/>
        <v>7.0800000000000016E-2</v>
      </c>
      <c r="AC459" s="197">
        <f t="shared" si="86"/>
        <v>0.38418300000000011</v>
      </c>
      <c r="AD459" s="198">
        <f>ROW(Y15)*AB459^IF(AC459=100%,0,1)*PRODUCT(INDEX(1-AB$444:AB458,))</f>
        <v>0.45280886397128839</v>
      </c>
      <c r="AE459" s="198">
        <f t="shared" si="87"/>
        <v>4.6197144944972477</v>
      </c>
      <c r="AF459" s="197">
        <f t="shared" si="98"/>
        <v>2.480000000000001E-2</v>
      </c>
      <c r="AG459" s="197">
        <f t="shared" si="89"/>
        <v>0.13587300000000005</v>
      </c>
      <c r="AH459" s="198">
        <f>ROW(AC15)*AF459^IF(AG459=100%,0,1)*PRODUCT(INDEX(1-AF$444:AF458,))</f>
        <v>0.27686039647123706</v>
      </c>
      <c r="AI459" s="198">
        <f t="shared" si="90"/>
        <v>2.2798451204438148</v>
      </c>
      <c r="AJ459" s="197">
        <f t="shared" si="99"/>
        <v>1.4800000000000004E-2</v>
      </c>
      <c r="AK459" s="197">
        <f t="shared" si="92"/>
        <v>8.356050000000001E-2</v>
      </c>
      <c r="AL459" s="198">
        <f>ROW(AG15)*AJ459^IF(AK459=100%,0,1)*PRODUCT(INDEX(1-AJ$444:AJ458,))</f>
        <v>0.18526596981507268</v>
      </c>
      <c r="AM459" s="199">
        <f t="shared" si="93"/>
        <v>1.4813949988128436</v>
      </c>
      <c r="AN459" s="190"/>
    </row>
    <row r="460" spans="1:40" ht="14.45" hidden="1" customHeight="1">
      <c r="A460" s="190"/>
      <c r="B460" s="686"/>
      <c r="C460" s="196">
        <v>15</v>
      </c>
      <c r="D460" s="200"/>
      <c r="E460" s="200"/>
      <c r="F460" s="198"/>
      <c r="G460" s="198"/>
      <c r="H460" s="197"/>
      <c r="I460" s="197"/>
      <c r="J460" s="198"/>
      <c r="K460" s="198"/>
      <c r="L460" s="197"/>
      <c r="M460" s="197"/>
      <c r="N460" s="198"/>
      <c r="O460" s="198"/>
      <c r="P460" s="197"/>
      <c r="Q460" s="197"/>
      <c r="R460" s="198"/>
      <c r="S460" s="198"/>
      <c r="T460" s="197"/>
      <c r="U460" s="197"/>
      <c r="V460" s="198">
        <f>ROW(Q16)*T460^IF(U460=100%,0,1)*PRODUCT(INDEX(1-T$444:T459,))</f>
        <v>0</v>
      </c>
      <c r="W460" s="198">
        <f t="shared" si="81"/>
        <v>5.5695761790397489</v>
      </c>
      <c r="X460" s="197">
        <f t="shared" si="96"/>
        <v>0.11620000000000005</v>
      </c>
      <c r="Y460" s="197">
        <f t="shared" si="83"/>
        <v>0.68262000000000023</v>
      </c>
      <c r="Z460" s="198">
        <f>ROW(U16)*X460^IF(Y460=100%,0,1)*PRODUCT(INDEX(1-X$444:X459,))</f>
        <v>0.39552176462456884</v>
      </c>
      <c r="AA460" s="198">
        <f t="shared" si="84"/>
        <v>5.8845124885734394</v>
      </c>
      <c r="AB460" s="197">
        <f t="shared" si="97"/>
        <v>7.0800000000000016E-2</v>
      </c>
      <c r="AC460" s="197">
        <f t="shared" si="86"/>
        <v>0.41710500000000011</v>
      </c>
      <c r="AD460" s="198">
        <f>ROW(Y16)*AB460^IF(AC460=100%,0,1)*PRODUCT(INDEX(1-AB$444:AB459,))</f>
        <v>0.44879999616226257</v>
      </c>
      <c r="AE460" s="198">
        <f t="shared" si="87"/>
        <v>5.0685144906595099</v>
      </c>
      <c r="AF460" s="197">
        <f t="shared" si="98"/>
        <v>2.480000000000001E-2</v>
      </c>
      <c r="AG460" s="197">
        <f t="shared" si="89"/>
        <v>0.14740500000000006</v>
      </c>
      <c r="AH460" s="198">
        <f>ROW(AC16)*AF460^IF(AG460=100%,0,1)*PRODUCT(INDEX(1-AF$444:AF459,))</f>
        <v>0.28799387588133374</v>
      </c>
      <c r="AI460" s="198">
        <f t="shared" si="90"/>
        <v>2.5678389963251487</v>
      </c>
      <c r="AJ460" s="197">
        <f t="shared" si="99"/>
        <v>1.4800000000000004E-2</v>
      </c>
      <c r="AK460" s="197">
        <f t="shared" si="92"/>
        <v>9.0442500000000009E-2</v>
      </c>
      <c r="AL460" s="198">
        <f>ROW(AG16)*AJ460^IF(AK460=100%,0,1)*PRODUCT(INDEX(1-AJ$444:AJ459,))</f>
        <v>0.19469230235926355</v>
      </c>
      <c r="AM460" s="199">
        <f t="shared" si="93"/>
        <v>1.6760873011721071</v>
      </c>
      <c r="AN460" s="190"/>
    </row>
    <row r="461" spans="1:40" ht="14.45" hidden="1" customHeight="1">
      <c r="A461" s="190"/>
      <c r="B461" s="686"/>
      <c r="C461" s="196">
        <v>16</v>
      </c>
      <c r="D461" s="200"/>
      <c r="E461" s="200"/>
      <c r="F461" s="198"/>
      <c r="G461" s="198"/>
      <c r="H461" s="197"/>
      <c r="I461" s="197"/>
      <c r="J461" s="198"/>
      <c r="K461" s="198"/>
      <c r="L461" s="197"/>
      <c r="M461" s="197"/>
      <c r="N461" s="198"/>
      <c r="O461" s="198"/>
      <c r="P461" s="197"/>
      <c r="Q461" s="197"/>
      <c r="R461" s="198"/>
      <c r="S461" s="198"/>
      <c r="T461" s="197"/>
      <c r="U461" s="197"/>
      <c r="V461" s="198">
        <f>ROW(Q17)*T461^IF(U461=100%,0,1)*PRODUCT(INDEX(1-T$444:T460,))</f>
        <v>0</v>
      </c>
      <c r="W461" s="198">
        <f t="shared" si="81"/>
        <v>5.5695761790397489</v>
      </c>
      <c r="X461" s="197">
        <f t="shared" si="96"/>
        <v>0.11620000000000005</v>
      </c>
      <c r="Y461" s="197">
        <f t="shared" si="83"/>
        <v>0.73665300000000022</v>
      </c>
      <c r="Z461" s="198">
        <f>ROW(U17)*X461^IF(Y461=100%,0,1)*PRODUCT(INDEX(1-X$444:X460,))</f>
        <v>0.37140976904864348</v>
      </c>
      <c r="AA461" s="198">
        <f t="shared" si="84"/>
        <v>6.2559222576220828</v>
      </c>
      <c r="AB461" s="197">
        <f t="shared" si="97"/>
        <v>7.0800000000000016E-2</v>
      </c>
      <c r="AC461" s="197">
        <f t="shared" si="86"/>
        <v>0.45002700000000012</v>
      </c>
      <c r="AD461" s="198">
        <f>ROW(Y17)*AB461^IF(AC461=100%,0,1)*PRODUCT(INDEX(1-AB$444:AB460,))</f>
        <v>0.44308901621109775</v>
      </c>
      <c r="AE461" s="198">
        <f t="shared" si="87"/>
        <v>5.5116035068706077</v>
      </c>
      <c r="AF461" s="197">
        <f t="shared" si="98"/>
        <v>2.480000000000001E-2</v>
      </c>
      <c r="AG461" s="197">
        <f t="shared" si="89"/>
        <v>0.15893700000000008</v>
      </c>
      <c r="AH461" s="198">
        <f>ROW(AC17)*AF461^IF(AG461=100%,0,1)*PRODUCT(INDEX(1-AF$444:AF460,))</f>
        <v>0.29840485449444393</v>
      </c>
      <c r="AI461" s="198">
        <f t="shared" si="90"/>
        <v>2.8662438508195924</v>
      </c>
      <c r="AJ461" s="197">
        <f t="shared" si="99"/>
        <v>1.4800000000000004E-2</v>
      </c>
      <c r="AK461" s="197">
        <f t="shared" si="92"/>
        <v>9.7324500000000008E-2</v>
      </c>
      <c r="AL461" s="198">
        <f>ROW(AG17)*AJ461^IF(AK461=100%,0,1)*PRODUCT(INDEX(1-AJ$444:AJ460,))</f>
        <v>0.20379903480211808</v>
      </c>
      <c r="AM461" s="199">
        <f t="shared" si="93"/>
        <v>1.8798863359742253</v>
      </c>
      <c r="AN461" s="190"/>
    </row>
    <row r="462" spans="1:40" ht="14.45" hidden="1" customHeight="1">
      <c r="A462" s="190"/>
      <c r="B462" s="686"/>
      <c r="C462" s="196">
        <v>17</v>
      </c>
      <c r="D462" s="200"/>
      <c r="E462" s="200"/>
      <c r="F462" s="198"/>
      <c r="G462" s="198"/>
      <c r="H462" s="197"/>
      <c r="I462" s="197"/>
      <c r="J462" s="198"/>
      <c r="K462" s="198"/>
      <c r="L462" s="197"/>
      <c r="M462" s="197"/>
      <c r="N462" s="198"/>
      <c r="O462" s="198"/>
      <c r="P462" s="197"/>
      <c r="Q462" s="197"/>
      <c r="R462" s="198"/>
      <c r="S462" s="198"/>
      <c r="T462" s="197"/>
      <c r="U462" s="197"/>
      <c r="V462" s="198">
        <f>ROW(Q18)*T462^IF(U462=100%,0,1)*PRODUCT(INDEX(1-T$444:T461,))</f>
        <v>0</v>
      </c>
      <c r="W462" s="198">
        <f t="shared" si="81"/>
        <v>5.5695761790397489</v>
      </c>
      <c r="X462" s="197">
        <f t="shared" si="96"/>
        <v>0.11620000000000005</v>
      </c>
      <c r="Y462" s="197">
        <f t="shared" si="83"/>
        <v>0.79068600000000022</v>
      </c>
      <c r="Z462" s="198">
        <f>ROW(U18)*X462^IF(Y462=100%,0,1)*PRODUCT(INDEX(1-X$444:X461,))</f>
        <v>0.34756089234902587</v>
      </c>
      <c r="AA462" s="198">
        <f t="shared" si="84"/>
        <v>6.6034831499711082</v>
      </c>
      <c r="AB462" s="197">
        <f t="shared" si="97"/>
        <v>7.0800000000000016E-2</v>
      </c>
      <c r="AC462" s="197">
        <f t="shared" si="86"/>
        <v>0.48294900000000013</v>
      </c>
      <c r="AD462" s="198">
        <f>ROW(Y18)*AB462^IF(AC462=100%,0,1)*PRODUCT(INDEX(1-AB$444:AB461,))</f>
        <v>0.43593703820825508</v>
      </c>
      <c r="AE462" s="198">
        <f t="shared" si="87"/>
        <v>5.947540545078863</v>
      </c>
      <c r="AF462" s="197">
        <f t="shared" si="98"/>
        <v>2.480000000000001E-2</v>
      </c>
      <c r="AG462" s="197">
        <f t="shared" si="89"/>
        <v>0.17046900000000009</v>
      </c>
      <c r="AH462" s="198">
        <f>ROW(AC18)*AF462^IF(AG462=100%,0,1)*PRODUCT(INDEX(1-AF$444:AF461,))</f>
        <v>0.30812232081492186</v>
      </c>
      <c r="AI462" s="198">
        <f t="shared" si="90"/>
        <v>3.1743661716345142</v>
      </c>
      <c r="AJ462" s="197">
        <f t="shared" si="99"/>
        <v>1.4800000000000004E-2</v>
      </c>
      <c r="AK462" s="197">
        <f t="shared" si="92"/>
        <v>0.10420650000000001</v>
      </c>
      <c r="AL462" s="198">
        <f>ROW(AG18)*AJ462^IF(AK462=100%,0,1)*PRODUCT(INDEX(1-AJ$444:AJ461,))</f>
        <v>0.21259356256275538</v>
      </c>
      <c r="AM462" s="199">
        <f t="shared" si="93"/>
        <v>2.0924798985369808</v>
      </c>
      <c r="AN462" s="190"/>
    </row>
    <row r="463" spans="1:40" ht="14.45" hidden="1" customHeight="1">
      <c r="A463" s="190"/>
      <c r="B463" s="686"/>
      <c r="C463" s="196">
        <v>18</v>
      </c>
      <c r="D463" s="200"/>
      <c r="E463" s="200"/>
      <c r="F463" s="198"/>
      <c r="G463" s="198"/>
      <c r="H463" s="197"/>
      <c r="I463" s="197"/>
      <c r="J463" s="198"/>
      <c r="K463" s="198"/>
      <c r="L463" s="197"/>
      <c r="M463" s="197"/>
      <c r="N463" s="198"/>
      <c r="O463" s="198"/>
      <c r="P463" s="197"/>
      <c r="Q463" s="197"/>
      <c r="R463" s="198"/>
      <c r="S463" s="198"/>
      <c r="T463" s="197"/>
      <c r="U463" s="197"/>
      <c r="V463" s="198">
        <f>ROW(Q19)*T463^IF(U463=100%,0,1)*PRODUCT(INDEX(1-T$444:T462,))</f>
        <v>0</v>
      </c>
      <c r="W463" s="198">
        <f t="shared" si="81"/>
        <v>5.5695761790397489</v>
      </c>
      <c r="X463" s="197">
        <f t="shared" si="96"/>
        <v>0.11620000000000005</v>
      </c>
      <c r="Y463" s="197">
        <f t="shared" si="83"/>
        <v>0.84471900000000022</v>
      </c>
      <c r="Z463" s="198">
        <f>ROW(U19)*X463^IF(Y463=100%,0,1)*PRODUCT(INDEX(1-X$444:X462,))</f>
        <v>0.32423955647240621</v>
      </c>
      <c r="AA463" s="198">
        <f t="shared" si="84"/>
        <v>6.9277227064435145</v>
      </c>
      <c r="AB463" s="197">
        <f t="shared" si="97"/>
        <v>7.0800000000000016E-2</v>
      </c>
      <c r="AC463" s="197">
        <f t="shared" si="86"/>
        <v>0.51587100000000019</v>
      </c>
      <c r="AD463" s="198">
        <f>ROW(Y19)*AB463^IF(AC463=100%,0,1)*PRODUCT(INDEX(1-AB$444:AB462,))</f>
        <v>0.42757673456439466</v>
      </c>
      <c r="AE463" s="198">
        <f t="shared" si="87"/>
        <v>6.3751172796432574</v>
      </c>
      <c r="AF463" s="197">
        <f t="shared" si="98"/>
        <v>2.480000000000001E-2</v>
      </c>
      <c r="AG463" s="197">
        <f t="shared" si="89"/>
        <v>0.18200100000000011</v>
      </c>
      <c r="AH463" s="198">
        <f>ROW(AC19)*AF463^IF(AG463=100%,0,1)*PRODUCT(INDEX(1-AF$444:AF462,))</f>
        <v>0.31717426988419573</v>
      </c>
      <c r="AI463" s="198">
        <f t="shared" si="90"/>
        <v>3.4915404415187101</v>
      </c>
      <c r="AJ463" s="197">
        <f t="shared" si="99"/>
        <v>1.4800000000000004E-2</v>
      </c>
      <c r="AK463" s="197">
        <f t="shared" si="92"/>
        <v>0.11108850000000001</v>
      </c>
      <c r="AL463" s="198">
        <f>ROW(AG19)*AJ463^IF(AK463=100%,0,1)*PRODUCT(INDEX(1-AJ$444:AJ462,))</f>
        <v>0.22108313216109471</v>
      </c>
      <c r="AM463" s="199">
        <f t="shared" si="93"/>
        <v>2.3135630306980755</v>
      </c>
      <c r="AN463" s="190"/>
    </row>
    <row r="464" spans="1:40" ht="14.45" hidden="1" customHeight="1">
      <c r="A464" s="190"/>
      <c r="B464" s="686"/>
      <c r="C464" s="196">
        <v>19</v>
      </c>
      <c r="D464" s="200"/>
      <c r="E464" s="200"/>
      <c r="F464" s="198"/>
      <c r="G464" s="198"/>
      <c r="H464" s="197"/>
      <c r="I464" s="197"/>
      <c r="J464" s="198"/>
      <c r="K464" s="198"/>
      <c r="L464" s="197"/>
      <c r="M464" s="197"/>
      <c r="N464" s="198"/>
      <c r="O464" s="198"/>
      <c r="P464" s="197"/>
      <c r="Q464" s="197"/>
      <c r="R464" s="198"/>
      <c r="S464" s="198"/>
      <c r="T464" s="197"/>
      <c r="U464" s="197"/>
      <c r="V464" s="198">
        <f>ROW(Q20)*T464^IF(U464=100%,0,1)*PRODUCT(INDEX(1-T$444:T463,))</f>
        <v>0</v>
      </c>
      <c r="W464" s="198">
        <f t="shared" si="81"/>
        <v>5.5695761790397489</v>
      </c>
      <c r="X464" s="197">
        <f t="shared" si="96"/>
        <v>0.11620000000000005</v>
      </c>
      <c r="Y464" s="197">
        <f t="shared" si="83"/>
        <v>0.89875200000000022</v>
      </c>
      <c r="Z464" s="198">
        <f>ROW(U20)*X464^IF(Y464=100%,0,1)*PRODUCT(INDEX(1-X$444:X463,))</f>
        <v>0.30164517895822379</v>
      </c>
      <c r="AA464" s="198">
        <f t="shared" si="84"/>
        <v>7.2293678854017385</v>
      </c>
      <c r="AB464" s="197">
        <f t="shared" si="97"/>
        <v>7.0800000000000016E-2</v>
      </c>
      <c r="AC464" s="197">
        <f t="shared" si="86"/>
        <v>0.5487930000000002</v>
      </c>
      <c r="AD464" s="198">
        <f>ROW(Y20)*AB464^IF(AC464=100%,0,1)*PRODUCT(INDEX(1-AB$444:AB463,))</f>
        <v>0.41821505448130053</v>
      </c>
      <c r="AE464" s="198">
        <f t="shared" si="87"/>
        <v>6.7933323341245577</v>
      </c>
      <c r="AF464" s="197">
        <f t="shared" si="98"/>
        <v>2.480000000000001E-2</v>
      </c>
      <c r="AG464" s="197">
        <f t="shared" si="89"/>
        <v>0.19353300000000012</v>
      </c>
      <c r="AH464" s="198">
        <f>ROW(AC20)*AF464^IF(AG464=100%,0,1)*PRODUCT(INDEX(1-AF$444:AF463,))</f>
        <v>0.32558773472743968</v>
      </c>
      <c r="AI464" s="198">
        <f t="shared" si="90"/>
        <v>3.81712817624615</v>
      </c>
      <c r="AJ464" s="197">
        <f t="shared" si="99"/>
        <v>1.4800000000000004E-2</v>
      </c>
      <c r="AK464" s="197">
        <f t="shared" si="92"/>
        <v>0.11797050000000001</v>
      </c>
      <c r="AL464" s="198">
        <f>ROW(AG20)*AJ464^IF(AK464=100%,0,1)*PRODUCT(INDEX(1-AJ$444:AJ463,))</f>
        <v>0.22927484400537951</v>
      </c>
      <c r="AM464" s="199">
        <f t="shared" si="93"/>
        <v>2.542837874703455</v>
      </c>
      <c r="AN464" s="190"/>
    </row>
    <row r="465" spans="1:40" ht="14.45" hidden="1" customHeight="1">
      <c r="A465" s="190"/>
      <c r="B465" s="686"/>
      <c r="C465" s="196">
        <v>20</v>
      </c>
      <c r="D465" s="200"/>
      <c r="E465" s="200"/>
      <c r="F465" s="198"/>
      <c r="G465" s="198"/>
      <c r="H465" s="197"/>
      <c r="I465" s="197"/>
      <c r="J465" s="198"/>
      <c r="K465" s="198"/>
      <c r="L465" s="197"/>
      <c r="M465" s="197"/>
      <c r="N465" s="198"/>
      <c r="O465" s="198"/>
      <c r="P465" s="197"/>
      <c r="Q465" s="197"/>
      <c r="R465" s="198"/>
      <c r="S465" s="198"/>
      <c r="T465" s="197"/>
      <c r="U465" s="197"/>
      <c r="V465" s="198">
        <f>ROW(Q21)*T465^IF(U465=100%,0,1)*PRODUCT(INDEX(1-T$444:T464,))</f>
        <v>0</v>
      </c>
      <c r="W465" s="198">
        <f t="shared" si="81"/>
        <v>5.5695761790397489</v>
      </c>
      <c r="X465" s="197">
        <f t="shared" si="96"/>
        <v>0.11620000000000005</v>
      </c>
      <c r="Y465" s="197">
        <f t="shared" si="83"/>
        <v>0.95278500000000022</v>
      </c>
      <c r="Z465" s="198">
        <f>ROW(U21)*X465^IF(Y465=100%,0,1)*PRODUCT(INDEX(1-X$444:X464,))</f>
        <v>0.27992370962144209</v>
      </c>
      <c r="AA465" s="198">
        <f t="shared" si="84"/>
        <v>7.5092915950231802</v>
      </c>
      <c r="AB465" s="197">
        <f t="shared" si="97"/>
        <v>7.0800000000000016E-2</v>
      </c>
      <c r="AC465" s="197">
        <f t="shared" si="86"/>
        <v>0.5817150000000002</v>
      </c>
      <c r="AD465" s="198">
        <f>ROW(Y21)*AB465^IF(AC465=100%,0,1)*PRODUCT(INDEX(1-AB$444:AB464,))</f>
        <v>0.40803570005522566</v>
      </c>
      <c r="AE465" s="198">
        <f t="shared" si="87"/>
        <v>7.201368034179783</v>
      </c>
      <c r="AF465" s="197">
        <f t="shared" si="98"/>
        <v>2.480000000000001E-2</v>
      </c>
      <c r="AG465" s="197">
        <f t="shared" si="89"/>
        <v>0.20506500000000014</v>
      </c>
      <c r="AH465" s="198">
        <f>ROW(AC21)*AF465^IF(AG465=100%,0,1)*PRODUCT(INDEX(1-AF$444:AF464,))</f>
        <v>0.33338881685150906</v>
      </c>
      <c r="AI465" s="198">
        <f t="shared" si="90"/>
        <v>4.1505169930976589</v>
      </c>
      <c r="AJ465" s="197">
        <f t="shared" si="99"/>
        <v>1.4800000000000004E-2</v>
      </c>
      <c r="AK465" s="197">
        <f t="shared" si="92"/>
        <v>0.12485250000000001</v>
      </c>
      <c r="AL465" s="198">
        <f>ROW(AG21)*AJ465^IF(AK465=100%,0,1)*PRODUCT(INDEX(1-AJ$444:AJ464,))</f>
        <v>0.23717565512980485</v>
      </c>
      <c r="AM465" s="199">
        <f t="shared" si="93"/>
        <v>2.7800135298332598</v>
      </c>
      <c r="AN465" s="190"/>
    </row>
    <row r="466" spans="1:40" ht="14.45" customHeight="1">
      <c r="A466" s="190"/>
      <c r="B466" s="686"/>
      <c r="C466" s="196">
        <v>21</v>
      </c>
      <c r="D466" s="200"/>
      <c r="E466" s="200"/>
      <c r="F466" s="198"/>
      <c r="G466" s="198"/>
      <c r="H466" s="197"/>
      <c r="I466" s="197"/>
      <c r="J466" s="198"/>
      <c r="K466" s="198"/>
      <c r="L466" s="197"/>
      <c r="M466" s="197"/>
      <c r="N466" s="198"/>
      <c r="O466" s="198"/>
      <c r="P466" s="197"/>
      <c r="Q466" s="197"/>
      <c r="R466" s="198"/>
      <c r="S466" s="198"/>
      <c r="T466" s="197"/>
      <c r="U466" s="197"/>
      <c r="V466" s="198"/>
      <c r="W466" s="198"/>
      <c r="X466" s="197">
        <f t="shared" si="96"/>
        <v>0.11620000000000005</v>
      </c>
      <c r="Y466" s="197">
        <f t="shared" si="83"/>
        <v>1</v>
      </c>
      <c r="Z466" s="198">
        <f>ROW(U22)*X466^IF(Y466=100%,0,1)*PRODUCT(INDEX(1-X$444:X465,))</f>
        <v>2.2304420295039211</v>
      </c>
      <c r="AA466" s="198">
        <f t="shared" si="84"/>
        <v>9.7397336245271013</v>
      </c>
      <c r="AB466" s="197">
        <f t="shared" si="97"/>
        <v>7.0800000000000016E-2</v>
      </c>
      <c r="AC466" s="197">
        <f t="shared" si="86"/>
        <v>0.61463700000000021</v>
      </c>
      <c r="AD466" s="198">
        <f>ROW(Y22)*AB466^IF(AC466=100%,0,1)*PRODUCT(INDEX(1-AB$444:AB465,))</f>
        <v>0.3972013807051879</v>
      </c>
      <c r="AE466" s="198">
        <f t="shared" si="87"/>
        <v>7.5985694148849712</v>
      </c>
      <c r="AF466" s="197">
        <f t="shared" si="98"/>
        <v>2.480000000000001E-2</v>
      </c>
      <c r="AG466" s="197">
        <f t="shared" si="89"/>
        <v>0.21659700000000015</v>
      </c>
      <c r="AH466" s="198">
        <f>ROW(AC22)*AF466^IF(AG466=100%,0,1)*PRODUCT(INDEX(1-AF$444:AF465,))</f>
        <v>0.34060271582185792</v>
      </c>
      <c r="AI466" s="198">
        <f t="shared" si="90"/>
        <v>4.4911197089195172</v>
      </c>
      <c r="AJ466" s="197">
        <f t="shared" si="99"/>
        <v>1.4800000000000004E-2</v>
      </c>
      <c r="AK466" s="197">
        <f t="shared" si="92"/>
        <v>0.1317345</v>
      </c>
      <c r="AL466" s="198">
        <f>ROW(AG22)*AJ466^IF(AK466=100%,0,1)*PRODUCT(INDEX(1-AJ$444:AJ465,))</f>
        <v>0.24479238188311633</v>
      </c>
      <c r="AM466" s="199">
        <f t="shared" si="93"/>
        <v>3.0248059117163759</v>
      </c>
      <c r="AN466" s="190"/>
    </row>
    <row r="467" spans="1:40" ht="14.45" hidden="1" customHeight="1">
      <c r="A467" s="190"/>
      <c r="B467" s="686"/>
      <c r="C467" s="196">
        <v>22</v>
      </c>
      <c r="D467" s="200"/>
      <c r="E467" s="200"/>
      <c r="F467" s="198"/>
      <c r="G467" s="198"/>
      <c r="H467" s="197"/>
      <c r="I467" s="197"/>
      <c r="J467" s="198"/>
      <c r="K467" s="198"/>
      <c r="L467" s="197"/>
      <c r="M467" s="197"/>
      <c r="N467" s="198"/>
      <c r="O467" s="198"/>
      <c r="P467" s="197"/>
      <c r="Q467" s="197"/>
      <c r="R467" s="198"/>
      <c r="S467" s="198"/>
      <c r="T467" s="197"/>
      <c r="U467" s="197"/>
      <c r="V467" s="198"/>
      <c r="W467" s="198"/>
      <c r="X467" s="197"/>
      <c r="Y467" s="197"/>
      <c r="Z467" s="198"/>
      <c r="AA467" s="198"/>
      <c r="AB467" s="197">
        <f t="shared" si="97"/>
        <v>7.0800000000000016E-2</v>
      </c>
      <c r="AC467" s="197">
        <f t="shared" si="86"/>
        <v>0.64755900000000022</v>
      </c>
      <c r="AD467" s="198">
        <f>ROW(Y23)*AB467^IF(AC467=100%,0,1)*PRODUCT(INDEX(1-AB$444:AB466,))</f>
        <v>0.38585586490359064</v>
      </c>
      <c r="AE467" s="198">
        <f t="shared" si="87"/>
        <v>7.984425279788562</v>
      </c>
      <c r="AF467" s="197">
        <f t="shared" si="98"/>
        <v>2.480000000000001E-2</v>
      </c>
      <c r="AG467" s="197">
        <f t="shared" si="89"/>
        <v>0.22812900000000016</v>
      </c>
      <c r="AH467" s="198">
        <f>ROW(AC23)*AF467^IF(AG467=100%,0,1)*PRODUCT(INDEX(1-AF$444:AF466,))</f>
        <v>0.34725375794536112</v>
      </c>
      <c r="AI467" s="198">
        <f t="shared" si="90"/>
        <v>4.8383734668648781</v>
      </c>
      <c r="AJ467" s="197">
        <f t="shared" si="99"/>
        <v>1.4800000000000004E-2</v>
      </c>
      <c r="AK467" s="197">
        <f t="shared" si="92"/>
        <v>0.1386165</v>
      </c>
      <c r="AL467" s="198">
        <f>ROW(AG23)*AJ467^IF(AK467=100%,0,1)*PRODUCT(INDEX(1-AJ$444:AJ466,))</f>
        <v>0.25213170256903006</v>
      </c>
      <c r="AM467" s="199">
        <f t="shared" si="93"/>
        <v>3.2769376142854059</v>
      </c>
      <c r="AN467" s="190"/>
    </row>
    <row r="468" spans="1:40" ht="14.45" hidden="1" customHeight="1">
      <c r="A468" s="190"/>
      <c r="B468" s="686"/>
      <c r="C468" s="196">
        <v>23</v>
      </c>
      <c r="D468" s="200"/>
      <c r="E468" s="200"/>
      <c r="F468" s="198"/>
      <c r="G468" s="198"/>
      <c r="H468" s="197"/>
      <c r="I468" s="197"/>
      <c r="J468" s="198"/>
      <c r="K468" s="198"/>
      <c r="L468" s="197"/>
      <c r="M468" s="197"/>
      <c r="N468" s="198"/>
      <c r="O468" s="198"/>
      <c r="P468" s="197"/>
      <c r="Q468" s="197"/>
      <c r="R468" s="198"/>
      <c r="S468" s="198"/>
      <c r="T468" s="197"/>
      <c r="U468" s="197"/>
      <c r="V468" s="198"/>
      <c r="W468" s="198"/>
      <c r="X468" s="197"/>
      <c r="Y468" s="197"/>
      <c r="Z468" s="198"/>
      <c r="AA468" s="198"/>
      <c r="AB468" s="197">
        <f t="shared" si="97"/>
        <v>7.0800000000000016E-2</v>
      </c>
      <c r="AC468" s="197">
        <f t="shared" si="86"/>
        <v>0.68048100000000022</v>
      </c>
      <c r="AD468" s="198">
        <f>ROW(Y24)*AB468^IF(AC468=100%,0,1)*PRODUCT(INDEX(1-AB$444:AB467,))</f>
        <v>0.37412584661052151</v>
      </c>
      <c r="AE468" s="198">
        <f t="shared" si="87"/>
        <v>8.3585511263990835</v>
      </c>
      <c r="AF468" s="197">
        <f t="shared" si="98"/>
        <v>2.480000000000001E-2</v>
      </c>
      <c r="AG468" s="197">
        <f t="shared" si="89"/>
        <v>0.23966100000000018</v>
      </c>
      <c r="AH468" s="198">
        <f>ROW(AC24)*AF468^IF(AG468=100%,0,1)*PRODUCT(INDEX(1-AF$444:AF467,))</f>
        <v>0.35336542408519939</v>
      </c>
      <c r="AI468" s="198">
        <f t="shared" si="90"/>
        <v>5.1917388909500772</v>
      </c>
      <c r="AJ468" s="197">
        <f t="shared" si="99"/>
        <v>1.4800000000000004E-2</v>
      </c>
      <c r="AK468" s="197">
        <f t="shared" si="92"/>
        <v>0.1454985</v>
      </c>
      <c r="AL468" s="198">
        <f>ROW(AG24)*AJ468^IF(AK468=100%,0,1)*PRODUCT(INDEX(1-AJ$444:AJ467,))</f>
        <v>0.25920016003931312</v>
      </c>
      <c r="AM468" s="199">
        <f t="shared" si="93"/>
        <v>3.5361377743247191</v>
      </c>
      <c r="AN468" s="190"/>
    </row>
    <row r="469" spans="1:40" ht="14.45" hidden="1" customHeight="1">
      <c r="A469" s="190"/>
      <c r="B469" s="686"/>
      <c r="C469" s="196">
        <v>24</v>
      </c>
      <c r="D469" s="200"/>
      <c r="E469" s="200"/>
      <c r="F469" s="198"/>
      <c r="G469" s="198"/>
      <c r="H469" s="197"/>
      <c r="I469" s="197"/>
      <c r="J469" s="198"/>
      <c r="K469" s="198"/>
      <c r="L469" s="197"/>
      <c r="M469" s="197"/>
      <c r="N469" s="198"/>
      <c r="O469" s="198"/>
      <c r="P469" s="197"/>
      <c r="Q469" s="197"/>
      <c r="R469" s="198"/>
      <c r="S469" s="198"/>
      <c r="T469" s="197"/>
      <c r="U469" s="197"/>
      <c r="V469" s="198"/>
      <c r="W469" s="198"/>
      <c r="X469" s="197"/>
      <c r="Y469" s="197"/>
      <c r="Z469" s="198"/>
      <c r="AA469" s="198"/>
      <c r="AB469" s="197">
        <f t="shared" si="97"/>
        <v>7.0800000000000016E-2</v>
      </c>
      <c r="AC469" s="197">
        <f t="shared" si="86"/>
        <v>0.71340300000000023</v>
      </c>
      <c r="AD469" s="198">
        <f>ROW(Y25)*AB469^IF(AC469=100%,0,1)*PRODUCT(INDEX(1-AB$444:AB468,))</f>
        <v>0.36212264236510067</v>
      </c>
      <c r="AE469" s="198">
        <f t="shared" si="87"/>
        <v>8.7206737687641844</v>
      </c>
      <c r="AF469" s="197">
        <f t="shared" si="98"/>
        <v>2.480000000000001E-2</v>
      </c>
      <c r="AG469" s="197">
        <f t="shared" si="89"/>
        <v>0.25119300000000017</v>
      </c>
      <c r="AH469" s="198">
        <f>ROW(AC25)*AF469^IF(AG469=100%,0,1)*PRODUCT(INDEX(1-AF$444:AF468,))</f>
        <v>0.35896037663321512</v>
      </c>
      <c r="AI469" s="198">
        <f t="shared" si="90"/>
        <v>5.5506992675832922</v>
      </c>
      <c r="AJ469" s="197">
        <f t="shared" si="99"/>
        <v>1.4800000000000004E-2</v>
      </c>
      <c r="AK469" s="197">
        <f t="shared" si="92"/>
        <v>0.1523805</v>
      </c>
      <c r="AL469" s="198">
        <f>ROW(AG25)*AJ469^IF(AK469=100%,0,1)*PRODUCT(INDEX(1-AJ$444:AJ468,))</f>
        <v>0.26600416424034512</v>
      </c>
      <c r="AM469" s="199">
        <f t="shared" si="93"/>
        <v>3.8021419385650641</v>
      </c>
      <c r="AN469" s="190"/>
    </row>
    <row r="470" spans="1:40" ht="14.45" hidden="1" customHeight="1">
      <c r="A470" s="190"/>
      <c r="B470" s="686"/>
      <c r="C470" s="196">
        <v>25</v>
      </c>
      <c r="D470" s="200"/>
      <c r="E470" s="200"/>
      <c r="F470" s="198"/>
      <c r="G470" s="198"/>
      <c r="H470" s="197"/>
      <c r="I470" s="197"/>
      <c r="J470" s="198"/>
      <c r="K470" s="198"/>
      <c r="L470" s="197"/>
      <c r="M470" s="197"/>
      <c r="N470" s="198"/>
      <c r="O470" s="198"/>
      <c r="P470" s="197"/>
      <c r="Q470" s="197"/>
      <c r="R470" s="198"/>
      <c r="S470" s="198"/>
      <c r="T470" s="197"/>
      <c r="U470" s="197"/>
      <c r="V470" s="198"/>
      <c r="W470" s="198"/>
      <c r="X470" s="197"/>
      <c r="Y470" s="197"/>
      <c r="Z470" s="198"/>
      <c r="AA470" s="198"/>
      <c r="AB470" s="197">
        <f t="shared" si="97"/>
        <v>7.0800000000000016E-2</v>
      </c>
      <c r="AC470" s="197">
        <f t="shared" si="86"/>
        <v>0.74632500000000024</v>
      </c>
      <c r="AD470" s="198">
        <f>ROW(Y26)*AB470^IF(AC470=100%,0,1)*PRODUCT(INDEX(1-AB$444:AB469,))</f>
        <v>0.34994373365707759</v>
      </c>
      <c r="AE470" s="198">
        <f t="shared" si="87"/>
        <v>9.0706175024212623</v>
      </c>
      <c r="AF470" s="197">
        <f t="shared" si="98"/>
        <v>2.480000000000001E-2</v>
      </c>
      <c r="AG470" s="197">
        <f t="shared" si="89"/>
        <v>0.26272500000000015</v>
      </c>
      <c r="AH470" s="198">
        <f>ROW(AC26)*AF470^IF(AG470=100%,0,1)*PRODUCT(INDEX(1-AF$444:AF469,))</f>
        <v>0.36406048566441979</v>
      </c>
      <c r="AI470" s="198">
        <f t="shared" si="90"/>
        <v>5.9147597532477123</v>
      </c>
      <c r="AJ470" s="197">
        <f t="shared" si="99"/>
        <v>1.4800000000000004E-2</v>
      </c>
      <c r="AK470" s="197">
        <f t="shared" si="92"/>
        <v>0.1592625</v>
      </c>
      <c r="AL470" s="198">
        <f>ROW(AG26)*AJ470^IF(AK470=100%,0,1)*PRODUCT(INDEX(1-AJ$444:AJ469,))</f>
        <v>0.27254999471397151</v>
      </c>
      <c r="AM470" s="199">
        <f t="shared" si="93"/>
        <v>4.0746919332790359</v>
      </c>
      <c r="AN470" s="190"/>
    </row>
    <row r="471" spans="1:40" ht="14.45" hidden="1" customHeight="1">
      <c r="A471" s="190"/>
      <c r="B471" s="686"/>
      <c r="C471" s="196">
        <v>26</v>
      </c>
      <c r="D471" s="200"/>
      <c r="E471" s="200"/>
      <c r="F471" s="198"/>
      <c r="G471" s="198"/>
      <c r="H471" s="197"/>
      <c r="I471" s="197"/>
      <c r="J471" s="198"/>
      <c r="K471" s="198"/>
      <c r="L471" s="197"/>
      <c r="M471" s="197"/>
      <c r="N471" s="198"/>
      <c r="O471" s="198"/>
      <c r="P471" s="197"/>
      <c r="Q471" s="197"/>
      <c r="R471" s="198"/>
      <c r="S471" s="198"/>
      <c r="T471" s="197"/>
      <c r="U471" s="197"/>
      <c r="V471" s="198"/>
      <c r="W471" s="198"/>
      <c r="X471" s="197"/>
      <c r="Y471" s="197"/>
      <c r="Z471" s="198"/>
      <c r="AA471" s="198"/>
      <c r="AB471" s="197">
        <f t="shared" si="97"/>
        <v>7.0800000000000016E-2</v>
      </c>
      <c r="AC471" s="197">
        <f t="shared" si="86"/>
        <v>0.77924700000000025</v>
      </c>
      <c r="AD471" s="198">
        <f>ROW(Y27)*AB471^IF(AC471=100%,0,1)*PRODUCT(INDEX(1-AB$444:AB470,))</f>
        <v>0.33767416798008559</v>
      </c>
      <c r="AE471" s="198">
        <f t="shared" si="87"/>
        <v>9.4082916704013471</v>
      </c>
      <c r="AF471" s="197">
        <f t="shared" si="98"/>
        <v>2.480000000000001E-2</v>
      </c>
      <c r="AG471" s="197">
        <f t="shared" si="89"/>
        <v>0.27425700000000014</v>
      </c>
      <c r="AH471" s="198">
        <f>ROW(AC27)*AF471^IF(AG471=100%,0,1)*PRODUCT(INDEX(1-AF$444:AF470,))</f>
        <v>0.36868685429763226</v>
      </c>
      <c r="AI471" s="198">
        <f t="shared" si="90"/>
        <v>6.2834466075453443</v>
      </c>
      <c r="AJ471" s="197">
        <f t="shared" si="99"/>
        <v>1.4800000000000004E-2</v>
      </c>
      <c r="AK471" s="197">
        <f t="shared" si="92"/>
        <v>0.1661445</v>
      </c>
      <c r="AL471" s="198">
        <f>ROW(AG27)*AJ471^IF(AK471=100%,0,1)*PRODUCT(INDEX(1-AJ$444:AJ470,))</f>
        <v>0.27884380305344336</v>
      </c>
      <c r="AM471" s="199">
        <f t="shared" si="93"/>
        <v>4.3535357363324794</v>
      </c>
      <c r="AN471" s="190"/>
    </row>
    <row r="472" spans="1:40" ht="14.45" hidden="1" customHeight="1">
      <c r="A472" s="190"/>
      <c r="B472" s="686"/>
      <c r="C472" s="196">
        <v>27</v>
      </c>
      <c r="D472" s="200"/>
      <c r="E472" s="200"/>
      <c r="F472" s="198"/>
      <c r="G472" s="198"/>
      <c r="H472" s="197"/>
      <c r="I472" s="197"/>
      <c r="J472" s="198"/>
      <c r="K472" s="198"/>
      <c r="L472" s="197"/>
      <c r="M472" s="197"/>
      <c r="N472" s="198"/>
      <c r="O472" s="198"/>
      <c r="P472" s="197"/>
      <c r="Q472" s="197"/>
      <c r="R472" s="198"/>
      <c r="S472" s="198"/>
      <c r="T472" s="197"/>
      <c r="U472" s="197"/>
      <c r="V472" s="198"/>
      <c r="W472" s="198"/>
      <c r="X472" s="197"/>
      <c r="Y472" s="197"/>
      <c r="Z472" s="198"/>
      <c r="AA472" s="198"/>
      <c r="AB472" s="197">
        <f t="shared" si="97"/>
        <v>7.0800000000000016E-2</v>
      </c>
      <c r="AC472" s="197">
        <f t="shared" si="86"/>
        <v>0.81216900000000025</v>
      </c>
      <c r="AD472" s="198">
        <f>ROW(Y28)*AB472^IF(AC472=100%,0,1)*PRODUCT(INDEX(1-AB$444:AB471,))</f>
        <v>0.32538783084587686</v>
      </c>
      <c r="AE472" s="198">
        <f t="shared" si="87"/>
        <v>9.7336795012472237</v>
      </c>
      <c r="AF472" s="197">
        <f t="shared" si="98"/>
        <v>2.480000000000001E-2</v>
      </c>
      <c r="AG472" s="197">
        <f t="shared" si="89"/>
        <v>0.28578900000000013</v>
      </c>
      <c r="AH472" s="198">
        <f>ROW(AC28)*AF472^IF(AG472=100%,0,1)*PRODUCT(INDEX(1-AF$444:AF471,))</f>
        <v>0.37285984328553434</v>
      </c>
      <c r="AI472" s="198">
        <f t="shared" si="90"/>
        <v>6.6563064508308791</v>
      </c>
      <c r="AJ472" s="197">
        <f t="shared" si="99"/>
        <v>1.4800000000000004E-2</v>
      </c>
      <c r="AK472" s="197">
        <f t="shared" si="92"/>
        <v>0.1730265</v>
      </c>
      <c r="AL472" s="198">
        <f>ROW(AG28)*AJ472^IF(AK472=100%,0,1)*PRODUCT(INDEX(1-AJ$444:AJ471,))</f>
        <v>0.28489161531522467</v>
      </c>
      <c r="AM472" s="199">
        <f t="shared" si="93"/>
        <v>4.6384273516477039</v>
      </c>
      <c r="AN472" s="190"/>
    </row>
    <row r="473" spans="1:40" ht="14.45" hidden="1" customHeight="1">
      <c r="A473" s="190"/>
      <c r="B473" s="686"/>
      <c r="C473" s="196">
        <v>28</v>
      </c>
      <c r="D473" s="200"/>
      <c r="E473" s="200"/>
      <c r="F473" s="198"/>
      <c r="G473" s="198"/>
      <c r="H473" s="197"/>
      <c r="I473" s="197"/>
      <c r="J473" s="198"/>
      <c r="K473" s="198"/>
      <c r="L473" s="197"/>
      <c r="M473" s="197"/>
      <c r="N473" s="198"/>
      <c r="O473" s="198"/>
      <c r="P473" s="197"/>
      <c r="Q473" s="197"/>
      <c r="R473" s="198"/>
      <c r="S473" s="198"/>
      <c r="T473" s="197"/>
      <c r="U473" s="197"/>
      <c r="V473" s="198"/>
      <c r="W473" s="198"/>
      <c r="X473" s="197"/>
      <c r="Y473" s="197"/>
      <c r="Z473" s="198"/>
      <c r="AA473" s="198"/>
      <c r="AB473" s="197">
        <f t="shared" si="97"/>
        <v>7.0800000000000016E-2</v>
      </c>
      <c r="AC473" s="197">
        <f t="shared" si="86"/>
        <v>0.84509100000000026</v>
      </c>
      <c r="AD473" s="198">
        <f>ROW(Y29)*AB473^IF(AC473=100%,0,1)*PRODUCT(INDEX(1-AB$444:AB472,))</f>
        <v>0.31314860000848838</v>
      </c>
      <c r="AE473" s="198">
        <f t="shared" si="87"/>
        <v>10.046828101255713</v>
      </c>
      <c r="AF473" s="197">
        <f t="shared" si="98"/>
        <v>2.480000000000001E-2</v>
      </c>
      <c r="AG473" s="197">
        <f t="shared" si="89"/>
        <v>0.29732100000000011</v>
      </c>
      <c r="AH473" s="198">
        <f>ROW(AC29)*AF473^IF(AG473=100%,0,1)*PRODUCT(INDEX(1-AF$444:AF472,))</f>
        <v>0.37659909485676923</v>
      </c>
      <c r="AI473" s="198">
        <f t="shared" si="90"/>
        <v>7.0329055456876484</v>
      </c>
      <c r="AJ473" s="197">
        <f t="shared" si="99"/>
        <v>1.4800000000000004E-2</v>
      </c>
      <c r="AK473" s="197">
        <f t="shared" si="92"/>
        <v>0.1799085</v>
      </c>
      <c r="AL473" s="198">
        <f>ROW(AG29)*AJ473^IF(AK473=100%,0,1)*PRODUCT(INDEX(1-AJ$444:AJ472,))</f>
        <v>0.29069933438743645</v>
      </c>
      <c r="AM473" s="199">
        <f t="shared" si="93"/>
        <v>4.9291266860351399</v>
      </c>
      <c r="AN473" s="190"/>
    </row>
    <row r="474" spans="1:40" ht="14.45" hidden="1" customHeight="1">
      <c r="A474" s="190"/>
      <c r="B474" s="686"/>
      <c r="C474" s="196">
        <v>29</v>
      </c>
      <c r="D474" s="200"/>
      <c r="E474" s="200"/>
      <c r="F474" s="198"/>
      <c r="G474" s="198"/>
      <c r="H474" s="197"/>
      <c r="I474" s="197"/>
      <c r="J474" s="198"/>
      <c r="K474" s="198"/>
      <c r="L474" s="197"/>
      <c r="M474" s="197"/>
      <c r="N474" s="198"/>
      <c r="O474" s="198"/>
      <c r="P474" s="197"/>
      <c r="Q474" s="197"/>
      <c r="R474" s="198"/>
      <c r="S474" s="198"/>
      <c r="T474" s="197"/>
      <c r="U474" s="197"/>
      <c r="V474" s="198"/>
      <c r="W474" s="198"/>
      <c r="X474" s="197"/>
      <c r="Y474" s="197"/>
      <c r="Z474" s="198"/>
      <c r="AA474" s="198"/>
      <c r="AB474" s="197">
        <f t="shared" si="97"/>
        <v>7.0800000000000016E-2</v>
      </c>
      <c r="AC474" s="197">
        <f t="shared" si="86"/>
        <v>0.87801300000000027</v>
      </c>
      <c r="AD474" s="198">
        <f>ROW(Y30)*AB474^IF(AC474=100%,0,1)*PRODUCT(INDEX(1-AB$444:AB473,))</f>
        <v>0.30101139220126288</v>
      </c>
      <c r="AE474" s="198">
        <f t="shared" si="87"/>
        <v>10.347839493456975</v>
      </c>
      <c r="AF474" s="197">
        <f t="shared" si="98"/>
        <v>2.480000000000001E-2</v>
      </c>
      <c r="AG474" s="197">
        <f t="shared" si="89"/>
        <v>0.3088530000000001</v>
      </c>
      <c r="AH474" s="198">
        <f>ROW(AC30)*AF474^IF(AG474=100%,0,1)*PRODUCT(INDEX(1-AF$444:AF473,))</f>
        <v>0.37992355583205656</v>
      </c>
      <c r="AI474" s="198">
        <f t="shared" si="90"/>
        <v>7.412829101519705</v>
      </c>
      <c r="AJ474" s="197">
        <f t="shared" si="99"/>
        <v>1.4800000000000004E-2</v>
      </c>
      <c r="AK474" s="197">
        <f t="shared" si="92"/>
        <v>0.1867905</v>
      </c>
      <c r="AL474" s="198">
        <f>ROW(AG30)*AJ474^IF(AK474=100%,0,1)*PRODUCT(INDEX(1-AJ$444:AJ473,))</f>
        <v>0.29627274231569212</v>
      </c>
      <c r="AM474" s="199">
        <f t="shared" si="93"/>
        <v>5.2253994283508316</v>
      </c>
      <c r="AN474" s="190"/>
    </row>
    <row r="475" spans="1:40" ht="14.45" hidden="1" customHeight="1">
      <c r="A475" s="190"/>
      <c r="B475" s="686"/>
      <c r="C475" s="196">
        <v>30</v>
      </c>
      <c r="D475" s="200"/>
      <c r="E475" s="200"/>
      <c r="F475" s="198"/>
      <c r="G475" s="198"/>
      <c r="H475" s="197"/>
      <c r="I475" s="197"/>
      <c r="J475" s="198"/>
      <c r="K475" s="198"/>
      <c r="L475" s="197"/>
      <c r="M475" s="197"/>
      <c r="N475" s="198"/>
      <c r="O475" s="198"/>
      <c r="P475" s="197"/>
      <c r="Q475" s="197"/>
      <c r="R475" s="198"/>
      <c r="S475" s="198"/>
      <c r="T475" s="197"/>
      <c r="U475" s="197"/>
      <c r="V475" s="198"/>
      <c r="W475" s="198"/>
      <c r="X475" s="197"/>
      <c r="Y475" s="197"/>
      <c r="Z475" s="198"/>
      <c r="AA475" s="198"/>
      <c r="AB475" s="197">
        <f t="shared" si="97"/>
        <v>7.0800000000000016E-2</v>
      </c>
      <c r="AC475" s="197">
        <f t="shared" si="86"/>
        <v>0.91093500000000027</v>
      </c>
      <c r="AD475" s="198">
        <f>ROW(Y31)*AB475^IF(AC475=100%,0,1)*PRODUCT(INDEX(1-AB$444:AB474,))</f>
        <v>0.28902311182119389</v>
      </c>
      <c r="AE475" s="198">
        <f t="shared" si="87"/>
        <v>10.63686260527817</v>
      </c>
      <c r="AF475" s="197">
        <f t="shared" si="98"/>
        <v>2.480000000000001E-2</v>
      </c>
      <c r="AG475" s="197">
        <f t="shared" si="89"/>
        <v>0.32038500000000009</v>
      </c>
      <c r="AH475" s="198">
        <f>ROW(AC31)*AF475^IF(AG475=100%,0,1)*PRODUCT(INDEX(1-AF$444:AF474,))</f>
        <v>0.38285150003566892</v>
      </c>
      <c r="AI475" s="198">
        <f t="shared" si="90"/>
        <v>7.7956806015553735</v>
      </c>
      <c r="AJ475" s="197">
        <f t="shared" si="99"/>
        <v>1.4800000000000004E-2</v>
      </c>
      <c r="AK475" s="197">
        <f t="shared" si="92"/>
        <v>0.1936725</v>
      </c>
      <c r="AL475" s="198">
        <f>ROW(AG31)*AJ475^IF(AK475=100%,0,1)*PRODUCT(INDEX(1-AJ$444:AJ474,))</f>
        <v>0.30161750258706721</v>
      </c>
      <c r="AM475" s="199">
        <f t="shared" si="93"/>
        <v>5.5270169309378989</v>
      </c>
      <c r="AN475" s="190"/>
    </row>
    <row r="476" spans="1:40" ht="14.45" hidden="1" customHeight="1">
      <c r="A476" s="190"/>
      <c r="B476" s="686"/>
      <c r="C476" s="196">
        <v>31</v>
      </c>
      <c r="D476" s="200"/>
      <c r="E476" s="200"/>
      <c r="F476" s="198"/>
      <c r="G476" s="198"/>
      <c r="H476" s="197"/>
      <c r="I476" s="197"/>
      <c r="J476" s="198"/>
      <c r="K476" s="198"/>
      <c r="L476" s="197"/>
      <c r="M476" s="197"/>
      <c r="N476" s="198"/>
      <c r="O476" s="198"/>
      <c r="P476" s="197"/>
      <c r="Q476" s="197"/>
      <c r="R476" s="198"/>
      <c r="S476" s="198"/>
      <c r="T476" s="197"/>
      <c r="U476" s="197"/>
      <c r="V476" s="198"/>
      <c r="W476" s="198"/>
      <c r="X476" s="197"/>
      <c r="Y476" s="197"/>
      <c r="Z476" s="198"/>
      <c r="AA476" s="198"/>
      <c r="AB476" s="197">
        <f t="shared" si="97"/>
        <v>7.0800000000000016E-2</v>
      </c>
      <c r="AC476" s="197">
        <f t="shared" si="86"/>
        <v>0.94385700000000028</v>
      </c>
      <c r="AD476" s="198">
        <f>ROW(Y32)*AB476^IF(AC476=100%,0,1)*PRODUCT(INDEX(1-AB$444:AB475,))</f>
        <v>0.277223510197939</v>
      </c>
      <c r="AE476" s="198">
        <f t="shared" si="87"/>
        <v>10.914086115476108</v>
      </c>
      <c r="AF476" s="197">
        <f t="shared" si="98"/>
        <v>2.480000000000001E-2</v>
      </c>
      <c r="AG476" s="197">
        <f t="shared" si="89"/>
        <v>0.33191700000000007</v>
      </c>
      <c r="AH476" s="198">
        <f>ROW(AC32)*AF476^IF(AG476=100%,0,1)*PRODUCT(INDEX(1-AF$444:AF475,))</f>
        <v>0.38540055002300316</v>
      </c>
      <c r="AI476" s="198">
        <f t="shared" si="90"/>
        <v>8.1810811515783772</v>
      </c>
      <c r="AJ476" s="197">
        <f t="shared" si="99"/>
        <v>1.4800000000000004E-2</v>
      </c>
      <c r="AK476" s="197">
        <f t="shared" si="92"/>
        <v>0.2005545</v>
      </c>
      <c r="AL476" s="198">
        <f>ROW(AG32)*AJ476^IF(AK476=100%,0,1)*PRODUCT(INDEX(1-AJ$444:AJ475,))</f>
        <v>0.30673916237293269</v>
      </c>
      <c r="AM476" s="199">
        <f t="shared" si="93"/>
        <v>5.8337560933108312</v>
      </c>
      <c r="AN476" s="190"/>
    </row>
    <row r="477" spans="1:40" ht="14.45" hidden="1" customHeight="1">
      <c r="A477" s="190"/>
      <c r="B477" s="686"/>
      <c r="C477" s="196">
        <v>32</v>
      </c>
      <c r="D477" s="200"/>
      <c r="E477" s="200"/>
      <c r="F477" s="198"/>
      <c r="G477" s="198"/>
      <c r="H477" s="197"/>
      <c r="I477" s="197"/>
      <c r="J477" s="198"/>
      <c r="K477" s="198"/>
      <c r="L477" s="197"/>
      <c r="M477" s="197"/>
      <c r="N477" s="198"/>
      <c r="O477" s="198"/>
      <c r="P477" s="197"/>
      <c r="Q477" s="197"/>
      <c r="R477" s="198"/>
      <c r="S477" s="198"/>
      <c r="T477" s="197"/>
      <c r="U477" s="197"/>
      <c r="V477" s="198"/>
      <c r="W477" s="198"/>
      <c r="X477" s="197"/>
      <c r="Y477" s="197"/>
      <c r="Z477" s="198"/>
      <c r="AA477" s="198"/>
      <c r="AB477" s="197">
        <f t="shared" si="97"/>
        <v>7.0800000000000016E-2</v>
      </c>
      <c r="AC477" s="197">
        <f t="shared" si="86"/>
        <v>0.97677900000000029</v>
      </c>
      <c r="AD477" s="198">
        <f>ROW(Y33)*AB477^IF(AC477=100%,0,1)*PRODUCT(INDEX(1-AB$444:AB476,))</f>
        <v>0.2656459633532976</v>
      </c>
      <c r="AE477" s="198">
        <f t="shared" si="87"/>
        <v>11.179732078829405</v>
      </c>
      <c r="AF477" s="197">
        <f t="shared" si="98"/>
        <v>2.480000000000001E-2</v>
      </c>
      <c r="AG477" s="197">
        <f t="shared" si="89"/>
        <v>0.34344900000000006</v>
      </c>
      <c r="AH477" s="198">
        <f>ROW(AC33)*AF477^IF(AG477=100%,0,1)*PRODUCT(INDEX(1-AF$444:AF476,))</f>
        <v>0.38758769814438371</v>
      </c>
      <c r="AI477" s="198">
        <f t="shared" si="90"/>
        <v>8.5686688497227603</v>
      </c>
      <c r="AJ477" s="197">
        <f t="shared" si="99"/>
        <v>1.4800000000000004E-2</v>
      </c>
      <c r="AK477" s="197">
        <f t="shared" si="92"/>
        <v>0.2074365</v>
      </c>
      <c r="AL477" s="198">
        <f>ROW(AG33)*AJ477^IF(AK477=100%,0,1)*PRODUCT(INDEX(1-AJ$444:AJ476,))</f>
        <v>0.31164315473136994</v>
      </c>
      <c r="AM477" s="199">
        <f t="shared" si="93"/>
        <v>6.1453992480422013</v>
      </c>
      <c r="AN477" s="190"/>
    </row>
    <row r="478" spans="1:40" ht="14.45" customHeight="1">
      <c r="A478" s="190"/>
      <c r="B478" s="686"/>
      <c r="C478" s="196">
        <v>33</v>
      </c>
      <c r="D478" s="200"/>
      <c r="E478" s="200"/>
      <c r="F478" s="198"/>
      <c r="G478" s="198"/>
      <c r="H478" s="197"/>
      <c r="I478" s="197"/>
      <c r="J478" s="198"/>
      <c r="K478" s="198"/>
      <c r="L478" s="197"/>
      <c r="M478" s="197"/>
      <c r="N478" s="198"/>
      <c r="O478" s="198"/>
      <c r="P478" s="197"/>
      <c r="Q478" s="197"/>
      <c r="R478" s="198"/>
      <c r="S478" s="198"/>
      <c r="T478" s="197"/>
      <c r="U478" s="197"/>
      <c r="V478" s="198"/>
      <c r="W478" s="198"/>
      <c r="X478" s="197"/>
      <c r="Y478" s="197"/>
      <c r="Z478" s="198"/>
      <c r="AA478" s="198"/>
      <c r="AB478" s="197">
        <f t="shared" si="97"/>
        <v>7.0800000000000016E-2</v>
      </c>
      <c r="AC478" s="197">
        <f t="shared" si="86"/>
        <v>1</v>
      </c>
      <c r="AD478" s="198">
        <f>ROW(Y34)*AB478^IF(AC478=100%,0,1)*PRODUCT(INDEX(1-AB$444:AB477,))</f>
        <v>3.5920646255042188</v>
      </c>
      <c r="AE478" s="198">
        <f t="shared" si="87"/>
        <v>14.771796704333624</v>
      </c>
      <c r="AF478" s="197">
        <f t="shared" si="98"/>
        <v>2.480000000000001E-2</v>
      </c>
      <c r="AG478" s="197">
        <f t="shared" si="89"/>
        <v>0.35498100000000005</v>
      </c>
      <c r="AH478" s="198">
        <f>ROW(AC34)*AF478^IF(AG478=100%,0,1)*PRODUCT(INDEX(1-AF$444:AF477,))</f>
        <v>0.3894293269646576</v>
      </c>
      <c r="AI478" s="198">
        <f t="shared" si="90"/>
        <v>8.9580981766874181</v>
      </c>
      <c r="AJ478" s="197">
        <f t="shared" si="99"/>
        <v>1.4800000000000004E-2</v>
      </c>
      <c r="AK478" s="197">
        <f t="shared" si="92"/>
        <v>0.2143185</v>
      </c>
      <c r="AL478" s="198">
        <f>ROW(AG34)*AJ478^IF(AK478=100%,0,1)*PRODUCT(INDEX(1-AJ$444:AJ477,))</f>
        <v>0.31633480076987125</v>
      </c>
      <c r="AM478" s="199">
        <f t="shared" si="93"/>
        <v>6.4617340488120725</v>
      </c>
      <c r="AN478" s="190"/>
    </row>
    <row r="479" spans="1:40" ht="14.45" hidden="1" customHeight="1">
      <c r="A479" s="190"/>
      <c r="B479" s="686"/>
      <c r="C479" s="196">
        <v>34</v>
      </c>
      <c r="D479" s="200"/>
      <c r="E479" s="200"/>
      <c r="F479" s="198"/>
      <c r="G479" s="198"/>
      <c r="H479" s="197"/>
      <c r="I479" s="197"/>
      <c r="J479" s="198"/>
      <c r="K479" s="198"/>
      <c r="L479" s="197"/>
      <c r="M479" s="197"/>
      <c r="N479" s="198"/>
      <c r="O479" s="198"/>
      <c r="P479" s="197"/>
      <c r="Q479" s="197"/>
      <c r="R479" s="198"/>
      <c r="S479" s="198"/>
      <c r="T479" s="197"/>
      <c r="U479" s="197"/>
      <c r="V479" s="198"/>
      <c r="W479" s="198"/>
      <c r="X479" s="197"/>
      <c r="Y479" s="197"/>
      <c r="Z479" s="198"/>
      <c r="AA479" s="198"/>
      <c r="AB479" s="197"/>
      <c r="AC479" s="197"/>
      <c r="AD479" s="198"/>
      <c r="AE479" s="198"/>
      <c r="AF479" s="197">
        <f t="shared" si="98"/>
        <v>2.480000000000001E-2</v>
      </c>
      <c r="AG479" s="197">
        <f t="shared" si="89"/>
        <v>0.36651300000000003</v>
      </c>
      <c r="AH479" s="198">
        <f>ROW(AC35)*AF479^IF(AG479=100%,0,1)*PRODUCT(INDEX(1-AF$444:AF478,))</f>
        <v>0.39094122905757922</v>
      </c>
      <c r="AI479" s="198">
        <f t="shared" si="90"/>
        <v>9.3490394057449979</v>
      </c>
      <c r="AJ479" s="197">
        <f t="shared" si="99"/>
        <v>1.4800000000000004E-2</v>
      </c>
      <c r="AK479" s="197">
        <f t="shared" si="92"/>
        <v>0.22120049999999999</v>
      </c>
      <c r="AL479" s="198">
        <f>ROW(AG35)*AJ479^IF(AK479=100%,0,1)*PRODUCT(INDEX(1-AJ$444:AJ478,))</f>
        <v>0.32081931176902062</v>
      </c>
      <c r="AM479" s="199">
        <f t="shared" si="93"/>
        <v>6.782553360581093</v>
      </c>
      <c r="AN479" s="190"/>
    </row>
    <row r="480" spans="1:40" ht="14.45" hidden="1" customHeight="1">
      <c r="A480" s="190"/>
      <c r="B480" s="686"/>
      <c r="C480" s="196">
        <v>35</v>
      </c>
      <c r="D480" s="200"/>
      <c r="E480" s="200"/>
      <c r="F480" s="198"/>
      <c r="G480" s="198"/>
      <c r="H480" s="197"/>
      <c r="I480" s="197"/>
      <c r="J480" s="198"/>
      <c r="K480" s="198"/>
      <c r="L480" s="197"/>
      <c r="M480" s="197"/>
      <c r="N480" s="198"/>
      <c r="O480" s="198"/>
      <c r="P480" s="197"/>
      <c r="Q480" s="197"/>
      <c r="R480" s="198"/>
      <c r="S480" s="198"/>
      <c r="T480" s="197"/>
      <c r="U480" s="197"/>
      <c r="V480" s="198"/>
      <c r="W480" s="198"/>
      <c r="X480" s="197"/>
      <c r="Y480" s="197"/>
      <c r="Z480" s="198"/>
      <c r="AA480" s="198"/>
      <c r="AB480" s="197"/>
      <c r="AC480" s="197"/>
      <c r="AD480" s="198"/>
      <c r="AE480" s="198"/>
      <c r="AF480" s="197">
        <f t="shared" si="98"/>
        <v>2.480000000000001E-2</v>
      </c>
      <c r="AG480" s="197">
        <f t="shared" si="89"/>
        <v>0.37804500000000002</v>
      </c>
      <c r="AH480" s="198">
        <f>ROW(AC36)*AF480^IF(AG480=100%,0,1)*PRODUCT(INDEX(1-AF$444:AF479,))</f>
        <v>0.39213862619343559</v>
      </c>
      <c r="AI480" s="198">
        <f t="shared" si="90"/>
        <v>9.7411780319384338</v>
      </c>
      <c r="AJ480" s="197">
        <f t="shared" si="99"/>
        <v>1.4800000000000004E-2</v>
      </c>
      <c r="AK480" s="197">
        <f t="shared" si="92"/>
        <v>0.22808249999999999</v>
      </c>
      <c r="AL480" s="198">
        <f>ROW(AG36)*AJ480^IF(AK480=100%,0,1)*PRODUCT(INDEX(1-AJ$444:AJ479,))</f>
        <v>0.32510179126783451</v>
      </c>
      <c r="AM480" s="199">
        <f t="shared" si="93"/>
        <v>7.1076551518489275</v>
      </c>
      <c r="AN480" s="190"/>
    </row>
    <row r="481" spans="1:40" ht="14.45" hidden="1" customHeight="1">
      <c r="A481" s="190"/>
      <c r="B481" s="686"/>
      <c r="C481" s="196">
        <v>36</v>
      </c>
      <c r="D481" s="200"/>
      <c r="E481" s="200"/>
      <c r="F481" s="198"/>
      <c r="G481" s="198"/>
      <c r="H481" s="197"/>
      <c r="I481" s="197"/>
      <c r="J481" s="198"/>
      <c r="K481" s="198"/>
      <c r="L481" s="197"/>
      <c r="M481" s="197"/>
      <c r="N481" s="198"/>
      <c r="O481" s="198"/>
      <c r="P481" s="197"/>
      <c r="Q481" s="197"/>
      <c r="R481" s="198"/>
      <c r="S481" s="198"/>
      <c r="T481" s="197"/>
      <c r="U481" s="197"/>
      <c r="V481" s="198"/>
      <c r="W481" s="198"/>
      <c r="X481" s="197"/>
      <c r="Y481" s="197"/>
      <c r="Z481" s="198"/>
      <c r="AA481" s="198"/>
      <c r="AB481" s="197"/>
      <c r="AC481" s="197"/>
      <c r="AD481" s="198"/>
      <c r="AE481" s="198"/>
      <c r="AF481" s="197">
        <f t="shared" si="98"/>
        <v>2.480000000000001E-2</v>
      </c>
      <c r="AG481" s="197">
        <f t="shared" si="89"/>
        <v>0.38957700000000001</v>
      </c>
      <c r="AH481" s="198">
        <f>ROW(AC37)*AF481^IF(AG481=100%,0,1)*PRODUCT(INDEX(1-AF$444:AF480,))</f>
        <v>0.39303618793783385</v>
      </c>
      <c r="AI481" s="198">
        <f t="shared" si="90"/>
        <v>10.134214219876268</v>
      </c>
      <c r="AJ481" s="197">
        <f t="shared" si="99"/>
        <v>1.4800000000000004E-2</v>
      </c>
      <c r="AK481" s="197">
        <f t="shared" si="92"/>
        <v>0.23496449999999999</v>
      </c>
      <c r="AL481" s="198">
        <f>ROW(AG37)*AJ481^IF(AK481=100%,0,1)*PRODUCT(INDEX(1-AJ$444:AJ480,))</f>
        <v>0.32918723711143366</v>
      </c>
      <c r="AM481" s="199">
        <f t="shared" si="93"/>
        <v>7.4368423889603612</v>
      </c>
      <c r="AN481" s="190"/>
    </row>
    <row r="482" spans="1:40" ht="14.45" hidden="1" customHeight="1">
      <c r="A482" s="190"/>
      <c r="B482" s="686"/>
      <c r="C482" s="196">
        <v>37</v>
      </c>
      <c r="D482" s="200"/>
      <c r="E482" s="200"/>
      <c r="F482" s="198"/>
      <c r="G482" s="198"/>
      <c r="H482" s="197"/>
      <c r="I482" s="197"/>
      <c r="J482" s="198"/>
      <c r="K482" s="198"/>
      <c r="L482" s="197"/>
      <c r="M482" s="197"/>
      <c r="N482" s="198"/>
      <c r="O482" s="198"/>
      <c r="P482" s="197"/>
      <c r="Q482" s="197"/>
      <c r="R482" s="198"/>
      <c r="S482" s="198"/>
      <c r="T482" s="197"/>
      <c r="U482" s="197"/>
      <c r="V482" s="198"/>
      <c r="W482" s="198"/>
      <c r="X482" s="197"/>
      <c r="Y482" s="197"/>
      <c r="Z482" s="198"/>
      <c r="AA482" s="198"/>
      <c r="AB482" s="197"/>
      <c r="AC482" s="197"/>
      <c r="AD482" s="198"/>
      <c r="AE482" s="198"/>
      <c r="AF482" s="197">
        <f t="shared" si="98"/>
        <v>2.480000000000001E-2</v>
      </c>
      <c r="AG482" s="197">
        <f t="shared" si="89"/>
        <v>0.40110899999999999</v>
      </c>
      <c r="AH482" s="198">
        <f>ROW(AC38)*AF482^IF(AG482=100%,0,1)*PRODUCT(INDEX(1-AF$444:AF481,))</f>
        <v>0.39364804967905592</v>
      </c>
      <c r="AI482" s="198">
        <f t="shared" si="90"/>
        <v>10.527862269555325</v>
      </c>
      <c r="AJ482" s="197">
        <f t="shared" si="99"/>
        <v>1.4800000000000004E-2</v>
      </c>
      <c r="AK482" s="197">
        <f t="shared" si="92"/>
        <v>0.24184649999999999</v>
      </c>
      <c r="AL482" s="198">
        <f>ROW(AG38)*AJ482^IF(AK482=100%,0,1)*PRODUCT(INDEX(1-AJ$444:AJ481,))</f>
        <v>0.3330805434617029</v>
      </c>
      <c r="AM482" s="199">
        <f t="shared" si="93"/>
        <v>7.7699229324220642</v>
      </c>
      <c r="AN482" s="190"/>
    </row>
    <row r="483" spans="1:40" ht="14.45" hidden="1" customHeight="1">
      <c r="A483" s="190"/>
      <c r="B483" s="686"/>
      <c r="C483" s="196">
        <v>38</v>
      </c>
      <c r="D483" s="200"/>
      <c r="E483" s="200"/>
      <c r="F483" s="198"/>
      <c r="G483" s="198"/>
      <c r="H483" s="197"/>
      <c r="I483" s="197"/>
      <c r="J483" s="198"/>
      <c r="K483" s="198"/>
      <c r="L483" s="197"/>
      <c r="M483" s="197"/>
      <c r="N483" s="198"/>
      <c r="O483" s="198"/>
      <c r="P483" s="197"/>
      <c r="Q483" s="197"/>
      <c r="R483" s="198"/>
      <c r="S483" s="198"/>
      <c r="T483" s="197"/>
      <c r="U483" s="197"/>
      <c r="V483" s="198"/>
      <c r="W483" s="198"/>
      <c r="X483" s="197"/>
      <c r="Y483" s="197"/>
      <c r="Z483" s="198"/>
      <c r="AA483" s="198"/>
      <c r="AB483" s="197"/>
      <c r="AC483" s="197"/>
      <c r="AD483" s="198"/>
      <c r="AE483" s="198"/>
      <c r="AF483" s="197">
        <f t="shared" si="98"/>
        <v>2.480000000000001E-2</v>
      </c>
      <c r="AG483" s="197">
        <f t="shared" si="89"/>
        <v>0.41264099999999998</v>
      </c>
      <c r="AH483" s="198">
        <f>ROW(AC39)*AF483^IF(AG483=100%,0,1)*PRODUCT(INDEX(1-AF$444:AF482,))</f>
        <v>0.39398783010088417</v>
      </c>
      <c r="AI483" s="198">
        <f t="shared" si="90"/>
        <v>10.92185009965621</v>
      </c>
      <c r="AJ483" s="197">
        <f t="shared" si="99"/>
        <v>1.4800000000000004E-2</v>
      </c>
      <c r="AK483" s="197">
        <f t="shared" si="92"/>
        <v>0.24872849999999999</v>
      </c>
      <c r="AL483" s="198">
        <f>ROW(AG39)*AJ483^IF(AK483=100%,0,1)*PRODUCT(INDEX(1-AJ$444:AJ482,))</f>
        <v>0.33678650277158734</v>
      </c>
      <c r="AM483" s="199">
        <f t="shared" si="93"/>
        <v>8.1067094351936522</v>
      </c>
      <c r="AN483" s="190"/>
    </row>
    <row r="484" spans="1:40" ht="14.45" hidden="1" customHeight="1">
      <c r="A484" s="190"/>
      <c r="B484" s="686"/>
      <c r="C484" s="196">
        <v>39</v>
      </c>
      <c r="D484" s="200"/>
      <c r="E484" s="200"/>
      <c r="F484" s="198"/>
      <c r="G484" s="198"/>
      <c r="H484" s="197"/>
      <c r="I484" s="197"/>
      <c r="J484" s="198"/>
      <c r="K484" s="198"/>
      <c r="L484" s="197"/>
      <c r="M484" s="197"/>
      <c r="N484" s="198"/>
      <c r="O484" s="198"/>
      <c r="P484" s="197"/>
      <c r="Q484" s="197"/>
      <c r="R484" s="198"/>
      <c r="S484" s="198"/>
      <c r="T484" s="197"/>
      <c r="U484" s="197"/>
      <c r="V484" s="198"/>
      <c r="W484" s="198"/>
      <c r="X484" s="197"/>
      <c r="Y484" s="197"/>
      <c r="Z484" s="198"/>
      <c r="AA484" s="198"/>
      <c r="AB484" s="197"/>
      <c r="AC484" s="197"/>
      <c r="AD484" s="198"/>
      <c r="AE484" s="198"/>
      <c r="AF484" s="197">
        <f t="shared" si="98"/>
        <v>2.480000000000001E-2</v>
      </c>
      <c r="AG484" s="197">
        <f t="shared" si="89"/>
        <v>0.42417299999999997</v>
      </c>
      <c r="AH484" s="198">
        <f>ROW(AC40)*AF484^IF(AG484=100%,0,1)*PRODUCT(INDEX(1-AF$444:AF483,))</f>
        <v>0.39406864811731518</v>
      </c>
      <c r="AI484" s="198">
        <f t="shared" si="90"/>
        <v>11.315918747773525</v>
      </c>
      <c r="AJ484" s="197">
        <f t="shared" si="99"/>
        <v>1.4800000000000004E-2</v>
      </c>
      <c r="AK484" s="197">
        <f t="shared" si="92"/>
        <v>0.25561050000000002</v>
      </c>
      <c r="AL484" s="198">
        <f>ROW(AG40)*AJ484^IF(AK484=100%,0,1)*PRODUCT(INDEX(1-AJ$444:AJ483,))</f>
        <v>0.34030980772365932</v>
      </c>
      <c r="AM484" s="199">
        <f t="shared" si="93"/>
        <v>8.4470192429173121</v>
      </c>
      <c r="AN484" s="190"/>
    </row>
    <row r="485" spans="1:40" ht="14.45" hidden="1" customHeight="1">
      <c r="A485" s="190"/>
      <c r="B485" s="686"/>
      <c r="C485" s="196">
        <v>40</v>
      </c>
      <c r="D485" s="200"/>
      <c r="E485" s="200"/>
      <c r="F485" s="198"/>
      <c r="G485" s="198"/>
      <c r="H485" s="197"/>
      <c r="I485" s="197"/>
      <c r="J485" s="198"/>
      <c r="K485" s="198"/>
      <c r="L485" s="197"/>
      <c r="M485" s="197"/>
      <c r="N485" s="198"/>
      <c r="O485" s="198"/>
      <c r="P485" s="197"/>
      <c r="Q485" s="197"/>
      <c r="R485" s="198"/>
      <c r="S485" s="198"/>
      <c r="T485" s="197"/>
      <c r="U485" s="197"/>
      <c r="V485" s="198"/>
      <c r="W485" s="198"/>
      <c r="X485" s="197"/>
      <c r="Y485" s="197"/>
      <c r="Z485" s="198"/>
      <c r="AA485" s="198"/>
      <c r="AB485" s="197"/>
      <c r="AC485" s="197"/>
      <c r="AD485" s="198"/>
      <c r="AE485" s="198"/>
      <c r="AF485" s="197">
        <f t="shared" si="98"/>
        <v>2.480000000000001E-2</v>
      </c>
      <c r="AG485" s="197">
        <f t="shared" si="89"/>
        <v>0.43570499999999995</v>
      </c>
      <c r="AH485" s="198">
        <f>ROW(AC41)*AF485^IF(AG485=100%,0,1)*PRODUCT(INDEX(1-AF$444:AF484,))</f>
        <v>0.39390313928510584</v>
      </c>
      <c r="AI485" s="198">
        <f t="shared" si="90"/>
        <v>11.709821887058631</v>
      </c>
      <c r="AJ485" s="197">
        <f t="shared" si="99"/>
        <v>1.4800000000000004E-2</v>
      </c>
      <c r="AK485" s="197">
        <f t="shared" si="92"/>
        <v>0.26249250000000002</v>
      </c>
      <c r="AL485" s="198">
        <f>ROW(AG41)*AJ485^IF(AK485=100%,0,1)*PRODUCT(INDEX(1-AJ$444:AJ484,))</f>
        <v>0.3436550531335828</v>
      </c>
      <c r="AM485" s="199">
        <f t="shared" si="93"/>
        <v>8.790674296050895</v>
      </c>
      <c r="AN485" s="190"/>
    </row>
    <row r="486" spans="1:40" ht="14.45" hidden="1" customHeight="1">
      <c r="A486" s="190"/>
      <c r="B486" s="686"/>
      <c r="C486" s="196">
        <v>41</v>
      </c>
      <c r="D486" s="200"/>
      <c r="E486" s="200"/>
      <c r="F486" s="198"/>
      <c r="G486" s="198"/>
      <c r="H486" s="197"/>
      <c r="I486" s="197"/>
      <c r="J486" s="198"/>
      <c r="K486" s="198"/>
      <c r="L486" s="197"/>
      <c r="M486" s="197"/>
      <c r="N486" s="198"/>
      <c r="O486" s="198"/>
      <c r="P486" s="197"/>
      <c r="Q486" s="197"/>
      <c r="R486" s="198"/>
      <c r="S486" s="198"/>
      <c r="T486" s="197"/>
      <c r="U486" s="197"/>
      <c r="V486" s="198"/>
      <c r="W486" s="198"/>
      <c r="X486" s="197"/>
      <c r="Y486" s="197"/>
      <c r="Z486" s="198"/>
      <c r="AA486" s="198"/>
      <c r="AB486" s="197"/>
      <c r="AC486" s="197"/>
      <c r="AD486" s="198"/>
      <c r="AE486" s="198"/>
      <c r="AF486" s="197">
        <f t="shared" si="98"/>
        <v>2.480000000000001E-2</v>
      </c>
      <c r="AG486" s="197">
        <f t="shared" si="89"/>
        <v>0.44723699999999994</v>
      </c>
      <c r="AH486" s="198">
        <f>ROW(AC42)*AF486^IF(AG486=100%,0,1)*PRODUCT(INDEX(1-AF$444:AF485,))</f>
        <v>0.39350347170963601</v>
      </c>
      <c r="AI486" s="198">
        <f t="shared" si="90"/>
        <v>12.103325358768267</v>
      </c>
      <c r="AJ486" s="197">
        <f t="shared" si="99"/>
        <v>1.4800000000000004E-2</v>
      </c>
      <c r="AK486" s="197">
        <f t="shared" si="92"/>
        <v>0.26937450000000002</v>
      </c>
      <c r="AL486" s="198">
        <f>ROW(AG42)*AJ486^IF(AK486=100%,0,1)*PRODUCT(INDEX(1-AJ$444:AJ485,))</f>
        <v>0.3468267378190889</v>
      </c>
      <c r="AM486" s="199">
        <f t="shared" si="93"/>
        <v>9.1375010338699845</v>
      </c>
      <c r="AN486" s="190"/>
    </row>
    <row r="487" spans="1:40" ht="14.45" hidden="1" customHeight="1">
      <c r="A487" s="190"/>
      <c r="B487" s="686"/>
      <c r="C487" s="196">
        <v>42</v>
      </c>
      <c r="D487" s="200"/>
      <c r="E487" s="200"/>
      <c r="F487" s="198"/>
      <c r="G487" s="198"/>
      <c r="H487" s="197"/>
      <c r="I487" s="197"/>
      <c r="J487" s="198"/>
      <c r="K487" s="198"/>
      <c r="L487" s="197"/>
      <c r="M487" s="197"/>
      <c r="N487" s="198"/>
      <c r="O487" s="198"/>
      <c r="P487" s="197"/>
      <c r="Q487" s="197"/>
      <c r="R487" s="198"/>
      <c r="S487" s="198"/>
      <c r="T487" s="197"/>
      <c r="U487" s="197"/>
      <c r="V487" s="198"/>
      <c r="W487" s="198"/>
      <c r="X487" s="197"/>
      <c r="Y487" s="197"/>
      <c r="Z487" s="198"/>
      <c r="AA487" s="198"/>
      <c r="AB487" s="197"/>
      <c r="AC487" s="197"/>
      <c r="AD487" s="198"/>
      <c r="AE487" s="198"/>
      <c r="AF487" s="197">
        <f t="shared" si="98"/>
        <v>2.480000000000001E-2</v>
      </c>
      <c r="AG487" s="197">
        <f t="shared" si="89"/>
        <v>0.45876899999999993</v>
      </c>
      <c r="AH487" s="198">
        <f>ROW(AC43)*AF487^IF(AG487=100%,0,1)*PRODUCT(INDEX(1-AF$444:AF486,))</f>
        <v>0.39288136145912367</v>
      </c>
      <c r="AI487" s="198">
        <f t="shared" si="90"/>
        <v>12.49620672022739</v>
      </c>
      <c r="AJ487" s="197">
        <f t="shared" si="99"/>
        <v>1.4800000000000004E-2</v>
      </c>
      <c r="AK487" s="197">
        <f t="shared" si="92"/>
        <v>0.27625650000000002</v>
      </c>
      <c r="AL487" s="198">
        <f>ROW(AG43)*AJ487^IF(AK487=100%,0,1)*PRODUCT(INDEX(1-AJ$444:AJ486,))</f>
        <v>0.34982926643506557</v>
      </c>
      <c r="AM487" s="199">
        <f t="shared" si="93"/>
        <v>9.4873303003050502</v>
      </c>
      <c r="AN487" s="190"/>
    </row>
    <row r="488" spans="1:40" ht="14.45" hidden="1" customHeight="1">
      <c r="A488" s="190"/>
      <c r="B488" s="686"/>
      <c r="C488" s="196">
        <v>43</v>
      </c>
      <c r="D488" s="200"/>
      <c r="E488" s="200"/>
      <c r="F488" s="198"/>
      <c r="G488" s="198"/>
      <c r="H488" s="197"/>
      <c r="I488" s="197"/>
      <c r="J488" s="198"/>
      <c r="K488" s="198"/>
      <c r="L488" s="197"/>
      <c r="M488" s="197"/>
      <c r="N488" s="198"/>
      <c r="O488" s="198"/>
      <c r="P488" s="197"/>
      <c r="Q488" s="197"/>
      <c r="R488" s="198"/>
      <c r="S488" s="198"/>
      <c r="T488" s="197"/>
      <c r="U488" s="197"/>
      <c r="V488" s="198"/>
      <c r="W488" s="198"/>
      <c r="X488" s="197"/>
      <c r="Y488" s="197"/>
      <c r="Z488" s="198"/>
      <c r="AA488" s="198"/>
      <c r="AB488" s="197"/>
      <c r="AC488" s="197"/>
      <c r="AD488" s="198"/>
      <c r="AE488" s="198"/>
      <c r="AF488" s="197">
        <f t="shared" si="98"/>
        <v>2.480000000000001E-2</v>
      </c>
      <c r="AG488" s="197">
        <f t="shared" si="89"/>
        <v>0.47030099999999991</v>
      </c>
      <c r="AH488" s="198">
        <f>ROW(AC44)*AF488^IF(AG488=100%,0,1)*PRODUCT(INDEX(1-AF$444:AF487,))</f>
        <v>0.39204808750179637</v>
      </c>
      <c r="AI488" s="198">
        <f t="shared" si="90"/>
        <v>12.888254807729187</v>
      </c>
      <c r="AJ488" s="197">
        <f t="shared" si="99"/>
        <v>1.4800000000000004E-2</v>
      </c>
      <c r="AK488" s="197">
        <f t="shared" si="92"/>
        <v>0.28313850000000002</v>
      </c>
      <c r="AL488" s="198">
        <f>ROW(AG44)*AJ488^IF(AK488=100%,0,1)*PRODUCT(INDEX(1-AJ$444:AJ487,))</f>
        <v>0.35266695127535747</v>
      </c>
      <c r="AM488" s="199">
        <f t="shared" si="93"/>
        <v>9.8399972515804084</v>
      </c>
      <c r="AN488" s="190"/>
    </row>
    <row r="489" spans="1:40" ht="14.45" hidden="1" customHeight="1">
      <c r="A489" s="190"/>
      <c r="B489" s="686"/>
      <c r="C489" s="196">
        <v>44</v>
      </c>
      <c r="D489" s="200"/>
      <c r="E489" s="200"/>
      <c r="F489" s="198"/>
      <c r="G489" s="198"/>
      <c r="H489" s="197"/>
      <c r="I489" s="197"/>
      <c r="J489" s="198"/>
      <c r="K489" s="198"/>
      <c r="L489" s="197"/>
      <c r="M489" s="197"/>
      <c r="N489" s="198"/>
      <c r="O489" s="198"/>
      <c r="P489" s="197"/>
      <c r="Q489" s="197"/>
      <c r="R489" s="198"/>
      <c r="S489" s="198"/>
      <c r="T489" s="197"/>
      <c r="U489" s="197"/>
      <c r="V489" s="198"/>
      <c r="W489" s="198"/>
      <c r="X489" s="197"/>
      <c r="Y489" s="197"/>
      <c r="Z489" s="198"/>
      <c r="AA489" s="198"/>
      <c r="AB489" s="197"/>
      <c r="AC489" s="197"/>
      <c r="AD489" s="198"/>
      <c r="AE489" s="198"/>
      <c r="AF489" s="197">
        <f t="shared" si="98"/>
        <v>2.480000000000001E-2</v>
      </c>
      <c r="AG489" s="197">
        <f t="shared" si="89"/>
        <v>0.4818329999999999</v>
      </c>
      <c r="AH489" s="198">
        <f>ROW(AC45)*AF489^IF(AG489=100%,0,1)*PRODUCT(INDEX(1-AF$444:AF488,))</f>
        <v>0.39101450618020067</v>
      </c>
      <c r="AI489" s="198">
        <f t="shared" si="90"/>
        <v>13.279269313909387</v>
      </c>
      <c r="AJ489" s="197">
        <f t="shared" si="99"/>
        <v>1.4800000000000004E-2</v>
      </c>
      <c r="AK489" s="197">
        <f t="shared" si="92"/>
        <v>0.29002050000000001</v>
      </c>
      <c r="AL489" s="198">
        <f>ROW(AG45)*AJ489^IF(AK489=100%,0,1)*PRODUCT(INDEX(1-AJ$444:AJ488,))</f>
        <v>0.35534401404185667</v>
      </c>
      <c r="AM489" s="199">
        <f t="shared" si="93"/>
        <v>10.195341265622265</v>
      </c>
      <c r="AN489" s="190"/>
    </row>
    <row r="490" spans="1:40" ht="14.45" hidden="1" customHeight="1">
      <c r="A490" s="190"/>
      <c r="B490" s="686"/>
      <c r="C490" s="196">
        <v>45</v>
      </c>
      <c r="D490" s="200"/>
      <c r="E490" s="200"/>
      <c r="F490" s="198"/>
      <c r="G490" s="198"/>
      <c r="H490" s="197"/>
      <c r="I490" s="197"/>
      <c r="J490" s="198"/>
      <c r="K490" s="198"/>
      <c r="L490" s="197"/>
      <c r="M490" s="197"/>
      <c r="N490" s="198"/>
      <c r="O490" s="198"/>
      <c r="P490" s="197"/>
      <c r="Q490" s="197"/>
      <c r="R490" s="198"/>
      <c r="S490" s="198"/>
      <c r="T490" s="197"/>
      <c r="U490" s="197"/>
      <c r="V490" s="198"/>
      <c r="W490" s="198"/>
      <c r="X490" s="197"/>
      <c r="Y490" s="197"/>
      <c r="Z490" s="198"/>
      <c r="AA490" s="198"/>
      <c r="AB490" s="197"/>
      <c r="AC490" s="197"/>
      <c r="AD490" s="198"/>
      <c r="AE490" s="198"/>
      <c r="AF490" s="197">
        <f t="shared" si="98"/>
        <v>2.480000000000001E-2</v>
      </c>
      <c r="AG490" s="197">
        <f t="shared" si="89"/>
        <v>0.49336499999999989</v>
      </c>
      <c r="AH490" s="198">
        <f>ROW(AC46)*AF490^IF(AG490=100%,0,1)*PRODUCT(INDEX(1-AF$444:AF489,))</f>
        <v>0.3897910652364191</v>
      </c>
      <c r="AI490" s="198">
        <f t="shared" si="90"/>
        <v>13.669060379145806</v>
      </c>
      <c r="AJ490" s="197">
        <f t="shared" si="99"/>
        <v>1.4800000000000004E-2</v>
      </c>
      <c r="AK490" s="197">
        <f t="shared" si="92"/>
        <v>0.29690250000000001</v>
      </c>
      <c r="AL490" s="198">
        <f>ROW(AG46)*AJ490^IF(AK490=100%,0,1)*PRODUCT(INDEX(1-AJ$444:AJ489,))</f>
        <v>0.35786458758146028</v>
      </c>
      <c r="AM490" s="199">
        <f t="shared" si="93"/>
        <v>10.553205853203725</v>
      </c>
      <c r="AN490" s="190"/>
    </row>
    <row r="491" spans="1:40" ht="14.45" hidden="1" customHeight="1">
      <c r="A491" s="190"/>
      <c r="B491" s="686"/>
      <c r="C491" s="196">
        <v>46</v>
      </c>
      <c r="D491" s="200"/>
      <c r="E491" s="200"/>
      <c r="F491" s="198"/>
      <c r="G491" s="198"/>
      <c r="H491" s="197"/>
      <c r="I491" s="197"/>
      <c r="J491" s="198"/>
      <c r="K491" s="198"/>
      <c r="L491" s="197"/>
      <c r="M491" s="197"/>
      <c r="N491" s="198"/>
      <c r="O491" s="198"/>
      <c r="P491" s="197"/>
      <c r="Q491" s="197"/>
      <c r="R491" s="198"/>
      <c r="S491" s="198"/>
      <c r="T491" s="197"/>
      <c r="U491" s="197"/>
      <c r="V491" s="198"/>
      <c r="W491" s="198"/>
      <c r="X491" s="197"/>
      <c r="Y491" s="197"/>
      <c r="Z491" s="198"/>
      <c r="AA491" s="198"/>
      <c r="AB491" s="197"/>
      <c r="AC491" s="197"/>
      <c r="AD491" s="198"/>
      <c r="AE491" s="198"/>
      <c r="AF491" s="197">
        <f t="shared" si="98"/>
        <v>2.480000000000001E-2</v>
      </c>
      <c r="AG491" s="197">
        <f t="shared" si="89"/>
        <v>0.50489699999999993</v>
      </c>
      <c r="AH491" s="198">
        <f>ROW(AC47)*AF491^IF(AG491=100%,0,1)*PRODUCT(INDEX(1-AF$444:AF490,))</f>
        <v>0.38838781740156791</v>
      </c>
      <c r="AI491" s="198">
        <f t="shared" si="90"/>
        <v>14.057448196547375</v>
      </c>
      <c r="AJ491" s="197">
        <f t="shared" si="99"/>
        <v>1.4800000000000004E-2</v>
      </c>
      <c r="AK491" s="197">
        <f t="shared" si="92"/>
        <v>0.30378450000000001</v>
      </c>
      <c r="AL491" s="198">
        <f>ROW(AG47)*AJ491^IF(AK491=100%,0,1)*PRODUCT(INDEX(1-AJ$444:AJ490,))</f>
        <v>0.36023271759145586</v>
      </c>
      <c r="AM491" s="199">
        <f t="shared" si="93"/>
        <v>10.913438570795181</v>
      </c>
      <c r="AN491" s="190"/>
    </row>
    <row r="492" spans="1:40" ht="14.45" hidden="1" customHeight="1">
      <c r="A492" s="190"/>
      <c r="B492" s="686"/>
      <c r="C492" s="196">
        <v>47</v>
      </c>
      <c r="D492" s="200"/>
      <c r="E492" s="200"/>
      <c r="F492" s="198"/>
      <c r="G492" s="198"/>
      <c r="H492" s="197"/>
      <c r="I492" s="197"/>
      <c r="J492" s="198"/>
      <c r="K492" s="198"/>
      <c r="L492" s="197"/>
      <c r="M492" s="197"/>
      <c r="N492" s="198"/>
      <c r="O492" s="198"/>
      <c r="P492" s="197"/>
      <c r="Q492" s="197"/>
      <c r="R492" s="198"/>
      <c r="S492" s="198"/>
      <c r="T492" s="197"/>
      <c r="U492" s="197"/>
      <c r="V492" s="198"/>
      <c r="W492" s="198"/>
      <c r="X492" s="197"/>
      <c r="Y492" s="197"/>
      <c r="Z492" s="198"/>
      <c r="AA492" s="198"/>
      <c r="AB492" s="197"/>
      <c r="AC492" s="197"/>
      <c r="AD492" s="198"/>
      <c r="AE492" s="198"/>
      <c r="AF492" s="197">
        <f t="shared" si="98"/>
        <v>2.480000000000001E-2</v>
      </c>
      <c r="AG492" s="197">
        <f t="shared" si="89"/>
        <v>0.51642899999999992</v>
      </c>
      <c r="AH492" s="198">
        <f>ROW(AC48)*AF492^IF(AG492=100%,0,1)*PRODUCT(INDEX(1-AF$444:AF491,))</f>
        <v>0.3868144335625624</v>
      </c>
      <c r="AI492" s="198">
        <f t="shared" si="90"/>
        <v>14.444262630109938</v>
      </c>
      <c r="AJ492" s="197">
        <f t="shared" si="99"/>
        <v>1.4800000000000004E-2</v>
      </c>
      <c r="AK492" s="197">
        <f t="shared" si="92"/>
        <v>0.31066650000000001</v>
      </c>
      <c r="AL492" s="198">
        <f>ROW(AG48)*AJ492^IF(AK492=100%,0,1)*PRODUCT(INDEX(1-AJ$444:AJ491,))</f>
        <v>0.3624523642938916</v>
      </c>
      <c r="AM492" s="199">
        <f t="shared" si="93"/>
        <v>11.275890935089073</v>
      </c>
      <c r="AN492" s="190"/>
    </row>
    <row r="493" spans="1:40" ht="14.45" hidden="1" customHeight="1">
      <c r="A493" s="190"/>
      <c r="B493" s="686"/>
      <c r="C493" s="196">
        <v>48</v>
      </c>
      <c r="D493" s="200"/>
      <c r="E493" s="200"/>
      <c r="F493" s="198"/>
      <c r="G493" s="198"/>
      <c r="H493" s="197"/>
      <c r="I493" s="197"/>
      <c r="J493" s="198"/>
      <c r="K493" s="198"/>
      <c r="L493" s="197"/>
      <c r="M493" s="197"/>
      <c r="N493" s="198"/>
      <c r="O493" s="198"/>
      <c r="P493" s="197"/>
      <c r="Q493" s="197"/>
      <c r="R493" s="198"/>
      <c r="S493" s="198"/>
      <c r="T493" s="197"/>
      <c r="U493" s="197"/>
      <c r="V493" s="198"/>
      <c r="W493" s="198"/>
      <c r="X493" s="197"/>
      <c r="Y493" s="197"/>
      <c r="Z493" s="198"/>
      <c r="AA493" s="198"/>
      <c r="AB493" s="197"/>
      <c r="AC493" s="197"/>
      <c r="AD493" s="198"/>
      <c r="AE493" s="198"/>
      <c r="AF493" s="197">
        <f t="shared" si="98"/>
        <v>2.480000000000001E-2</v>
      </c>
      <c r="AG493" s="197">
        <f t="shared" si="89"/>
        <v>0.5279609999999999</v>
      </c>
      <c r="AH493" s="198">
        <f>ROW(AC49)*AF493^IF(AG493=100%,0,1)*PRODUCT(INDEX(1-AF$444:AF492,))</f>
        <v>0.38508021551875693</v>
      </c>
      <c r="AI493" s="198">
        <f t="shared" si="90"/>
        <v>14.829342845628695</v>
      </c>
      <c r="AJ493" s="197">
        <f t="shared" si="99"/>
        <v>1.4800000000000004E-2</v>
      </c>
      <c r="AK493" s="197">
        <f t="shared" si="92"/>
        <v>0.31754850000000001</v>
      </c>
      <c r="AL493" s="198">
        <f>ROW(AG49)*AJ493^IF(AK493=100%,0,1)*PRODUCT(INDEX(1-AJ$444:AJ492,))</f>
        <v>0.3645274040794742</v>
      </c>
      <c r="AM493" s="199">
        <f t="shared" si="93"/>
        <v>11.640418339168548</v>
      </c>
      <c r="AN493" s="190"/>
    </row>
    <row r="494" spans="1:40" ht="14.45" hidden="1" customHeight="1">
      <c r="A494" s="190"/>
      <c r="B494" s="686"/>
      <c r="C494" s="196">
        <v>49</v>
      </c>
      <c r="D494" s="200"/>
      <c r="E494" s="200"/>
      <c r="F494" s="198"/>
      <c r="G494" s="198"/>
      <c r="H494" s="197"/>
      <c r="I494" s="197"/>
      <c r="J494" s="198"/>
      <c r="K494" s="198"/>
      <c r="L494" s="197"/>
      <c r="M494" s="197"/>
      <c r="N494" s="198"/>
      <c r="O494" s="198"/>
      <c r="P494" s="197"/>
      <c r="Q494" s="197"/>
      <c r="R494" s="198"/>
      <c r="S494" s="198"/>
      <c r="T494" s="197"/>
      <c r="U494" s="197"/>
      <c r="V494" s="198"/>
      <c r="W494" s="198"/>
      <c r="X494" s="197"/>
      <c r="Y494" s="197"/>
      <c r="Z494" s="198"/>
      <c r="AA494" s="198"/>
      <c r="AB494" s="197"/>
      <c r="AC494" s="197"/>
      <c r="AD494" s="198"/>
      <c r="AE494" s="198"/>
      <c r="AF494" s="197">
        <f t="shared" si="98"/>
        <v>2.480000000000001E-2</v>
      </c>
      <c r="AG494" s="197">
        <f t="shared" si="89"/>
        <v>0.53949299999999989</v>
      </c>
      <c r="AH494" s="198">
        <f>ROW(AC50)*AF494^IF(AG494=100%,0,1)*PRODUCT(INDEX(1-AF$444:AF493,))</f>
        <v>0.38319410834070583</v>
      </c>
      <c r="AI494" s="198">
        <f t="shared" si="90"/>
        <v>15.212536953969401</v>
      </c>
      <c r="AJ494" s="197">
        <f t="shared" si="99"/>
        <v>1.4800000000000004E-2</v>
      </c>
      <c r="AK494" s="197">
        <f t="shared" si="92"/>
        <v>0.32443050000000001</v>
      </c>
      <c r="AL494" s="198">
        <f>ROW(AG50)*AJ494^IF(AK494=100%,0,1)*PRODUCT(INDEX(1-AJ$444:AJ493,))</f>
        <v>0.36646163112152852</v>
      </c>
      <c r="AM494" s="199">
        <f t="shared" si="93"/>
        <v>12.006879970290075</v>
      </c>
      <c r="AN494" s="190"/>
    </row>
    <row r="495" spans="1:40" ht="14.45" hidden="1" customHeight="1">
      <c r="A495" s="190"/>
      <c r="B495" s="686"/>
      <c r="C495" s="196">
        <v>50</v>
      </c>
      <c r="D495" s="200"/>
      <c r="E495" s="200"/>
      <c r="F495" s="198"/>
      <c r="G495" s="198"/>
      <c r="H495" s="197"/>
      <c r="I495" s="197"/>
      <c r="J495" s="198"/>
      <c r="K495" s="198"/>
      <c r="L495" s="197"/>
      <c r="M495" s="197"/>
      <c r="N495" s="198"/>
      <c r="O495" s="198"/>
      <c r="P495" s="197"/>
      <c r="Q495" s="197"/>
      <c r="R495" s="198"/>
      <c r="S495" s="198"/>
      <c r="T495" s="197"/>
      <c r="U495" s="197"/>
      <c r="V495" s="198"/>
      <c r="W495" s="198"/>
      <c r="X495" s="197"/>
      <c r="Y495" s="197"/>
      <c r="Z495" s="198"/>
      <c r="AA495" s="198"/>
      <c r="AB495" s="197"/>
      <c r="AC495" s="197"/>
      <c r="AD495" s="198"/>
      <c r="AE495" s="198"/>
      <c r="AF495" s="197">
        <f t="shared" si="98"/>
        <v>2.480000000000001E-2</v>
      </c>
      <c r="AG495" s="197">
        <f t="shared" si="89"/>
        <v>0.55102499999999988</v>
      </c>
      <c r="AH495" s="198">
        <f>ROW(AC51)*AF495^IF(AG495=100%,0,1)*PRODUCT(INDEX(1-AF$444:AF494,))</f>
        <v>0.38116471234293348</v>
      </c>
      <c r="AI495" s="198">
        <f t="shared" si="90"/>
        <v>15.593701666312334</v>
      </c>
      <c r="AJ495" s="197">
        <f t="shared" si="99"/>
        <v>1.4800000000000004E-2</v>
      </c>
      <c r="AK495" s="197">
        <f t="shared" si="92"/>
        <v>0.33131250000000001</v>
      </c>
      <c r="AL495" s="198">
        <f>ROW(AG51)*AJ495^IF(AK495=100%,0,1)*PRODUCT(INDEX(1-AJ$444:AJ494,))</f>
        <v>0.36825875896054855</v>
      </c>
      <c r="AM495" s="199">
        <f t="shared" si="93"/>
        <v>12.375138729250624</v>
      </c>
      <c r="AN495" s="190"/>
    </row>
    <row r="496" spans="1:40" ht="14.45" hidden="1" customHeight="1">
      <c r="A496" s="190"/>
      <c r="B496" s="686"/>
      <c r="C496" s="196">
        <v>51</v>
      </c>
      <c r="D496" s="200"/>
      <c r="E496" s="200"/>
      <c r="F496" s="198"/>
      <c r="G496" s="198"/>
      <c r="H496" s="197"/>
      <c r="I496" s="197"/>
      <c r="J496" s="198"/>
      <c r="K496" s="198"/>
      <c r="L496" s="197"/>
      <c r="M496" s="197"/>
      <c r="N496" s="198"/>
      <c r="O496" s="198"/>
      <c r="P496" s="197"/>
      <c r="Q496" s="197"/>
      <c r="R496" s="198"/>
      <c r="S496" s="198"/>
      <c r="T496" s="197"/>
      <c r="U496" s="197"/>
      <c r="V496" s="198"/>
      <c r="W496" s="198"/>
      <c r="X496" s="197"/>
      <c r="Y496" s="197"/>
      <c r="Z496" s="198"/>
      <c r="AA496" s="198"/>
      <c r="AB496" s="197"/>
      <c r="AC496" s="197"/>
      <c r="AD496" s="198"/>
      <c r="AE496" s="198"/>
      <c r="AF496" s="197">
        <f t="shared" si="98"/>
        <v>2.480000000000001E-2</v>
      </c>
      <c r="AG496" s="197">
        <f t="shared" si="89"/>
        <v>0.56255699999999986</v>
      </c>
      <c r="AH496" s="198">
        <f>ROW(AC52)*AF496^IF(AG496=100%,0,1)*PRODUCT(INDEX(1-AF$444:AF495,))</f>
        <v>0.37900029468225671</v>
      </c>
      <c r="AI496" s="198">
        <f t="shared" si="90"/>
        <v>15.972701960994591</v>
      </c>
      <c r="AJ496" s="197">
        <f t="shared" si="99"/>
        <v>1.4800000000000004E-2</v>
      </c>
      <c r="AK496" s="197">
        <f t="shared" si="92"/>
        <v>0.33819450000000001</v>
      </c>
      <c r="AL496" s="198">
        <f>ROW(AG52)*AJ496^IF(AK496=100%,0,1)*PRODUCT(INDEX(1-AJ$444:AJ495,))</f>
        <v>0.3699224220598526</v>
      </c>
      <c r="AM496" s="199">
        <f t="shared" si="93"/>
        <v>12.745061151310477</v>
      </c>
      <c r="AN496" s="190"/>
    </row>
    <row r="497" spans="1:40" ht="14.45" hidden="1" customHeight="1">
      <c r="A497" s="190"/>
      <c r="B497" s="686"/>
      <c r="C497" s="196">
        <v>52</v>
      </c>
      <c r="D497" s="200"/>
      <c r="E497" s="200"/>
      <c r="F497" s="198"/>
      <c r="G497" s="198"/>
      <c r="H497" s="197"/>
      <c r="I497" s="197"/>
      <c r="J497" s="198"/>
      <c r="K497" s="198"/>
      <c r="L497" s="197"/>
      <c r="M497" s="197"/>
      <c r="N497" s="198"/>
      <c r="O497" s="198"/>
      <c r="P497" s="197"/>
      <c r="Q497" s="197"/>
      <c r="R497" s="198"/>
      <c r="S497" s="198"/>
      <c r="T497" s="197"/>
      <c r="U497" s="197"/>
      <c r="V497" s="198"/>
      <c r="W497" s="198"/>
      <c r="X497" s="197"/>
      <c r="Y497" s="197"/>
      <c r="Z497" s="198"/>
      <c r="AA497" s="198"/>
      <c r="AB497" s="197"/>
      <c r="AC497" s="197"/>
      <c r="AD497" s="198"/>
      <c r="AE497" s="198"/>
      <c r="AF497" s="197">
        <f t="shared" si="98"/>
        <v>2.480000000000001E-2</v>
      </c>
      <c r="AG497" s="197">
        <f t="shared" si="89"/>
        <v>0.57408899999999985</v>
      </c>
      <c r="AH497" s="198">
        <f>ROW(AC53)*AF497^IF(AG497=100%,0,1)*PRODUCT(INDEX(1-AF$444:AF496,))</f>
        <v>0.3767088005928701</v>
      </c>
      <c r="AI497" s="198">
        <f t="shared" si="90"/>
        <v>16.34941076158746</v>
      </c>
      <c r="AJ497" s="197">
        <f t="shared" si="99"/>
        <v>1.4800000000000004E-2</v>
      </c>
      <c r="AK497" s="197">
        <f t="shared" si="92"/>
        <v>0.34507650000000001</v>
      </c>
      <c r="AL497" s="198">
        <f>ROW(AG53)*AJ497^IF(AK497=100%,0,1)*PRODUCT(INDEX(1-AJ$444:AJ496,))</f>
        <v>0.37145617733285458</v>
      </c>
      <c r="AM497" s="199">
        <f t="shared" si="93"/>
        <v>13.116517328643331</v>
      </c>
      <c r="AN497" s="190"/>
    </row>
    <row r="498" spans="1:40" ht="14.45" hidden="1" customHeight="1">
      <c r="A498" s="190"/>
      <c r="B498" s="686"/>
      <c r="C498" s="196">
        <v>53</v>
      </c>
      <c r="D498" s="200"/>
      <c r="E498" s="200"/>
      <c r="F498" s="198"/>
      <c r="G498" s="198"/>
      <c r="H498" s="197"/>
      <c r="I498" s="197"/>
      <c r="J498" s="198"/>
      <c r="K498" s="198"/>
      <c r="L498" s="197"/>
      <c r="M498" s="197"/>
      <c r="N498" s="198"/>
      <c r="O498" s="198"/>
      <c r="P498" s="197"/>
      <c r="Q498" s="197"/>
      <c r="R498" s="198"/>
      <c r="S498" s="198"/>
      <c r="T498" s="197"/>
      <c r="U498" s="197"/>
      <c r="V498" s="198"/>
      <c r="W498" s="198"/>
      <c r="X498" s="197"/>
      <c r="Y498" s="197"/>
      <c r="Z498" s="198"/>
      <c r="AA498" s="198"/>
      <c r="AB498" s="197"/>
      <c r="AC498" s="197"/>
      <c r="AD498" s="198"/>
      <c r="AE498" s="198"/>
      <c r="AF498" s="197">
        <f t="shared" si="98"/>
        <v>2.480000000000001E-2</v>
      </c>
      <c r="AG498" s="197">
        <f t="shared" si="89"/>
        <v>0.58562099999999984</v>
      </c>
      <c r="AH498" s="198">
        <f>ROW(AC54)*AF498^IF(AG498=100%,0,1)*PRODUCT(INDEX(1-AF$444:AF497,))</f>
        <v>0.37429786426907574</v>
      </c>
      <c r="AI498" s="198">
        <f t="shared" si="90"/>
        <v>16.723708625856535</v>
      </c>
      <c r="AJ498" s="197">
        <f t="shared" si="99"/>
        <v>1.4800000000000004E-2</v>
      </c>
      <c r="AK498" s="197">
        <f t="shared" si="92"/>
        <v>0.35195850000000001</v>
      </c>
      <c r="AL498" s="198">
        <f>ROW(AG54)*AJ498^IF(AK498=100%,0,1)*PRODUCT(INDEX(1-AJ$444:AJ497,))</f>
        <v>0.37286350564244775</v>
      </c>
      <c r="AM498" s="199">
        <f t="shared" si="93"/>
        <v>13.489380834285779</v>
      </c>
      <c r="AN498" s="190"/>
    </row>
    <row r="499" spans="1:40" ht="14.45" hidden="1" customHeight="1">
      <c r="A499" s="190"/>
      <c r="B499" s="686"/>
      <c r="C499" s="196">
        <v>54</v>
      </c>
      <c r="D499" s="200"/>
      <c r="E499" s="200"/>
      <c r="F499" s="198"/>
      <c r="G499" s="198"/>
      <c r="H499" s="197"/>
      <c r="I499" s="197"/>
      <c r="J499" s="198"/>
      <c r="K499" s="198"/>
      <c r="L499" s="197"/>
      <c r="M499" s="197"/>
      <c r="N499" s="198"/>
      <c r="O499" s="198"/>
      <c r="P499" s="197"/>
      <c r="Q499" s="197"/>
      <c r="R499" s="198"/>
      <c r="S499" s="198"/>
      <c r="T499" s="197"/>
      <c r="U499" s="197"/>
      <c r="V499" s="198"/>
      <c r="W499" s="198"/>
      <c r="X499" s="197"/>
      <c r="Y499" s="197"/>
      <c r="Z499" s="198"/>
      <c r="AA499" s="198"/>
      <c r="AB499" s="197"/>
      <c r="AC499" s="197"/>
      <c r="AD499" s="198"/>
      <c r="AE499" s="198"/>
      <c r="AF499" s="197">
        <f t="shared" si="98"/>
        <v>2.480000000000001E-2</v>
      </c>
      <c r="AG499" s="197">
        <f t="shared" si="89"/>
        <v>0.59715299999999982</v>
      </c>
      <c r="AH499" s="198">
        <f>ROW(AC55)*AF499^IF(AG499=100%,0,1)*PRODUCT(INDEX(1-AF$444:AF498,))</f>
        <v>0.37177481940622487</v>
      </c>
      <c r="AI499" s="198">
        <f t="shared" si="90"/>
        <v>17.095483445262758</v>
      </c>
      <c r="AJ499" s="197">
        <f t="shared" si="99"/>
        <v>1.4800000000000004E-2</v>
      </c>
      <c r="AK499" s="197">
        <f t="shared" si="92"/>
        <v>0.35884050000000001</v>
      </c>
      <c r="AL499" s="198">
        <f>ROW(AG55)*AJ499^IF(AK499=100%,0,1)*PRODUCT(INDEX(1-AJ$444:AJ498,))</f>
        <v>0.37414781327299396</v>
      </c>
      <c r="AM499" s="199">
        <f t="shared" si="93"/>
        <v>13.863528647558773</v>
      </c>
      <c r="AN499" s="190"/>
    </row>
    <row r="500" spans="1:40" ht="14.45" hidden="1" customHeight="1">
      <c r="A500" s="190"/>
      <c r="B500" s="686"/>
      <c r="C500" s="196">
        <v>55</v>
      </c>
      <c r="D500" s="200"/>
      <c r="E500" s="200"/>
      <c r="F500" s="198"/>
      <c r="G500" s="198"/>
      <c r="H500" s="197"/>
      <c r="I500" s="197"/>
      <c r="J500" s="198"/>
      <c r="K500" s="198"/>
      <c r="L500" s="197"/>
      <c r="M500" s="197"/>
      <c r="N500" s="198"/>
      <c r="O500" s="198"/>
      <c r="P500" s="197"/>
      <c r="Q500" s="197"/>
      <c r="R500" s="198"/>
      <c r="S500" s="198"/>
      <c r="T500" s="197"/>
      <c r="U500" s="197"/>
      <c r="V500" s="198"/>
      <c r="W500" s="198"/>
      <c r="X500" s="197"/>
      <c r="Y500" s="197"/>
      <c r="Z500" s="198"/>
      <c r="AA500" s="198"/>
      <c r="AB500" s="197"/>
      <c r="AC500" s="197"/>
      <c r="AD500" s="198"/>
      <c r="AE500" s="198"/>
      <c r="AF500" s="197">
        <f t="shared" si="98"/>
        <v>2.480000000000001E-2</v>
      </c>
      <c r="AG500" s="197">
        <f t="shared" si="89"/>
        <v>0.60868499999999981</v>
      </c>
      <c r="AH500" s="198">
        <f>ROW(AC56)*AF500^IF(AG500=100%,0,1)*PRODUCT(INDEX(1-AF$444:AF499,))</f>
        <v>0.36914670941013139</v>
      </c>
      <c r="AI500" s="198">
        <f t="shared" si="90"/>
        <v>17.464630154672889</v>
      </c>
      <c r="AJ500" s="197">
        <f t="shared" si="99"/>
        <v>1.4800000000000004E-2</v>
      </c>
      <c r="AK500" s="197">
        <f t="shared" si="92"/>
        <v>0.36572250000000001</v>
      </c>
      <c r="AL500" s="198">
        <f>ROW(AG56)*AJ500^IF(AK500=100%,0,1)*PRODUCT(INDEX(1-AJ$444:AJ499,))</f>
        <v>0.37531243337540005</v>
      </c>
      <c r="AM500" s="199">
        <f t="shared" si="93"/>
        <v>14.238841080934174</v>
      </c>
      <c r="AN500" s="190"/>
    </row>
    <row r="501" spans="1:40" ht="14.45" hidden="1" customHeight="1">
      <c r="A501" s="190"/>
      <c r="B501" s="686"/>
      <c r="C501" s="196">
        <v>56</v>
      </c>
      <c r="D501" s="200"/>
      <c r="E501" s="200"/>
      <c r="F501" s="198"/>
      <c r="G501" s="198"/>
      <c r="H501" s="197"/>
      <c r="I501" s="197"/>
      <c r="J501" s="198"/>
      <c r="K501" s="198"/>
      <c r="L501" s="197"/>
      <c r="M501" s="197"/>
      <c r="N501" s="198"/>
      <c r="O501" s="198"/>
      <c r="P501" s="197"/>
      <c r="Q501" s="197"/>
      <c r="R501" s="198"/>
      <c r="S501" s="198"/>
      <c r="T501" s="197"/>
      <c r="U501" s="197"/>
      <c r="V501" s="198"/>
      <c r="W501" s="198"/>
      <c r="X501" s="197"/>
      <c r="Y501" s="197"/>
      <c r="Z501" s="198"/>
      <c r="AA501" s="198"/>
      <c r="AB501" s="197"/>
      <c r="AC501" s="197"/>
      <c r="AD501" s="198"/>
      <c r="AE501" s="198"/>
      <c r="AF501" s="197">
        <f t="shared" si="98"/>
        <v>2.480000000000001E-2</v>
      </c>
      <c r="AG501" s="197">
        <f t="shared" si="89"/>
        <v>0.6202169999999998</v>
      </c>
      <c r="AH501" s="198">
        <f>ROW(AC57)*AF501^IF(AG501=100%,0,1)*PRODUCT(INDEX(1-AF$444:AF500,))</f>
        <v>0.3664202972849166</v>
      </c>
      <c r="AI501" s="198">
        <f t="shared" si="90"/>
        <v>17.831050451957807</v>
      </c>
      <c r="AJ501" s="197">
        <f t="shared" si="99"/>
        <v>1.4800000000000004E-2</v>
      </c>
      <c r="AK501" s="197">
        <f t="shared" si="92"/>
        <v>0.37260450000000001</v>
      </c>
      <c r="AL501" s="198">
        <f>ROW(AG57)*AJ501^IF(AK501=100%,0,1)*PRODUCT(INDEX(1-AJ$444:AJ500,))</f>
        <v>0.3763606273857556</v>
      </c>
      <c r="AM501" s="199">
        <f t="shared" si="93"/>
        <v>14.61520170831993</v>
      </c>
      <c r="AN501" s="190"/>
    </row>
    <row r="502" spans="1:40" ht="14.45" hidden="1" customHeight="1">
      <c r="A502" s="190"/>
      <c r="B502" s="686"/>
      <c r="C502" s="196">
        <v>57</v>
      </c>
      <c r="D502" s="200"/>
      <c r="E502" s="200"/>
      <c r="F502" s="198"/>
      <c r="G502" s="198"/>
      <c r="H502" s="197"/>
      <c r="I502" s="197"/>
      <c r="J502" s="198"/>
      <c r="K502" s="198"/>
      <c r="L502" s="197"/>
      <c r="M502" s="197"/>
      <c r="N502" s="198"/>
      <c r="O502" s="198"/>
      <c r="P502" s="197"/>
      <c r="Q502" s="197"/>
      <c r="R502" s="198"/>
      <c r="S502" s="198"/>
      <c r="T502" s="197"/>
      <c r="U502" s="197"/>
      <c r="V502" s="198"/>
      <c r="W502" s="198"/>
      <c r="X502" s="197"/>
      <c r="Y502" s="197"/>
      <c r="Z502" s="198"/>
      <c r="AA502" s="198"/>
      <c r="AB502" s="197"/>
      <c r="AC502" s="197"/>
      <c r="AD502" s="198"/>
      <c r="AE502" s="198"/>
      <c r="AF502" s="197">
        <f t="shared" si="98"/>
        <v>2.480000000000001E-2</v>
      </c>
      <c r="AG502" s="197">
        <f t="shared" si="89"/>
        <v>0.63174899999999978</v>
      </c>
      <c r="AH502" s="198">
        <f>ROW(AC58)*AF502^IF(AG502=100%,0,1)*PRODUCT(INDEX(1-AF$444:AF501,))</f>
        <v>0.36360207520895682</v>
      </c>
      <c r="AI502" s="198">
        <f t="shared" si="90"/>
        <v>18.194652527166763</v>
      </c>
      <c r="AJ502" s="197">
        <f t="shared" si="99"/>
        <v>1.4800000000000004E-2</v>
      </c>
      <c r="AK502" s="197">
        <f t="shared" si="92"/>
        <v>0.3794865</v>
      </c>
      <c r="AL502" s="198">
        <f>ROW(AG58)*AJ502^IF(AK502=100%,0,1)*PRODUCT(INDEX(1-AJ$444:AJ501,))</f>
        <v>0.3772955864179981</v>
      </c>
      <c r="AM502" s="199">
        <f t="shared" si="93"/>
        <v>14.992497294737928</v>
      </c>
      <c r="AN502" s="190"/>
    </row>
    <row r="503" spans="1:40" ht="14.45" hidden="1" customHeight="1">
      <c r="A503" s="190"/>
      <c r="B503" s="686"/>
      <c r="C503" s="196">
        <v>58</v>
      </c>
      <c r="D503" s="200"/>
      <c r="E503" s="200"/>
      <c r="F503" s="198"/>
      <c r="G503" s="198"/>
      <c r="H503" s="197"/>
      <c r="I503" s="197"/>
      <c r="J503" s="198"/>
      <c r="K503" s="198"/>
      <c r="L503" s="197"/>
      <c r="M503" s="197"/>
      <c r="N503" s="198"/>
      <c r="O503" s="198"/>
      <c r="P503" s="197"/>
      <c r="Q503" s="197"/>
      <c r="R503" s="198"/>
      <c r="S503" s="198"/>
      <c r="T503" s="197"/>
      <c r="U503" s="197"/>
      <c r="V503" s="198"/>
      <c r="W503" s="198"/>
      <c r="X503" s="197"/>
      <c r="Y503" s="197"/>
      <c r="Z503" s="198"/>
      <c r="AA503" s="198"/>
      <c r="AB503" s="197"/>
      <c r="AC503" s="197"/>
      <c r="AD503" s="198"/>
      <c r="AE503" s="198"/>
      <c r="AF503" s="197">
        <f t="shared" si="98"/>
        <v>2.480000000000001E-2</v>
      </c>
      <c r="AG503" s="197">
        <f t="shared" si="89"/>
        <v>0.64328099999999977</v>
      </c>
      <c r="AH503" s="198">
        <f>ROW(AC59)*AF503^IF(AG503=100%,0,1)*PRODUCT(INDEX(1-AF$444:AF502,))</f>
        <v>0.36069827380832248</v>
      </c>
      <c r="AI503" s="198">
        <f t="shared" si="90"/>
        <v>18.555350800975084</v>
      </c>
      <c r="AJ503" s="197">
        <f t="shared" si="99"/>
        <v>1.4800000000000004E-2</v>
      </c>
      <c r="AK503" s="197">
        <f t="shared" si="92"/>
        <v>0.3863685</v>
      </c>
      <c r="AL503" s="198">
        <f>ROW(AG59)*AJ503^IF(AK503=100%,0,1)*PRODUCT(INDEX(1-AJ$444:AJ502,))</f>
        <v>0.37812043263106365</v>
      </c>
      <c r="AM503" s="199">
        <f t="shared" si="93"/>
        <v>15.370617727368993</v>
      </c>
      <c r="AN503" s="190"/>
    </row>
    <row r="504" spans="1:40" ht="14.45" hidden="1" customHeight="1">
      <c r="A504" s="190"/>
      <c r="B504" s="686"/>
      <c r="C504" s="196">
        <v>59</v>
      </c>
      <c r="D504" s="200"/>
      <c r="E504" s="200"/>
      <c r="F504" s="198"/>
      <c r="G504" s="198"/>
      <c r="H504" s="197"/>
      <c r="I504" s="197"/>
      <c r="J504" s="198"/>
      <c r="K504" s="198"/>
      <c r="L504" s="197"/>
      <c r="M504" s="197"/>
      <c r="N504" s="198"/>
      <c r="O504" s="198"/>
      <c r="P504" s="197"/>
      <c r="Q504" s="197"/>
      <c r="R504" s="198"/>
      <c r="S504" s="198"/>
      <c r="T504" s="197"/>
      <c r="U504" s="197"/>
      <c r="V504" s="198"/>
      <c r="W504" s="198"/>
      <c r="X504" s="197"/>
      <c r="Y504" s="197"/>
      <c r="Z504" s="198"/>
      <c r="AA504" s="198"/>
      <c r="AB504" s="197"/>
      <c r="AC504" s="197"/>
      <c r="AD504" s="198"/>
      <c r="AE504" s="198"/>
      <c r="AF504" s="197">
        <f t="shared" si="98"/>
        <v>2.480000000000001E-2</v>
      </c>
      <c r="AG504" s="197">
        <f t="shared" si="89"/>
        <v>0.65481299999999976</v>
      </c>
      <c r="AH504" s="198">
        <f>ROW(AC60)*AF504^IF(AG504=100%,0,1)*PRODUCT(INDEX(1-AF$444:AF503,))</f>
        <v>0.35771487113682315</v>
      </c>
      <c r="AI504" s="198">
        <f t="shared" si="90"/>
        <v>18.913065672111909</v>
      </c>
      <c r="AJ504" s="197">
        <f t="shared" si="99"/>
        <v>1.4800000000000004E-2</v>
      </c>
      <c r="AK504" s="197">
        <f t="shared" si="92"/>
        <v>0.3932505</v>
      </c>
      <c r="AL504" s="198">
        <f>ROW(AG60)*AJ504^IF(AK504=100%,0,1)*PRODUCT(INDEX(1-AJ$444:AJ503,))</f>
        <v>0.37883822057097349</v>
      </c>
      <c r="AM504" s="199">
        <f t="shared" si="93"/>
        <v>15.749455947939966</v>
      </c>
      <c r="AN504" s="190"/>
    </row>
    <row r="505" spans="1:40" ht="14.45" hidden="1" customHeight="1">
      <c r="A505" s="190"/>
      <c r="B505" s="686"/>
      <c r="C505" s="196">
        <v>60</v>
      </c>
      <c r="D505" s="200"/>
      <c r="E505" s="200"/>
      <c r="F505" s="198"/>
      <c r="G505" s="198"/>
      <c r="H505" s="197"/>
      <c r="I505" s="197"/>
      <c r="J505" s="198"/>
      <c r="K505" s="198"/>
      <c r="L505" s="197"/>
      <c r="M505" s="197"/>
      <c r="N505" s="198"/>
      <c r="O505" s="198"/>
      <c r="P505" s="197"/>
      <c r="Q505" s="197"/>
      <c r="R505" s="198"/>
      <c r="S505" s="198"/>
      <c r="T505" s="197"/>
      <c r="U505" s="197"/>
      <c r="V505" s="198"/>
      <c r="W505" s="198"/>
      <c r="X505" s="197"/>
      <c r="Y505" s="197"/>
      <c r="Z505" s="198"/>
      <c r="AA505" s="198"/>
      <c r="AB505" s="197"/>
      <c r="AC505" s="197"/>
      <c r="AD505" s="198"/>
      <c r="AE505" s="198"/>
      <c r="AF505" s="197">
        <f t="shared" si="98"/>
        <v>2.480000000000001E-2</v>
      </c>
      <c r="AG505" s="197">
        <f t="shared" si="89"/>
        <v>0.66634499999999974</v>
      </c>
      <c r="AH505" s="198">
        <f>ROW(AC61)*AF505^IF(AG505=100%,0,1)*PRODUCT(INDEX(1-AF$444:AF504,))</f>
        <v>0.35465760137150709</v>
      </c>
      <c r="AI505" s="198">
        <f t="shared" si="90"/>
        <v>19.267723273483416</v>
      </c>
      <c r="AJ505" s="197">
        <f t="shared" si="99"/>
        <v>1.4800000000000004E-2</v>
      </c>
      <c r="AK505" s="197">
        <f t="shared" si="92"/>
        <v>0.4001325</v>
      </c>
      <c r="AL505" s="198">
        <f>ROW(AG61)*AJ505^IF(AK505=100%,0,1)*PRODUCT(INDEX(1-AJ$444:AJ504,))</f>
        <v>0.37945193848829845</v>
      </c>
      <c r="AM505" s="199">
        <f t="shared" si="93"/>
        <v>16.128907886428266</v>
      </c>
      <c r="AN505" s="190"/>
    </row>
    <row r="506" spans="1:40" ht="14.45" hidden="1" customHeight="1">
      <c r="A506" s="190"/>
      <c r="B506" s="686"/>
      <c r="C506" s="196">
        <v>61</v>
      </c>
      <c r="D506" s="200"/>
      <c r="E506" s="200"/>
      <c r="F506" s="198"/>
      <c r="G506" s="198"/>
      <c r="H506" s="197"/>
      <c r="I506" s="197"/>
      <c r="J506" s="198"/>
      <c r="K506" s="198"/>
      <c r="L506" s="197"/>
      <c r="M506" s="197"/>
      <c r="N506" s="198"/>
      <c r="O506" s="198"/>
      <c r="P506" s="197"/>
      <c r="Q506" s="197"/>
      <c r="R506" s="198"/>
      <c r="S506" s="198"/>
      <c r="T506" s="197"/>
      <c r="U506" s="197"/>
      <c r="V506" s="198"/>
      <c r="W506" s="198"/>
      <c r="X506" s="197"/>
      <c r="Y506" s="197"/>
      <c r="Z506" s="198"/>
      <c r="AA506" s="198"/>
      <c r="AB506" s="197"/>
      <c r="AC506" s="197"/>
      <c r="AD506" s="198"/>
      <c r="AE506" s="198"/>
      <c r="AF506" s="197">
        <f t="shared" si="98"/>
        <v>2.480000000000001E-2</v>
      </c>
      <c r="AG506" s="197">
        <f t="shared" si="89"/>
        <v>0.67787699999999973</v>
      </c>
      <c r="AH506" s="198">
        <f>ROW(AC62)*AF506^IF(AG506=100%,0,1)*PRODUCT(INDEX(1-AF$444:AF505,))</f>
        <v>0.3515319632322067</v>
      </c>
      <c r="AI506" s="198">
        <f t="shared" si="90"/>
        <v>19.619255236715624</v>
      </c>
      <c r="AJ506" s="197">
        <f t="shared" si="99"/>
        <v>1.4800000000000004E-2</v>
      </c>
      <c r="AK506" s="197">
        <f t="shared" si="92"/>
        <v>0.4070145</v>
      </c>
      <c r="AL506" s="198">
        <f>ROW(AG62)*AJ506^IF(AK506=100%,0,1)*PRODUCT(INDEX(1-AJ$444:AJ505,))</f>
        <v>0.37996450963143674</v>
      </c>
      <c r="AM506" s="199">
        <f t="shared" si="93"/>
        <v>16.508872396059701</v>
      </c>
      <c r="AN506" s="190"/>
    </row>
    <row r="507" spans="1:40" ht="14.45" hidden="1" customHeight="1">
      <c r="A507" s="190"/>
      <c r="B507" s="686"/>
      <c r="C507" s="196">
        <v>62</v>
      </c>
      <c r="D507" s="200"/>
      <c r="E507" s="200"/>
      <c r="F507" s="198"/>
      <c r="G507" s="198"/>
      <c r="H507" s="197"/>
      <c r="I507" s="197"/>
      <c r="J507" s="198"/>
      <c r="K507" s="198"/>
      <c r="L507" s="197"/>
      <c r="M507" s="197"/>
      <c r="N507" s="198"/>
      <c r="O507" s="198"/>
      <c r="P507" s="197"/>
      <c r="Q507" s="197"/>
      <c r="R507" s="198"/>
      <c r="S507" s="198"/>
      <c r="T507" s="197"/>
      <c r="U507" s="197"/>
      <c r="V507" s="198"/>
      <c r="W507" s="198"/>
      <c r="X507" s="197"/>
      <c r="Y507" s="197"/>
      <c r="Z507" s="198"/>
      <c r="AA507" s="198"/>
      <c r="AB507" s="197"/>
      <c r="AC507" s="197"/>
      <c r="AD507" s="198"/>
      <c r="AE507" s="198"/>
      <c r="AF507" s="197">
        <f t="shared" si="98"/>
        <v>2.480000000000001E-2</v>
      </c>
      <c r="AG507" s="197">
        <f t="shared" si="89"/>
        <v>0.68940899999999972</v>
      </c>
      <c r="AH507" s="198">
        <f>ROW(AC63)*AF507^IF(AG507=100%,0,1)*PRODUCT(INDEX(1-AF$444:AF506,))</f>
        <v>0.34834322813346813</v>
      </c>
      <c r="AI507" s="198">
        <f t="shared" si="90"/>
        <v>19.967598464849093</v>
      </c>
      <c r="AJ507" s="197">
        <f t="shared" si="99"/>
        <v>1.4800000000000004E-2</v>
      </c>
      <c r="AK507" s="197">
        <f t="shared" si="92"/>
        <v>0.4138965</v>
      </c>
      <c r="AL507" s="198">
        <f>ROW(AG63)*AJ507^IF(AK507=100%,0,1)*PRODUCT(INDEX(1-AJ$444:AJ506,))</f>
        <v>0.38037879351613163</v>
      </c>
      <c r="AM507" s="199">
        <f t="shared" si="93"/>
        <v>16.889251189575834</v>
      </c>
      <c r="AN507" s="190"/>
    </row>
    <row r="508" spans="1:40" ht="14.45" hidden="1" customHeight="1">
      <c r="A508" s="190"/>
      <c r="B508" s="686"/>
      <c r="C508" s="196">
        <v>63</v>
      </c>
      <c r="D508" s="200"/>
      <c r="E508" s="200"/>
      <c r="F508" s="198"/>
      <c r="G508" s="198"/>
      <c r="H508" s="197"/>
      <c r="I508" s="197"/>
      <c r="J508" s="198"/>
      <c r="K508" s="198"/>
      <c r="L508" s="197"/>
      <c r="M508" s="197"/>
      <c r="N508" s="198"/>
      <c r="O508" s="198"/>
      <c r="P508" s="197"/>
      <c r="Q508" s="197"/>
      <c r="R508" s="198"/>
      <c r="S508" s="198"/>
      <c r="T508" s="197"/>
      <c r="U508" s="197"/>
      <c r="V508" s="198"/>
      <c r="W508" s="198"/>
      <c r="X508" s="197"/>
      <c r="Y508" s="197"/>
      <c r="Z508" s="198"/>
      <c r="AA508" s="198"/>
      <c r="AB508" s="197"/>
      <c r="AC508" s="197"/>
      <c r="AD508" s="198"/>
      <c r="AE508" s="198"/>
      <c r="AF508" s="197">
        <f t="shared" si="98"/>
        <v>2.480000000000001E-2</v>
      </c>
      <c r="AG508" s="197">
        <f t="shared" si="89"/>
        <v>0.7009409999999997</v>
      </c>
      <c r="AH508" s="198">
        <f>ROW(AC64)*AF508^IF(AG508=100%,0,1)*PRODUCT(INDEX(1-AF$444:AF507,))</f>
        <v>0.3450964480769606</v>
      </c>
      <c r="AI508" s="198">
        <f t="shared" si="90"/>
        <v>20.312694912926055</v>
      </c>
      <c r="AJ508" s="197">
        <f t="shared" si="99"/>
        <v>1.4800000000000004E-2</v>
      </c>
      <c r="AK508" s="197">
        <f t="shared" si="92"/>
        <v>0.4207785</v>
      </c>
      <c r="AL508" s="198">
        <f>ROW(AG64)*AJ508^IF(AK508=100%,0,1)*PRODUCT(INDEX(1-AJ$444:AJ507,))</f>
        <v>0.38069758717164992</v>
      </c>
      <c r="AM508" s="199">
        <f t="shared" si="93"/>
        <v>17.269948776747484</v>
      </c>
      <c r="AN508" s="190"/>
    </row>
    <row r="509" spans="1:40" ht="14.45" hidden="1" customHeight="1">
      <c r="A509" s="190"/>
      <c r="B509" s="686"/>
      <c r="C509" s="196">
        <v>64</v>
      </c>
      <c r="D509" s="200"/>
      <c r="E509" s="200"/>
      <c r="F509" s="198"/>
      <c r="G509" s="198"/>
      <c r="H509" s="197"/>
      <c r="I509" s="197"/>
      <c r="J509" s="198"/>
      <c r="K509" s="198"/>
      <c r="L509" s="197"/>
      <c r="M509" s="197"/>
      <c r="N509" s="198"/>
      <c r="O509" s="198"/>
      <c r="P509" s="197"/>
      <c r="Q509" s="197"/>
      <c r="R509" s="198"/>
      <c r="S509" s="198"/>
      <c r="T509" s="197"/>
      <c r="U509" s="197"/>
      <c r="V509" s="198"/>
      <c r="W509" s="198"/>
      <c r="X509" s="197"/>
      <c r="Y509" s="197"/>
      <c r="Z509" s="198"/>
      <c r="AA509" s="198"/>
      <c r="AB509" s="197"/>
      <c r="AC509" s="197"/>
      <c r="AD509" s="198"/>
      <c r="AE509" s="198"/>
      <c r="AF509" s="197">
        <f t="shared" si="98"/>
        <v>2.480000000000001E-2</v>
      </c>
      <c r="AG509" s="197">
        <f t="shared" si="89"/>
        <v>0.71247299999999969</v>
      </c>
      <c r="AH509" s="198">
        <f>ROW(AC65)*AF509^IF(AG509=100%,0,1)*PRODUCT(INDEX(1-AF$444:AF508,))</f>
        <v>0.34179646329222463</v>
      </c>
      <c r="AI509" s="198">
        <f t="shared" si="90"/>
        <v>20.654491376218282</v>
      </c>
      <c r="AJ509" s="197">
        <f t="shared" si="99"/>
        <v>1.4800000000000004E-2</v>
      </c>
      <c r="AK509" s="197">
        <f t="shared" si="92"/>
        <v>0.4276605</v>
      </c>
      <c r="AL509" s="198">
        <f>ROW(AG65)*AJ509^IF(AK509=100%,0,1)*PRODUCT(INDEX(1-AJ$444:AJ508,))</f>
        <v>0.3809236263640331</v>
      </c>
      <c r="AM509" s="199">
        <f t="shared" si="93"/>
        <v>17.650872403111517</v>
      </c>
      <c r="AN509" s="190"/>
    </row>
    <row r="510" spans="1:40" ht="14.45" hidden="1" customHeight="1">
      <c r="A510" s="190"/>
      <c r="B510" s="686"/>
      <c r="C510" s="196">
        <v>65</v>
      </c>
      <c r="D510" s="200"/>
      <c r="E510" s="200"/>
      <c r="F510" s="198"/>
      <c r="G510" s="198"/>
      <c r="H510" s="197"/>
      <c r="I510" s="197"/>
      <c r="J510" s="198"/>
      <c r="K510" s="198"/>
      <c r="L510" s="197"/>
      <c r="M510" s="197"/>
      <c r="N510" s="198"/>
      <c r="O510" s="198"/>
      <c r="P510" s="197"/>
      <c r="Q510" s="197"/>
      <c r="R510" s="198"/>
      <c r="S510" s="198"/>
      <c r="T510" s="197"/>
      <c r="U510" s="197"/>
      <c r="V510" s="198"/>
      <c r="W510" s="198"/>
      <c r="X510" s="197"/>
      <c r="Y510" s="197"/>
      <c r="Z510" s="198"/>
      <c r="AA510" s="198"/>
      <c r="AB510" s="197"/>
      <c r="AC510" s="197"/>
      <c r="AD510" s="198"/>
      <c r="AE510" s="198"/>
      <c r="AF510" s="197">
        <f t="shared" si="98"/>
        <v>2.480000000000001E-2</v>
      </c>
      <c r="AG510" s="197">
        <f t="shared" ref="AG510:AG534" si="100">IF(AG509+AF509*0.465&gt;1,1,AG509+AF509*0.465)</f>
        <v>0.72400499999999968</v>
      </c>
      <c r="AH510" s="198">
        <f>ROW(AC66)*AF510^IF(AG510=100%,0,1)*PRODUCT(INDEX(1-AF$444:AF509,))</f>
        <v>0.33844790963338633</v>
      </c>
      <c r="AI510" s="198">
        <f t="shared" ref="AI510:AI534" si="101">SUM(AH510+AI509)</f>
        <v>20.992939285851669</v>
      </c>
      <c r="AJ510" s="197">
        <f t="shared" si="99"/>
        <v>1.4800000000000004E-2</v>
      </c>
      <c r="AK510" s="197">
        <f t="shared" ref="AK510:AK573" si="102">IF(AK509+AJ509*0.465&gt;1,1,AK509+AJ509*0.465)</f>
        <v>0.4345425</v>
      </c>
      <c r="AL510" s="198">
        <f>ROW(AG66)*AJ510^IF(AK510=100%,0,1)*PRODUCT(INDEX(1-AJ$444:AJ509,))</f>
        <v>0.38105958679682755</v>
      </c>
      <c r="AM510" s="199">
        <f t="shared" ref="AM510:AM573" si="103">SUM(AL510+AM509)</f>
        <v>18.031931989908344</v>
      </c>
      <c r="AN510" s="190"/>
    </row>
    <row r="511" spans="1:40" ht="14.45" hidden="1" customHeight="1">
      <c r="A511" s="190"/>
      <c r="B511" s="686"/>
      <c r="C511" s="196">
        <v>66</v>
      </c>
      <c r="D511" s="200"/>
      <c r="E511" s="200"/>
      <c r="F511" s="198"/>
      <c r="G511" s="198"/>
      <c r="H511" s="197"/>
      <c r="I511" s="197"/>
      <c r="J511" s="198"/>
      <c r="K511" s="198"/>
      <c r="L511" s="197"/>
      <c r="M511" s="197"/>
      <c r="N511" s="198"/>
      <c r="O511" s="198"/>
      <c r="P511" s="197"/>
      <c r="Q511" s="197"/>
      <c r="R511" s="198"/>
      <c r="S511" s="198"/>
      <c r="T511" s="197"/>
      <c r="U511" s="197"/>
      <c r="V511" s="198"/>
      <c r="W511" s="198"/>
      <c r="X511" s="197"/>
      <c r="Y511" s="197"/>
      <c r="Z511" s="198"/>
      <c r="AA511" s="198"/>
      <c r="AB511" s="197"/>
      <c r="AC511" s="197"/>
      <c r="AD511" s="198"/>
      <c r="AE511" s="198"/>
      <c r="AF511" s="197">
        <f t="shared" si="98"/>
        <v>2.480000000000001E-2</v>
      </c>
      <c r="AG511" s="197">
        <f t="shared" si="100"/>
        <v>0.73553699999999966</v>
      </c>
      <c r="AH511" s="198">
        <f>ROW(AC67)*AF511^IF(AG511=100%,0,1)*PRODUCT(INDEX(1-AF$444:AF510,))</f>
        <v>0.33505522573924318</v>
      </c>
      <c r="AI511" s="198">
        <f t="shared" si="101"/>
        <v>21.327994511590912</v>
      </c>
      <c r="AJ511" s="197">
        <f t="shared" si="99"/>
        <v>1.4800000000000004E-2</v>
      </c>
      <c r="AK511" s="197">
        <f t="shared" si="102"/>
        <v>0.4414245</v>
      </c>
      <c r="AL511" s="198">
        <f>ROW(AG67)*AJ511^IF(AK511=100%,0,1)*PRODUCT(INDEX(1-AJ$444:AJ510,))</f>
        <v>0.38110808528969259</v>
      </c>
      <c r="AM511" s="199">
        <f t="shared" si="103"/>
        <v>18.413040075198037</v>
      </c>
      <c r="AN511" s="190"/>
    </row>
    <row r="512" spans="1:40" ht="14.45" hidden="1" customHeight="1">
      <c r="A512" s="190"/>
      <c r="B512" s="686"/>
      <c r="C512" s="196">
        <v>67</v>
      </c>
      <c r="D512" s="200"/>
      <c r="E512" s="200"/>
      <c r="F512" s="198"/>
      <c r="G512" s="198"/>
      <c r="H512" s="197"/>
      <c r="I512" s="197"/>
      <c r="J512" s="198"/>
      <c r="K512" s="198"/>
      <c r="L512" s="197"/>
      <c r="M512" s="197"/>
      <c r="N512" s="198"/>
      <c r="O512" s="198"/>
      <c r="P512" s="197"/>
      <c r="Q512" s="197"/>
      <c r="R512" s="198"/>
      <c r="S512" s="198"/>
      <c r="T512" s="197"/>
      <c r="U512" s="197"/>
      <c r="V512" s="198"/>
      <c r="W512" s="198"/>
      <c r="X512" s="197"/>
      <c r="Y512" s="197"/>
      <c r="Z512" s="198"/>
      <c r="AA512" s="198"/>
      <c r="AB512" s="197"/>
      <c r="AC512" s="197"/>
      <c r="AD512" s="198"/>
      <c r="AE512" s="198"/>
      <c r="AF512" s="197">
        <f t="shared" si="98"/>
        <v>2.480000000000001E-2</v>
      </c>
      <c r="AG512" s="197">
        <f t="shared" si="100"/>
        <v>0.74706899999999965</v>
      </c>
      <c r="AH512" s="198">
        <f>ROW(AC68)*AF512^IF(AG512=100%,0,1)*PRODUCT(INDEX(1-AF$444:AF511,))</f>
        <v>0.33162265996390855</v>
      </c>
      <c r="AI512" s="198">
        <f t="shared" si="101"/>
        <v>21.659617171554821</v>
      </c>
      <c r="AJ512" s="197">
        <f t="shared" si="99"/>
        <v>1.4800000000000004E-2</v>
      </c>
      <c r="AK512" s="197">
        <f t="shared" si="102"/>
        <v>0.4483065</v>
      </c>
      <c r="AL512" s="198">
        <f>ROW(AG68)*AJ512^IF(AK512=100%,0,1)*PRODUCT(INDEX(1-AJ$444:AJ511,))</f>
        <v>0.38107168093527682</v>
      </c>
      <c r="AM512" s="199">
        <f t="shared" si="103"/>
        <v>18.794111756133315</v>
      </c>
      <c r="AN512" s="190"/>
    </row>
    <row r="513" spans="1:40" ht="14.45" hidden="1" customHeight="1">
      <c r="A513" s="190"/>
      <c r="B513" s="686"/>
      <c r="C513" s="196">
        <v>68</v>
      </c>
      <c r="D513" s="200"/>
      <c r="E513" s="200"/>
      <c r="F513" s="198"/>
      <c r="G513" s="198"/>
      <c r="H513" s="197"/>
      <c r="I513" s="197"/>
      <c r="J513" s="198"/>
      <c r="K513" s="198"/>
      <c r="L513" s="197"/>
      <c r="M513" s="197"/>
      <c r="N513" s="198"/>
      <c r="O513" s="198"/>
      <c r="P513" s="197"/>
      <c r="Q513" s="197"/>
      <c r="R513" s="198"/>
      <c r="S513" s="198"/>
      <c r="T513" s="197"/>
      <c r="U513" s="197"/>
      <c r="V513" s="198"/>
      <c r="W513" s="198"/>
      <c r="X513" s="197"/>
      <c r="Y513" s="197"/>
      <c r="Z513" s="198"/>
      <c r="AA513" s="198"/>
      <c r="AB513" s="197"/>
      <c r="AC513" s="197"/>
      <c r="AD513" s="198"/>
      <c r="AE513" s="198"/>
      <c r="AF513" s="197">
        <f t="shared" si="98"/>
        <v>2.480000000000001E-2</v>
      </c>
      <c r="AG513" s="197">
        <f t="shared" si="100"/>
        <v>0.75860099999999964</v>
      </c>
      <c r="AH513" s="198">
        <f>ROW(AC69)*AF513^IF(AG513=100%,0,1)*PRODUCT(INDEX(1-AF$444:AF512,))</f>
        <v>0.32815427708499195</v>
      </c>
      <c r="AI513" s="198">
        <f t="shared" si="101"/>
        <v>21.987771448639812</v>
      </c>
      <c r="AJ513" s="197">
        <f t="shared" si="99"/>
        <v>1.4800000000000004E-2</v>
      </c>
      <c r="AK513" s="197">
        <f t="shared" si="102"/>
        <v>0.4551885</v>
      </c>
      <c r="AL513" s="198">
        <f>ROW(AG69)*AJ513^IF(AK513=100%,0,1)*PRODUCT(INDEX(1-AJ$444:AJ512,))</f>
        <v>0.38095287623474999</v>
      </c>
      <c r="AM513" s="199">
        <f t="shared" si="103"/>
        <v>19.175064632368066</v>
      </c>
      <c r="AN513" s="190"/>
    </row>
    <row r="514" spans="1:40" ht="14.45" hidden="1" customHeight="1">
      <c r="A514" s="190"/>
      <c r="B514" s="686"/>
      <c r="C514" s="196">
        <v>69</v>
      </c>
      <c r="D514" s="200"/>
      <c r="E514" s="200"/>
      <c r="F514" s="198"/>
      <c r="G514" s="198"/>
      <c r="H514" s="197"/>
      <c r="I514" s="197"/>
      <c r="J514" s="198"/>
      <c r="K514" s="198"/>
      <c r="L514" s="197"/>
      <c r="M514" s="197"/>
      <c r="N514" s="198"/>
      <c r="O514" s="198"/>
      <c r="P514" s="197"/>
      <c r="Q514" s="197"/>
      <c r="R514" s="198"/>
      <c r="S514" s="198"/>
      <c r="T514" s="197"/>
      <c r="U514" s="197"/>
      <c r="V514" s="198"/>
      <c r="W514" s="198"/>
      <c r="X514" s="197"/>
      <c r="Y514" s="197"/>
      <c r="Z514" s="198"/>
      <c r="AA514" s="198"/>
      <c r="AB514" s="197"/>
      <c r="AC514" s="197"/>
      <c r="AD514" s="198"/>
      <c r="AE514" s="198"/>
      <c r="AF514" s="197">
        <f t="shared" si="98"/>
        <v>2.480000000000001E-2</v>
      </c>
      <c r="AG514" s="197">
        <f t="shared" si="100"/>
        <v>0.77013299999999962</v>
      </c>
      <c r="AH514" s="198">
        <f>ROW(AC70)*AF514^IF(AG514=100%,0,1)*PRODUCT(INDEX(1-AF$444:AF513,))</f>
        <v>0.32465396479608533</v>
      </c>
      <c r="AI514" s="198">
        <f t="shared" si="101"/>
        <v>22.312425413435896</v>
      </c>
      <c r="AJ514" s="197">
        <f t="shared" si="99"/>
        <v>1.4800000000000004E-2</v>
      </c>
      <c r="AK514" s="197">
        <f t="shared" si="102"/>
        <v>0.4620705</v>
      </c>
      <c r="AL514" s="198">
        <f>ROW(AG70)*AJ514^IF(AK514=100%,0,1)*PRODUCT(INDEX(1-AJ$444:AJ513,))</f>
        <v>0.38075411821236654</v>
      </c>
      <c r="AM514" s="199">
        <f t="shared" si="103"/>
        <v>19.555818750580432</v>
      </c>
      <c r="AN514" s="190"/>
    </row>
    <row r="515" spans="1:40" ht="14.45" hidden="1" customHeight="1">
      <c r="A515" s="190"/>
      <c r="B515" s="686"/>
      <c r="C515" s="196">
        <v>70</v>
      </c>
      <c r="D515" s="200"/>
      <c r="E515" s="200"/>
      <c r="F515" s="198"/>
      <c r="G515" s="198"/>
      <c r="H515" s="197"/>
      <c r="I515" s="197"/>
      <c r="J515" s="198"/>
      <c r="K515" s="198"/>
      <c r="L515" s="197"/>
      <c r="M515" s="197"/>
      <c r="N515" s="198"/>
      <c r="O515" s="198"/>
      <c r="P515" s="197"/>
      <c r="Q515" s="197"/>
      <c r="R515" s="198"/>
      <c r="S515" s="198"/>
      <c r="T515" s="197"/>
      <c r="U515" s="197"/>
      <c r="V515" s="198"/>
      <c r="W515" s="198"/>
      <c r="X515" s="197"/>
      <c r="Y515" s="197"/>
      <c r="Z515" s="198"/>
      <c r="AA515" s="198"/>
      <c r="AB515" s="197"/>
      <c r="AC515" s="197"/>
      <c r="AD515" s="198"/>
      <c r="AE515" s="198"/>
      <c r="AF515" s="197">
        <f t="shared" si="98"/>
        <v>2.480000000000001E-2</v>
      </c>
      <c r="AG515" s="197">
        <f t="shared" si="100"/>
        <v>0.78166499999999961</v>
      </c>
      <c r="AH515" s="198">
        <f>ROW(AC71)*AF515^IF(AG515=100%,0,1)*PRODUCT(INDEX(1-AF$444:AF514,))</f>
        <v>0.3211254399901301</v>
      </c>
      <c r="AI515" s="198">
        <f t="shared" si="101"/>
        <v>22.633550853426026</v>
      </c>
      <c r="AJ515" s="197">
        <f t="shared" si="99"/>
        <v>1.4800000000000004E-2</v>
      </c>
      <c r="AK515" s="197">
        <f t="shared" si="102"/>
        <v>0.46895249999999999</v>
      </c>
      <c r="AL515" s="198">
        <f>ROW(AG71)*AJ515^IF(AK515=100%,0,1)*PRODUCT(INDEX(1-AJ$444:AJ514,))</f>
        <v>0.38047779950943533</v>
      </c>
      <c r="AM515" s="199">
        <f t="shared" si="103"/>
        <v>19.936296550089867</v>
      </c>
      <c r="AN515" s="190"/>
    </row>
    <row r="516" spans="1:40" ht="14.45" hidden="1" customHeight="1">
      <c r="A516" s="190"/>
      <c r="B516" s="686"/>
      <c r="C516" s="196">
        <v>71</v>
      </c>
      <c r="D516" s="200"/>
      <c r="E516" s="200"/>
      <c r="F516" s="198"/>
      <c r="G516" s="198"/>
      <c r="H516" s="197"/>
      <c r="I516" s="197"/>
      <c r="J516" s="198"/>
      <c r="K516" s="198"/>
      <c r="L516" s="197"/>
      <c r="M516" s="197"/>
      <c r="N516" s="198"/>
      <c r="O516" s="198"/>
      <c r="P516" s="197"/>
      <c r="Q516" s="197"/>
      <c r="R516" s="198"/>
      <c r="S516" s="198"/>
      <c r="T516" s="197"/>
      <c r="U516" s="197"/>
      <c r="V516" s="198"/>
      <c r="W516" s="198"/>
      <c r="X516" s="197"/>
      <c r="Y516" s="197"/>
      <c r="Z516" s="198"/>
      <c r="AA516" s="198"/>
      <c r="AB516" s="197"/>
      <c r="AC516" s="197"/>
      <c r="AD516" s="198"/>
      <c r="AE516" s="198"/>
      <c r="AF516" s="197">
        <f t="shared" si="98"/>
        <v>2.480000000000001E-2</v>
      </c>
      <c r="AG516" s="197">
        <f t="shared" si="100"/>
        <v>0.7931969999999996</v>
      </c>
      <c r="AH516" s="198">
        <f>ROW(AC72)*AF516^IF(AG516=100%,0,1)*PRODUCT(INDEX(1-AF$444:AF515,))</f>
        <v>0.31757225484004215</v>
      </c>
      <c r="AI516" s="198">
        <f t="shared" si="101"/>
        <v>22.951123108266067</v>
      </c>
      <c r="AJ516" s="197">
        <f t="shared" si="99"/>
        <v>1.4800000000000004E-2</v>
      </c>
      <c r="AK516" s="197">
        <f t="shared" si="102"/>
        <v>0.47583449999999999</v>
      </c>
      <c r="AL516" s="198">
        <f>ROW(AG72)*AJ516^IF(AK516=100%,0,1)*PRODUCT(INDEX(1-AJ$444:AJ515,))</f>
        <v>0.38012625945805761</v>
      </c>
      <c r="AM516" s="199">
        <f t="shared" si="103"/>
        <v>20.316422809547927</v>
      </c>
      <c r="AN516" s="190"/>
    </row>
    <row r="517" spans="1:40" ht="14.45" hidden="1" customHeight="1">
      <c r="A517" s="190"/>
      <c r="B517" s="686"/>
      <c r="C517" s="196">
        <v>72</v>
      </c>
      <c r="D517" s="200"/>
      <c r="E517" s="200"/>
      <c r="F517" s="198"/>
      <c r="G517" s="198"/>
      <c r="H517" s="197"/>
      <c r="I517" s="197"/>
      <c r="J517" s="198"/>
      <c r="K517" s="198"/>
      <c r="L517" s="197"/>
      <c r="M517" s="197"/>
      <c r="N517" s="198"/>
      <c r="O517" s="198"/>
      <c r="P517" s="197"/>
      <c r="Q517" s="197"/>
      <c r="R517" s="198"/>
      <c r="S517" s="198"/>
      <c r="T517" s="197"/>
      <c r="U517" s="197"/>
      <c r="V517" s="198"/>
      <c r="W517" s="198"/>
      <c r="X517" s="197"/>
      <c r="Y517" s="197"/>
      <c r="Z517" s="198"/>
      <c r="AA517" s="198"/>
      <c r="AB517" s="197"/>
      <c r="AC517" s="197"/>
      <c r="AD517" s="198"/>
      <c r="AE517" s="198"/>
      <c r="AF517" s="197">
        <f t="shared" si="98"/>
        <v>2.480000000000001E-2</v>
      </c>
      <c r="AG517" s="197">
        <f t="shared" si="100"/>
        <v>0.80472899999999958</v>
      </c>
      <c r="AH517" s="198">
        <f>ROW(AC73)*AF517^IF(AG517=100%,0,1)*PRODUCT(INDEX(1-AF$444:AF516,))</f>
        <v>0.31399780268278699</v>
      </c>
      <c r="AI517" s="198">
        <f t="shared" si="101"/>
        <v>23.265120910948855</v>
      </c>
      <c r="AJ517" s="197">
        <f t="shared" si="99"/>
        <v>1.4800000000000004E-2</v>
      </c>
      <c r="AK517" s="197">
        <f t="shared" si="102"/>
        <v>0.48271649999999999</v>
      </c>
      <c r="AL517" s="198">
        <f>ROW(AG73)*AJ517^IF(AK517=100%,0,1)*PRODUCT(INDEX(1-AJ$444:AJ516,))</f>
        <v>0.37970178513499603</v>
      </c>
      <c r="AM517" s="199">
        <f t="shared" si="103"/>
        <v>20.696124594682924</v>
      </c>
      <c r="AN517" s="190"/>
    </row>
    <row r="518" spans="1:40" ht="14.45" hidden="1" customHeight="1">
      <c r="A518" s="190"/>
      <c r="B518" s="686"/>
      <c r="C518" s="196">
        <v>73</v>
      </c>
      <c r="D518" s="200"/>
      <c r="E518" s="200"/>
      <c r="F518" s="198"/>
      <c r="G518" s="198"/>
      <c r="H518" s="197"/>
      <c r="I518" s="197"/>
      <c r="J518" s="198"/>
      <c r="K518" s="198"/>
      <c r="L518" s="197"/>
      <c r="M518" s="197"/>
      <c r="N518" s="198"/>
      <c r="O518" s="198"/>
      <c r="P518" s="197"/>
      <c r="Q518" s="197"/>
      <c r="R518" s="198"/>
      <c r="S518" s="198"/>
      <c r="T518" s="197"/>
      <c r="U518" s="197"/>
      <c r="V518" s="198"/>
      <c r="W518" s="198"/>
      <c r="X518" s="197"/>
      <c r="Y518" s="197"/>
      <c r="Z518" s="198"/>
      <c r="AA518" s="198"/>
      <c r="AB518" s="197"/>
      <c r="AC518" s="197"/>
      <c r="AD518" s="198"/>
      <c r="AE518" s="198"/>
      <c r="AF518" s="197">
        <f t="shared" si="98"/>
        <v>2.480000000000001E-2</v>
      </c>
      <c r="AG518" s="197">
        <f t="shared" si="100"/>
        <v>0.81626099999999957</v>
      </c>
      <c r="AH518" s="198">
        <f>ROW(AC74)*AF518^IF(AG518=100%,0,1)*PRODUCT(INDEX(1-AF$444:AF517,))</f>
        <v>0.31040532371291485</v>
      </c>
      <c r="AI518" s="198">
        <f t="shared" si="101"/>
        <v>23.575526234661769</v>
      </c>
      <c r="AJ518" s="197">
        <f t="shared" si="99"/>
        <v>1.4800000000000004E-2</v>
      </c>
      <c r="AK518" s="197">
        <f t="shared" si="102"/>
        <v>0.48959849999999999</v>
      </c>
      <c r="AL518" s="198">
        <f>ROW(AG74)*AJ518^IF(AK518=100%,0,1)*PRODUCT(INDEX(1-AJ$444:AJ517,))</f>
        <v>0.37920661239602549</v>
      </c>
      <c r="AM518" s="199">
        <f t="shared" si="103"/>
        <v>21.07533120707895</v>
      </c>
      <c r="AN518" s="190"/>
    </row>
    <row r="519" spans="1:40" ht="14.45" hidden="1" customHeight="1">
      <c r="A519" s="190"/>
      <c r="B519" s="686"/>
      <c r="C519" s="196">
        <v>74</v>
      </c>
      <c r="D519" s="200"/>
      <c r="E519" s="200"/>
      <c r="F519" s="198"/>
      <c r="G519" s="198"/>
      <c r="H519" s="197"/>
      <c r="I519" s="197"/>
      <c r="J519" s="198"/>
      <c r="K519" s="198"/>
      <c r="L519" s="197"/>
      <c r="M519" s="197"/>
      <c r="N519" s="198"/>
      <c r="O519" s="198"/>
      <c r="P519" s="197"/>
      <c r="Q519" s="197"/>
      <c r="R519" s="198"/>
      <c r="S519" s="198"/>
      <c r="T519" s="197"/>
      <c r="U519" s="197"/>
      <c r="V519" s="198"/>
      <c r="W519" s="198"/>
      <c r="X519" s="197"/>
      <c r="Y519" s="197"/>
      <c r="Z519" s="198"/>
      <c r="AA519" s="198"/>
      <c r="AB519" s="197"/>
      <c r="AC519" s="197"/>
      <c r="AD519" s="198"/>
      <c r="AE519" s="198"/>
      <c r="AF519" s="197">
        <f t="shared" si="98"/>
        <v>2.480000000000001E-2</v>
      </c>
      <c r="AG519" s="197">
        <f t="shared" si="100"/>
        <v>0.82779299999999956</v>
      </c>
      <c r="AH519" s="198">
        <f>ROW(AC75)*AF519^IF(AG519=100%,0,1)*PRODUCT(INDEX(1-AF$444:AF518,))</f>
        <v>0.30679791049138638</v>
      </c>
      <c r="AI519" s="198">
        <f t="shared" si="101"/>
        <v>23.882324145153156</v>
      </c>
      <c r="AJ519" s="197">
        <f t="shared" si="99"/>
        <v>1.4800000000000004E-2</v>
      </c>
      <c r="AK519" s="197">
        <f t="shared" si="102"/>
        <v>0.49648049999999999</v>
      </c>
      <c r="AL519" s="198">
        <f>ROW(AG75)*AJ519^IF(AK519=100%,0,1)*PRODUCT(INDEX(1-AJ$444:AJ518,))</f>
        <v>0.37864292689111245</v>
      </c>
      <c r="AM519" s="199">
        <f t="shared" si="103"/>
        <v>21.453974133970064</v>
      </c>
      <c r="AN519" s="190"/>
    </row>
    <row r="520" spans="1:40" ht="14.45" hidden="1" customHeight="1">
      <c r="A520" s="190"/>
      <c r="B520" s="686"/>
      <c r="C520" s="196">
        <v>75</v>
      </c>
      <c r="D520" s="200"/>
      <c r="E520" s="200"/>
      <c r="F520" s="198"/>
      <c r="G520" s="198"/>
      <c r="H520" s="197"/>
      <c r="I520" s="197"/>
      <c r="J520" s="198"/>
      <c r="K520" s="198"/>
      <c r="L520" s="197"/>
      <c r="M520" s="197"/>
      <c r="N520" s="198"/>
      <c r="O520" s="198"/>
      <c r="P520" s="197"/>
      <c r="Q520" s="197"/>
      <c r="R520" s="198"/>
      <c r="S520" s="198"/>
      <c r="T520" s="197"/>
      <c r="U520" s="197"/>
      <c r="V520" s="198"/>
      <c r="W520" s="198"/>
      <c r="X520" s="197"/>
      <c r="Y520" s="197"/>
      <c r="Z520" s="198"/>
      <c r="AA520" s="198"/>
      <c r="AB520" s="197"/>
      <c r="AC520" s="197"/>
      <c r="AD520" s="198"/>
      <c r="AE520" s="198"/>
      <c r="AF520" s="197">
        <f t="shared" ref="AF520:AF534" si="104">AF519</f>
        <v>2.480000000000001E-2</v>
      </c>
      <c r="AG520" s="197">
        <f t="shared" si="100"/>
        <v>0.83932499999999954</v>
      </c>
      <c r="AH520" s="198">
        <f>ROW(AC76)*AF520^IF(AG520=100%,0,1)*PRODUCT(INDEX(1-AF$444:AF519,))</f>
        <v>0.30317851327534934</v>
      </c>
      <c r="AI520" s="198">
        <f t="shared" si="101"/>
        <v>24.185502658428504</v>
      </c>
      <c r="AJ520" s="197">
        <f t="shared" ref="AJ520:AJ583" si="105">AJ519</f>
        <v>1.4800000000000004E-2</v>
      </c>
      <c r="AK520" s="197">
        <f t="shared" si="102"/>
        <v>0.50336250000000005</v>
      </c>
      <c r="AL520" s="198">
        <f>ROW(AG76)*AJ520^IF(AK520=100%,0,1)*PRODUCT(INDEX(1-AJ$444:AJ519,))</f>
        <v>0.37801286506076559</v>
      </c>
      <c r="AM520" s="199">
        <f t="shared" si="103"/>
        <v>21.831986999030828</v>
      </c>
      <c r="AN520" s="190"/>
    </row>
    <row r="521" spans="1:40" ht="14.45" hidden="1" customHeight="1">
      <c r="A521" s="190"/>
      <c r="B521" s="686"/>
      <c r="C521" s="196">
        <v>76</v>
      </c>
      <c r="D521" s="200"/>
      <c r="E521" s="200"/>
      <c r="F521" s="198"/>
      <c r="G521" s="198"/>
      <c r="H521" s="197"/>
      <c r="I521" s="197"/>
      <c r="J521" s="198"/>
      <c r="K521" s="198"/>
      <c r="L521" s="197"/>
      <c r="M521" s="197"/>
      <c r="N521" s="198"/>
      <c r="O521" s="198"/>
      <c r="P521" s="197"/>
      <c r="Q521" s="197"/>
      <c r="R521" s="198"/>
      <c r="S521" s="198"/>
      <c r="T521" s="197"/>
      <c r="U521" s="197"/>
      <c r="V521" s="198"/>
      <c r="W521" s="198"/>
      <c r="X521" s="197"/>
      <c r="Y521" s="197"/>
      <c r="Z521" s="198"/>
      <c r="AA521" s="198"/>
      <c r="AB521" s="197"/>
      <c r="AC521" s="197"/>
      <c r="AD521" s="198"/>
      <c r="AE521" s="198"/>
      <c r="AF521" s="197">
        <f t="shared" si="104"/>
        <v>2.480000000000001E-2</v>
      </c>
      <c r="AG521" s="197">
        <f t="shared" si="100"/>
        <v>0.85085699999999953</v>
      </c>
      <c r="AH521" s="198">
        <f>ROW(AC77)*AF521^IF(AG521=100%,0,1)*PRODUCT(INDEX(1-AF$444:AF520,))</f>
        <v>0.29954994517435901</v>
      </c>
      <c r="AI521" s="198">
        <f t="shared" si="101"/>
        <v>24.485052603602863</v>
      </c>
      <c r="AJ521" s="197">
        <f t="shared" si="105"/>
        <v>1.4800000000000004E-2</v>
      </c>
      <c r="AK521" s="197">
        <f t="shared" si="102"/>
        <v>0.5102445000000001</v>
      </c>
      <c r="AL521" s="198">
        <f>ROW(AG77)*AJ521^IF(AK521=100%,0,1)*PRODUCT(INDEX(1-AJ$444:AJ520,))</f>
        <v>0.37731851511389086</v>
      </c>
      <c r="AM521" s="199">
        <f t="shared" si="103"/>
        <v>22.20930551414472</v>
      </c>
      <c r="AN521" s="190"/>
    </row>
    <row r="522" spans="1:40" ht="14.45" hidden="1" customHeight="1">
      <c r="A522" s="190"/>
      <c r="B522" s="686"/>
      <c r="C522" s="196">
        <v>77</v>
      </c>
      <c r="D522" s="200"/>
      <c r="E522" s="200"/>
      <c r="F522" s="198"/>
      <c r="G522" s="198"/>
      <c r="H522" s="197"/>
      <c r="I522" s="197"/>
      <c r="J522" s="198"/>
      <c r="K522" s="198"/>
      <c r="L522" s="197"/>
      <c r="M522" s="197"/>
      <c r="N522" s="198"/>
      <c r="O522" s="198"/>
      <c r="P522" s="197"/>
      <c r="Q522" s="197"/>
      <c r="R522" s="198"/>
      <c r="S522" s="198"/>
      <c r="T522" s="197"/>
      <c r="U522" s="197"/>
      <c r="V522" s="198"/>
      <c r="W522" s="198"/>
      <c r="X522" s="197"/>
      <c r="Y522" s="197"/>
      <c r="Z522" s="198"/>
      <c r="AA522" s="198"/>
      <c r="AB522" s="197"/>
      <c r="AC522" s="197"/>
      <c r="AD522" s="198"/>
      <c r="AE522" s="198"/>
      <c r="AF522" s="197">
        <f t="shared" si="104"/>
        <v>2.480000000000001E-2</v>
      </c>
      <c r="AG522" s="197">
        <f t="shared" si="100"/>
        <v>0.86238899999999952</v>
      </c>
      <c r="AH522" s="198">
        <f>ROW(AC78)*AF522^IF(AG522=100%,0,1)*PRODUCT(INDEX(1-AF$444:AF521,))</f>
        <v>0.29591488713837305</v>
      </c>
      <c r="AI522" s="198">
        <f t="shared" si="101"/>
        <v>24.780967490741237</v>
      </c>
      <c r="AJ522" s="197">
        <f t="shared" si="105"/>
        <v>1.4800000000000004E-2</v>
      </c>
      <c r="AK522" s="197">
        <f t="shared" si="102"/>
        <v>0.51712650000000016</v>
      </c>
      <c r="AL522" s="198">
        <f>ROW(AG78)*AJ522^IF(AK522=100%,0,1)*PRODUCT(INDEX(1-AJ$444:AJ521,))</f>
        <v>0.37656191798748062</v>
      </c>
      <c r="AM522" s="199">
        <f t="shared" si="103"/>
        <v>22.585867432132201</v>
      </c>
      <c r="AN522" s="190"/>
    </row>
    <row r="523" spans="1:40" ht="14.45" hidden="1" customHeight="1">
      <c r="A523" s="190"/>
      <c r="B523" s="686"/>
      <c r="C523" s="196">
        <v>78</v>
      </c>
      <c r="D523" s="200"/>
      <c r="E523" s="200"/>
      <c r="F523" s="198"/>
      <c r="G523" s="198"/>
      <c r="H523" s="197"/>
      <c r="I523" s="197"/>
      <c r="J523" s="198"/>
      <c r="K523" s="198"/>
      <c r="L523" s="197"/>
      <c r="M523" s="197"/>
      <c r="N523" s="198"/>
      <c r="O523" s="198"/>
      <c r="P523" s="197"/>
      <c r="Q523" s="197"/>
      <c r="R523" s="198"/>
      <c r="S523" s="198"/>
      <c r="T523" s="197"/>
      <c r="U523" s="197"/>
      <c r="V523" s="198"/>
      <c r="W523" s="198"/>
      <c r="X523" s="197"/>
      <c r="Y523" s="197"/>
      <c r="Z523" s="198"/>
      <c r="AA523" s="198"/>
      <c r="AB523" s="197"/>
      <c r="AC523" s="197"/>
      <c r="AD523" s="198"/>
      <c r="AE523" s="198"/>
      <c r="AF523" s="197">
        <f t="shared" si="104"/>
        <v>2.480000000000001E-2</v>
      </c>
      <c r="AG523" s="197">
        <f t="shared" si="100"/>
        <v>0.8739209999999995</v>
      </c>
      <c r="AH523" s="198">
        <f>ROW(AC79)*AF523^IF(AG523=100%,0,1)*PRODUCT(INDEX(1-AF$444:AF522,))</f>
        <v>0.29227589278269189</v>
      </c>
      <c r="AI523" s="198">
        <f t="shared" si="101"/>
        <v>25.073243383523927</v>
      </c>
      <c r="AJ523" s="197">
        <f t="shared" si="105"/>
        <v>1.4800000000000004E-2</v>
      </c>
      <c r="AK523" s="197">
        <f t="shared" si="102"/>
        <v>0.52400850000000021</v>
      </c>
      <c r="AL523" s="198">
        <f>ROW(AG79)*AJ523^IF(AK523=100%,0,1)*PRODUCT(INDEX(1-AJ$444:AJ522,))</f>
        <v>0.3757450682884616</v>
      </c>
      <c r="AM523" s="199">
        <f t="shared" si="103"/>
        <v>22.961612500420664</v>
      </c>
      <c r="AN523" s="190"/>
    </row>
    <row r="524" spans="1:40" ht="14.45" hidden="1" customHeight="1">
      <c r="A524" s="190"/>
      <c r="B524" s="686"/>
      <c r="C524" s="196">
        <v>79</v>
      </c>
      <c r="D524" s="200"/>
      <c r="E524" s="200"/>
      <c r="F524" s="198"/>
      <c r="G524" s="198"/>
      <c r="H524" s="197"/>
      <c r="I524" s="197"/>
      <c r="J524" s="198"/>
      <c r="K524" s="198"/>
      <c r="L524" s="197"/>
      <c r="M524" s="197"/>
      <c r="N524" s="198"/>
      <c r="O524" s="198"/>
      <c r="P524" s="197"/>
      <c r="Q524" s="197"/>
      <c r="R524" s="198"/>
      <c r="S524" s="198"/>
      <c r="T524" s="197"/>
      <c r="U524" s="197"/>
      <c r="V524" s="198"/>
      <c r="W524" s="198"/>
      <c r="X524" s="197"/>
      <c r="Y524" s="197"/>
      <c r="Z524" s="198"/>
      <c r="AA524" s="198"/>
      <c r="AB524" s="197"/>
      <c r="AC524" s="197"/>
      <c r="AD524" s="198"/>
      <c r="AE524" s="198"/>
      <c r="AF524" s="197">
        <f t="shared" si="104"/>
        <v>2.480000000000001E-2</v>
      </c>
      <c r="AG524" s="197">
        <f t="shared" si="100"/>
        <v>0.88545299999999949</v>
      </c>
      <c r="AH524" s="198">
        <f>ROW(AC80)*AF524^IF(AG524=100%,0,1)*PRODUCT(INDEX(1-AF$444:AF523,))</f>
        <v>0.28863539305486696</v>
      </c>
      <c r="AI524" s="198">
        <f t="shared" si="101"/>
        <v>25.361878776578795</v>
      </c>
      <c r="AJ524" s="197">
        <f t="shared" si="105"/>
        <v>1.4800000000000004E-2</v>
      </c>
      <c r="AK524" s="197">
        <f t="shared" si="102"/>
        <v>0.53089050000000026</v>
      </c>
      <c r="AL524" s="198">
        <f>ROW(AG80)*AJ524^IF(AK524=100%,0,1)*PRODUCT(INDEX(1-AJ$444:AJ523,))</f>
        <v>0.3748699152180176</v>
      </c>
      <c r="AM524" s="199">
        <f t="shared" si="103"/>
        <v>23.336482415638681</v>
      </c>
      <c r="AN524" s="190"/>
    </row>
    <row r="525" spans="1:40" ht="14.45" hidden="1" customHeight="1">
      <c r="A525" s="190"/>
      <c r="B525" s="686"/>
      <c r="C525" s="196">
        <v>80</v>
      </c>
      <c r="D525" s="200"/>
      <c r="E525" s="200"/>
      <c r="F525" s="198"/>
      <c r="G525" s="198"/>
      <c r="H525" s="197"/>
      <c r="I525" s="197"/>
      <c r="J525" s="198"/>
      <c r="K525" s="198"/>
      <c r="L525" s="197"/>
      <c r="M525" s="197"/>
      <c r="N525" s="198"/>
      <c r="O525" s="198"/>
      <c r="P525" s="197"/>
      <c r="Q525" s="197"/>
      <c r="R525" s="198"/>
      <c r="S525" s="198"/>
      <c r="T525" s="197"/>
      <c r="U525" s="197"/>
      <c r="V525" s="198"/>
      <c r="W525" s="198"/>
      <c r="X525" s="197"/>
      <c r="Y525" s="197"/>
      <c r="Z525" s="198"/>
      <c r="AA525" s="198"/>
      <c r="AB525" s="197"/>
      <c r="AC525" s="197"/>
      <c r="AD525" s="198"/>
      <c r="AE525" s="198"/>
      <c r="AF525" s="197">
        <f t="shared" si="104"/>
        <v>2.480000000000001E-2</v>
      </c>
      <c r="AG525" s="197">
        <f t="shared" si="100"/>
        <v>0.89698499999999948</v>
      </c>
      <c r="AH525" s="198">
        <f>ROW(AC81)*AF525^IF(AG525=100%,0,1)*PRODUCT(INDEX(1-AF$444:AF524,))</f>
        <v>0.28499570074844505</v>
      </c>
      <c r="AI525" s="198">
        <f t="shared" si="101"/>
        <v>25.646874477327241</v>
      </c>
      <c r="AJ525" s="197">
        <f t="shared" si="105"/>
        <v>1.4800000000000004E-2</v>
      </c>
      <c r="AK525" s="197">
        <f t="shared" si="102"/>
        <v>0.53777250000000032</v>
      </c>
      <c r="AL525" s="198">
        <f>ROW(AG81)*AJ525^IF(AK525=100%,0,1)*PRODUCT(INDEX(1-AJ$444:AJ524,))</f>
        <v>0.37393836347870074</v>
      </c>
      <c r="AM525" s="199">
        <f t="shared" si="103"/>
        <v>23.710420779117381</v>
      </c>
      <c r="AN525" s="190"/>
    </row>
    <row r="526" spans="1:40" ht="14.45" hidden="1" customHeight="1">
      <c r="A526" s="190"/>
      <c r="B526" s="686"/>
      <c r="C526" s="196">
        <v>81</v>
      </c>
      <c r="D526" s="200"/>
      <c r="E526" s="200"/>
      <c r="F526" s="198"/>
      <c r="G526" s="198"/>
      <c r="H526" s="197"/>
      <c r="I526" s="197"/>
      <c r="J526" s="198"/>
      <c r="K526" s="198"/>
      <c r="L526" s="197"/>
      <c r="M526" s="197"/>
      <c r="N526" s="198"/>
      <c r="O526" s="198"/>
      <c r="P526" s="197"/>
      <c r="Q526" s="197"/>
      <c r="R526" s="198"/>
      <c r="S526" s="198"/>
      <c r="T526" s="197"/>
      <c r="U526" s="197"/>
      <c r="V526" s="198"/>
      <c r="W526" s="198"/>
      <c r="X526" s="197"/>
      <c r="Y526" s="197"/>
      <c r="Z526" s="198"/>
      <c r="AA526" s="198"/>
      <c r="AB526" s="197"/>
      <c r="AC526" s="197"/>
      <c r="AD526" s="198"/>
      <c r="AE526" s="198"/>
      <c r="AF526" s="197">
        <f t="shared" si="104"/>
        <v>2.480000000000001E-2</v>
      </c>
      <c r="AG526" s="197">
        <f t="shared" si="100"/>
        <v>0.90851699999999946</v>
      </c>
      <c r="AH526" s="198">
        <f>ROW(AC82)*AF526^IF(AG526=100%,0,1)*PRODUCT(INDEX(1-AF$444:AF525,))</f>
        <v>0.28135901486827719</v>
      </c>
      <c r="AI526" s="198">
        <f t="shared" si="101"/>
        <v>25.928233492195517</v>
      </c>
      <c r="AJ526" s="197">
        <f t="shared" si="105"/>
        <v>1.4800000000000004E-2</v>
      </c>
      <c r="AK526" s="197">
        <f t="shared" si="102"/>
        <v>0.54465450000000037</v>
      </c>
      <c r="AL526" s="198">
        <f>ROW(AG82)*AJ526^IF(AK526=100%,0,1)*PRODUCT(INDEX(1-AJ$444:AJ525,))</f>
        <v>0.37295227416463833</v>
      </c>
      <c r="AM526" s="199">
        <f t="shared" si="103"/>
        <v>24.08337305328202</v>
      </c>
      <c r="AN526" s="190"/>
    </row>
    <row r="527" spans="1:40" ht="14.45" hidden="1" customHeight="1">
      <c r="A527" s="190"/>
      <c r="B527" s="686"/>
      <c r="C527" s="196">
        <v>82</v>
      </c>
      <c r="D527" s="200"/>
      <c r="E527" s="200"/>
      <c r="F527" s="198"/>
      <c r="G527" s="198"/>
      <c r="H527" s="197"/>
      <c r="I527" s="197"/>
      <c r="J527" s="198"/>
      <c r="K527" s="198"/>
      <c r="L527" s="197"/>
      <c r="M527" s="197"/>
      <c r="N527" s="198"/>
      <c r="O527" s="198"/>
      <c r="P527" s="197"/>
      <c r="Q527" s="197"/>
      <c r="R527" s="198"/>
      <c r="S527" s="198"/>
      <c r="T527" s="197"/>
      <c r="U527" s="197"/>
      <c r="V527" s="198"/>
      <c r="W527" s="198"/>
      <c r="X527" s="197"/>
      <c r="Y527" s="197"/>
      <c r="Z527" s="198"/>
      <c r="AA527" s="198"/>
      <c r="AB527" s="197"/>
      <c r="AC527" s="197"/>
      <c r="AD527" s="198"/>
      <c r="AE527" s="198"/>
      <c r="AF527" s="197">
        <f t="shared" si="104"/>
        <v>2.480000000000001E-2</v>
      </c>
      <c r="AG527" s="197">
        <f t="shared" si="100"/>
        <v>0.92004899999999945</v>
      </c>
      <c r="AH527" s="198">
        <f>ROW(AC83)*AF527^IF(AG527=100%,0,1)*PRODUCT(INDEX(1-AF$444:AF526,))</f>
        <v>0.27772742485197738</v>
      </c>
      <c r="AI527" s="198">
        <f t="shared" si="101"/>
        <v>26.205960917047495</v>
      </c>
      <c r="AJ527" s="197">
        <f t="shared" si="105"/>
        <v>1.4800000000000004E-2</v>
      </c>
      <c r="AK527" s="197">
        <f t="shared" si="102"/>
        <v>0.55153650000000043</v>
      </c>
      <c r="AL527" s="198">
        <f>ROW(AG83)*AJ527^IF(AK527=100%,0,1)*PRODUCT(INDEX(1-AJ$444:AJ526,))</f>
        <v>0.37191346563513589</v>
      </c>
      <c r="AM527" s="199">
        <f t="shared" si="103"/>
        <v>24.455286518917156</v>
      </c>
      <c r="AN527" s="190"/>
    </row>
    <row r="528" spans="1:40" ht="14.45" hidden="1" customHeight="1">
      <c r="A528" s="190"/>
      <c r="B528" s="686"/>
      <c r="C528" s="196">
        <v>83</v>
      </c>
      <c r="D528" s="200"/>
      <c r="E528" s="200"/>
      <c r="F528" s="198"/>
      <c r="G528" s="198"/>
      <c r="H528" s="197"/>
      <c r="I528" s="197"/>
      <c r="J528" s="198"/>
      <c r="K528" s="198"/>
      <c r="L528" s="197"/>
      <c r="M528" s="197"/>
      <c r="N528" s="198"/>
      <c r="O528" s="198"/>
      <c r="P528" s="197"/>
      <c r="Q528" s="197"/>
      <c r="R528" s="198"/>
      <c r="S528" s="198"/>
      <c r="T528" s="197"/>
      <c r="U528" s="197"/>
      <c r="V528" s="198"/>
      <c r="W528" s="198"/>
      <c r="X528" s="197"/>
      <c r="Y528" s="197"/>
      <c r="Z528" s="198"/>
      <c r="AA528" s="198"/>
      <c r="AB528" s="197"/>
      <c r="AC528" s="197"/>
      <c r="AD528" s="198"/>
      <c r="AE528" s="198"/>
      <c r="AF528" s="197">
        <f t="shared" si="104"/>
        <v>2.480000000000001E-2</v>
      </c>
      <c r="AG528" s="197">
        <f t="shared" si="100"/>
        <v>0.93158099999999944</v>
      </c>
      <c r="AH528" s="198">
        <f>ROW(AC84)*AF528^IF(AG528=100%,0,1)*PRODUCT(INDEX(1-AF$444:AF527,))</f>
        <v>0.27410291465198144</v>
      </c>
      <c r="AI528" s="198">
        <f t="shared" si="101"/>
        <v>26.480063831699475</v>
      </c>
      <c r="AJ528" s="197">
        <f t="shared" si="105"/>
        <v>1.4800000000000004E-2</v>
      </c>
      <c r="AK528" s="197">
        <f t="shared" si="102"/>
        <v>0.55841850000000048</v>
      </c>
      <c r="AL528" s="198">
        <f>ROW(AG84)*AJ528^IF(AK528=100%,0,1)*PRODUCT(INDEX(1-AJ$444:AJ527,))</f>
        <v>0.37082371437197365</v>
      </c>
      <c r="AM528" s="199">
        <f t="shared" si="103"/>
        <v>24.826110233289128</v>
      </c>
      <c r="AN528" s="190"/>
    </row>
    <row r="529" spans="1:40" ht="14.45" hidden="1" customHeight="1">
      <c r="A529" s="190"/>
      <c r="B529" s="686"/>
      <c r="C529" s="196">
        <v>84</v>
      </c>
      <c r="D529" s="200"/>
      <c r="E529" s="200"/>
      <c r="F529" s="198"/>
      <c r="G529" s="198"/>
      <c r="H529" s="197"/>
      <c r="I529" s="197"/>
      <c r="J529" s="198"/>
      <c r="K529" s="198"/>
      <c r="L529" s="197"/>
      <c r="M529" s="197"/>
      <c r="N529" s="198"/>
      <c r="O529" s="198"/>
      <c r="P529" s="197"/>
      <c r="Q529" s="197"/>
      <c r="R529" s="198"/>
      <c r="S529" s="198"/>
      <c r="T529" s="197"/>
      <c r="U529" s="197"/>
      <c r="V529" s="198"/>
      <c r="W529" s="198"/>
      <c r="X529" s="197"/>
      <c r="Y529" s="197"/>
      <c r="Z529" s="198"/>
      <c r="AA529" s="198"/>
      <c r="AB529" s="197"/>
      <c r="AC529" s="197"/>
      <c r="AD529" s="198"/>
      <c r="AE529" s="198"/>
      <c r="AF529" s="197">
        <f t="shared" si="104"/>
        <v>2.480000000000001E-2</v>
      </c>
      <c r="AG529" s="197">
        <f t="shared" si="100"/>
        <v>0.94311299999999942</v>
      </c>
      <c r="AH529" s="198">
        <f>ROW(AC85)*AF529^IF(AG529=100%,0,1)*PRODUCT(INDEX(1-AF$444:AF528,))</f>
        <v>0.27048736668252438</v>
      </c>
      <c r="AI529" s="198">
        <f t="shared" si="101"/>
        <v>26.750551198381999</v>
      </c>
      <c r="AJ529" s="197">
        <f t="shared" si="105"/>
        <v>1.4800000000000004E-2</v>
      </c>
      <c r="AK529" s="197">
        <f t="shared" si="102"/>
        <v>0.56530050000000054</v>
      </c>
      <c r="AL529" s="198">
        <f>ROW(AG85)*AJ529^IF(AK529=100%,0,1)*PRODUCT(INDEX(1-AJ$444:AJ528,))</f>
        <v>0.36968475582068833</v>
      </c>
      <c r="AM529" s="199">
        <f t="shared" si="103"/>
        <v>25.195794989109817</v>
      </c>
      <c r="AN529" s="190"/>
    </row>
    <row r="530" spans="1:40" ht="14.45" hidden="1" customHeight="1">
      <c r="A530" s="190"/>
      <c r="B530" s="686"/>
      <c r="C530" s="196">
        <v>85</v>
      </c>
      <c r="D530" s="200"/>
      <c r="E530" s="200"/>
      <c r="F530" s="198"/>
      <c r="G530" s="198"/>
      <c r="H530" s="197"/>
      <c r="I530" s="197"/>
      <c r="J530" s="198"/>
      <c r="K530" s="198"/>
      <c r="L530" s="197"/>
      <c r="M530" s="197"/>
      <c r="N530" s="198"/>
      <c r="O530" s="198"/>
      <c r="P530" s="197"/>
      <c r="Q530" s="197"/>
      <c r="R530" s="198"/>
      <c r="S530" s="198"/>
      <c r="T530" s="197"/>
      <c r="U530" s="197"/>
      <c r="V530" s="198"/>
      <c r="W530" s="198"/>
      <c r="X530" s="197"/>
      <c r="Y530" s="197"/>
      <c r="Z530" s="198"/>
      <c r="AA530" s="198"/>
      <c r="AB530" s="197"/>
      <c r="AC530" s="197"/>
      <c r="AD530" s="198"/>
      <c r="AE530" s="198"/>
      <c r="AF530" s="197">
        <f t="shared" si="104"/>
        <v>2.480000000000001E-2</v>
      </c>
      <c r="AG530" s="197">
        <f t="shared" si="100"/>
        <v>0.95464499999999941</v>
      </c>
      <c r="AH530" s="198">
        <f>ROW(AC86)*AF530^IF(AG530=100%,0,1)*PRODUCT(INDEX(1-AF$444:AF529,))</f>
        <v>0.26688256563572477</v>
      </c>
      <c r="AI530" s="198">
        <f t="shared" si="101"/>
        <v>27.017433764017724</v>
      </c>
      <c r="AJ530" s="197">
        <f t="shared" si="105"/>
        <v>1.4800000000000004E-2</v>
      </c>
      <c r="AK530" s="197">
        <f t="shared" si="102"/>
        <v>0.57218250000000059</v>
      </c>
      <c r="AL530" s="198">
        <f>ROW(AG86)*AJ530^IF(AK530=100%,0,1)*PRODUCT(INDEX(1-AJ$444:AJ529,))</f>
        <v>0.36849828521612493</v>
      </c>
      <c r="AM530" s="199">
        <f t="shared" si="103"/>
        <v>25.564293274325941</v>
      </c>
      <c r="AN530" s="190"/>
    </row>
    <row r="531" spans="1:40" ht="14.45" hidden="1" customHeight="1">
      <c r="A531" s="190"/>
      <c r="B531" s="686"/>
      <c r="C531" s="196">
        <v>86</v>
      </c>
      <c r="D531" s="200"/>
      <c r="E531" s="200"/>
      <c r="F531" s="198"/>
      <c r="G531" s="198"/>
      <c r="H531" s="197"/>
      <c r="I531" s="197"/>
      <c r="J531" s="198"/>
      <c r="K531" s="198"/>
      <c r="L531" s="197"/>
      <c r="M531" s="197"/>
      <c r="N531" s="198"/>
      <c r="O531" s="198"/>
      <c r="P531" s="197"/>
      <c r="Q531" s="197"/>
      <c r="R531" s="198"/>
      <c r="S531" s="198"/>
      <c r="T531" s="197"/>
      <c r="U531" s="197"/>
      <c r="V531" s="198"/>
      <c r="W531" s="198"/>
      <c r="X531" s="197"/>
      <c r="Y531" s="197"/>
      <c r="Z531" s="198"/>
      <c r="AA531" s="198"/>
      <c r="AB531" s="197"/>
      <c r="AC531" s="197"/>
      <c r="AD531" s="198"/>
      <c r="AE531" s="198"/>
      <c r="AF531" s="197">
        <f t="shared" si="104"/>
        <v>2.480000000000001E-2</v>
      </c>
      <c r="AG531" s="197">
        <f t="shared" si="100"/>
        <v>0.9661769999999994</v>
      </c>
      <c r="AH531" s="198">
        <f>ROW(AC87)*AF531^IF(AG531=100%,0,1)*PRODUCT(INDEX(1-AF$444:AF530,))</f>
        <v>0.26329020217084198</v>
      </c>
      <c r="AI531" s="198">
        <f t="shared" si="101"/>
        <v>27.280723966188567</v>
      </c>
      <c r="AJ531" s="197">
        <f t="shared" si="105"/>
        <v>1.4800000000000004E-2</v>
      </c>
      <c r="AK531" s="197">
        <f t="shared" si="102"/>
        <v>0.57906450000000065</v>
      </c>
      <c r="AL531" s="198">
        <f>ROW(AG87)*AJ531^IF(AK531=100%,0,1)*PRODUCT(INDEX(1-AJ$444:AJ530,))</f>
        <v>0.36726595839254161</v>
      </c>
      <c r="AM531" s="199">
        <f t="shared" si="103"/>
        <v>25.931559232718481</v>
      </c>
      <c r="AN531" s="190"/>
    </row>
    <row r="532" spans="1:40" ht="14.45" hidden="1" customHeight="1">
      <c r="A532" s="190"/>
      <c r="B532" s="686"/>
      <c r="C532" s="196">
        <v>87</v>
      </c>
      <c r="D532" s="200"/>
      <c r="E532" s="200"/>
      <c r="F532" s="198"/>
      <c r="G532" s="198"/>
      <c r="H532" s="197"/>
      <c r="I532" s="197"/>
      <c r="J532" s="198"/>
      <c r="K532" s="198"/>
      <c r="L532" s="197"/>
      <c r="M532" s="197"/>
      <c r="N532" s="198"/>
      <c r="O532" s="198"/>
      <c r="P532" s="197"/>
      <c r="Q532" s="197"/>
      <c r="R532" s="198"/>
      <c r="S532" s="198"/>
      <c r="T532" s="197"/>
      <c r="U532" s="197"/>
      <c r="V532" s="198"/>
      <c r="W532" s="198"/>
      <c r="X532" s="197"/>
      <c r="Y532" s="197"/>
      <c r="Z532" s="198"/>
      <c r="AA532" s="198"/>
      <c r="AB532" s="197"/>
      <c r="AC532" s="197"/>
      <c r="AD532" s="198"/>
      <c r="AE532" s="198"/>
      <c r="AF532" s="197">
        <f t="shared" si="104"/>
        <v>2.480000000000001E-2</v>
      </c>
      <c r="AG532" s="197">
        <f t="shared" si="100"/>
        <v>0.97770899999999938</v>
      </c>
      <c r="AH532" s="198">
        <f>ROW(AC88)*AF532^IF(AG532=100%,0,1)*PRODUCT(INDEX(1-AF$444:AF531,))</f>
        <v>0.25971187648064886</v>
      </c>
      <c r="AI532" s="198">
        <f t="shared" si="101"/>
        <v>27.540435842669215</v>
      </c>
      <c r="AJ532" s="197">
        <f t="shared" si="105"/>
        <v>1.4800000000000004E-2</v>
      </c>
      <c r="AK532" s="197">
        <f t="shared" si="102"/>
        <v>0.5859465000000007</v>
      </c>
      <c r="AL532" s="198">
        <f>ROW(AG88)*AJ532^IF(AK532=100%,0,1)*PRODUCT(INDEX(1-AJ$444:AJ531,))</f>
        <v>0.36598939257854279</v>
      </c>
      <c r="AM532" s="199">
        <f t="shared" si="103"/>
        <v>26.297548625297022</v>
      </c>
      <c r="AN532" s="190"/>
    </row>
    <row r="533" spans="1:40" ht="14.45" hidden="1" customHeight="1">
      <c r="A533" s="190"/>
      <c r="B533" s="686"/>
      <c r="C533" s="196">
        <v>88</v>
      </c>
      <c r="D533" s="200"/>
      <c r="E533" s="200"/>
      <c r="F533" s="198"/>
      <c r="G533" s="198"/>
      <c r="H533" s="197"/>
      <c r="I533" s="197"/>
      <c r="J533" s="198"/>
      <c r="K533" s="198"/>
      <c r="L533" s="197"/>
      <c r="M533" s="197"/>
      <c r="N533" s="198"/>
      <c r="O533" s="198"/>
      <c r="P533" s="197"/>
      <c r="Q533" s="197"/>
      <c r="R533" s="198"/>
      <c r="S533" s="198"/>
      <c r="T533" s="197"/>
      <c r="U533" s="197"/>
      <c r="V533" s="198"/>
      <c r="W533" s="198"/>
      <c r="X533" s="197"/>
      <c r="Y533" s="197"/>
      <c r="Z533" s="198"/>
      <c r="AA533" s="198"/>
      <c r="AB533" s="197"/>
      <c r="AC533" s="197"/>
      <c r="AD533" s="198"/>
      <c r="AE533" s="198"/>
      <c r="AF533" s="197">
        <f t="shared" si="104"/>
        <v>2.480000000000001E-2</v>
      </c>
      <c r="AG533" s="197">
        <f t="shared" si="100"/>
        <v>0.98924099999999937</v>
      </c>
      <c r="AH533" s="198">
        <f>ROW(AC89)*AF533^IF(AG533=100%,0,1)*PRODUCT(INDEX(1-AF$444:AF532,))</f>
        <v>0.25614910173874611</v>
      </c>
      <c r="AI533" s="198">
        <f t="shared" si="101"/>
        <v>27.796584944407961</v>
      </c>
      <c r="AJ533" s="197">
        <f t="shared" si="105"/>
        <v>1.4800000000000004E-2</v>
      </c>
      <c r="AK533" s="197">
        <f t="shared" si="102"/>
        <v>0.59282850000000076</v>
      </c>
      <c r="AL533" s="198">
        <f>ROW(AG89)*AJ533^IF(AK533=100%,0,1)*PRODUCT(INDEX(1-AJ$444:AJ532,))</f>
        <v>0.36467016717711187</v>
      </c>
      <c r="AM533" s="199">
        <f t="shared" si="103"/>
        <v>26.662218792474135</v>
      </c>
      <c r="AN533" s="190"/>
    </row>
    <row r="534" spans="1:40" ht="14.45" customHeight="1">
      <c r="A534" s="190"/>
      <c r="B534" s="686"/>
      <c r="C534" s="196">
        <v>89</v>
      </c>
      <c r="D534" s="200"/>
      <c r="E534" s="200"/>
      <c r="F534" s="198"/>
      <c r="G534" s="198"/>
      <c r="H534" s="197"/>
      <c r="I534" s="197"/>
      <c r="J534" s="198"/>
      <c r="K534" s="198"/>
      <c r="L534" s="197"/>
      <c r="M534" s="197"/>
      <c r="N534" s="198"/>
      <c r="O534" s="198"/>
      <c r="P534" s="197"/>
      <c r="Q534" s="197"/>
      <c r="R534" s="198"/>
      <c r="S534" s="198"/>
      <c r="T534" s="197"/>
      <c r="U534" s="197"/>
      <c r="V534" s="198"/>
      <c r="W534" s="198"/>
      <c r="X534" s="197"/>
      <c r="Y534" s="197"/>
      <c r="Z534" s="198"/>
      <c r="AA534" s="198"/>
      <c r="AB534" s="197"/>
      <c r="AC534" s="197"/>
      <c r="AD534" s="198"/>
      <c r="AE534" s="198"/>
      <c r="AF534" s="197">
        <f t="shared" si="104"/>
        <v>2.480000000000001E-2</v>
      </c>
      <c r="AG534" s="197">
        <f t="shared" si="100"/>
        <v>1</v>
      </c>
      <c r="AH534" s="198">
        <f>ROW(AC90)*AF534^IF(AG534=100%,0,1)*PRODUCT(INDEX(1-AF$444:AF533,))</f>
        <v>10.185617235142379</v>
      </c>
      <c r="AI534" s="198">
        <f t="shared" si="101"/>
        <v>37.982202179550342</v>
      </c>
      <c r="AJ534" s="197">
        <f t="shared" si="105"/>
        <v>1.4800000000000004E-2</v>
      </c>
      <c r="AK534" s="197">
        <f t="shared" si="102"/>
        <v>0.59971050000000081</v>
      </c>
      <c r="AL534" s="198">
        <f>ROW(AG90)*AJ534^IF(AK534=100%,0,1)*PRODUCT(INDEX(1-AJ$444:AJ533,))</f>
        <v>0.36330982453101296</v>
      </c>
      <c r="AM534" s="199">
        <f t="shared" si="103"/>
        <v>27.025528617005147</v>
      </c>
      <c r="AN534" s="190"/>
    </row>
    <row r="535" spans="1:40" ht="14.45" hidden="1" customHeight="1">
      <c r="A535" s="190"/>
      <c r="B535" s="686"/>
      <c r="C535" s="196">
        <v>90</v>
      </c>
      <c r="D535" s="200"/>
      <c r="E535" s="200"/>
      <c r="F535" s="198"/>
      <c r="G535" s="198"/>
      <c r="H535" s="197"/>
      <c r="I535" s="197"/>
      <c r="J535" s="198"/>
      <c r="K535" s="198"/>
      <c r="L535" s="197"/>
      <c r="M535" s="197"/>
      <c r="N535" s="198"/>
      <c r="O535" s="198"/>
      <c r="P535" s="197"/>
      <c r="Q535" s="197"/>
      <c r="R535" s="198"/>
      <c r="S535" s="198"/>
      <c r="T535" s="197"/>
      <c r="U535" s="197"/>
      <c r="V535" s="198"/>
      <c r="W535" s="198"/>
      <c r="X535" s="197"/>
      <c r="Y535" s="197"/>
      <c r="Z535" s="198"/>
      <c r="AA535" s="198"/>
      <c r="AB535" s="197"/>
      <c r="AC535" s="197"/>
      <c r="AD535" s="198"/>
      <c r="AE535" s="198"/>
      <c r="AF535" s="197"/>
      <c r="AG535" s="197"/>
      <c r="AH535" s="198"/>
      <c r="AI535" s="198"/>
      <c r="AJ535" s="197">
        <f t="shared" si="105"/>
        <v>1.4800000000000004E-2</v>
      </c>
      <c r="AK535" s="197">
        <f t="shared" si="102"/>
        <v>0.60659250000000087</v>
      </c>
      <c r="AL535" s="198">
        <f>ROW(AG91)*AJ535^IF(AK535=100%,0,1)*PRODUCT(INDEX(1-AJ$444:AJ534,))</f>
        <v>0.36190987067382013</v>
      </c>
      <c r="AM535" s="199">
        <f t="shared" si="103"/>
        <v>27.387438487678967</v>
      </c>
      <c r="AN535" s="190"/>
    </row>
    <row r="536" spans="1:40" ht="14.45" hidden="1" customHeight="1">
      <c r="A536" s="190"/>
      <c r="B536" s="686"/>
      <c r="C536" s="196">
        <v>91</v>
      </c>
      <c r="D536" s="200"/>
      <c r="E536" s="200"/>
      <c r="F536" s="198"/>
      <c r="G536" s="198"/>
      <c r="H536" s="197"/>
      <c r="I536" s="197"/>
      <c r="J536" s="198"/>
      <c r="K536" s="198"/>
      <c r="L536" s="197"/>
      <c r="M536" s="197"/>
      <c r="N536" s="198"/>
      <c r="O536" s="198"/>
      <c r="P536" s="197"/>
      <c r="Q536" s="197"/>
      <c r="R536" s="198"/>
      <c r="S536" s="198"/>
      <c r="T536" s="197"/>
      <c r="U536" s="197"/>
      <c r="V536" s="198"/>
      <c r="W536" s="198"/>
      <c r="X536" s="197"/>
      <c r="Y536" s="197"/>
      <c r="Z536" s="198"/>
      <c r="AA536" s="198"/>
      <c r="AB536" s="197"/>
      <c r="AC536" s="197"/>
      <c r="AD536" s="198"/>
      <c r="AE536" s="198"/>
      <c r="AF536" s="197"/>
      <c r="AG536" s="197"/>
      <c r="AH536" s="198"/>
      <c r="AI536" s="198"/>
      <c r="AJ536" s="197">
        <f t="shared" si="105"/>
        <v>1.4800000000000004E-2</v>
      </c>
      <c r="AK536" s="197">
        <f t="shared" si="102"/>
        <v>0.61347450000000092</v>
      </c>
      <c r="AL536" s="198">
        <f>ROW(AG92)*AJ536^IF(AK536=100%,0,1)*PRODUCT(INDEX(1-AJ$444:AJ535,))</f>
        <v>0.36047177606683489</v>
      </c>
      <c r="AM536" s="199">
        <f t="shared" si="103"/>
        <v>27.747910263745801</v>
      </c>
      <c r="AN536" s="190"/>
    </row>
    <row r="537" spans="1:40" ht="14.45" hidden="1" customHeight="1">
      <c r="A537" s="190"/>
      <c r="B537" s="686"/>
      <c r="C537" s="196">
        <v>92</v>
      </c>
      <c r="D537" s="200"/>
      <c r="E537" s="200"/>
      <c r="F537" s="198"/>
      <c r="G537" s="198"/>
      <c r="H537" s="197"/>
      <c r="I537" s="197"/>
      <c r="J537" s="198"/>
      <c r="K537" s="198"/>
      <c r="L537" s="197"/>
      <c r="M537" s="197"/>
      <c r="N537" s="198"/>
      <c r="O537" s="198"/>
      <c r="P537" s="197"/>
      <c r="Q537" s="197"/>
      <c r="R537" s="198"/>
      <c r="S537" s="198"/>
      <c r="T537" s="197"/>
      <c r="U537" s="197"/>
      <c r="V537" s="198"/>
      <c r="W537" s="198"/>
      <c r="X537" s="197"/>
      <c r="Y537" s="197"/>
      <c r="Z537" s="198"/>
      <c r="AA537" s="198"/>
      <c r="AB537" s="197"/>
      <c r="AC537" s="197"/>
      <c r="AD537" s="198"/>
      <c r="AE537" s="198"/>
      <c r="AF537" s="197"/>
      <c r="AG537" s="197"/>
      <c r="AH537" s="198"/>
      <c r="AI537" s="198"/>
      <c r="AJ537" s="197">
        <f t="shared" si="105"/>
        <v>1.4800000000000004E-2</v>
      </c>
      <c r="AK537" s="197">
        <f t="shared" si="102"/>
        <v>0.62035650000000098</v>
      </c>
      <c r="AL537" s="198">
        <f>ROW(AG93)*AJ537^IF(AK537=100%,0,1)*PRODUCT(INDEX(1-AJ$444:AJ536,))</f>
        <v>0.35899697632214406</v>
      </c>
      <c r="AM537" s="199">
        <f t="shared" si="103"/>
        <v>28.106907240067944</v>
      </c>
      <c r="AN537" s="190"/>
    </row>
    <row r="538" spans="1:40" ht="14.45" hidden="1" customHeight="1">
      <c r="A538" s="190"/>
      <c r="B538" s="686"/>
      <c r="C538" s="196">
        <v>93</v>
      </c>
      <c r="D538" s="200"/>
      <c r="E538" s="200"/>
      <c r="F538" s="198"/>
      <c r="G538" s="198"/>
      <c r="H538" s="197"/>
      <c r="I538" s="197"/>
      <c r="J538" s="198"/>
      <c r="K538" s="198"/>
      <c r="L538" s="197"/>
      <c r="M538" s="197"/>
      <c r="N538" s="198"/>
      <c r="O538" s="198"/>
      <c r="P538" s="197"/>
      <c r="Q538" s="197"/>
      <c r="R538" s="198"/>
      <c r="S538" s="198"/>
      <c r="T538" s="197"/>
      <c r="U538" s="197"/>
      <c r="V538" s="198"/>
      <c r="W538" s="198"/>
      <c r="X538" s="197"/>
      <c r="Y538" s="197"/>
      <c r="Z538" s="198"/>
      <c r="AA538" s="198"/>
      <c r="AB538" s="197"/>
      <c r="AC538" s="197"/>
      <c r="AD538" s="198"/>
      <c r="AE538" s="198"/>
      <c r="AF538" s="197"/>
      <c r="AG538" s="197"/>
      <c r="AH538" s="198"/>
      <c r="AI538" s="198"/>
      <c r="AJ538" s="197">
        <f t="shared" si="105"/>
        <v>1.4800000000000004E-2</v>
      </c>
      <c r="AK538" s="197">
        <f t="shared" si="102"/>
        <v>0.62723850000000103</v>
      </c>
      <c r="AL538" s="198">
        <f>ROW(AG94)*AJ538^IF(AK538=100%,0,1)*PRODUCT(INDEX(1-AJ$444:AJ537,))</f>
        <v>0.35748687291206643</v>
      </c>
      <c r="AM538" s="199">
        <f t="shared" si="103"/>
        <v>28.46439411298001</v>
      </c>
      <c r="AN538" s="190"/>
    </row>
    <row r="539" spans="1:40" ht="14.45" hidden="1" customHeight="1">
      <c r="A539" s="190"/>
      <c r="B539" s="686"/>
      <c r="C539" s="196">
        <v>94</v>
      </c>
      <c r="D539" s="200"/>
      <c r="E539" s="200"/>
      <c r="F539" s="198"/>
      <c r="G539" s="198"/>
      <c r="H539" s="197"/>
      <c r="I539" s="197"/>
      <c r="J539" s="198"/>
      <c r="K539" s="198"/>
      <c r="L539" s="197"/>
      <c r="M539" s="197"/>
      <c r="N539" s="198"/>
      <c r="O539" s="198"/>
      <c r="P539" s="197"/>
      <c r="Q539" s="197"/>
      <c r="R539" s="198"/>
      <c r="S539" s="198"/>
      <c r="T539" s="197"/>
      <c r="U539" s="197"/>
      <c r="V539" s="198"/>
      <c r="W539" s="198"/>
      <c r="X539" s="197"/>
      <c r="Y539" s="197"/>
      <c r="Z539" s="198"/>
      <c r="AA539" s="198"/>
      <c r="AB539" s="197"/>
      <c r="AC539" s="197"/>
      <c r="AD539" s="198"/>
      <c r="AE539" s="198"/>
      <c r="AF539" s="197"/>
      <c r="AG539" s="197"/>
      <c r="AH539" s="198"/>
      <c r="AI539" s="198"/>
      <c r="AJ539" s="197">
        <f t="shared" si="105"/>
        <v>1.4800000000000004E-2</v>
      </c>
      <c r="AK539" s="197">
        <f t="shared" si="102"/>
        <v>0.63412050000000109</v>
      </c>
      <c r="AL539" s="198">
        <f>ROW(AG95)*AJ539^IF(AK539=100%,0,1)*PRODUCT(INDEX(1-AJ$444:AJ538,))</f>
        <v>0.3559428338652334</v>
      </c>
      <c r="AM539" s="199">
        <f t="shared" si="103"/>
        <v>28.820336946845241</v>
      </c>
      <c r="AN539" s="190"/>
    </row>
    <row r="540" spans="1:40" ht="14.45" hidden="1" customHeight="1">
      <c r="A540" s="190"/>
      <c r="B540" s="686"/>
      <c r="C540" s="196">
        <v>95</v>
      </c>
      <c r="D540" s="200"/>
      <c r="E540" s="200"/>
      <c r="F540" s="198"/>
      <c r="G540" s="198"/>
      <c r="H540" s="197"/>
      <c r="I540" s="197"/>
      <c r="J540" s="198"/>
      <c r="K540" s="198"/>
      <c r="L540" s="197"/>
      <c r="M540" s="197"/>
      <c r="N540" s="198"/>
      <c r="O540" s="198"/>
      <c r="P540" s="197"/>
      <c r="Q540" s="197"/>
      <c r="R540" s="198"/>
      <c r="S540" s="198"/>
      <c r="T540" s="197"/>
      <c r="U540" s="197"/>
      <c r="V540" s="198"/>
      <c r="W540" s="198"/>
      <c r="X540" s="197"/>
      <c r="Y540" s="197"/>
      <c r="Z540" s="198"/>
      <c r="AA540" s="198"/>
      <c r="AB540" s="197"/>
      <c r="AC540" s="197"/>
      <c r="AD540" s="198"/>
      <c r="AE540" s="198"/>
      <c r="AF540" s="197"/>
      <c r="AG540" s="197"/>
      <c r="AH540" s="198"/>
      <c r="AI540" s="198"/>
      <c r="AJ540" s="197">
        <f t="shared" si="105"/>
        <v>1.4800000000000004E-2</v>
      </c>
      <c r="AK540" s="197">
        <f t="shared" si="102"/>
        <v>0.64100250000000114</v>
      </c>
      <c r="AL540" s="198">
        <f>ROW(AG96)*AJ540^IF(AK540=100%,0,1)*PRODUCT(INDEX(1-AJ$444:AJ539,))</f>
        <v>0.35436619444954404</v>
      </c>
      <c r="AM540" s="199">
        <f t="shared" si="103"/>
        <v>29.174703141294785</v>
      </c>
      <c r="AN540" s="190"/>
    </row>
    <row r="541" spans="1:40" ht="14.45" hidden="1" customHeight="1">
      <c r="A541" s="190"/>
      <c r="B541" s="686"/>
      <c r="C541" s="196">
        <v>96</v>
      </c>
      <c r="D541" s="200"/>
      <c r="E541" s="200"/>
      <c r="F541" s="198"/>
      <c r="G541" s="198"/>
      <c r="H541" s="197"/>
      <c r="I541" s="197"/>
      <c r="J541" s="198"/>
      <c r="K541" s="198"/>
      <c r="L541" s="197"/>
      <c r="M541" s="197"/>
      <c r="N541" s="198"/>
      <c r="O541" s="198"/>
      <c r="P541" s="197"/>
      <c r="Q541" s="197"/>
      <c r="R541" s="198"/>
      <c r="S541" s="198"/>
      <c r="T541" s="197"/>
      <c r="U541" s="197"/>
      <c r="V541" s="198"/>
      <c r="W541" s="198"/>
      <c r="X541" s="197"/>
      <c r="Y541" s="197"/>
      <c r="Z541" s="198"/>
      <c r="AA541" s="198"/>
      <c r="AB541" s="197"/>
      <c r="AC541" s="197"/>
      <c r="AD541" s="198"/>
      <c r="AE541" s="198"/>
      <c r="AF541" s="197"/>
      <c r="AG541" s="197"/>
      <c r="AH541" s="198"/>
      <c r="AI541" s="198"/>
      <c r="AJ541" s="197">
        <f t="shared" si="105"/>
        <v>1.4800000000000004E-2</v>
      </c>
      <c r="AK541" s="197">
        <f t="shared" si="102"/>
        <v>0.6478845000000012</v>
      </c>
      <c r="AL541" s="198">
        <f>ROW(AG97)*AJ541^IF(AK541=100%,0,1)*PRODUCT(INDEX(1-AJ$444:AJ540,))</f>
        <v>0.35275825784222925</v>
      </c>
      <c r="AM541" s="199">
        <f t="shared" si="103"/>
        <v>29.527461399137014</v>
      </c>
      <c r="AN541" s="190"/>
    </row>
    <row r="542" spans="1:40" ht="14.45" hidden="1" customHeight="1">
      <c r="A542" s="190"/>
      <c r="B542" s="686"/>
      <c r="C542" s="196">
        <v>97</v>
      </c>
      <c r="D542" s="200"/>
      <c r="E542" s="200"/>
      <c r="F542" s="198"/>
      <c r="G542" s="198"/>
      <c r="H542" s="197"/>
      <c r="I542" s="197"/>
      <c r="J542" s="198"/>
      <c r="K542" s="198"/>
      <c r="L542" s="197"/>
      <c r="M542" s="197"/>
      <c r="N542" s="198"/>
      <c r="O542" s="198"/>
      <c r="P542" s="197"/>
      <c r="Q542" s="197"/>
      <c r="R542" s="198"/>
      <c r="S542" s="198"/>
      <c r="T542" s="197"/>
      <c r="U542" s="197"/>
      <c r="V542" s="198"/>
      <c r="W542" s="198"/>
      <c r="X542" s="197"/>
      <c r="Y542" s="197"/>
      <c r="Z542" s="198"/>
      <c r="AA542" s="198"/>
      <c r="AB542" s="197"/>
      <c r="AC542" s="197"/>
      <c r="AD542" s="198"/>
      <c r="AE542" s="198"/>
      <c r="AF542" s="197"/>
      <c r="AG542" s="197"/>
      <c r="AH542" s="198"/>
      <c r="AI542" s="198"/>
      <c r="AJ542" s="197">
        <f t="shared" si="105"/>
        <v>1.4800000000000004E-2</v>
      </c>
      <c r="AK542" s="197">
        <f t="shared" si="102"/>
        <v>0.65476650000000125</v>
      </c>
      <c r="AL542" s="198">
        <f>ROW(AG98)*AJ542^IF(AK542=100%,0,1)*PRODUCT(INDEX(1-AJ$444:AJ541,))</f>
        <v>0.35112029578725867</v>
      </c>
      <c r="AM542" s="199">
        <f t="shared" si="103"/>
        <v>29.878581694924272</v>
      </c>
      <c r="AN542" s="190"/>
    </row>
    <row r="543" spans="1:40" ht="14.45" hidden="1" customHeight="1">
      <c r="A543" s="190"/>
      <c r="B543" s="686"/>
      <c r="C543" s="196">
        <v>98</v>
      </c>
      <c r="D543" s="200"/>
      <c r="E543" s="200"/>
      <c r="F543" s="198"/>
      <c r="G543" s="198"/>
      <c r="H543" s="197"/>
      <c r="I543" s="197"/>
      <c r="J543" s="198"/>
      <c r="K543" s="198"/>
      <c r="L543" s="197"/>
      <c r="M543" s="197"/>
      <c r="N543" s="198"/>
      <c r="O543" s="198"/>
      <c r="P543" s="197"/>
      <c r="Q543" s="197"/>
      <c r="R543" s="198"/>
      <c r="S543" s="198"/>
      <c r="T543" s="197"/>
      <c r="U543" s="197"/>
      <c r="V543" s="198"/>
      <c r="W543" s="198"/>
      <c r="X543" s="197"/>
      <c r="Y543" s="197"/>
      <c r="Z543" s="198"/>
      <c r="AA543" s="198"/>
      <c r="AB543" s="197"/>
      <c r="AC543" s="197"/>
      <c r="AD543" s="198"/>
      <c r="AE543" s="198"/>
      <c r="AF543" s="197"/>
      <c r="AG543" s="197"/>
      <c r="AH543" s="198"/>
      <c r="AI543" s="198"/>
      <c r="AJ543" s="197">
        <f t="shared" si="105"/>
        <v>1.4800000000000004E-2</v>
      </c>
      <c r="AK543" s="197">
        <f t="shared" si="102"/>
        <v>0.66164850000000131</v>
      </c>
      <c r="AL543" s="198">
        <f>ROW(AG99)*AJ543^IF(AK543=100%,0,1)*PRODUCT(INDEX(1-AJ$444:AJ542,))</f>
        <v>0.34945354924031752</v>
      </c>
      <c r="AM543" s="199">
        <f t="shared" si="103"/>
        <v>30.228035244164587</v>
      </c>
      <c r="AN543" s="190"/>
    </row>
    <row r="544" spans="1:40" ht="14.45" hidden="1" customHeight="1">
      <c r="A544" s="190"/>
      <c r="B544" s="686"/>
      <c r="C544" s="196">
        <v>99</v>
      </c>
      <c r="D544" s="200"/>
      <c r="E544" s="200"/>
      <c r="F544" s="198"/>
      <c r="G544" s="198"/>
      <c r="H544" s="197"/>
      <c r="I544" s="197"/>
      <c r="J544" s="198"/>
      <c r="K544" s="198"/>
      <c r="L544" s="197"/>
      <c r="M544" s="197"/>
      <c r="N544" s="198"/>
      <c r="O544" s="198"/>
      <c r="P544" s="197"/>
      <c r="Q544" s="197"/>
      <c r="R544" s="198"/>
      <c r="S544" s="198"/>
      <c r="T544" s="197"/>
      <c r="U544" s="197"/>
      <c r="V544" s="198"/>
      <c r="W544" s="198"/>
      <c r="X544" s="197"/>
      <c r="Y544" s="197"/>
      <c r="Z544" s="198"/>
      <c r="AA544" s="198"/>
      <c r="AB544" s="197"/>
      <c r="AC544" s="197"/>
      <c r="AD544" s="198"/>
      <c r="AE544" s="198"/>
      <c r="AF544" s="197"/>
      <c r="AG544" s="197"/>
      <c r="AH544" s="198"/>
      <c r="AI544" s="198"/>
      <c r="AJ544" s="197">
        <f t="shared" si="105"/>
        <v>1.4800000000000004E-2</v>
      </c>
      <c r="AK544" s="197">
        <f t="shared" si="102"/>
        <v>0.66853050000000136</v>
      </c>
      <c r="AL544" s="198">
        <f>ROW(AG100)*AJ544^IF(AK544=100%,0,1)*PRODUCT(INDEX(1-AJ$444:AJ543,))</f>
        <v>0.34775922900157652</v>
      </c>
      <c r="AM544" s="199">
        <f t="shared" si="103"/>
        <v>30.575794473166162</v>
      </c>
      <c r="AN544" s="190"/>
    </row>
    <row r="545" spans="1:40" ht="14.45" hidden="1" customHeight="1">
      <c r="A545" s="190"/>
      <c r="B545" s="686"/>
      <c r="C545" s="196">
        <v>100</v>
      </c>
      <c r="D545" s="200"/>
      <c r="E545" s="200"/>
      <c r="F545" s="198"/>
      <c r="G545" s="198"/>
      <c r="H545" s="197"/>
      <c r="I545" s="197"/>
      <c r="J545" s="198"/>
      <c r="K545" s="198"/>
      <c r="L545" s="197"/>
      <c r="M545" s="197"/>
      <c r="N545" s="198"/>
      <c r="O545" s="198"/>
      <c r="P545" s="197"/>
      <c r="Q545" s="197"/>
      <c r="R545" s="198"/>
      <c r="S545" s="198"/>
      <c r="T545" s="197"/>
      <c r="U545" s="197"/>
      <c r="V545" s="198"/>
      <c r="W545" s="198"/>
      <c r="X545" s="197"/>
      <c r="Y545" s="197"/>
      <c r="Z545" s="198"/>
      <c r="AA545" s="198"/>
      <c r="AB545" s="197"/>
      <c r="AC545" s="197"/>
      <c r="AD545" s="198"/>
      <c r="AE545" s="198"/>
      <c r="AF545" s="197"/>
      <c r="AG545" s="197"/>
      <c r="AH545" s="198"/>
      <c r="AI545" s="198"/>
      <c r="AJ545" s="197">
        <f t="shared" si="105"/>
        <v>1.4800000000000004E-2</v>
      </c>
      <c r="AK545" s="197">
        <f t="shared" si="102"/>
        <v>0.67541250000000141</v>
      </c>
      <c r="AL545" s="198">
        <f>ROW(AG101)*AJ545^IF(AK545=100%,0,1)*PRODUCT(INDEX(1-AJ$444:AJ544,))</f>
        <v>0.34603851633647675</v>
      </c>
      <c r="AM545" s="199">
        <f t="shared" si="103"/>
        <v>30.92183298950264</v>
      </c>
      <c r="AN545" s="190"/>
    </row>
    <row r="546" spans="1:40" ht="14.45" hidden="1" customHeight="1">
      <c r="A546" s="190"/>
      <c r="B546" s="686"/>
      <c r="C546" s="196">
        <v>101</v>
      </c>
      <c r="D546" s="200"/>
      <c r="E546" s="200"/>
      <c r="F546" s="198"/>
      <c r="G546" s="198"/>
      <c r="H546" s="197"/>
      <c r="I546" s="197"/>
      <c r="J546" s="198"/>
      <c r="K546" s="198"/>
      <c r="L546" s="197"/>
      <c r="M546" s="197"/>
      <c r="N546" s="198"/>
      <c r="O546" s="198"/>
      <c r="P546" s="197"/>
      <c r="Q546" s="197"/>
      <c r="R546" s="198"/>
      <c r="S546" s="198"/>
      <c r="T546" s="197"/>
      <c r="U546" s="197"/>
      <c r="V546" s="198"/>
      <c r="W546" s="198"/>
      <c r="X546" s="197"/>
      <c r="Y546" s="197"/>
      <c r="Z546" s="198"/>
      <c r="AA546" s="198"/>
      <c r="AB546" s="197"/>
      <c r="AC546" s="197"/>
      <c r="AD546" s="198"/>
      <c r="AE546" s="198"/>
      <c r="AF546" s="197"/>
      <c r="AG546" s="197"/>
      <c r="AH546" s="198"/>
      <c r="AI546" s="198"/>
      <c r="AJ546" s="197">
        <f t="shared" si="105"/>
        <v>1.4800000000000004E-2</v>
      </c>
      <c r="AK546" s="197">
        <f t="shared" si="102"/>
        <v>0.68229450000000147</v>
      </c>
      <c r="AL546" s="198">
        <f>ROW(AG102)*AJ546^IF(AK546=100%,0,1)*PRODUCT(INDEX(1-AJ$444:AJ545,))</f>
        <v>0.34429256358474342</v>
      </c>
      <c r="AM546" s="199">
        <f t="shared" si="103"/>
        <v>31.266125553087385</v>
      </c>
      <c r="AN546" s="190"/>
    </row>
    <row r="547" spans="1:40" ht="14.45" hidden="1" customHeight="1">
      <c r="A547" s="190"/>
      <c r="B547" s="686"/>
      <c r="C547" s="196">
        <v>102</v>
      </c>
      <c r="D547" s="200"/>
      <c r="E547" s="200"/>
      <c r="F547" s="198"/>
      <c r="G547" s="198"/>
      <c r="H547" s="197"/>
      <c r="I547" s="197"/>
      <c r="J547" s="198"/>
      <c r="K547" s="198"/>
      <c r="L547" s="197"/>
      <c r="M547" s="197"/>
      <c r="N547" s="198"/>
      <c r="O547" s="198"/>
      <c r="P547" s="197"/>
      <c r="Q547" s="197"/>
      <c r="R547" s="198"/>
      <c r="S547" s="198"/>
      <c r="T547" s="197"/>
      <c r="U547" s="197"/>
      <c r="V547" s="198"/>
      <c r="W547" s="198"/>
      <c r="X547" s="197"/>
      <c r="Y547" s="197"/>
      <c r="Z547" s="198"/>
      <c r="AA547" s="198"/>
      <c r="AB547" s="197"/>
      <c r="AC547" s="197"/>
      <c r="AD547" s="198"/>
      <c r="AE547" s="198"/>
      <c r="AF547" s="197"/>
      <c r="AG547" s="197"/>
      <c r="AH547" s="198"/>
      <c r="AI547" s="198"/>
      <c r="AJ547" s="197">
        <f t="shared" si="105"/>
        <v>1.4800000000000004E-2</v>
      </c>
      <c r="AK547" s="197">
        <f t="shared" si="102"/>
        <v>0.68917650000000152</v>
      </c>
      <c r="AL547" s="198">
        <f>ROW(AG103)*AJ547^IF(AK547=100%,0,1)*PRODUCT(INDEX(1-AJ$444:AJ546,))</f>
        <v>0.34252249475784302</v>
      </c>
      <c r="AM547" s="199">
        <f t="shared" si="103"/>
        <v>31.608648047845229</v>
      </c>
      <c r="AN547" s="190"/>
    </row>
    <row r="548" spans="1:40" ht="14.45" hidden="1" customHeight="1">
      <c r="A548" s="190"/>
      <c r="B548" s="686"/>
      <c r="C548" s="196">
        <v>103</v>
      </c>
      <c r="D548" s="200"/>
      <c r="E548" s="200"/>
      <c r="F548" s="198"/>
      <c r="G548" s="198"/>
      <c r="H548" s="197"/>
      <c r="I548" s="197"/>
      <c r="J548" s="198"/>
      <c r="K548" s="198"/>
      <c r="L548" s="197"/>
      <c r="M548" s="197"/>
      <c r="N548" s="198"/>
      <c r="O548" s="198"/>
      <c r="P548" s="197"/>
      <c r="Q548" s="197"/>
      <c r="R548" s="198"/>
      <c r="S548" s="198"/>
      <c r="T548" s="197"/>
      <c r="U548" s="197"/>
      <c r="V548" s="198"/>
      <c r="W548" s="198"/>
      <c r="X548" s="197"/>
      <c r="Y548" s="197"/>
      <c r="Z548" s="198"/>
      <c r="AA548" s="198"/>
      <c r="AB548" s="197"/>
      <c r="AC548" s="197"/>
      <c r="AD548" s="198"/>
      <c r="AE548" s="198"/>
      <c r="AF548" s="197"/>
      <c r="AG548" s="197"/>
      <c r="AH548" s="198"/>
      <c r="AI548" s="198"/>
      <c r="AJ548" s="197">
        <f t="shared" si="105"/>
        <v>1.4800000000000004E-2</v>
      </c>
      <c r="AK548" s="197">
        <f t="shared" si="102"/>
        <v>0.69605850000000158</v>
      </c>
      <c r="AL548" s="198">
        <f>ROW(AG104)*AJ548^IF(AK548=100%,0,1)*PRODUCT(INDEX(1-AJ$444:AJ547,))</f>
        <v>0.34072940612509123</v>
      </c>
      <c r="AM548" s="199">
        <f t="shared" si="103"/>
        <v>31.949377453970321</v>
      </c>
      <c r="AN548" s="190"/>
    </row>
    <row r="549" spans="1:40" ht="14.45" hidden="1" customHeight="1">
      <c r="A549" s="190"/>
      <c r="B549" s="686"/>
      <c r="C549" s="196">
        <v>104</v>
      </c>
      <c r="D549" s="200"/>
      <c r="E549" s="200"/>
      <c r="F549" s="198"/>
      <c r="G549" s="198"/>
      <c r="H549" s="197"/>
      <c r="I549" s="197"/>
      <c r="J549" s="198"/>
      <c r="K549" s="198"/>
      <c r="L549" s="197"/>
      <c r="M549" s="197"/>
      <c r="N549" s="198"/>
      <c r="O549" s="198"/>
      <c r="P549" s="197"/>
      <c r="Q549" s="197"/>
      <c r="R549" s="198"/>
      <c r="S549" s="198"/>
      <c r="T549" s="197"/>
      <c r="U549" s="197"/>
      <c r="V549" s="198"/>
      <c r="W549" s="198"/>
      <c r="X549" s="197"/>
      <c r="Y549" s="197"/>
      <c r="Z549" s="198"/>
      <c r="AA549" s="198"/>
      <c r="AB549" s="197"/>
      <c r="AC549" s="197"/>
      <c r="AD549" s="198"/>
      <c r="AE549" s="198"/>
      <c r="AF549" s="197"/>
      <c r="AG549" s="197"/>
      <c r="AH549" s="198"/>
      <c r="AI549" s="198"/>
      <c r="AJ549" s="197">
        <f t="shared" si="105"/>
        <v>1.4800000000000004E-2</v>
      </c>
      <c r="AK549" s="197">
        <f t="shared" si="102"/>
        <v>0.70294050000000163</v>
      </c>
      <c r="AL549" s="198">
        <f>ROW(AG105)*AJ549^IF(AK549=100%,0,1)*PRODUCT(INDEX(1-AJ$444:AJ548,))</f>
        <v>0.33891436678861719</v>
      </c>
      <c r="AM549" s="199">
        <f t="shared" si="103"/>
        <v>32.288291820758936</v>
      </c>
      <c r="AN549" s="190"/>
    </row>
    <row r="550" spans="1:40" ht="14.45" hidden="1" customHeight="1">
      <c r="A550" s="190"/>
      <c r="B550" s="686"/>
      <c r="C550" s="196">
        <v>105</v>
      </c>
      <c r="D550" s="200"/>
      <c r="E550" s="200"/>
      <c r="F550" s="198"/>
      <c r="G550" s="198"/>
      <c r="H550" s="197"/>
      <c r="I550" s="197"/>
      <c r="J550" s="198"/>
      <c r="K550" s="198"/>
      <c r="L550" s="197"/>
      <c r="M550" s="197"/>
      <c r="N550" s="198"/>
      <c r="O550" s="198"/>
      <c r="P550" s="197"/>
      <c r="Q550" s="197"/>
      <c r="R550" s="198"/>
      <c r="S550" s="198"/>
      <c r="T550" s="197"/>
      <c r="U550" s="197"/>
      <c r="V550" s="198"/>
      <c r="W550" s="198"/>
      <c r="X550" s="197"/>
      <c r="Y550" s="197"/>
      <c r="Z550" s="198"/>
      <c r="AA550" s="198"/>
      <c r="AB550" s="197"/>
      <c r="AC550" s="197"/>
      <c r="AD550" s="198"/>
      <c r="AE550" s="198"/>
      <c r="AF550" s="197"/>
      <c r="AG550" s="197"/>
      <c r="AH550" s="198"/>
      <c r="AI550" s="198"/>
      <c r="AJ550" s="197">
        <f t="shared" si="105"/>
        <v>1.4800000000000004E-2</v>
      </c>
      <c r="AK550" s="197">
        <f t="shared" si="102"/>
        <v>0.70982250000000169</v>
      </c>
      <c r="AL550" s="198">
        <f>ROW(AG106)*AJ550^IF(AK550=100%,0,1)*PRODUCT(INDEX(1-AJ$444:AJ549,))</f>
        <v>0.33707841924738507</v>
      </c>
      <c r="AM550" s="199">
        <f t="shared" si="103"/>
        <v>32.625370240006319</v>
      </c>
      <c r="AN550" s="190"/>
    </row>
    <row r="551" spans="1:40" ht="14.45" hidden="1" customHeight="1">
      <c r="A551" s="190"/>
      <c r="B551" s="686"/>
      <c r="C551" s="196">
        <v>106</v>
      </c>
      <c r="D551" s="200"/>
      <c r="E551" s="200"/>
      <c r="F551" s="198"/>
      <c r="G551" s="198"/>
      <c r="H551" s="197"/>
      <c r="I551" s="197"/>
      <c r="J551" s="198"/>
      <c r="K551" s="198"/>
      <c r="L551" s="197"/>
      <c r="M551" s="197"/>
      <c r="N551" s="198"/>
      <c r="O551" s="198"/>
      <c r="P551" s="197"/>
      <c r="Q551" s="197"/>
      <c r="R551" s="198"/>
      <c r="S551" s="198"/>
      <c r="T551" s="197"/>
      <c r="U551" s="197"/>
      <c r="V551" s="198"/>
      <c r="W551" s="198"/>
      <c r="X551" s="197"/>
      <c r="Y551" s="197"/>
      <c r="Z551" s="198"/>
      <c r="AA551" s="198"/>
      <c r="AB551" s="197"/>
      <c r="AC551" s="197"/>
      <c r="AD551" s="198"/>
      <c r="AE551" s="198"/>
      <c r="AF551" s="197"/>
      <c r="AG551" s="197"/>
      <c r="AH551" s="198"/>
      <c r="AI551" s="198"/>
      <c r="AJ551" s="197">
        <f t="shared" si="105"/>
        <v>1.4800000000000004E-2</v>
      </c>
      <c r="AK551" s="197">
        <f t="shared" si="102"/>
        <v>0.71670450000000174</v>
      </c>
      <c r="AL551" s="198">
        <f>ROW(AG107)*AJ551^IF(AK551=100%,0,1)*PRODUCT(INDEX(1-AJ$444:AJ550,))</f>
        <v>0.33522257995047211</v>
      </c>
      <c r="AM551" s="199">
        <f t="shared" si="103"/>
        <v>32.960592819956794</v>
      </c>
      <c r="AN551" s="190"/>
    </row>
    <row r="552" spans="1:40" ht="14.45" hidden="1" customHeight="1">
      <c r="A552" s="190"/>
      <c r="B552" s="686"/>
      <c r="C552" s="196">
        <v>107</v>
      </c>
      <c r="D552" s="200"/>
      <c r="E552" s="200"/>
      <c r="F552" s="198"/>
      <c r="G552" s="198"/>
      <c r="H552" s="197"/>
      <c r="I552" s="197"/>
      <c r="J552" s="198"/>
      <c r="K552" s="198"/>
      <c r="L552" s="197"/>
      <c r="M552" s="197"/>
      <c r="N552" s="198"/>
      <c r="O552" s="198"/>
      <c r="P552" s="197"/>
      <c r="Q552" s="197"/>
      <c r="R552" s="198"/>
      <c r="S552" s="198"/>
      <c r="T552" s="197"/>
      <c r="U552" s="197"/>
      <c r="V552" s="198"/>
      <c r="W552" s="198"/>
      <c r="X552" s="197"/>
      <c r="Y552" s="197"/>
      <c r="Z552" s="198"/>
      <c r="AA552" s="198"/>
      <c r="AB552" s="197"/>
      <c r="AC552" s="197"/>
      <c r="AD552" s="198"/>
      <c r="AE552" s="198"/>
      <c r="AF552" s="197"/>
      <c r="AG552" s="197"/>
      <c r="AH552" s="198"/>
      <c r="AI552" s="198"/>
      <c r="AJ552" s="197">
        <f t="shared" si="105"/>
        <v>1.4800000000000004E-2</v>
      </c>
      <c r="AK552" s="197">
        <f t="shared" si="102"/>
        <v>0.7235865000000018</v>
      </c>
      <c r="AL552" s="198">
        <f>ROW(AG108)*AJ552^IF(AK552=100%,0,1)*PRODUCT(INDEX(1-AJ$444:AJ551,))</f>
        <v>0.33334783983979582</v>
      </c>
      <c r="AM552" s="199">
        <f t="shared" si="103"/>
        <v>33.29394065979659</v>
      </c>
      <c r="AN552" s="190"/>
    </row>
    <row r="553" spans="1:40" ht="14.45" hidden="1" customHeight="1">
      <c r="A553" s="190"/>
      <c r="B553" s="686"/>
      <c r="C553" s="196">
        <v>108</v>
      </c>
      <c r="D553" s="200"/>
      <c r="E553" s="200"/>
      <c r="F553" s="198"/>
      <c r="G553" s="198"/>
      <c r="H553" s="197"/>
      <c r="I553" s="197"/>
      <c r="J553" s="198"/>
      <c r="K553" s="198"/>
      <c r="L553" s="197"/>
      <c r="M553" s="197"/>
      <c r="N553" s="198"/>
      <c r="O553" s="198"/>
      <c r="P553" s="197"/>
      <c r="Q553" s="197"/>
      <c r="R553" s="198"/>
      <c r="S553" s="198"/>
      <c r="T553" s="197"/>
      <c r="U553" s="197"/>
      <c r="V553" s="198"/>
      <c r="W553" s="198"/>
      <c r="X553" s="197"/>
      <c r="Y553" s="197"/>
      <c r="Z553" s="198"/>
      <c r="AA553" s="198"/>
      <c r="AB553" s="197"/>
      <c r="AC553" s="197"/>
      <c r="AD553" s="198"/>
      <c r="AE553" s="198"/>
      <c r="AF553" s="197"/>
      <c r="AG553" s="197"/>
      <c r="AH553" s="198"/>
      <c r="AI553" s="198"/>
      <c r="AJ553" s="197">
        <f t="shared" si="105"/>
        <v>1.4800000000000004E-2</v>
      </c>
      <c r="AK553" s="197">
        <f t="shared" si="102"/>
        <v>0.73046850000000185</v>
      </c>
      <c r="AL553" s="198">
        <f>ROW(AG109)*AJ553^IF(AK553=100%,0,1)*PRODUCT(INDEX(1-AJ$444:AJ552,))</f>
        <v>0.33145516488248322</v>
      </c>
      <c r="AM553" s="199">
        <f t="shared" si="103"/>
        <v>33.625395824679075</v>
      </c>
      <c r="AN553" s="190"/>
    </row>
    <row r="554" spans="1:40" ht="14.45" hidden="1" customHeight="1">
      <c r="A554" s="190"/>
      <c r="B554" s="686"/>
      <c r="C554" s="196">
        <v>109</v>
      </c>
      <c r="D554" s="200"/>
      <c r="E554" s="200"/>
      <c r="F554" s="198"/>
      <c r="G554" s="198"/>
      <c r="H554" s="197"/>
      <c r="I554" s="197"/>
      <c r="J554" s="198"/>
      <c r="K554" s="198"/>
      <c r="L554" s="197"/>
      <c r="M554" s="197"/>
      <c r="N554" s="198"/>
      <c r="O554" s="198"/>
      <c r="P554" s="197"/>
      <c r="Q554" s="197"/>
      <c r="R554" s="198"/>
      <c r="S554" s="198"/>
      <c r="T554" s="197"/>
      <c r="U554" s="197"/>
      <c r="V554" s="198"/>
      <c r="W554" s="198"/>
      <c r="X554" s="197"/>
      <c r="Y554" s="197"/>
      <c r="Z554" s="198"/>
      <c r="AA554" s="198"/>
      <c r="AB554" s="197"/>
      <c r="AC554" s="197"/>
      <c r="AD554" s="198"/>
      <c r="AE554" s="198"/>
      <c r="AF554" s="197"/>
      <c r="AG554" s="197"/>
      <c r="AH554" s="198"/>
      <c r="AI554" s="198"/>
      <c r="AJ554" s="197">
        <f t="shared" si="105"/>
        <v>1.4800000000000004E-2</v>
      </c>
      <c r="AK554" s="197">
        <f t="shared" si="102"/>
        <v>0.73735050000000191</v>
      </c>
      <c r="AL554" s="198">
        <f>ROW(AG110)*AJ554^IF(AK554=100%,0,1)*PRODUCT(INDEX(1-AJ$444:AJ553,))</f>
        <v>0.32954549659306853</v>
      </c>
      <c r="AM554" s="199">
        <f t="shared" si="103"/>
        <v>33.954941321272145</v>
      </c>
      <c r="AN554" s="190"/>
    </row>
    <row r="555" spans="1:40" ht="14.45" hidden="1" customHeight="1">
      <c r="A555" s="190"/>
      <c r="B555" s="686"/>
      <c r="C555" s="196">
        <v>110</v>
      </c>
      <c r="D555" s="200"/>
      <c r="E555" s="200"/>
      <c r="F555" s="198"/>
      <c r="G555" s="198"/>
      <c r="H555" s="197"/>
      <c r="I555" s="197"/>
      <c r="J555" s="198"/>
      <c r="K555" s="198"/>
      <c r="L555" s="197"/>
      <c r="M555" s="197"/>
      <c r="N555" s="198"/>
      <c r="O555" s="198"/>
      <c r="P555" s="197"/>
      <c r="Q555" s="197"/>
      <c r="R555" s="198"/>
      <c r="S555" s="198"/>
      <c r="T555" s="197"/>
      <c r="U555" s="197"/>
      <c r="V555" s="198"/>
      <c r="W555" s="198"/>
      <c r="X555" s="197"/>
      <c r="Y555" s="197"/>
      <c r="Z555" s="198"/>
      <c r="AA555" s="198"/>
      <c r="AB555" s="197"/>
      <c r="AC555" s="197"/>
      <c r="AD555" s="198"/>
      <c r="AE555" s="198"/>
      <c r="AF555" s="197"/>
      <c r="AG555" s="197"/>
      <c r="AH555" s="198"/>
      <c r="AI555" s="198"/>
      <c r="AJ555" s="197">
        <f t="shared" si="105"/>
        <v>1.4800000000000004E-2</v>
      </c>
      <c r="AK555" s="197">
        <f t="shared" si="102"/>
        <v>0.74423250000000196</v>
      </c>
      <c r="AL555" s="198">
        <f>ROW(AG111)*AJ555^IF(AK555=100%,0,1)*PRODUCT(INDEX(1-AJ$444:AJ554,))</f>
        <v>0.32761975254570469</v>
      </c>
      <c r="AM555" s="199">
        <f t="shared" si="103"/>
        <v>34.282561073817853</v>
      </c>
      <c r="AN555" s="190"/>
    </row>
    <row r="556" spans="1:40" ht="14.45" hidden="1" customHeight="1">
      <c r="A556" s="190"/>
      <c r="B556" s="686"/>
      <c r="C556" s="196">
        <v>111</v>
      </c>
      <c r="D556" s="200"/>
      <c r="E556" s="200"/>
      <c r="F556" s="198"/>
      <c r="G556" s="198"/>
      <c r="H556" s="197"/>
      <c r="I556" s="197"/>
      <c r="J556" s="198"/>
      <c r="K556" s="198"/>
      <c r="L556" s="197"/>
      <c r="M556" s="197"/>
      <c r="N556" s="198"/>
      <c r="O556" s="198"/>
      <c r="P556" s="197"/>
      <c r="Q556" s="197"/>
      <c r="R556" s="198"/>
      <c r="S556" s="198"/>
      <c r="T556" s="197"/>
      <c r="U556" s="197"/>
      <c r="V556" s="198"/>
      <c r="W556" s="198"/>
      <c r="X556" s="197"/>
      <c r="Y556" s="197"/>
      <c r="Z556" s="198"/>
      <c r="AA556" s="198"/>
      <c r="AB556" s="197"/>
      <c r="AC556" s="197"/>
      <c r="AD556" s="198"/>
      <c r="AE556" s="198"/>
      <c r="AF556" s="197"/>
      <c r="AG556" s="197"/>
      <c r="AH556" s="198"/>
      <c r="AI556" s="198"/>
      <c r="AJ556" s="197">
        <f t="shared" si="105"/>
        <v>1.4800000000000004E-2</v>
      </c>
      <c r="AK556" s="197">
        <f t="shared" si="102"/>
        <v>0.75111450000000202</v>
      </c>
      <c r="AL556" s="198">
        <f>ROW(AG112)*AJ556^IF(AK556=100%,0,1)*PRODUCT(INDEX(1-AJ$444:AJ555,))</f>
        <v>0.32567882687656902</v>
      </c>
      <c r="AM556" s="199">
        <f t="shared" si="103"/>
        <v>34.608239900694421</v>
      </c>
      <c r="AN556" s="190"/>
    </row>
    <row r="557" spans="1:40" ht="14.45" hidden="1" customHeight="1">
      <c r="A557" s="190"/>
      <c r="B557" s="686"/>
      <c r="C557" s="196">
        <v>112</v>
      </c>
      <c r="D557" s="200"/>
      <c r="E557" s="200"/>
      <c r="F557" s="198"/>
      <c r="G557" s="198"/>
      <c r="H557" s="197"/>
      <c r="I557" s="197"/>
      <c r="J557" s="198"/>
      <c r="K557" s="198"/>
      <c r="L557" s="197"/>
      <c r="M557" s="197"/>
      <c r="N557" s="198"/>
      <c r="O557" s="198"/>
      <c r="P557" s="197"/>
      <c r="Q557" s="197"/>
      <c r="R557" s="198"/>
      <c r="S557" s="198"/>
      <c r="T557" s="197"/>
      <c r="U557" s="197"/>
      <c r="V557" s="198"/>
      <c r="W557" s="198"/>
      <c r="X557" s="197"/>
      <c r="Y557" s="197"/>
      <c r="Z557" s="198"/>
      <c r="AA557" s="198"/>
      <c r="AB557" s="197"/>
      <c r="AC557" s="197"/>
      <c r="AD557" s="198"/>
      <c r="AE557" s="198"/>
      <c r="AF557" s="197"/>
      <c r="AG557" s="197"/>
      <c r="AH557" s="198"/>
      <c r="AI557" s="198"/>
      <c r="AJ557" s="197">
        <f t="shared" si="105"/>
        <v>1.4800000000000004E-2</v>
      </c>
      <c r="AK557" s="197">
        <f t="shared" si="102"/>
        <v>0.75799650000000207</v>
      </c>
      <c r="AL557" s="198">
        <f>ROW(AG113)*AJ557^IF(AK557=100%,0,1)*PRODUCT(INDEX(1-AJ$444:AJ556,))</f>
        <v>0.3237235907766422</v>
      </c>
      <c r="AM557" s="199">
        <f t="shared" si="103"/>
        <v>34.931963491471066</v>
      </c>
      <c r="AN557" s="190"/>
    </row>
    <row r="558" spans="1:40" ht="14.45" hidden="1" customHeight="1">
      <c r="A558" s="190"/>
      <c r="B558" s="686"/>
      <c r="C558" s="196">
        <v>113</v>
      </c>
      <c r="D558" s="200"/>
      <c r="E558" s="200"/>
      <c r="F558" s="198"/>
      <c r="G558" s="198"/>
      <c r="H558" s="197"/>
      <c r="I558" s="197"/>
      <c r="J558" s="198"/>
      <c r="K558" s="198"/>
      <c r="L558" s="197"/>
      <c r="M558" s="197"/>
      <c r="N558" s="198"/>
      <c r="O558" s="198"/>
      <c r="P558" s="197"/>
      <c r="Q558" s="197"/>
      <c r="R558" s="198"/>
      <c r="S558" s="198"/>
      <c r="T558" s="197"/>
      <c r="U558" s="197"/>
      <c r="V558" s="198"/>
      <c r="W558" s="198"/>
      <c r="X558" s="197"/>
      <c r="Y558" s="197"/>
      <c r="Z558" s="198"/>
      <c r="AA558" s="198"/>
      <c r="AB558" s="197"/>
      <c r="AC558" s="197"/>
      <c r="AD558" s="198"/>
      <c r="AE558" s="198"/>
      <c r="AF558" s="197"/>
      <c r="AG558" s="197"/>
      <c r="AH558" s="198"/>
      <c r="AI558" s="198"/>
      <c r="AJ558" s="197">
        <f t="shared" si="105"/>
        <v>1.4800000000000004E-2</v>
      </c>
      <c r="AK558" s="197">
        <f t="shared" si="102"/>
        <v>0.76487850000000213</v>
      </c>
      <c r="AL558" s="198">
        <f>ROW(AG114)*AJ558^IF(AK558=100%,0,1)*PRODUCT(INDEX(1-AJ$444:AJ557,))</f>
        <v>0.32175489297503412</v>
      </c>
      <c r="AM558" s="199">
        <f t="shared" si="103"/>
        <v>35.253718384446103</v>
      </c>
      <c r="AN558" s="190"/>
    </row>
    <row r="559" spans="1:40" ht="14.45" hidden="1" customHeight="1">
      <c r="A559" s="190"/>
      <c r="B559" s="686"/>
      <c r="C559" s="196">
        <v>114</v>
      </c>
      <c r="D559" s="200"/>
      <c r="E559" s="200"/>
      <c r="F559" s="198"/>
      <c r="G559" s="198"/>
      <c r="H559" s="197"/>
      <c r="I559" s="197"/>
      <c r="J559" s="198"/>
      <c r="K559" s="198"/>
      <c r="L559" s="197"/>
      <c r="M559" s="197"/>
      <c r="N559" s="198"/>
      <c r="O559" s="198"/>
      <c r="P559" s="197"/>
      <c r="Q559" s="197"/>
      <c r="R559" s="198"/>
      <c r="S559" s="198"/>
      <c r="T559" s="197"/>
      <c r="U559" s="197"/>
      <c r="V559" s="198"/>
      <c r="W559" s="198"/>
      <c r="X559" s="197"/>
      <c r="Y559" s="197"/>
      <c r="Z559" s="198"/>
      <c r="AA559" s="198"/>
      <c r="AB559" s="197"/>
      <c r="AC559" s="197"/>
      <c r="AD559" s="198"/>
      <c r="AE559" s="198"/>
      <c r="AF559" s="197"/>
      <c r="AG559" s="197"/>
      <c r="AH559" s="198"/>
      <c r="AI559" s="198"/>
      <c r="AJ559" s="197">
        <f t="shared" si="105"/>
        <v>1.4800000000000004E-2</v>
      </c>
      <c r="AK559" s="197">
        <f t="shared" si="102"/>
        <v>0.77176050000000218</v>
      </c>
      <c r="AL559" s="198">
        <f>ROW(AG115)*AJ559^IF(AK559=100%,0,1)*PRODUCT(INDEX(1-AJ$444:AJ558,))</f>
        <v>0.31977356021302994</v>
      </c>
      <c r="AM559" s="199">
        <f t="shared" si="103"/>
        <v>35.573491944659132</v>
      </c>
      <c r="AN559" s="190"/>
    </row>
    <row r="560" spans="1:40" ht="14.45" hidden="1" customHeight="1">
      <c r="A560" s="190"/>
      <c r="B560" s="686"/>
      <c r="C560" s="196">
        <v>115</v>
      </c>
      <c r="D560" s="200"/>
      <c r="E560" s="200"/>
      <c r="F560" s="198"/>
      <c r="G560" s="198"/>
      <c r="H560" s="197"/>
      <c r="I560" s="197"/>
      <c r="J560" s="198"/>
      <c r="K560" s="198"/>
      <c r="L560" s="197"/>
      <c r="M560" s="197"/>
      <c r="N560" s="198"/>
      <c r="O560" s="198"/>
      <c r="P560" s="197"/>
      <c r="Q560" s="197"/>
      <c r="R560" s="198"/>
      <c r="S560" s="198"/>
      <c r="T560" s="197"/>
      <c r="U560" s="197"/>
      <c r="V560" s="198"/>
      <c r="W560" s="198"/>
      <c r="X560" s="197"/>
      <c r="Y560" s="197"/>
      <c r="Z560" s="198"/>
      <c r="AA560" s="198"/>
      <c r="AB560" s="197"/>
      <c r="AC560" s="197"/>
      <c r="AD560" s="198"/>
      <c r="AE560" s="198"/>
      <c r="AF560" s="197"/>
      <c r="AG560" s="197"/>
      <c r="AH560" s="198"/>
      <c r="AI560" s="198"/>
      <c r="AJ560" s="197">
        <f t="shared" si="105"/>
        <v>1.4800000000000004E-2</v>
      </c>
      <c r="AK560" s="197">
        <f t="shared" si="102"/>
        <v>0.77864250000000224</v>
      </c>
      <c r="AL560" s="198">
        <f>ROW(AG116)*AJ560^IF(AK560=100%,0,1)*PRODUCT(INDEX(1-AJ$444:AJ559,))</f>
        <v>0.31778039770902383</v>
      </c>
      <c r="AM560" s="199">
        <f t="shared" si="103"/>
        <v>35.891272342368154</v>
      </c>
      <c r="AN560" s="190"/>
    </row>
    <row r="561" spans="1:40" ht="14.45" hidden="1" customHeight="1">
      <c r="A561" s="190"/>
      <c r="B561" s="686"/>
      <c r="C561" s="196">
        <v>116</v>
      </c>
      <c r="D561" s="200"/>
      <c r="E561" s="200"/>
      <c r="F561" s="198"/>
      <c r="G561" s="198"/>
      <c r="H561" s="197"/>
      <c r="I561" s="197"/>
      <c r="J561" s="198"/>
      <c r="K561" s="198"/>
      <c r="L561" s="197"/>
      <c r="M561" s="197"/>
      <c r="N561" s="198"/>
      <c r="O561" s="198"/>
      <c r="P561" s="197"/>
      <c r="Q561" s="197"/>
      <c r="R561" s="198"/>
      <c r="S561" s="198"/>
      <c r="T561" s="197"/>
      <c r="U561" s="197"/>
      <c r="V561" s="198"/>
      <c r="W561" s="198"/>
      <c r="X561" s="197"/>
      <c r="Y561" s="197"/>
      <c r="Z561" s="198"/>
      <c r="AA561" s="198"/>
      <c r="AB561" s="197"/>
      <c r="AC561" s="197"/>
      <c r="AD561" s="198"/>
      <c r="AE561" s="198"/>
      <c r="AF561" s="197"/>
      <c r="AG561" s="197"/>
      <c r="AH561" s="198"/>
      <c r="AI561" s="198"/>
      <c r="AJ561" s="197">
        <f t="shared" si="105"/>
        <v>1.4800000000000004E-2</v>
      </c>
      <c r="AK561" s="197">
        <f t="shared" si="102"/>
        <v>0.78552450000000229</v>
      </c>
      <c r="AL561" s="198">
        <f>ROW(AG117)*AJ561^IF(AK561=100%,0,1)*PRODUCT(INDEX(1-AJ$444:AJ560,))</f>
        <v>0.31577618961450726</v>
      </c>
      <c r="AM561" s="199">
        <f t="shared" si="103"/>
        <v>36.207048531982664</v>
      </c>
      <c r="AN561" s="190"/>
    </row>
    <row r="562" spans="1:40" ht="14.45" hidden="1" customHeight="1">
      <c r="A562" s="190"/>
      <c r="B562" s="686"/>
      <c r="C562" s="196">
        <v>117</v>
      </c>
      <c r="D562" s="200"/>
      <c r="E562" s="200"/>
      <c r="F562" s="198"/>
      <c r="G562" s="198"/>
      <c r="H562" s="197"/>
      <c r="I562" s="197"/>
      <c r="J562" s="198"/>
      <c r="K562" s="198"/>
      <c r="L562" s="197"/>
      <c r="M562" s="197"/>
      <c r="N562" s="198"/>
      <c r="O562" s="198"/>
      <c r="P562" s="197"/>
      <c r="Q562" s="197"/>
      <c r="R562" s="198"/>
      <c r="S562" s="198"/>
      <c r="T562" s="197"/>
      <c r="U562" s="197"/>
      <c r="V562" s="198"/>
      <c r="W562" s="198"/>
      <c r="X562" s="197"/>
      <c r="Y562" s="197"/>
      <c r="Z562" s="198"/>
      <c r="AA562" s="198"/>
      <c r="AB562" s="197"/>
      <c r="AC562" s="197"/>
      <c r="AD562" s="198"/>
      <c r="AE562" s="198"/>
      <c r="AF562" s="197"/>
      <c r="AG562" s="197"/>
      <c r="AH562" s="198"/>
      <c r="AI562" s="198"/>
      <c r="AJ562" s="197">
        <f t="shared" si="105"/>
        <v>1.4800000000000004E-2</v>
      </c>
      <c r="AK562" s="197">
        <f t="shared" si="102"/>
        <v>0.79240650000000235</v>
      </c>
      <c r="AL562" s="198">
        <f>ROW(AG118)*AJ562^IF(AK562=100%,0,1)*PRODUCT(INDEX(1-AJ$444:AJ561,))</f>
        <v>0.31376169946127419</v>
      </c>
      <c r="AM562" s="199">
        <f t="shared" si="103"/>
        <v>36.520810231443939</v>
      </c>
      <c r="AN562" s="190"/>
    </row>
    <row r="563" spans="1:40" ht="14.45" hidden="1" customHeight="1">
      <c r="A563" s="190"/>
      <c r="B563" s="686"/>
      <c r="C563" s="196">
        <v>118</v>
      </c>
      <c r="D563" s="200"/>
      <c r="E563" s="200"/>
      <c r="F563" s="198"/>
      <c r="G563" s="198"/>
      <c r="H563" s="197"/>
      <c r="I563" s="197"/>
      <c r="J563" s="198"/>
      <c r="K563" s="198"/>
      <c r="L563" s="197"/>
      <c r="M563" s="197"/>
      <c r="N563" s="198"/>
      <c r="O563" s="198"/>
      <c r="P563" s="197"/>
      <c r="Q563" s="197"/>
      <c r="R563" s="198"/>
      <c r="S563" s="198"/>
      <c r="T563" s="197"/>
      <c r="U563" s="197"/>
      <c r="V563" s="198"/>
      <c r="W563" s="198"/>
      <c r="X563" s="197"/>
      <c r="Y563" s="197"/>
      <c r="Z563" s="198"/>
      <c r="AA563" s="198"/>
      <c r="AB563" s="197"/>
      <c r="AC563" s="197"/>
      <c r="AD563" s="198"/>
      <c r="AE563" s="198"/>
      <c r="AF563" s="197"/>
      <c r="AG563" s="197"/>
      <c r="AH563" s="198"/>
      <c r="AI563" s="198"/>
      <c r="AJ563" s="197">
        <f t="shared" si="105"/>
        <v>1.4800000000000004E-2</v>
      </c>
      <c r="AK563" s="197">
        <f t="shared" si="102"/>
        <v>0.7992885000000024</v>
      </c>
      <c r="AL563" s="198">
        <f>ROW(AG119)*AJ563^IF(AK563=100%,0,1)*PRODUCT(INDEX(1-AJ$444:AJ562,))</f>
        <v>0.31173767060000368</v>
      </c>
      <c r="AM563" s="199">
        <f t="shared" si="103"/>
        <v>36.832547902043942</v>
      </c>
      <c r="AN563" s="190"/>
    </row>
    <row r="564" spans="1:40" ht="14.45" hidden="1" customHeight="1">
      <c r="A564" s="190"/>
      <c r="B564" s="686"/>
      <c r="C564" s="196">
        <v>119</v>
      </c>
      <c r="D564" s="200"/>
      <c r="E564" s="200"/>
      <c r="F564" s="198"/>
      <c r="G564" s="198"/>
      <c r="H564" s="197"/>
      <c r="I564" s="197"/>
      <c r="J564" s="198"/>
      <c r="K564" s="198"/>
      <c r="L564" s="197"/>
      <c r="M564" s="197"/>
      <c r="N564" s="198"/>
      <c r="O564" s="198"/>
      <c r="P564" s="197"/>
      <c r="Q564" s="197"/>
      <c r="R564" s="198"/>
      <c r="S564" s="198"/>
      <c r="T564" s="197"/>
      <c r="U564" s="197"/>
      <c r="V564" s="198"/>
      <c r="W564" s="198"/>
      <c r="X564" s="197"/>
      <c r="Y564" s="197"/>
      <c r="Z564" s="198"/>
      <c r="AA564" s="198"/>
      <c r="AB564" s="197"/>
      <c r="AC564" s="197"/>
      <c r="AD564" s="198"/>
      <c r="AE564" s="198"/>
      <c r="AF564" s="197"/>
      <c r="AG564" s="197"/>
      <c r="AH564" s="198"/>
      <c r="AI564" s="198"/>
      <c r="AJ564" s="197">
        <f t="shared" si="105"/>
        <v>1.4800000000000004E-2</v>
      </c>
      <c r="AK564" s="197">
        <f t="shared" si="102"/>
        <v>0.80617050000000245</v>
      </c>
      <c r="AL564" s="198">
        <f>ROW(AG120)*AJ564^IF(AK564=100%,0,1)*PRODUCT(INDEX(1-AJ$444:AJ563,))</f>
        <v>0.30970482663037674</v>
      </c>
      <c r="AM564" s="199">
        <f t="shared" si="103"/>
        <v>37.142252728674322</v>
      </c>
      <c r="AN564" s="190"/>
    </row>
    <row r="565" spans="1:40" ht="14.45" hidden="1" customHeight="1">
      <c r="A565" s="190"/>
      <c r="B565" s="686"/>
      <c r="C565" s="196">
        <v>120</v>
      </c>
      <c r="D565" s="200"/>
      <c r="E565" s="200"/>
      <c r="F565" s="198"/>
      <c r="G565" s="198"/>
      <c r="H565" s="197"/>
      <c r="I565" s="197"/>
      <c r="J565" s="198"/>
      <c r="K565" s="198"/>
      <c r="L565" s="197"/>
      <c r="M565" s="197"/>
      <c r="N565" s="198"/>
      <c r="O565" s="198"/>
      <c r="P565" s="197"/>
      <c r="Q565" s="197"/>
      <c r="R565" s="198"/>
      <c r="S565" s="198"/>
      <c r="T565" s="197"/>
      <c r="U565" s="197"/>
      <c r="V565" s="198"/>
      <c r="W565" s="198"/>
      <c r="X565" s="197"/>
      <c r="Y565" s="197"/>
      <c r="Z565" s="198"/>
      <c r="AA565" s="198"/>
      <c r="AB565" s="197"/>
      <c r="AC565" s="197"/>
      <c r="AD565" s="198"/>
      <c r="AE565" s="198"/>
      <c r="AF565" s="197"/>
      <c r="AG565" s="197"/>
      <c r="AH565" s="198"/>
      <c r="AI565" s="198"/>
      <c r="AJ565" s="197">
        <f t="shared" si="105"/>
        <v>1.4800000000000004E-2</v>
      </c>
      <c r="AK565" s="197">
        <f t="shared" si="102"/>
        <v>0.81305250000000251</v>
      </c>
      <c r="AL565" s="198">
        <f>ROW(AG121)*AJ565^IF(AK565=100%,0,1)*PRODUCT(INDEX(1-AJ$444:AJ564,))</f>
        <v>0.30766387182288257</v>
      </c>
      <c r="AM565" s="199">
        <f t="shared" si="103"/>
        <v>37.449916600497204</v>
      </c>
      <c r="AN565" s="190"/>
    </row>
    <row r="566" spans="1:40" ht="14.45" hidden="1" customHeight="1">
      <c r="A566" s="190"/>
      <c r="B566" s="686"/>
      <c r="C566" s="196">
        <v>121</v>
      </c>
      <c r="D566" s="200"/>
      <c r="E566" s="200"/>
      <c r="F566" s="198"/>
      <c r="G566" s="198"/>
      <c r="H566" s="197"/>
      <c r="I566" s="197"/>
      <c r="J566" s="198"/>
      <c r="K566" s="198"/>
      <c r="L566" s="197"/>
      <c r="M566" s="197"/>
      <c r="N566" s="198"/>
      <c r="O566" s="198"/>
      <c r="P566" s="197"/>
      <c r="Q566" s="197"/>
      <c r="R566" s="198"/>
      <c r="S566" s="198"/>
      <c r="T566" s="197"/>
      <c r="U566" s="197"/>
      <c r="V566" s="198"/>
      <c r="W566" s="198"/>
      <c r="X566" s="197"/>
      <c r="Y566" s="197"/>
      <c r="Z566" s="198"/>
      <c r="AA566" s="198"/>
      <c r="AB566" s="197"/>
      <c r="AC566" s="197"/>
      <c r="AD566" s="198"/>
      <c r="AE566" s="198"/>
      <c r="AF566" s="197"/>
      <c r="AG566" s="197"/>
      <c r="AH566" s="198"/>
      <c r="AI566" s="198"/>
      <c r="AJ566" s="197">
        <f t="shared" si="105"/>
        <v>1.4800000000000004E-2</v>
      </c>
      <c r="AK566" s="197">
        <f t="shared" si="102"/>
        <v>0.81993450000000256</v>
      </c>
      <c r="AL566" s="198">
        <f>ROW(AG122)*AJ566^IF(AK566=100%,0,1)*PRODUCT(INDEX(1-AJ$444:AJ565,))</f>
        <v>0.30561549153246509</v>
      </c>
      <c r="AM566" s="199">
        <f t="shared" si="103"/>
        <v>37.755532092029668</v>
      </c>
      <c r="AN566" s="190"/>
    </row>
    <row r="567" spans="1:40" ht="14.45" hidden="1" customHeight="1">
      <c r="A567" s="190"/>
      <c r="B567" s="686"/>
      <c r="C567" s="196">
        <v>122</v>
      </c>
      <c r="D567" s="200"/>
      <c r="E567" s="200"/>
      <c r="F567" s="198"/>
      <c r="G567" s="198"/>
      <c r="H567" s="197"/>
      <c r="I567" s="197"/>
      <c r="J567" s="198"/>
      <c r="K567" s="198"/>
      <c r="L567" s="197"/>
      <c r="M567" s="197"/>
      <c r="N567" s="198"/>
      <c r="O567" s="198"/>
      <c r="P567" s="197"/>
      <c r="Q567" s="197"/>
      <c r="R567" s="198"/>
      <c r="S567" s="198"/>
      <c r="T567" s="197"/>
      <c r="U567" s="197"/>
      <c r="V567" s="198"/>
      <c r="W567" s="198"/>
      <c r="X567" s="197"/>
      <c r="Y567" s="197"/>
      <c r="Z567" s="198"/>
      <c r="AA567" s="198"/>
      <c r="AB567" s="197"/>
      <c r="AC567" s="197"/>
      <c r="AD567" s="198"/>
      <c r="AE567" s="198"/>
      <c r="AF567" s="197"/>
      <c r="AG567" s="197"/>
      <c r="AH567" s="198"/>
      <c r="AI567" s="198"/>
      <c r="AJ567" s="197">
        <f t="shared" si="105"/>
        <v>1.4800000000000004E-2</v>
      </c>
      <c r="AK567" s="197">
        <f t="shared" si="102"/>
        <v>0.82681650000000262</v>
      </c>
      <c r="AL567" s="198">
        <f>ROW(AG123)*AJ567^IF(AK567=100%,0,1)*PRODUCT(INDEX(1-AJ$444:AJ566,))</f>
        <v>0.30356035260415992</v>
      </c>
      <c r="AM567" s="199">
        <f t="shared" si="103"/>
        <v>38.059092444633826</v>
      </c>
      <c r="AN567" s="190"/>
    </row>
    <row r="568" spans="1:40" ht="14.45" hidden="1" customHeight="1">
      <c r="A568" s="190"/>
      <c r="B568" s="686"/>
      <c r="C568" s="196">
        <v>123</v>
      </c>
      <c r="D568" s="200"/>
      <c r="E568" s="200"/>
      <c r="F568" s="198"/>
      <c r="G568" s="198"/>
      <c r="H568" s="197"/>
      <c r="I568" s="197"/>
      <c r="J568" s="198"/>
      <c r="K568" s="198"/>
      <c r="L568" s="197"/>
      <c r="M568" s="197"/>
      <c r="N568" s="198"/>
      <c r="O568" s="198"/>
      <c r="P568" s="197"/>
      <c r="Q568" s="197"/>
      <c r="R568" s="198"/>
      <c r="S568" s="198"/>
      <c r="T568" s="197"/>
      <c r="U568" s="197"/>
      <c r="V568" s="198"/>
      <c r="W568" s="198"/>
      <c r="X568" s="197"/>
      <c r="Y568" s="197"/>
      <c r="Z568" s="198"/>
      <c r="AA568" s="198"/>
      <c r="AB568" s="197"/>
      <c r="AC568" s="197"/>
      <c r="AD568" s="198"/>
      <c r="AE568" s="198"/>
      <c r="AF568" s="197"/>
      <c r="AG568" s="197"/>
      <c r="AH568" s="198"/>
      <c r="AI568" s="198"/>
      <c r="AJ568" s="197">
        <f t="shared" si="105"/>
        <v>1.4800000000000004E-2</v>
      </c>
      <c r="AK568" s="197">
        <f t="shared" si="102"/>
        <v>0.83369850000000267</v>
      </c>
      <c r="AL568" s="198">
        <f>ROW(AG124)*AJ568^IF(AK568=100%,0,1)*PRODUCT(INDEX(1-AJ$444:AJ567,))</f>
        <v>0.3014991037708673</v>
      </c>
      <c r="AM568" s="199">
        <f t="shared" si="103"/>
        <v>38.360591548404692</v>
      </c>
      <c r="AN568" s="190"/>
    </row>
    <row r="569" spans="1:40" ht="14.45" hidden="1" customHeight="1">
      <c r="A569" s="190"/>
      <c r="B569" s="686"/>
      <c r="C569" s="196">
        <v>124</v>
      </c>
      <c r="D569" s="200"/>
      <c r="E569" s="200"/>
      <c r="F569" s="198"/>
      <c r="G569" s="198"/>
      <c r="H569" s="197"/>
      <c r="I569" s="197"/>
      <c r="J569" s="198"/>
      <c r="K569" s="198"/>
      <c r="L569" s="197"/>
      <c r="M569" s="197"/>
      <c r="N569" s="198"/>
      <c r="O569" s="198"/>
      <c r="P569" s="197"/>
      <c r="Q569" s="197"/>
      <c r="R569" s="198"/>
      <c r="S569" s="198"/>
      <c r="T569" s="197"/>
      <c r="U569" s="197"/>
      <c r="V569" s="198"/>
      <c r="W569" s="198"/>
      <c r="X569" s="197"/>
      <c r="Y569" s="197"/>
      <c r="Z569" s="198"/>
      <c r="AA569" s="198"/>
      <c r="AB569" s="197"/>
      <c r="AC569" s="197"/>
      <c r="AD569" s="198"/>
      <c r="AE569" s="198"/>
      <c r="AF569" s="197"/>
      <c r="AG569" s="197"/>
      <c r="AH569" s="198"/>
      <c r="AI569" s="198"/>
      <c r="AJ569" s="197">
        <f t="shared" si="105"/>
        <v>1.4800000000000004E-2</v>
      </c>
      <c r="AK569" s="197">
        <f t="shared" si="102"/>
        <v>0.84058050000000273</v>
      </c>
      <c r="AL569" s="198">
        <f>ROW(AG125)*AJ569^IF(AK569=100%,0,1)*PRODUCT(INDEX(1-AJ$444:AJ568,))</f>
        <v>0.29943237604340567</v>
      </c>
      <c r="AM569" s="199">
        <f t="shared" si="103"/>
        <v>38.660023924448097</v>
      </c>
      <c r="AN569" s="190"/>
    </row>
    <row r="570" spans="1:40" ht="14.45" hidden="1" customHeight="1">
      <c r="A570" s="190"/>
      <c r="B570" s="686"/>
      <c r="C570" s="196">
        <v>125</v>
      </c>
      <c r="D570" s="200"/>
      <c r="E570" s="200"/>
      <c r="F570" s="198"/>
      <c r="G570" s="198"/>
      <c r="H570" s="197"/>
      <c r="I570" s="197"/>
      <c r="J570" s="198"/>
      <c r="K570" s="198"/>
      <c r="L570" s="197"/>
      <c r="M570" s="197"/>
      <c r="N570" s="198"/>
      <c r="O570" s="198"/>
      <c r="P570" s="197"/>
      <c r="Q570" s="197"/>
      <c r="R570" s="198"/>
      <c r="S570" s="198"/>
      <c r="T570" s="197"/>
      <c r="U570" s="197"/>
      <c r="V570" s="198"/>
      <c r="W570" s="198"/>
      <c r="X570" s="197"/>
      <c r="Y570" s="197"/>
      <c r="Z570" s="198"/>
      <c r="AA570" s="198"/>
      <c r="AB570" s="197"/>
      <c r="AC570" s="197"/>
      <c r="AD570" s="198"/>
      <c r="AE570" s="198"/>
      <c r="AF570" s="197"/>
      <c r="AG570" s="197"/>
      <c r="AH570" s="198"/>
      <c r="AI570" s="198"/>
      <c r="AJ570" s="197">
        <f t="shared" si="105"/>
        <v>1.4800000000000004E-2</v>
      </c>
      <c r="AK570" s="197">
        <f t="shared" si="102"/>
        <v>0.84746250000000278</v>
      </c>
      <c r="AL570" s="198">
        <f>ROW(AG126)*AJ570^IF(AK570=100%,0,1)*PRODUCT(INDEX(1-AJ$444:AJ569,))</f>
        <v>0.29736078309298691</v>
      </c>
      <c r="AM570" s="199">
        <f t="shared" si="103"/>
        <v>38.957384707541081</v>
      </c>
      <c r="AN570" s="190"/>
    </row>
    <row r="571" spans="1:40" ht="14.45" hidden="1" customHeight="1">
      <c r="A571" s="190"/>
      <c r="B571" s="686"/>
      <c r="C571" s="196">
        <v>126</v>
      </c>
      <c r="D571" s="200"/>
      <c r="E571" s="200"/>
      <c r="F571" s="198"/>
      <c r="G571" s="198"/>
      <c r="H571" s="197"/>
      <c r="I571" s="197"/>
      <c r="J571" s="198"/>
      <c r="K571" s="198"/>
      <c r="L571" s="197"/>
      <c r="M571" s="197"/>
      <c r="N571" s="198"/>
      <c r="O571" s="198"/>
      <c r="P571" s="197"/>
      <c r="Q571" s="197"/>
      <c r="R571" s="198"/>
      <c r="S571" s="198"/>
      <c r="T571" s="197"/>
      <c r="U571" s="197"/>
      <c r="V571" s="198"/>
      <c r="W571" s="198"/>
      <c r="X571" s="197"/>
      <c r="Y571" s="197"/>
      <c r="Z571" s="198"/>
      <c r="AA571" s="198"/>
      <c r="AB571" s="197"/>
      <c r="AC571" s="197"/>
      <c r="AD571" s="198"/>
      <c r="AE571" s="198"/>
      <c r="AF571" s="197"/>
      <c r="AG571" s="197"/>
      <c r="AH571" s="198"/>
      <c r="AI571" s="198"/>
      <c r="AJ571" s="197">
        <f t="shared" si="105"/>
        <v>1.4800000000000004E-2</v>
      </c>
      <c r="AK571" s="197">
        <f t="shared" si="102"/>
        <v>0.85434450000000284</v>
      </c>
      <c r="AL571" s="198">
        <f>ROW(AG127)*AJ571^IF(AK571=100%,0,1)*PRODUCT(INDEX(1-AJ$444:AJ570,))</f>
        <v>0.29528492162625208</v>
      </c>
      <c r="AM571" s="199">
        <f t="shared" si="103"/>
        <v>39.252669629167336</v>
      </c>
      <c r="AN571" s="190"/>
    </row>
    <row r="572" spans="1:40" ht="14.45" hidden="1" customHeight="1">
      <c r="A572" s="190"/>
      <c r="B572" s="686"/>
      <c r="C572" s="196">
        <v>127</v>
      </c>
      <c r="D572" s="200"/>
      <c r="E572" s="200"/>
      <c r="F572" s="198"/>
      <c r="G572" s="198"/>
      <c r="H572" s="197"/>
      <c r="I572" s="197"/>
      <c r="J572" s="198"/>
      <c r="K572" s="198"/>
      <c r="L572" s="197"/>
      <c r="M572" s="197"/>
      <c r="N572" s="198"/>
      <c r="O572" s="198"/>
      <c r="P572" s="197"/>
      <c r="Q572" s="197"/>
      <c r="R572" s="198"/>
      <c r="S572" s="198"/>
      <c r="T572" s="197"/>
      <c r="U572" s="197"/>
      <c r="V572" s="198"/>
      <c r="W572" s="198"/>
      <c r="X572" s="197"/>
      <c r="Y572" s="197"/>
      <c r="Z572" s="198"/>
      <c r="AA572" s="198"/>
      <c r="AB572" s="197"/>
      <c r="AC572" s="197"/>
      <c r="AD572" s="198"/>
      <c r="AE572" s="198"/>
      <c r="AF572" s="197"/>
      <c r="AG572" s="197"/>
      <c r="AH572" s="198"/>
      <c r="AI572" s="198"/>
      <c r="AJ572" s="197">
        <f t="shared" si="105"/>
        <v>1.4800000000000004E-2</v>
      </c>
      <c r="AK572" s="197">
        <f t="shared" si="102"/>
        <v>0.86122650000000289</v>
      </c>
      <c r="AL572" s="198">
        <f>ROW(AG128)*AJ572^IF(AK572=100%,0,1)*PRODUCT(INDEX(1-AJ$444:AJ571,))</f>
        <v>0.29320537175300387</v>
      </c>
      <c r="AM572" s="199">
        <f t="shared" si="103"/>
        <v>39.54587500092034</v>
      </c>
      <c r="AN572" s="190"/>
    </row>
    <row r="573" spans="1:40" ht="14.45" hidden="1" customHeight="1">
      <c r="A573" s="190"/>
      <c r="B573" s="686"/>
      <c r="C573" s="196">
        <v>128</v>
      </c>
      <c r="D573" s="200"/>
      <c r="E573" s="200"/>
      <c r="F573" s="198"/>
      <c r="G573" s="198"/>
      <c r="H573" s="197"/>
      <c r="I573" s="197"/>
      <c r="J573" s="198"/>
      <c r="K573" s="198"/>
      <c r="L573" s="197"/>
      <c r="M573" s="197"/>
      <c r="N573" s="198"/>
      <c r="O573" s="198"/>
      <c r="P573" s="197"/>
      <c r="Q573" s="197"/>
      <c r="R573" s="198"/>
      <c r="S573" s="198"/>
      <c r="T573" s="197"/>
      <c r="U573" s="197"/>
      <c r="V573" s="198"/>
      <c r="W573" s="198"/>
      <c r="X573" s="197"/>
      <c r="Y573" s="197"/>
      <c r="Z573" s="198"/>
      <c r="AA573" s="198"/>
      <c r="AB573" s="197"/>
      <c r="AC573" s="197"/>
      <c r="AD573" s="198"/>
      <c r="AE573" s="198"/>
      <c r="AF573" s="197"/>
      <c r="AG573" s="197"/>
      <c r="AH573" s="198"/>
      <c r="AI573" s="198"/>
      <c r="AJ573" s="197">
        <f t="shared" si="105"/>
        <v>1.4800000000000004E-2</v>
      </c>
      <c r="AK573" s="197">
        <f t="shared" si="102"/>
        <v>0.86810850000000295</v>
      </c>
      <c r="AL573" s="198">
        <f>ROW(AG129)*AJ573^IF(AK573=100%,0,1)*PRODUCT(INDEX(1-AJ$444:AJ572,))</f>
        <v>0.29112269734677082</v>
      </c>
      <c r="AM573" s="199">
        <f t="shared" si="103"/>
        <v>39.836997698267112</v>
      </c>
      <c r="AN573" s="190"/>
    </row>
    <row r="574" spans="1:40" ht="14.45" hidden="1" customHeight="1">
      <c r="A574" s="190"/>
      <c r="B574" s="686"/>
      <c r="C574" s="196">
        <v>129</v>
      </c>
      <c r="D574" s="200"/>
      <c r="E574" s="200"/>
      <c r="F574" s="198"/>
      <c r="G574" s="198"/>
      <c r="H574" s="197"/>
      <c r="I574" s="197"/>
      <c r="J574" s="198"/>
      <c r="K574" s="198"/>
      <c r="L574" s="197"/>
      <c r="M574" s="197"/>
      <c r="N574" s="198"/>
      <c r="O574" s="198"/>
      <c r="P574" s="197"/>
      <c r="Q574" s="197"/>
      <c r="R574" s="198"/>
      <c r="S574" s="198"/>
      <c r="T574" s="197"/>
      <c r="U574" s="197"/>
      <c r="V574" s="198"/>
      <c r="W574" s="198"/>
      <c r="X574" s="197"/>
      <c r="Y574" s="197"/>
      <c r="Z574" s="198"/>
      <c r="AA574" s="198"/>
      <c r="AB574" s="197"/>
      <c r="AC574" s="197"/>
      <c r="AD574" s="198"/>
      <c r="AE574" s="198"/>
      <c r="AF574" s="197"/>
      <c r="AG574" s="197"/>
      <c r="AH574" s="198"/>
      <c r="AI574" s="198"/>
      <c r="AJ574" s="197">
        <f t="shared" si="105"/>
        <v>1.4800000000000004E-2</v>
      </c>
      <c r="AK574" s="197">
        <f t="shared" ref="AK574:AK593" si="106">IF(AK573+AJ573*0.465&gt;1,1,AK573+AJ573*0.465)</f>
        <v>0.874990500000003</v>
      </c>
      <c r="AL574" s="198">
        <f>ROW(AG130)*AJ574^IF(AK574=100%,0,1)*PRODUCT(INDEX(1-AJ$444:AJ573,))</f>
        <v>0.28903744639833345</v>
      </c>
      <c r="AM574" s="199">
        <f t="shared" ref="AM574:AM593" si="107">SUM(AL574+AM573)</f>
        <v>40.126035144665444</v>
      </c>
      <c r="AN574" s="190"/>
    </row>
    <row r="575" spans="1:40" ht="14.45" hidden="1" customHeight="1">
      <c r="A575" s="190"/>
      <c r="B575" s="686"/>
      <c r="C575" s="196">
        <v>130</v>
      </c>
      <c r="D575" s="200"/>
      <c r="E575" s="200"/>
      <c r="F575" s="198"/>
      <c r="G575" s="198"/>
      <c r="H575" s="197"/>
      <c r="I575" s="197"/>
      <c r="J575" s="198"/>
      <c r="K575" s="198"/>
      <c r="L575" s="197"/>
      <c r="M575" s="197"/>
      <c r="N575" s="198"/>
      <c r="O575" s="198"/>
      <c r="P575" s="197"/>
      <c r="Q575" s="197"/>
      <c r="R575" s="198"/>
      <c r="S575" s="198"/>
      <c r="T575" s="197"/>
      <c r="U575" s="197"/>
      <c r="V575" s="198"/>
      <c r="W575" s="198"/>
      <c r="X575" s="197"/>
      <c r="Y575" s="197"/>
      <c r="Z575" s="198"/>
      <c r="AA575" s="198"/>
      <c r="AB575" s="197"/>
      <c r="AC575" s="197"/>
      <c r="AD575" s="198"/>
      <c r="AE575" s="198"/>
      <c r="AF575" s="197"/>
      <c r="AG575" s="197"/>
      <c r="AH575" s="198"/>
      <c r="AI575" s="198"/>
      <c r="AJ575" s="197">
        <f t="shared" si="105"/>
        <v>1.4800000000000004E-2</v>
      </c>
      <c r="AK575" s="197">
        <f t="shared" si="106"/>
        <v>0.88187250000000306</v>
      </c>
      <c r="AL575" s="198">
        <f>ROW(AG131)*AJ575^IF(AK575=100%,0,1)*PRODUCT(INDEX(1-AJ$444:AJ574,))</f>
        <v>0.28695015136234298</v>
      </c>
      <c r="AM575" s="199">
        <f t="shared" si="107"/>
        <v>40.412985296027784</v>
      </c>
      <c r="AN575" s="190"/>
    </row>
    <row r="576" spans="1:40" ht="14.45" hidden="1" customHeight="1">
      <c r="A576" s="190"/>
      <c r="B576" s="686"/>
      <c r="C576" s="196">
        <v>131</v>
      </c>
      <c r="D576" s="200"/>
      <c r="E576" s="200"/>
      <c r="F576" s="198"/>
      <c r="G576" s="198"/>
      <c r="H576" s="197"/>
      <c r="I576" s="197"/>
      <c r="J576" s="198"/>
      <c r="K576" s="198"/>
      <c r="L576" s="197"/>
      <c r="M576" s="197"/>
      <c r="N576" s="198"/>
      <c r="O576" s="198"/>
      <c r="P576" s="197"/>
      <c r="Q576" s="197"/>
      <c r="R576" s="198"/>
      <c r="S576" s="198"/>
      <c r="T576" s="197"/>
      <c r="U576" s="197"/>
      <c r="V576" s="198"/>
      <c r="W576" s="198"/>
      <c r="X576" s="197"/>
      <c r="Y576" s="197"/>
      <c r="Z576" s="198"/>
      <c r="AA576" s="198"/>
      <c r="AB576" s="197"/>
      <c r="AC576" s="197"/>
      <c r="AD576" s="198"/>
      <c r="AE576" s="198"/>
      <c r="AF576" s="197"/>
      <c r="AG576" s="197"/>
      <c r="AH576" s="198"/>
      <c r="AI576" s="198"/>
      <c r="AJ576" s="197">
        <f t="shared" si="105"/>
        <v>1.4800000000000004E-2</v>
      </c>
      <c r="AK576" s="197">
        <f t="shared" si="106"/>
        <v>0.88875450000000311</v>
      </c>
      <c r="AL576" s="198">
        <f>ROW(AG132)*AJ576^IF(AK576=100%,0,1)*PRODUCT(INDEX(1-AJ$444:AJ575,))</f>
        <v>0.28486132949715881</v>
      </c>
      <c r="AM576" s="199">
        <f t="shared" si="107"/>
        <v>40.697846625524946</v>
      </c>
      <c r="AN576" s="190"/>
    </row>
    <row r="577" spans="1:40" ht="14.45" hidden="1" customHeight="1">
      <c r="A577" s="190"/>
      <c r="B577" s="686"/>
      <c r="C577" s="196">
        <v>132</v>
      </c>
      <c r="D577" s="200"/>
      <c r="E577" s="200"/>
      <c r="F577" s="198"/>
      <c r="G577" s="198"/>
      <c r="H577" s="197"/>
      <c r="I577" s="197"/>
      <c r="J577" s="198"/>
      <c r="K577" s="198"/>
      <c r="L577" s="197"/>
      <c r="M577" s="197"/>
      <c r="N577" s="198"/>
      <c r="O577" s="198"/>
      <c r="P577" s="197"/>
      <c r="Q577" s="197"/>
      <c r="R577" s="198"/>
      <c r="S577" s="198"/>
      <c r="T577" s="197"/>
      <c r="U577" s="197"/>
      <c r="V577" s="198"/>
      <c r="W577" s="198"/>
      <c r="X577" s="197"/>
      <c r="Y577" s="197"/>
      <c r="Z577" s="198"/>
      <c r="AA577" s="198"/>
      <c r="AB577" s="197"/>
      <c r="AC577" s="197"/>
      <c r="AD577" s="198"/>
      <c r="AE577" s="198"/>
      <c r="AF577" s="197"/>
      <c r="AG577" s="197"/>
      <c r="AH577" s="198"/>
      <c r="AI577" s="198"/>
      <c r="AJ577" s="197">
        <f t="shared" si="105"/>
        <v>1.4800000000000004E-2</v>
      </c>
      <c r="AK577" s="197">
        <f t="shared" si="106"/>
        <v>0.89563650000000317</v>
      </c>
      <c r="AL577" s="198">
        <f>ROW(AG133)*AJ577^IF(AK577=100%,0,1)*PRODUCT(INDEX(1-AJ$444:AJ576,))</f>
        <v>0.28277148319802964</v>
      </c>
      <c r="AM577" s="199">
        <f t="shared" si="107"/>
        <v>40.980618108722979</v>
      </c>
      <c r="AN577" s="190"/>
    </row>
    <row r="578" spans="1:40" ht="14.45" hidden="1" customHeight="1">
      <c r="A578" s="190"/>
      <c r="B578" s="686"/>
      <c r="C578" s="196">
        <v>133</v>
      </c>
      <c r="D578" s="200"/>
      <c r="E578" s="200"/>
      <c r="F578" s="198"/>
      <c r="G578" s="198"/>
      <c r="H578" s="197"/>
      <c r="I578" s="197"/>
      <c r="J578" s="198"/>
      <c r="K578" s="198"/>
      <c r="L578" s="197"/>
      <c r="M578" s="197"/>
      <c r="N578" s="198"/>
      <c r="O578" s="198"/>
      <c r="P578" s="197"/>
      <c r="Q578" s="197"/>
      <c r="R578" s="198"/>
      <c r="S578" s="198"/>
      <c r="T578" s="197"/>
      <c r="U578" s="197"/>
      <c r="V578" s="198"/>
      <c r="W578" s="198"/>
      <c r="X578" s="197"/>
      <c r="Y578" s="197"/>
      <c r="Z578" s="198"/>
      <c r="AA578" s="198"/>
      <c r="AB578" s="197"/>
      <c r="AC578" s="197"/>
      <c r="AD578" s="198"/>
      <c r="AE578" s="198"/>
      <c r="AF578" s="197"/>
      <c r="AG578" s="197"/>
      <c r="AH578" s="198"/>
      <c r="AI578" s="198"/>
      <c r="AJ578" s="197">
        <f t="shared" si="105"/>
        <v>1.4800000000000004E-2</v>
      </c>
      <c r="AK578" s="197">
        <f t="shared" si="106"/>
        <v>0.90251850000000322</v>
      </c>
      <c r="AL578" s="198">
        <f>ROW(AG134)*AJ578^IF(AK578=100%,0,1)*PRODUCT(INDEX(1-AJ$444:AJ577,))</f>
        <v>0.28068110032374161</v>
      </c>
      <c r="AM578" s="199">
        <f t="shared" si="107"/>
        <v>41.261299209046719</v>
      </c>
      <c r="AN578" s="190"/>
    </row>
    <row r="579" spans="1:40" ht="14.45" hidden="1" customHeight="1">
      <c r="A579" s="190"/>
      <c r="B579" s="686"/>
      <c r="C579" s="196">
        <v>134</v>
      </c>
      <c r="D579" s="200"/>
      <c r="E579" s="200"/>
      <c r="F579" s="198"/>
      <c r="G579" s="198"/>
      <c r="H579" s="197"/>
      <c r="I579" s="197"/>
      <c r="J579" s="198"/>
      <c r="K579" s="198"/>
      <c r="L579" s="197"/>
      <c r="M579" s="197"/>
      <c r="N579" s="198"/>
      <c r="O579" s="198"/>
      <c r="P579" s="197"/>
      <c r="Q579" s="197"/>
      <c r="R579" s="198"/>
      <c r="S579" s="198"/>
      <c r="T579" s="197"/>
      <c r="U579" s="197"/>
      <c r="V579" s="198"/>
      <c r="W579" s="198"/>
      <c r="X579" s="197"/>
      <c r="Y579" s="197"/>
      <c r="Z579" s="198"/>
      <c r="AA579" s="198"/>
      <c r="AB579" s="197"/>
      <c r="AC579" s="197"/>
      <c r="AD579" s="198"/>
      <c r="AE579" s="198"/>
      <c r="AF579" s="197"/>
      <c r="AG579" s="197"/>
      <c r="AH579" s="198"/>
      <c r="AI579" s="198"/>
      <c r="AJ579" s="197">
        <f t="shared" si="105"/>
        <v>1.4800000000000004E-2</v>
      </c>
      <c r="AK579" s="197">
        <f t="shared" si="106"/>
        <v>0.90940050000000328</v>
      </c>
      <c r="AL579" s="198">
        <f>ROW(AG135)*AJ579^IF(AK579=100%,0,1)*PRODUCT(INDEX(1-AJ$444:AJ578,))</f>
        <v>0.27859065451685283</v>
      </c>
      <c r="AM579" s="199">
        <f t="shared" si="107"/>
        <v>41.539889863563573</v>
      </c>
      <c r="AN579" s="190"/>
    </row>
    <row r="580" spans="1:40" ht="14.45" hidden="1" customHeight="1">
      <c r="A580" s="190"/>
      <c r="B580" s="686"/>
      <c r="C580" s="196">
        <v>135</v>
      </c>
      <c r="D580" s="200"/>
      <c r="E580" s="200"/>
      <c r="F580" s="198"/>
      <c r="G580" s="198"/>
      <c r="H580" s="197"/>
      <c r="I580" s="197"/>
      <c r="J580" s="198"/>
      <c r="K580" s="198"/>
      <c r="L580" s="197"/>
      <c r="M580" s="197"/>
      <c r="N580" s="198"/>
      <c r="O580" s="198"/>
      <c r="P580" s="197"/>
      <c r="Q580" s="197"/>
      <c r="R580" s="198"/>
      <c r="S580" s="198"/>
      <c r="T580" s="197"/>
      <c r="U580" s="197"/>
      <c r="V580" s="198"/>
      <c r="W580" s="198"/>
      <c r="X580" s="197"/>
      <c r="Y580" s="197"/>
      <c r="Z580" s="198"/>
      <c r="AA580" s="198"/>
      <c r="AB580" s="197"/>
      <c r="AC580" s="197"/>
      <c r="AD580" s="198"/>
      <c r="AE580" s="198"/>
      <c r="AF580" s="197"/>
      <c r="AG580" s="197"/>
      <c r="AH580" s="198"/>
      <c r="AI580" s="198"/>
      <c r="AJ580" s="197">
        <f t="shared" si="105"/>
        <v>1.4800000000000004E-2</v>
      </c>
      <c r="AK580" s="197">
        <f t="shared" si="106"/>
        <v>0.91628250000000333</v>
      </c>
      <c r="AL580" s="198">
        <f>ROW(AG136)*AJ580^IF(AK580=100%,0,1)*PRODUCT(INDEX(1-AJ$444:AJ579,))</f>
        <v>0.27650060551763306</v>
      </c>
      <c r="AM580" s="199">
        <f t="shared" si="107"/>
        <v>41.816390469081206</v>
      </c>
      <c r="AN580" s="190"/>
    </row>
    <row r="581" spans="1:40" ht="14.45" hidden="1" customHeight="1">
      <c r="A581" s="190"/>
      <c r="B581" s="686"/>
      <c r="C581" s="196">
        <v>136</v>
      </c>
      <c r="D581" s="200"/>
      <c r="E581" s="200"/>
      <c r="F581" s="198"/>
      <c r="G581" s="198"/>
      <c r="H581" s="197"/>
      <c r="I581" s="197"/>
      <c r="J581" s="198"/>
      <c r="K581" s="198"/>
      <c r="L581" s="197"/>
      <c r="M581" s="197"/>
      <c r="N581" s="198"/>
      <c r="O581" s="198"/>
      <c r="P581" s="197"/>
      <c r="Q581" s="197"/>
      <c r="R581" s="198"/>
      <c r="S581" s="198"/>
      <c r="T581" s="197"/>
      <c r="U581" s="197"/>
      <c r="V581" s="198"/>
      <c r="W581" s="198"/>
      <c r="X581" s="197"/>
      <c r="Y581" s="197"/>
      <c r="Z581" s="198"/>
      <c r="AA581" s="198"/>
      <c r="AB581" s="197"/>
      <c r="AC581" s="197"/>
      <c r="AD581" s="198"/>
      <c r="AE581" s="198"/>
      <c r="AF581" s="197"/>
      <c r="AG581" s="197"/>
      <c r="AH581" s="198"/>
      <c r="AI581" s="198"/>
      <c r="AJ581" s="197">
        <f t="shared" si="105"/>
        <v>1.4800000000000004E-2</v>
      </c>
      <c r="AK581" s="197">
        <f t="shared" si="106"/>
        <v>0.92316450000000339</v>
      </c>
      <c r="AL581" s="198">
        <f>ROW(AG137)*AJ581^IF(AK581=100%,0,1)*PRODUCT(INDEX(1-AJ$444:AJ580,))</f>
        <v>0.2744113994718248</v>
      </c>
      <c r="AM581" s="199">
        <f t="shared" si="107"/>
        <v>42.090801868553029</v>
      </c>
      <c r="AN581" s="190"/>
    </row>
    <row r="582" spans="1:40" ht="14.45" hidden="1" customHeight="1">
      <c r="A582" s="190"/>
      <c r="B582" s="686"/>
      <c r="C582" s="196">
        <v>137</v>
      </c>
      <c r="D582" s="200"/>
      <c r="E582" s="200"/>
      <c r="F582" s="198"/>
      <c r="G582" s="198"/>
      <c r="H582" s="197"/>
      <c r="I582" s="197"/>
      <c r="J582" s="198"/>
      <c r="K582" s="198"/>
      <c r="L582" s="197"/>
      <c r="M582" s="197"/>
      <c r="N582" s="198"/>
      <c r="O582" s="198"/>
      <c r="P582" s="197"/>
      <c r="Q582" s="197"/>
      <c r="R582" s="198"/>
      <c r="S582" s="198"/>
      <c r="T582" s="197"/>
      <c r="U582" s="197"/>
      <c r="V582" s="198"/>
      <c r="W582" s="198"/>
      <c r="X582" s="197"/>
      <c r="Y582" s="197"/>
      <c r="Z582" s="198"/>
      <c r="AA582" s="198"/>
      <c r="AB582" s="197"/>
      <c r="AC582" s="197"/>
      <c r="AD582" s="198"/>
      <c r="AE582" s="198"/>
      <c r="AF582" s="197"/>
      <c r="AG582" s="197"/>
      <c r="AH582" s="198"/>
      <c r="AI582" s="198"/>
      <c r="AJ582" s="197">
        <f t="shared" si="105"/>
        <v>1.4800000000000004E-2</v>
      </c>
      <c r="AK582" s="197">
        <f t="shared" si="106"/>
        <v>0.93004650000000344</v>
      </c>
      <c r="AL582" s="198">
        <f>ROW(AG138)*AJ582^IF(AK582=100%,0,1)*PRODUCT(INDEX(1-AJ$444:AJ581,))</f>
        <v>0.27232346923233997</v>
      </c>
      <c r="AM582" s="199">
        <f t="shared" si="107"/>
        <v>42.36312533778537</v>
      </c>
      <c r="AN582" s="190"/>
    </row>
    <row r="583" spans="1:40" ht="14.45" hidden="1" customHeight="1">
      <c r="A583" s="190"/>
      <c r="B583" s="686"/>
      <c r="C583" s="196">
        <v>138</v>
      </c>
      <c r="D583" s="200"/>
      <c r="E583" s="200"/>
      <c r="F583" s="198"/>
      <c r="G583" s="198"/>
      <c r="H583" s="197"/>
      <c r="I583" s="197"/>
      <c r="J583" s="198"/>
      <c r="K583" s="198"/>
      <c r="L583" s="197"/>
      <c r="M583" s="197"/>
      <c r="N583" s="198"/>
      <c r="O583" s="198"/>
      <c r="P583" s="197"/>
      <c r="Q583" s="197"/>
      <c r="R583" s="198"/>
      <c r="S583" s="198"/>
      <c r="T583" s="197"/>
      <c r="U583" s="197"/>
      <c r="V583" s="198"/>
      <c r="W583" s="198"/>
      <c r="X583" s="197"/>
      <c r="Y583" s="197"/>
      <c r="Z583" s="198"/>
      <c r="AA583" s="198"/>
      <c r="AB583" s="197"/>
      <c r="AC583" s="197"/>
      <c r="AD583" s="198"/>
      <c r="AE583" s="198"/>
      <c r="AF583" s="197"/>
      <c r="AG583" s="197"/>
      <c r="AH583" s="198"/>
      <c r="AI583" s="198"/>
      <c r="AJ583" s="197">
        <f t="shared" si="105"/>
        <v>1.4800000000000004E-2</v>
      </c>
      <c r="AK583" s="197">
        <f t="shared" si="106"/>
        <v>0.93692850000000349</v>
      </c>
      <c r="AL583" s="198">
        <f>ROW(AG139)*AJ583^IF(AK583=100%,0,1)*PRODUCT(INDEX(1-AJ$444:AJ582,))</f>
        <v>0.27023723465500349</v>
      </c>
      <c r="AM583" s="199">
        <f t="shared" si="107"/>
        <v>42.633362572440376</v>
      </c>
      <c r="AN583" s="190"/>
    </row>
    <row r="584" spans="1:40" ht="14.45" hidden="1" customHeight="1">
      <c r="A584" s="190"/>
      <c r="B584" s="686"/>
      <c r="C584" s="196">
        <v>139</v>
      </c>
      <c r="D584" s="200"/>
      <c r="E584" s="200"/>
      <c r="F584" s="198"/>
      <c r="G584" s="198"/>
      <c r="H584" s="197"/>
      <c r="I584" s="197"/>
      <c r="J584" s="198"/>
      <c r="K584" s="198"/>
      <c r="L584" s="197"/>
      <c r="M584" s="197"/>
      <c r="N584" s="198"/>
      <c r="O584" s="198"/>
      <c r="P584" s="197"/>
      <c r="Q584" s="197"/>
      <c r="R584" s="198"/>
      <c r="S584" s="198"/>
      <c r="T584" s="197"/>
      <c r="U584" s="197"/>
      <c r="V584" s="198"/>
      <c r="W584" s="198"/>
      <c r="X584" s="197"/>
      <c r="Y584" s="197"/>
      <c r="Z584" s="198"/>
      <c r="AA584" s="198"/>
      <c r="AB584" s="197"/>
      <c r="AC584" s="197"/>
      <c r="AD584" s="198"/>
      <c r="AE584" s="198"/>
      <c r="AF584" s="197"/>
      <c r="AG584" s="197"/>
      <c r="AH584" s="198"/>
      <c r="AI584" s="198"/>
      <c r="AJ584" s="197">
        <f t="shared" ref="AJ584:AJ593" si="108">AJ583</f>
        <v>1.4800000000000004E-2</v>
      </c>
      <c r="AK584" s="197">
        <f t="shared" si="106"/>
        <v>0.94381050000000355</v>
      </c>
      <c r="AL584" s="198">
        <f>ROW(AG140)*AJ584^IF(AK584=100%,0,1)*PRODUCT(INDEX(1-AJ$444:AJ583,))</f>
        <v>0.26815310288845551</v>
      </c>
      <c r="AM584" s="199">
        <f t="shared" si="107"/>
        <v>42.901515675328831</v>
      </c>
      <c r="AN584" s="190"/>
    </row>
    <row r="585" spans="1:40" ht="14.45" hidden="1" customHeight="1">
      <c r="A585" s="190"/>
      <c r="B585" s="686"/>
      <c r="C585" s="196">
        <v>140</v>
      </c>
      <c r="D585" s="200"/>
      <c r="E585" s="200"/>
      <c r="F585" s="198"/>
      <c r="G585" s="198"/>
      <c r="H585" s="197"/>
      <c r="I585" s="197"/>
      <c r="J585" s="198"/>
      <c r="K585" s="198"/>
      <c r="L585" s="197"/>
      <c r="M585" s="197"/>
      <c r="N585" s="198"/>
      <c r="O585" s="198"/>
      <c r="P585" s="197"/>
      <c r="Q585" s="197"/>
      <c r="R585" s="198"/>
      <c r="S585" s="198"/>
      <c r="T585" s="197"/>
      <c r="U585" s="197"/>
      <c r="V585" s="198"/>
      <c r="W585" s="198"/>
      <c r="X585" s="197"/>
      <c r="Y585" s="197"/>
      <c r="Z585" s="198"/>
      <c r="AA585" s="198"/>
      <c r="AB585" s="197"/>
      <c r="AC585" s="197"/>
      <c r="AD585" s="198"/>
      <c r="AE585" s="198"/>
      <c r="AF585" s="197"/>
      <c r="AG585" s="197"/>
      <c r="AH585" s="198"/>
      <c r="AI585" s="198"/>
      <c r="AJ585" s="197">
        <f t="shared" si="108"/>
        <v>1.4800000000000004E-2</v>
      </c>
      <c r="AK585" s="197">
        <f t="shared" si="106"/>
        <v>0.9506925000000036</v>
      </c>
      <c r="AL585" s="198">
        <f>ROW(AG141)*AJ585^IF(AK585=100%,0,1)*PRODUCT(INDEX(1-AJ$444:AJ584,))</f>
        <v>0.2660714686583186</v>
      </c>
      <c r="AM585" s="199">
        <f t="shared" si="107"/>
        <v>43.167587143987149</v>
      </c>
      <c r="AN585" s="190"/>
    </row>
    <row r="586" spans="1:40" ht="14.45" hidden="1" customHeight="1">
      <c r="A586" s="190"/>
      <c r="B586" s="686"/>
      <c r="C586" s="196">
        <v>141</v>
      </c>
      <c r="D586" s="200"/>
      <c r="E586" s="200"/>
      <c r="F586" s="198"/>
      <c r="G586" s="198"/>
      <c r="H586" s="197"/>
      <c r="I586" s="197"/>
      <c r="J586" s="198"/>
      <c r="K586" s="198"/>
      <c r="L586" s="197"/>
      <c r="M586" s="197"/>
      <c r="N586" s="198"/>
      <c r="O586" s="198"/>
      <c r="P586" s="197"/>
      <c r="Q586" s="197"/>
      <c r="R586" s="198"/>
      <c r="S586" s="198"/>
      <c r="T586" s="197"/>
      <c r="U586" s="197"/>
      <c r="V586" s="198"/>
      <c r="W586" s="198"/>
      <c r="X586" s="197"/>
      <c r="Y586" s="197"/>
      <c r="Z586" s="198"/>
      <c r="AA586" s="198"/>
      <c r="AB586" s="197"/>
      <c r="AC586" s="197"/>
      <c r="AD586" s="198"/>
      <c r="AE586" s="198"/>
      <c r="AF586" s="197"/>
      <c r="AG586" s="197"/>
      <c r="AH586" s="198"/>
      <c r="AI586" s="198"/>
      <c r="AJ586" s="197">
        <f t="shared" si="108"/>
        <v>1.4800000000000004E-2</v>
      </c>
      <c r="AK586" s="197">
        <f t="shared" si="106"/>
        <v>0.95757450000000366</v>
      </c>
      <c r="AL586" s="198">
        <f>ROW(AG142)*AJ586^IF(AK586=100%,0,1)*PRODUCT(INDEX(1-AJ$444:AJ585,))</f>
        <v>0.26399271454573697</v>
      </c>
      <c r="AM586" s="199">
        <f t="shared" si="107"/>
        <v>43.431579858532885</v>
      </c>
      <c r="AN586" s="190"/>
    </row>
    <row r="587" spans="1:40" ht="14.45" hidden="1" customHeight="1">
      <c r="A587" s="190"/>
      <c r="B587" s="686"/>
      <c r="C587" s="196">
        <v>142</v>
      </c>
      <c r="D587" s="200"/>
      <c r="E587" s="200"/>
      <c r="F587" s="198"/>
      <c r="G587" s="198"/>
      <c r="H587" s="197"/>
      <c r="I587" s="197"/>
      <c r="J587" s="198"/>
      <c r="K587" s="198"/>
      <c r="L587" s="197"/>
      <c r="M587" s="197"/>
      <c r="N587" s="198"/>
      <c r="O587" s="198"/>
      <c r="P587" s="197"/>
      <c r="Q587" s="197"/>
      <c r="R587" s="198"/>
      <c r="S587" s="198"/>
      <c r="T587" s="197"/>
      <c r="U587" s="197"/>
      <c r="V587" s="198"/>
      <c r="W587" s="198"/>
      <c r="X587" s="197"/>
      <c r="Y587" s="197"/>
      <c r="Z587" s="198"/>
      <c r="AA587" s="198"/>
      <c r="AB587" s="197"/>
      <c r="AC587" s="197"/>
      <c r="AD587" s="198"/>
      <c r="AE587" s="198"/>
      <c r="AF587" s="197"/>
      <c r="AG587" s="197"/>
      <c r="AH587" s="198"/>
      <c r="AI587" s="198"/>
      <c r="AJ587" s="197">
        <f t="shared" si="108"/>
        <v>1.4800000000000004E-2</v>
      </c>
      <c r="AK587" s="197">
        <f t="shared" si="106"/>
        <v>0.96445650000000371</v>
      </c>
      <c r="AL587" s="198">
        <f>ROW(AG143)*AJ587^IF(AK587=100%,0,1)*PRODUCT(INDEX(1-AJ$444:AJ586,))</f>
        <v>0.26191721126039286</v>
      </c>
      <c r="AM587" s="199">
        <f t="shared" si="107"/>
        <v>43.693497069793281</v>
      </c>
      <c r="AN587" s="190"/>
    </row>
    <row r="588" spans="1:40" ht="14.45" hidden="1" customHeight="1">
      <c r="A588" s="190"/>
      <c r="B588" s="686"/>
      <c r="C588" s="196">
        <v>143</v>
      </c>
      <c r="D588" s="200"/>
      <c r="E588" s="200"/>
      <c r="F588" s="198"/>
      <c r="G588" s="198"/>
      <c r="H588" s="197"/>
      <c r="I588" s="197"/>
      <c r="J588" s="198"/>
      <c r="K588" s="198"/>
      <c r="L588" s="197"/>
      <c r="M588" s="197"/>
      <c r="N588" s="198"/>
      <c r="O588" s="198"/>
      <c r="P588" s="197"/>
      <c r="Q588" s="197"/>
      <c r="R588" s="198"/>
      <c r="S588" s="198"/>
      <c r="T588" s="197"/>
      <c r="U588" s="197"/>
      <c r="V588" s="198"/>
      <c r="W588" s="198"/>
      <c r="X588" s="197"/>
      <c r="Y588" s="197"/>
      <c r="Z588" s="198"/>
      <c r="AA588" s="198"/>
      <c r="AB588" s="197"/>
      <c r="AC588" s="197"/>
      <c r="AD588" s="198"/>
      <c r="AE588" s="198"/>
      <c r="AF588" s="197"/>
      <c r="AG588" s="197"/>
      <c r="AH588" s="198"/>
      <c r="AI588" s="198"/>
      <c r="AJ588" s="197">
        <f t="shared" si="108"/>
        <v>1.4800000000000004E-2</v>
      </c>
      <c r="AK588" s="197">
        <f t="shared" si="106"/>
        <v>0.97133850000000377</v>
      </c>
      <c r="AL588" s="198">
        <f>ROW(AG144)*AJ588^IF(AK588=100%,0,1)*PRODUCT(INDEX(1-AJ$444:AJ587,))</f>
        <v>0.25984531790810084</v>
      </c>
      <c r="AM588" s="199">
        <f t="shared" si="107"/>
        <v>43.953342387701383</v>
      </c>
      <c r="AN588" s="190"/>
    </row>
    <row r="589" spans="1:40" ht="14.45" hidden="1" customHeight="1">
      <c r="A589" s="190"/>
      <c r="B589" s="686"/>
      <c r="C589" s="196">
        <v>144</v>
      </c>
      <c r="D589" s="200"/>
      <c r="E589" s="200"/>
      <c r="F589" s="198"/>
      <c r="G589" s="198"/>
      <c r="H589" s="197"/>
      <c r="I589" s="197"/>
      <c r="J589" s="198"/>
      <c r="K589" s="198"/>
      <c r="L589" s="197"/>
      <c r="M589" s="197"/>
      <c r="N589" s="198"/>
      <c r="O589" s="198"/>
      <c r="P589" s="197"/>
      <c r="Q589" s="197"/>
      <c r="R589" s="198"/>
      <c r="S589" s="198"/>
      <c r="T589" s="197"/>
      <c r="U589" s="197"/>
      <c r="V589" s="198"/>
      <c r="W589" s="198"/>
      <c r="X589" s="197"/>
      <c r="Y589" s="197"/>
      <c r="Z589" s="198"/>
      <c r="AA589" s="198"/>
      <c r="AB589" s="197"/>
      <c r="AC589" s="197"/>
      <c r="AD589" s="198"/>
      <c r="AE589" s="198"/>
      <c r="AF589" s="197"/>
      <c r="AG589" s="197"/>
      <c r="AH589" s="198"/>
      <c r="AI589" s="198"/>
      <c r="AJ589" s="197">
        <f t="shared" si="108"/>
        <v>1.4800000000000004E-2</v>
      </c>
      <c r="AK589" s="197">
        <f t="shared" si="106"/>
        <v>0.97822050000000382</v>
      </c>
      <c r="AL589" s="198">
        <f>ROW(AG145)*AJ589^IF(AK589=100%,0,1)*PRODUCT(INDEX(1-AJ$444:AJ588,))</f>
        <v>0.25777738225308222</v>
      </c>
      <c r="AM589" s="199">
        <f t="shared" si="107"/>
        <v>44.211119769954465</v>
      </c>
      <c r="AN589" s="190"/>
    </row>
    <row r="590" spans="1:40" ht="14.45" hidden="1" customHeight="1">
      <c r="A590" s="190"/>
      <c r="B590" s="686"/>
      <c r="C590" s="196">
        <v>145</v>
      </c>
      <c r="D590" s="200"/>
      <c r="E590" s="200"/>
      <c r="F590" s="198"/>
      <c r="G590" s="198"/>
      <c r="H590" s="197"/>
      <c r="I590" s="197"/>
      <c r="J590" s="198"/>
      <c r="K590" s="198"/>
      <c r="L590" s="197"/>
      <c r="M590" s="197"/>
      <c r="N590" s="198"/>
      <c r="O590" s="198"/>
      <c r="P590" s="197"/>
      <c r="Q590" s="197"/>
      <c r="R590" s="198"/>
      <c r="S590" s="198"/>
      <c r="T590" s="197"/>
      <c r="U590" s="197"/>
      <c r="V590" s="198"/>
      <c r="W590" s="198"/>
      <c r="X590" s="197"/>
      <c r="Y590" s="197"/>
      <c r="Z590" s="198"/>
      <c r="AA590" s="198"/>
      <c r="AB590" s="197"/>
      <c r="AC590" s="197"/>
      <c r="AD590" s="198"/>
      <c r="AE590" s="198"/>
      <c r="AF590" s="197"/>
      <c r="AG590" s="197"/>
      <c r="AH590" s="198"/>
      <c r="AI590" s="198"/>
      <c r="AJ590" s="197">
        <f t="shared" si="108"/>
        <v>1.4800000000000004E-2</v>
      </c>
      <c r="AK590" s="197">
        <f t="shared" si="106"/>
        <v>0.98510250000000388</v>
      </c>
      <c r="AL590" s="198">
        <f>ROW(AG146)*AJ590^IF(AK590=100%,0,1)*PRODUCT(INDEX(1-AJ$444:AJ589,))</f>
        <v>0.25571374097501748</v>
      </c>
      <c r="AM590" s="199">
        <f t="shared" si="107"/>
        <v>44.466833510929483</v>
      </c>
      <c r="AN590" s="190"/>
    </row>
    <row r="591" spans="1:40" ht="14.45" hidden="1" customHeight="1">
      <c r="A591" s="190"/>
      <c r="B591" s="686"/>
      <c r="C591" s="196">
        <v>146</v>
      </c>
      <c r="D591" s="200"/>
      <c r="E591" s="200"/>
      <c r="F591" s="198"/>
      <c r="G591" s="198"/>
      <c r="H591" s="197"/>
      <c r="I591" s="197"/>
      <c r="J591" s="198"/>
      <c r="K591" s="198"/>
      <c r="L591" s="197"/>
      <c r="M591" s="197"/>
      <c r="N591" s="198"/>
      <c r="O591" s="198"/>
      <c r="P591" s="197"/>
      <c r="Q591" s="197"/>
      <c r="R591" s="198"/>
      <c r="S591" s="198"/>
      <c r="T591" s="197"/>
      <c r="U591" s="197"/>
      <c r="V591" s="198"/>
      <c r="W591" s="198"/>
      <c r="X591" s="197"/>
      <c r="Y591" s="197"/>
      <c r="Z591" s="198"/>
      <c r="AA591" s="198"/>
      <c r="AB591" s="197"/>
      <c r="AC591" s="197"/>
      <c r="AD591" s="198"/>
      <c r="AE591" s="198"/>
      <c r="AF591" s="197"/>
      <c r="AG591" s="197"/>
      <c r="AH591" s="198"/>
      <c r="AI591" s="198"/>
      <c r="AJ591" s="197">
        <f t="shared" si="108"/>
        <v>1.4800000000000004E-2</v>
      </c>
      <c r="AK591" s="197">
        <f t="shared" si="106"/>
        <v>0.99198450000000393</v>
      </c>
      <c r="AL591" s="198">
        <f>ROW(AG147)*AJ591^IF(AK591=100%,0,1)*PRODUCT(INDEX(1-AJ$444:AJ590,))</f>
        <v>0.25365471992097482</v>
      </c>
      <c r="AM591" s="199">
        <f t="shared" si="107"/>
        <v>44.720488230850457</v>
      </c>
      <c r="AN591" s="190"/>
    </row>
    <row r="592" spans="1:40" ht="14.45" hidden="1" customHeight="1">
      <c r="A592" s="190"/>
      <c r="B592" s="686"/>
      <c r="C592" s="196">
        <v>147</v>
      </c>
      <c r="D592" s="200"/>
      <c r="E592" s="200"/>
      <c r="F592" s="198"/>
      <c r="G592" s="198"/>
      <c r="H592" s="197"/>
      <c r="I592" s="197"/>
      <c r="J592" s="198"/>
      <c r="K592" s="198"/>
      <c r="L592" s="197"/>
      <c r="M592" s="197"/>
      <c r="N592" s="198"/>
      <c r="O592" s="198"/>
      <c r="P592" s="197"/>
      <c r="Q592" s="197"/>
      <c r="R592" s="198"/>
      <c r="S592" s="198"/>
      <c r="T592" s="197"/>
      <c r="U592" s="197"/>
      <c r="V592" s="198"/>
      <c r="W592" s="198"/>
      <c r="X592" s="197"/>
      <c r="Y592" s="197"/>
      <c r="Z592" s="198"/>
      <c r="AA592" s="198"/>
      <c r="AB592" s="197"/>
      <c r="AC592" s="197"/>
      <c r="AD592" s="198"/>
      <c r="AE592" s="198"/>
      <c r="AF592" s="197"/>
      <c r="AG592" s="197"/>
      <c r="AH592" s="198"/>
      <c r="AI592" s="198"/>
      <c r="AJ592" s="197">
        <f t="shared" si="108"/>
        <v>1.4800000000000004E-2</v>
      </c>
      <c r="AK592" s="197">
        <f t="shared" si="106"/>
        <v>0.99886650000000399</v>
      </c>
      <c r="AL592" s="198">
        <f>ROW(AG148)*AJ592^IF(AK592=100%,0,1)*PRODUCT(INDEX(1-AJ$444:AJ591,))</f>
        <v>0.25160063435230867</v>
      </c>
      <c r="AM592" s="199">
        <f t="shared" si="107"/>
        <v>44.972088865202764</v>
      </c>
      <c r="AN592" s="190"/>
    </row>
    <row r="593" spans="1:40" ht="14.45" customHeight="1" thickBot="1">
      <c r="A593" s="190"/>
      <c r="B593" s="687"/>
      <c r="C593" s="202">
        <v>148</v>
      </c>
      <c r="D593" s="203"/>
      <c r="E593" s="203"/>
      <c r="F593" s="204"/>
      <c r="G593" s="204"/>
      <c r="H593" s="205"/>
      <c r="I593" s="205"/>
      <c r="J593" s="204"/>
      <c r="K593" s="204"/>
      <c r="L593" s="205"/>
      <c r="M593" s="205"/>
      <c r="N593" s="204"/>
      <c r="O593" s="204"/>
      <c r="P593" s="205"/>
      <c r="Q593" s="205"/>
      <c r="R593" s="204"/>
      <c r="S593" s="204"/>
      <c r="T593" s="205"/>
      <c r="U593" s="205"/>
      <c r="V593" s="204"/>
      <c r="W593" s="204"/>
      <c r="X593" s="205"/>
      <c r="Y593" s="205"/>
      <c r="Z593" s="204"/>
      <c r="AA593" s="204"/>
      <c r="AB593" s="205"/>
      <c r="AC593" s="205"/>
      <c r="AD593" s="204"/>
      <c r="AE593" s="204"/>
      <c r="AF593" s="205"/>
      <c r="AG593" s="205"/>
      <c r="AH593" s="204"/>
      <c r="AI593" s="204"/>
      <c r="AJ593" s="205">
        <f t="shared" si="108"/>
        <v>1.4800000000000004E-2</v>
      </c>
      <c r="AK593" s="205">
        <f t="shared" si="106"/>
        <v>1</v>
      </c>
      <c r="AL593" s="204">
        <f>ROW(AG149)*AJ593^IF(AK593=100%,0,1)*PRODUCT(INDEX(1-AJ$444:AJ592,))</f>
        <v>16.861607377474556</v>
      </c>
      <c r="AM593" s="206">
        <f t="shared" si="107"/>
        <v>61.83369624267732</v>
      </c>
      <c r="AN593" s="190"/>
    </row>
    <row r="594" spans="1:40" ht="14.45" customHeight="1" thickBot="1">
      <c r="A594" s="190"/>
      <c r="B594" s="190"/>
      <c r="C594" s="190"/>
      <c r="D594" s="191"/>
      <c r="E594" s="191"/>
      <c r="F594" s="192"/>
      <c r="G594" s="192"/>
      <c r="H594" s="190"/>
      <c r="I594" s="190"/>
      <c r="J594" s="192"/>
      <c r="K594" s="192"/>
      <c r="L594" s="190"/>
      <c r="M594" s="190"/>
      <c r="N594" s="192"/>
      <c r="O594" s="192"/>
      <c r="P594" s="190"/>
      <c r="Q594" s="190"/>
      <c r="R594" s="192"/>
      <c r="S594" s="192"/>
      <c r="T594" s="190"/>
      <c r="U594" s="190"/>
      <c r="V594" s="192"/>
      <c r="W594" s="192"/>
      <c r="X594" s="190"/>
      <c r="Y594" s="190"/>
      <c r="Z594" s="192"/>
      <c r="AA594" s="192"/>
      <c r="AB594" s="190"/>
      <c r="AC594" s="190"/>
      <c r="AD594" s="192"/>
      <c r="AE594" s="192"/>
      <c r="AF594" s="190"/>
      <c r="AG594" s="190"/>
      <c r="AH594" s="192"/>
      <c r="AI594" s="192"/>
      <c r="AJ594" s="186"/>
      <c r="AK594" s="186"/>
      <c r="AL594" s="192"/>
      <c r="AM594" s="193"/>
      <c r="AN594" s="190"/>
    </row>
    <row r="595" spans="1:40" ht="14.45" customHeight="1">
      <c r="A595" s="190"/>
      <c r="B595" s="685" t="s">
        <v>1002</v>
      </c>
      <c r="C595" s="421" t="s">
        <v>1540</v>
      </c>
      <c r="D595" s="683">
        <v>7</v>
      </c>
      <c r="E595" s="683"/>
      <c r="F595" s="683"/>
      <c r="G595" s="683"/>
      <c r="H595" s="683">
        <v>8</v>
      </c>
      <c r="I595" s="683"/>
      <c r="J595" s="683"/>
      <c r="K595" s="683"/>
      <c r="L595" s="683" t="s">
        <v>1007</v>
      </c>
      <c r="M595" s="683"/>
      <c r="N595" s="683"/>
      <c r="O595" s="683"/>
      <c r="P595" s="683" t="s">
        <v>1008</v>
      </c>
      <c r="Q595" s="683"/>
      <c r="R595" s="683"/>
      <c r="S595" s="683"/>
      <c r="T595" s="683" t="s">
        <v>1009</v>
      </c>
      <c r="U595" s="683"/>
      <c r="V595" s="683"/>
      <c r="W595" s="683"/>
      <c r="X595" s="683" t="s">
        <v>1010</v>
      </c>
      <c r="Y595" s="683"/>
      <c r="Z595" s="683"/>
      <c r="AA595" s="683"/>
      <c r="AB595" s="683" t="s">
        <v>1011</v>
      </c>
      <c r="AC595" s="683"/>
      <c r="AD595" s="688"/>
      <c r="AE595" s="688"/>
      <c r="AF595" s="683" t="s">
        <v>1012</v>
      </c>
      <c r="AG595" s="683"/>
      <c r="AH595" s="688"/>
      <c r="AI595" s="688"/>
      <c r="AJ595" s="683" t="s">
        <v>981</v>
      </c>
      <c r="AK595" s="683"/>
      <c r="AL595" s="683"/>
      <c r="AM595" s="684"/>
      <c r="AN595" s="190"/>
    </row>
    <row r="596" spans="1:40" ht="14.45" customHeight="1">
      <c r="A596" s="190"/>
      <c r="B596" s="686"/>
      <c r="C596" s="163" t="s">
        <v>1549</v>
      </c>
      <c r="D596" s="163" t="s">
        <v>1004</v>
      </c>
      <c r="E596" s="163" t="s">
        <v>1005</v>
      </c>
      <c r="F596" s="163" t="s">
        <v>175</v>
      </c>
      <c r="G596" s="163" t="s">
        <v>1006</v>
      </c>
      <c r="H596" s="163" t="s">
        <v>1004</v>
      </c>
      <c r="I596" s="163" t="s">
        <v>1005</v>
      </c>
      <c r="J596" s="163" t="s">
        <v>175</v>
      </c>
      <c r="K596" s="163" t="s">
        <v>1006</v>
      </c>
      <c r="L596" s="163" t="s">
        <v>1004</v>
      </c>
      <c r="M596" s="163" t="s">
        <v>1005</v>
      </c>
      <c r="N596" s="163" t="s">
        <v>175</v>
      </c>
      <c r="O596" s="163" t="s">
        <v>1006</v>
      </c>
      <c r="P596" s="163" t="s">
        <v>1004</v>
      </c>
      <c r="Q596" s="163" t="s">
        <v>1005</v>
      </c>
      <c r="R596" s="163" t="s">
        <v>175</v>
      </c>
      <c r="S596" s="163" t="s">
        <v>1006</v>
      </c>
      <c r="T596" s="163" t="s">
        <v>1004</v>
      </c>
      <c r="U596" s="163" t="s">
        <v>1005</v>
      </c>
      <c r="V596" s="163" t="s">
        <v>175</v>
      </c>
      <c r="W596" s="163" t="s">
        <v>1006</v>
      </c>
      <c r="X596" s="163" t="s">
        <v>1004</v>
      </c>
      <c r="Y596" s="163" t="s">
        <v>1005</v>
      </c>
      <c r="Z596" s="163" t="s">
        <v>175</v>
      </c>
      <c r="AA596" s="163" t="s">
        <v>1006</v>
      </c>
      <c r="AB596" s="163" t="s">
        <v>1004</v>
      </c>
      <c r="AC596" s="163" t="s">
        <v>1005</v>
      </c>
      <c r="AD596" s="163" t="s">
        <v>175</v>
      </c>
      <c r="AE596" s="163" t="s">
        <v>1006</v>
      </c>
      <c r="AF596" s="163" t="s">
        <v>1004</v>
      </c>
      <c r="AG596" s="163" t="s">
        <v>1005</v>
      </c>
      <c r="AH596" s="163" t="s">
        <v>175</v>
      </c>
      <c r="AI596" s="163" t="s">
        <v>1006</v>
      </c>
      <c r="AJ596" s="163" t="s">
        <v>1004</v>
      </c>
      <c r="AK596" s="163" t="s">
        <v>1005</v>
      </c>
      <c r="AL596" s="163" t="s">
        <v>175</v>
      </c>
      <c r="AM596" s="185" t="s">
        <v>1006</v>
      </c>
      <c r="AN596" s="190"/>
    </row>
    <row r="597" spans="1:40" ht="14.45" hidden="1" customHeight="1">
      <c r="A597" s="190"/>
      <c r="B597" s="686"/>
      <c r="C597" s="168"/>
      <c r="D597" s="174">
        <f>$F$5</f>
        <v>3.3300000000000003E-2</v>
      </c>
      <c r="E597" s="174">
        <f>$F$7</f>
        <v>6.6600000000000006E-2</v>
      </c>
      <c r="F597" s="174">
        <f>$F$9</f>
        <v>0.2</v>
      </c>
      <c r="G597" s="170">
        <f>$D$9</f>
        <v>0.4</v>
      </c>
      <c r="H597" s="174">
        <f>$F$15</f>
        <v>2.5000000000000001E-2</v>
      </c>
      <c r="I597" s="174">
        <f>$F$17</f>
        <v>0.05</v>
      </c>
      <c r="J597" s="174">
        <f>$F$19</f>
        <v>0.15</v>
      </c>
      <c r="K597" s="170">
        <f>$D$19</f>
        <v>0.45</v>
      </c>
      <c r="L597" s="174">
        <f>$F$25</f>
        <v>1.67E-2</v>
      </c>
      <c r="M597" s="174">
        <f>$F$27</f>
        <v>3.3300000000000003E-2</v>
      </c>
      <c r="N597" s="174">
        <f>$F$29</f>
        <v>0.1</v>
      </c>
      <c r="O597" s="170">
        <f>$D$29</f>
        <v>0.3</v>
      </c>
      <c r="P597" s="174">
        <f>$F$55</f>
        <v>4.1999999999999997E-3</v>
      </c>
      <c r="Q597" s="174">
        <f>$F$57</f>
        <v>8.3999999999999995E-3</v>
      </c>
      <c r="R597" s="174">
        <f>$F$59</f>
        <v>2.5000000000000001E-2</v>
      </c>
      <c r="S597" s="170">
        <f>$D$59</f>
        <v>0.15</v>
      </c>
      <c r="T597" s="174">
        <f>$O$25</f>
        <v>2.8E-3</v>
      </c>
      <c r="U597" s="174">
        <f>$O$27</f>
        <v>5.5999999999999999E-3</v>
      </c>
      <c r="V597" s="174">
        <f>$O$29</f>
        <v>1.66E-2</v>
      </c>
      <c r="W597" s="170">
        <f>$M$29</f>
        <v>0.1</v>
      </c>
      <c r="X597" s="174">
        <f>$O$55</f>
        <v>1E-3</v>
      </c>
      <c r="Y597" s="174">
        <f>$O$57</f>
        <v>1.8E-3</v>
      </c>
      <c r="Z597" s="174">
        <f>$O$59</f>
        <v>5.5999999999999999E-3</v>
      </c>
      <c r="AA597" s="170">
        <f>$M$59</f>
        <v>0.05</v>
      </c>
      <c r="AB597" s="174">
        <f>$X$25</f>
        <v>5.9999999999999995E-4</v>
      </c>
      <c r="AC597" s="174">
        <f>$X$27</f>
        <v>1.1999999999999999E-3</v>
      </c>
      <c r="AD597" s="174">
        <f>$X$29</f>
        <v>3.3999999999999998E-3</v>
      </c>
      <c r="AE597" s="170">
        <f>$V$29</f>
        <v>0.03</v>
      </c>
      <c r="AF597" s="174">
        <f>$X$35</f>
        <v>2.0000000000000001E-4</v>
      </c>
      <c r="AG597" s="174">
        <f>$X$37</f>
        <v>4.0000000000000002E-4</v>
      </c>
      <c r="AH597" s="174">
        <f>$X$39</f>
        <v>8.0000000000000004E-4</v>
      </c>
      <c r="AI597" s="170">
        <f>$V$39</f>
        <v>0.01</v>
      </c>
      <c r="AJ597" s="174">
        <f>$X$55</f>
        <v>2.0000000000000001E-4</v>
      </c>
      <c r="AK597" s="174">
        <f>$X$57</f>
        <v>4.0000000000000002E-4</v>
      </c>
      <c r="AL597" s="174">
        <f>$X$59</f>
        <v>8.0000000000000004E-4</v>
      </c>
      <c r="AM597" s="189">
        <f>$V$59</f>
        <v>0.01</v>
      </c>
      <c r="AN597" s="190"/>
    </row>
    <row r="598" spans="1:40" ht="14.45" hidden="1" customHeight="1">
      <c r="A598" s="190"/>
      <c r="B598" s="686"/>
      <c r="C598" s="168"/>
      <c r="D598" s="168">
        <f>$G$5</f>
        <v>6</v>
      </c>
      <c r="E598" s="168">
        <f>$G$7</f>
        <v>3</v>
      </c>
      <c r="F598" s="168">
        <f>$G$9</f>
        <v>1</v>
      </c>
      <c r="G598" s="168"/>
      <c r="H598" s="168">
        <f>$G$15</f>
        <v>6</v>
      </c>
      <c r="I598" s="168">
        <f>$G$17</f>
        <v>3</v>
      </c>
      <c r="J598" s="168">
        <f>$G$19</f>
        <v>1</v>
      </c>
      <c r="K598" s="168"/>
      <c r="L598" s="168">
        <f>$G$25</f>
        <v>6</v>
      </c>
      <c r="M598" s="168">
        <f>$G$27</f>
        <v>3</v>
      </c>
      <c r="N598" s="168">
        <f>$G$29</f>
        <v>1</v>
      </c>
      <c r="O598" s="168"/>
      <c r="P598" s="168">
        <f>$G$55</f>
        <v>12</v>
      </c>
      <c r="Q598" s="168">
        <f>$G$57</f>
        <v>6</v>
      </c>
      <c r="R598" s="168">
        <f>$G$59</f>
        <v>2</v>
      </c>
      <c r="S598" s="168"/>
      <c r="T598" s="168">
        <f>$P$25</f>
        <v>12</v>
      </c>
      <c r="U598" s="168">
        <f>$P$27</f>
        <v>6</v>
      </c>
      <c r="V598" s="168">
        <f>$P$29</f>
        <v>2</v>
      </c>
      <c r="W598" s="168"/>
      <c r="X598" s="168">
        <f>$P$55</f>
        <v>18</v>
      </c>
      <c r="Y598" s="168">
        <f>$P$57</f>
        <v>9</v>
      </c>
      <c r="Z598" s="168">
        <f>$P$59</f>
        <v>3</v>
      </c>
      <c r="AA598" s="168"/>
      <c r="AB598" s="168">
        <f>$Y$25</f>
        <v>18</v>
      </c>
      <c r="AC598" s="168">
        <f>$Y$27</f>
        <v>9</v>
      </c>
      <c r="AD598" s="168">
        <f>$Y$29</f>
        <v>3</v>
      </c>
      <c r="AE598" s="168"/>
      <c r="AF598" s="168">
        <f>$Y$35</f>
        <v>24</v>
      </c>
      <c r="AG598" s="168">
        <f>$Y$37</f>
        <v>12</v>
      </c>
      <c r="AH598" s="168">
        <f>$Y$39</f>
        <v>4</v>
      </c>
      <c r="AI598" s="168"/>
      <c r="AJ598" s="168">
        <f>$Y$55</f>
        <v>24</v>
      </c>
      <c r="AK598" s="168">
        <f>$Y$57</f>
        <v>12</v>
      </c>
      <c r="AL598" s="168">
        <f>$Y$59</f>
        <v>4</v>
      </c>
      <c r="AM598" s="169"/>
      <c r="AN598" s="190"/>
    </row>
    <row r="599" spans="1:40" ht="14.45" hidden="1" customHeight="1">
      <c r="A599" s="190"/>
      <c r="B599" s="686"/>
      <c r="C599" s="168"/>
      <c r="D599" s="170"/>
      <c r="E599" s="170"/>
      <c r="F599" s="171"/>
      <c r="G599" s="171"/>
      <c r="H599" s="170"/>
      <c r="I599" s="170"/>
      <c r="J599" s="171"/>
      <c r="K599" s="171"/>
      <c r="L599" s="170"/>
      <c r="M599" s="170"/>
      <c r="N599" s="171"/>
      <c r="O599" s="171"/>
      <c r="P599" s="170"/>
      <c r="Q599" s="170"/>
      <c r="R599" s="171"/>
      <c r="S599" s="171"/>
      <c r="T599" s="170"/>
      <c r="U599" s="170"/>
      <c r="V599" s="171"/>
      <c r="W599" s="171"/>
      <c r="X599" s="170"/>
      <c r="Y599" s="170"/>
      <c r="Z599" s="171"/>
      <c r="AA599" s="171"/>
      <c r="AB599" s="170"/>
      <c r="AC599" s="170"/>
      <c r="AD599" s="171"/>
      <c r="AE599" s="171"/>
      <c r="AF599" s="170"/>
      <c r="AG599" s="170"/>
      <c r="AH599" s="171"/>
      <c r="AI599" s="171"/>
      <c r="AJ599" s="172"/>
      <c r="AK599" s="170"/>
      <c r="AL599" s="171"/>
      <c r="AM599" s="173"/>
      <c r="AN599" s="190"/>
    </row>
    <row r="600" spans="1:40" ht="14.45" customHeight="1">
      <c r="A600" s="190"/>
      <c r="B600" s="686"/>
      <c r="C600" s="196">
        <v>0</v>
      </c>
      <c r="D600" s="200">
        <f>D$65+F597*F598</f>
        <v>0.8</v>
      </c>
      <c r="E600" s="197">
        <v>0</v>
      </c>
      <c r="F600" s="198">
        <f>ROW(A1)*D600^IF(E600=100%,0,1)*PRODUCT(INDEX(1-D$599:D599,))</f>
        <v>0.8</v>
      </c>
      <c r="G600" s="198">
        <f>SUM(F600+G599)</f>
        <v>0.8</v>
      </c>
      <c r="H600" s="200">
        <f>H$65+J597*J598</f>
        <v>0.6</v>
      </c>
      <c r="I600" s="197">
        <v>0</v>
      </c>
      <c r="J600" s="198">
        <f>ROW(E1)*H600^IF(I600=100%,0,1)*PRODUCT(INDEX(1-H$599:H599,))</f>
        <v>0.6</v>
      </c>
      <c r="K600" s="198">
        <f>SUM(J600+K599)</f>
        <v>0.6</v>
      </c>
      <c r="L600" s="200">
        <f>L$65+N597*N598</f>
        <v>0.4</v>
      </c>
      <c r="M600" s="197">
        <v>0</v>
      </c>
      <c r="N600" s="198">
        <f>ROW(I1)*L600^IF(M600=100%,0,1)*PRODUCT(INDEX(1-L$599:L599,))</f>
        <v>0.4</v>
      </c>
      <c r="O600" s="198">
        <f>SUM(N600+O599)</f>
        <v>0.4</v>
      </c>
      <c r="P600" s="200">
        <f>P$65+R597*R598</f>
        <v>0.2</v>
      </c>
      <c r="Q600" s="197">
        <v>0</v>
      </c>
      <c r="R600" s="198">
        <f>ROW(M1)*P600^IF(Q600=100%,0,1)*PRODUCT(INDEX(1-P$599:P599,))</f>
        <v>0.2</v>
      </c>
      <c r="S600" s="198">
        <f>SUM(R600+S599)</f>
        <v>0.2</v>
      </c>
      <c r="T600" s="200">
        <f>T$65+V597*V598</f>
        <v>0.13320000000000001</v>
      </c>
      <c r="U600" s="197">
        <v>0</v>
      </c>
      <c r="V600" s="198">
        <f>ROW(Q1)*T600^IF(U600=100%,0,1)*PRODUCT(INDEX(1-T$599:T599,))</f>
        <v>0.13320000000000001</v>
      </c>
      <c r="W600" s="198">
        <f>SUM(V600+W599)</f>
        <v>0.13320000000000001</v>
      </c>
      <c r="X600" s="200">
        <f>X$65+Z597*Z598</f>
        <v>6.6799999999999998E-2</v>
      </c>
      <c r="Y600" s="197">
        <v>0</v>
      </c>
      <c r="Z600" s="198">
        <f>ROW(U1)*X600^IF(Y600=100%,0,1)*PRODUCT(INDEX(1-X$599:X599,))</f>
        <v>6.6799999999999998E-2</v>
      </c>
      <c r="AA600" s="198">
        <f>SUM(Z600+AA599)</f>
        <v>6.6799999999999998E-2</v>
      </c>
      <c r="AB600" s="200">
        <f>AB$65+AD597*AD598</f>
        <v>4.02E-2</v>
      </c>
      <c r="AC600" s="197">
        <v>0</v>
      </c>
      <c r="AD600" s="198">
        <f>ROW(Y1)*AB600^IF(AC600=100%,0,1)*PRODUCT(INDEX(1-AB$599:AB599,))</f>
        <v>4.02E-2</v>
      </c>
      <c r="AE600" s="198">
        <f>SUM(AD600+AE599)</f>
        <v>4.02E-2</v>
      </c>
      <c r="AF600" s="200">
        <f>AF$65+AH597*AH598</f>
        <v>1.32E-2</v>
      </c>
      <c r="AG600" s="197">
        <v>0</v>
      </c>
      <c r="AH600" s="198">
        <f>ROW(AC1)*AF600^IF(AG600=100%,0,1)*PRODUCT(INDEX(1-AF$599:AF599,))</f>
        <v>1.32E-2</v>
      </c>
      <c r="AI600" s="198">
        <f>SUM(AH600+AI599)</f>
        <v>1.32E-2</v>
      </c>
      <c r="AJ600" s="197">
        <f>AJ$65+AL597*AL598</f>
        <v>8.2000000000000007E-3</v>
      </c>
      <c r="AK600" s="197">
        <v>0</v>
      </c>
      <c r="AL600" s="198">
        <f>ROW(AG1)*AJ600^IF(AK600=100%,0,1)*PRODUCT(INDEX(1-AJ$599:AJ599,))</f>
        <v>8.2000000000000007E-3</v>
      </c>
      <c r="AM600" s="199">
        <f>SUM(AL600+AM599)</f>
        <v>8.2000000000000007E-3</v>
      </c>
      <c r="AN600" s="190"/>
    </row>
    <row r="601" spans="1:40" ht="14.45" hidden="1" customHeight="1">
      <c r="A601" s="190"/>
      <c r="B601" s="686"/>
      <c r="C601" s="196">
        <v>1</v>
      </c>
      <c r="D601" s="197">
        <f>D600+ROUNDDOWN(D$65/10,3)</f>
        <v>0.8600000000000001</v>
      </c>
      <c r="E601" s="197">
        <f>IF(E600+D600*0.465&gt;1,1,E600+D600*0.465)</f>
        <v>0.37200000000000005</v>
      </c>
      <c r="F601" s="198">
        <f>ROW(A2)*D601^IF(E601=100%,0,1)*PRODUCT(INDEX(1-D$599:D600,))</f>
        <v>0.34399999999999997</v>
      </c>
      <c r="G601" s="198">
        <f t="shared" ref="G601:G603" si="109">SUM(F601+G600)</f>
        <v>1.1440000000000001</v>
      </c>
      <c r="H601" s="197">
        <f>H600+ROUNDDOWN(H$65/10,3)</f>
        <v>0.64500000000000002</v>
      </c>
      <c r="I601" s="197">
        <f>IF(I600+H600*0.465&gt;1,1,I600+H600*0.465)</f>
        <v>0.27900000000000003</v>
      </c>
      <c r="J601" s="198">
        <f>ROW(E2)*H601^IF(I601=100%,0,1)*PRODUCT(INDEX(1-H$599:H600,))</f>
        <v>0.51600000000000001</v>
      </c>
      <c r="K601" s="198">
        <f t="shared" ref="K601:K604" si="110">SUM(J601+K600)</f>
        <v>1.1160000000000001</v>
      </c>
      <c r="L601" s="197">
        <f>L600+ROUNDDOWN(L$65/10,3)</f>
        <v>0.43000000000000005</v>
      </c>
      <c r="M601" s="197">
        <f>IF(M600+L600*0.465&gt;1,1,M600+L600*0.465)</f>
        <v>0.18600000000000003</v>
      </c>
      <c r="N601" s="198">
        <f>ROW(I2)*L601^IF(M601=100%,0,1)*PRODUCT(INDEX(1-L$599:L600,))</f>
        <v>0.51600000000000001</v>
      </c>
      <c r="O601" s="198">
        <f t="shared" ref="O601:O608" si="111">SUM(N601+O600)</f>
        <v>0.91600000000000004</v>
      </c>
      <c r="P601" s="197">
        <f t="shared" ref="P601:P609" si="112">P600+ROUNDDOWN(P$65/10,3)</f>
        <v>0.21500000000000002</v>
      </c>
      <c r="Q601" s="197">
        <f t="shared" ref="Q601:Q609" si="113">IF(Q600+P600*0.465&gt;1,1,Q600+P600*0.465)</f>
        <v>9.3000000000000013E-2</v>
      </c>
      <c r="R601" s="198">
        <f>ROW(M2)*P601^IF(Q601=100%,0,1)*PRODUCT(INDEX(1-P$599:P600,))</f>
        <v>0.34400000000000008</v>
      </c>
      <c r="S601" s="198">
        <f t="shared" ref="S601:S611" si="114">SUM(R601+S600)</f>
        <v>0.54400000000000004</v>
      </c>
      <c r="T601" s="197">
        <f t="shared" ref="T601:T610" si="115">T600+ROUNDDOWN(T$65/10,3)</f>
        <v>0.14320000000000002</v>
      </c>
      <c r="U601" s="197">
        <f t="shared" ref="U601:U612" si="116">IF(U600+T600*0.465&gt;1,1,U600+T600*0.465)</f>
        <v>6.1938000000000007E-2</v>
      </c>
      <c r="V601" s="198">
        <f>ROW(Q2)*T601^IF(U601=100%,0,1)*PRODUCT(INDEX(1-T$599:T600,))</f>
        <v>0.24825152000000003</v>
      </c>
      <c r="W601" s="198">
        <f t="shared" ref="W601:W620" si="117">SUM(V601+W600)</f>
        <v>0.38145152000000004</v>
      </c>
      <c r="X601" s="197">
        <f t="shared" ref="X601:X610" si="118">X600+ROUNDDOWN(X$65/10,3)</f>
        <v>7.1800000000000003E-2</v>
      </c>
      <c r="Y601" s="197">
        <f t="shared" ref="Y601:Y621" si="119">IF(Y600+X600*0.465&gt;1,1,Y600+X600*0.465)</f>
        <v>3.1061999999999999E-2</v>
      </c>
      <c r="Z601" s="198">
        <f>ROW(U2)*X601^IF(Y601=100%,0,1)*PRODUCT(INDEX(1-X$599:X600,))</f>
        <v>0.13400752000000002</v>
      </c>
      <c r="AA601" s="198">
        <f t="shared" ref="AA601:AA621" si="120">SUM(Z601+AA600)</f>
        <v>0.20080752000000002</v>
      </c>
      <c r="AB601" s="197">
        <f t="shared" ref="AB601:AB610" si="121">AB600+ROUNDDOWN(AB$65/10,3)</f>
        <v>4.3200000000000002E-2</v>
      </c>
      <c r="AC601" s="197">
        <f t="shared" ref="AC601:AC633" si="122">IF(AC600+AB600*0.465&gt;1,1,AC600+AB600*0.465)</f>
        <v>1.8693000000000001E-2</v>
      </c>
      <c r="AD601" s="198">
        <f>ROW(Y2)*AB601^IF(AC601=100%,0,1)*PRODUCT(INDEX(1-AB$599:AB600,))</f>
        <v>8.2926720000000009E-2</v>
      </c>
      <c r="AE601" s="198">
        <f t="shared" ref="AE601:AE633" si="123">SUM(AD601+AE600)</f>
        <v>0.12312672000000001</v>
      </c>
      <c r="AF601" s="197">
        <f t="shared" ref="AF601:AF610" si="124">AF600+ROUNDDOWN(AF$65/10,3)</f>
        <v>1.4200000000000001E-2</v>
      </c>
      <c r="AG601" s="197">
        <f t="shared" ref="AG601:AG664" si="125">IF(AG600+AF600*0.465&gt;1,1,AG600+AF600*0.465)</f>
        <v>6.1380000000000002E-3</v>
      </c>
      <c r="AH601" s="198">
        <f>ROW(AC2)*AF601^IF(AG601=100%,0,1)*PRODUCT(INDEX(1-AF$599:AF600,))</f>
        <v>2.8025120000000001E-2</v>
      </c>
      <c r="AI601" s="198">
        <f t="shared" ref="AI601:AI664" si="126">SUM(AH601+AI600)</f>
        <v>4.1225120000000004E-2</v>
      </c>
      <c r="AJ601" s="197">
        <f t="shared" ref="AJ601:AJ610" si="127">AJ600+ROUNDDOWN(AJ$65/10,4)</f>
        <v>8.7000000000000011E-3</v>
      </c>
      <c r="AK601" s="197">
        <f t="shared" ref="AK601:AK664" si="128">IF(AK600+AJ600*0.465&gt;1,1,AK600+AJ600*0.465)</f>
        <v>3.8130000000000004E-3</v>
      </c>
      <c r="AL601" s="198">
        <f>ROW(AG2)*AJ601^IF(AK601=100%,0,1)*PRODUCT(INDEX(1-AJ$599:AJ600,))</f>
        <v>1.7257320000000003E-2</v>
      </c>
      <c r="AM601" s="199">
        <f t="shared" ref="AM601:AM664" si="129">SUM(AL601+AM600)</f>
        <v>2.5457320000000005E-2</v>
      </c>
      <c r="AN601" s="190"/>
    </row>
    <row r="602" spans="1:40" ht="14.45" hidden="1" customHeight="1">
      <c r="A602" s="190"/>
      <c r="B602" s="686"/>
      <c r="C602" s="196">
        <v>2</v>
      </c>
      <c r="D602" s="197">
        <f>D601+ROUNDDOWN(D$65/10,3)</f>
        <v>0.92000000000000015</v>
      </c>
      <c r="E602" s="197">
        <f>IF(E601+D601*0.465&gt;1,1,E601+D601*0.465)</f>
        <v>0.77190000000000014</v>
      </c>
      <c r="F602" s="198">
        <f>ROW(A3)*D602^IF(E602=100%,0,1)*PRODUCT(INDEX(1-D$599:D601,))</f>
        <v>7.7279999999999946E-2</v>
      </c>
      <c r="G602" s="198">
        <f t="shared" si="109"/>
        <v>1.2212800000000001</v>
      </c>
      <c r="H602" s="197">
        <f t="shared" ref="H602:H604" si="130">H601+ROUNDDOWN(H$65/10,3)</f>
        <v>0.69000000000000006</v>
      </c>
      <c r="I602" s="197">
        <f t="shared" ref="I602:I604" si="131">IF(I601+H601*0.465&gt;1,1,I601+H601*0.465)</f>
        <v>0.57892500000000002</v>
      </c>
      <c r="J602" s="198">
        <f>ROW(E3)*H602^IF(I602=100%,0,1)*PRODUCT(INDEX(1-H$599:H601,))</f>
        <v>0.29394000000000003</v>
      </c>
      <c r="K602" s="198">
        <f t="shared" si="110"/>
        <v>1.4099400000000002</v>
      </c>
      <c r="L602" s="197">
        <f>L601+ROUNDDOWN(L$65/10,3)</f>
        <v>0.46000000000000008</v>
      </c>
      <c r="M602" s="197">
        <f>IF(M601+L601*0.465&gt;1,1,M601+L601*0.465)</f>
        <v>0.38595000000000007</v>
      </c>
      <c r="N602" s="198">
        <f>ROW(I3)*L602^IF(M602=100%,0,1)*PRODUCT(INDEX(1-L$599:L601,))</f>
        <v>0.4719600000000001</v>
      </c>
      <c r="O602" s="198">
        <f t="shared" si="111"/>
        <v>1.3879600000000001</v>
      </c>
      <c r="P602" s="197">
        <f t="shared" si="112"/>
        <v>0.23000000000000004</v>
      </c>
      <c r="Q602" s="197">
        <f t="shared" si="113"/>
        <v>0.19297500000000004</v>
      </c>
      <c r="R602" s="198">
        <f>ROW(M3)*P602^IF(Q602=100%,0,1)*PRODUCT(INDEX(1-P$599:P601,))</f>
        <v>0.43332000000000009</v>
      </c>
      <c r="S602" s="198">
        <f t="shared" si="114"/>
        <v>0.97732000000000019</v>
      </c>
      <c r="T602" s="197">
        <f t="shared" si="115"/>
        <v>0.15320000000000003</v>
      </c>
      <c r="U602" s="197">
        <f t="shared" si="116"/>
        <v>0.12852600000000003</v>
      </c>
      <c r="V602" s="198">
        <f>ROW(Q3)*T602^IF(U602=100%,0,1)*PRODUCT(INDEX(1-T$599:T601,))</f>
        <v>0.34133308070400009</v>
      </c>
      <c r="W602" s="198">
        <f t="shared" si="117"/>
        <v>0.72278460070400019</v>
      </c>
      <c r="X602" s="197">
        <f t="shared" si="118"/>
        <v>7.6800000000000007E-2</v>
      </c>
      <c r="Y602" s="197">
        <f t="shared" si="119"/>
        <v>6.4449000000000006E-2</v>
      </c>
      <c r="Z602" s="198">
        <f>ROW(U3)*X602^IF(Y602=100%,0,1)*PRODUCT(INDEX(1-X$599:X601,))</f>
        <v>0.19957161369600004</v>
      </c>
      <c r="AA602" s="198">
        <f t="shared" si="120"/>
        <v>0.40037913369600009</v>
      </c>
      <c r="AB602" s="197">
        <f t="shared" si="121"/>
        <v>4.6200000000000005E-2</v>
      </c>
      <c r="AC602" s="197">
        <f t="shared" si="122"/>
        <v>3.8781000000000003E-2</v>
      </c>
      <c r="AD602" s="198">
        <f>ROW(Y3)*AB602^IF(AC602=100%,0,1)*PRODUCT(INDEX(1-AB$599:AB601,))</f>
        <v>0.12728145830399998</v>
      </c>
      <c r="AE602" s="198">
        <f t="shared" si="123"/>
        <v>0.25040817830399997</v>
      </c>
      <c r="AF602" s="197">
        <f t="shared" si="124"/>
        <v>1.5200000000000002E-2</v>
      </c>
      <c r="AG602" s="197">
        <f t="shared" si="125"/>
        <v>1.2741000000000001E-2</v>
      </c>
      <c r="AH602" s="198">
        <f>ROW(AC3)*AF602^IF(AG602=100%,0,1)*PRODUCT(INDEX(1-AF$599:AF601,))</f>
        <v>4.4359107264000004E-2</v>
      </c>
      <c r="AI602" s="198">
        <f t="shared" si="126"/>
        <v>8.5584227264000001E-2</v>
      </c>
      <c r="AJ602" s="197">
        <f t="shared" si="127"/>
        <v>9.2000000000000016E-3</v>
      </c>
      <c r="AK602" s="197">
        <f t="shared" si="128"/>
        <v>7.8585000000000009E-3</v>
      </c>
      <c r="AL602" s="198">
        <f>ROW(AG3)*AJ602^IF(AK602=100%,0,1)*PRODUCT(INDEX(1-AJ$599:AJ601,))</f>
        <v>2.7135528984000006E-2</v>
      </c>
      <c r="AM602" s="199">
        <f t="shared" si="129"/>
        <v>5.2592848984000011E-2</v>
      </c>
      <c r="AN602" s="190"/>
    </row>
    <row r="603" spans="1:40" ht="14.45" customHeight="1">
      <c r="A603" s="190"/>
      <c r="B603" s="686"/>
      <c r="C603" s="196">
        <v>3</v>
      </c>
      <c r="D603" s="197">
        <f>D602+ROUNDDOWN(D$65/10,3)</f>
        <v>0.9800000000000002</v>
      </c>
      <c r="E603" s="197">
        <f>IF(E602+D602*0.465&gt;1,1,E602+D602*0.465)</f>
        <v>1</v>
      </c>
      <c r="F603" s="198">
        <f>ROW(A4)*D603^IF(E603=100%,0,1)*PRODUCT(INDEX(1-D$599:D602,))</f>
        <v>8.9599999999999749E-3</v>
      </c>
      <c r="G603" s="198">
        <f t="shared" si="109"/>
        <v>1.2302400000000002</v>
      </c>
      <c r="H603" s="197">
        <f t="shared" si="130"/>
        <v>0.7350000000000001</v>
      </c>
      <c r="I603" s="197">
        <f t="shared" si="131"/>
        <v>0.89977499999999999</v>
      </c>
      <c r="J603" s="198">
        <f>ROW(E4)*H603^IF(I603=100%,0,1)*PRODUCT(INDEX(1-H$599:H602,))</f>
        <v>0.1294188</v>
      </c>
      <c r="K603" s="198">
        <f t="shared" si="110"/>
        <v>1.5393588000000002</v>
      </c>
      <c r="L603" s="197">
        <f>L602+ROUNDDOWN(L$65/10,3)</f>
        <v>0.4900000000000001</v>
      </c>
      <c r="M603" s="197">
        <f>IF(M602+L602*0.465&gt;1,1,M602+L602*0.465)</f>
        <v>0.59985000000000011</v>
      </c>
      <c r="N603" s="198">
        <f>ROW(I4)*L603^IF(M603=100%,0,1)*PRODUCT(INDEX(1-L$599:L602,))</f>
        <v>0.36197279999999998</v>
      </c>
      <c r="O603" s="198">
        <f t="shared" si="111"/>
        <v>1.7499328000000001</v>
      </c>
      <c r="P603" s="197">
        <f t="shared" si="112"/>
        <v>0.24500000000000005</v>
      </c>
      <c r="Q603" s="197">
        <f t="shared" si="113"/>
        <v>0.29992500000000005</v>
      </c>
      <c r="R603" s="198">
        <f>ROW(M4)*P603^IF(Q603=100%,0,1)*PRODUCT(INDEX(1-P$599:P602,))</f>
        <v>0.47388880000000011</v>
      </c>
      <c r="S603" s="198">
        <f t="shared" si="114"/>
        <v>1.4512088000000003</v>
      </c>
      <c r="T603" s="197">
        <f t="shared" si="115"/>
        <v>0.16320000000000004</v>
      </c>
      <c r="U603" s="197">
        <f t="shared" si="116"/>
        <v>0.19976400000000005</v>
      </c>
      <c r="V603" s="198">
        <f>ROW(Q4)*T603^IF(U603=100%,0,1)*PRODUCT(INDEX(1-T$599:T602,))</f>
        <v>0.41054366551080967</v>
      </c>
      <c r="W603" s="198">
        <f t="shared" si="117"/>
        <v>1.1333282662148099</v>
      </c>
      <c r="X603" s="197">
        <f t="shared" si="118"/>
        <v>8.1800000000000012E-2</v>
      </c>
      <c r="Y603" s="197">
        <f t="shared" si="119"/>
        <v>0.10016100000000001</v>
      </c>
      <c r="Z603" s="198">
        <f>ROW(U4)*X603^IF(Y603=100%,0,1)*PRODUCT(INDEX(1-X$599:X602,))</f>
        <v>0.26165279906088967</v>
      </c>
      <c r="AA603" s="198">
        <f t="shared" si="120"/>
        <v>0.66203193275688976</v>
      </c>
      <c r="AB603" s="197">
        <f t="shared" si="121"/>
        <v>4.9200000000000008E-2</v>
      </c>
      <c r="AC603" s="197">
        <f t="shared" si="122"/>
        <v>6.0264000000000005E-2</v>
      </c>
      <c r="AD603" s="198">
        <f>ROW(Y4)*AB603^IF(AC603=100%,0,1)*PRODUCT(INDEX(1-AB$599:AB602,))</f>
        <v>0.1723789870872576</v>
      </c>
      <c r="AE603" s="198">
        <f t="shared" si="123"/>
        <v>0.4227871653912576</v>
      </c>
      <c r="AF603" s="197">
        <f t="shared" si="124"/>
        <v>1.6200000000000003E-2</v>
      </c>
      <c r="AG603" s="197">
        <f t="shared" si="125"/>
        <v>1.9809E-2</v>
      </c>
      <c r="AH603" s="198">
        <f>ROW(AC4)*AF603^IF(AG603=100%,0,1)*PRODUCT(INDEX(1-AF$599:AF602,))</f>
        <v>6.2078469395097612E-2</v>
      </c>
      <c r="AI603" s="198">
        <f t="shared" si="126"/>
        <v>0.14766269665909762</v>
      </c>
      <c r="AJ603" s="197">
        <f t="shared" si="127"/>
        <v>9.700000000000002E-3</v>
      </c>
      <c r="AK603" s="197">
        <f t="shared" si="128"/>
        <v>1.2136500000000001E-2</v>
      </c>
      <c r="AL603" s="198">
        <f>ROW(AG4)*AJ603^IF(AK603=100%,0,1)*PRODUCT(INDEX(1-AJ$599:AJ602,))</f>
        <v>3.7796095150473608E-2</v>
      </c>
      <c r="AM603" s="199">
        <f t="shared" si="129"/>
        <v>9.0388944134473626E-2</v>
      </c>
      <c r="AN603" s="190"/>
    </row>
    <row r="604" spans="1:40" ht="14.45" customHeight="1">
      <c r="A604" s="190"/>
      <c r="B604" s="686"/>
      <c r="C604" s="196">
        <v>4</v>
      </c>
      <c r="D604" s="197"/>
      <c r="E604" s="197"/>
      <c r="F604" s="198"/>
      <c r="G604" s="198"/>
      <c r="H604" s="197">
        <f t="shared" si="130"/>
        <v>0.78000000000000014</v>
      </c>
      <c r="I604" s="197">
        <f t="shared" si="131"/>
        <v>1</v>
      </c>
      <c r="J604" s="198">
        <f>ROW(E5)*H604^IF(I604=100%,0,1)*PRODUCT(INDEX(1-H$599:H603,))</f>
        <v>5.8326499999999962E-2</v>
      </c>
      <c r="K604" s="198">
        <f t="shared" si="110"/>
        <v>1.5976853000000002</v>
      </c>
      <c r="L604" s="197">
        <f>L603+ROUNDDOWN(L$65/10,3)</f>
        <v>0.52000000000000013</v>
      </c>
      <c r="M604" s="197">
        <f>IF(M603+L603*0.465&gt;1,1,M603+L603*0.465)</f>
        <v>0.8277000000000001</v>
      </c>
      <c r="N604" s="198">
        <f>ROW(I5)*L604^IF(M604=100%,0,1)*PRODUCT(INDEX(1-L$599:L603,))</f>
        <v>0.24488567999999994</v>
      </c>
      <c r="O604" s="198">
        <f t="shared" si="111"/>
        <v>1.9948184799999999</v>
      </c>
      <c r="P604" s="197">
        <f t="shared" si="112"/>
        <v>0.26000000000000006</v>
      </c>
      <c r="Q604" s="197">
        <f t="shared" si="113"/>
        <v>0.41385000000000005</v>
      </c>
      <c r="R604" s="198">
        <f>ROW(M5)*P604^IF(Q604=100%,0,1)*PRODUCT(INDEX(1-P$599:P603,))</f>
        <v>0.47461414000000007</v>
      </c>
      <c r="S604" s="198">
        <f t="shared" si="114"/>
        <v>1.9258229400000004</v>
      </c>
      <c r="T604" s="197">
        <f t="shared" si="115"/>
        <v>0.17320000000000005</v>
      </c>
      <c r="U604" s="197">
        <f t="shared" si="116"/>
        <v>0.27565200000000006</v>
      </c>
      <c r="V604" s="198">
        <f>ROW(Q5)*T604^IF(U604=100%,0,1)*PRODUCT(INDEX(1-T$599:T603,))</f>
        <v>0.45574170562702182</v>
      </c>
      <c r="W604" s="198">
        <f t="shared" si="117"/>
        <v>1.5890699718418317</v>
      </c>
      <c r="X604" s="197">
        <f t="shared" si="118"/>
        <v>8.6800000000000016E-2</v>
      </c>
      <c r="Y604" s="197">
        <f t="shared" si="119"/>
        <v>0.13819800000000002</v>
      </c>
      <c r="Z604" s="198">
        <f>ROW(U5)*X604^IF(Y604=100%,0,1)*PRODUCT(INDEX(1-X$599:X603,))</f>
        <v>0.31866847934720555</v>
      </c>
      <c r="AA604" s="198">
        <f t="shared" si="120"/>
        <v>0.98070041210409531</v>
      </c>
      <c r="AB604" s="197">
        <f t="shared" si="121"/>
        <v>5.220000000000001E-2</v>
      </c>
      <c r="AC604" s="197">
        <f t="shared" si="122"/>
        <v>8.3142000000000008E-2</v>
      </c>
      <c r="AD604" s="198">
        <f>ROW(Y5)*AB604^IF(AC604=100%,0,1)*PRODUCT(INDEX(1-AB$599:AB603,))</f>
        <v>0.21736464726010846</v>
      </c>
      <c r="AE604" s="198">
        <f t="shared" si="123"/>
        <v>0.64015181265136611</v>
      </c>
      <c r="AF604" s="197">
        <f t="shared" si="124"/>
        <v>1.7200000000000003E-2</v>
      </c>
      <c r="AG604" s="197">
        <f t="shared" si="125"/>
        <v>2.7342000000000002E-2</v>
      </c>
      <c r="AH604" s="198">
        <f>ROW(AC5)*AF604^IF(AG604=100%,0,1)*PRODUCT(INDEX(1-AF$599:AF603,))</f>
        <v>8.1053405006437429E-2</v>
      </c>
      <c r="AI604" s="198">
        <f t="shared" si="126"/>
        <v>0.22871610166553505</v>
      </c>
      <c r="AJ604" s="197">
        <f t="shared" si="127"/>
        <v>1.0200000000000002E-2</v>
      </c>
      <c r="AK604" s="197">
        <f t="shared" si="128"/>
        <v>1.6647000000000002E-2</v>
      </c>
      <c r="AL604" s="198">
        <f>ROW(AG5)*AJ604^IF(AK604=100%,0,1)*PRODUCT(INDEX(1-AJ$599:AJ603,))</f>
        <v>4.9198534134103467E-2</v>
      </c>
      <c r="AM604" s="199">
        <f t="shared" si="129"/>
        <v>0.13958747826857709</v>
      </c>
      <c r="AN604" s="190"/>
    </row>
    <row r="605" spans="1:40" ht="14.45" customHeight="1">
      <c r="A605" s="190"/>
      <c r="B605" s="686"/>
      <c r="C605" s="196">
        <v>5</v>
      </c>
      <c r="D605" s="200"/>
      <c r="E605" s="200"/>
      <c r="F605" s="198"/>
      <c r="G605" s="198"/>
      <c r="H605" s="197"/>
      <c r="I605" s="197"/>
      <c r="J605" s="198"/>
      <c r="K605" s="198"/>
      <c r="L605" s="197">
        <f>L604+ROUNDDOWN(L$65/10,3)</f>
        <v>0.55000000000000016</v>
      </c>
      <c r="M605" s="197">
        <f>IF(M604+L604*0.465&gt;1,1,M604+L604*0.465)</f>
        <v>1</v>
      </c>
      <c r="N605" s="198">
        <f>ROW(I6)*L605^IF(M605=100%,0,1)*PRODUCT(INDEX(1-L$599:L604,))</f>
        <v>0.27125798399999979</v>
      </c>
      <c r="O605" s="198">
        <f t="shared" si="111"/>
        <v>2.2660764639999997</v>
      </c>
      <c r="P605" s="197">
        <f t="shared" si="112"/>
        <v>0.27500000000000008</v>
      </c>
      <c r="Q605" s="197">
        <f t="shared" si="113"/>
        <v>0.53475000000000006</v>
      </c>
      <c r="R605" s="198">
        <f>ROW(M6)*P605^IF(Q605=100%,0,1)*PRODUCT(INDEX(1-P$599:P604,))</f>
        <v>0.44577220379999999</v>
      </c>
      <c r="S605" s="198">
        <f t="shared" si="114"/>
        <v>2.3715951438000005</v>
      </c>
      <c r="T605" s="197">
        <f t="shared" si="115"/>
        <v>0.18320000000000006</v>
      </c>
      <c r="U605" s="197">
        <f t="shared" si="116"/>
        <v>0.35619000000000012</v>
      </c>
      <c r="V605" s="198">
        <f>ROW(Q6)*T605^IF(U605=100%,0,1)*PRODUCT(INDEX(1-T$599:T604,))</f>
        <v>0.4782754279906396</v>
      </c>
      <c r="W605" s="198">
        <f t="shared" si="117"/>
        <v>2.0673453998324716</v>
      </c>
      <c r="X605" s="197">
        <f t="shared" si="118"/>
        <v>9.180000000000002E-2</v>
      </c>
      <c r="Y605" s="197">
        <f t="shared" si="119"/>
        <v>0.17856000000000002</v>
      </c>
      <c r="Z605" s="198">
        <f>ROW(U6)*X605^IF(Y605=100%,0,1)*PRODUCT(INDEX(1-X$599:X604,))</f>
        <v>0.36932543060184186</v>
      </c>
      <c r="AA605" s="198">
        <f t="shared" si="120"/>
        <v>1.3500258427059371</v>
      </c>
      <c r="AB605" s="197">
        <f t="shared" si="121"/>
        <v>5.5200000000000013E-2</v>
      </c>
      <c r="AC605" s="197">
        <f t="shared" si="122"/>
        <v>0.10741500000000001</v>
      </c>
      <c r="AD605" s="198">
        <f>ROW(Y6)*AB605^IF(AC605=100%,0,1)*PRODUCT(INDEX(1-AB$599:AB604,))</f>
        <v>0.26143000780590386</v>
      </c>
      <c r="AE605" s="198">
        <f t="shared" si="123"/>
        <v>0.90158182045726998</v>
      </c>
      <c r="AF605" s="197">
        <f t="shared" si="124"/>
        <v>1.8200000000000004E-2</v>
      </c>
      <c r="AG605" s="197">
        <f t="shared" si="125"/>
        <v>3.5340000000000003E-2</v>
      </c>
      <c r="AH605" s="198">
        <f>ROW(AC6)*AF605^IF(AG605=100%,0,1)*PRODUCT(INDEX(1-AF$599:AF604,))</f>
        <v>0.10114876836376366</v>
      </c>
      <c r="AI605" s="198">
        <f t="shared" si="126"/>
        <v>0.32986487002929871</v>
      </c>
      <c r="AJ605" s="197">
        <f t="shared" si="127"/>
        <v>1.0700000000000003E-2</v>
      </c>
      <c r="AK605" s="197">
        <f t="shared" si="128"/>
        <v>2.1390000000000003E-2</v>
      </c>
      <c r="AL605" s="198">
        <f>ROW(AG6)*AJ605^IF(AK605=100%,0,1)*PRODUCT(INDEX(1-AJ$599:AJ604,))</f>
        <v>6.1300563202295426E-2</v>
      </c>
      <c r="AM605" s="199">
        <f t="shared" si="129"/>
        <v>0.20088804147087252</v>
      </c>
      <c r="AN605" s="190"/>
    </row>
    <row r="606" spans="1:40" ht="14.45" hidden="1" customHeight="1">
      <c r="A606" s="190"/>
      <c r="B606" s="686"/>
      <c r="C606" s="196">
        <v>6</v>
      </c>
      <c r="D606" s="200"/>
      <c r="E606" s="200"/>
      <c r="F606" s="198"/>
      <c r="G606" s="198"/>
      <c r="H606" s="197"/>
      <c r="I606" s="197"/>
      <c r="J606" s="198"/>
      <c r="K606" s="198"/>
      <c r="L606" s="197"/>
      <c r="M606" s="197"/>
      <c r="N606" s="198">
        <f>ROW(I7)*L606^IF(M606=100%,0,1)*PRODUCT(INDEX(1-L$599:L605,))</f>
        <v>0</v>
      </c>
      <c r="O606" s="198">
        <f t="shared" si="111"/>
        <v>2.2660764639999997</v>
      </c>
      <c r="P606" s="197">
        <f t="shared" si="112"/>
        <v>0.29000000000000009</v>
      </c>
      <c r="Q606" s="197">
        <f t="shared" si="113"/>
        <v>0.66262500000000013</v>
      </c>
      <c r="R606" s="198">
        <f>ROW(M7)*P606^IF(Q606=100%,0,1)*PRODUCT(INDEX(1-P$599:P605,))</f>
        <v>0.397615297541</v>
      </c>
      <c r="S606" s="198">
        <f t="shared" si="114"/>
        <v>2.7692104413410004</v>
      </c>
      <c r="T606" s="197">
        <f t="shared" si="115"/>
        <v>0.19320000000000007</v>
      </c>
      <c r="U606" s="197">
        <f t="shared" si="116"/>
        <v>0.44137800000000016</v>
      </c>
      <c r="V606" s="198">
        <f>ROW(Q7)*T606^IF(U606=100%,0,1)*PRODUCT(INDEX(1-T$599:T605,))</f>
        <v>0.48064257807834521</v>
      </c>
      <c r="W606" s="198">
        <f t="shared" si="117"/>
        <v>2.5479879779108168</v>
      </c>
      <c r="X606" s="197">
        <f t="shared" si="118"/>
        <v>9.6800000000000025E-2</v>
      </c>
      <c r="Y606" s="197">
        <f t="shared" si="119"/>
        <v>0.22124700000000003</v>
      </c>
      <c r="Z606" s="198">
        <f>ROW(U7)*X606^IF(Y606=100%,0,1)*PRODUCT(INDEX(1-X$599:X605,))</f>
        <v>0.41263890863251435</v>
      </c>
      <c r="AA606" s="198">
        <f t="shared" si="120"/>
        <v>1.7626647513384515</v>
      </c>
      <c r="AB606" s="197">
        <f t="shared" si="121"/>
        <v>5.8200000000000016E-2</v>
      </c>
      <c r="AC606" s="197">
        <f t="shared" si="122"/>
        <v>0.13308300000000001</v>
      </c>
      <c r="AD606" s="198">
        <f>ROW(Y7)*AB606^IF(AC606=100%,0,1)*PRODUCT(INDEX(1-AB$599:AB605,))</f>
        <v>0.30382675627470507</v>
      </c>
      <c r="AE606" s="198">
        <f t="shared" si="123"/>
        <v>1.2054085767319751</v>
      </c>
      <c r="AF606" s="197">
        <f t="shared" si="124"/>
        <v>1.9200000000000005E-2</v>
      </c>
      <c r="AG606" s="197">
        <f t="shared" si="125"/>
        <v>4.3803000000000009E-2</v>
      </c>
      <c r="AH606" s="198">
        <f>ROW(AC7)*AF606^IF(AG606=100%,0,1)*PRODUCT(INDEX(1-AF$599:AF605,))</f>
        <v>0.12222505942097622</v>
      </c>
      <c r="AI606" s="198">
        <f t="shared" si="126"/>
        <v>0.45208992945027493</v>
      </c>
      <c r="AJ606" s="197">
        <f t="shared" si="127"/>
        <v>1.1200000000000003E-2</v>
      </c>
      <c r="AK606" s="197">
        <f t="shared" si="128"/>
        <v>2.6365500000000004E-2</v>
      </c>
      <c r="AL606" s="198">
        <f>ROW(AG7)*AJ606^IF(AK606=100%,0,1)*PRODUCT(INDEX(1-AJ$599:AJ605,))</f>
        <v>7.4058260725869463E-2</v>
      </c>
      <c r="AM606" s="199">
        <f t="shared" si="129"/>
        <v>0.27494630219674199</v>
      </c>
      <c r="AN606" s="190"/>
    </row>
    <row r="607" spans="1:40" ht="14.45" hidden="1" customHeight="1">
      <c r="A607" s="190"/>
      <c r="B607" s="686"/>
      <c r="C607" s="196">
        <v>7</v>
      </c>
      <c r="D607" s="200"/>
      <c r="E607" s="200"/>
      <c r="F607" s="198"/>
      <c r="G607" s="198"/>
      <c r="H607" s="197"/>
      <c r="I607" s="197"/>
      <c r="J607" s="198"/>
      <c r="K607" s="198"/>
      <c r="L607" s="197"/>
      <c r="M607" s="197"/>
      <c r="N607" s="198">
        <f>ROW(I8)*L607^IF(M607=100%,0,1)*PRODUCT(INDEX(1-L$599:L606,))</f>
        <v>0</v>
      </c>
      <c r="O607" s="198">
        <f t="shared" si="111"/>
        <v>2.2660764639999997</v>
      </c>
      <c r="P607" s="197">
        <f t="shared" si="112"/>
        <v>0.3050000000000001</v>
      </c>
      <c r="Q607" s="197">
        <f t="shared" si="113"/>
        <v>0.79747500000000016</v>
      </c>
      <c r="R607" s="198">
        <f>ROW(M8)*P607^IF(Q607=100%,0,1)*PRODUCT(INDEX(1-P$599:P606,))</f>
        <v>0.33932450318227991</v>
      </c>
      <c r="S607" s="198">
        <f t="shared" si="114"/>
        <v>3.1085349445232802</v>
      </c>
      <c r="T607" s="197">
        <f t="shared" si="115"/>
        <v>0.20320000000000008</v>
      </c>
      <c r="U607" s="197">
        <f t="shared" si="116"/>
        <v>0.53121600000000013</v>
      </c>
      <c r="V607" s="198">
        <f>ROW(Q8)*T607^IF(U607=100%,0,1)*PRODUCT(INDEX(1-T$599:T606,))</f>
        <v>0.46611884165099865</v>
      </c>
      <c r="W607" s="198">
        <f t="shared" si="117"/>
        <v>3.0141068195618153</v>
      </c>
      <c r="X607" s="197">
        <f t="shared" si="118"/>
        <v>0.10180000000000003</v>
      </c>
      <c r="Y607" s="197">
        <f t="shared" si="119"/>
        <v>0.26625900000000002</v>
      </c>
      <c r="Z607" s="198">
        <f>ROW(U8)*X607^IF(Y607=100%,0,1)*PRODUCT(INDEX(1-X$599:X606,))</f>
        <v>0.4479385839408157</v>
      </c>
      <c r="AA607" s="198">
        <f t="shared" si="120"/>
        <v>2.2106033352792673</v>
      </c>
      <c r="AB607" s="197">
        <f t="shared" si="121"/>
        <v>6.1200000000000018E-2</v>
      </c>
      <c r="AC607" s="197">
        <f t="shared" si="122"/>
        <v>0.16014600000000001</v>
      </c>
      <c r="AD607" s="198">
        <f>ROW(Y8)*AB607^IF(AC607=100%,0,1)*PRODUCT(INDEX(1-AB$599:AB606,))</f>
        <v>0.34387855062233591</v>
      </c>
      <c r="AE607" s="198">
        <f t="shared" si="123"/>
        <v>1.549287127354311</v>
      </c>
      <c r="AF607" s="197">
        <f t="shared" si="124"/>
        <v>2.0200000000000006E-2</v>
      </c>
      <c r="AG607" s="197">
        <f t="shared" si="125"/>
        <v>5.2731000000000014E-2</v>
      </c>
      <c r="AH607" s="198">
        <f>ROW(AC8)*AF607^IF(AG607=100%,0,1)*PRODUCT(INDEX(1-AF$599:AF606,))</f>
        <v>0.14413943055106479</v>
      </c>
      <c r="AI607" s="198">
        <f t="shared" si="126"/>
        <v>0.59622936000133975</v>
      </c>
      <c r="AJ607" s="197">
        <f t="shared" si="127"/>
        <v>1.1700000000000004E-2</v>
      </c>
      <c r="AK607" s="197">
        <f t="shared" si="128"/>
        <v>3.1573500000000004E-2</v>
      </c>
      <c r="AL607" s="198">
        <f>ROW(AG8)*AJ607^IF(AK607=100%,0,1)*PRODUCT(INDEX(1-AJ$599:AJ606,))</f>
        <v>8.7426230204811717E-2</v>
      </c>
      <c r="AM607" s="199">
        <f t="shared" si="129"/>
        <v>0.3623725324015537</v>
      </c>
      <c r="AN607" s="190"/>
    </row>
    <row r="608" spans="1:40" ht="14.45" hidden="1" customHeight="1">
      <c r="A608" s="190"/>
      <c r="B608" s="686"/>
      <c r="C608" s="196">
        <v>8</v>
      </c>
      <c r="D608" s="200"/>
      <c r="E608" s="200"/>
      <c r="F608" s="198"/>
      <c r="G608" s="198"/>
      <c r="H608" s="197"/>
      <c r="I608" s="197"/>
      <c r="J608" s="198"/>
      <c r="K608" s="198"/>
      <c r="L608" s="197"/>
      <c r="M608" s="197"/>
      <c r="N608" s="198">
        <f>ROW(I9)*L608^IF(M608=100%,0,1)*PRODUCT(INDEX(1-L$599:L607,))</f>
        <v>0</v>
      </c>
      <c r="O608" s="198">
        <f t="shared" si="111"/>
        <v>2.2660764639999997</v>
      </c>
      <c r="P608" s="197">
        <f t="shared" si="112"/>
        <v>0.32000000000000012</v>
      </c>
      <c r="Q608" s="197">
        <f t="shared" si="113"/>
        <v>0.93930000000000025</v>
      </c>
      <c r="R608" s="198">
        <f>ROW(M9)*P608^IF(Q608=100%,0,1)*PRODUCT(INDEX(1-P$599:P607,))</f>
        <v>0.2783573465449391</v>
      </c>
      <c r="S608" s="198">
        <f t="shared" si="114"/>
        <v>3.3868922910682193</v>
      </c>
      <c r="T608" s="197">
        <f t="shared" si="115"/>
        <v>0.21320000000000008</v>
      </c>
      <c r="U608" s="197">
        <f t="shared" si="116"/>
        <v>0.62570400000000015</v>
      </c>
      <c r="V608" s="198">
        <f>ROW(Q9)*T608^IF(U608=100%,0,1)*PRODUCT(INDEX(1-T$599:T607,))</f>
        <v>0.43839137698154351</v>
      </c>
      <c r="W608" s="198">
        <f t="shared" si="117"/>
        <v>3.4524981965433588</v>
      </c>
      <c r="X608" s="197">
        <f t="shared" si="118"/>
        <v>0.10680000000000003</v>
      </c>
      <c r="Y608" s="197">
        <f t="shared" si="119"/>
        <v>0.31359600000000004</v>
      </c>
      <c r="Z608" s="198">
        <f>ROW(U9)*X608^IF(Y608=100%,0,1)*PRODUCT(INDEX(1-X$599:X607,))</f>
        <v>0.47486211293606312</v>
      </c>
      <c r="AA608" s="198">
        <f t="shared" si="120"/>
        <v>2.6854654482153304</v>
      </c>
      <c r="AB608" s="197">
        <f t="shared" si="121"/>
        <v>6.4200000000000021E-2</v>
      </c>
      <c r="AC608" s="197">
        <f t="shared" si="122"/>
        <v>0.18860400000000002</v>
      </c>
      <c r="AD608" s="198">
        <f>ROW(Y9)*AB608^IF(AC608=100%,0,1)*PRODUCT(INDEX(1-AB$599:AB607,))</f>
        <v>0.38099063179074966</v>
      </c>
      <c r="AE608" s="198">
        <f t="shared" si="123"/>
        <v>1.9302777591450606</v>
      </c>
      <c r="AF608" s="197">
        <f t="shared" si="124"/>
        <v>2.1200000000000007E-2</v>
      </c>
      <c r="AG608" s="197">
        <f t="shared" si="125"/>
        <v>6.2124000000000019E-2</v>
      </c>
      <c r="AH608" s="198">
        <f>ROW(AC9)*AF608^IF(AG608=100%,0,1)*PRODUCT(INDEX(1-AF$599:AF607,))</f>
        <v>0.16674670124684696</v>
      </c>
      <c r="AI608" s="198">
        <f t="shared" si="126"/>
        <v>0.76297606124818673</v>
      </c>
      <c r="AJ608" s="197">
        <f t="shared" si="127"/>
        <v>1.2200000000000004E-2</v>
      </c>
      <c r="AK608" s="197">
        <f t="shared" si="128"/>
        <v>3.7014000000000005E-2</v>
      </c>
      <c r="AL608" s="198">
        <f>ROW(AG9)*AJ608^IF(AK608=100%,0,1)*PRODUCT(INDEX(1-AJ$599:AJ607,))</f>
        <v>0.10135776811531423</v>
      </c>
      <c r="AM608" s="199">
        <f t="shared" si="129"/>
        <v>0.46373030051686792</v>
      </c>
      <c r="AN608" s="190"/>
    </row>
    <row r="609" spans="1:40" ht="14.45" customHeight="1">
      <c r="A609" s="190"/>
      <c r="B609" s="686"/>
      <c r="C609" s="196">
        <v>9</v>
      </c>
      <c r="D609" s="200"/>
      <c r="E609" s="200"/>
      <c r="F609" s="198"/>
      <c r="G609" s="198"/>
      <c r="H609" s="197"/>
      <c r="I609" s="197"/>
      <c r="J609" s="198"/>
      <c r="K609" s="198"/>
      <c r="L609" s="197"/>
      <c r="M609" s="197"/>
      <c r="N609" s="198"/>
      <c r="O609" s="198"/>
      <c r="P609" s="197">
        <f t="shared" si="112"/>
        <v>0.33500000000000013</v>
      </c>
      <c r="Q609" s="197">
        <f t="shared" si="113"/>
        <v>1</v>
      </c>
      <c r="R609" s="198">
        <f>ROW(M10)*P609^IF(Q609=100%,0,1)*PRODUCT(INDEX(1-P$599:P608,))</f>
        <v>0.65723262378666147</v>
      </c>
      <c r="S609" s="198">
        <f t="shared" si="114"/>
        <v>4.0441249148548808</v>
      </c>
      <c r="T609" s="197">
        <f t="shared" si="115"/>
        <v>0.22320000000000009</v>
      </c>
      <c r="U609" s="197">
        <f t="shared" si="116"/>
        <v>0.72484200000000021</v>
      </c>
      <c r="V609" s="198">
        <f>ROW(Q10)*T609^IF(U609=100%,0,1)*PRODUCT(INDEX(1-T$599:T608,))</f>
        <v>0.40122763218316815</v>
      </c>
      <c r="W609" s="198">
        <f t="shared" si="117"/>
        <v>3.8537258287265268</v>
      </c>
      <c r="X609" s="197">
        <f t="shared" si="118"/>
        <v>0.11180000000000004</v>
      </c>
      <c r="Y609" s="197">
        <f t="shared" si="119"/>
        <v>0.36325800000000008</v>
      </c>
      <c r="Z609" s="198">
        <f>ROW(U10)*X609^IF(Y609=100%,0,1)*PRODUCT(INDEX(1-X$599:X608,))</f>
        <v>0.49333766782030963</v>
      </c>
      <c r="AA609" s="198">
        <f t="shared" si="120"/>
        <v>3.17880311603564</v>
      </c>
      <c r="AB609" s="197">
        <f t="shared" si="121"/>
        <v>6.7200000000000024E-2</v>
      </c>
      <c r="AC609" s="197">
        <f t="shared" si="122"/>
        <v>0.21845700000000004</v>
      </c>
      <c r="AD609" s="198">
        <f>ROW(Y10)*AB609^IF(AC609=100%,0,1)*PRODUCT(INDEX(1-AB$599:AB608,))</f>
        <v>0.41465706876153435</v>
      </c>
      <c r="AE609" s="198">
        <f t="shared" si="123"/>
        <v>2.3449348279065951</v>
      </c>
      <c r="AF609" s="197">
        <f t="shared" si="124"/>
        <v>2.2200000000000008E-2</v>
      </c>
      <c r="AG609" s="197">
        <f t="shared" si="125"/>
        <v>7.1982000000000018E-2</v>
      </c>
      <c r="AH609" s="198">
        <f>ROW(AC10)*AF609^IF(AG609=100%,0,1)*PRODUCT(INDEX(1-AF$599:AF608,))</f>
        <v>0.18990037212815444</v>
      </c>
      <c r="AI609" s="198">
        <f t="shared" si="126"/>
        <v>0.9528764333763412</v>
      </c>
      <c r="AJ609" s="197">
        <f t="shared" si="127"/>
        <v>1.2700000000000005E-2</v>
      </c>
      <c r="AK609" s="197">
        <f t="shared" si="128"/>
        <v>4.268700000000001E-2</v>
      </c>
      <c r="AL609" s="198">
        <f>ROW(AG10)*AJ609^IF(AK609=100%,0,1)*PRODUCT(INDEX(1-AJ$599:AJ608,))</f>
        <v>0.11580503483357961</v>
      </c>
      <c r="AM609" s="199">
        <f t="shared" si="129"/>
        <v>0.57953533535044754</v>
      </c>
      <c r="AN609" s="190"/>
    </row>
    <row r="610" spans="1:40" ht="14.45" hidden="1" customHeight="1">
      <c r="A610" s="190"/>
      <c r="B610" s="686"/>
      <c r="C610" s="196">
        <v>10</v>
      </c>
      <c r="D610" s="200"/>
      <c r="E610" s="200"/>
      <c r="F610" s="198"/>
      <c r="G610" s="198"/>
      <c r="H610" s="197"/>
      <c r="I610" s="197"/>
      <c r="J610" s="198"/>
      <c r="K610" s="198"/>
      <c r="L610" s="197"/>
      <c r="M610" s="197"/>
      <c r="N610" s="198"/>
      <c r="O610" s="198"/>
      <c r="P610" s="197"/>
      <c r="Q610" s="197"/>
      <c r="R610" s="198">
        <f>ROW(M11)*P610^IF(Q610=100%,0,1)*PRODUCT(INDEX(1-P$599:P609,))</f>
        <v>0</v>
      </c>
      <c r="S610" s="198">
        <f t="shared" si="114"/>
        <v>4.0441249148548808</v>
      </c>
      <c r="T610" s="197">
        <f t="shared" si="115"/>
        <v>0.2332000000000001</v>
      </c>
      <c r="U610" s="197">
        <f t="shared" si="116"/>
        <v>0.8286300000000002</v>
      </c>
      <c r="V610" s="198">
        <f>ROW(Q11)*T610^IF(U610=100%,0,1)*PRODUCT(INDEX(1-T$599:T609,))</f>
        <v>0.35820124642869217</v>
      </c>
      <c r="W610" s="198">
        <f t="shared" si="117"/>
        <v>4.2119270751552191</v>
      </c>
      <c r="X610" s="197">
        <f t="shared" si="118"/>
        <v>0.11680000000000004</v>
      </c>
      <c r="Y610" s="197">
        <f t="shared" si="119"/>
        <v>0.41524500000000009</v>
      </c>
      <c r="Z610" s="198">
        <f>ROW(U11)*X610^IF(Y610=100%,0,1)*PRODUCT(INDEX(1-X$599:X609,))</f>
        <v>0.50355715319652694</v>
      </c>
      <c r="AA610" s="198">
        <f t="shared" si="120"/>
        <v>3.6823602692321669</v>
      </c>
      <c r="AB610" s="197">
        <f t="shared" si="121"/>
        <v>7.0200000000000026E-2</v>
      </c>
      <c r="AC610" s="197">
        <f t="shared" si="122"/>
        <v>0.24970500000000007</v>
      </c>
      <c r="AD610" s="198">
        <f>ROW(Y11)*AB610^IF(AC610=100%,0,1)*PRODUCT(INDEX(1-AB$599:AB609,))</f>
        <v>0.44446558070031883</v>
      </c>
      <c r="AE610" s="198">
        <f t="shared" si="123"/>
        <v>2.7894004086069142</v>
      </c>
      <c r="AF610" s="197">
        <f t="shared" si="124"/>
        <v>2.3200000000000009E-2</v>
      </c>
      <c r="AG610" s="197">
        <f t="shared" si="125"/>
        <v>8.2305000000000017E-2</v>
      </c>
      <c r="AH610" s="198">
        <f>ROW(AC11)*AF610^IF(AG610=100%,0,1)*PRODUCT(INDEX(1-AF$599:AF609,))</f>
        <v>0.21345362974250126</v>
      </c>
      <c r="AI610" s="198">
        <f t="shared" si="126"/>
        <v>1.1663300631188425</v>
      </c>
      <c r="AJ610" s="197">
        <f t="shared" si="127"/>
        <v>1.3200000000000005E-2</v>
      </c>
      <c r="AK610" s="197">
        <f t="shared" si="128"/>
        <v>4.8592500000000011E-2</v>
      </c>
      <c r="AL610" s="198">
        <f>ROW(AG11)*AJ610^IF(AK610=100%,0,1)*PRODUCT(INDEX(1-AJ$599:AJ609,))</f>
        <v>0.13071922788504914</v>
      </c>
      <c r="AM610" s="199">
        <f t="shared" si="129"/>
        <v>0.71025456323549663</v>
      </c>
      <c r="AN610" s="190"/>
    </row>
    <row r="611" spans="1:40" ht="14.45" hidden="1" customHeight="1">
      <c r="A611" s="190"/>
      <c r="B611" s="686"/>
      <c r="C611" s="196">
        <v>11</v>
      </c>
      <c r="D611" s="200"/>
      <c r="E611" s="200"/>
      <c r="F611" s="198"/>
      <c r="G611" s="198"/>
      <c r="H611" s="197"/>
      <c r="I611" s="197"/>
      <c r="J611" s="198"/>
      <c r="K611" s="198"/>
      <c r="L611" s="197"/>
      <c r="M611" s="197"/>
      <c r="N611" s="198"/>
      <c r="O611" s="198"/>
      <c r="P611" s="197"/>
      <c r="Q611" s="197"/>
      <c r="R611" s="198">
        <f>ROW(M12)*P611^IF(Q611=100%,0,1)*PRODUCT(INDEX(1-P$599:P610,))</f>
        <v>0</v>
      </c>
      <c r="S611" s="198">
        <f t="shared" si="114"/>
        <v>4.0441249148548808</v>
      </c>
      <c r="T611" s="197">
        <f>T610</f>
        <v>0.2332000000000001</v>
      </c>
      <c r="U611" s="197">
        <f t="shared" si="116"/>
        <v>0.93706800000000023</v>
      </c>
      <c r="V611" s="198">
        <f>ROW(Q12)*T611^IF(U611=100%,0,1)*PRODUCT(INDEX(1-T$599:T610,))</f>
        <v>0.29963859901256851</v>
      </c>
      <c r="W611" s="198">
        <f t="shared" si="117"/>
        <v>4.5115656741677874</v>
      </c>
      <c r="X611" s="197">
        <f t="shared" ref="X611:X621" si="132">X610</f>
        <v>0.11680000000000004</v>
      </c>
      <c r="Y611" s="197">
        <f t="shared" si="119"/>
        <v>0.46955700000000011</v>
      </c>
      <c r="Z611" s="198">
        <f>ROW(U12)*X611^IF(Y611=100%,0,1)*PRODUCT(INDEX(1-X$599:X610,))</f>
        <v>0.48517273931255195</v>
      </c>
      <c r="AA611" s="198">
        <f t="shared" si="120"/>
        <v>4.1675330085447184</v>
      </c>
      <c r="AB611" s="197">
        <f t="shared" ref="AB611:AB633" si="133">AB610</f>
        <v>7.0200000000000026E-2</v>
      </c>
      <c r="AC611" s="197">
        <f t="shared" si="122"/>
        <v>0.2823480000000001</v>
      </c>
      <c r="AD611" s="198">
        <f>ROW(Y12)*AB611^IF(AC611=100%,0,1)*PRODUCT(INDEX(1-AB$599:AB610,))</f>
        <v>0.45083356029289784</v>
      </c>
      <c r="AE611" s="198">
        <f t="shared" si="123"/>
        <v>3.2402339688998119</v>
      </c>
      <c r="AF611" s="197">
        <f t="shared" ref="AF611:AF674" si="134">AF610</f>
        <v>2.3200000000000009E-2</v>
      </c>
      <c r="AG611" s="197">
        <f t="shared" si="125"/>
        <v>9.3093000000000023E-2</v>
      </c>
      <c r="AH611" s="198">
        <f>ROW(AC12)*AF611^IF(AG611=100%,0,1)*PRODUCT(INDEX(1-AF$599:AF610,))</f>
        <v>0.22745618785360935</v>
      </c>
      <c r="AI611" s="198">
        <f t="shared" si="126"/>
        <v>1.3937862509724519</v>
      </c>
      <c r="AJ611" s="197">
        <f t="shared" ref="AJ611:AJ674" si="135">AJ610</f>
        <v>1.3200000000000005E-2</v>
      </c>
      <c r="AK611" s="197">
        <f t="shared" si="128"/>
        <v>5.4730500000000015E-2</v>
      </c>
      <c r="AL611" s="198">
        <f>ROW(AG12)*AJ611^IF(AK611=100%,0,1)*PRODUCT(INDEX(1-AJ$599:AJ610,))</f>
        <v>0.14072043717487256</v>
      </c>
      <c r="AM611" s="199">
        <f t="shared" si="129"/>
        <v>0.85097500041036922</v>
      </c>
      <c r="AN611" s="190"/>
    </row>
    <row r="612" spans="1:40" ht="14.45" customHeight="1">
      <c r="A612" s="190"/>
      <c r="B612" s="686"/>
      <c r="C612" s="196">
        <v>12</v>
      </c>
      <c r="D612" s="200"/>
      <c r="E612" s="200"/>
      <c r="F612" s="198"/>
      <c r="G612" s="198"/>
      <c r="H612" s="197"/>
      <c r="I612" s="197"/>
      <c r="J612" s="198"/>
      <c r="K612" s="198"/>
      <c r="L612" s="197"/>
      <c r="M612" s="197"/>
      <c r="N612" s="198"/>
      <c r="O612" s="198"/>
      <c r="P612" s="197"/>
      <c r="Q612" s="197"/>
      <c r="R612" s="198"/>
      <c r="S612" s="198"/>
      <c r="T612" s="197">
        <f>T611</f>
        <v>0.2332000000000001</v>
      </c>
      <c r="U612" s="197">
        <f t="shared" si="116"/>
        <v>1</v>
      </c>
      <c r="V612" s="198">
        <f>ROW(Q13)*T612^IF(U612=100%,0,1)*PRODUCT(INDEX(1-T$599:T611,))</f>
        <v>1.0673661415083211</v>
      </c>
      <c r="W612" s="198">
        <f t="shared" si="117"/>
        <v>5.5789318156761087</v>
      </c>
      <c r="X612" s="197">
        <f t="shared" si="132"/>
        <v>0.11680000000000004</v>
      </c>
      <c r="Y612" s="197">
        <f t="shared" si="119"/>
        <v>0.52386900000000014</v>
      </c>
      <c r="Z612" s="198">
        <f>ROW(U13)*X612^IF(Y612=100%,0,1)*PRODUCT(INDEX(1-X$599:X611,))</f>
        <v>0.46421327697424969</v>
      </c>
      <c r="AA612" s="198">
        <f t="shared" si="120"/>
        <v>4.6317462855189682</v>
      </c>
      <c r="AB612" s="197">
        <f t="shared" si="133"/>
        <v>7.0200000000000026E-2</v>
      </c>
      <c r="AC612" s="197">
        <f t="shared" si="122"/>
        <v>0.31499100000000013</v>
      </c>
      <c r="AD612" s="198">
        <f>ROW(Y13)*AB612^IF(AC612=100%,0,1)*PRODUCT(INDEX(1-AB$599:AB611,))</f>
        <v>0.45411713139036447</v>
      </c>
      <c r="AE612" s="198">
        <f t="shared" si="123"/>
        <v>3.6943511002901763</v>
      </c>
      <c r="AF612" s="197">
        <f t="shared" si="134"/>
        <v>2.3200000000000009E-2</v>
      </c>
      <c r="AG612" s="197">
        <f t="shared" si="125"/>
        <v>0.10388100000000003</v>
      </c>
      <c r="AH612" s="198">
        <f>ROW(AC13)*AF612^IF(AG612=100%,0,1)*PRODUCT(INDEX(1-AF$599:AF611,))</f>
        <v>0.2406941379866894</v>
      </c>
      <c r="AI612" s="198">
        <f t="shared" si="126"/>
        <v>1.6344803889591413</v>
      </c>
      <c r="AJ612" s="197">
        <f t="shared" si="135"/>
        <v>1.3200000000000005E-2</v>
      </c>
      <c r="AK612" s="197">
        <f t="shared" si="128"/>
        <v>6.086850000000002E-2</v>
      </c>
      <c r="AL612" s="198">
        <f>ROW(AG13)*AJ612^IF(AK612=100%,0,1)*PRODUCT(INDEX(1-AJ$599:AJ611,))</f>
        <v>0.15043483802117791</v>
      </c>
      <c r="AM612" s="199">
        <f t="shared" si="129"/>
        <v>1.0014098384315471</v>
      </c>
      <c r="AN612" s="190"/>
    </row>
    <row r="613" spans="1:40" ht="14.45" hidden="1" customHeight="1">
      <c r="A613" s="190"/>
      <c r="B613" s="686"/>
      <c r="C613" s="196">
        <v>13</v>
      </c>
      <c r="D613" s="200"/>
      <c r="E613" s="200"/>
      <c r="F613" s="198"/>
      <c r="G613" s="198"/>
      <c r="H613" s="197"/>
      <c r="I613" s="197"/>
      <c r="J613" s="198"/>
      <c r="K613" s="198"/>
      <c r="L613" s="197"/>
      <c r="M613" s="197"/>
      <c r="N613" s="198"/>
      <c r="O613" s="198"/>
      <c r="P613" s="197"/>
      <c r="Q613" s="197"/>
      <c r="R613" s="198"/>
      <c r="S613" s="198"/>
      <c r="T613" s="197"/>
      <c r="U613" s="197"/>
      <c r="V613" s="198">
        <f>ROW(Q14)*T613^IF(U613=100%,0,1)*PRODUCT(INDEX(1-T$599:T612,))</f>
        <v>0</v>
      </c>
      <c r="W613" s="198">
        <f t="shared" si="117"/>
        <v>5.5789318156761087</v>
      </c>
      <c r="X613" s="197">
        <f t="shared" si="132"/>
        <v>0.11680000000000004</v>
      </c>
      <c r="Y613" s="197">
        <f t="shared" si="119"/>
        <v>0.57818100000000017</v>
      </c>
      <c r="Z613" s="198">
        <f>ROW(U14)*X613^IF(Y613=100%,0,1)*PRODUCT(INDEX(1-X$599:X612,))</f>
        <v>0.44153110208701557</v>
      </c>
      <c r="AA613" s="198">
        <f t="shared" si="120"/>
        <v>5.0732773876059838</v>
      </c>
      <c r="AB613" s="197">
        <f t="shared" si="133"/>
        <v>7.0200000000000026E-2</v>
      </c>
      <c r="AC613" s="197">
        <f t="shared" si="122"/>
        <v>0.34763400000000017</v>
      </c>
      <c r="AD613" s="198">
        <f>ROW(Y14)*AB613^IF(AC613=100%,0,1)*PRODUCT(INDEX(1-AB$599:AB612,))</f>
        <v>0.45471796328728098</v>
      </c>
      <c r="AE613" s="198">
        <f t="shared" si="123"/>
        <v>4.149069063577457</v>
      </c>
      <c r="AF613" s="197">
        <f t="shared" si="134"/>
        <v>2.3200000000000009E-2</v>
      </c>
      <c r="AG613" s="197">
        <f t="shared" si="125"/>
        <v>0.11466900000000003</v>
      </c>
      <c r="AH613" s="198">
        <f>ROW(AC14)*AF613^IF(AG613=100%,0,1)*PRODUCT(INDEX(1-AF$599:AF612,))</f>
        <v>0.25319542121504429</v>
      </c>
      <c r="AI613" s="198">
        <f t="shared" si="126"/>
        <v>1.8876758101741855</v>
      </c>
      <c r="AJ613" s="197">
        <f t="shared" si="135"/>
        <v>1.3200000000000005E-2</v>
      </c>
      <c r="AK613" s="197">
        <f t="shared" si="128"/>
        <v>6.7006500000000024E-2</v>
      </c>
      <c r="AL613" s="198">
        <f>ROW(AG14)*AJ613^IF(AK613=100%,0,1)*PRODUCT(INDEX(1-AJ$599:AJ612,))</f>
        <v>0.15986825955616749</v>
      </c>
      <c r="AM613" s="199">
        <f t="shared" si="129"/>
        <v>1.1612780979877146</v>
      </c>
      <c r="AN613" s="190"/>
    </row>
    <row r="614" spans="1:40" ht="14.45" hidden="1" customHeight="1">
      <c r="A614" s="190"/>
      <c r="B614" s="686"/>
      <c r="C614" s="196">
        <v>14</v>
      </c>
      <c r="D614" s="200"/>
      <c r="E614" s="200"/>
      <c r="F614" s="198"/>
      <c r="G614" s="198"/>
      <c r="H614" s="197"/>
      <c r="I614" s="197"/>
      <c r="J614" s="198"/>
      <c r="K614" s="198"/>
      <c r="L614" s="197"/>
      <c r="M614" s="197"/>
      <c r="N614" s="198"/>
      <c r="O614" s="198"/>
      <c r="P614" s="197"/>
      <c r="Q614" s="197"/>
      <c r="R614" s="198"/>
      <c r="S614" s="198"/>
      <c r="T614" s="197"/>
      <c r="U614" s="197"/>
      <c r="V614" s="198">
        <f>ROW(Q15)*T614^IF(U614=100%,0,1)*PRODUCT(INDEX(1-T$599:T613,))</f>
        <v>0</v>
      </c>
      <c r="W614" s="198">
        <f t="shared" si="117"/>
        <v>5.5789318156761087</v>
      </c>
      <c r="X614" s="197">
        <f t="shared" si="132"/>
        <v>0.11680000000000004</v>
      </c>
      <c r="Y614" s="197">
        <f t="shared" si="119"/>
        <v>0.63249300000000019</v>
      </c>
      <c r="Z614" s="198">
        <f>ROW(U15)*X614^IF(Y614=100%,0,1)*PRODUCT(INDEX(1-X$599:X613,))</f>
        <v>0.41781457431777014</v>
      </c>
      <c r="AA614" s="198">
        <f t="shared" si="120"/>
        <v>5.4910919619237539</v>
      </c>
      <c r="AB614" s="197">
        <f t="shared" si="133"/>
        <v>7.0200000000000026E-2</v>
      </c>
      <c r="AC614" s="197">
        <f t="shared" si="122"/>
        <v>0.3802770000000002</v>
      </c>
      <c r="AD614" s="198">
        <f>ROW(Y15)*AB614^IF(AC614=100%,0,1)*PRODUCT(INDEX(1-AB$599:AB613,))</f>
        <v>0.45299653099769338</v>
      </c>
      <c r="AE614" s="198">
        <f t="shared" si="123"/>
        <v>4.6020655945751505</v>
      </c>
      <c r="AF614" s="197">
        <f t="shared" si="134"/>
        <v>2.3200000000000009E-2</v>
      </c>
      <c r="AG614" s="197">
        <f t="shared" si="125"/>
        <v>0.12545700000000004</v>
      </c>
      <c r="AH614" s="198">
        <f>ROW(AC15)*AF614^IF(AG614=100%,0,1)*PRODUCT(INDEX(1-AF$599:AF613,))</f>
        <v>0.26498709368877349</v>
      </c>
      <c r="AI614" s="198">
        <f t="shared" si="126"/>
        <v>2.152662903862959</v>
      </c>
      <c r="AJ614" s="197">
        <f t="shared" si="135"/>
        <v>1.3200000000000005E-2</v>
      </c>
      <c r="AK614" s="197">
        <f t="shared" si="128"/>
        <v>7.3144500000000029E-2</v>
      </c>
      <c r="AL614" s="198">
        <f>ROW(AG15)*AJ614^IF(AK614=100%,0,1)*PRODUCT(INDEX(1-AJ$599:AJ613,))</f>
        <v>0.16902642699645651</v>
      </c>
      <c r="AM614" s="199">
        <f t="shared" si="129"/>
        <v>1.3303045249841712</v>
      </c>
      <c r="AN614" s="190"/>
    </row>
    <row r="615" spans="1:40" ht="14.45" hidden="1" customHeight="1">
      <c r="A615" s="190"/>
      <c r="B615" s="686"/>
      <c r="C615" s="196">
        <v>15</v>
      </c>
      <c r="D615" s="200"/>
      <c r="E615" s="200"/>
      <c r="F615" s="198"/>
      <c r="G615" s="198"/>
      <c r="H615" s="197"/>
      <c r="I615" s="197"/>
      <c r="J615" s="198"/>
      <c r="K615" s="198"/>
      <c r="L615" s="197"/>
      <c r="M615" s="197"/>
      <c r="N615" s="198"/>
      <c r="O615" s="198"/>
      <c r="P615" s="197"/>
      <c r="Q615" s="197"/>
      <c r="R615" s="198"/>
      <c r="S615" s="198"/>
      <c r="T615" s="197"/>
      <c r="U615" s="197"/>
      <c r="V615" s="198">
        <f>ROW(Q16)*T615^IF(U615=100%,0,1)*PRODUCT(INDEX(1-T$599:T614,))</f>
        <v>0</v>
      </c>
      <c r="W615" s="198">
        <f t="shared" si="117"/>
        <v>5.5789318156761087</v>
      </c>
      <c r="X615" s="197">
        <f t="shared" si="132"/>
        <v>0.11680000000000004</v>
      </c>
      <c r="Y615" s="197">
        <f t="shared" si="119"/>
        <v>0.68680500000000022</v>
      </c>
      <c r="Z615" s="198">
        <f>ROW(U16)*X615^IF(Y615=100%,0,1)*PRODUCT(INDEX(1-X$599:X614,))</f>
        <v>0.3936147541732849</v>
      </c>
      <c r="AA615" s="198">
        <f t="shared" si="120"/>
        <v>5.884706716097039</v>
      </c>
      <c r="AB615" s="197">
        <f t="shared" si="133"/>
        <v>7.0200000000000026E-2</v>
      </c>
      <c r="AC615" s="197">
        <f t="shared" si="122"/>
        <v>0.41292000000000023</v>
      </c>
      <c r="AD615" s="198">
        <f>ROW(Y16)*AB615^IF(AC615=100%,0,1)*PRODUCT(INDEX(1-AB$599:AB614,))</f>
        <v>0.44927591948976559</v>
      </c>
      <c r="AE615" s="198">
        <f t="shared" si="123"/>
        <v>5.0513415140649158</v>
      </c>
      <c r="AF615" s="197">
        <f t="shared" si="134"/>
        <v>2.3200000000000009E-2</v>
      </c>
      <c r="AG615" s="197">
        <f t="shared" si="125"/>
        <v>0.13624500000000003</v>
      </c>
      <c r="AH615" s="198">
        <f>ROW(AC16)*AF615^IF(AG615=100%,0,1)*PRODUCT(INDEX(1-AF$599:AF614,))</f>
        <v>0.27609535265620688</v>
      </c>
      <c r="AI615" s="198">
        <f t="shared" si="126"/>
        <v>2.4287582565191661</v>
      </c>
      <c r="AJ615" s="197">
        <f t="shared" si="135"/>
        <v>1.3200000000000005E-2</v>
      </c>
      <c r="AK615" s="197">
        <f t="shared" si="128"/>
        <v>7.9282500000000034E-2</v>
      </c>
      <c r="AL615" s="198">
        <f>ROW(AG16)*AJ615^IF(AK615=100%,0,1)*PRODUCT(INDEX(1-AJ$599:AJ614,))</f>
        <v>0.17791496337077684</v>
      </c>
      <c r="AM615" s="199">
        <f t="shared" si="129"/>
        <v>1.508219488354948</v>
      </c>
      <c r="AN615" s="190"/>
    </row>
    <row r="616" spans="1:40" ht="14.45" hidden="1" customHeight="1">
      <c r="A616" s="190"/>
      <c r="B616" s="686"/>
      <c r="C616" s="196">
        <v>16</v>
      </c>
      <c r="D616" s="200"/>
      <c r="E616" s="200"/>
      <c r="F616" s="198"/>
      <c r="G616" s="198"/>
      <c r="H616" s="197"/>
      <c r="I616" s="197"/>
      <c r="J616" s="198"/>
      <c r="K616" s="198"/>
      <c r="L616" s="197"/>
      <c r="M616" s="197"/>
      <c r="N616" s="198"/>
      <c r="O616" s="198"/>
      <c r="P616" s="197"/>
      <c r="Q616" s="197"/>
      <c r="R616" s="198"/>
      <c r="S616" s="198"/>
      <c r="T616" s="197"/>
      <c r="U616" s="197"/>
      <c r="V616" s="198">
        <f>ROW(Q17)*T616^IF(U616=100%,0,1)*PRODUCT(INDEX(1-T$599:T615,))</f>
        <v>0</v>
      </c>
      <c r="W616" s="198">
        <f t="shared" si="117"/>
        <v>5.5789318156761087</v>
      </c>
      <c r="X616" s="197">
        <f t="shared" si="132"/>
        <v>0.11680000000000004</v>
      </c>
      <c r="Y616" s="197">
        <f t="shared" si="119"/>
        <v>0.74111700000000025</v>
      </c>
      <c r="Z616" s="198">
        <f>ROW(U17)*X616^IF(Y616=100%,0,1)*PRODUCT(INDEX(1-X$599:X615,))</f>
        <v>0.36936808531621057</v>
      </c>
      <c r="AA616" s="198">
        <f t="shared" si="120"/>
        <v>6.2540748014132497</v>
      </c>
      <c r="AB616" s="197">
        <f t="shared" si="133"/>
        <v>7.0200000000000026E-2</v>
      </c>
      <c r="AC616" s="197">
        <f t="shared" si="122"/>
        <v>0.44556300000000026</v>
      </c>
      <c r="AD616" s="198">
        <f>ROW(Y17)*AB616^IF(AC616=100%,0,1)*PRODUCT(INDEX(1-AB$599:AB615,))</f>
        <v>0.44384529681293305</v>
      </c>
      <c r="AE616" s="198">
        <f t="shared" si="123"/>
        <v>5.4951868108778488</v>
      </c>
      <c r="AF616" s="197">
        <f t="shared" si="134"/>
        <v>2.3200000000000009E-2</v>
      </c>
      <c r="AG616" s="197">
        <f t="shared" si="125"/>
        <v>0.14703300000000002</v>
      </c>
      <c r="AH616" s="198">
        <f>ROW(AC17)*AF616^IF(AG616=100%,0,1)*PRODUCT(INDEX(1-AF$599:AF615,))</f>
        <v>0.28654556175424428</v>
      </c>
      <c r="AI616" s="198">
        <f t="shared" si="126"/>
        <v>2.7153038182734104</v>
      </c>
      <c r="AJ616" s="197">
        <f t="shared" si="135"/>
        <v>1.3200000000000005E-2</v>
      </c>
      <c r="AK616" s="197">
        <f t="shared" si="128"/>
        <v>8.5420500000000038E-2</v>
      </c>
      <c r="AL616" s="198">
        <f>ROW(AG17)*AJ616^IF(AK616=100%,0,1)*PRODUCT(INDEX(1-AJ$599:AJ615,))</f>
        <v>0.18653939122017527</v>
      </c>
      <c r="AM616" s="199">
        <f t="shared" si="129"/>
        <v>1.6947588795751232</v>
      </c>
      <c r="AN616" s="190"/>
    </row>
    <row r="617" spans="1:40" ht="14.45" hidden="1" customHeight="1">
      <c r="A617" s="190"/>
      <c r="B617" s="686"/>
      <c r="C617" s="196">
        <v>17</v>
      </c>
      <c r="D617" s="200"/>
      <c r="E617" s="200"/>
      <c r="F617" s="198"/>
      <c r="G617" s="198"/>
      <c r="H617" s="197"/>
      <c r="I617" s="197"/>
      <c r="J617" s="198"/>
      <c r="K617" s="198"/>
      <c r="L617" s="197"/>
      <c r="M617" s="197"/>
      <c r="N617" s="198"/>
      <c r="O617" s="198"/>
      <c r="P617" s="197"/>
      <c r="Q617" s="197"/>
      <c r="R617" s="198"/>
      <c r="S617" s="198"/>
      <c r="T617" s="197"/>
      <c r="U617" s="197"/>
      <c r="V617" s="198">
        <f>ROW(Q18)*T617^IF(U617=100%,0,1)*PRODUCT(INDEX(1-T$599:T616,))</f>
        <v>0</v>
      </c>
      <c r="W617" s="198">
        <f t="shared" si="117"/>
        <v>5.5789318156761087</v>
      </c>
      <c r="X617" s="197">
        <f t="shared" si="132"/>
        <v>0.11680000000000004</v>
      </c>
      <c r="Y617" s="197">
        <f t="shared" si="119"/>
        <v>0.79542900000000027</v>
      </c>
      <c r="Z617" s="198">
        <f>ROW(U18)*X617^IF(Y617=100%,0,1)*PRODUCT(INDEX(1-X$599:X616,))</f>
        <v>0.34541565136017582</v>
      </c>
      <c r="AA617" s="198">
        <f t="shared" si="120"/>
        <v>6.5994904527734253</v>
      </c>
      <c r="AB617" s="197">
        <f t="shared" si="133"/>
        <v>7.0200000000000026E-2</v>
      </c>
      <c r="AC617" s="197">
        <f t="shared" si="122"/>
        <v>0.4782060000000003</v>
      </c>
      <c r="AD617" s="198">
        <f>ROW(Y18)*AB617^IF(AC617=100%,0,1)*PRODUCT(INDEX(1-AB$599:AB616,))</f>
        <v>0.43696308385764548</v>
      </c>
      <c r="AE617" s="198">
        <f t="shared" si="123"/>
        <v>5.9321498947354945</v>
      </c>
      <c r="AF617" s="197">
        <f t="shared" si="134"/>
        <v>2.3200000000000009E-2</v>
      </c>
      <c r="AG617" s="197">
        <f t="shared" si="125"/>
        <v>0.15782100000000002</v>
      </c>
      <c r="AH617" s="198">
        <f>ROW(AC18)*AF617^IF(AG617=100%,0,1)*PRODUCT(INDEX(1-AF$599:AF616,))</f>
        <v>0.2963622755875191</v>
      </c>
      <c r="AI617" s="198">
        <f t="shared" si="126"/>
        <v>3.0116660938609296</v>
      </c>
      <c r="AJ617" s="197">
        <f t="shared" si="135"/>
        <v>1.3200000000000005E-2</v>
      </c>
      <c r="AK617" s="197">
        <f t="shared" si="128"/>
        <v>9.1558500000000043E-2</v>
      </c>
      <c r="AL617" s="198">
        <f>ROW(AG18)*AJ617^IF(AK617=100%,0,1)*PRODUCT(INDEX(1-AJ$599:AJ616,))</f>
        <v>0.19490513427113182</v>
      </c>
      <c r="AM617" s="199">
        <f t="shared" si="129"/>
        <v>1.889664013846255</v>
      </c>
      <c r="AN617" s="190"/>
    </row>
    <row r="618" spans="1:40" ht="14.45" hidden="1" customHeight="1">
      <c r="A618" s="190"/>
      <c r="B618" s="686"/>
      <c r="C618" s="196">
        <v>18</v>
      </c>
      <c r="D618" s="200"/>
      <c r="E618" s="200"/>
      <c r="F618" s="198"/>
      <c r="G618" s="198"/>
      <c r="H618" s="197"/>
      <c r="I618" s="197"/>
      <c r="J618" s="198"/>
      <c r="K618" s="198"/>
      <c r="L618" s="197"/>
      <c r="M618" s="197"/>
      <c r="N618" s="198"/>
      <c r="O618" s="198"/>
      <c r="P618" s="197"/>
      <c r="Q618" s="197"/>
      <c r="R618" s="198"/>
      <c r="S618" s="198"/>
      <c r="T618" s="197"/>
      <c r="U618" s="197"/>
      <c r="V618" s="198">
        <f>ROW(Q19)*T618^IF(U618=100%,0,1)*PRODUCT(INDEX(1-T$599:T617,))</f>
        <v>0</v>
      </c>
      <c r="W618" s="198">
        <f t="shared" si="117"/>
        <v>5.5789318156761087</v>
      </c>
      <c r="X618" s="197">
        <f t="shared" si="132"/>
        <v>0.11680000000000004</v>
      </c>
      <c r="Y618" s="197">
        <f t="shared" si="119"/>
        <v>0.8497410000000003</v>
      </c>
      <c r="Z618" s="198">
        <f>ROW(U19)*X618^IF(Y618=100%,0,1)*PRODUCT(INDEX(1-X$599:X617,))</f>
        <v>0.32201949790804657</v>
      </c>
      <c r="AA618" s="198">
        <f t="shared" si="120"/>
        <v>6.9215099506814717</v>
      </c>
      <c r="AB618" s="197">
        <f t="shared" si="133"/>
        <v>7.0200000000000026E-2</v>
      </c>
      <c r="AC618" s="197">
        <f t="shared" si="122"/>
        <v>0.51084900000000033</v>
      </c>
      <c r="AD618" s="198">
        <f>ROW(Y19)*AB618^IF(AC618=100%,0,1)*PRODUCT(INDEX(1-AB$599:AB617,))</f>
        <v>0.42885984622477424</v>
      </c>
      <c r="AE618" s="198">
        <f t="shared" si="123"/>
        <v>6.3610097409602684</v>
      </c>
      <c r="AF618" s="197">
        <f t="shared" si="134"/>
        <v>2.3200000000000009E-2</v>
      </c>
      <c r="AG618" s="197">
        <f t="shared" si="125"/>
        <v>0.16860900000000001</v>
      </c>
      <c r="AH618" s="198">
        <f>ROW(AC19)*AF618^IF(AG618=100%,0,1)*PRODUCT(INDEX(1-AF$599:AF617,))</f>
        <v>0.30556926361577136</v>
      </c>
      <c r="AI618" s="198">
        <f t="shared" si="126"/>
        <v>3.3172353574767008</v>
      </c>
      <c r="AJ618" s="197">
        <f t="shared" si="135"/>
        <v>1.3200000000000005E-2</v>
      </c>
      <c r="AK618" s="197">
        <f t="shared" si="128"/>
        <v>9.7696500000000047E-2</v>
      </c>
      <c r="AL618" s="198">
        <f>ROW(AG19)*AJ618^IF(AK618=100%,0,1)*PRODUCT(INDEX(1-AJ$599:AJ617,))</f>
        <v>0.2030175190820169</v>
      </c>
      <c r="AM618" s="199">
        <f t="shared" si="129"/>
        <v>2.092681532928272</v>
      </c>
      <c r="AN618" s="190"/>
    </row>
    <row r="619" spans="1:40" ht="14.45" hidden="1" customHeight="1">
      <c r="A619" s="190"/>
      <c r="B619" s="686"/>
      <c r="C619" s="196">
        <v>19</v>
      </c>
      <c r="D619" s="200"/>
      <c r="E619" s="200"/>
      <c r="F619" s="198"/>
      <c r="G619" s="198"/>
      <c r="H619" s="197"/>
      <c r="I619" s="197"/>
      <c r="J619" s="198"/>
      <c r="K619" s="198"/>
      <c r="L619" s="197"/>
      <c r="M619" s="197"/>
      <c r="N619" s="198"/>
      <c r="O619" s="198"/>
      <c r="P619" s="197"/>
      <c r="Q619" s="197"/>
      <c r="R619" s="198"/>
      <c r="S619" s="198"/>
      <c r="T619" s="197"/>
      <c r="U619" s="197"/>
      <c r="V619" s="198">
        <f>ROW(Q20)*T619^IF(U619=100%,0,1)*PRODUCT(INDEX(1-T$599:T618,))</f>
        <v>0</v>
      </c>
      <c r="W619" s="198">
        <f t="shared" si="117"/>
        <v>5.5789318156761087</v>
      </c>
      <c r="X619" s="197">
        <f t="shared" si="132"/>
        <v>0.11680000000000004</v>
      </c>
      <c r="Y619" s="197">
        <f t="shared" si="119"/>
        <v>0.90405300000000033</v>
      </c>
      <c r="Z619" s="198">
        <f>ROW(U20)*X619^IF(Y619=100%,0,1)*PRODUCT(INDEX(1-X$599:X618,))</f>
        <v>0.29937644268672287</v>
      </c>
      <c r="AA619" s="198">
        <f t="shared" si="120"/>
        <v>7.2208863933681942</v>
      </c>
      <c r="AB619" s="197">
        <f t="shared" si="133"/>
        <v>7.0200000000000026E-2</v>
      </c>
      <c r="AC619" s="197">
        <f t="shared" si="122"/>
        <v>0.54349200000000031</v>
      </c>
      <c r="AD619" s="198">
        <f>ROW(Y20)*AB619^IF(AC619=100%,0,1)*PRODUCT(INDEX(1-AB$599:AB618,))</f>
        <v>0.41974093159978432</v>
      </c>
      <c r="AE619" s="198">
        <f t="shared" si="123"/>
        <v>6.7807506725600524</v>
      </c>
      <c r="AF619" s="197">
        <f t="shared" si="134"/>
        <v>2.3200000000000009E-2</v>
      </c>
      <c r="AG619" s="197">
        <f t="shared" si="125"/>
        <v>0.179397</v>
      </c>
      <c r="AH619" s="198">
        <f>ROW(AC20)*AF619^IF(AG619=100%,0,1)*PRODUCT(INDEX(1-AF$599:AF618,))</f>
        <v>0.31418953336830047</v>
      </c>
      <c r="AI619" s="198">
        <f t="shared" si="126"/>
        <v>3.6314248908450013</v>
      </c>
      <c r="AJ619" s="197">
        <f t="shared" si="135"/>
        <v>1.3200000000000005E-2</v>
      </c>
      <c r="AK619" s="197">
        <f t="shared" si="128"/>
        <v>0.10383450000000005</v>
      </c>
      <c r="AL619" s="198">
        <f>ROW(AG20)*AJ619^IF(AK619=100%,0,1)*PRODUCT(INDEX(1-AJ$599:AJ618,))</f>
        <v>0.21088177666329927</v>
      </c>
      <c r="AM619" s="199">
        <f t="shared" si="129"/>
        <v>2.3035633095915711</v>
      </c>
      <c r="AN619" s="190"/>
    </row>
    <row r="620" spans="1:40" ht="14.45" hidden="1" customHeight="1">
      <c r="A620" s="190"/>
      <c r="B620" s="686"/>
      <c r="C620" s="196">
        <v>20</v>
      </c>
      <c r="D620" s="200"/>
      <c r="E620" s="200"/>
      <c r="F620" s="198"/>
      <c r="G620" s="198"/>
      <c r="H620" s="197"/>
      <c r="I620" s="197"/>
      <c r="J620" s="198"/>
      <c r="K620" s="198"/>
      <c r="L620" s="197"/>
      <c r="M620" s="197"/>
      <c r="N620" s="198"/>
      <c r="O620" s="198"/>
      <c r="P620" s="197"/>
      <c r="Q620" s="197"/>
      <c r="R620" s="198"/>
      <c r="S620" s="198"/>
      <c r="T620" s="197"/>
      <c r="U620" s="197"/>
      <c r="V620" s="198">
        <f>ROW(Q21)*T620^IF(U620=100%,0,1)*PRODUCT(INDEX(1-T$599:T619,))</f>
        <v>0</v>
      </c>
      <c r="W620" s="198">
        <f t="shared" si="117"/>
        <v>5.5789318156761087</v>
      </c>
      <c r="X620" s="197">
        <f t="shared" si="132"/>
        <v>0.11680000000000004</v>
      </c>
      <c r="Y620" s="197">
        <f t="shared" si="119"/>
        <v>0.95836500000000036</v>
      </c>
      <c r="Z620" s="198">
        <f>ROW(U21)*X620^IF(Y620=100%,0,1)*PRODUCT(INDEX(1-X$599:X619,))</f>
        <v>0.27762973788995932</v>
      </c>
      <c r="AA620" s="198">
        <f t="shared" si="120"/>
        <v>7.4985161312581532</v>
      </c>
      <c r="AB620" s="197">
        <f t="shared" si="133"/>
        <v>7.0200000000000026E-2</v>
      </c>
      <c r="AC620" s="197">
        <f t="shared" si="122"/>
        <v>0.57613500000000029</v>
      </c>
      <c r="AD620" s="198">
        <f>ROW(Y21)*AB620^IF(AC620=100%,0,1)*PRODUCT(INDEX(1-AB$599:AB619,))</f>
        <v>0.4097888741115534</v>
      </c>
      <c r="AE620" s="198">
        <f t="shared" si="123"/>
        <v>7.190539546671606</v>
      </c>
      <c r="AF620" s="197">
        <f t="shared" si="134"/>
        <v>2.3200000000000009E-2</v>
      </c>
      <c r="AG620" s="197">
        <f t="shared" si="125"/>
        <v>0.19018499999999999</v>
      </c>
      <c r="AH620" s="198">
        <f>ROW(AC21)*AF620^IF(AG620=100%,0,1)*PRODUCT(INDEX(1-AF$599:AF619,))</f>
        <v>0.3222453530038637</v>
      </c>
      <c r="AI620" s="198">
        <f t="shared" si="126"/>
        <v>3.9536702438488649</v>
      </c>
      <c r="AJ620" s="197">
        <f t="shared" si="135"/>
        <v>1.3200000000000005E-2</v>
      </c>
      <c r="AK620" s="197">
        <f t="shared" si="128"/>
        <v>0.10997250000000006</v>
      </c>
      <c r="AL620" s="198">
        <f>ROW(AG21)*AJ620^IF(AK620=100%,0,1)*PRODUCT(INDEX(1-AJ$599:AJ619,))</f>
        <v>0.2185030440719109</v>
      </c>
      <c r="AM620" s="199">
        <f t="shared" si="129"/>
        <v>2.5220663536634822</v>
      </c>
      <c r="AN620" s="190"/>
    </row>
    <row r="621" spans="1:40" ht="14.45" customHeight="1">
      <c r="A621" s="190"/>
      <c r="B621" s="686"/>
      <c r="C621" s="196">
        <v>21</v>
      </c>
      <c r="D621" s="200"/>
      <c r="E621" s="200"/>
      <c r="F621" s="198"/>
      <c r="G621" s="198"/>
      <c r="H621" s="197"/>
      <c r="I621" s="197"/>
      <c r="J621" s="198"/>
      <c r="K621" s="198"/>
      <c r="L621" s="197"/>
      <c r="M621" s="197"/>
      <c r="N621" s="198"/>
      <c r="O621" s="198"/>
      <c r="P621" s="197"/>
      <c r="Q621" s="197"/>
      <c r="R621" s="198"/>
      <c r="S621" s="198"/>
      <c r="T621" s="197"/>
      <c r="U621" s="197"/>
      <c r="V621" s="198"/>
      <c r="W621" s="198"/>
      <c r="X621" s="197">
        <f t="shared" si="132"/>
        <v>0.11680000000000004</v>
      </c>
      <c r="Y621" s="197">
        <f t="shared" si="119"/>
        <v>1</v>
      </c>
      <c r="Z621" s="198">
        <f>ROW(U22)*X621^IF(Y621=100%,0,1)*PRODUCT(INDEX(1-X$599:X620,))</f>
        <v>2.1993056340089137</v>
      </c>
      <c r="AA621" s="198">
        <f t="shared" si="120"/>
        <v>9.6978217652670669</v>
      </c>
      <c r="AB621" s="197">
        <f t="shared" si="133"/>
        <v>7.0200000000000026E-2</v>
      </c>
      <c r="AC621" s="197">
        <f t="shared" si="122"/>
        <v>0.60877800000000026</v>
      </c>
      <c r="AD621" s="198">
        <f>ROW(Y22)*AB621^IF(AC621=100%,0,1)*PRODUCT(INDEX(1-AB$599:AB620,))</f>
        <v>0.39916558539410912</v>
      </c>
      <c r="AE621" s="198">
        <f t="shared" si="123"/>
        <v>7.5897051320657152</v>
      </c>
      <c r="AF621" s="197">
        <f t="shared" si="134"/>
        <v>2.3200000000000009E-2</v>
      </c>
      <c r="AG621" s="197">
        <f t="shared" si="125"/>
        <v>0.20097299999999998</v>
      </c>
      <c r="AH621" s="198">
        <f>ROW(AC22)*AF621^IF(AG621=100%,0,1)*PRODUCT(INDEX(1-AF$599:AF620,))</f>
        <v>0.32975827323389661</v>
      </c>
      <c r="AI621" s="198">
        <f t="shared" si="126"/>
        <v>4.2834285170827613</v>
      </c>
      <c r="AJ621" s="197">
        <f t="shared" si="135"/>
        <v>1.3200000000000005E-2</v>
      </c>
      <c r="AK621" s="197">
        <f t="shared" si="128"/>
        <v>0.11611050000000006</v>
      </c>
      <c r="AL621" s="198">
        <f>ROW(AG22)*AJ621^IF(AK621=100%,0,1)*PRODUCT(INDEX(1-AJ$599:AJ620,))</f>
        <v>0.22588636598016937</v>
      </c>
      <c r="AM621" s="199">
        <f t="shared" si="129"/>
        <v>2.7479527196436515</v>
      </c>
      <c r="AN621" s="190"/>
    </row>
    <row r="622" spans="1:40" ht="14.45" hidden="1" customHeight="1">
      <c r="A622" s="190"/>
      <c r="B622" s="686"/>
      <c r="C622" s="196">
        <v>22</v>
      </c>
      <c r="D622" s="200"/>
      <c r="E622" s="200"/>
      <c r="F622" s="198"/>
      <c r="G622" s="198"/>
      <c r="H622" s="197"/>
      <c r="I622" s="197"/>
      <c r="J622" s="198"/>
      <c r="K622" s="198"/>
      <c r="L622" s="197"/>
      <c r="M622" s="197"/>
      <c r="N622" s="198"/>
      <c r="O622" s="198"/>
      <c r="P622" s="197"/>
      <c r="Q622" s="197"/>
      <c r="R622" s="198"/>
      <c r="S622" s="198"/>
      <c r="T622" s="197"/>
      <c r="U622" s="197"/>
      <c r="V622" s="198"/>
      <c r="W622" s="198"/>
      <c r="X622" s="197"/>
      <c r="Y622" s="197"/>
      <c r="Z622" s="198"/>
      <c r="AA622" s="198"/>
      <c r="AB622" s="197">
        <f t="shared" si="133"/>
        <v>7.0200000000000026E-2</v>
      </c>
      <c r="AC622" s="197">
        <f t="shared" si="122"/>
        <v>0.64142100000000024</v>
      </c>
      <c r="AD622" s="198">
        <f>ROW(Y23)*AB622^IF(AC622=100%,0,1)*PRODUCT(INDEX(1-AB$599:AB621,))</f>
        <v>0.38801435044941729</v>
      </c>
      <c r="AE622" s="198">
        <f t="shared" si="123"/>
        <v>7.9777194825151323</v>
      </c>
      <c r="AF622" s="197">
        <f t="shared" si="134"/>
        <v>2.3200000000000009E-2</v>
      </c>
      <c r="AG622" s="197">
        <f t="shared" si="125"/>
        <v>0.21176099999999998</v>
      </c>
      <c r="AH622" s="198">
        <f>ROW(AC23)*AF622^IF(AG622=100%,0,1)*PRODUCT(INDEX(1-AF$599:AF621,))</f>
        <v>0.33674914862645516</v>
      </c>
      <c r="AI622" s="198">
        <f t="shared" si="126"/>
        <v>4.6201776657092166</v>
      </c>
      <c r="AJ622" s="197">
        <f t="shared" si="135"/>
        <v>1.3200000000000005E-2</v>
      </c>
      <c r="AK622" s="197">
        <f t="shared" si="128"/>
        <v>0.12224850000000007</v>
      </c>
      <c r="AL622" s="198">
        <f>ROW(AG23)*AJ622^IF(AK622=100%,0,1)*PRODUCT(INDEX(1-AJ$599:AJ621,))</f>
        <v>0.23303669621965073</v>
      </c>
      <c r="AM622" s="199">
        <f t="shared" si="129"/>
        <v>2.9809894158633021</v>
      </c>
      <c r="AN622" s="190"/>
    </row>
    <row r="623" spans="1:40" ht="14.45" hidden="1" customHeight="1">
      <c r="A623" s="190"/>
      <c r="B623" s="686"/>
      <c r="C623" s="196">
        <v>23</v>
      </c>
      <c r="D623" s="200"/>
      <c r="E623" s="200"/>
      <c r="F623" s="198"/>
      <c r="G623" s="198"/>
      <c r="H623" s="197"/>
      <c r="I623" s="197"/>
      <c r="J623" s="198"/>
      <c r="K623" s="198"/>
      <c r="L623" s="197"/>
      <c r="M623" s="197"/>
      <c r="N623" s="198"/>
      <c r="O623" s="198"/>
      <c r="P623" s="197"/>
      <c r="Q623" s="197"/>
      <c r="R623" s="198"/>
      <c r="S623" s="198"/>
      <c r="T623" s="197"/>
      <c r="U623" s="197"/>
      <c r="V623" s="198"/>
      <c r="W623" s="198"/>
      <c r="X623" s="197"/>
      <c r="Y623" s="197"/>
      <c r="Z623" s="198"/>
      <c r="AA623" s="198"/>
      <c r="AB623" s="197">
        <f t="shared" si="133"/>
        <v>7.0200000000000026E-2</v>
      </c>
      <c r="AC623" s="197">
        <f t="shared" si="122"/>
        <v>0.67406400000000022</v>
      </c>
      <c r="AD623" s="198">
        <f>ROW(Y24)*AB623^IF(AC623=100%,0,1)*PRODUCT(INDEX(1-AB$599:AB622,))</f>
        <v>0.37646164491951456</v>
      </c>
      <c r="AE623" s="198">
        <f t="shared" si="123"/>
        <v>8.3541811274346465</v>
      </c>
      <c r="AF623" s="197">
        <f t="shared" si="134"/>
        <v>2.3200000000000009E-2</v>
      </c>
      <c r="AG623" s="197">
        <f t="shared" si="125"/>
        <v>0.22254899999999997</v>
      </c>
      <c r="AH623" s="198">
        <f>ROW(AC24)*AF623^IF(AG623=100%,0,1)*PRODUCT(INDEX(1-AF$599:AF622,))</f>
        <v>0.34323815830781368</v>
      </c>
      <c r="AI623" s="198">
        <f t="shared" si="126"/>
        <v>4.9634158240170301</v>
      </c>
      <c r="AJ623" s="197">
        <f t="shared" si="135"/>
        <v>1.3200000000000005E-2</v>
      </c>
      <c r="AK623" s="197">
        <f t="shared" si="128"/>
        <v>0.12838650000000007</v>
      </c>
      <c r="AL623" s="198">
        <f>ROW(AG24)*AJ623^IF(AK623=100%,0,1)*PRODUCT(INDEX(1-AJ$599:AJ622,))</f>
        <v>0.23995889930040143</v>
      </c>
      <c r="AM623" s="199">
        <f t="shared" si="129"/>
        <v>3.2209483151637035</v>
      </c>
      <c r="AN623" s="190"/>
    </row>
    <row r="624" spans="1:40" ht="14.45" hidden="1" customHeight="1">
      <c r="A624" s="190"/>
      <c r="B624" s="686"/>
      <c r="C624" s="196">
        <v>24</v>
      </c>
      <c r="D624" s="200"/>
      <c r="E624" s="200"/>
      <c r="F624" s="198"/>
      <c r="G624" s="198"/>
      <c r="H624" s="197"/>
      <c r="I624" s="197"/>
      <c r="J624" s="198"/>
      <c r="K624" s="198"/>
      <c r="L624" s="197"/>
      <c r="M624" s="197"/>
      <c r="N624" s="198"/>
      <c r="O624" s="198"/>
      <c r="P624" s="197"/>
      <c r="Q624" s="197"/>
      <c r="R624" s="198"/>
      <c r="S624" s="198"/>
      <c r="T624" s="197"/>
      <c r="U624" s="197"/>
      <c r="V624" s="198"/>
      <c r="W624" s="198"/>
      <c r="X624" s="197"/>
      <c r="Y624" s="197"/>
      <c r="Z624" s="198"/>
      <c r="AA624" s="198"/>
      <c r="AB624" s="197">
        <f t="shared" si="133"/>
        <v>7.0200000000000026E-2</v>
      </c>
      <c r="AC624" s="197">
        <f t="shared" si="122"/>
        <v>0.7067070000000002</v>
      </c>
      <c r="AD624" s="198">
        <f>ROW(Y25)*AB624^IF(AC624=100%,0,1)*PRODUCT(INDEX(1-AB$599:AB623,))</f>
        <v>0.36461878900642147</v>
      </c>
      <c r="AE624" s="198">
        <f t="shared" si="123"/>
        <v>8.7187999164410677</v>
      </c>
      <c r="AF624" s="197">
        <f t="shared" si="134"/>
        <v>2.3200000000000009E-2</v>
      </c>
      <c r="AG624" s="197">
        <f t="shared" si="125"/>
        <v>0.23333699999999996</v>
      </c>
      <c r="AH624" s="198">
        <f>ROW(AC25)*AF624^IF(AG624=100%,0,1)*PRODUCT(INDEX(1-AF$599:AF623,))</f>
        <v>0.3492448260782004</v>
      </c>
      <c r="AI624" s="198">
        <f t="shared" si="126"/>
        <v>5.3126606500952303</v>
      </c>
      <c r="AJ624" s="197">
        <f t="shared" si="135"/>
        <v>1.3200000000000005E-2</v>
      </c>
      <c r="AK624" s="197">
        <f t="shared" si="128"/>
        <v>0.13452450000000007</v>
      </c>
      <c r="AL624" s="198">
        <f>ROW(AG25)*AJ624^IF(AK624=100%,0,1)*PRODUCT(INDEX(1-AJ$599:AJ623,))</f>
        <v>0.24665775190587097</v>
      </c>
      <c r="AM624" s="199">
        <f t="shared" si="129"/>
        <v>3.4676060670695743</v>
      </c>
      <c r="AN624" s="190"/>
    </row>
    <row r="625" spans="1:40" ht="14.45" hidden="1" customHeight="1">
      <c r="A625" s="190"/>
      <c r="B625" s="686"/>
      <c r="C625" s="196">
        <v>25</v>
      </c>
      <c r="D625" s="200"/>
      <c r="E625" s="200"/>
      <c r="F625" s="198"/>
      <c r="G625" s="198"/>
      <c r="H625" s="197"/>
      <c r="I625" s="197"/>
      <c r="J625" s="198"/>
      <c r="K625" s="198"/>
      <c r="L625" s="197"/>
      <c r="M625" s="197"/>
      <c r="N625" s="198"/>
      <c r="O625" s="198"/>
      <c r="P625" s="197"/>
      <c r="Q625" s="197"/>
      <c r="R625" s="198"/>
      <c r="S625" s="198"/>
      <c r="T625" s="197"/>
      <c r="U625" s="197"/>
      <c r="V625" s="198"/>
      <c r="W625" s="198"/>
      <c r="X625" s="197"/>
      <c r="Y625" s="197"/>
      <c r="Z625" s="198"/>
      <c r="AA625" s="198"/>
      <c r="AB625" s="197">
        <f t="shared" si="133"/>
        <v>7.0200000000000026E-2</v>
      </c>
      <c r="AC625" s="197">
        <f t="shared" si="122"/>
        <v>0.73935000000000017</v>
      </c>
      <c r="AD625" s="198">
        <f>ROW(Y26)*AB625^IF(AC625=100%,0,1)*PRODUCT(INDEX(1-AB$599:AB624,))</f>
        <v>0.35258345201889751</v>
      </c>
      <c r="AE625" s="198">
        <f t="shared" si="123"/>
        <v>9.0713833684599656</v>
      </c>
      <c r="AF625" s="197">
        <f t="shared" si="134"/>
        <v>2.3200000000000009E-2</v>
      </c>
      <c r="AG625" s="197">
        <f t="shared" si="125"/>
        <v>0.24412499999999995</v>
      </c>
      <c r="AH625" s="198">
        <f>ROW(AC26)*AF625^IF(AG625=100%,0,1)*PRODUCT(INDEX(1-AF$599:AF624,))</f>
        <v>0.35478803995771352</v>
      </c>
      <c r="AI625" s="198">
        <f t="shared" si="126"/>
        <v>5.6674486900529439</v>
      </c>
      <c r="AJ625" s="197">
        <f t="shared" si="135"/>
        <v>1.3200000000000005E-2</v>
      </c>
      <c r="AK625" s="197">
        <f t="shared" si="128"/>
        <v>0.14066250000000008</v>
      </c>
      <c r="AL625" s="198">
        <f>ROW(AG26)*AJ625^IF(AK625=100%,0,1)*PRODUCT(INDEX(1-AJ$599:AJ624,))</f>
        <v>0.25313794436394199</v>
      </c>
      <c r="AM625" s="199">
        <f t="shared" si="129"/>
        <v>3.7207440114335162</v>
      </c>
      <c r="AN625" s="190"/>
    </row>
    <row r="626" spans="1:40" ht="14.45" hidden="1" customHeight="1">
      <c r="A626" s="190"/>
      <c r="B626" s="686"/>
      <c r="C626" s="196">
        <v>26</v>
      </c>
      <c r="D626" s="200"/>
      <c r="E626" s="200"/>
      <c r="F626" s="198"/>
      <c r="G626" s="198"/>
      <c r="H626" s="197"/>
      <c r="I626" s="197"/>
      <c r="J626" s="198"/>
      <c r="K626" s="198"/>
      <c r="L626" s="197"/>
      <c r="M626" s="197"/>
      <c r="N626" s="198"/>
      <c r="O626" s="198"/>
      <c r="P626" s="197"/>
      <c r="Q626" s="197"/>
      <c r="R626" s="198"/>
      <c r="S626" s="198"/>
      <c r="T626" s="197"/>
      <c r="U626" s="197"/>
      <c r="V626" s="198"/>
      <c r="W626" s="198"/>
      <c r="X626" s="197"/>
      <c r="Y626" s="197"/>
      <c r="Z626" s="198"/>
      <c r="AA626" s="198"/>
      <c r="AB626" s="197">
        <f t="shared" si="133"/>
        <v>7.0200000000000026E-2</v>
      </c>
      <c r="AC626" s="197">
        <f t="shared" si="122"/>
        <v>0.77199300000000015</v>
      </c>
      <c r="AD626" s="198">
        <f>ROW(Y27)*AB626^IF(AC626=100%,0,1)*PRODUCT(INDEX(1-AB$599:AB625,))</f>
        <v>0.34044102036744672</v>
      </c>
      <c r="AE626" s="198">
        <f t="shared" si="123"/>
        <v>9.4118243888274122</v>
      </c>
      <c r="AF626" s="197">
        <f t="shared" si="134"/>
        <v>2.3200000000000009E-2</v>
      </c>
      <c r="AG626" s="197">
        <f t="shared" si="125"/>
        <v>0.25491299999999995</v>
      </c>
      <c r="AH626" s="198">
        <f>ROW(AC27)*AF626^IF(AG626=100%,0,1)*PRODUCT(INDEX(1-AF$599:AF625,))</f>
        <v>0.35988607117802907</v>
      </c>
      <c r="AI626" s="198">
        <f t="shared" si="126"/>
        <v>6.0273347612309731</v>
      </c>
      <c r="AJ626" s="197">
        <f t="shared" si="135"/>
        <v>1.3200000000000005E-2</v>
      </c>
      <c r="AK626" s="197">
        <f t="shared" si="128"/>
        <v>0.14680050000000008</v>
      </c>
      <c r="AL626" s="198">
        <f>ROW(AG27)*AJ626^IF(AK626=100%,0,1)*PRODUCT(INDEX(1-AJ$599:AJ625,))</f>
        <v>0.25940408209442789</v>
      </c>
      <c r="AM626" s="199">
        <f t="shared" si="129"/>
        <v>3.9801480935279443</v>
      </c>
      <c r="AN626" s="190"/>
    </row>
    <row r="627" spans="1:40" ht="14.45" hidden="1" customHeight="1">
      <c r="A627" s="190"/>
      <c r="B627" s="686"/>
      <c r="C627" s="196">
        <v>27</v>
      </c>
      <c r="D627" s="200"/>
      <c r="E627" s="200"/>
      <c r="F627" s="198"/>
      <c r="G627" s="198"/>
      <c r="H627" s="197"/>
      <c r="I627" s="197"/>
      <c r="J627" s="198"/>
      <c r="K627" s="198"/>
      <c r="L627" s="197"/>
      <c r="M627" s="197"/>
      <c r="N627" s="198"/>
      <c r="O627" s="198"/>
      <c r="P627" s="197"/>
      <c r="Q627" s="197"/>
      <c r="R627" s="198"/>
      <c r="S627" s="198"/>
      <c r="T627" s="197"/>
      <c r="U627" s="197"/>
      <c r="V627" s="198"/>
      <c r="W627" s="198"/>
      <c r="X627" s="197"/>
      <c r="Y627" s="197"/>
      <c r="Z627" s="198"/>
      <c r="AA627" s="198"/>
      <c r="AB627" s="197">
        <f t="shared" si="133"/>
        <v>7.0200000000000026E-2</v>
      </c>
      <c r="AC627" s="197">
        <f t="shared" si="122"/>
        <v>0.80463600000000013</v>
      </c>
      <c r="AD627" s="198">
        <f>ROW(Y28)*AB627^IF(AC627=100%,0,1)*PRODUCT(INDEX(1-AB$599:AB626,))</f>
        <v>0.32826584076497239</v>
      </c>
      <c r="AE627" s="198">
        <f t="shared" si="123"/>
        <v>9.7400902295923846</v>
      </c>
      <c r="AF627" s="197">
        <f t="shared" si="134"/>
        <v>2.3200000000000009E-2</v>
      </c>
      <c r="AG627" s="197">
        <f t="shared" si="125"/>
        <v>0.26570099999999996</v>
      </c>
      <c r="AH627" s="198">
        <f>ROW(AC28)*AF627^IF(AG627=100%,0,1)*PRODUCT(INDEX(1-AF$599:AF626,))</f>
        <v>0.36455659263509504</v>
      </c>
      <c r="AI627" s="198">
        <f t="shared" si="126"/>
        <v>6.3918913538660682</v>
      </c>
      <c r="AJ627" s="197">
        <f t="shared" si="135"/>
        <v>1.3200000000000005E-2</v>
      </c>
      <c r="AK627" s="197">
        <f t="shared" si="128"/>
        <v>0.15293850000000009</v>
      </c>
      <c r="AL627" s="198">
        <f>ROW(AG28)*AJ627^IF(AK627=100%,0,1)*PRODUCT(INDEX(1-AJ$599:AJ626,))</f>
        <v>0.26546068703340298</v>
      </c>
      <c r="AM627" s="199">
        <f t="shared" si="129"/>
        <v>4.2456087805613469</v>
      </c>
      <c r="AN627" s="190"/>
    </row>
    <row r="628" spans="1:40" ht="14.45" hidden="1" customHeight="1">
      <c r="A628" s="190"/>
      <c r="B628" s="686"/>
      <c r="C628" s="196">
        <v>28</v>
      </c>
      <c r="D628" s="200"/>
      <c r="E628" s="200"/>
      <c r="F628" s="198"/>
      <c r="G628" s="198"/>
      <c r="H628" s="197"/>
      <c r="I628" s="197"/>
      <c r="J628" s="198"/>
      <c r="K628" s="198"/>
      <c r="L628" s="197"/>
      <c r="M628" s="197"/>
      <c r="N628" s="198"/>
      <c r="O628" s="198"/>
      <c r="P628" s="197"/>
      <c r="Q628" s="197"/>
      <c r="R628" s="198"/>
      <c r="S628" s="198"/>
      <c r="T628" s="197"/>
      <c r="U628" s="197"/>
      <c r="V628" s="198"/>
      <c r="W628" s="198"/>
      <c r="X628" s="197"/>
      <c r="Y628" s="197"/>
      <c r="Z628" s="198"/>
      <c r="AA628" s="198"/>
      <c r="AB628" s="197">
        <f t="shared" si="133"/>
        <v>7.0200000000000026E-2</v>
      </c>
      <c r="AC628" s="197">
        <f t="shared" si="122"/>
        <v>0.83727900000000011</v>
      </c>
      <c r="AD628" s="198">
        <f>ROW(Y29)*AB628^IF(AC628=100%,0,1)*PRODUCT(INDEX(1-AB$599:AB627,))</f>
        <v>0.31612234941267392</v>
      </c>
      <c r="AE628" s="198">
        <f t="shared" si="123"/>
        <v>10.056212579005059</v>
      </c>
      <c r="AF628" s="197">
        <f t="shared" si="134"/>
        <v>2.3200000000000009E-2</v>
      </c>
      <c r="AG628" s="197">
        <f t="shared" si="125"/>
        <v>0.27648899999999998</v>
      </c>
      <c r="AH628" s="198">
        <f>ROW(AC29)*AF628^IF(AG628=100%,0,1)*PRODUCT(INDEX(1-AF$599:AF627,))</f>
        <v>0.36881669681760232</v>
      </c>
      <c r="AI628" s="198">
        <f t="shared" si="126"/>
        <v>6.7607080506836708</v>
      </c>
      <c r="AJ628" s="197">
        <f t="shared" si="135"/>
        <v>1.3200000000000005E-2</v>
      </c>
      <c r="AK628" s="197">
        <f t="shared" si="128"/>
        <v>0.15907650000000009</v>
      </c>
      <c r="AL628" s="198">
        <f>ROW(AG29)*AJ628^IF(AK628=100%,0,1)*PRODUCT(INDEX(1-AJ$599:AJ627,))</f>
        <v>0.27131219903472498</v>
      </c>
      <c r="AM628" s="199">
        <f t="shared" si="129"/>
        <v>4.5169209795960716</v>
      </c>
      <c r="AN628" s="190"/>
    </row>
    <row r="629" spans="1:40" ht="14.45" hidden="1" customHeight="1">
      <c r="A629" s="190"/>
      <c r="B629" s="686"/>
      <c r="C629" s="196">
        <v>29</v>
      </c>
      <c r="D629" s="200"/>
      <c r="E629" s="200"/>
      <c r="F629" s="198"/>
      <c r="G629" s="198"/>
      <c r="H629" s="197"/>
      <c r="I629" s="197"/>
      <c r="J629" s="198"/>
      <c r="K629" s="198"/>
      <c r="L629" s="197"/>
      <c r="M629" s="197"/>
      <c r="N629" s="198"/>
      <c r="O629" s="198"/>
      <c r="P629" s="197"/>
      <c r="Q629" s="197"/>
      <c r="R629" s="198"/>
      <c r="S629" s="198"/>
      <c r="T629" s="197"/>
      <c r="U629" s="197"/>
      <c r="V629" s="198"/>
      <c r="W629" s="198"/>
      <c r="X629" s="197"/>
      <c r="Y629" s="197"/>
      <c r="Z629" s="198"/>
      <c r="AA629" s="198"/>
      <c r="AB629" s="197">
        <f t="shared" si="133"/>
        <v>7.0200000000000026E-2</v>
      </c>
      <c r="AC629" s="197">
        <f t="shared" si="122"/>
        <v>0.86992200000000008</v>
      </c>
      <c r="AD629" s="198">
        <f>ROW(Y30)*AB629^IF(AC629=100%,0,1)*PRODUCT(INDEX(1-AB$599:AB628,))</f>
        <v>0.30406609705231469</v>
      </c>
      <c r="AE629" s="198">
        <f t="shared" si="123"/>
        <v>10.360278676057375</v>
      </c>
      <c r="AF629" s="197">
        <f t="shared" si="134"/>
        <v>2.3200000000000009E-2</v>
      </c>
      <c r="AG629" s="197">
        <f t="shared" si="125"/>
        <v>0.287277</v>
      </c>
      <c r="AH629" s="198">
        <f>ROW(AC30)*AF629^IF(AG629=100%,0,1)*PRODUCT(INDEX(1-AF$599:AF628,))</f>
        <v>0.3726829132256213</v>
      </c>
      <c r="AI629" s="198">
        <f t="shared" si="126"/>
        <v>7.1333909639092923</v>
      </c>
      <c r="AJ629" s="197">
        <f t="shared" si="135"/>
        <v>1.3200000000000005E-2</v>
      </c>
      <c r="AK629" s="197">
        <f t="shared" si="128"/>
        <v>0.1652145000000001</v>
      </c>
      <c r="AL629" s="198">
        <f>ROW(AG30)*AJ629^IF(AK629=100%,0,1)*PRODUCT(INDEX(1-AJ$599:AJ628,))</f>
        <v>0.2769629772491034</v>
      </c>
      <c r="AM629" s="199">
        <f t="shared" si="129"/>
        <v>4.7938839568451748</v>
      </c>
      <c r="AN629" s="190"/>
    </row>
    <row r="630" spans="1:40" ht="14.45" hidden="1" customHeight="1">
      <c r="A630" s="190"/>
      <c r="B630" s="686"/>
      <c r="C630" s="196">
        <v>30</v>
      </c>
      <c r="D630" s="200"/>
      <c r="E630" s="200"/>
      <c r="F630" s="198"/>
      <c r="G630" s="198"/>
      <c r="H630" s="197"/>
      <c r="I630" s="197"/>
      <c r="J630" s="198"/>
      <c r="K630" s="198"/>
      <c r="L630" s="197"/>
      <c r="M630" s="197"/>
      <c r="N630" s="198"/>
      <c r="O630" s="198"/>
      <c r="P630" s="197"/>
      <c r="Q630" s="197"/>
      <c r="R630" s="198"/>
      <c r="S630" s="198"/>
      <c r="T630" s="197"/>
      <c r="U630" s="197"/>
      <c r="V630" s="198"/>
      <c r="W630" s="198"/>
      <c r="X630" s="197"/>
      <c r="Y630" s="197"/>
      <c r="Z630" s="198"/>
      <c r="AA630" s="198"/>
      <c r="AB630" s="197">
        <f t="shared" si="133"/>
        <v>7.0200000000000026E-2</v>
      </c>
      <c r="AC630" s="197">
        <f t="shared" si="122"/>
        <v>0.90256500000000006</v>
      </c>
      <c r="AD630" s="198">
        <f>ROW(Y31)*AB630^IF(AC630=100%,0,1)*PRODUCT(INDEX(1-AB$599:AB629,))</f>
        <v>0.2921446789405503</v>
      </c>
      <c r="AE630" s="198">
        <f t="shared" si="123"/>
        <v>10.652423354997925</v>
      </c>
      <c r="AF630" s="197">
        <f t="shared" si="134"/>
        <v>2.3200000000000009E-2</v>
      </c>
      <c r="AG630" s="197">
        <f t="shared" si="125"/>
        <v>0.29806500000000002</v>
      </c>
      <c r="AH630" s="198">
        <f>ROW(AC31)*AF630^IF(AG630=100%,0,1)*PRODUCT(INDEX(1-AF$599:AF629,))</f>
        <v>0.37617122529341313</v>
      </c>
      <c r="AI630" s="198">
        <f t="shared" si="126"/>
        <v>7.5095621892027058</v>
      </c>
      <c r="AJ630" s="197">
        <f t="shared" si="135"/>
        <v>1.3200000000000005E-2</v>
      </c>
      <c r="AK630" s="197">
        <f t="shared" si="128"/>
        <v>0.1713525000000001</v>
      </c>
      <c r="AL630" s="198">
        <f>ROW(AG31)*AJ630^IF(AK630=100%,0,1)*PRODUCT(INDEX(1-AJ$599:AJ629,))</f>
        <v>0.28241730148106242</v>
      </c>
      <c r="AM630" s="199">
        <f t="shared" si="129"/>
        <v>5.0763012583262368</v>
      </c>
      <c r="AN630" s="190"/>
    </row>
    <row r="631" spans="1:40" ht="14.45" hidden="1" customHeight="1">
      <c r="A631" s="190"/>
      <c r="B631" s="686"/>
      <c r="C631" s="196">
        <v>31</v>
      </c>
      <c r="D631" s="200"/>
      <c r="E631" s="200"/>
      <c r="F631" s="198"/>
      <c r="G631" s="198"/>
      <c r="H631" s="197"/>
      <c r="I631" s="197"/>
      <c r="J631" s="198"/>
      <c r="K631" s="198"/>
      <c r="L631" s="197"/>
      <c r="M631" s="197"/>
      <c r="N631" s="198"/>
      <c r="O631" s="198"/>
      <c r="P631" s="197"/>
      <c r="Q631" s="197"/>
      <c r="R631" s="198"/>
      <c r="S631" s="198"/>
      <c r="T631" s="197"/>
      <c r="U631" s="197"/>
      <c r="V631" s="198"/>
      <c r="W631" s="198"/>
      <c r="X631" s="197"/>
      <c r="Y631" s="197"/>
      <c r="Z631" s="198"/>
      <c r="AA631" s="198"/>
      <c r="AB631" s="197">
        <f t="shared" si="133"/>
        <v>7.0200000000000026E-2</v>
      </c>
      <c r="AC631" s="197">
        <f t="shared" si="122"/>
        <v>0.93520800000000004</v>
      </c>
      <c r="AD631" s="198">
        <f>ROW(Y32)*AB631^IF(AC631=100%,0,1)*PRODUCT(INDEX(1-AB$599:AB630,))</f>
        <v>0.28039857804275986</v>
      </c>
      <c r="AE631" s="198">
        <f t="shared" si="123"/>
        <v>10.932821933040685</v>
      </c>
      <c r="AF631" s="197">
        <f t="shared" si="134"/>
        <v>2.3200000000000009E-2</v>
      </c>
      <c r="AG631" s="197">
        <f t="shared" si="125"/>
        <v>0.30885300000000004</v>
      </c>
      <c r="AH631" s="198">
        <f>ROW(AC32)*AF631^IF(AG631=100%,0,1)*PRODUCT(INDEX(1-AF$599:AF630,))</f>
        <v>0.37929708683004487</v>
      </c>
      <c r="AI631" s="198">
        <f t="shared" si="126"/>
        <v>7.8888592760327505</v>
      </c>
      <c r="AJ631" s="197">
        <f t="shared" si="135"/>
        <v>1.3200000000000005E-2</v>
      </c>
      <c r="AK631" s="197">
        <f t="shared" si="128"/>
        <v>0.17749050000000011</v>
      </c>
      <c r="AL631" s="198">
        <f>ROW(AG32)*AJ631^IF(AK631=100%,0,1)*PRODUCT(INDEX(1-AJ$599:AJ630,))</f>
        <v>0.2876793735241418</v>
      </c>
      <c r="AM631" s="199">
        <f t="shared" si="129"/>
        <v>5.3639806318503789</v>
      </c>
      <c r="AN631" s="190"/>
    </row>
    <row r="632" spans="1:40" ht="14.45" hidden="1" customHeight="1">
      <c r="A632" s="190"/>
      <c r="B632" s="686"/>
      <c r="C632" s="196">
        <v>32</v>
      </c>
      <c r="D632" s="200"/>
      <c r="E632" s="200"/>
      <c r="F632" s="198"/>
      <c r="G632" s="198"/>
      <c r="H632" s="197"/>
      <c r="I632" s="197"/>
      <c r="J632" s="198"/>
      <c r="K632" s="198"/>
      <c r="L632" s="197"/>
      <c r="M632" s="197"/>
      <c r="N632" s="198"/>
      <c r="O632" s="198"/>
      <c r="P632" s="197"/>
      <c r="Q632" s="197"/>
      <c r="R632" s="198"/>
      <c r="S632" s="198"/>
      <c r="T632" s="197"/>
      <c r="U632" s="197"/>
      <c r="V632" s="198"/>
      <c r="W632" s="198"/>
      <c r="X632" s="197"/>
      <c r="Y632" s="197"/>
      <c r="Z632" s="198"/>
      <c r="AA632" s="198"/>
      <c r="AB632" s="197">
        <f t="shared" si="133"/>
        <v>7.0200000000000026E-2</v>
      </c>
      <c r="AC632" s="197">
        <f t="shared" si="122"/>
        <v>0.96785100000000002</v>
      </c>
      <c r="AD632" s="198">
        <f>ROW(Y33)*AB632^IF(AC632=100%,0,1)*PRODUCT(INDEX(1-AB$599:AB631,))</f>
        <v>0.26886192904741302</v>
      </c>
      <c r="AE632" s="198">
        <f t="shared" si="123"/>
        <v>11.201683862088098</v>
      </c>
      <c r="AF632" s="197">
        <f t="shared" si="134"/>
        <v>2.3200000000000009E-2</v>
      </c>
      <c r="AG632" s="197">
        <f t="shared" si="125"/>
        <v>0.31964100000000006</v>
      </c>
      <c r="AH632" s="198">
        <f>ROW(AC33)*AF632^IF(AG632=100%,0,1)*PRODUCT(INDEX(1-AF$599:AF631,))</f>
        <v>0.38207543799107496</v>
      </c>
      <c r="AI632" s="198">
        <f t="shared" si="126"/>
        <v>8.2709347140238254</v>
      </c>
      <c r="AJ632" s="197">
        <f t="shared" si="135"/>
        <v>1.3200000000000005E-2</v>
      </c>
      <c r="AK632" s="197">
        <f t="shared" si="128"/>
        <v>0.18362850000000011</v>
      </c>
      <c r="AL632" s="198">
        <f>ROW(AG33)*AJ632^IF(AK632=100%,0,1)*PRODUCT(INDEX(1-AJ$599:AJ631,))</f>
        <v>0.29275331847467384</v>
      </c>
      <c r="AM632" s="199">
        <f t="shared" si="129"/>
        <v>5.6567339503250524</v>
      </c>
      <c r="AN632" s="190"/>
    </row>
    <row r="633" spans="1:40" ht="14.45" customHeight="1">
      <c r="A633" s="190"/>
      <c r="B633" s="686"/>
      <c r="C633" s="196">
        <v>33</v>
      </c>
      <c r="D633" s="200"/>
      <c r="E633" s="200"/>
      <c r="F633" s="198"/>
      <c r="G633" s="198"/>
      <c r="H633" s="197"/>
      <c r="I633" s="197"/>
      <c r="J633" s="198"/>
      <c r="K633" s="198"/>
      <c r="L633" s="197"/>
      <c r="M633" s="197"/>
      <c r="N633" s="198"/>
      <c r="O633" s="198"/>
      <c r="P633" s="197"/>
      <c r="Q633" s="197"/>
      <c r="R633" s="198"/>
      <c r="S633" s="198"/>
      <c r="T633" s="197"/>
      <c r="U633" s="197"/>
      <c r="V633" s="198"/>
      <c r="W633" s="198"/>
      <c r="X633" s="197"/>
      <c r="Y633" s="197"/>
      <c r="Z633" s="198"/>
      <c r="AA633" s="198"/>
      <c r="AB633" s="197">
        <f t="shared" si="133"/>
        <v>7.0200000000000026E-2</v>
      </c>
      <c r="AC633" s="197">
        <f t="shared" si="122"/>
        <v>1</v>
      </c>
      <c r="AD633" s="198">
        <f>ROW(Y34)*AB633^IF(AC633=100%,0,1)*PRODUCT(INDEX(1-AB$599:AB632,))</f>
        <v>3.6689915977560537</v>
      </c>
      <c r="AE633" s="198">
        <f t="shared" si="123"/>
        <v>14.870675459844151</v>
      </c>
      <c r="AF633" s="197">
        <f t="shared" si="134"/>
        <v>2.3200000000000009E-2</v>
      </c>
      <c r="AG633" s="197">
        <f t="shared" si="125"/>
        <v>0.33042900000000008</v>
      </c>
      <c r="AH633" s="198">
        <f>ROW(AC34)*AF633^IF(AG633=100%,0,1)*PRODUCT(INDEX(1-AF$599:AF632,))</f>
        <v>0.38452072079421779</v>
      </c>
      <c r="AI633" s="198">
        <f t="shared" si="126"/>
        <v>8.6554554348180428</v>
      </c>
      <c r="AJ633" s="197">
        <f t="shared" si="135"/>
        <v>1.3200000000000005E-2</v>
      </c>
      <c r="AK633" s="197">
        <f t="shared" si="128"/>
        <v>0.18976650000000012</v>
      </c>
      <c r="AL633" s="198">
        <f>ROW(AG34)*AJ633^IF(AK633=100%,0,1)*PRODUCT(INDEX(1-AJ$599:AJ632,))</f>
        <v>0.29764318602446904</v>
      </c>
      <c r="AM633" s="199">
        <f t="shared" si="129"/>
        <v>5.954377136349521</v>
      </c>
      <c r="AN633" s="190"/>
    </row>
    <row r="634" spans="1:40" ht="14.45" hidden="1" customHeight="1">
      <c r="A634" s="190"/>
      <c r="B634" s="686"/>
      <c r="C634" s="196">
        <v>34</v>
      </c>
      <c r="D634" s="200"/>
      <c r="E634" s="200"/>
      <c r="F634" s="198"/>
      <c r="G634" s="198"/>
      <c r="H634" s="197"/>
      <c r="I634" s="197"/>
      <c r="J634" s="198"/>
      <c r="K634" s="198"/>
      <c r="L634" s="197"/>
      <c r="M634" s="197"/>
      <c r="N634" s="198"/>
      <c r="O634" s="198"/>
      <c r="P634" s="197"/>
      <c r="Q634" s="197"/>
      <c r="R634" s="198"/>
      <c r="S634" s="198"/>
      <c r="T634" s="197"/>
      <c r="U634" s="197"/>
      <c r="V634" s="198"/>
      <c r="W634" s="198"/>
      <c r="X634" s="197"/>
      <c r="Y634" s="197"/>
      <c r="Z634" s="198"/>
      <c r="AA634" s="198"/>
      <c r="AB634" s="197"/>
      <c r="AC634" s="197"/>
      <c r="AD634" s="198"/>
      <c r="AE634" s="198"/>
      <c r="AF634" s="197">
        <f t="shared" si="134"/>
        <v>2.3200000000000009E-2</v>
      </c>
      <c r="AG634" s="197">
        <f t="shared" si="125"/>
        <v>0.3412170000000001</v>
      </c>
      <c r="AH634" s="198">
        <f>ROW(AC35)*AF634^IF(AG634=100%,0,1)*PRODUCT(INDEX(1-AF$599:AF633,))</f>
        <v>0.38664689419155052</v>
      </c>
      <c r="AI634" s="198">
        <f t="shared" si="126"/>
        <v>9.0421023290095928</v>
      </c>
      <c r="AJ634" s="197">
        <f t="shared" si="135"/>
        <v>1.3200000000000005E-2</v>
      </c>
      <c r="AK634" s="197">
        <f t="shared" si="128"/>
        <v>0.19590450000000012</v>
      </c>
      <c r="AL634" s="198">
        <f>ROW(AG35)*AJ634^IF(AK634=100%,0,1)*PRODUCT(INDEX(1-AJ$599:AJ633,))</f>
        <v>0.30235295173273863</v>
      </c>
      <c r="AM634" s="199">
        <f t="shared" si="129"/>
        <v>6.2567300880822598</v>
      </c>
      <c r="AN634" s="190"/>
    </row>
    <row r="635" spans="1:40" ht="14.45" hidden="1" customHeight="1">
      <c r="A635" s="190"/>
      <c r="B635" s="686"/>
      <c r="C635" s="196">
        <v>35</v>
      </c>
      <c r="D635" s="200"/>
      <c r="E635" s="200"/>
      <c r="F635" s="198"/>
      <c r="G635" s="198"/>
      <c r="H635" s="197"/>
      <c r="I635" s="197"/>
      <c r="J635" s="198"/>
      <c r="K635" s="198"/>
      <c r="L635" s="197"/>
      <c r="M635" s="197"/>
      <c r="N635" s="198"/>
      <c r="O635" s="198"/>
      <c r="P635" s="197"/>
      <c r="Q635" s="197"/>
      <c r="R635" s="198"/>
      <c r="S635" s="198"/>
      <c r="T635" s="197"/>
      <c r="U635" s="197"/>
      <c r="V635" s="198"/>
      <c r="W635" s="198"/>
      <c r="X635" s="197"/>
      <c r="Y635" s="197"/>
      <c r="Z635" s="198"/>
      <c r="AA635" s="198"/>
      <c r="AB635" s="197"/>
      <c r="AC635" s="197"/>
      <c r="AD635" s="198"/>
      <c r="AE635" s="198"/>
      <c r="AF635" s="197">
        <f t="shared" si="134"/>
        <v>2.3200000000000009E-2</v>
      </c>
      <c r="AG635" s="197">
        <f t="shared" si="125"/>
        <v>0.35200500000000012</v>
      </c>
      <c r="AH635" s="198">
        <f>ROW(AC36)*AF635^IF(AG635=100%,0,1)*PRODUCT(INDEX(1-AF$599:AF634,))</f>
        <v>0.38846744871048677</v>
      </c>
      <c r="AI635" s="198">
        <f t="shared" si="126"/>
        <v>9.4305697777200788</v>
      </c>
      <c r="AJ635" s="197">
        <f t="shared" si="135"/>
        <v>1.3200000000000005E-2</v>
      </c>
      <c r="AK635" s="197">
        <f t="shared" si="128"/>
        <v>0.20204250000000012</v>
      </c>
      <c r="AL635" s="198">
        <f>ROW(AG36)*AJ635^IF(AK635=100%,0,1)*PRODUCT(INDEX(1-AJ$599:AJ634,))</f>
        <v>0.3068865182775769</v>
      </c>
      <c r="AM635" s="199">
        <f t="shared" si="129"/>
        <v>6.5636166063598367</v>
      </c>
      <c r="AN635" s="190"/>
    </row>
    <row r="636" spans="1:40" ht="14.45" hidden="1" customHeight="1">
      <c r="A636" s="190"/>
      <c r="B636" s="686"/>
      <c r="C636" s="196">
        <v>36</v>
      </c>
      <c r="D636" s="200"/>
      <c r="E636" s="200"/>
      <c r="F636" s="198"/>
      <c r="G636" s="198"/>
      <c r="H636" s="197"/>
      <c r="I636" s="197"/>
      <c r="J636" s="198"/>
      <c r="K636" s="198"/>
      <c r="L636" s="197"/>
      <c r="M636" s="197"/>
      <c r="N636" s="198"/>
      <c r="O636" s="198"/>
      <c r="P636" s="197"/>
      <c r="Q636" s="197"/>
      <c r="R636" s="198"/>
      <c r="S636" s="198"/>
      <c r="T636" s="197"/>
      <c r="U636" s="197"/>
      <c r="V636" s="198"/>
      <c r="W636" s="198"/>
      <c r="X636" s="197"/>
      <c r="Y636" s="197"/>
      <c r="Z636" s="198"/>
      <c r="AA636" s="198"/>
      <c r="AB636" s="197"/>
      <c r="AC636" s="197"/>
      <c r="AD636" s="198"/>
      <c r="AE636" s="198"/>
      <c r="AF636" s="197">
        <f t="shared" si="134"/>
        <v>2.3200000000000009E-2</v>
      </c>
      <c r="AG636" s="197">
        <f t="shared" si="125"/>
        <v>0.36279300000000014</v>
      </c>
      <c r="AH636" s="198">
        <f>ROW(AC37)*AF636^IF(AG636=100%,0,1)*PRODUCT(INDEX(1-AF$599:AF635,))</f>
        <v>0.38999542067541465</v>
      </c>
      <c r="AI636" s="198">
        <f t="shared" si="126"/>
        <v>9.820565198395494</v>
      </c>
      <c r="AJ636" s="197">
        <f t="shared" si="135"/>
        <v>1.3200000000000005E-2</v>
      </c>
      <c r="AK636" s="197">
        <f t="shared" si="128"/>
        <v>0.20818050000000013</v>
      </c>
      <c r="AL636" s="198">
        <f>ROW(AG37)*AJ636^IF(AK636=100%,0,1)*PRODUCT(INDEX(1-AJ$599:AJ635,))</f>
        <v>0.31124771668732154</v>
      </c>
      <c r="AM636" s="199">
        <f t="shared" si="129"/>
        <v>6.8748643230471584</v>
      </c>
      <c r="AN636" s="190"/>
    </row>
    <row r="637" spans="1:40" ht="14.45" hidden="1" customHeight="1">
      <c r="A637" s="190"/>
      <c r="B637" s="686"/>
      <c r="C637" s="196">
        <v>37</v>
      </c>
      <c r="D637" s="200"/>
      <c r="E637" s="200"/>
      <c r="F637" s="198"/>
      <c r="G637" s="198"/>
      <c r="H637" s="197"/>
      <c r="I637" s="197"/>
      <c r="J637" s="198"/>
      <c r="K637" s="198"/>
      <c r="L637" s="197"/>
      <c r="M637" s="197"/>
      <c r="N637" s="198"/>
      <c r="O637" s="198"/>
      <c r="P637" s="197"/>
      <c r="Q637" s="197"/>
      <c r="R637" s="198"/>
      <c r="S637" s="198"/>
      <c r="T637" s="197"/>
      <c r="U637" s="197"/>
      <c r="V637" s="198"/>
      <c r="W637" s="198"/>
      <c r="X637" s="197"/>
      <c r="Y637" s="197"/>
      <c r="Z637" s="198"/>
      <c r="AA637" s="198"/>
      <c r="AB637" s="197"/>
      <c r="AC637" s="197"/>
      <c r="AD637" s="198"/>
      <c r="AE637" s="198"/>
      <c r="AF637" s="197">
        <f t="shared" si="134"/>
        <v>2.3200000000000009E-2</v>
      </c>
      <c r="AG637" s="197">
        <f t="shared" si="125"/>
        <v>0.37358100000000016</v>
      </c>
      <c r="AH637" s="198">
        <f>ROW(AC38)*AF637^IF(AG637=100%,0,1)*PRODUCT(INDEX(1-AF$599:AF636,))</f>
        <v>0.39124340602157598</v>
      </c>
      <c r="AI637" s="198">
        <f t="shared" si="126"/>
        <v>10.211808604417071</v>
      </c>
      <c r="AJ637" s="197">
        <f t="shared" si="135"/>
        <v>1.3200000000000005E-2</v>
      </c>
      <c r="AK637" s="197">
        <f t="shared" si="128"/>
        <v>0.21431850000000013</v>
      </c>
      <c r="AL637" s="198">
        <f>ROW(AG38)*AJ637^IF(AK637=100%,0,1)*PRODUCT(INDEX(1-AJ$599:AJ636,))</f>
        <v>0.31544030755210428</v>
      </c>
      <c r="AM637" s="199">
        <f t="shared" si="129"/>
        <v>7.1903046305992628</v>
      </c>
      <c r="AN637" s="190"/>
    </row>
    <row r="638" spans="1:40" ht="14.45" hidden="1" customHeight="1">
      <c r="A638" s="190"/>
      <c r="B638" s="686"/>
      <c r="C638" s="196">
        <v>38</v>
      </c>
      <c r="D638" s="200"/>
      <c r="E638" s="200"/>
      <c r="F638" s="198"/>
      <c r="G638" s="198"/>
      <c r="H638" s="197"/>
      <c r="I638" s="197"/>
      <c r="J638" s="198"/>
      <c r="K638" s="198"/>
      <c r="L638" s="197"/>
      <c r="M638" s="197"/>
      <c r="N638" s="198"/>
      <c r="O638" s="198"/>
      <c r="P638" s="197"/>
      <c r="Q638" s="197"/>
      <c r="R638" s="198"/>
      <c r="S638" s="198"/>
      <c r="T638" s="197"/>
      <c r="U638" s="197"/>
      <c r="V638" s="198"/>
      <c r="W638" s="198"/>
      <c r="X638" s="197"/>
      <c r="Y638" s="197"/>
      <c r="Z638" s="198"/>
      <c r="AA638" s="198"/>
      <c r="AB638" s="197"/>
      <c r="AC638" s="197"/>
      <c r="AD638" s="198"/>
      <c r="AE638" s="198"/>
      <c r="AF638" s="197">
        <f t="shared" si="134"/>
        <v>2.3200000000000009E-2</v>
      </c>
      <c r="AG638" s="197">
        <f t="shared" si="125"/>
        <v>0.38436900000000018</v>
      </c>
      <c r="AH638" s="198">
        <f>ROW(AC39)*AF638^IF(AG638=100%,0,1)*PRODUCT(INDEX(1-AF$599:AF637,))</f>
        <v>0.39222357371245109</v>
      </c>
      <c r="AI638" s="198">
        <f t="shared" si="126"/>
        <v>10.604032178129522</v>
      </c>
      <c r="AJ638" s="197">
        <f t="shared" si="135"/>
        <v>1.3200000000000005E-2</v>
      </c>
      <c r="AK638" s="197">
        <f t="shared" si="128"/>
        <v>0.22045650000000014</v>
      </c>
      <c r="AL638" s="198">
        <f>ROW(AG39)*AJ638^IF(AK638=100%,0,1)*PRODUCT(INDEX(1-AJ$599:AJ637,))</f>
        <v>0.31946798221590117</v>
      </c>
      <c r="AM638" s="199">
        <f t="shared" si="129"/>
        <v>7.5097726128151638</v>
      </c>
      <c r="AN638" s="190"/>
    </row>
    <row r="639" spans="1:40" ht="14.45" hidden="1" customHeight="1">
      <c r="A639" s="190"/>
      <c r="B639" s="686"/>
      <c r="C639" s="196">
        <v>39</v>
      </c>
      <c r="D639" s="200"/>
      <c r="E639" s="200"/>
      <c r="F639" s="198"/>
      <c r="G639" s="198"/>
      <c r="H639" s="197"/>
      <c r="I639" s="197"/>
      <c r="J639" s="198"/>
      <c r="K639" s="198"/>
      <c r="L639" s="197"/>
      <c r="M639" s="197"/>
      <c r="N639" s="198"/>
      <c r="O639" s="198"/>
      <c r="P639" s="197"/>
      <c r="Q639" s="197"/>
      <c r="R639" s="198"/>
      <c r="S639" s="198"/>
      <c r="T639" s="197"/>
      <c r="U639" s="197"/>
      <c r="V639" s="198"/>
      <c r="W639" s="198"/>
      <c r="X639" s="197"/>
      <c r="Y639" s="197"/>
      <c r="Z639" s="198"/>
      <c r="AA639" s="198"/>
      <c r="AB639" s="197"/>
      <c r="AC639" s="197"/>
      <c r="AD639" s="198"/>
      <c r="AE639" s="198"/>
      <c r="AF639" s="197">
        <f t="shared" si="134"/>
        <v>2.3200000000000009E-2</v>
      </c>
      <c r="AG639" s="197">
        <f t="shared" si="125"/>
        <v>0.3951570000000002</v>
      </c>
      <c r="AH639" s="198">
        <f>ROW(AC40)*AF639^IF(AG639=100%,0,1)*PRODUCT(INDEX(1-AF$599:AF638,))</f>
        <v>0.39294767877161252</v>
      </c>
      <c r="AI639" s="198">
        <f t="shared" si="126"/>
        <v>10.996979856901135</v>
      </c>
      <c r="AJ639" s="197">
        <f t="shared" si="135"/>
        <v>1.3200000000000005E-2</v>
      </c>
      <c r="AK639" s="197">
        <f t="shared" si="128"/>
        <v>0.22659450000000014</v>
      </c>
      <c r="AL639" s="198">
        <f>ROW(AG40)*AJ639^IF(AK639=100%,0,1)*PRODUCT(INDEX(1-AJ$599:AJ638,))</f>
        <v>0.32333436394938597</v>
      </c>
      <c r="AM639" s="199">
        <f t="shared" si="129"/>
        <v>7.83310697676455</v>
      </c>
      <c r="AN639" s="190"/>
    </row>
    <row r="640" spans="1:40" ht="14.45" hidden="1" customHeight="1">
      <c r="A640" s="190"/>
      <c r="B640" s="686"/>
      <c r="C640" s="196">
        <v>40</v>
      </c>
      <c r="D640" s="200"/>
      <c r="E640" s="200"/>
      <c r="F640" s="198"/>
      <c r="G640" s="198"/>
      <c r="H640" s="197"/>
      <c r="I640" s="197"/>
      <c r="J640" s="198"/>
      <c r="K640" s="198"/>
      <c r="L640" s="197"/>
      <c r="M640" s="197"/>
      <c r="N640" s="198"/>
      <c r="O640" s="198"/>
      <c r="P640" s="197"/>
      <c r="Q640" s="197"/>
      <c r="R640" s="198"/>
      <c r="S640" s="198"/>
      <c r="T640" s="197"/>
      <c r="U640" s="197"/>
      <c r="V640" s="198"/>
      <c r="W640" s="198"/>
      <c r="X640" s="197"/>
      <c r="Y640" s="197"/>
      <c r="Z640" s="198"/>
      <c r="AA640" s="198"/>
      <c r="AB640" s="197"/>
      <c r="AC640" s="197"/>
      <c r="AD640" s="198"/>
      <c r="AE640" s="198"/>
      <c r="AF640" s="197">
        <f t="shared" si="134"/>
        <v>2.3200000000000009E-2</v>
      </c>
      <c r="AG640" s="197">
        <f t="shared" si="125"/>
        <v>0.40594500000000022</v>
      </c>
      <c r="AH640" s="198">
        <f>ROW(AC41)*AF640^IF(AG640=100%,0,1)*PRODUCT(INDEX(1-AF$599:AF639,))</f>
        <v>0.39342707493971391</v>
      </c>
      <c r="AI640" s="198">
        <f t="shared" si="126"/>
        <v>11.390406931840849</v>
      </c>
      <c r="AJ640" s="197">
        <f t="shared" si="135"/>
        <v>1.3200000000000005E-2</v>
      </c>
      <c r="AK640" s="197">
        <f t="shared" si="128"/>
        <v>0.23273250000000015</v>
      </c>
      <c r="AL640" s="198">
        <f>ROW(AG41)*AJ640^IF(AK640=100%,0,1)*PRODUCT(INDEX(1-AJ$599:AJ639,))</f>
        <v>0.32704300910388545</v>
      </c>
      <c r="AM640" s="199">
        <f t="shared" si="129"/>
        <v>8.1601499858684363</v>
      </c>
      <c r="AN640" s="190"/>
    </row>
    <row r="641" spans="1:40" ht="14.45" hidden="1" customHeight="1">
      <c r="A641" s="190"/>
      <c r="B641" s="686"/>
      <c r="C641" s="196">
        <v>41</v>
      </c>
      <c r="D641" s="200"/>
      <c r="E641" s="200"/>
      <c r="F641" s="198"/>
      <c r="G641" s="198"/>
      <c r="H641" s="197"/>
      <c r="I641" s="197"/>
      <c r="J641" s="198"/>
      <c r="K641" s="198"/>
      <c r="L641" s="197"/>
      <c r="M641" s="197"/>
      <c r="N641" s="198"/>
      <c r="O641" s="198"/>
      <c r="P641" s="197"/>
      <c r="Q641" s="197"/>
      <c r="R641" s="198"/>
      <c r="S641" s="198"/>
      <c r="T641" s="197"/>
      <c r="U641" s="197"/>
      <c r="V641" s="198"/>
      <c r="W641" s="198"/>
      <c r="X641" s="197"/>
      <c r="Y641" s="197"/>
      <c r="Z641" s="198"/>
      <c r="AA641" s="198"/>
      <c r="AB641" s="197"/>
      <c r="AC641" s="197"/>
      <c r="AD641" s="198"/>
      <c r="AE641" s="198"/>
      <c r="AF641" s="197">
        <f t="shared" si="134"/>
        <v>2.3200000000000009E-2</v>
      </c>
      <c r="AG641" s="197">
        <f t="shared" si="125"/>
        <v>0.41673300000000024</v>
      </c>
      <c r="AH641" s="198">
        <f>ROW(AC42)*AF641^IF(AG641=100%,0,1)*PRODUCT(INDEX(1-AF$599:AF640,))</f>
        <v>0.39367272696699335</v>
      </c>
      <c r="AI641" s="198">
        <f t="shared" si="126"/>
        <v>11.784079658807842</v>
      </c>
      <c r="AJ641" s="197">
        <f t="shared" si="135"/>
        <v>1.3200000000000005E-2</v>
      </c>
      <c r="AK641" s="197">
        <f t="shared" si="128"/>
        <v>0.23887050000000015</v>
      </c>
      <c r="AL641" s="198">
        <f>ROW(AG42)*AJ641^IF(AK641=100%,0,1)*PRODUCT(INDEX(1-AJ$599:AJ640,))</f>
        <v>0.33059740824673156</v>
      </c>
      <c r="AM641" s="199">
        <f t="shared" si="129"/>
        <v>8.4907473941151679</v>
      </c>
      <c r="AN641" s="190"/>
    </row>
    <row r="642" spans="1:40" ht="14.45" hidden="1" customHeight="1">
      <c r="A642" s="190"/>
      <c r="B642" s="686"/>
      <c r="C642" s="196">
        <v>42</v>
      </c>
      <c r="D642" s="200"/>
      <c r="E642" s="200"/>
      <c r="F642" s="198"/>
      <c r="G642" s="198"/>
      <c r="H642" s="197"/>
      <c r="I642" s="197"/>
      <c r="J642" s="198"/>
      <c r="K642" s="198"/>
      <c r="L642" s="197"/>
      <c r="M642" s="197"/>
      <c r="N642" s="198"/>
      <c r="O642" s="198"/>
      <c r="P642" s="197"/>
      <c r="Q642" s="197"/>
      <c r="R642" s="198"/>
      <c r="S642" s="198"/>
      <c r="T642" s="197"/>
      <c r="U642" s="197"/>
      <c r="V642" s="198"/>
      <c r="W642" s="198"/>
      <c r="X642" s="197"/>
      <c r="Y642" s="197"/>
      <c r="Z642" s="198"/>
      <c r="AA642" s="198"/>
      <c r="AB642" s="197"/>
      <c r="AC642" s="197"/>
      <c r="AD642" s="198"/>
      <c r="AE642" s="198"/>
      <c r="AF642" s="197">
        <f t="shared" si="134"/>
        <v>2.3200000000000009E-2</v>
      </c>
      <c r="AG642" s="197">
        <f t="shared" si="125"/>
        <v>0.42752100000000026</v>
      </c>
      <c r="AH642" s="198">
        <f>ROW(AC43)*AF642^IF(AG642=100%,0,1)*PRODUCT(INDEX(1-AF$599:AF641,))</f>
        <v>0.39369522255139144</v>
      </c>
      <c r="AI642" s="198">
        <f t="shared" si="126"/>
        <v>12.177774881359234</v>
      </c>
      <c r="AJ642" s="197">
        <f t="shared" si="135"/>
        <v>1.3200000000000005E-2</v>
      </c>
      <c r="AK642" s="197">
        <f t="shared" si="128"/>
        <v>0.24500850000000016</v>
      </c>
      <c r="AL642" s="198">
        <f>ROW(AG43)*AJ642^IF(AK642=100%,0,1)*PRODUCT(INDEX(1-AJ$599:AJ641,))</f>
        <v>0.33400098727830035</v>
      </c>
      <c r="AM642" s="199">
        <f t="shared" si="129"/>
        <v>8.8247483813934675</v>
      </c>
      <c r="AN642" s="190"/>
    </row>
    <row r="643" spans="1:40" ht="14.45" hidden="1" customHeight="1">
      <c r="A643" s="190"/>
      <c r="B643" s="686"/>
      <c r="C643" s="196">
        <v>43</v>
      </c>
      <c r="D643" s="200"/>
      <c r="E643" s="200"/>
      <c r="F643" s="198"/>
      <c r="G643" s="198"/>
      <c r="H643" s="197"/>
      <c r="I643" s="197"/>
      <c r="J643" s="198"/>
      <c r="K643" s="198"/>
      <c r="L643" s="197"/>
      <c r="M643" s="197"/>
      <c r="N643" s="198"/>
      <c r="O643" s="198"/>
      <c r="P643" s="197"/>
      <c r="Q643" s="197"/>
      <c r="R643" s="198"/>
      <c r="S643" s="198"/>
      <c r="T643" s="197"/>
      <c r="U643" s="197"/>
      <c r="V643" s="198"/>
      <c r="W643" s="198"/>
      <c r="X643" s="197"/>
      <c r="Y643" s="197"/>
      <c r="Z643" s="198"/>
      <c r="AA643" s="198"/>
      <c r="AB643" s="197"/>
      <c r="AC643" s="197"/>
      <c r="AD643" s="198"/>
      <c r="AE643" s="198"/>
      <c r="AF643" s="197">
        <f t="shared" si="134"/>
        <v>2.3200000000000009E-2</v>
      </c>
      <c r="AG643" s="197">
        <f t="shared" si="125"/>
        <v>0.43830900000000028</v>
      </c>
      <c r="AH643" s="198">
        <f>ROW(AC44)*AF643^IF(AG643=100%,0,1)*PRODUCT(INDEX(1-AF$599:AF642,))</f>
        <v>0.39350478393211075</v>
      </c>
      <c r="AI643" s="198">
        <f t="shared" si="126"/>
        <v>12.571279665291344</v>
      </c>
      <c r="AJ643" s="197">
        <f t="shared" si="135"/>
        <v>1.3200000000000005E-2</v>
      </c>
      <c r="AK643" s="197">
        <f t="shared" si="128"/>
        <v>0.25114650000000016</v>
      </c>
      <c r="AL643" s="198">
        <f>ROW(AG44)*AJ643^IF(AK643=100%,0,1)*PRODUCT(INDEX(1-AJ$599:AJ642,))</f>
        <v>0.33725710853102275</v>
      </c>
      <c r="AM643" s="199">
        <f t="shared" si="129"/>
        <v>9.1620054899244909</v>
      </c>
      <c r="AN643" s="190"/>
    </row>
    <row r="644" spans="1:40" ht="14.45" hidden="1" customHeight="1">
      <c r="A644" s="190"/>
      <c r="B644" s="686"/>
      <c r="C644" s="196">
        <v>44</v>
      </c>
      <c r="D644" s="200"/>
      <c r="E644" s="200"/>
      <c r="F644" s="198"/>
      <c r="G644" s="198"/>
      <c r="H644" s="197"/>
      <c r="I644" s="197"/>
      <c r="J644" s="198"/>
      <c r="K644" s="198"/>
      <c r="L644" s="197"/>
      <c r="M644" s="197"/>
      <c r="N644" s="198"/>
      <c r="O644" s="198"/>
      <c r="P644" s="197"/>
      <c r="Q644" s="197"/>
      <c r="R644" s="198"/>
      <c r="S644" s="198"/>
      <c r="T644" s="197"/>
      <c r="U644" s="197"/>
      <c r="V644" s="198"/>
      <c r="W644" s="198"/>
      <c r="X644" s="197"/>
      <c r="Y644" s="197"/>
      <c r="Z644" s="198"/>
      <c r="AA644" s="198"/>
      <c r="AB644" s="197"/>
      <c r="AC644" s="197"/>
      <c r="AD644" s="198"/>
      <c r="AE644" s="198"/>
      <c r="AF644" s="197">
        <f t="shared" si="134"/>
        <v>2.3200000000000009E-2</v>
      </c>
      <c r="AG644" s="197">
        <f t="shared" si="125"/>
        <v>0.4490970000000003</v>
      </c>
      <c r="AH644" s="198">
        <f>ROW(AC45)*AF644^IF(AG644=100%,0,1)*PRODUCT(INDEX(1-AF$599:AF643,))</f>
        <v>0.39311127914817862</v>
      </c>
      <c r="AI644" s="198">
        <f t="shared" si="126"/>
        <v>12.964390944439524</v>
      </c>
      <c r="AJ644" s="197">
        <f t="shared" si="135"/>
        <v>1.3200000000000005E-2</v>
      </c>
      <c r="AK644" s="197">
        <f t="shared" si="128"/>
        <v>0.25728450000000014</v>
      </c>
      <c r="AL644" s="198">
        <f>ROW(AG45)*AJ644^IF(AK644=100%,0,1)*PRODUCT(INDEX(1-AJ$599:AJ643,))</f>
        <v>0.34036907185064991</v>
      </c>
      <c r="AM644" s="199">
        <f t="shared" si="129"/>
        <v>9.5023745617751416</v>
      </c>
      <c r="AN644" s="190"/>
    </row>
    <row r="645" spans="1:40" ht="14.45" hidden="1" customHeight="1">
      <c r="A645" s="190"/>
      <c r="B645" s="686"/>
      <c r="C645" s="196">
        <v>45</v>
      </c>
      <c r="D645" s="200"/>
      <c r="E645" s="200"/>
      <c r="F645" s="198"/>
      <c r="G645" s="198"/>
      <c r="H645" s="197"/>
      <c r="I645" s="197"/>
      <c r="J645" s="198"/>
      <c r="K645" s="198"/>
      <c r="L645" s="197"/>
      <c r="M645" s="197"/>
      <c r="N645" s="198"/>
      <c r="O645" s="198"/>
      <c r="P645" s="197"/>
      <c r="Q645" s="197"/>
      <c r="R645" s="198"/>
      <c r="S645" s="198"/>
      <c r="T645" s="197"/>
      <c r="U645" s="197"/>
      <c r="V645" s="198"/>
      <c r="W645" s="198"/>
      <c r="X645" s="197"/>
      <c r="Y645" s="197"/>
      <c r="Z645" s="198"/>
      <c r="AA645" s="198"/>
      <c r="AB645" s="197"/>
      <c r="AC645" s="197"/>
      <c r="AD645" s="198"/>
      <c r="AE645" s="198"/>
      <c r="AF645" s="197">
        <f t="shared" si="134"/>
        <v>2.3200000000000009E-2</v>
      </c>
      <c r="AG645" s="197">
        <f t="shared" si="125"/>
        <v>0.45988500000000032</v>
      </c>
      <c r="AH645" s="198">
        <f>ROW(AC46)*AF645^IF(AG645=100%,0,1)*PRODUCT(INDEX(1-AF$599:AF644,))</f>
        <v>0.39252423297131733</v>
      </c>
      <c r="AI645" s="198">
        <f t="shared" si="126"/>
        <v>13.356915177410841</v>
      </c>
      <c r="AJ645" s="197">
        <f t="shared" si="135"/>
        <v>1.3200000000000005E-2</v>
      </c>
      <c r="AK645" s="197">
        <f t="shared" si="128"/>
        <v>0.26342250000000011</v>
      </c>
      <c r="AL645" s="198">
        <f>ROW(AG46)*AJ645^IF(AK645=100%,0,1)*PRODUCT(INDEX(1-AJ$599:AJ644,))</f>
        <v>0.34334011566004846</v>
      </c>
      <c r="AM645" s="199">
        <f t="shared" si="129"/>
        <v>9.8457146774351898</v>
      </c>
      <c r="AN645" s="190"/>
    </row>
    <row r="646" spans="1:40" ht="14.45" hidden="1" customHeight="1">
      <c r="A646" s="190"/>
      <c r="B646" s="686"/>
      <c r="C646" s="196">
        <v>46</v>
      </c>
      <c r="D646" s="200"/>
      <c r="E646" s="200"/>
      <c r="F646" s="198"/>
      <c r="G646" s="198"/>
      <c r="H646" s="197"/>
      <c r="I646" s="197"/>
      <c r="J646" s="198"/>
      <c r="K646" s="198"/>
      <c r="L646" s="197"/>
      <c r="M646" s="197"/>
      <c r="N646" s="198"/>
      <c r="O646" s="198"/>
      <c r="P646" s="197"/>
      <c r="Q646" s="197"/>
      <c r="R646" s="198"/>
      <c r="S646" s="198"/>
      <c r="T646" s="197"/>
      <c r="U646" s="197"/>
      <c r="V646" s="198"/>
      <c r="W646" s="198"/>
      <c r="X646" s="197"/>
      <c r="Y646" s="197"/>
      <c r="Z646" s="198"/>
      <c r="AA646" s="198"/>
      <c r="AB646" s="197"/>
      <c r="AC646" s="197"/>
      <c r="AD646" s="198"/>
      <c r="AE646" s="198"/>
      <c r="AF646" s="197">
        <f t="shared" si="134"/>
        <v>2.3200000000000009E-2</v>
      </c>
      <c r="AG646" s="197">
        <f t="shared" si="125"/>
        <v>0.47067300000000034</v>
      </c>
      <c r="AH646" s="198">
        <f>ROW(AC47)*AF646^IF(AG646=100%,0,1)*PRODUCT(INDEX(1-AF$599:AF645,))</f>
        <v>0.39175283752217377</v>
      </c>
      <c r="AI646" s="198">
        <f t="shared" si="126"/>
        <v>13.748668014933015</v>
      </c>
      <c r="AJ646" s="197">
        <f t="shared" si="135"/>
        <v>1.3200000000000005E-2</v>
      </c>
      <c r="AK646" s="197">
        <f t="shared" si="128"/>
        <v>0.26956050000000009</v>
      </c>
      <c r="AL646" s="198">
        <f>ROW(AG47)*AJ646^IF(AK646=100%,0,1)*PRODUCT(INDEX(1-AJ$599:AJ645,))</f>
        <v>0.3461734180057997</v>
      </c>
      <c r="AM646" s="199">
        <f t="shared" si="129"/>
        <v>10.191888095440989</v>
      </c>
      <c r="AN646" s="190"/>
    </row>
    <row r="647" spans="1:40" ht="14.45" hidden="1" customHeight="1">
      <c r="A647" s="190"/>
      <c r="B647" s="686"/>
      <c r="C647" s="196">
        <v>47</v>
      </c>
      <c r="D647" s="200"/>
      <c r="E647" s="200"/>
      <c r="F647" s="198"/>
      <c r="G647" s="198"/>
      <c r="H647" s="197"/>
      <c r="I647" s="197"/>
      <c r="J647" s="198"/>
      <c r="K647" s="198"/>
      <c r="L647" s="197"/>
      <c r="M647" s="197"/>
      <c r="N647" s="198"/>
      <c r="O647" s="198"/>
      <c r="P647" s="197"/>
      <c r="Q647" s="197"/>
      <c r="R647" s="198"/>
      <c r="S647" s="198"/>
      <c r="T647" s="197"/>
      <c r="U647" s="197"/>
      <c r="V647" s="198"/>
      <c r="W647" s="198"/>
      <c r="X647" s="197"/>
      <c r="Y647" s="197"/>
      <c r="Z647" s="198"/>
      <c r="AA647" s="198"/>
      <c r="AB647" s="197"/>
      <c r="AC647" s="197"/>
      <c r="AD647" s="198"/>
      <c r="AE647" s="198"/>
      <c r="AF647" s="197">
        <f t="shared" si="134"/>
        <v>2.3200000000000009E-2</v>
      </c>
      <c r="AG647" s="197">
        <f t="shared" si="125"/>
        <v>0.48146100000000036</v>
      </c>
      <c r="AH647" s="198">
        <f>ROW(AC48)*AF647^IF(AG647=100%,0,1)*PRODUCT(INDEX(1-AF$599:AF646,))</f>
        <v>0.39080596257871586</v>
      </c>
      <c r="AI647" s="198">
        <f t="shared" si="126"/>
        <v>14.139473977511731</v>
      </c>
      <c r="AJ647" s="197">
        <f t="shared" si="135"/>
        <v>1.3200000000000005E-2</v>
      </c>
      <c r="AK647" s="197">
        <f t="shared" si="128"/>
        <v>0.27569850000000007</v>
      </c>
      <c r="AL647" s="198">
        <f>ROW(AG48)*AJ647^IF(AK647=100%,0,1)*PRODUCT(INDEX(1-AJ$599:AJ646,))</f>
        <v>0.34887209758787047</v>
      </c>
      <c r="AM647" s="199">
        <f t="shared" si="129"/>
        <v>10.540760193028859</v>
      </c>
      <c r="AN647" s="190"/>
    </row>
    <row r="648" spans="1:40" ht="14.45" hidden="1" customHeight="1">
      <c r="A648" s="190"/>
      <c r="B648" s="686"/>
      <c r="C648" s="196">
        <v>48</v>
      </c>
      <c r="D648" s="200"/>
      <c r="E648" s="200"/>
      <c r="F648" s="198"/>
      <c r="G648" s="198"/>
      <c r="H648" s="197"/>
      <c r="I648" s="197"/>
      <c r="J648" s="198"/>
      <c r="K648" s="198"/>
      <c r="L648" s="197"/>
      <c r="M648" s="197"/>
      <c r="N648" s="198"/>
      <c r="O648" s="198"/>
      <c r="P648" s="197"/>
      <c r="Q648" s="197"/>
      <c r="R648" s="198"/>
      <c r="S648" s="198"/>
      <c r="T648" s="197"/>
      <c r="U648" s="197"/>
      <c r="V648" s="198"/>
      <c r="W648" s="198"/>
      <c r="X648" s="197"/>
      <c r="Y648" s="197"/>
      <c r="Z648" s="198"/>
      <c r="AA648" s="198"/>
      <c r="AB648" s="197"/>
      <c r="AC648" s="197"/>
      <c r="AD648" s="198"/>
      <c r="AE648" s="198"/>
      <c r="AF648" s="197">
        <f t="shared" si="134"/>
        <v>2.3200000000000009E-2</v>
      </c>
      <c r="AG648" s="197">
        <f t="shared" si="125"/>
        <v>0.49224900000000038</v>
      </c>
      <c r="AH648" s="198">
        <f>ROW(AC49)*AF648^IF(AG648=100%,0,1)*PRODUCT(INDEX(1-AF$599:AF647,))</f>
        <v>0.38969216558536651</v>
      </c>
      <c r="AI648" s="198">
        <f t="shared" si="126"/>
        <v>14.529166143097097</v>
      </c>
      <c r="AJ648" s="197">
        <f t="shared" si="135"/>
        <v>1.3200000000000005E-2</v>
      </c>
      <c r="AK648" s="197">
        <f t="shared" si="128"/>
        <v>0.28183650000000005</v>
      </c>
      <c r="AL648" s="198">
        <f>ROW(AG49)*AJ648^IF(AK648=100%,0,1)*PRODUCT(INDEX(1-AJ$599:AJ647,))</f>
        <v>0.35143921477262119</v>
      </c>
      <c r="AM648" s="199">
        <f t="shared" si="129"/>
        <v>10.892199407801481</v>
      </c>
      <c r="AN648" s="190"/>
    </row>
    <row r="649" spans="1:40" ht="14.45" hidden="1" customHeight="1">
      <c r="A649" s="190"/>
      <c r="B649" s="686"/>
      <c r="C649" s="196">
        <v>49</v>
      </c>
      <c r="D649" s="200"/>
      <c r="E649" s="200"/>
      <c r="F649" s="198"/>
      <c r="G649" s="198"/>
      <c r="H649" s="197"/>
      <c r="I649" s="197"/>
      <c r="J649" s="198"/>
      <c r="K649" s="198"/>
      <c r="L649" s="197"/>
      <c r="M649" s="197"/>
      <c r="N649" s="198"/>
      <c r="O649" s="198"/>
      <c r="P649" s="197"/>
      <c r="Q649" s="197"/>
      <c r="R649" s="198"/>
      <c r="S649" s="198"/>
      <c r="T649" s="197"/>
      <c r="U649" s="197"/>
      <c r="V649" s="198"/>
      <c r="W649" s="198"/>
      <c r="X649" s="197"/>
      <c r="Y649" s="197"/>
      <c r="Z649" s="198"/>
      <c r="AA649" s="198"/>
      <c r="AB649" s="197"/>
      <c r="AC649" s="197"/>
      <c r="AD649" s="198"/>
      <c r="AE649" s="198"/>
      <c r="AF649" s="197">
        <f t="shared" si="134"/>
        <v>2.3200000000000009E-2</v>
      </c>
      <c r="AG649" s="197">
        <f t="shared" si="125"/>
        <v>0.5030370000000004</v>
      </c>
      <c r="AH649" s="198">
        <f>ROW(AC50)*AF649^IF(AG649=100%,0,1)*PRODUCT(INDEX(1-AF$599:AF648,))</f>
        <v>0.38841970137121018</v>
      </c>
      <c r="AI649" s="198">
        <f t="shared" si="126"/>
        <v>14.917585844468308</v>
      </c>
      <c r="AJ649" s="197">
        <f t="shared" si="135"/>
        <v>1.3200000000000005E-2</v>
      </c>
      <c r="AK649" s="197">
        <f t="shared" si="128"/>
        <v>0.28797450000000002</v>
      </c>
      <c r="AL649" s="198">
        <f>ROW(AG50)*AJ649^IF(AK649=100%,0,1)*PRODUCT(INDEX(1-AJ$599:AJ648,))</f>
        <v>0.35387777258941083</v>
      </c>
      <c r="AM649" s="199">
        <f t="shared" si="129"/>
        <v>11.246077180390891</v>
      </c>
      <c r="AN649" s="190"/>
    </row>
    <row r="650" spans="1:40" ht="14.45" hidden="1" customHeight="1">
      <c r="A650" s="190"/>
      <c r="B650" s="686"/>
      <c r="C650" s="196">
        <v>50</v>
      </c>
      <c r="D650" s="200"/>
      <c r="E650" s="200"/>
      <c r="F650" s="198"/>
      <c r="G650" s="198"/>
      <c r="H650" s="197"/>
      <c r="I650" s="197"/>
      <c r="J650" s="198"/>
      <c r="K650" s="198"/>
      <c r="L650" s="197"/>
      <c r="M650" s="197"/>
      <c r="N650" s="198"/>
      <c r="O650" s="198"/>
      <c r="P650" s="197"/>
      <c r="Q650" s="197"/>
      <c r="R650" s="198"/>
      <c r="S650" s="198"/>
      <c r="T650" s="197"/>
      <c r="U650" s="197"/>
      <c r="V650" s="198"/>
      <c r="W650" s="198"/>
      <c r="X650" s="197"/>
      <c r="Y650" s="197"/>
      <c r="Z650" s="198"/>
      <c r="AA650" s="198"/>
      <c r="AB650" s="197"/>
      <c r="AC650" s="197"/>
      <c r="AD650" s="198"/>
      <c r="AE650" s="198"/>
      <c r="AF650" s="197">
        <f t="shared" si="134"/>
        <v>2.3200000000000009E-2</v>
      </c>
      <c r="AG650" s="197">
        <f t="shared" si="125"/>
        <v>0.51382500000000042</v>
      </c>
      <c r="AH650" s="198">
        <f>ROW(AC51)*AF650^IF(AG650=100%,0,1)*PRODUCT(INDEX(1-AF$599:AF649,))</f>
        <v>0.38699653158538611</v>
      </c>
      <c r="AI650" s="198">
        <f t="shared" si="126"/>
        <v>15.304582376053693</v>
      </c>
      <c r="AJ650" s="197">
        <f t="shared" si="135"/>
        <v>1.3200000000000005E-2</v>
      </c>
      <c r="AK650" s="197">
        <f t="shared" si="128"/>
        <v>0.2941125</v>
      </c>
      <c r="AL650" s="198">
        <f>ROW(AG51)*AJ650^IF(AK650=100%,0,1)*PRODUCT(INDEX(1-AJ$599:AJ649,))</f>
        <v>0.3561907177110552</v>
      </c>
      <c r="AM650" s="199">
        <f t="shared" si="129"/>
        <v>11.602267898101946</v>
      </c>
      <c r="AN650" s="190"/>
    </row>
    <row r="651" spans="1:40" ht="14.45" hidden="1" customHeight="1">
      <c r="A651" s="190"/>
      <c r="B651" s="686"/>
      <c r="C651" s="196">
        <v>51</v>
      </c>
      <c r="D651" s="200"/>
      <c r="E651" s="200"/>
      <c r="F651" s="198"/>
      <c r="G651" s="198"/>
      <c r="H651" s="197"/>
      <c r="I651" s="197"/>
      <c r="J651" s="198"/>
      <c r="K651" s="198"/>
      <c r="L651" s="197"/>
      <c r="M651" s="197"/>
      <c r="N651" s="198"/>
      <c r="O651" s="198"/>
      <c r="P651" s="197"/>
      <c r="Q651" s="197"/>
      <c r="R651" s="198"/>
      <c r="S651" s="198"/>
      <c r="T651" s="197"/>
      <c r="U651" s="197"/>
      <c r="V651" s="198"/>
      <c r="W651" s="198"/>
      <c r="X651" s="197"/>
      <c r="Y651" s="197"/>
      <c r="Z651" s="198"/>
      <c r="AA651" s="198"/>
      <c r="AB651" s="197"/>
      <c r="AC651" s="197"/>
      <c r="AD651" s="198"/>
      <c r="AE651" s="198"/>
      <c r="AF651" s="197">
        <f t="shared" si="134"/>
        <v>2.3200000000000009E-2</v>
      </c>
      <c r="AG651" s="197">
        <f t="shared" si="125"/>
        <v>0.52461300000000044</v>
      </c>
      <c r="AH651" s="198">
        <f>ROW(AC52)*AF651^IF(AG651=100%,0,1)*PRODUCT(INDEX(1-AF$599:AF650,))</f>
        <v>0.3854303338575582</v>
      </c>
      <c r="AI651" s="198">
        <f t="shared" si="126"/>
        <v>15.690012709911251</v>
      </c>
      <c r="AJ651" s="197">
        <f t="shared" si="135"/>
        <v>1.3200000000000005E-2</v>
      </c>
      <c r="AK651" s="197">
        <f t="shared" si="128"/>
        <v>0.30025049999999998</v>
      </c>
      <c r="AL651" s="198">
        <f>ROW(AG52)*AJ651^IF(AK651=100%,0,1)*PRODUCT(INDEX(1-AJ$599:AJ650,))</f>
        <v>0.35838094141839222</v>
      </c>
      <c r="AM651" s="199">
        <f t="shared" si="129"/>
        <v>11.960648839520339</v>
      </c>
      <c r="AN651" s="190"/>
    </row>
    <row r="652" spans="1:40" ht="14.45" hidden="1" customHeight="1">
      <c r="A652" s="190"/>
      <c r="B652" s="686"/>
      <c r="C652" s="196">
        <v>52</v>
      </c>
      <c r="D652" s="200"/>
      <c r="E652" s="200"/>
      <c r="F652" s="198"/>
      <c r="G652" s="198"/>
      <c r="H652" s="197"/>
      <c r="I652" s="197"/>
      <c r="J652" s="198"/>
      <c r="K652" s="198"/>
      <c r="L652" s="197"/>
      <c r="M652" s="197"/>
      <c r="N652" s="198"/>
      <c r="O652" s="198"/>
      <c r="P652" s="197"/>
      <c r="Q652" s="197"/>
      <c r="R652" s="198"/>
      <c r="S652" s="198"/>
      <c r="T652" s="197"/>
      <c r="U652" s="197"/>
      <c r="V652" s="198"/>
      <c r="W652" s="198"/>
      <c r="X652" s="197"/>
      <c r="Y652" s="197"/>
      <c r="Z652" s="198"/>
      <c r="AA652" s="198"/>
      <c r="AB652" s="197"/>
      <c r="AC652" s="197"/>
      <c r="AD652" s="198"/>
      <c r="AE652" s="198"/>
      <c r="AF652" s="197">
        <f t="shared" si="134"/>
        <v>2.3200000000000009E-2</v>
      </c>
      <c r="AG652" s="197">
        <f t="shared" si="125"/>
        <v>0.53540100000000046</v>
      </c>
      <c r="AH652" s="198">
        <f>ROW(AC53)*AF652^IF(AG652=100%,0,1)*PRODUCT(INDEX(1-AF$599:AF651,))</f>
        <v>0.383728510691141</v>
      </c>
      <c r="AI652" s="198">
        <f t="shared" si="126"/>
        <v>16.073741220602393</v>
      </c>
      <c r="AJ652" s="197">
        <f t="shared" si="135"/>
        <v>1.3200000000000005E-2</v>
      </c>
      <c r="AK652" s="197">
        <f t="shared" si="128"/>
        <v>0.30638849999999995</v>
      </c>
      <c r="AL652" s="198">
        <f>ROW(AG53)*AJ652^IF(AK652=100%,0,1)*PRODUCT(INDEX(1-AJ$599:AJ651,))</f>
        <v>0.3604512805492015</v>
      </c>
      <c r="AM652" s="199">
        <f t="shared" si="129"/>
        <v>12.32110012006954</v>
      </c>
      <c r="AN652" s="190"/>
    </row>
    <row r="653" spans="1:40" ht="14.45" hidden="1" customHeight="1">
      <c r="A653" s="190"/>
      <c r="B653" s="686"/>
      <c r="C653" s="196">
        <v>53</v>
      </c>
      <c r="D653" s="200"/>
      <c r="E653" s="200"/>
      <c r="F653" s="198"/>
      <c r="G653" s="198"/>
      <c r="H653" s="197"/>
      <c r="I653" s="197"/>
      <c r="J653" s="198"/>
      <c r="K653" s="198"/>
      <c r="L653" s="197"/>
      <c r="M653" s="197"/>
      <c r="N653" s="198"/>
      <c r="O653" s="198"/>
      <c r="P653" s="197"/>
      <c r="Q653" s="197"/>
      <c r="R653" s="198"/>
      <c r="S653" s="198"/>
      <c r="T653" s="197"/>
      <c r="U653" s="197"/>
      <c r="V653" s="198"/>
      <c r="W653" s="198"/>
      <c r="X653" s="197"/>
      <c r="Y653" s="197"/>
      <c r="Z653" s="198"/>
      <c r="AA653" s="198"/>
      <c r="AB653" s="197"/>
      <c r="AC653" s="197"/>
      <c r="AD653" s="198"/>
      <c r="AE653" s="198"/>
      <c r="AF653" s="197">
        <f t="shared" si="134"/>
        <v>2.3200000000000009E-2</v>
      </c>
      <c r="AG653" s="197">
        <f t="shared" si="125"/>
        <v>0.54618900000000048</v>
      </c>
      <c r="AH653" s="198">
        <f>ROW(AC54)*AF653^IF(AG653=100%,0,1)*PRODUCT(INDEX(1-AF$599:AF652,))</f>
        <v>0.38189819809675013</v>
      </c>
      <c r="AI653" s="198">
        <f t="shared" si="126"/>
        <v>16.455639418699143</v>
      </c>
      <c r="AJ653" s="197">
        <f t="shared" si="135"/>
        <v>1.3200000000000005E-2</v>
      </c>
      <c r="AK653" s="197">
        <f t="shared" si="128"/>
        <v>0.31252649999999993</v>
      </c>
      <c r="AL653" s="198">
        <f>ROW(AG54)*AJ653^IF(AK653=100%,0,1)*PRODUCT(INDEX(1-AJ$599:AJ652,))</f>
        <v>0.36240451843172478</v>
      </c>
      <c r="AM653" s="199">
        <f t="shared" si="129"/>
        <v>12.683504638501264</v>
      </c>
      <c r="AN653" s="190"/>
    </row>
    <row r="654" spans="1:40" ht="14.45" hidden="1" customHeight="1">
      <c r="A654" s="190"/>
      <c r="B654" s="686"/>
      <c r="C654" s="196">
        <v>54</v>
      </c>
      <c r="D654" s="200"/>
      <c r="E654" s="200"/>
      <c r="F654" s="198"/>
      <c r="G654" s="198"/>
      <c r="H654" s="197"/>
      <c r="I654" s="197"/>
      <c r="J654" s="198"/>
      <c r="K654" s="198"/>
      <c r="L654" s="197"/>
      <c r="M654" s="197"/>
      <c r="N654" s="198"/>
      <c r="O654" s="198"/>
      <c r="P654" s="197"/>
      <c r="Q654" s="197"/>
      <c r="R654" s="198"/>
      <c r="S654" s="198"/>
      <c r="T654" s="197"/>
      <c r="U654" s="197"/>
      <c r="V654" s="198"/>
      <c r="W654" s="198"/>
      <c r="X654" s="197"/>
      <c r="Y654" s="197"/>
      <c r="Z654" s="198"/>
      <c r="AA654" s="198"/>
      <c r="AB654" s="197"/>
      <c r="AC654" s="197"/>
      <c r="AD654" s="198"/>
      <c r="AE654" s="198"/>
      <c r="AF654" s="197">
        <f t="shared" si="134"/>
        <v>2.3200000000000009E-2</v>
      </c>
      <c r="AG654" s="197">
        <f t="shared" si="125"/>
        <v>0.5569770000000005</v>
      </c>
      <c r="AH654" s="198">
        <f>ROW(AC55)*AF654^IF(AG654=100%,0,1)*PRODUCT(INDEX(1-AF$599:AF653,))</f>
        <v>0.37994627397314445</v>
      </c>
      <c r="AI654" s="198">
        <f t="shared" si="126"/>
        <v>16.835585692672286</v>
      </c>
      <c r="AJ654" s="197">
        <f t="shared" si="135"/>
        <v>1.3200000000000005E-2</v>
      </c>
      <c r="AK654" s="197">
        <f t="shared" si="128"/>
        <v>0.31866449999999991</v>
      </c>
      <c r="AL654" s="198">
        <f>ROW(AG55)*AJ654^IF(AK654=100%,0,1)*PRODUCT(INDEX(1-AJ$599:AJ653,))</f>
        <v>0.36424338580302651</v>
      </c>
      <c r="AM654" s="199">
        <f t="shared" si="129"/>
        <v>13.04774802430429</v>
      </c>
      <c r="AN654" s="190"/>
    </row>
    <row r="655" spans="1:40" ht="14.45" hidden="1" customHeight="1">
      <c r="A655" s="190"/>
      <c r="B655" s="686"/>
      <c r="C655" s="196">
        <v>55</v>
      </c>
      <c r="D655" s="200"/>
      <c r="E655" s="200"/>
      <c r="F655" s="198"/>
      <c r="G655" s="198"/>
      <c r="H655" s="197"/>
      <c r="I655" s="197"/>
      <c r="J655" s="198"/>
      <c r="K655" s="198"/>
      <c r="L655" s="197"/>
      <c r="M655" s="197"/>
      <c r="N655" s="198"/>
      <c r="O655" s="198"/>
      <c r="P655" s="197"/>
      <c r="Q655" s="197"/>
      <c r="R655" s="198"/>
      <c r="S655" s="198"/>
      <c r="T655" s="197"/>
      <c r="U655" s="197"/>
      <c r="V655" s="198"/>
      <c r="W655" s="198"/>
      <c r="X655" s="197"/>
      <c r="Y655" s="197"/>
      <c r="Z655" s="198"/>
      <c r="AA655" s="198"/>
      <c r="AB655" s="197"/>
      <c r="AC655" s="197"/>
      <c r="AD655" s="198"/>
      <c r="AE655" s="198"/>
      <c r="AF655" s="197">
        <f t="shared" si="134"/>
        <v>2.3200000000000009E-2</v>
      </c>
      <c r="AG655" s="197">
        <f t="shared" si="125"/>
        <v>0.56776500000000052</v>
      </c>
      <c r="AH655" s="198">
        <f>ROW(AC56)*AF655^IF(AG655=100%,0,1)*PRODUCT(INDEX(1-AF$599:AF654,))</f>
        <v>0.37787936624273055</v>
      </c>
      <c r="AI655" s="198">
        <f t="shared" si="126"/>
        <v>17.213465058915016</v>
      </c>
      <c r="AJ655" s="197">
        <f t="shared" si="135"/>
        <v>1.3200000000000005E-2</v>
      </c>
      <c r="AK655" s="197">
        <f t="shared" si="128"/>
        <v>0.32480249999999988</v>
      </c>
      <c r="AL655" s="198">
        <f>ROW(AG56)*AJ655^IF(AK655=100%,0,1)*PRODUCT(INDEX(1-AJ$599:AJ654,))</f>
        <v>0.36597056171243431</v>
      </c>
      <c r="AM655" s="199">
        <f t="shared" si="129"/>
        <v>13.413718586016724</v>
      </c>
      <c r="AN655" s="190"/>
    </row>
    <row r="656" spans="1:40" ht="14.45" hidden="1" customHeight="1">
      <c r="A656" s="190"/>
      <c r="B656" s="686"/>
      <c r="C656" s="196">
        <v>56</v>
      </c>
      <c r="D656" s="200"/>
      <c r="E656" s="200"/>
      <c r="F656" s="198"/>
      <c r="G656" s="198"/>
      <c r="H656" s="197"/>
      <c r="I656" s="197"/>
      <c r="J656" s="198"/>
      <c r="K656" s="198"/>
      <c r="L656" s="197"/>
      <c r="M656" s="197"/>
      <c r="N656" s="198"/>
      <c r="O656" s="198"/>
      <c r="P656" s="197"/>
      <c r="Q656" s="197"/>
      <c r="R656" s="198"/>
      <c r="S656" s="198"/>
      <c r="T656" s="197"/>
      <c r="U656" s="197"/>
      <c r="V656" s="198"/>
      <c r="W656" s="198"/>
      <c r="X656" s="197"/>
      <c r="Y656" s="197"/>
      <c r="Z656" s="198"/>
      <c r="AA656" s="198"/>
      <c r="AB656" s="197"/>
      <c r="AC656" s="197"/>
      <c r="AD656" s="198"/>
      <c r="AE656" s="198"/>
      <c r="AF656" s="197">
        <f t="shared" si="134"/>
        <v>2.3200000000000009E-2</v>
      </c>
      <c r="AG656" s="197">
        <f t="shared" si="125"/>
        <v>0.57855300000000054</v>
      </c>
      <c r="AH656" s="198">
        <f>ROW(AC57)*AF656^IF(AG656=100%,0,1)*PRODUCT(INDEX(1-AF$599:AF655,))</f>
        <v>0.37570386074850448</v>
      </c>
      <c r="AI656" s="198">
        <f t="shared" si="126"/>
        <v>17.589168919663521</v>
      </c>
      <c r="AJ656" s="197">
        <f t="shared" si="135"/>
        <v>1.3200000000000005E-2</v>
      </c>
      <c r="AK656" s="197">
        <f t="shared" si="128"/>
        <v>0.33094049999999986</v>
      </c>
      <c r="AL656" s="198">
        <f>ROW(AG57)*AJ656^IF(AK656=100%,0,1)*PRODUCT(INDEX(1-AJ$599:AJ655,))</f>
        <v>0.36758867441029142</v>
      </c>
      <c r="AM656" s="199">
        <f t="shared" si="129"/>
        <v>13.781307260427015</v>
      </c>
      <c r="AN656" s="190"/>
    </row>
    <row r="657" spans="1:40" ht="14.45" hidden="1" customHeight="1">
      <c r="A657" s="190"/>
      <c r="B657" s="686"/>
      <c r="C657" s="196">
        <v>57</v>
      </c>
      <c r="D657" s="200"/>
      <c r="E657" s="200"/>
      <c r="F657" s="198"/>
      <c r="G657" s="198"/>
      <c r="H657" s="197"/>
      <c r="I657" s="197"/>
      <c r="J657" s="198"/>
      <c r="K657" s="198"/>
      <c r="L657" s="197"/>
      <c r="M657" s="197"/>
      <c r="N657" s="198"/>
      <c r="O657" s="198"/>
      <c r="P657" s="197"/>
      <c r="Q657" s="197"/>
      <c r="R657" s="198"/>
      <c r="S657" s="198"/>
      <c r="T657" s="197"/>
      <c r="U657" s="197"/>
      <c r="V657" s="198"/>
      <c r="W657" s="198"/>
      <c r="X657" s="197"/>
      <c r="Y657" s="197"/>
      <c r="Z657" s="198"/>
      <c r="AA657" s="198"/>
      <c r="AB657" s="197"/>
      <c r="AC657" s="197"/>
      <c r="AD657" s="198"/>
      <c r="AE657" s="198"/>
      <c r="AF657" s="197">
        <f t="shared" si="134"/>
        <v>2.3200000000000009E-2</v>
      </c>
      <c r="AG657" s="197">
        <f t="shared" si="125"/>
        <v>0.58934100000000056</v>
      </c>
      <c r="AH657" s="198">
        <f>ROW(AC58)*AF657^IF(AG657=100%,0,1)*PRODUCT(INDEX(1-AF$599:AF656,))</f>
        <v>0.37342590891912414</v>
      </c>
      <c r="AI657" s="198">
        <f t="shared" si="126"/>
        <v>17.962594828582645</v>
      </c>
      <c r="AJ657" s="197">
        <f t="shared" si="135"/>
        <v>1.3200000000000005E-2</v>
      </c>
      <c r="AK657" s="197">
        <f t="shared" si="128"/>
        <v>0.33707849999999984</v>
      </c>
      <c r="AL657" s="198">
        <f>ROW(AG58)*AJ657^IF(AK657=100%,0,1)*PRODUCT(INDEX(1-AJ$599:AJ656,))</f>
        <v>0.36910030222225232</v>
      </c>
      <c r="AM657" s="199">
        <f t="shared" si="129"/>
        <v>14.150407562649267</v>
      </c>
      <c r="AN657" s="190"/>
    </row>
    <row r="658" spans="1:40" ht="14.45" hidden="1" customHeight="1">
      <c r="A658" s="190"/>
      <c r="B658" s="686"/>
      <c r="C658" s="196">
        <v>58</v>
      </c>
      <c r="D658" s="200"/>
      <c r="E658" s="200"/>
      <c r="F658" s="198"/>
      <c r="G658" s="198"/>
      <c r="H658" s="197"/>
      <c r="I658" s="197"/>
      <c r="J658" s="198"/>
      <c r="K658" s="198"/>
      <c r="L658" s="197"/>
      <c r="M658" s="197"/>
      <c r="N658" s="198"/>
      <c r="O658" s="198"/>
      <c r="P658" s="197"/>
      <c r="Q658" s="197"/>
      <c r="R658" s="198"/>
      <c r="S658" s="198"/>
      <c r="T658" s="197"/>
      <c r="U658" s="197"/>
      <c r="V658" s="198"/>
      <c r="W658" s="198"/>
      <c r="X658" s="197"/>
      <c r="Y658" s="197"/>
      <c r="Z658" s="198"/>
      <c r="AA658" s="198"/>
      <c r="AB658" s="197"/>
      <c r="AC658" s="197"/>
      <c r="AD658" s="198"/>
      <c r="AE658" s="198"/>
      <c r="AF658" s="197">
        <f t="shared" si="134"/>
        <v>2.3200000000000009E-2</v>
      </c>
      <c r="AG658" s="197">
        <f t="shared" si="125"/>
        <v>0.60012900000000058</v>
      </c>
      <c r="AH658" s="198">
        <f>ROW(AC59)*AF658^IF(AG658=100%,0,1)*PRODUCT(INDEX(1-AF$599:AF657,))</f>
        <v>0.37105143520861772</v>
      </c>
      <c r="AI658" s="198">
        <f t="shared" si="126"/>
        <v>18.333646263791262</v>
      </c>
      <c r="AJ658" s="197">
        <f t="shared" si="135"/>
        <v>1.3200000000000005E-2</v>
      </c>
      <c r="AK658" s="197">
        <f t="shared" si="128"/>
        <v>0.34321649999999981</v>
      </c>
      <c r="AL658" s="198">
        <f>ROW(AG59)*AJ658^IF(AK658=100%,0,1)*PRODUCT(INDEX(1-AJ$599:AJ657,))</f>
        <v>0.37050797440934824</v>
      </c>
      <c r="AM658" s="199">
        <f t="shared" si="129"/>
        <v>14.520915537058615</v>
      </c>
      <c r="AN658" s="190"/>
    </row>
    <row r="659" spans="1:40" ht="14.45" hidden="1" customHeight="1">
      <c r="A659" s="190"/>
      <c r="B659" s="686"/>
      <c r="C659" s="196">
        <v>59</v>
      </c>
      <c r="D659" s="200"/>
      <c r="E659" s="200"/>
      <c r="F659" s="198"/>
      <c r="G659" s="198"/>
      <c r="H659" s="197"/>
      <c r="I659" s="197"/>
      <c r="J659" s="198"/>
      <c r="K659" s="198"/>
      <c r="L659" s="197"/>
      <c r="M659" s="197"/>
      <c r="N659" s="198"/>
      <c r="O659" s="198"/>
      <c r="P659" s="197"/>
      <c r="Q659" s="197"/>
      <c r="R659" s="198"/>
      <c r="S659" s="198"/>
      <c r="T659" s="197"/>
      <c r="U659" s="197"/>
      <c r="V659" s="198"/>
      <c r="W659" s="198"/>
      <c r="X659" s="197"/>
      <c r="Y659" s="197"/>
      <c r="Z659" s="198"/>
      <c r="AA659" s="198"/>
      <c r="AB659" s="197"/>
      <c r="AC659" s="197"/>
      <c r="AD659" s="198"/>
      <c r="AE659" s="198"/>
      <c r="AF659" s="197">
        <f t="shared" si="134"/>
        <v>2.3200000000000009E-2</v>
      </c>
      <c r="AG659" s="197">
        <f t="shared" si="125"/>
        <v>0.6109170000000006</v>
      </c>
      <c r="AH659" s="198">
        <f>ROW(AC60)*AF659^IF(AG659=100%,0,1)*PRODUCT(INDEX(1-AF$599:AF658,))</f>
        <v>0.36858614431706216</v>
      </c>
      <c r="AI659" s="198">
        <f t="shared" si="126"/>
        <v>18.702232408108326</v>
      </c>
      <c r="AJ659" s="197">
        <f t="shared" si="135"/>
        <v>1.3200000000000005E-2</v>
      </c>
      <c r="AK659" s="197">
        <f t="shared" si="128"/>
        <v>0.34935449999999979</v>
      </c>
      <c r="AL659" s="198">
        <f>ROW(AG60)*AJ659^IF(AK659=100%,0,1)*PRODUCT(INDEX(1-AJ$599:AJ658,))</f>
        <v>0.3718141720140456</v>
      </c>
      <c r="AM659" s="199">
        <f t="shared" si="129"/>
        <v>14.892729709072661</v>
      </c>
      <c r="AN659" s="190"/>
    </row>
    <row r="660" spans="1:40" ht="14.45" hidden="1" customHeight="1">
      <c r="A660" s="190"/>
      <c r="B660" s="686"/>
      <c r="C660" s="196">
        <v>60</v>
      </c>
      <c r="D660" s="200"/>
      <c r="E660" s="200"/>
      <c r="F660" s="198"/>
      <c r="G660" s="198"/>
      <c r="H660" s="197"/>
      <c r="I660" s="197"/>
      <c r="J660" s="198"/>
      <c r="K660" s="198"/>
      <c r="L660" s="197"/>
      <c r="M660" s="197"/>
      <c r="N660" s="198"/>
      <c r="O660" s="198"/>
      <c r="P660" s="197"/>
      <c r="Q660" s="197"/>
      <c r="R660" s="198"/>
      <c r="S660" s="198"/>
      <c r="T660" s="197"/>
      <c r="U660" s="197"/>
      <c r="V660" s="198"/>
      <c r="W660" s="198"/>
      <c r="X660" s="197"/>
      <c r="Y660" s="197"/>
      <c r="Z660" s="198"/>
      <c r="AA660" s="198"/>
      <c r="AB660" s="197"/>
      <c r="AC660" s="197"/>
      <c r="AD660" s="198"/>
      <c r="AE660" s="198"/>
      <c r="AF660" s="197">
        <f t="shared" si="134"/>
        <v>2.3200000000000009E-2</v>
      </c>
      <c r="AG660" s="197">
        <f t="shared" si="125"/>
        <v>0.62170500000000062</v>
      </c>
      <c r="AH660" s="198">
        <f>ROW(AC61)*AF660^IF(AG660=100%,0,1)*PRODUCT(INDEX(1-AF$599:AF659,))</f>
        <v>0.36603552819838803</v>
      </c>
      <c r="AI660" s="198">
        <f t="shared" si="126"/>
        <v>19.068267936306714</v>
      </c>
      <c r="AJ660" s="197">
        <f t="shared" si="135"/>
        <v>1.3200000000000005E-2</v>
      </c>
      <c r="AK660" s="197">
        <f t="shared" si="128"/>
        <v>0.35549249999999977</v>
      </c>
      <c r="AL660" s="198">
        <f>ROW(AG61)*AJ660^IF(AK660=100%,0,1)*PRODUCT(INDEX(1-AJ$599:AJ659,))</f>
        <v>0.37302132869251792</v>
      </c>
      <c r="AM660" s="199">
        <f t="shared" si="129"/>
        <v>15.265751037765179</v>
      </c>
      <c r="AN660" s="190"/>
    </row>
    <row r="661" spans="1:40" ht="14.45" hidden="1" customHeight="1">
      <c r="A661" s="190"/>
      <c r="B661" s="686"/>
      <c r="C661" s="196">
        <v>61</v>
      </c>
      <c r="D661" s="200"/>
      <c r="E661" s="200"/>
      <c r="F661" s="198"/>
      <c r="G661" s="198"/>
      <c r="H661" s="197"/>
      <c r="I661" s="197"/>
      <c r="J661" s="198"/>
      <c r="K661" s="198"/>
      <c r="L661" s="197"/>
      <c r="M661" s="197"/>
      <c r="N661" s="198"/>
      <c r="O661" s="198"/>
      <c r="P661" s="197"/>
      <c r="Q661" s="197"/>
      <c r="R661" s="198"/>
      <c r="S661" s="198"/>
      <c r="T661" s="197"/>
      <c r="U661" s="197"/>
      <c r="V661" s="198"/>
      <c r="W661" s="198"/>
      <c r="X661" s="197"/>
      <c r="Y661" s="197"/>
      <c r="Z661" s="198"/>
      <c r="AA661" s="198"/>
      <c r="AB661" s="197"/>
      <c r="AC661" s="197"/>
      <c r="AD661" s="198"/>
      <c r="AE661" s="198"/>
      <c r="AF661" s="197">
        <f t="shared" si="134"/>
        <v>2.3200000000000009E-2</v>
      </c>
      <c r="AG661" s="197">
        <f t="shared" si="125"/>
        <v>0.63249300000000064</v>
      </c>
      <c r="AH661" s="198">
        <f>ROW(AC62)*AF661^IF(AG661=100%,0,1)*PRODUCT(INDEX(1-AF$599:AF660,))</f>
        <v>0.3634048728613033</v>
      </c>
      <c r="AI661" s="198">
        <f t="shared" si="126"/>
        <v>19.431672809168017</v>
      </c>
      <c r="AJ661" s="197">
        <f t="shared" si="135"/>
        <v>1.3200000000000005E-2</v>
      </c>
      <c r="AK661" s="197">
        <f t="shared" si="128"/>
        <v>0.36163049999999974</v>
      </c>
      <c r="AL661" s="198">
        <f>ROW(AG62)*AJ661^IF(AK661=100%,0,1)*PRODUCT(INDEX(1-AJ$599:AJ660,))</f>
        <v>0.37413183153334678</v>
      </c>
      <c r="AM661" s="199">
        <f t="shared" si="129"/>
        <v>15.639882869298527</v>
      </c>
      <c r="AN661" s="190"/>
    </row>
    <row r="662" spans="1:40" ht="14.45" hidden="1" customHeight="1">
      <c r="A662" s="190"/>
      <c r="B662" s="686"/>
      <c r="C662" s="196">
        <v>62</v>
      </c>
      <c r="D662" s="200"/>
      <c r="E662" s="200"/>
      <c r="F662" s="198"/>
      <c r="G662" s="198"/>
      <c r="H662" s="197"/>
      <c r="I662" s="197"/>
      <c r="J662" s="198"/>
      <c r="K662" s="198"/>
      <c r="L662" s="197"/>
      <c r="M662" s="197"/>
      <c r="N662" s="198"/>
      <c r="O662" s="198"/>
      <c r="P662" s="197"/>
      <c r="Q662" s="197"/>
      <c r="R662" s="198"/>
      <c r="S662" s="198"/>
      <c r="T662" s="197"/>
      <c r="U662" s="197"/>
      <c r="V662" s="198"/>
      <c r="W662" s="198"/>
      <c r="X662" s="197"/>
      <c r="Y662" s="197"/>
      <c r="Z662" s="198"/>
      <c r="AA662" s="198"/>
      <c r="AB662" s="197"/>
      <c r="AC662" s="197"/>
      <c r="AD662" s="198"/>
      <c r="AE662" s="198"/>
      <c r="AF662" s="197">
        <f t="shared" si="134"/>
        <v>2.3200000000000009E-2</v>
      </c>
      <c r="AG662" s="197">
        <f t="shared" si="125"/>
        <v>0.64328100000000066</v>
      </c>
      <c r="AH662" s="198">
        <f>ROW(AC63)*AF662^IF(AG662=100%,0,1)*PRODUCT(INDEX(1-AF$599:AF661,))</f>
        <v>0.36069926496916166</v>
      </c>
      <c r="AI662" s="198">
        <f t="shared" si="126"/>
        <v>19.79237207413718</v>
      </c>
      <c r="AJ662" s="197">
        <f t="shared" si="135"/>
        <v>1.3200000000000005E-2</v>
      </c>
      <c r="AK662" s="197">
        <f t="shared" si="128"/>
        <v>0.36776849999999972</v>
      </c>
      <c r="AL662" s="198">
        <f>ROW(AG63)*AJ662^IF(AK662=100%,0,1)*PRODUCT(INDEX(1-AJ$599:AJ661,))</f>
        <v>0.37514802186286639</v>
      </c>
      <c r="AM662" s="199">
        <f t="shared" si="129"/>
        <v>16.015030891161391</v>
      </c>
      <c r="AN662" s="190"/>
    </row>
    <row r="663" spans="1:40" ht="14.45" hidden="1" customHeight="1">
      <c r="A663" s="190"/>
      <c r="B663" s="686"/>
      <c r="C663" s="196">
        <v>63</v>
      </c>
      <c r="D663" s="200"/>
      <c r="E663" s="200"/>
      <c r="F663" s="198"/>
      <c r="G663" s="198"/>
      <c r="H663" s="197"/>
      <c r="I663" s="197"/>
      <c r="J663" s="198"/>
      <c r="K663" s="198"/>
      <c r="L663" s="197"/>
      <c r="M663" s="197"/>
      <c r="N663" s="198"/>
      <c r="O663" s="198"/>
      <c r="P663" s="197"/>
      <c r="Q663" s="197"/>
      <c r="R663" s="198"/>
      <c r="S663" s="198"/>
      <c r="T663" s="197"/>
      <c r="U663" s="197"/>
      <c r="V663" s="198"/>
      <c r="W663" s="198"/>
      <c r="X663" s="197"/>
      <c r="Y663" s="197"/>
      <c r="Z663" s="198"/>
      <c r="AA663" s="198"/>
      <c r="AB663" s="197"/>
      <c r="AC663" s="197"/>
      <c r="AD663" s="198"/>
      <c r="AE663" s="198"/>
      <c r="AF663" s="197">
        <f t="shared" si="134"/>
        <v>2.3200000000000009E-2</v>
      </c>
      <c r="AG663" s="197">
        <f t="shared" si="125"/>
        <v>0.65406900000000068</v>
      </c>
      <c r="AH663" s="198">
        <f>ROW(AC64)*AF663^IF(AG663=100%,0,1)*PRODUCT(INDEX(1-AF$599:AF662,))</f>
        <v>0.35792359824444658</v>
      </c>
      <c r="AI663" s="198">
        <f t="shared" si="126"/>
        <v>20.150295672381628</v>
      </c>
      <c r="AJ663" s="197">
        <f t="shared" si="135"/>
        <v>1.3200000000000005E-2</v>
      </c>
      <c r="AK663" s="197">
        <f t="shared" si="128"/>
        <v>0.3739064999999997</v>
      </c>
      <c r="AL663" s="198">
        <f>ROW(AG64)*AJ663^IF(AK663=100%,0,1)*PRODUCT(INDEX(1-AJ$599:AJ662,))</f>
        <v>0.37607219603736031</v>
      </c>
      <c r="AM663" s="199">
        <f t="shared" si="129"/>
        <v>16.391103087198751</v>
      </c>
      <c r="AN663" s="190"/>
    </row>
    <row r="664" spans="1:40" ht="14.45" hidden="1" customHeight="1">
      <c r="A664" s="190"/>
      <c r="B664" s="686"/>
      <c r="C664" s="196">
        <v>64</v>
      </c>
      <c r="D664" s="200"/>
      <c r="E664" s="200"/>
      <c r="F664" s="198"/>
      <c r="G664" s="198"/>
      <c r="H664" s="197"/>
      <c r="I664" s="197"/>
      <c r="J664" s="198"/>
      <c r="K664" s="198"/>
      <c r="L664" s="197"/>
      <c r="M664" s="197"/>
      <c r="N664" s="198"/>
      <c r="O664" s="198"/>
      <c r="P664" s="197"/>
      <c r="Q664" s="197"/>
      <c r="R664" s="198"/>
      <c r="S664" s="198"/>
      <c r="T664" s="197"/>
      <c r="U664" s="197"/>
      <c r="V664" s="198"/>
      <c r="W664" s="198"/>
      <c r="X664" s="197"/>
      <c r="Y664" s="197"/>
      <c r="Z664" s="198"/>
      <c r="AA664" s="198"/>
      <c r="AB664" s="197"/>
      <c r="AC664" s="197"/>
      <c r="AD664" s="198"/>
      <c r="AE664" s="198"/>
      <c r="AF664" s="197">
        <f t="shared" si="134"/>
        <v>2.3200000000000009E-2</v>
      </c>
      <c r="AG664" s="197">
        <f t="shared" si="125"/>
        <v>0.6648570000000007</v>
      </c>
      <c r="AH664" s="198">
        <f>ROW(AC65)*AF664^IF(AG664=100%,0,1)*PRODUCT(INDEX(1-AF$599:AF663,))</f>
        <v>0.35508257968338131</v>
      </c>
      <c r="AI664" s="198">
        <f t="shared" si="126"/>
        <v>20.505378252065007</v>
      </c>
      <c r="AJ664" s="197">
        <f t="shared" si="135"/>
        <v>1.3200000000000005E-2</v>
      </c>
      <c r="AK664" s="197">
        <f t="shared" si="128"/>
        <v>0.38004449999999967</v>
      </c>
      <c r="AL664" s="198">
        <f>ROW(AG65)*AJ664^IF(AK664=100%,0,1)*PRODUCT(INDEX(1-AJ$599:AJ663,))</f>
        <v>0.3769066062223182</v>
      </c>
      <c r="AM664" s="199">
        <f t="shared" si="129"/>
        <v>16.768009693421067</v>
      </c>
      <c r="AN664" s="190"/>
    </row>
    <row r="665" spans="1:40" ht="14.45" hidden="1" customHeight="1">
      <c r="A665" s="190"/>
      <c r="B665" s="686"/>
      <c r="C665" s="196">
        <v>65</v>
      </c>
      <c r="D665" s="200"/>
      <c r="E665" s="200"/>
      <c r="F665" s="198"/>
      <c r="G665" s="198"/>
      <c r="H665" s="197"/>
      <c r="I665" s="197"/>
      <c r="J665" s="198"/>
      <c r="K665" s="198"/>
      <c r="L665" s="197"/>
      <c r="M665" s="197"/>
      <c r="N665" s="198"/>
      <c r="O665" s="198"/>
      <c r="P665" s="197"/>
      <c r="Q665" s="197"/>
      <c r="R665" s="198"/>
      <c r="S665" s="198"/>
      <c r="T665" s="197"/>
      <c r="U665" s="197"/>
      <c r="V665" s="198"/>
      <c r="W665" s="198"/>
      <c r="X665" s="197"/>
      <c r="Y665" s="197"/>
      <c r="Z665" s="198"/>
      <c r="AA665" s="198"/>
      <c r="AB665" s="197"/>
      <c r="AC665" s="197"/>
      <c r="AD665" s="198"/>
      <c r="AE665" s="198"/>
      <c r="AF665" s="197">
        <f t="shared" si="134"/>
        <v>2.3200000000000009E-2</v>
      </c>
      <c r="AG665" s="197">
        <f t="shared" ref="AG665:AG696" si="136">IF(AG664+AF664*0.465&gt;1,1,AG664+AF664*0.465)</f>
        <v>0.67564500000000072</v>
      </c>
      <c r="AH665" s="198">
        <f>ROW(AC66)*AF665^IF(AG665=100%,0,1)*PRODUCT(INDEX(1-AF$599:AF664,))</f>
        <v>0.35218073558603036</v>
      </c>
      <c r="AI665" s="198">
        <f t="shared" ref="AI665:AI696" si="137">SUM(AH665+AI664)</f>
        <v>20.857558987651039</v>
      </c>
      <c r="AJ665" s="197">
        <f t="shared" si="135"/>
        <v>1.3200000000000005E-2</v>
      </c>
      <c r="AK665" s="197">
        <f t="shared" ref="AK665:AK728" si="138">IF(AK664+AJ664*0.465&gt;1,1,AK664+AJ664*0.465)</f>
        <v>0.38618249999999965</v>
      </c>
      <c r="AL665" s="198">
        <f>ROW(AG66)*AJ665^IF(AK665=100%,0,1)*PRODUCT(INDEX(1-AJ$599:AJ664,))</f>
        <v>0.37765346115895565</v>
      </c>
      <c r="AM665" s="199">
        <f t="shared" ref="AM665:AM728" si="139">SUM(AL665+AM664)</f>
        <v>17.145663154580024</v>
      </c>
      <c r="AN665" s="190"/>
    </row>
    <row r="666" spans="1:40" ht="14.45" hidden="1" customHeight="1">
      <c r="A666" s="190"/>
      <c r="B666" s="686"/>
      <c r="C666" s="196">
        <v>66</v>
      </c>
      <c r="D666" s="200"/>
      <c r="E666" s="200"/>
      <c r="F666" s="198"/>
      <c r="G666" s="198"/>
      <c r="H666" s="197"/>
      <c r="I666" s="197"/>
      <c r="J666" s="198"/>
      <c r="K666" s="198"/>
      <c r="L666" s="197"/>
      <c r="M666" s="197"/>
      <c r="N666" s="198"/>
      <c r="O666" s="198"/>
      <c r="P666" s="197"/>
      <c r="Q666" s="197"/>
      <c r="R666" s="198"/>
      <c r="S666" s="198"/>
      <c r="T666" s="197"/>
      <c r="U666" s="197"/>
      <c r="V666" s="198"/>
      <c r="W666" s="198"/>
      <c r="X666" s="197"/>
      <c r="Y666" s="197"/>
      <c r="Z666" s="198"/>
      <c r="AA666" s="198"/>
      <c r="AB666" s="197"/>
      <c r="AC666" s="197"/>
      <c r="AD666" s="198"/>
      <c r="AE666" s="198"/>
      <c r="AF666" s="197">
        <f t="shared" si="134"/>
        <v>2.3200000000000009E-2</v>
      </c>
      <c r="AG666" s="197">
        <f t="shared" si="136"/>
        <v>0.68643300000000074</v>
      </c>
      <c r="AH666" s="198">
        <f>ROW(AC67)*AF666^IF(AG666=100%,0,1)*PRODUCT(INDEX(1-AF$599:AF665,))</f>
        <v>0.34922241740710769</v>
      </c>
      <c r="AI666" s="198">
        <f t="shared" si="137"/>
        <v>21.206781405058148</v>
      </c>
      <c r="AJ666" s="197">
        <f t="shared" si="135"/>
        <v>1.3200000000000005E-2</v>
      </c>
      <c r="AK666" s="197">
        <f t="shared" si="138"/>
        <v>0.39232049999999963</v>
      </c>
      <c r="AL666" s="198">
        <f>ROW(AG67)*AJ666^IF(AK666=100%,0,1)*PRODUCT(INDEX(1-AJ$599:AJ665,))</f>
        <v>0.37831492691819768</v>
      </c>
      <c r="AM666" s="199">
        <f t="shared" si="139"/>
        <v>17.523978081498221</v>
      </c>
      <c r="AN666" s="190"/>
    </row>
    <row r="667" spans="1:40" ht="14.45" hidden="1" customHeight="1">
      <c r="A667" s="190"/>
      <c r="B667" s="686"/>
      <c r="C667" s="196">
        <v>67</v>
      </c>
      <c r="D667" s="200"/>
      <c r="E667" s="200"/>
      <c r="F667" s="198"/>
      <c r="G667" s="198"/>
      <c r="H667" s="197"/>
      <c r="I667" s="197"/>
      <c r="J667" s="198"/>
      <c r="K667" s="198"/>
      <c r="L667" s="197"/>
      <c r="M667" s="197"/>
      <c r="N667" s="198"/>
      <c r="O667" s="198"/>
      <c r="P667" s="197"/>
      <c r="Q667" s="197"/>
      <c r="R667" s="198"/>
      <c r="S667" s="198"/>
      <c r="T667" s="197"/>
      <c r="U667" s="197"/>
      <c r="V667" s="198"/>
      <c r="W667" s="198"/>
      <c r="X667" s="197"/>
      <c r="Y667" s="197"/>
      <c r="Z667" s="198"/>
      <c r="AA667" s="198"/>
      <c r="AB667" s="197"/>
      <c r="AC667" s="197"/>
      <c r="AD667" s="198"/>
      <c r="AE667" s="198"/>
      <c r="AF667" s="197">
        <f t="shared" si="134"/>
        <v>2.3200000000000009E-2</v>
      </c>
      <c r="AG667" s="197">
        <f t="shared" si="136"/>
        <v>0.69722100000000076</v>
      </c>
      <c r="AH667" s="198">
        <f>ROW(AC68)*AF667^IF(AG667=100%,0,1)*PRODUCT(INDEX(1-AF$599:AF666,))</f>
        <v>0.34621180743256519</v>
      </c>
      <c r="AI667" s="198">
        <f t="shared" si="137"/>
        <v>21.552993212490712</v>
      </c>
      <c r="AJ667" s="197">
        <f t="shared" si="135"/>
        <v>1.3200000000000005E-2</v>
      </c>
      <c r="AK667" s="197">
        <f t="shared" si="138"/>
        <v>0.3984584999999996</v>
      </c>
      <c r="AL667" s="198">
        <f>ROW(AG68)*AJ667^IF(AK667=100%,0,1)*PRODUCT(INDEX(1-AJ$599:AJ666,))</f>
        <v>0.37889312764232347</v>
      </c>
      <c r="AM667" s="199">
        <f t="shared" si="139"/>
        <v>17.902871209140546</v>
      </c>
      <c r="AN667" s="190"/>
    </row>
    <row r="668" spans="1:40" ht="14.45" hidden="1" customHeight="1">
      <c r="A668" s="190"/>
      <c r="B668" s="686"/>
      <c r="C668" s="196">
        <v>68</v>
      </c>
      <c r="D668" s="200"/>
      <c r="E668" s="200"/>
      <c r="F668" s="198"/>
      <c r="G668" s="198"/>
      <c r="H668" s="197"/>
      <c r="I668" s="197"/>
      <c r="J668" s="198"/>
      <c r="K668" s="198"/>
      <c r="L668" s="197"/>
      <c r="M668" s="197"/>
      <c r="N668" s="198"/>
      <c r="O668" s="198"/>
      <c r="P668" s="197"/>
      <c r="Q668" s="197"/>
      <c r="R668" s="198"/>
      <c r="S668" s="198"/>
      <c r="T668" s="197"/>
      <c r="U668" s="197"/>
      <c r="V668" s="198"/>
      <c r="W668" s="198"/>
      <c r="X668" s="197"/>
      <c r="Y668" s="197"/>
      <c r="Z668" s="198"/>
      <c r="AA668" s="198"/>
      <c r="AB668" s="197"/>
      <c r="AC668" s="197"/>
      <c r="AD668" s="198"/>
      <c r="AE668" s="198"/>
      <c r="AF668" s="197">
        <f t="shared" si="134"/>
        <v>2.3200000000000009E-2</v>
      </c>
      <c r="AG668" s="197">
        <f t="shared" si="136"/>
        <v>0.70800900000000078</v>
      </c>
      <c r="AH668" s="198">
        <f>ROW(AC69)*AF668^IF(AG668=100%,0,1)*PRODUCT(INDEX(1-AF$599:AF667,))</f>
        <v>0.34315292428689631</v>
      </c>
      <c r="AI668" s="198">
        <f t="shared" si="137"/>
        <v>21.89614613677761</v>
      </c>
      <c r="AJ668" s="197">
        <f t="shared" si="135"/>
        <v>1.3200000000000005E-2</v>
      </c>
      <c r="AK668" s="197">
        <f t="shared" si="138"/>
        <v>0.40459649999999958</v>
      </c>
      <c r="AL668" s="198">
        <f>ROW(AG69)*AJ668^IF(AK668=100%,0,1)*PRODUCT(INDEX(1-AJ$599:AJ667,))</f>
        <v>0.37939014627446604</v>
      </c>
      <c r="AM668" s="199">
        <f t="shared" si="139"/>
        <v>18.282261355415013</v>
      </c>
      <c r="AN668" s="190"/>
    </row>
    <row r="669" spans="1:40" ht="14.45" hidden="1" customHeight="1">
      <c r="A669" s="190"/>
      <c r="B669" s="686"/>
      <c r="C669" s="196">
        <v>69</v>
      </c>
      <c r="D669" s="200"/>
      <c r="E669" s="200"/>
      <c r="F669" s="198"/>
      <c r="G669" s="198"/>
      <c r="H669" s="197"/>
      <c r="I669" s="197"/>
      <c r="J669" s="198"/>
      <c r="K669" s="198"/>
      <c r="L669" s="197"/>
      <c r="M669" s="197"/>
      <c r="N669" s="198"/>
      <c r="O669" s="198"/>
      <c r="P669" s="197"/>
      <c r="Q669" s="197"/>
      <c r="R669" s="198"/>
      <c r="S669" s="198"/>
      <c r="T669" s="197"/>
      <c r="U669" s="197"/>
      <c r="V669" s="198"/>
      <c r="W669" s="198"/>
      <c r="X669" s="197"/>
      <c r="Y669" s="197"/>
      <c r="Z669" s="198"/>
      <c r="AA669" s="198"/>
      <c r="AB669" s="197"/>
      <c r="AC669" s="197"/>
      <c r="AD669" s="198"/>
      <c r="AE669" s="198"/>
      <c r="AF669" s="197">
        <f t="shared" si="134"/>
        <v>2.3200000000000009E-2</v>
      </c>
      <c r="AG669" s="197">
        <f t="shared" si="136"/>
        <v>0.7187970000000008</v>
      </c>
      <c r="AH669" s="198">
        <f>ROW(AC70)*AF669^IF(AG669=100%,0,1)*PRODUCT(INDEX(1-AF$599:AF668,))</f>
        <v>0.34004962827595392</v>
      </c>
      <c r="AI669" s="198">
        <f t="shared" si="137"/>
        <v>22.236195765053562</v>
      </c>
      <c r="AJ669" s="197">
        <f t="shared" si="135"/>
        <v>1.3200000000000005E-2</v>
      </c>
      <c r="AK669" s="197">
        <f t="shared" si="138"/>
        <v>0.41073449999999956</v>
      </c>
      <c r="AL669" s="198">
        <f>ROW(AG70)*AJ669^IF(AK669=100%,0,1)*PRODUCT(INDEX(1-AJ$599:AJ668,))</f>
        <v>0.37980802527615964</v>
      </c>
      <c r="AM669" s="199">
        <f t="shared" si="139"/>
        <v>18.662069380691172</v>
      </c>
      <c r="AN669" s="190"/>
    </row>
    <row r="670" spans="1:40" ht="14.45" hidden="1" customHeight="1">
      <c r="A670" s="190"/>
      <c r="B670" s="686"/>
      <c r="C670" s="196">
        <v>70</v>
      </c>
      <c r="D670" s="200"/>
      <c r="E670" s="200"/>
      <c r="F670" s="198"/>
      <c r="G670" s="198"/>
      <c r="H670" s="197"/>
      <c r="I670" s="197"/>
      <c r="J670" s="198"/>
      <c r="K670" s="198"/>
      <c r="L670" s="197"/>
      <c r="M670" s="197"/>
      <c r="N670" s="198"/>
      <c r="O670" s="198"/>
      <c r="P670" s="197"/>
      <c r="Q670" s="197"/>
      <c r="R670" s="198"/>
      <c r="S670" s="198"/>
      <c r="T670" s="197"/>
      <c r="U670" s="197"/>
      <c r="V670" s="198"/>
      <c r="W670" s="198"/>
      <c r="X670" s="197"/>
      <c r="Y670" s="197"/>
      <c r="Z670" s="198"/>
      <c r="AA670" s="198"/>
      <c r="AB670" s="197"/>
      <c r="AC670" s="197"/>
      <c r="AD670" s="198"/>
      <c r="AE670" s="198"/>
      <c r="AF670" s="197">
        <f t="shared" si="134"/>
        <v>2.3200000000000009E-2</v>
      </c>
      <c r="AG670" s="197">
        <f t="shared" si="136"/>
        <v>0.72958500000000082</v>
      </c>
      <c r="AH670" s="198">
        <f>ROW(AC71)*AF670^IF(AG670=100%,0,1)*PRODUCT(INDEX(1-AF$599:AF669,))</f>
        <v>0.3369056265699511</v>
      </c>
      <c r="AI670" s="198">
        <f t="shared" si="137"/>
        <v>22.573101391623513</v>
      </c>
      <c r="AJ670" s="197">
        <f t="shared" si="135"/>
        <v>1.3200000000000005E-2</v>
      </c>
      <c r="AK670" s="197">
        <f t="shared" si="138"/>
        <v>0.41687249999999954</v>
      </c>
      <c r="AL670" s="198">
        <f>ROW(AG71)*AJ670^IF(AK670=100%,0,1)*PRODUCT(INDEX(1-AJ$599:AJ669,))</f>
        <v>0.3801487673331217</v>
      </c>
      <c r="AM670" s="199">
        <f t="shared" si="139"/>
        <v>19.042218148024293</v>
      </c>
      <c r="AN670" s="190"/>
    </row>
    <row r="671" spans="1:40" ht="14.45" hidden="1" customHeight="1">
      <c r="A671" s="190"/>
      <c r="B671" s="686"/>
      <c r="C671" s="196">
        <v>71</v>
      </c>
      <c r="D671" s="200"/>
      <c r="E671" s="200"/>
      <c r="F671" s="198"/>
      <c r="G671" s="198"/>
      <c r="H671" s="197"/>
      <c r="I671" s="197"/>
      <c r="J671" s="198"/>
      <c r="K671" s="198"/>
      <c r="L671" s="197"/>
      <c r="M671" s="197"/>
      <c r="N671" s="198"/>
      <c r="O671" s="198"/>
      <c r="P671" s="197"/>
      <c r="Q671" s="197"/>
      <c r="R671" s="198"/>
      <c r="S671" s="198"/>
      <c r="T671" s="197"/>
      <c r="U671" s="197"/>
      <c r="V671" s="198"/>
      <c r="W671" s="198"/>
      <c r="X671" s="197"/>
      <c r="Y671" s="197"/>
      <c r="Z671" s="198"/>
      <c r="AA671" s="198"/>
      <c r="AB671" s="197"/>
      <c r="AC671" s="197"/>
      <c r="AD671" s="198"/>
      <c r="AE671" s="198"/>
      <c r="AF671" s="197">
        <f t="shared" si="134"/>
        <v>2.3200000000000009E-2</v>
      </c>
      <c r="AG671" s="197">
        <f t="shared" si="136"/>
        <v>0.74037300000000084</v>
      </c>
      <c r="AH671" s="198">
        <f>ROW(AC72)*AF671^IF(AG671=100%,0,1)*PRODUCT(INDEX(1-AF$599:AF670,))</f>
        <v>0.33372447823118356</v>
      </c>
      <c r="AI671" s="198">
        <f t="shared" si="137"/>
        <v>22.906825869854696</v>
      </c>
      <c r="AJ671" s="197">
        <f t="shared" si="135"/>
        <v>1.3200000000000005E-2</v>
      </c>
      <c r="AK671" s="197">
        <f t="shared" si="138"/>
        <v>0.42301049999999951</v>
      </c>
      <c r="AL671" s="198">
        <f>ROW(AG72)*AJ671^IF(AK671=100%,0,1)*PRODUCT(INDEX(1-AJ$599:AJ670,))</f>
        <v>0.38041433604945579</v>
      </c>
      <c r="AM671" s="199">
        <f t="shared" si="139"/>
        <v>19.422632484073748</v>
      </c>
      <c r="AN671" s="190"/>
    </row>
    <row r="672" spans="1:40" ht="14.45" hidden="1" customHeight="1">
      <c r="A672" s="190"/>
      <c r="B672" s="686"/>
      <c r="C672" s="196">
        <v>72</v>
      </c>
      <c r="D672" s="200"/>
      <c r="E672" s="200"/>
      <c r="F672" s="198"/>
      <c r="G672" s="198"/>
      <c r="H672" s="197"/>
      <c r="I672" s="197"/>
      <c r="J672" s="198"/>
      <c r="K672" s="198"/>
      <c r="L672" s="197"/>
      <c r="M672" s="197"/>
      <c r="N672" s="198"/>
      <c r="O672" s="198"/>
      <c r="P672" s="197"/>
      <c r="Q672" s="197"/>
      <c r="R672" s="198"/>
      <c r="S672" s="198"/>
      <c r="T672" s="197"/>
      <c r="U672" s="197"/>
      <c r="V672" s="198"/>
      <c r="W672" s="198"/>
      <c r="X672" s="197"/>
      <c r="Y672" s="197"/>
      <c r="Z672" s="198"/>
      <c r="AA672" s="198"/>
      <c r="AB672" s="197"/>
      <c r="AC672" s="197"/>
      <c r="AD672" s="198"/>
      <c r="AE672" s="198"/>
      <c r="AF672" s="197">
        <f t="shared" si="134"/>
        <v>2.3200000000000009E-2</v>
      </c>
      <c r="AG672" s="197">
        <f t="shared" si="136"/>
        <v>0.75116100000000086</v>
      </c>
      <c r="AH672" s="198">
        <f>ROW(AC73)*AF672^IF(AG672=100%,0,1)*PRODUCT(INDEX(1-AF$599:AF671,))</f>
        <v>0.33050959909088984</v>
      </c>
      <c r="AI672" s="198">
        <f t="shared" si="137"/>
        <v>23.237335468945584</v>
      </c>
      <c r="AJ672" s="197">
        <f t="shared" si="135"/>
        <v>1.3200000000000005E-2</v>
      </c>
      <c r="AK672" s="197">
        <f t="shared" si="138"/>
        <v>0.42914849999999949</v>
      </c>
      <c r="AL672" s="198">
        <f>ROW(AG73)*AJ672^IF(AK672=100%,0,1)*PRODUCT(INDEX(1-AJ$599:AJ671,))</f>
        <v>0.38060665663045862</v>
      </c>
      <c r="AM672" s="199">
        <f t="shared" si="139"/>
        <v>19.803239140704207</v>
      </c>
      <c r="AN672" s="190"/>
    </row>
    <row r="673" spans="1:40" ht="14.45" hidden="1" customHeight="1">
      <c r="A673" s="190"/>
      <c r="B673" s="686"/>
      <c r="C673" s="196">
        <v>73</v>
      </c>
      <c r="D673" s="200"/>
      <c r="E673" s="200"/>
      <c r="F673" s="198"/>
      <c r="G673" s="198"/>
      <c r="H673" s="197"/>
      <c r="I673" s="197"/>
      <c r="J673" s="198"/>
      <c r="K673" s="198"/>
      <c r="L673" s="197"/>
      <c r="M673" s="197"/>
      <c r="N673" s="198"/>
      <c r="O673" s="198"/>
      <c r="P673" s="197"/>
      <c r="Q673" s="197"/>
      <c r="R673" s="198"/>
      <c r="S673" s="198"/>
      <c r="T673" s="197"/>
      <c r="U673" s="197"/>
      <c r="V673" s="198"/>
      <c r="W673" s="198"/>
      <c r="X673" s="197"/>
      <c r="Y673" s="197"/>
      <c r="Z673" s="198"/>
      <c r="AA673" s="198"/>
      <c r="AB673" s="197"/>
      <c r="AC673" s="197"/>
      <c r="AD673" s="198"/>
      <c r="AE673" s="198"/>
      <c r="AF673" s="197">
        <f t="shared" si="134"/>
        <v>2.3200000000000009E-2</v>
      </c>
      <c r="AG673" s="197">
        <f t="shared" si="136"/>
        <v>0.76194900000000088</v>
      </c>
      <c r="AH673" s="198">
        <f>ROW(AC74)*AF673^IF(AG673=100%,0,1)*PRODUCT(INDEX(1-AF$599:AF672,))</f>
        <v>0.32726426647954254</v>
      </c>
      <c r="AI673" s="198">
        <f t="shared" si="137"/>
        <v>23.564599735425126</v>
      </c>
      <c r="AJ673" s="197">
        <f t="shared" si="135"/>
        <v>1.3200000000000005E-2</v>
      </c>
      <c r="AK673" s="197">
        <f t="shared" si="138"/>
        <v>0.43528649999999947</v>
      </c>
      <c r="AL673" s="198">
        <f>ROW(AG74)*AJ673^IF(AK673=100%,0,1)*PRODUCT(INDEX(1-AJ$599:AJ672,))</f>
        <v>0.38072761655420967</v>
      </c>
      <c r="AM673" s="199">
        <f t="shared" si="139"/>
        <v>20.183966757258418</v>
      </c>
      <c r="AN673" s="190"/>
    </row>
    <row r="674" spans="1:40" ht="14.45" hidden="1" customHeight="1">
      <c r="A674" s="190"/>
      <c r="B674" s="686"/>
      <c r="C674" s="196">
        <v>74</v>
      </c>
      <c r="D674" s="200"/>
      <c r="E674" s="200"/>
      <c r="F674" s="198"/>
      <c r="G674" s="198"/>
      <c r="H674" s="197"/>
      <c r="I674" s="197"/>
      <c r="J674" s="198"/>
      <c r="K674" s="198"/>
      <c r="L674" s="197"/>
      <c r="M674" s="197"/>
      <c r="N674" s="198"/>
      <c r="O674" s="198"/>
      <c r="P674" s="197"/>
      <c r="Q674" s="197"/>
      <c r="R674" s="198"/>
      <c r="S674" s="198"/>
      <c r="T674" s="197"/>
      <c r="U674" s="197"/>
      <c r="V674" s="198"/>
      <c r="W674" s="198"/>
      <c r="X674" s="197"/>
      <c r="Y674" s="197"/>
      <c r="Z674" s="198"/>
      <c r="AA674" s="198"/>
      <c r="AB674" s="197"/>
      <c r="AC674" s="197"/>
      <c r="AD674" s="198"/>
      <c r="AE674" s="198"/>
      <c r="AF674" s="197">
        <f t="shared" si="134"/>
        <v>2.3200000000000009E-2</v>
      </c>
      <c r="AG674" s="197">
        <f t="shared" si="136"/>
        <v>0.7727370000000009</v>
      </c>
      <c r="AH674" s="198">
        <f>ROW(AC75)*AF674^IF(AG674=100%,0,1)*PRODUCT(INDEX(1-AF$599:AF673,))</f>
        <v>0.32399162381474716</v>
      </c>
      <c r="AI674" s="198">
        <f t="shared" si="137"/>
        <v>23.888591359239875</v>
      </c>
      <c r="AJ674" s="197">
        <f t="shared" si="135"/>
        <v>1.3200000000000005E-2</v>
      </c>
      <c r="AK674" s="197">
        <f t="shared" si="138"/>
        <v>0.44142449999999944</v>
      </c>
      <c r="AL674" s="198">
        <f>ROW(AG75)*AJ674^IF(AK674=100%,0,1)*PRODUCT(INDEX(1-AJ$599:AJ673,))</f>
        <v>0.38077906623212243</v>
      </c>
      <c r="AM674" s="199">
        <f t="shared" si="139"/>
        <v>20.56474582349054</v>
      </c>
      <c r="AN674" s="190"/>
    </row>
    <row r="675" spans="1:40" ht="14.45" hidden="1" customHeight="1">
      <c r="A675" s="190"/>
      <c r="B675" s="686"/>
      <c r="C675" s="196">
        <v>75</v>
      </c>
      <c r="D675" s="200"/>
      <c r="E675" s="200"/>
      <c r="F675" s="198"/>
      <c r="G675" s="198"/>
      <c r="H675" s="197"/>
      <c r="I675" s="197"/>
      <c r="J675" s="198"/>
      <c r="K675" s="198"/>
      <c r="L675" s="197"/>
      <c r="M675" s="197"/>
      <c r="N675" s="198"/>
      <c r="O675" s="198"/>
      <c r="P675" s="197"/>
      <c r="Q675" s="197"/>
      <c r="R675" s="198"/>
      <c r="S675" s="198"/>
      <c r="T675" s="197"/>
      <c r="U675" s="197"/>
      <c r="V675" s="198"/>
      <c r="W675" s="198"/>
      <c r="X675" s="197"/>
      <c r="Y675" s="197"/>
      <c r="Z675" s="198"/>
      <c r="AA675" s="198"/>
      <c r="AB675" s="197"/>
      <c r="AC675" s="197"/>
      <c r="AD675" s="198"/>
      <c r="AE675" s="198"/>
      <c r="AF675" s="197">
        <f t="shared" ref="AF675:AF696" si="140">AF674</f>
        <v>2.3200000000000009E-2</v>
      </c>
      <c r="AG675" s="197">
        <f t="shared" si="136"/>
        <v>0.78352500000000092</v>
      </c>
      <c r="AH675" s="198">
        <f>ROW(AC76)*AF675^IF(AG675=100%,0,1)*PRODUCT(INDEX(1-AF$599:AF674,))</f>
        <v>0.32069468505080828</v>
      </c>
      <c r="AI675" s="198">
        <f t="shared" si="137"/>
        <v>24.209286044290682</v>
      </c>
      <c r="AJ675" s="197">
        <f t="shared" ref="AJ675:AJ738" si="141">AJ674</f>
        <v>1.3200000000000005E-2</v>
      </c>
      <c r="AK675" s="197">
        <f t="shared" si="138"/>
        <v>0.44756249999999942</v>
      </c>
      <c r="AL675" s="198">
        <f>ROW(AG76)*AJ675^IF(AK675=100%,0,1)*PRODUCT(INDEX(1-AJ$599:AJ674,))</f>
        <v>0.38076281965862979</v>
      </c>
      <c r="AM675" s="199">
        <f t="shared" si="139"/>
        <v>20.945508643149171</v>
      </c>
      <c r="AN675" s="190"/>
    </row>
    <row r="676" spans="1:40" ht="14.45" hidden="1" customHeight="1">
      <c r="A676" s="190"/>
      <c r="B676" s="686"/>
      <c r="C676" s="196">
        <v>76</v>
      </c>
      <c r="D676" s="200"/>
      <c r="E676" s="200"/>
      <c r="F676" s="198"/>
      <c r="G676" s="198"/>
      <c r="H676" s="197"/>
      <c r="I676" s="197"/>
      <c r="J676" s="198"/>
      <c r="K676" s="198"/>
      <c r="L676" s="197"/>
      <c r="M676" s="197"/>
      <c r="N676" s="198"/>
      <c r="O676" s="198"/>
      <c r="P676" s="197"/>
      <c r="Q676" s="197"/>
      <c r="R676" s="198"/>
      <c r="S676" s="198"/>
      <c r="T676" s="197"/>
      <c r="U676" s="197"/>
      <c r="V676" s="198"/>
      <c r="W676" s="198"/>
      <c r="X676" s="197"/>
      <c r="Y676" s="197"/>
      <c r="Z676" s="198"/>
      <c r="AA676" s="198"/>
      <c r="AB676" s="197"/>
      <c r="AC676" s="197"/>
      <c r="AD676" s="198"/>
      <c r="AE676" s="198"/>
      <c r="AF676" s="197">
        <f t="shared" si="140"/>
        <v>2.3200000000000009E-2</v>
      </c>
      <c r="AG676" s="197">
        <f t="shared" si="136"/>
        <v>0.79431300000000093</v>
      </c>
      <c r="AH676" s="198">
        <f>ROW(AC77)*AF676^IF(AG676=100%,0,1)*PRODUCT(INDEX(1-AF$599:AF675,))</f>
        <v>0.3173763389939141</v>
      </c>
      <c r="AI676" s="198">
        <f t="shared" si="137"/>
        <v>24.526662383284595</v>
      </c>
      <c r="AJ676" s="197">
        <f t="shared" si="141"/>
        <v>1.3200000000000005E-2</v>
      </c>
      <c r="AK676" s="197">
        <f t="shared" si="138"/>
        <v>0.4537004999999994</v>
      </c>
      <c r="AL676" s="198">
        <f>ROW(AG77)*AJ676^IF(AK676=100%,0,1)*PRODUCT(INDEX(1-AJ$599:AJ675,))</f>
        <v>0.38068065505017723</v>
      </c>
      <c r="AM676" s="199">
        <f t="shared" si="139"/>
        <v>21.326189298199349</v>
      </c>
      <c r="AN676" s="190"/>
    </row>
    <row r="677" spans="1:40" ht="14.45" hidden="1" customHeight="1">
      <c r="A677" s="190"/>
      <c r="B677" s="686"/>
      <c r="C677" s="196">
        <v>77</v>
      </c>
      <c r="D677" s="200"/>
      <c r="E677" s="200"/>
      <c r="F677" s="198"/>
      <c r="G677" s="198"/>
      <c r="H677" s="197"/>
      <c r="I677" s="197"/>
      <c r="J677" s="198"/>
      <c r="K677" s="198"/>
      <c r="L677" s="197"/>
      <c r="M677" s="197"/>
      <c r="N677" s="198"/>
      <c r="O677" s="198"/>
      <c r="P677" s="197"/>
      <c r="Q677" s="197"/>
      <c r="R677" s="198"/>
      <c r="S677" s="198"/>
      <c r="T677" s="197"/>
      <c r="U677" s="197"/>
      <c r="V677" s="198"/>
      <c r="W677" s="198"/>
      <c r="X677" s="197"/>
      <c r="Y677" s="197"/>
      <c r="Z677" s="198"/>
      <c r="AA677" s="198"/>
      <c r="AB677" s="197"/>
      <c r="AC677" s="197"/>
      <c r="AD677" s="198"/>
      <c r="AE677" s="198"/>
      <c r="AF677" s="197">
        <f t="shared" si="140"/>
        <v>2.3200000000000009E-2</v>
      </c>
      <c r="AG677" s="197">
        <f t="shared" si="136"/>
        <v>0.80510100000000095</v>
      </c>
      <c r="AH677" s="198">
        <f>ROW(AC78)*AF677^IF(AG677=100%,0,1)*PRODUCT(INDEX(1-AF$599:AF676,))</f>
        <v>0.31403935348677808</v>
      </c>
      <c r="AI677" s="198">
        <f t="shared" si="137"/>
        <v>24.840701736771372</v>
      </c>
      <c r="AJ677" s="197">
        <f t="shared" si="141"/>
        <v>1.3200000000000005E-2</v>
      </c>
      <c r="AK677" s="197">
        <f t="shared" si="138"/>
        <v>0.45983849999999937</v>
      </c>
      <c r="AL677" s="198">
        <f>ROW(AG78)*AJ677^IF(AK677=100%,0,1)*PRODUCT(INDEX(1-AJ$599:AJ676,))</f>
        <v>0.38053431547369032</v>
      </c>
      <c r="AM677" s="199">
        <f t="shared" si="139"/>
        <v>21.706723613673038</v>
      </c>
      <c r="AN677" s="190"/>
    </row>
    <row r="678" spans="1:40" ht="14.45" hidden="1" customHeight="1">
      <c r="A678" s="190"/>
      <c r="B678" s="686"/>
      <c r="C678" s="196">
        <v>78</v>
      </c>
      <c r="D678" s="200"/>
      <c r="E678" s="200"/>
      <c r="F678" s="198"/>
      <c r="G678" s="198"/>
      <c r="H678" s="197"/>
      <c r="I678" s="197"/>
      <c r="J678" s="198"/>
      <c r="K678" s="198"/>
      <c r="L678" s="197"/>
      <c r="M678" s="197"/>
      <c r="N678" s="198"/>
      <c r="O678" s="198"/>
      <c r="P678" s="197"/>
      <c r="Q678" s="197"/>
      <c r="R678" s="198"/>
      <c r="S678" s="198"/>
      <c r="T678" s="197"/>
      <c r="U678" s="197"/>
      <c r="V678" s="198"/>
      <c r="W678" s="198"/>
      <c r="X678" s="197"/>
      <c r="Y678" s="197"/>
      <c r="Z678" s="198"/>
      <c r="AA678" s="198"/>
      <c r="AB678" s="197"/>
      <c r="AC678" s="197"/>
      <c r="AD678" s="198"/>
      <c r="AE678" s="198"/>
      <c r="AF678" s="197">
        <f t="shared" si="140"/>
        <v>2.3200000000000009E-2</v>
      </c>
      <c r="AG678" s="197">
        <f t="shared" si="136"/>
        <v>0.81588900000000097</v>
      </c>
      <c r="AH678" s="198">
        <f>ROW(AC79)*AF678^IF(AG678=100%,0,1)*PRODUCT(INDEX(1-AF$599:AF677,))</f>
        <v>0.31068637946647309</v>
      </c>
      <c r="AI678" s="198">
        <f t="shared" si="137"/>
        <v>25.151388116237847</v>
      </c>
      <c r="AJ678" s="197">
        <f t="shared" si="141"/>
        <v>1.3200000000000005E-2</v>
      </c>
      <c r="AK678" s="197">
        <f t="shared" si="138"/>
        <v>0.46597649999999935</v>
      </c>
      <c r="AL678" s="198">
        <f>ROW(AG79)*AJ678^IF(AK678=100%,0,1)*PRODUCT(INDEX(1-AJ$599:AJ677,))</f>
        <v>0.38032550946468691</v>
      </c>
      <c r="AM678" s="199">
        <f t="shared" si="139"/>
        <v>22.087049123137724</v>
      </c>
      <c r="AN678" s="190"/>
    </row>
    <row r="679" spans="1:40" ht="14.45" hidden="1" customHeight="1">
      <c r="A679" s="190"/>
      <c r="B679" s="686"/>
      <c r="C679" s="196">
        <v>79</v>
      </c>
      <c r="D679" s="200"/>
      <c r="E679" s="200"/>
      <c r="F679" s="198"/>
      <c r="G679" s="198"/>
      <c r="H679" s="197"/>
      <c r="I679" s="197"/>
      <c r="J679" s="198"/>
      <c r="K679" s="198"/>
      <c r="L679" s="197"/>
      <c r="M679" s="197"/>
      <c r="N679" s="198"/>
      <c r="O679" s="198"/>
      <c r="P679" s="197"/>
      <c r="Q679" s="197"/>
      <c r="R679" s="198"/>
      <c r="S679" s="198"/>
      <c r="T679" s="197"/>
      <c r="U679" s="197"/>
      <c r="V679" s="198"/>
      <c r="W679" s="198"/>
      <c r="X679" s="197"/>
      <c r="Y679" s="197"/>
      <c r="Z679" s="198"/>
      <c r="AA679" s="198"/>
      <c r="AB679" s="197"/>
      <c r="AC679" s="197"/>
      <c r="AD679" s="198"/>
      <c r="AE679" s="198"/>
      <c r="AF679" s="197">
        <f t="shared" si="140"/>
        <v>2.3200000000000009E-2</v>
      </c>
      <c r="AG679" s="197">
        <f t="shared" si="136"/>
        <v>0.82667700000000099</v>
      </c>
      <c r="AH679" s="198">
        <f>ROW(AC80)*AF679^IF(AG679=100%,0,1)*PRODUCT(INDEX(1-AF$599:AF678,))</f>
        <v>0.30731995489908959</v>
      </c>
      <c r="AI679" s="198">
        <f t="shared" si="137"/>
        <v>25.458708071136936</v>
      </c>
      <c r="AJ679" s="197">
        <f t="shared" si="141"/>
        <v>1.3200000000000005E-2</v>
      </c>
      <c r="AK679" s="197">
        <f t="shared" si="138"/>
        <v>0.47211449999999933</v>
      </c>
      <c r="AL679" s="198">
        <f>ROW(AG80)*AJ679^IF(AK679=100%,0,1)*PRODUCT(INDEX(1-AJ$599:AJ678,))</f>
        <v>0.38005591163519298</v>
      </c>
      <c r="AM679" s="199">
        <f t="shared" si="139"/>
        <v>22.467105034772917</v>
      </c>
      <c r="AN679" s="190"/>
    </row>
    <row r="680" spans="1:40" ht="14.45" hidden="1" customHeight="1">
      <c r="A680" s="190"/>
      <c r="B680" s="686"/>
      <c r="C680" s="196">
        <v>80</v>
      </c>
      <c r="D680" s="200"/>
      <c r="E680" s="200"/>
      <c r="F680" s="198"/>
      <c r="G680" s="198"/>
      <c r="H680" s="197"/>
      <c r="I680" s="197"/>
      <c r="J680" s="198"/>
      <c r="K680" s="198"/>
      <c r="L680" s="197"/>
      <c r="M680" s="197"/>
      <c r="N680" s="198"/>
      <c r="O680" s="198"/>
      <c r="P680" s="197"/>
      <c r="Q680" s="197"/>
      <c r="R680" s="198"/>
      <c r="S680" s="198"/>
      <c r="T680" s="197"/>
      <c r="U680" s="197"/>
      <c r="V680" s="198"/>
      <c r="W680" s="198"/>
      <c r="X680" s="197"/>
      <c r="Y680" s="197"/>
      <c r="Z680" s="198"/>
      <c r="AA680" s="198"/>
      <c r="AB680" s="197"/>
      <c r="AC680" s="197"/>
      <c r="AD680" s="198"/>
      <c r="AE680" s="198"/>
      <c r="AF680" s="197">
        <f t="shared" si="140"/>
        <v>2.3200000000000009E-2</v>
      </c>
      <c r="AG680" s="197">
        <f t="shared" si="136"/>
        <v>0.83746500000000101</v>
      </c>
      <c r="AH680" s="198">
        <f>ROW(AC81)*AF680^IF(AG680=100%,0,1)*PRODUCT(INDEX(1-AF$599:AF679,))</f>
        <v>0.30394250859474853</v>
      </c>
      <c r="AI680" s="198">
        <f t="shared" si="137"/>
        <v>25.762650579731684</v>
      </c>
      <c r="AJ680" s="197">
        <f t="shared" si="141"/>
        <v>1.3200000000000005E-2</v>
      </c>
      <c r="AK680" s="197">
        <f t="shared" si="138"/>
        <v>0.4782524999999993</v>
      </c>
      <c r="AL680" s="198">
        <f>ROW(AG81)*AJ680^IF(AK680=100%,0,1)*PRODUCT(INDEX(1-AJ$599:AJ679,))</f>
        <v>0.37972716327162853</v>
      </c>
      <c r="AM680" s="199">
        <f t="shared" si="139"/>
        <v>22.846832198044545</v>
      </c>
      <c r="AN680" s="190"/>
    </row>
    <row r="681" spans="1:40" ht="14.45" hidden="1" customHeight="1">
      <c r="A681" s="190"/>
      <c r="B681" s="686"/>
      <c r="C681" s="196">
        <v>81</v>
      </c>
      <c r="D681" s="200"/>
      <c r="E681" s="200"/>
      <c r="F681" s="198"/>
      <c r="G681" s="198"/>
      <c r="H681" s="197"/>
      <c r="I681" s="197"/>
      <c r="J681" s="198"/>
      <c r="K681" s="198"/>
      <c r="L681" s="197"/>
      <c r="M681" s="197"/>
      <c r="N681" s="198"/>
      <c r="O681" s="198"/>
      <c r="P681" s="197"/>
      <c r="Q681" s="197"/>
      <c r="R681" s="198"/>
      <c r="S681" s="198"/>
      <c r="T681" s="197"/>
      <c r="U681" s="197"/>
      <c r="V681" s="198"/>
      <c r="W681" s="198"/>
      <c r="X681" s="197"/>
      <c r="Y681" s="197"/>
      <c r="Z681" s="198"/>
      <c r="AA681" s="198"/>
      <c r="AB681" s="197"/>
      <c r="AC681" s="197"/>
      <c r="AD681" s="198"/>
      <c r="AE681" s="198"/>
      <c r="AF681" s="197">
        <f t="shared" si="140"/>
        <v>2.3200000000000009E-2</v>
      </c>
      <c r="AG681" s="197">
        <f t="shared" si="136"/>
        <v>0.84825300000000103</v>
      </c>
      <c r="AH681" s="198">
        <f>ROW(AC82)*AF681^IF(AG681=100%,0,1)*PRODUCT(INDEX(1-AF$599:AF680,))</f>
        <v>0.30055636390640411</v>
      </c>
      <c r="AI681" s="198">
        <f t="shared" si="137"/>
        <v>26.06320694363809</v>
      </c>
      <c r="AJ681" s="197">
        <f t="shared" si="141"/>
        <v>1.3200000000000005E-2</v>
      </c>
      <c r="AK681" s="197">
        <f t="shared" si="138"/>
        <v>0.48439049999999928</v>
      </c>
      <c r="AL681" s="198">
        <f>ROW(AG82)*AJ681^IF(AK681=100%,0,1)*PRODUCT(INDEX(1-AJ$599:AJ680,))</f>
        <v>0.37934087292281893</v>
      </c>
      <c r="AM681" s="199">
        <f t="shared" si="139"/>
        <v>23.226173070967363</v>
      </c>
      <c r="AN681" s="190"/>
    </row>
    <row r="682" spans="1:40" ht="14.45" hidden="1" customHeight="1">
      <c r="A682" s="190"/>
      <c r="B682" s="686"/>
      <c r="C682" s="196">
        <v>82</v>
      </c>
      <c r="D682" s="200"/>
      <c r="E682" s="200"/>
      <c r="F682" s="198"/>
      <c r="G682" s="198"/>
      <c r="H682" s="197"/>
      <c r="I682" s="197"/>
      <c r="J682" s="198"/>
      <c r="K682" s="198"/>
      <c r="L682" s="197"/>
      <c r="M682" s="197"/>
      <c r="N682" s="198"/>
      <c r="O682" s="198"/>
      <c r="P682" s="197"/>
      <c r="Q682" s="197"/>
      <c r="R682" s="198"/>
      <c r="S682" s="198"/>
      <c r="T682" s="197"/>
      <c r="U682" s="197"/>
      <c r="V682" s="198"/>
      <c r="W682" s="198"/>
      <c r="X682" s="197"/>
      <c r="Y682" s="197"/>
      <c r="Z682" s="198"/>
      <c r="AA682" s="198"/>
      <c r="AB682" s="197"/>
      <c r="AC682" s="197"/>
      <c r="AD682" s="198"/>
      <c r="AE682" s="198"/>
      <c r="AF682" s="197">
        <f t="shared" si="140"/>
        <v>2.3200000000000009E-2</v>
      </c>
      <c r="AG682" s="197">
        <f t="shared" si="136"/>
        <v>0.85904100000000105</v>
      </c>
      <c r="AH682" s="198">
        <f>ROW(AC83)*AF682^IF(AG682=100%,0,1)*PRODUCT(INDEX(1-AF$599:AF681,))</f>
        <v>0.29716374231577281</v>
      </c>
      <c r="AI682" s="198">
        <f t="shared" si="137"/>
        <v>26.360370685953864</v>
      </c>
      <c r="AJ682" s="197">
        <f t="shared" si="141"/>
        <v>1.3200000000000005E-2</v>
      </c>
      <c r="AK682" s="197">
        <f t="shared" si="138"/>
        <v>0.49052849999999926</v>
      </c>
      <c r="AL682" s="198">
        <f>ROW(AG83)*AJ682^IF(AK682=100%,0,1)*PRODUCT(INDEX(1-AJ$599:AJ681,))</f>
        <v>0.37889861697828936</v>
      </c>
      <c r="AM682" s="199">
        <f t="shared" si="139"/>
        <v>23.605071687945653</v>
      </c>
      <c r="AN682" s="190"/>
    </row>
    <row r="683" spans="1:40" ht="14.45" hidden="1" customHeight="1">
      <c r="A683" s="190"/>
      <c r="B683" s="686"/>
      <c r="C683" s="196">
        <v>83</v>
      </c>
      <c r="D683" s="200"/>
      <c r="E683" s="200"/>
      <c r="F683" s="198"/>
      <c r="G683" s="198"/>
      <c r="H683" s="197"/>
      <c r="I683" s="197"/>
      <c r="J683" s="198"/>
      <c r="K683" s="198"/>
      <c r="L683" s="197"/>
      <c r="M683" s="197"/>
      <c r="N683" s="198"/>
      <c r="O683" s="198"/>
      <c r="P683" s="197"/>
      <c r="Q683" s="197"/>
      <c r="R683" s="198"/>
      <c r="S683" s="198"/>
      <c r="T683" s="197"/>
      <c r="U683" s="197"/>
      <c r="V683" s="198"/>
      <c r="W683" s="198"/>
      <c r="X683" s="197"/>
      <c r="Y683" s="197"/>
      <c r="Z683" s="198"/>
      <c r="AA683" s="198"/>
      <c r="AB683" s="197"/>
      <c r="AC683" s="197"/>
      <c r="AD683" s="198"/>
      <c r="AE683" s="198"/>
      <c r="AF683" s="197">
        <f t="shared" si="140"/>
        <v>2.3200000000000009E-2</v>
      </c>
      <c r="AG683" s="197">
        <f t="shared" si="136"/>
        <v>0.86982900000000107</v>
      </c>
      <c r="AH683" s="198">
        <f>ROW(AC84)*AF683^IF(AG683=100%,0,1)*PRODUCT(INDEX(1-AF$599:AF682,))</f>
        <v>0.29376676690963782</v>
      </c>
      <c r="AI683" s="198">
        <f t="shared" si="137"/>
        <v>26.654137452863502</v>
      </c>
      <c r="AJ683" s="197">
        <f t="shared" si="141"/>
        <v>1.3200000000000005E-2</v>
      </c>
      <c r="AK683" s="197">
        <f t="shared" si="138"/>
        <v>0.49666649999999923</v>
      </c>
      <c r="AL683" s="198">
        <f>ROW(AG84)*AJ683^IF(AK683=100%,0,1)*PRODUCT(INDEX(1-AJ$599:AJ682,))</f>
        <v>0.37840194023699741</v>
      </c>
      <c r="AM683" s="199">
        <f t="shared" si="139"/>
        <v>23.983473628182651</v>
      </c>
      <c r="AN683" s="190"/>
    </row>
    <row r="684" spans="1:40" ht="14.45" hidden="1" customHeight="1">
      <c r="A684" s="190"/>
      <c r="B684" s="686"/>
      <c r="C684" s="196">
        <v>84</v>
      </c>
      <c r="D684" s="200"/>
      <c r="E684" s="200"/>
      <c r="F684" s="198"/>
      <c r="G684" s="198"/>
      <c r="H684" s="197"/>
      <c r="I684" s="197"/>
      <c r="J684" s="198"/>
      <c r="K684" s="198"/>
      <c r="L684" s="197"/>
      <c r="M684" s="197"/>
      <c r="N684" s="198"/>
      <c r="O684" s="198"/>
      <c r="P684" s="197"/>
      <c r="Q684" s="197"/>
      <c r="R684" s="198"/>
      <c r="S684" s="198"/>
      <c r="T684" s="197"/>
      <c r="U684" s="197"/>
      <c r="V684" s="198"/>
      <c r="W684" s="198"/>
      <c r="X684" s="197"/>
      <c r="Y684" s="197"/>
      <c r="Z684" s="198"/>
      <c r="AA684" s="198"/>
      <c r="AB684" s="197"/>
      <c r="AC684" s="197"/>
      <c r="AD684" s="198"/>
      <c r="AE684" s="198"/>
      <c r="AF684" s="197">
        <f t="shared" si="140"/>
        <v>2.3200000000000009E-2</v>
      </c>
      <c r="AG684" s="197">
        <f t="shared" si="136"/>
        <v>0.88061700000000109</v>
      </c>
      <c r="AH684" s="198">
        <f>ROW(AC85)*AF684^IF(AG684=100%,0,1)*PRODUCT(INDEX(1-AF$599:AF683,))</f>
        <v>0.29036746574968342</v>
      </c>
      <c r="AI684" s="198">
        <f t="shared" si="137"/>
        <v>26.944504918613184</v>
      </c>
      <c r="AJ684" s="197">
        <f t="shared" si="141"/>
        <v>1.3200000000000005E-2</v>
      </c>
      <c r="AK684" s="197">
        <f t="shared" si="138"/>
        <v>0.50280449999999921</v>
      </c>
      <c r="AL684" s="198">
        <f>ROW(AG85)*AJ684^IF(AK684=100%,0,1)*PRODUCT(INDEX(1-AJ$599:AJ683,))</f>
        <v>0.37785235646665316</v>
      </c>
      <c r="AM684" s="199">
        <f t="shared" si="139"/>
        <v>24.361325984649305</v>
      </c>
      <c r="AN684" s="190"/>
    </row>
    <row r="685" spans="1:40" ht="14.45" hidden="1" customHeight="1">
      <c r="A685" s="190"/>
      <c r="B685" s="686"/>
      <c r="C685" s="196">
        <v>85</v>
      </c>
      <c r="D685" s="200"/>
      <c r="E685" s="200"/>
      <c r="F685" s="198"/>
      <c r="G685" s="198"/>
      <c r="H685" s="197"/>
      <c r="I685" s="197"/>
      <c r="J685" s="198"/>
      <c r="K685" s="198"/>
      <c r="L685" s="197"/>
      <c r="M685" s="197"/>
      <c r="N685" s="198"/>
      <c r="O685" s="198"/>
      <c r="P685" s="197"/>
      <c r="Q685" s="197"/>
      <c r="R685" s="198"/>
      <c r="S685" s="198"/>
      <c r="T685" s="197"/>
      <c r="U685" s="197"/>
      <c r="V685" s="198"/>
      <c r="W685" s="198"/>
      <c r="X685" s="197"/>
      <c r="Y685" s="197"/>
      <c r="Z685" s="198"/>
      <c r="AA685" s="198"/>
      <c r="AB685" s="197"/>
      <c r="AC685" s="197"/>
      <c r="AD685" s="198"/>
      <c r="AE685" s="198"/>
      <c r="AF685" s="197">
        <f t="shared" si="140"/>
        <v>2.3200000000000009E-2</v>
      </c>
      <c r="AG685" s="197">
        <f t="shared" si="136"/>
        <v>0.89140500000000111</v>
      </c>
      <c r="AH685" s="198">
        <f>ROW(AC86)*AF685^IF(AG685=100%,0,1)*PRODUCT(INDEX(1-AF$599:AF684,))</f>
        <v>0.28696777513892952</v>
      </c>
      <c r="AI685" s="198">
        <f t="shared" si="137"/>
        <v>27.231472693752114</v>
      </c>
      <c r="AJ685" s="197">
        <f t="shared" si="141"/>
        <v>1.3200000000000005E-2</v>
      </c>
      <c r="AK685" s="197">
        <f t="shared" si="138"/>
        <v>0.50894249999999919</v>
      </c>
      <c r="AL685" s="198">
        <f>ROW(AG86)*AJ685^IF(AK685=100%,0,1)*PRODUCT(INDEX(1-AJ$599:AJ684,))</f>
        <v>0.37725134895377915</v>
      </c>
      <c r="AM685" s="199">
        <f t="shared" si="139"/>
        <v>24.738577333603086</v>
      </c>
      <c r="AN685" s="190"/>
    </row>
    <row r="686" spans="1:40" ht="14.45" hidden="1" customHeight="1">
      <c r="A686" s="190"/>
      <c r="B686" s="686"/>
      <c r="C686" s="196">
        <v>86</v>
      </c>
      <c r="D686" s="200"/>
      <c r="E686" s="200"/>
      <c r="F686" s="198"/>
      <c r="G686" s="198"/>
      <c r="H686" s="197"/>
      <c r="I686" s="197"/>
      <c r="J686" s="198"/>
      <c r="K686" s="198"/>
      <c r="L686" s="197"/>
      <c r="M686" s="197"/>
      <c r="N686" s="198"/>
      <c r="O686" s="198"/>
      <c r="P686" s="197"/>
      <c r="Q686" s="197"/>
      <c r="R686" s="198"/>
      <c r="S686" s="198"/>
      <c r="T686" s="197"/>
      <c r="U686" s="197"/>
      <c r="V686" s="198"/>
      <c r="W686" s="198"/>
      <c r="X686" s="197"/>
      <c r="Y686" s="197"/>
      <c r="Z686" s="198"/>
      <c r="AA686" s="198"/>
      <c r="AB686" s="197"/>
      <c r="AC686" s="197"/>
      <c r="AD686" s="198"/>
      <c r="AE686" s="198"/>
      <c r="AF686" s="197">
        <f t="shared" si="140"/>
        <v>2.3200000000000009E-2</v>
      </c>
      <c r="AG686" s="197">
        <f t="shared" si="136"/>
        <v>0.90219300000000113</v>
      </c>
      <c r="AH686" s="198">
        <f>ROW(AC87)*AF686^IF(AG686=100%,0,1)*PRODUCT(INDEX(1-AF$599:AF685,))</f>
        <v>0.28356954278774943</v>
      </c>
      <c r="AI686" s="198">
        <f t="shared" si="137"/>
        <v>27.515042236539863</v>
      </c>
      <c r="AJ686" s="197">
        <f t="shared" si="141"/>
        <v>1.3200000000000005E-2</v>
      </c>
      <c r="AK686" s="197">
        <f t="shared" si="138"/>
        <v>0.51508049999999916</v>
      </c>
      <c r="AL686" s="198">
        <f>ROW(AG87)*AJ686^IF(AK686=100%,0,1)*PRODUCT(INDEX(1-AJ$599:AJ685,))</f>
        <v>0.37660037104465433</v>
      </c>
      <c r="AM686" s="199">
        <f t="shared" si="139"/>
        <v>25.115177704647738</v>
      </c>
      <c r="AN686" s="190"/>
    </row>
    <row r="687" spans="1:40" ht="14.45" hidden="1" customHeight="1">
      <c r="A687" s="190"/>
      <c r="B687" s="686"/>
      <c r="C687" s="196">
        <v>87</v>
      </c>
      <c r="D687" s="200"/>
      <c r="E687" s="200"/>
      <c r="F687" s="198"/>
      <c r="G687" s="198"/>
      <c r="H687" s="197"/>
      <c r="I687" s="197"/>
      <c r="J687" s="198"/>
      <c r="K687" s="198"/>
      <c r="L687" s="197"/>
      <c r="M687" s="197"/>
      <c r="N687" s="198"/>
      <c r="O687" s="198"/>
      <c r="P687" s="197"/>
      <c r="Q687" s="197"/>
      <c r="R687" s="198"/>
      <c r="S687" s="198"/>
      <c r="T687" s="197"/>
      <c r="U687" s="197"/>
      <c r="V687" s="198"/>
      <c r="W687" s="198"/>
      <c r="X687" s="197"/>
      <c r="Y687" s="197"/>
      <c r="Z687" s="198"/>
      <c r="AA687" s="198"/>
      <c r="AB687" s="197"/>
      <c r="AC687" s="197"/>
      <c r="AD687" s="198"/>
      <c r="AE687" s="198"/>
      <c r="AF687" s="197">
        <f t="shared" si="140"/>
        <v>2.3200000000000009E-2</v>
      </c>
      <c r="AG687" s="197">
        <f t="shared" si="136"/>
        <v>0.91298100000000115</v>
      </c>
      <c r="AH687" s="198">
        <f>ROW(AC88)*AF687^IF(AG687=100%,0,1)*PRODUCT(INDEX(1-AF$599:AF686,))</f>
        <v>0.28017453088237337</v>
      </c>
      <c r="AI687" s="198">
        <f t="shared" si="137"/>
        <v>27.795216767422236</v>
      </c>
      <c r="AJ687" s="197">
        <f t="shared" si="141"/>
        <v>1.3200000000000005E-2</v>
      </c>
      <c r="AK687" s="197">
        <f t="shared" si="138"/>
        <v>0.52121849999999914</v>
      </c>
      <c r="AL687" s="198">
        <f>ROW(AG88)*AJ687^IF(AK687=100%,0,1)*PRODUCT(INDEX(1-AJ$599:AJ686,))</f>
        <v>0.37590084667728857</v>
      </c>
      <c r="AM687" s="199">
        <f t="shared" si="139"/>
        <v>25.491078551325028</v>
      </c>
      <c r="AN687" s="190"/>
    </row>
    <row r="688" spans="1:40" ht="14.45" hidden="1" customHeight="1">
      <c r="A688" s="190"/>
      <c r="B688" s="686"/>
      <c r="C688" s="196">
        <v>88</v>
      </c>
      <c r="D688" s="200"/>
      <c r="E688" s="200"/>
      <c r="F688" s="198"/>
      <c r="G688" s="198"/>
      <c r="H688" s="197"/>
      <c r="I688" s="197"/>
      <c r="J688" s="198"/>
      <c r="K688" s="198"/>
      <c r="L688" s="197"/>
      <c r="M688" s="197"/>
      <c r="N688" s="198"/>
      <c r="O688" s="198"/>
      <c r="P688" s="197"/>
      <c r="Q688" s="197"/>
      <c r="R688" s="198"/>
      <c r="S688" s="198"/>
      <c r="T688" s="197"/>
      <c r="U688" s="197"/>
      <c r="V688" s="198"/>
      <c r="W688" s="198"/>
      <c r="X688" s="197"/>
      <c r="Y688" s="197"/>
      <c r="Z688" s="198"/>
      <c r="AA688" s="198"/>
      <c r="AB688" s="197"/>
      <c r="AC688" s="197"/>
      <c r="AD688" s="198"/>
      <c r="AE688" s="198"/>
      <c r="AF688" s="197">
        <f t="shared" si="140"/>
        <v>2.3200000000000009E-2</v>
      </c>
      <c r="AG688" s="197">
        <f t="shared" si="136"/>
        <v>0.92376900000000117</v>
      </c>
      <c r="AH688" s="198">
        <f>ROW(AC89)*AF688^IF(AG688=100%,0,1)*PRODUCT(INDEX(1-AF$599:AF687,))</f>
        <v>0.27678441905869666</v>
      </c>
      <c r="AI688" s="198">
        <f t="shared" si="137"/>
        <v>28.072001186480932</v>
      </c>
      <c r="AJ688" s="197">
        <f t="shared" si="141"/>
        <v>1.3200000000000005E-2</v>
      </c>
      <c r="AK688" s="197">
        <f t="shared" si="138"/>
        <v>0.52735649999999912</v>
      </c>
      <c r="AL688" s="198">
        <f>ROW(AG89)*AJ688^IF(AK688=100%,0,1)*PRODUCT(INDEX(1-AJ$599:AJ687,))</f>
        <v>0.37515417090457048</v>
      </c>
      <c r="AM688" s="199">
        <f t="shared" si="139"/>
        <v>25.866232722229597</v>
      </c>
      <c r="AN688" s="190"/>
    </row>
    <row r="689" spans="1:40" ht="14.45" hidden="1" customHeight="1">
      <c r="A689" s="190"/>
      <c r="B689" s="686"/>
      <c r="C689" s="196">
        <v>89</v>
      </c>
      <c r="D689" s="200"/>
      <c r="E689" s="200"/>
      <c r="F689" s="198"/>
      <c r="G689" s="198"/>
      <c r="H689" s="197"/>
      <c r="I689" s="197"/>
      <c r="J689" s="198"/>
      <c r="K689" s="198"/>
      <c r="L689" s="197"/>
      <c r="M689" s="197"/>
      <c r="N689" s="198"/>
      <c r="O689" s="198"/>
      <c r="P689" s="197"/>
      <c r="Q689" s="197"/>
      <c r="R689" s="198"/>
      <c r="S689" s="198"/>
      <c r="T689" s="197"/>
      <c r="U689" s="197"/>
      <c r="V689" s="198"/>
      <c r="W689" s="198"/>
      <c r="X689" s="197"/>
      <c r="Y689" s="197"/>
      <c r="Z689" s="198"/>
      <c r="AA689" s="198"/>
      <c r="AB689" s="197"/>
      <c r="AC689" s="197"/>
      <c r="AD689" s="198"/>
      <c r="AE689" s="198"/>
      <c r="AF689" s="197">
        <f t="shared" si="140"/>
        <v>2.3200000000000009E-2</v>
      </c>
      <c r="AG689" s="197">
        <f t="shared" si="136"/>
        <v>0.93455700000000119</v>
      </c>
      <c r="AH689" s="198">
        <f>ROW(AC90)*AF689^IF(AG689=100%,0,1)*PRODUCT(INDEX(1-AF$599:AF688,))</f>
        <v>0.2734008072841364</v>
      </c>
      <c r="AI689" s="198">
        <f t="shared" si="137"/>
        <v>28.345401993765069</v>
      </c>
      <c r="AJ689" s="197">
        <f t="shared" si="141"/>
        <v>1.3200000000000005E-2</v>
      </c>
      <c r="AK689" s="197">
        <f t="shared" si="138"/>
        <v>0.53349449999999909</v>
      </c>
      <c r="AL689" s="198">
        <f>ROW(AG90)*AJ689^IF(AK689=100%,0,1)*PRODUCT(INDEX(1-AJ$599:AJ688,))</f>
        <v>0.37436171040872712</v>
      </c>
      <c r="AM689" s="199">
        <f t="shared" si="139"/>
        <v>26.240594432638325</v>
      </c>
      <c r="AN689" s="190"/>
    </row>
    <row r="690" spans="1:40" ht="14.45" hidden="1" customHeight="1">
      <c r="A690" s="190"/>
      <c r="B690" s="686"/>
      <c r="C690" s="196">
        <v>90</v>
      </c>
      <c r="D690" s="200"/>
      <c r="E690" s="200"/>
      <c r="F690" s="198"/>
      <c r="G690" s="198"/>
      <c r="H690" s="197"/>
      <c r="I690" s="197"/>
      <c r="J690" s="198"/>
      <c r="K690" s="198"/>
      <c r="L690" s="197"/>
      <c r="M690" s="197"/>
      <c r="N690" s="198"/>
      <c r="O690" s="198"/>
      <c r="P690" s="197"/>
      <c r="Q690" s="197"/>
      <c r="R690" s="198"/>
      <c r="S690" s="198"/>
      <c r="T690" s="197"/>
      <c r="U690" s="197"/>
      <c r="V690" s="198"/>
      <c r="W690" s="198"/>
      <c r="X690" s="197"/>
      <c r="Y690" s="197"/>
      <c r="Z690" s="198"/>
      <c r="AA690" s="198"/>
      <c r="AB690" s="197"/>
      <c r="AC690" s="197"/>
      <c r="AD690" s="198"/>
      <c r="AE690" s="198"/>
      <c r="AF690" s="197">
        <f t="shared" si="140"/>
        <v>2.3200000000000009E-2</v>
      </c>
      <c r="AG690" s="197">
        <f t="shared" si="136"/>
        <v>0.94534500000000121</v>
      </c>
      <c r="AH690" s="198">
        <f>ROW(AC91)*AF690^IF(AG690=100%,0,1)*PRODUCT(INDEX(1-AF$599:AF689,))</f>
        <v>0.27002521865020157</v>
      </c>
      <c r="AI690" s="198">
        <f t="shared" si="137"/>
        <v>28.61542721241527</v>
      </c>
      <c r="AJ690" s="197">
        <f t="shared" si="141"/>
        <v>1.3200000000000005E-2</v>
      </c>
      <c r="AK690" s="197">
        <f t="shared" si="138"/>
        <v>0.53963249999999907</v>
      </c>
      <c r="AL690" s="198">
        <f>ROW(AG91)*AJ690^IF(AK690=100%,0,1)*PRODUCT(INDEX(1-AJ$599:AJ689,))</f>
        <v>0.37352480400723564</v>
      </c>
      <c r="AM690" s="199">
        <f t="shared" si="139"/>
        <v>26.614119236645561</v>
      </c>
      <c r="AN690" s="190"/>
    </row>
    <row r="691" spans="1:40" ht="14.45" hidden="1" customHeight="1">
      <c r="A691" s="190"/>
      <c r="B691" s="686"/>
      <c r="C691" s="196">
        <v>91</v>
      </c>
      <c r="D691" s="200"/>
      <c r="E691" s="200"/>
      <c r="F691" s="198"/>
      <c r="G691" s="198"/>
      <c r="H691" s="197"/>
      <c r="I691" s="197"/>
      <c r="J691" s="198"/>
      <c r="K691" s="198"/>
      <c r="L691" s="197"/>
      <c r="M691" s="197"/>
      <c r="N691" s="198"/>
      <c r="O691" s="198"/>
      <c r="P691" s="197"/>
      <c r="Q691" s="197"/>
      <c r="R691" s="198"/>
      <c r="S691" s="198"/>
      <c r="T691" s="197"/>
      <c r="U691" s="197"/>
      <c r="V691" s="198"/>
      <c r="W691" s="198"/>
      <c r="X691" s="197"/>
      <c r="Y691" s="197"/>
      <c r="Z691" s="198"/>
      <c r="AA691" s="198"/>
      <c r="AB691" s="197"/>
      <c r="AC691" s="197"/>
      <c r="AD691" s="198"/>
      <c r="AE691" s="198"/>
      <c r="AF691" s="197">
        <f t="shared" si="140"/>
        <v>2.3200000000000009E-2</v>
      </c>
      <c r="AG691" s="197">
        <f t="shared" si="136"/>
        <v>0.95613300000000123</v>
      </c>
      <c r="AH691" s="198">
        <f>ROW(AC92)*AF691^IF(AG691=100%,0,1)*PRODUCT(INDEX(1-AF$599:AF690,))</f>
        <v>0.26665910207836874</v>
      </c>
      <c r="AI691" s="198">
        <f t="shared" si="137"/>
        <v>28.882086314493638</v>
      </c>
      <c r="AJ691" s="197">
        <f t="shared" si="141"/>
        <v>1.3200000000000005E-2</v>
      </c>
      <c r="AK691" s="197">
        <f t="shared" si="138"/>
        <v>0.54577049999999905</v>
      </c>
      <c r="AL691" s="198">
        <f>ROW(AG92)*AJ691^IF(AK691=100%,0,1)*PRODUCT(INDEX(1-AJ$599:AJ690,))</f>
        <v>0.37264476315032186</v>
      </c>
      <c r="AM691" s="199">
        <f t="shared" si="139"/>
        <v>26.986763999795883</v>
      </c>
      <c r="AN691" s="190"/>
    </row>
    <row r="692" spans="1:40" ht="14.45" hidden="1" customHeight="1">
      <c r="A692" s="190"/>
      <c r="B692" s="686"/>
      <c r="C692" s="196">
        <v>92</v>
      </c>
      <c r="D692" s="200"/>
      <c r="E692" s="200"/>
      <c r="F692" s="198"/>
      <c r="G692" s="198"/>
      <c r="H692" s="197"/>
      <c r="I692" s="197"/>
      <c r="J692" s="198"/>
      <c r="K692" s="198"/>
      <c r="L692" s="197"/>
      <c r="M692" s="197"/>
      <c r="N692" s="198"/>
      <c r="O692" s="198"/>
      <c r="P692" s="197"/>
      <c r="Q692" s="197"/>
      <c r="R692" s="198"/>
      <c r="S692" s="198"/>
      <c r="T692" s="197"/>
      <c r="U692" s="197"/>
      <c r="V692" s="198"/>
      <c r="W692" s="198"/>
      <c r="X692" s="197"/>
      <c r="Y692" s="197"/>
      <c r="Z692" s="198"/>
      <c r="AA692" s="198"/>
      <c r="AB692" s="197"/>
      <c r="AC692" s="197"/>
      <c r="AD692" s="198"/>
      <c r="AE692" s="198"/>
      <c r="AF692" s="197">
        <f t="shared" si="140"/>
        <v>2.3200000000000009E-2</v>
      </c>
      <c r="AG692" s="197">
        <f t="shared" si="136"/>
        <v>0.96692100000000125</v>
      </c>
      <c r="AH692" s="198">
        <f>ROW(AC93)*AF692^IF(AG692=100%,0,1)*PRODUCT(INDEX(1-AF$599:AF691,))</f>
        <v>0.26330383494178267</v>
      </c>
      <c r="AI692" s="198">
        <f t="shared" si="137"/>
        <v>29.145390149435421</v>
      </c>
      <c r="AJ692" s="197">
        <f t="shared" si="141"/>
        <v>1.3200000000000005E-2</v>
      </c>
      <c r="AK692" s="197">
        <f t="shared" si="138"/>
        <v>0.55190849999999902</v>
      </c>
      <c r="AL692" s="198">
        <f>ROW(AG93)*AJ692^IF(AK692=100%,0,1)*PRODUCT(INDEX(1-AJ$599:AJ691,))</f>
        <v>0.37172287241018043</v>
      </c>
      <c r="AM692" s="199">
        <f t="shared" si="139"/>
        <v>27.358486872206065</v>
      </c>
      <c r="AN692" s="190"/>
    </row>
    <row r="693" spans="1:40" ht="14.45" hidden="1" customHeight="1">
      <c r="A693" s="190"/>
      <c r="B693" s="686"/>
      <c r="C693" s="196">
        <v>93</v>
      </c>
      <c r="D693" s="200"/>
      <c r="E693" s="200"/>
      <c r="F693" s="198"/>
      <c r="G693" s="198"/>
      <c r="H693" s="197"/>
      <c r="I693" s="197"/>
      <c r="J693" s="198"/>
      <c r="K693" s="198"/>
      <c r="L693" s="197"/>
      <c r="M693" s="197"/>
      <c r="N693" s="198"/>
      <c r="O693" s="198"/>
      <c r="P693" s="197"/>
      <c r="Q693" s="197"/>
      <c r="R693" s="198"/>
      <c r="S693" s="198"/>
      <c r="T693" s="197"/>
      <c r="U693" s="197"/>
      <c r="V693" s="198"/>
      <c r="W693" s="198"/>
      <c r="X693" s="197"/>
      <c r="Y693" s="197"/>
      <c r="Z693" s="198"/>
      <c r="AA693" s="198"/>
      <c r="AB693" s="197"/>
      <c r="AC693" s="197"/>
      <c r="AD693" s="198"/>
      <c r="AE693" s="198"/>
      <c r="AF693" s="197">
        <f t="shared" si="140"/>
        <v>2.3200000000000009E-2</v>
      </c>
      <c r="AG693" s="197">
        <f t="shared" si="136"/>
        <v>0.97770900000000127</v>
      </c>
      <c r="AH693" s="198">
        <f>ROW(AC94)*AF693^IF(AG693=100%,0,1)*PRODUCT(INDEX(1-AF$599:AF692,))</f>
        <v>0.25996072560523154</v>
      </c>
      <c r="AI693" s="198">
        <f t="shared" si="137"/>
        <v>29.405350875040654</v>
      </c>
      <c r="AJ693" s="197">
        <f t="shared" si="141"/>
        <v>1.3200000000000005E-2</v>
      </c>
      <c r="AK693" s="197">
        <f t="shared" si="138"/>
        <v>0.558046499999999</v>
      </c>
      <c r="AL693" s="198">
        <f>ROW(AG94)*AJ693^IF(AK693=100%,0,1)*PRODUCT(INDEX(1-AJ$599:AJ692,))</f>
        <v>0.37076038996204747</v>
      </c>
      <c r="AM693" s="199">
        <f t="shared" si="139"/>
        <v>27.729247262168112</v>
      </c>
      <c r="AN693" s="190"/>
    </row>
    <row r="694" spans="1:40" ht="14.45" hidden="1" customHeight="1">
      <c r="A694" s="190"/>
      <c r="B694" s="686"/>
      <c r="C694" s="196">
        <v>94</v>
      </c>
      <c r="D694" s="200"/>
      <c r="E694" s="200"/>
      <c r="F694" s="198"/>
      <c r="G694" s="198"/>
      <c r="H694" s="197"/>
      <c r="I694" s="197"/>
      <c r="J694" s="198"/>
      <c r="K694" s="198"/>
      <c r="L694" s="197"/>
      <c r="M694" s="197"/>
      <c r="N694" s="198"/>
      <c r="O694" s="198"/>
      <c r="P694" s="197"/>
      <c r="Q694" s="197"/>
      <c r="R694" s="198"/>
      <c r="S694" s="198"/>
      <c r="T694" s="197"/>
      <c r="U694" s="197"/>
      <c r="V694" s="198"/>
      <c r="W694" s="198"/>
      <c r="X694" s="197"/>
      <c r="Y694" s="197"/>
      <c r="Z694" s="198"/>
      <c r="AA694" s="198"/>
      <c r="AB694" s="197"/>
      <c r="AC694" s="197"/>
      <c r="AD694" s="198"/>
      <c r="AE694" s="198"/>
      <c r="AF694" s="197">
        <f t="shared" si="140"/>
        <v>2.3200000000000009E-2</v>
      </c>
      <c r="AG694" s="197">
        <f t="shared" si="136"/>
        <v>0.98849700000000129</v>
      </c>
      <c r="AH694" s="198">
        <f>ROW(AC95)*AF694^IF(AG694=100%,0,1)*PRODUCT(INDEX(1-AF$599:AF693,))</f>
        <v>0.25663101588577725</v>
      </c>
      <c r="AI694" s="198">
        <f t="shared" si="137"/>
        <v>29.66198189092643</v>
      </c>
      <c r="AJ694" s="197">
        <f t="shared" si="141"/>
        <v>1.3200000000000005E-2</v>
      </c>
      <c r="AK694" s="197">
        <f t="shared" si="138"/>
        <v>0.56418449999999898</v>
      </c>
      <c r="AL694" s="198">
        <f>ROW(AG95)*AJ694^IF(AK694=100%,0,1)*PRODUCT(INDEX(1-AJ$599:AJ693,))</f>
        <v>0.36975854805725639</v>
      </c>
      <c r="AM694" s="199">
        <f t="shared" si="139"/>
        <v>28.099005810225368</v>
      </c>
      <c r="AN694" s="190"/>
    </row>
    <row r="695" spans="1:40" ht="14.45" hidden="1" customHeight="1">
      <c r="A695" s="190"/>
      <c r="B695" s="686"/>
      <c r="C695" s="196">
        <v>95</v>
      </c>
      <c r="D695" s="200"/>
      <c r="E695" s="200"/>
      <c r="F695" s="198"/>
      <c r="G695" s="198"/>
      <c r="H695" s="197"/>
      <c r="I695" s="197"/>
      <c r="J695" s="198"/>
      <c r="K695" s="198"/>
      <c r="L695" s="197"/>
      <c r="M695" s="197"/>
      <c r="N695" s="198"/>
      <c r="O695" s="198"/>
      <c r="P695" s="197"/>
      <c r="Q695" s="197"/>
      <c r="R695" s="198"/>
      <c r="S695" s="198"/>
      <c r="T695" s="197"/>
      <c r="U695" s="197"/>
      <c r="V695" s="198"/>
      <c r="W695" s="198"/>
      <c r="X695" s="197"/>
      <c r="Y695" s="197"/>
      <c r="Z695" s="198"/>
      <c r="AA695" s="198"/>
      <c r="AB695" s="197"/>
      <c r="AC695" s="197"/>
      <c r="AD695" s="198"/>
      <c r="AE695" s="198"/>
      <c r="AF695" s="197">
        <f t="shared" si="140"/>
        <v>2.3200000000000009E-2</v>
      </c>
      <c r="AG695" s="197">
        <f t="shared" si="136"/>
        <v>0.99928500000000131</v>
      </c>
      <c r="AH695" s="198">
        <f>ROW(AC96)*AF695^IF(AG695=100%,0,1)*PRODUCT(INDEX(1-AF$599:AF694,))</f>
        <v>0.25331588343635597</v>
      </c>
      <c r="AI695" s="198">
        <f t="shared" si="137"/>
        <v>29.915297774362788</v>
      </c>
      <c r="AJ695" s="197">
        <f t="shared" si="141"/>
        <v>1.3200000000000005E-2</v>
      </c>
      <c r="AK695" s="197">
        <f t="shared" si="138"/>
        <v>0.57032249999999896</v>
      </c>
      <c r="AL695" s="198">
        <f>ROW(AG96)*AJ695^IF(AK695=100%,0,1)*PRODUCT(INDEX(1-AJ$599:AJ694,))</f>
        <v>0.36871855348840482</v>
      </c>
      <c r="AM695" s="199">
        <f t="shared" si="139"/>
        <v>28.467724363713774</v>
      </c>
      <c r="AN695" s="190"/>
    </row>
    <row r="696" spans="1:40" ht="14.45" customHeight="1">
      <c r="A696" s="190"/>
      <c r="B696" s="686"/>
      <c r="C696" s="196">
        <v>96</v>
      </c>
      <c r="D696" s="200"/>
      <c r="E696" s="200"/>
      <c r="F696" s="198"/>
      <c r="G696" s="198"/>
      <c r="H696" s="197"/>
      <c r="I696" s="197"/>
      <c r="J696" s="198"/>
      <c r="K696" s="198"/>
      <c r="L696" s="197"/>
      <c r="M696" s="197"/>
      <c r="N696" s="198"/>
      <c r="O696" s="198"/>
      <c r="P696" s="197"/>
      <c r="Q696" s="197"/>
      <c r="R696" s="198"/>
      <c r="S696" s="198"/>
      <c r="T696" s="197"/>
      <c r="U696" s="197"/>
      <c r="V696" s="198"/>
      <c r="W696" s="198"/>
      <c r="X696" s="197"/>
      <c r="Y696" s="197"/>
      <c r="Z696" s="198"/>
      <c r="AA696" s="198"/>
      <c r="AB696" s="197"/>
      <c r="AC696" s="197"/>
      <c r="AD696" s="198"/>
      <c r="AE696" s="198"/>
      <c r="AF696" s="197">
        <f t="shared" si="140"/>
        <v>2.3200000000000009E-2</v>
      </c>
      <c r="AG696" s="197">
        <f t="shared" si="136"/>
        <v>1</v>
      </c>
      <c r="AH696" s="198">
        <f>ROW(AC97)*AF696^IF(AG696=100%,0,1)*PRODUCT(INDEX(1-AF$599:AF695,))</f>
        <v>10.776570864422299</v>
      </c>
      <c r="AI696" s="198">
        <f t="shared" si="137"/>
        <v>40.691868638785088</v>
      </c>
      <c r="AJ696" s="197">
        <f t="shared" si="141"/>
        <v>1.3200000000000005E-2</v>
      </c>
      <c r="AK696" s="197">
        <f t="shared" si="138"/>
        <v>0.57646049999999893</v>
      </c>
      <c r="AL696" s="198">
        <f>ROW(AG97)*AJ696^IF(AK696=100%,0,1)*PRODUCT(INDEX(1-AJ$599:AJ695,))</f>
        <v>0.36764158804675745</v>
      </c>
      <c r="AM696" s="199">
        <f t="shared" si="139"/>
        <v>28.835365951760533</v>
      </c>
      <c r="AN696" s="190"/>
    </row>
    <row r="697" spans="1:40" ht="14.45" hidden="1" customHeight="1">
      <c r="A697" s="190"/>
      <c r="B697" s="686"/>
      <c r="C697" s="196">
        <v>97</v>
      </c>
      <c r="D697" s="200"/>
      <c r="E697" s="200"/>
      <c r="F697" s="198"/>
      <c r="G697" s="198"/>
      <c r="H697" s="197"/>
      <c r="I697" s="197"/>
      <c r="J697" s="198"/>
      <c r="K697" s="198"/>
      <c r="L697" s="197"/>
      <c r="M697" s="197"/>
      <c r="N697" s="198"/>
      <c r="O697" s="198"/>
      <c r="P697" s="197"/>
      <c r="Q697" s="197"/>
      <c r="R697" s="198"/>
      <c r="S697" s="198"/>
      <c r="T697" s="197"/>
      <c r="U697" s="197"/>
      <c r="V697" s="198"/>
      <c r="W697" s="198"/>
      <c r="X697" s="197"/>
      <c r="Y697" s="197"/>
      <c r="Z697" s="198"/>
      <c r="AA697" s="198"/>
      <c r="AB697" s="197"/>
      <c r="AC697" s="197"/>
      <c r="AD697" s="198"/>
      <c r="AE697" s="198"/>
      <c r="AF697" s="197"/>
      <c r="AG697" s="197"/>
      <c r="AH697" s="198"/>
      <c r="AI697" s="198"/>
      <c r="AJ697" s="197">
        <f t="shared" si="141"/>
        <v>1.3200000000000005E-2</v>
      </c>
      <c r="AK697" s="197">
        <f t="shared" si="138"/>
        <v>0.58259849999999891</v>
      </c>
      <c r="AL697" s="198">
        <f>ROW(AG98)*AJ697^IF(AK697=100%,0,1)*PRODUCT(INDEX(1-AJ$599:AJ696,))</f>
        <v>0.36652880897200979</v>
      </c>
      <c r="AM697" s="199">
        <f t="shared" si="139"/>
        <v>29.201894760732543</v>
      </c>
      <c r="AN697" s="190"/>
    </row>
    <row r="698" spans="1:40" ht="14.45" hidden="1" customHeight="1">
      <c r="A698" s="190"/>
      <c r="B698" s="686"/>
      <c r="C698" s="196">
        <v>98</v>
      </c>
      <c r="D698" s="200"/>
      <c r="E698" s="200"/>
      <c r="F698" s="198"/>
      <c r="G698" s="198"/>
      <c r="H698" s="197"/>
      <c r="I698" s="197"/>
      <c r="J698" s="198"/>
      <c r="K698" s="198"/>
      <c r="L698" s="197"/>
      <c r="M698" s="197"/>
      <c r="N698" s="198"/>
      <c r="O698" s="198"/>
      <c r="P698" s="197"/>
      <c r="Q698" s="197"/>
      <c r="R698" s="198"/>
      <c r="S698" s="198"/>
      <c r="T698" s="197"/>
      <c r="U698" s="197"/>
      <c r="V698" s="198"/>
      <c r="W698" s="198"/>
      <c r="X698" s="197"/>
      <c r="Y698" s="197"/>
      <c r="Z698" s="198"/>
      <c r="AA698" s="198"/>
      <c r="AB698" s="197"/>
      <c r="AC698" s="197"/>
      <c r="AD698" s="198"/>
      <c r="AE698" s="198"/>
      <c r="AF698" s="197"/>
      <c r="AG698" s="197"/>
      <c r="AH698" s="198"/>
      <c r="AI698" s="198"/>
      <c r="AJ698" s="197">
        <f t="shared" si="141"/>
        <v>1.3200000000000005E-2</v>
      </c>
      <c r="AK698" s="197">
        <f t="shared" si="138"/>
        <v>0.58873649999999889</v>
      </c>
      <c r="AL698" s="198">
        <f>ROW(AG99)*AJ698^IF(AK698=100%,0,1)*PRODUCT(INDEX(1-AJ$599:AJ697,))</f>
        <v>0.36538134939453409</v>
      </c>
      <c r="AM698" s="199">
        <f t="shared" si="139"/>
        <v>29.567276110127079</v>
      </c>
      <c r="AN698" s="190"/>
    </row>
    <row r="699" spans="1:40" ht="14.45" hidden="1" customHeight="1">
      <c r="A699" s="190"/>
      <c r="B699" s="686"/>
      <c r="C699" s="196">
        <v>99</v>
      </c>
      <c r="D699" s="200"/>
      <c r="E699" s="200"/>
      <c r="F699" s="198"/>
      <c r="G699" s="198"/>
      <c r="H699" s="197"/>
      <c r="I699" s="197"/>
      <c r="J699" s="198"/>
      <c r="K699" s="198"/>
      <c r="L699" s="197"/>
      <c r="M699" s="197"/>
      <c r="N699" s="198"/>
      <c r="O699" s="198"/>
      <c r="P699" s="197"/>
      <c r="Q699" s="197"/>
      <c r="R699" s="198"/>
      <c r="S699" s="198"/>
      <c r="T699" s="197"/>
      <c r="U699" s="197"/>
      <c r="V699" s="198"/>
      <c r="W699" s="198"/>
      <c r="X699" s="197"/>
      <c r="Y699" s="197"/>
      <c r="Z699" s="198"/>
      <c r="AA699" s="198"/>
      <c r="AB699" s="197"/>
      <c r="AC699" s="197"/>
      <c r="AD699" s="198"/>
      <c r="AE699" s="198"/>
      <c r="AF699" s="197"/>
      <c r="AG699" s="197"/>
      <c r="AH699" s="198"/>
      <c r="AI699" s="198"/>
      <c r="AJ699" s="197">
        <f t="shared" si="141"/>
        <v>1.3200000000000005E-2</v>
      </c>
      <c r="AK699" s="197">
        <f t="shared" si="138"/>
        <v>0.59487449999999886</v>
      </c>
      <c r="AL699" s="198">
        <f>ROW(AG100)*AJ699^IF(AK699=100%,0,1)*PRODUCT(INDEX(1-AJ$599:AJ698,))</f>
        <v>0.36420031877022857</v>
      </c>
      <c r="AM699" s="199">
        <f t="shared" si="139"/>
        <v>29.931476428897309</v>
      </c>
      <c r="AN699" s="190"/>
    </row>
    <row r="700" spans="1:40" ht="14.45" hidden="1" customHeight="1">
      <c r="A700" s="190"/>
      <c r="B700" s="686"/>
      <c r="C700" s="196">
        <v>100</v>
      </c>
      <c r="D700" s="200"/>
      <c r="E700" s="200"/>
      <c r="F700" s="198"/>
      <c r="G700" s="198"/>
      <c r="H700" s="197"/>
      <c r="I700" s="197"/>
      <c r="J700" s="198"/>
      <c r="K700" s="198"/>
      <c r="L700" s="197"/>
      <c r="M700" s="197"/>
      <c r="N700" s="198"/>
      <c r="O700" s="198"/>
      <c r="P700" s="197"/>
      <c r="Q700" s="197"/>
      <c r="R700" s="198"/>
      <c r="S700" s="198"/>
      <c r="T700" s="197"/>
      <c r="U700" s="197"/>
      <c r="V700" s="198"/>
      <c r="W700" s="198"/>
      <c r="X700" s="197"/>
      <c r="Y700" s="197"/>
      <c r="Z700" s="198"/>
      <c r="AA700" s="198"/>
      <c r="AB700" s="197"/>
      <c r="AC700" s="197"/>
      <c r="AD700" s="198"/>
      <c r="AE700" s="198"/>
      <c r="AF700" s="197"/>
      <c r="AG700" s="197"/>
      <c r="AH700" s="198"/>
      <c r="AI700" s="198"/>
      <c r="AJ700" s="197">
        <f t="shared" si="141"/>
        <v>1.3200000000000005E-2</v>
      </c>
      <c r="AK700" s="197">
        <f t="shared" si="138"/>
        <v>0.60101249999999884</v>
      </c>
      <c r="AL700" s="198">
        <f>ROW(AG101)*AJ700^IF(AK700=100%,0,1)*PRODUCT(INDEX(1-AJ$599:AJ699,))</f>
        <v>0.36298680330808614</v>
      </c>
      <c r="AM700" s="199">
        <f t="shared" si="139"/>
        <v>30.294463232205395</v>
      </c>
      <c r="AN700" s="190"/>
    </row>
    <row r="701" spans="1:40" ht="14.45" hidden="1" customHeight="1">
      <c r="A701" s="190"/>
      <c r="B701" s="686"/>
      <c r="C701" s="196">
        <v>101</v>
      </c>
      <c r="D701" s="200"/>
      <c r="E701" s="200"/>
      <c r="F701" s="198"/>
      <c r="G701" s="198"/>
      <c r="H701" s="197"/>
      <c r="I701" s="197"/>
      <c r="J701" s="198"/>
      <c r="K701" s="198"/>
      <c r="L701" s="197"/>
      <c r="M701" s="197"/>
      <c r="N701" s="198"/>
      <c r="O701" s="198"/>
      <c r="P701" s="197"/>
      <c r="Q701" s="197"/>
      <c r="R701" s="198"/>
      <c r="S701" s="198"/>
      <c r="T701" s="197"/>
      <c r="U701" s="197"/>
      <c r="V701" s="198"/>
      <c r="W701" s="198"/>
      <c r="X701" s="197"/>
      <c r="Y701" s="197"/>
      <c r="Z701" s="198"/>
      <c r="AA701" s="198"/>
      <c r="AB701" s="197"/>
      <c r="AC701" s="197"/>
      <c r="AD701" s="198"/>
      <c r="AE701" s="198"/>
      <c r="AF701" s="197"/>
      <c r="AG701" s="197"/>
      <c r="AH701" s="198"/>
      <c r="AI701" s="198"/>
      <c r="AJ701" s="197">
        <f t="shared" si="141"/>
        <v>1.3200000000000005E-2</v>
      </c>
      <c r="AK701" s="197">
        <f t="shared" si="138"/>
        <v>0.60715049999999882</v>
      </c>
      <c r="AL701" s="198">
        <f>ROW(AG102)*AJ701^IF(AK701=100%,0,1)*PRODUCT(INDEX(1-AJ$599:AJ700,))</f>
        <v>0.3617418663906018</v>
      </c>
      <c r="AM701" s="199">
        <f t="shared" si="139"/>
        <v>30.656205098595997</v>
      </c>
      <c r="AN701" s="190"/>
    </row>
    <row r="702" spans="1:40" ht="14.45" hidden="1" customHeight="1">
      <c r="A702" s="190"/>
      <c r="B702" s="686"/>
      <c r="C702" s="196">
        <v>102</v>
      </c>
      <c r="D702" s="200"/>
      <c r="E702" s="200"/>
      <c r="F702" s="198"/>
      <c r="G702" s="198"/>
      <c r="H702" s="197"/>
      <c r="I702" s="197"/>
      <c r="J702" s="198"/>
      <c r="K702" s="198"/>
      <c r="L702" s="197"/>
      <c r="M702" s="197"/>
      <c r="N702" s="198"/>
      <c r="O702" s="198"/>
      <c r="P702" s="197"/>
      <c r="Q702" s="197"/>
      <c r="R702" s="198"/>
      <c r="S702" s="198"/>
      <c r="T702" s="197"/>
      <c r="U702" s="197"/>
      <c r="V702" s="198"/>
      <c r="W702" s="198"/>
      <c r="X702" s="197"/>
      <c r="Y702" s="197"/>
      <c r="Z702" s="198"/>
      <c r="AA702" s="198"/>
      <c r="AB702" s="197"/>
      <c r="AC702" s="197"/>
      <c r="AD702" s="198"/>
      <c r="AE702" s="198"/>
      <c r="AF702" s="197"/>
      <c r="AG702" s="197"/>
      <c r="AH702" s="198"/>
      <c r="AI702" s="198"/>
      <c r="AJ702" s="197">
        <f t="shared" si="141"/>
        <v>1.3200000000000005E-2</v>
      </c>
      <c r="AK702" s="197">
        <f t="shared" si="138"/>
        <v>0.61328849999999879</v>
      </c>
      <c r="AL702" s="198">
        <f>ROW(AG103)*AJ702^IF(AK702=100%,0,1)*PRODUCT(INDEX(1-AJ$599:AJ701,))</f>
        <v>0.36046654898713065</v>
      </c>
      <c r="AM702" s="199">
        <f t="shared" si="139"/>
        <v>31.016671647583127</v>
      </c>
      <c r="AN702" s="190"/>
    </row>
    <row r="703" spans="1:40" ht="14.45" hidden="1" customHeight="1">
      <c r="A703" s="190"/>
      <c r="B703" s="686"/>
      <c r="C703" s="196">
        <v>103</v>
      </c>
      <c r="D703" s="200"/>
      <c r="E703" s="200"/>
      <c r="F703" s="198"/>
      <c r="G703" s="198"/>
      <c r="H703" s="197"/>
      <c r="I703" s="197"/>
      <c r="J703" s="198"/>
      <c r="K703" s="198"/>
      <c r="L703" s="197"/>
      <c r="M703" s="197"/>
      <c r="N703" s="198"/>
      <c r="O703" s="198"/>
      <c r="P703" s="197"/>
      <c r="Q703" s="197"/>
      <c r="R703" s="198"/>
      <c r="S703" s="198"/>
      <c r="T703" s="197"/>
      <c r="U703" s="197"/>
      <c r="V703" s="198"/>
      <c r="W703" s="198"/>
      <c r="X703" s="197"/>
      <c r="Y703" s="197"/>
      <c r="Z703" s="198"/>
      <c r="AA703" s="198"/>
      <c r="AB703" s="197"/>
      <c r="AC703" s="197"/>
      <c r="AD703" s="198"/>
      <c r="AE703" s="198"/>
      <c r="AF703" s="197"/>
      <c r="AG703" s="197"/>
      <c r="AH703" s="198"/>
      <c r="AI703" s="198"/>
      <c r="AJ703" s="197">
        <f t="shared" si="141"/>
        <v>1.3200000000000005E-2</v>
      </c>
      <c r="AK703" s="197">
        <f t="shared" si="138"/>
        <v>0.61942649999999877</v>
      </c>
      <c r="AL703" s="198">
        <f>ROW(AG104)*AJ703^IF(AK703=100%,0,1)*PRODUCT(INDEX(1-AJ$599:AJ702,))</f>
        <v>0.35916187006031119</v>
      </c>
      <c r="AM703" s="199">
        <f t="shared" si="139"/>
        <v>31.375833517643439</v>
      </c>
      <c r="AN703" s="190"/>
    </row>
    <row r="704" spans="1:40" ht="14.45" hidden="1" customHeight="1">
      <c r="A704" s="190"/>
      <c r="B704" s="686"/>
      <c r="C704" s="196">
        <v>104</v>
      </c>
      <c r="D704" s="200"/>
      <c r="E704" s="200"/>
      <c r="F704" s="198"/>
      <c r="G704" s="198"/>
      <c r="H704" s="197"/>
      <c r="I704" s="197"/>
      <c r="J704" s="198"/>
      <c r="K704" s="198"/>
      <c r="L704" s="197"/>
      <c r="M704" s="197"/>
      <c r="N704" s="198"/>
      <c r="O704" s="198"/>
      <c r="P704" s="197"/>
      <c r="Q704" s="197"/>
      <c r="R704" s="198"/>
      <c r="S704" s="198"/>
      <c r="T704" s="197"/>
      <c r="U704" s="197"/>
      <c r="V704" s="198"/>
      <c r="W704" s="198"/>
      <c r="X704" s="197"/>
      <c r="Y704" s="197"/>
      <c r="Z704" s="198"/>
      <c r="AA704" s="198"/>
      <c r="AB704" s="197"/>
      <c r="AC704" s="197"/>
      <c r="AD704" s="198"/>
      <c r="AE704" s="198"/>
      <c r="AF704" s="197"/>
      <c r="AG704" s="197"/>
      <c r="AH704" s="198"/>
      <c r="AI704" s="198"/>
      <c r="AJ704" s="197">
        <f t="shared" si="141"/>
        <v>1.3200000000000005E-2</v>
      </c>
      <c r="AK704" s="197">
        <f t="shared" si="138"/>
        <v>0.62556449999999875</v>
      </c>
      <c r="AL704" s="198">
        <f>ROW(AG105)*AJ704^IF(AK704=100%,0,1)*PRODUCT(INDEX(1-AJ$599:AJ703,))</f>
        <v>0.35782882696566432</v>
      </c>
      <c r="AM704" s="199">
        <f t="shared" si="139"/>
        <v>31.733662344609105</v>
      </c>
      <c r="AN704" s="190"/>
    </row>
    <row r="705" spans="1:40" ht="14.45" hidden="1" customHeight="1">
      <c r="A705" s="190"/>
      <c r="B705" s="686"/>
      <c r="C705" s="196">
        <v>105</v>
      </c>
      <c r="D705" s="200"/>
      <c r="E705" s="200"/>
      <c r="F705" s="198"/>
      <c r="G705" s="198"/>
      <c r="H705" s="197"/>
      <c r="I705" s="197"/>
      <c r="J705" s="198"/>
      <c r="K705" s="198"/>
      <c r="L705" s="197"/>
      <c r="M705" s="197"/>
      <c r="N705" s="198"/>
      <c r="O705" s="198"/>
      <c r="P705" s="197"/>
      <c r="Q705" s="197"/>
      <c r="R705" s="198"/>
      <c r="S705" s="198"/>
      <c r="T705" s="197"/>
      <c r="U705" s="197"/>
      <c r="V705" s="198"/>
      <c r="W705" s="198"/>
      <c r="X705" s="197"/>
      <c r="Y705" s="197"/>
      <c r="Z705" s="198"/>
      <c r="AA705" s="198"/>
      <c r="AB705" s="197"/>
      <c r="AC705" s="197"/>
      <c r="AD705" s="198"/>
      <c r="AE705" s="198"/>
      <c r="AF705" s="197"/>
      <c r="AG705" s="197"/>
      <c r="AH705" s="198"/>
      <c r="AI705" s="198"/>
      <c r="AJ705" s="197">
        <f t="shared" si="141"/>
        <v>1.3200000000000005E-2</v>
      </c>
      <c r="AK705" s="197">
        <f t="shared" si="138"/>
        <v>0.63170249999999872</v>
      </c>
      <c r="AL705" s="198">
        <f>ROW(AG106)*AJ705^IF(AK705=100%,0,1)*PRODUCT(INDEX(1-AJ$599:AJ704,))</f>
        <v>0.3564683958444767</v>
      </c>
      <c r="AM705" s="199">
        <f t="shared" si="139"/>
        <v>32.090130740453581</v>
      </c>
      <c r="AN705" s="190"/>
    </row>
    <row r="706" spans="1:40" ht="14.45" hidden="1" customHeight="1">
      <c r="A706" s="190"/>
      <c r="B706" s="686"/>
      <c r="C706" s="196">
        <v>106</v>
      </c>
      <c r="D706" s="200"/>
      <c r="E706" s="200"/>
      <c r="F706" s="198"/>
      <c r="G706" s="198"/>
      <c r="H706" s="197"/>
      <c r="I706" s="197"/>
      <c r="J706" s="198"/>
      <c r="K706" s="198"/>
      <c r="L706" s="197"/>
      <c r="M706" s="197"/>
      <c r="N706" s="198"/>
      <c r="O706" s="198"/>
      <c r="P706" s="197"/>
      <c r="Q706" s="197"/>
      <c r="R706" s="198"/>
      <c r="S706" s="198"/>
      <c r="T706" s="197"/>
      <c r="U706" s="197"/>
      <c r="V706" s="198"/>
      <c r="W706" s="198"/>
      <c r="X706" s="197"/>
      <c r="Y706" s="197"/>
      <c r="Z706" s="198"/>
      <c r="AA706" s="198"/>
      <c r="AB706" s="197"/>
      <c r="AC706" s="197"/>
      <c r="AD706" s="198"/>
      <c r="AE706" s="198"/>
      <c r="AF706" s="197"/>
      <c r="AG706" s="197"/>
      <c r="AH706" s="198"/>
      <c r="AI706" s="198"/>
      <c r="AJ706" s="197">
        <f t="shared" si="141"/>
        <v>1.3200000000000005E-2</v>
      </c>
      <c r="AK706" s="197">
        <f t="shared" si="138"/>
        <v>0.6378404999999987</v>
      </c>
      <c r="AL706" s="198">
        <f>ROW(AG107)*AJ706^IF(AK706=100%,0,1)*PRODUCT(INDEX(1-AJ$599:AJ705,))</f>
        <v>0.35508153201007803</v>
      </c>
      <c r="AM706" s="199">
        <f t="shared" si="139"/>
        <v>32.445212272463657</v>
      </c>
      <c r="AN706" s="190"/>
    </row>
    <row r="707" spans="1:40" ht="14.45" hidden="1" customHeight="1">
      <c r="A707" s="190"/>
      <c r="B707" s="686"/>
      <c r="C707" s="196">
        <v>107</v>
      </c>
      <c r="D707" s="200"/>
      <c r="E707" s="200"/>
      <c r="F707" s="198"/>
      <c r="G707" s="198"/>
      <c r="H707" s="197"/>
      <c r="I707" s="197"/>
      <c r="J707" s="198"/>
      <c r="K707" s="198"/>
      <c r="L707" s="197"/>
      <c r="M707" s="197"/>
      <c r="N707" s="198"/>
      <c r="O707" s="198"/>
      <c r="P707" s="197"/>
      <c r="Q707" s="197"/>
      <c r="R707" s="198"/>
      <c r="S707" s="198"/>
      <c r="T707" s="197"/>
      <c r="U707" s="197"/>
      <c r="V707" s="198"/>
      <c r="W707" s="198"/>
      <c r="X707" s="197"/>
      <c r="Y707" s="197"/>
      <c r="Z707" s="198"/>
      <c r="AA707" s="198"/>
      <c r="AB707" s="197"/>
      <c r="AC707" s="197"/>
      <c r="AD707" s="198"/>
      <c r="AE707" s="198"/>
      <c r="AF707" s="197"/>
      <c r="AG707" s="197"/>
      <c r="AH707" s="198"/>
      <c r="AI707" s="198"/>
      <c r="AJ707" s="197">
        <f t="shared" si="141"/>
        <v>1.3200000000000005E-2</v>
      </c>
      <c r="AK707" s="197">
        <f t="shared" si="138"/>
        <v>0.64397849999999868</v>
      </c>
      <c r="AL707" s="198">
        <f>ROW(AG108)*AJ707^IF(AK707=100%,0,1)*PRODUCT(INDEX(1-AJ$599:AJ706,))</f>
        <v>0.35366917032761552</v>
      </c>
      <c r="AM707" s="199">
        <f t="shared" si="139"/>
        <v>32.79888144279127</v>
      </c>
      <c r="AN707" s="190"/>
    </row>
    <row r="708" spans="1:40" ht="14.45" hidden="1" customHeight="1">
      <c r="A708" s="190"/>
      <c r="B708" s="686"/>
      <c r="C708" s="196">
        <v>108</v>
      </c>
      <c r="D708" s="200"/>
      <c r="E708" s="200"/>
      <c r="F708" s="198"/>
      <c r="G708" s="198"/>
      <c r="H708" s="197"/>
      <c r="I708" s="197"/>
      <c r="J708" s="198"/>
      <c r="K708" s="198"/>
      <c r="L708" s="197"/>
      <c r="M708" s="197"/>
      <c r="N708" s="198"/>
      <c r="O708" s="198"/>
      <c r="P708" s="197"/>
      <c r="Q708" s="197"/>
      <c r="R708" s="198"/>
      <c r="S708" s="198"/>
      <c r="T708" s="197"/>
      <c r="U708" s="197"/>
      <c r="V708" s="198"/>
      <c r="W708" s="198"/>
      <c r="X708" s="197"/>
      <c r="Y708" s="197"/>
      <c r="Z708" s="198"/>
      <c r="AA708" s="198"/>
      <c r="AB708" s="197"/>
      <c r="AC708" s="197"/>
      <c r="AD708" s="198"/>
      <c r="AE708" s="198"/>
      <c r="AF708" s="197"/>
      <c r="AG708" s="197"/>
      <c r="AH708" s="198"/>
      <c r="AI708" s="198"/>
      <c r="AJ708" s="197">
        <f t="shared" si="141"/>
        <v>1.3200000000000005E-2</v>
      </c>
      <c r="AK708" s="197">
        <f t="shared" si="138"/>
        <v>0.65011649999999865</v>
      </c>
      <c r="AL708" s="198">
        <f>ROW(AG109)*AJ708^IF(AK708=100%,0,1)*PRODUCT(INDEX(1-AJ$599:AJ707,))</f>
        <v>0.35223222558743256</v>
      </c>
      <c r="AM708" s="199">
        <f t="shared" si="139"/>
        <v>33.151113668378706</v>
      </c>
      <c r="AN708" s="190"/>
    </row>
    <row r="709" spans="1:40" ht="14.45" hidden="1" customHeight="1">
      <c r="A709" s="190"/>
      <c r="B709" s="686"/>
      <c r="C709" s="196">
        <v>109</v>
      </c>
      <c r="D709" s="200"/>
      <c r="E709" s="200"/>
      <c r="F709" s="198"/>
      <c r="G709" s="198"/>
      <c r="H709" s="197"/>
      <c r="I709" s="197"/>
      <c r="J709" s="198"/>
      <c r="K709" s="198"/>
      <c r="L709" s="197"/>
      <c r="M709" s="197"/>
      <c r="N709" s="198"/>
      <c r="O709" s="198"/>
      <c r="P709" s="197"/>
      <c r="Q709" s="197"/>
      <c r="R709" s="198"/>
      <c r="S709" s="198"/>
      <c r="T709" s="197"/>
      <c r="U709" s="197"/>
      <c r="V709" s="198"/>
      <c r="W709" s="198"/>
      <c r="X709" s="197"/>
      <c r="Y709" s="197"/>
      <c r="Z709" s="198"/>
      <c r="AA709" s="198"/>
      <c r="AB709" s="197"/>
      <c r="AC709" s="197"/>
      <c r="AD709" s="198"/>
      <c r="AE709" s="198"/>
      <c r="AF709" s="197"/>
      <c r="AG709" s="197"/>
      <c r="AH709" s="198"/>
      <c r="AI709" s="198"/>
      <c r="AJ709" s="197">
        <f t="shared" si="141"/>
        <v>1.3200000000000005E-2</v>
      </c>
      <c r="AK709" s="197">
        <f t="shared" si="138"/>
        <v>0.65625449999999863</v>
      </c>
      <c r="AL709" s="198">
        <f>ROW(AG110)*AJ709^IF(AK709=100%,0,1)*PRODUCT(INDEX(1-AJ$599:AJ708,))</f>
        <v>0.35077159287215265</v>
      </c>
      <c r="AM709" s="199">
        <f t="shared" si="139"/>
        <v>33.501885261250855</v>
      </c>
      <c r="AN709" s="190"/>
    </row>
    <row r="710" spans="1:40" ht="14.45" hidden="1" customHeight="1">
      <c r="A710" s="190"/>
      <c r="B710" s="686"/>
      <c r="C710" s="196">
        <v>110</v>
      </c>
      <c r="D710" s="200"/>
      <c r="E710" s="200"/>
      <c r="F710" s="198"/>
      <c r="G710" s="198"/>
      <c r="H710" s="197"/>
      <c r="I710" s="197"/>
      <c r="J710" s="198"/>
      <c r="K710" s="198"/>
      <c r="L710" s="197"/>
      <c r="M710" s="197"/>
      <c r="N710" s="198"/>
      <c r="O710" s="198"/>
      <c r="P710" s="197"/>
      <c r="Q710" s="197"/>
      <c r="R710" s="198"/>
      <c r="S710" s="198"/>
      <c r="T710" s="197"/>
      <c r="U710" s="197"/>
      <c r="V710" s="198"/>
      <c r="W710" s="198"/>
      <c r="X710" s="197"/>
      <c r="Y710" s="197"/>
      <c r="Z710" s="198"/>
      <c r="AA710" s="198"/>
      <c r="AB710" s="197"/>
      <c r="AC710" s="197"/>
      <c r="AD710" s="198"/>
      <c r="AE710" s="198"/>
      <c r="AF710" s="197"/>
      <c r="AG710" s="197"/>
      <c r="AH710" s="198"/>
      <c r="AI710" s="198"/>
      <c r="AJ710" s="197">
        <f t="shared" si="141"/>
        <v>1.3200000000000005E-2</v>
      </c>
      <c r="AK710" s="197">
        <f t="shared" si="138"/>
        <v>0.66239249999999861</v>
      </c>
      <c r="AL710" s="198">
        <f>ROW(AG111)*AJ710^IF(AK710=100%,0,1)*PRODUCT(INDEX(1-AJ$599:AJ709,))</f>
        <v>0.34928814791756962</v>
      </c>
      <c r="AM710" s="199">
        <f t="shared" si="139"/>
        <v>33.851173409168425</v>
      </c>
      <c r="AN710" s="190"/>
    </row>
    <row r="711" spans="1:40" ht="14.45" hidden="1" customHeight="1">
      <c r="A711" s="190"/>
      <c r="B711" s="686"/>
      <c r="C711" s="196">
        <v>111</v>
      </c>
      <c r="D711" s="200"/>
      <c r="E711" s="200"/>
      <c r="F711" s="198"/>
      <c r="G711" s="198"/>
      <c r="H711" s="197"/>
      <c r="I711" s="197"/>
      <c r="J711" s="198"/>
      <c r="K711" s="198"/>
      <c r="L711" s="197"/>
      <c r="M711" s="197"/>
      <c r="N711" s="198"/>
      <c r="O711" s="198"/>
      <c r="P711" s="197"/>
      <c r="Q711" s="197"/>
      <c r="R711" s="198"/>
      <c r="S711" s="198"/>
      <c r="T711" s="197"/>
      <c r="U711" s="197"/>
      <c r="V711" s="198"/>
      <c r="W711" s="198"/>
      <c r="X711" s="197"/>
      <c r="Y711" s="197"/>
      <c r="Z711" s="198"/>
      <c r="AA711" s="198"/>
      <c r="AB711" s="197"/>
      <c r="AC711" s="197"/>
      <c r="AD711" s="198"/>
      <c r="AE711" s="198"/>
      <c r="AF711" s="197"/>
      <c r="AG711" s="197"/>
      <c r="AH711" s="198"/>
      <c r="AI711" s="198"/>
      <c r="AJ711" s="197">
        <f t="shared" si="141"/>
        <v>1.3200000000000005E-2</v>
      </c>
      <c r="AK711" s="197">
        <f t="shared" si="138"/>
        <v>0.66853049999999858</v>
      </c>
      <c r="AL711" s="198">
        <f>ROW(AG112)*AJ711^IF(AK711=100%,0,1)*PRODUCT(INDEX(1-AJ$599:AJ710,))</f>
        <v>0.34778274746744564</v>
      </c>
      <c r="AM711" s="199">
        <f t="shared" si="139"/>
        <v>34.198956156635873</v>
      </c>
      <c r="AN711" s="190"/>
    </row>
    <row r="712" spans="1:40" ht="14.45" hidden="1" customHeight="1">
      <c r="A712" s="190"/>
      <c r="B712" s="686"/>
      <c r="C712" s="196">
        <v>112</v>
      </c>
      <c r="D712" s="200"/>
      <c r="E712" s="200"/>
      <c r="F712" s="198"/>
      <c r="G712" s="198"/>
      <c r="H712" s="197"/>
      <c r="I712" s="197"/>
      <c r="J712" s="198"/>
      <c r="K712" s="198"/>
      <c r="L712" s="197"/>
      <c r="M712" s="197"/>
      <c r="N712" s="198"/>
      <c r="O712" s="198"/>
      <c r="P712" s="197"/>
      <c r="Q712" s="197"/>
      <c r="R712" s="198"/>
      <c r="S712" s="198"/>
      <c r="T712" s="197"/>
      <c r="U712" s="197"/>
      <c r="V712" s="198"/>
      <c r="W712" s="198"/>
      <c r="X712" s="197"/>
      <c r="Y712" s="197"/>
      <c r="Z712" s="198"/>
      <c r="AA712" s="198"/>
      <c r="AB712" s="197"/>
      <c r="AC712" s="197"/>
      <c r="AD712" s="198"/>
      <c r="AE712" s="198"/>
      <c r="AF712" s="197"/>
      <c r="AG712" s="197"/>
      <c r="AH712" s="198"/>
      <c r="AI712" s="198"/>
      <c r="AJ712" s="197">
        <f t="shared" si="141"/>
        <v>1.3200000000000005E-2</v>
      </c>
      <c r="AK712" s="197">
        <f t="shared" si="138"/>
        <v>0.67466849999999856</v>
      </c>
      <c r="AL712" s="198">
        <f>ROW(AG113)*AJ712^IF(AK712=100%,0,1)*PRODUCT(INDEX(1-AJ$599:AJ711,))</f>
        <v>0.34625622962231173</v>
      </c>
      <c r="AM712" s="199">
        <f t="shared" si="139"/>
        <v>34.545212386258186</v>
      </c>
      <c r="AN712" s="190"/>
    </row>
    <row r="713" spans="1:40" ht="14.45" hidden="1" customHeight="1">
      <c r="A713" s="190"/>
      <c r="B713" s="686"/>
      <c r="C713" s="196">
        <v>113</v>
      </c>
      <c r="D713" s="200"/>
      <c r="E713" s="200"/>
      <c r="F713" s="198"/>
      <c r="G713" s="198"/>
      <c r="H713" s="197"/>
      <c r="I713" s="197"/>
      <c r="J713" s="198"/>
      <c r="K713" s="198"/>
      <c r="L713" s="197"/>
      <c r="M713" s="197"/>
      <c r="N713" s="198"/>
      <c r="O713" s="198"/>
      <c r="P713" s="197"/>
      <c r="Q713" s="197"/>
      <c r="R713" s="198"/>
      <c r="S713" s="198"/>
      <c r="T713" s="197"/>
      <c r="U713" s="197"/>
      <c r="V713" s="198"/>
      <c r="W713" s="198"/>
      <c r="X713" s="197"/>
      <c r="Y713" s="197"/>
      <c r="Z713" s="198"/>
      <c r="AA713" s="198"/>
      <c r="AB713" s="197"/>
      <c r="AC713" s="197"/>
      <c r="AD713" s="198"/>
      <c r="AE713" s="198"/>
      <c r="AF713" s="197"/>
      <c r="AG713" s="197"/>
      <c r="AH713" s="198"/>
      <c r="AI713" s="198"/>
      <c r="AJ713" s="197">
        <f t="shared" si="141"/>
        <v>1.3200000000000005E-2</v>
      </c>
      <c r="AK713" s="197">
        <f t="shared" si="138"/>
        <v>0.68080649999999854</v>
      </c>
      <c r="AL713" s="198">
        <f>ROW(AG114)*AJ713^IF(AK713=100%,0,1)*PRODUCT(INDEX(1-AJ$599:AJ712,))</f>
        <v>0.34470941418237067</v>
      </c>
      <c r="AM713" s="199">
        <f t="shared" si="139"/>
        <v>34.889921800440554</v>
      </c>
      <c r="AN713" s="190"/>
    </row>
    <row r="714" spans="1:40" ht="14.45" hidden="1" customHeight="1">
      <c r="A714" s="190"/>
      <c r="B714" s="686"/>
      <c r="C714" s="196">
        <v>114</v>
      </c>
      <c r="D714" s="200"/>
      <c r="E714" s="200"/>
      <c r="F714" s="198"/>
      <c r="G714" s="198"/>
      <c r="H714" s="197"/>
      <c r="I714" s="197"/>
      <c r="J714" s="198"/>
      <c r="K714" s="198"/>
      <c r="L714" s="197"/>
      <c r="M714" s="197"/>
      <c r="N714" s="198"/>
      <c r="O714" s="198"/>
      <c r="P714" s="197"/>
      <c r="Q714" s="197"/>
      <c r="R714" s="198"/>
      <c r="S714" s="198"/>
      <c r="T714" s="197"/>
      <c r="U714" s="197"/>
      <c r="V714" s="198"/>
      <c r="W714" s="198"/>
      <c r="X714" s="197"/>
      <c r="Y714" s="197"/>
      <c r="Z714" s="198"/>
      <c r="AA714" s="198"/>
      <c r="AB714" s="197"/>
      <c r="AC714" s="197"/>
      <c r="AD714" s="198"/>
      <c r="AE714" s="198"/>
      <c r="AF714" s="197"/>
      <c r="AG714" s="197"/>
      <c r="AH714" s="198"/>
      <c r="AI714" s="198"/>
      <c r="AJ714" s="197">
        <f t="shared" si="141"/>
        <v>1.3200000000000005E-2</v>
      </c>
      <c r="AK714" s="197">
        <f t="shared" si="138"/>
        <v>0.68694449999999851</v>
      </c>
      <c r="AL714" s="198">
        <f>ROW(AG115)*AJ714^IF(AK714=100%,0,1)*PRODUCT(INDEX(1-AJ$599:AJ713,))</f>
        <v>0.34314310298459466</v>
      </c>
      <c r="AM714" s="199">
        <f t="shared" si="139"/>
        <v>35.233064903425152</v>
      </c>
      <c r="AN714" s="190"/>
    </row>
    <row r="715" spans="1:40" ht="14.45" hidden="1" customHeight="1">
      <c r="A715" s="190"/>
      <c r="B715" s="686"/>
      <c r="C715" s="196">
        <v>115</v>
      </c>
      <c r="D715" s="200"/>
      <c r="E715" s="200"/>
      <c r="F715" s="198"/>
      <c r="G715" s="198"/>
      <c r="H715" s="197"/>
      <c r="I715" s="197"/>
      <c r="J715" s="198"/>
      <c r="K715" s="198"/>
      <c r="L715" s="197"/>
      <c r="M715" s="197"/>
      <c r="N715" s="198"/>
      <c r="O715" s="198"/>
      <c r="P715" s="197"/>
      <c r="Q715" s="197"/>
      <c r="R715" s="198"/>
      <c r="S715" s="198"/>
      <c r="T715" s="197"/>
      <c r="U715" s="197"/>
      <c r="V715" s="198"/>
      <c r="W715" s="198"/>
      <c r="X715" s="197"/>
      <c r="Y715" s="197"/>
      <c r="Z715" s="198"/>
      <c r="AA715" s="198"/>
      <c r="AB715" s="197"/>
      <c r="AC715" s="197"/>
      <c r="AD715" s="198"/>
      <c r="AE715" s="198"/>
      <c r="AF715" s="197"/>
      <c r="AG715" s="197"/>
      <c r="AH715" s="198"/>
      <c r="AI715" s="198"/>
      <c r="AJ715" s="197">
        <f t="shared" si="141"/>
        <v>1.3200000000000005E-2</v>
      </c>
      <c r="AK715" s="197">
        <f t="shared" si="138"/>
        <v>0.69308249999999849</v>
      </c>
      <c r="AL715" s="198">
        <f>ROW(AG116)*AJ715^IF(AK715=100%,0,1)*PRODUCT(INDEX(1-AJ$599:AJ714,))</f>
        <v>0.34155808023411277</v>
      </c>
      <c r="AM715" s="199">
        <f t="shared" si="139"/>
        <v>35.574622983659268</v>
      </c>
      <c r="AN715" s="190"/>
    </row>
    <row r="716" spans="1:40" ht="14.45" hidden="1" customHeight="1">
      <c r="A716" s="190"/>
      <c r="B716" s="686"/>
      <c r="C716" s="196">
        <v>116</v>
      </c>
      <c r="D716" s="200"/>
      <c r="E716" s="200"/>
      <c r="F716" s="198"/>
      <c r="G716" s="198"/>
      <c r="H716" s="197"/>
      <c r="I716" s="197"/>
      <c r="J716" s="198"/>
      <c r="K716" s="198"/>
      <c r="L716" s="197"/>
      <c r="M716" s="197"/>
      <c r="N716" s="198"/>
      <c r="O716" s="198"/>
      <c r="P716" s="197"/>
      <c r="Q716" s="197"/>
      <c r="R716" s="198"/>
      <c r="S716" s="198"/>
      <c r="T716" s="197"/>
      <c r="U716" s="197"/>
      <c r="V716" s="198"/>
      <c r="W716" s="198"/>
      <c r="X716" s="197"/>
      <c r="Y716" s="197"/>
      <c r="Z716" s="198"/>
      <c r="AA716" s="198"/>
      <c r="AB716" s="197"/>
      <c r="AC716" s="197"/>
      <c r="AD716" s="198"/>
      <c r="AE716" s="198"/>
      <c r="AF716" s="197"/>
      <c r="AG716" s="197"/>
      <c r="AH716" s="198"/>
      <c r="AI716" s="198"/>
      <c r="AJ716" s="197">
        <f t="shared" si="141"/>
        <v>1.3200000000000005E-2</v>
      </c>
      <c r="AK716" s="197">
        <f t="shared" si="138"/>
        <v>0.69922049999999847</v>
      </c>
      <c r="AL716" s="198">
        <f>ROW(AG117)*AJ716^IF(AK716=100%,0,1)*PRODUCT(INDEX(1-AJ$599:AJ715,))</f>
        <v>0.33995511282997959</v>
      </c>
      <c r="AM716" s="199">
        <f t="shared" si="139"/>
        <v>35.914578096489244</v>
      </c>
      <c r="AN716" s="190"/>
    </row>
    <row r="717" spans="1:40" ht="14.45" hidden="1" customHeight="1">
      <c r="A717" s="190"/>
      <c r="B717" s="686"/>
      <c r="C717" s="196">
        <v>117</v>
      </c>
      <c r="D717" s="200"/>
      <c r="E717" s="200"/>
      <c r="F717" s="198"/>
      <c r="G717" s="198"/>
      <c r="H717" s="197"/>
      <c r="I717" s="197"/>
      <c r="J717" s="198"/>
      <c r="K717" s="198"/>
      <c r="L717" s="197"/>
      <c r="M717" s="197"/>
      <c r="N717" s="198"/>
      <c r="O717" s="198"/>
      <c r="P717" s="197"/>
      <c r="Q717" s="197"/>
      <c r="R717" s="198"/>
      <c r="S717" s="198"/>
      <c r="T717" s="197"/>
      <c r="U717" s="197"/>
      <c r="V717" s="198"/>
      <c r="W717" s="198"/>
      <c r="X717" s="197"/>
      <c r="Y717" s="197"/>
      <c r="Z717" s="198"/>
      <c r="AA717" s="198"/>
      <c r="AB717" s="197"/>
      <c r="AC717" s="197"/>
      <c r="AD717" s="198"/>
      <c r="AE717" s="198"/>
      <c r="AF717" s="197"/>
      <c r="AG717" s="197"/>
      <c r="AH717" s="198"/>
      <c r="AI717" s="198"/>
      <c r="AJ717" s="197">
        <f t="shared" si="141"/>
        <v>1.3200000000000005E-2</v>
      </c>
      <c r="AK717" s="197">
        <f t="shared" si="138"/>
        <v>0.70535849999999845</v>
      </c>
      <c r="AL717" s="198">
        <f>ROW(AG118)*AJ717^IF(AK717=100%,0,1)*PRODUCT(INDEX(1-AJ$599:AJ716,))</f>
        <v>0.33833495068541553</v>
      </c>
      <c r="AM717" s="199">
        <f t="shared" si="139"/>
        <v>36.252913047174658</v>
      </c>
      <c r="AN717" s="190"/>
    </row>
    <row r="718" spans="1:40" ht="14.45" hidden="1" customHeight="1">
      <c r="A718" s="190"/>
      <c r="B718" s="686"/>
      <c r="C718" s="196">
        <v>118</v>
      </c>
      <c r="D718" s="200"/>
      <c r="E718" s="200"/>
      <c r="F718" s="198"/>
      <c r="G718" s="198"/>
      <c r="H718" s="197"/>
      <c r="I718" s="197"/>
      <c r="J718" s="198"/>
      <c r="K718" s="198"/>
      <c r="L718" s="197"/>
      <c r="M718" s="197"/>
      <c r="N718" s="198"/>
      <c r="O718" s="198"/>
      <c r="P718" s="197"/>
      <c r="Q718" s="197"/>
      <c r="R718" s="198"/>
      <c r="S718" s="198"/>
      <c r="T718" s="197"/>
      <c r="U718" s="197"/>
      <c r="V718" s="198"/>
      <c r="W718" s="198"/>
      <c r="X718" s="197"/>
      <c r="Y718" s="197"/>
      <c r="Z718" s="198"/>
      <c r="AA718" s="198"/>
      <c r="AB718" s="197"/>
      <c r="AC718" s="197"/>
      <c r="AD718" s="198"/>
      <c r="AE718" s="198"/>
      <c r="AF718" s="197"/>
      <c r="AG718" s="197"/>
      <c r="AH718" s="198"/>
      <c r="AI718" s="198"/>
      <c r="AJ718" s="197">
        <f t="shared" si="141"/>
        <v>1.3200000000000005E-2</v>
      </c>
      <c r="AK718" s="197">
        <f t="shared" si="138"/>
        <v>0.71149649999999842</v>
      </c>
      <c r="AL718" s="198">
        <f>ROW(AG119)*AJ718^IF(AK718=100%,0,1)*PRODUCT(INDEX(1-AJ$599:AJ717,))</f>
        <v>0.33669832704260844</v>
      </c>
      <c r="AM718" s="199">
        <f t="shared" si="139"/>
        <v>36.58961137421727</v>
      </c>
      <c r="AN718" s="190"/>
    </row>
    <row r="719" spans="1:40" ht="14.45" hidden="1" customHeight="1">
      <c r="A719" s="190"/>
      <c r="B719" s="686"/>
      <c r="C719" s="196">
        <v>119</v>
      </c>
      <c r="D719" s="200"/>
      <c r="E719" s="200"/>
      <c r="F719" s="198"/>
      <c r="G719" s="198"/>
      <c r="H719" s="197"/>
      <c r="I719" s="197"/>
      <c r="J719" s="198"/>
      <c r="K719" s="198"/>
      <c r="L719" s="197"/>
      <c r="M719" s="197"/>
      <c r="N719" s="198"/>
      <c r="O719" s="198"/>
      <c r="P719" s="197"/>
      <c r="Q719" s="197"/>
      <c r="R719" s="198"/>
      <c r="S719" s="198"/>
      <c r="T719" s="197"/>
      <c r="U719" s="197"/>
      <c r="V719" s="198"/>
      <c r="W719" s="198"/>
      <c r="X719" s="197"/>
      <c r="Y719" s="197"/>
      <c r="Z719" s="198"/>
      <c r="AA719" s="198"/>
      <c r="AB719" s="197"/>
      <c r="AC719" s="197"/>
      <c r="AD719" s="198"/>
      <c r="AE719" s="198"/>
      <c r="AF719" s="197"/>
      <c r="AG719" s="197"/>
      <c r="AH719" s="198"/>
      <c r="AI719" s="198"/>
      <c r="AJ719" s="197">
        <f t="shared" si="141"/>
        <v>1.3200000000000005E-2</v>
      </c>
      <c r="AK719" s="197">
        <f t="shared" si="138"/>
        <v>0.7176344999999984</v>
      </c>
      <c r="AL719" s="198">
        <f>ROW(AG120)*AJ719^IF(AK719=100%,0,1)*PRODUCT(INDEX(1-AJ$599:AJ718,))</f>
        <v>0.33504595878216403</v>
      </c>
      <c r="AM719" s="199">
        <f t="shared" si="139"/>
        <v>36.924657332999438</v>
      </c>
      <c r="AN719" s="190"/>
    </row>
    <row r="720" spans="1:40" ht="14.45" hidden="1" customHeight="1">
      <c r="A720" s="190"/>
      <c r="B720" s="686"/>
      <c r="C720" s="196">
        <v>120</v>
      </c>
      <c r="D720" s="200"/>
      <c r="E720" s="200"/>
      <c r="F720" s="198"/>
      <c r="G720" s="198"/>
      <c r="H720" s="197"/>
      <c r="I720" s="197"/>
      <c r="J720" s="198"/>
      <c r="K720" s="198"/>
      <c r="L720" s="197"/>
      <c r="M720" s="197"/>
      <c r="N720" s="198"/>
      <c r="O720" s="198"/>
      <c r="P720" s="197"/>
      <c r="Q720" s="197"/>
      <c r="R720" s="198"/>
      <c r="S720" s="198"/>
      <c r="T720" s="197"/>
      <c r="U720" s="197"/>
      <c r="V720" s="198"/>
      <c r="W720" s="198"/>
      <c r="X720" s="197"/>
      <c r="Y720" s="197"/>
      <c r="Z720" s="198"/>
      <c r="AA720" s="198"/>
      <c r="AB720" s="197"/>
      <c r="AC720" s="197"/>
      <c r="AD720" s="198"/>
      <c r="AE720" s="198"/>
      <c r="AF720" s="197"/>
      <c r="AG720" s="197"/>
      <c r="AH720" s="198"/>
      <c r="AI720" s="198"/>
      <c r="AJ720" s="197">
        <f t="shared" si="141"/>
        <v>1.3200000000000005E-2</v>
      </c>
      <c r="AK720" s="197">
        <f t="shared" si="138"/>
        <v>0.72377249999999838</v>
      </c>
      <c r="AL720" s="198">
        <f>ROW(AG121)*AJ720^IF(AK720=100%,0,1)*PRODUCT(INDEX(1-AJ$599:AJ719,))</f>
        <v>0.33337854672729145</v>
      </c>
      <c r="AM720" s="199">
        <f t="shared" si="139"/>
        <v>37.258035879726727</v>
      </c>
      <c r="AN720" s="190"/>
    </row>
    <row r="721" spans="1:40" ht="14.45" hidden="1" customHeight="1">
      <c r="A721" s="190"/>
      <c r="B721" s="686"/>
      <c r="C721" s="196">
        <v>121</v>
      </c>
      <c r="D721" s="200"/>
      <c r="E721" s="200"/>
      <c r="F721" s="198"/>
      <c r="G721" s="198"/>
      <c r="H721" s="197"/>
      <c r="I721" s="197"/>
      <c r="J721" s="198"/>
      <c r="K721" s="198"/>
      <c r="L721" s="197"/>
      <c r="M721" s="197"/>
      <c r="N721" s="198"/>
      <c r="O721" s="198"/>
      <c r="P721" s="197"/>
      <c r="Q721" s="197"/>
      <c r="R721" s="198"/>
      <c r="S721" s="198"/>
      <c r="T721" s="197"/>
      <c r="U721" s="197"/>
      <c r="V721" s="198"/>
      <c r="W721" s="198"/>
      <c r="X721" s="197"/>
      <c r="Y721" s="197"/>
      <c r="Z721" s="198"/>
      <c r="AA721" s="198"/>
      <c r="AB721" s="197"/>
      <c r="AC721" s="197"/>
      <c r="AD721" s="198"/>
      <c r="AE721" s="198"/>
      <c r="AF721" s="197"/>
      <c r="AG721" s="197"/>
      <c r="AH721" s="198"/>
      <c r="AI721" s="198"/>
      <c r="AJ721" s="197">
        <f t="shared" si="141"/>
        <v>1.3200000000000005E-2</v>
      </c>
      <c r="AK721" s="197">
        <f t="shared" si="138"/>
        <v>0.72991049999999835</v>
      </c>
      <c r="AL721" s="198">
        <f>ROW(AG122)*AJ721^IF(AK721=100%,0,1)*PRODUCT(INDEX(1-AJ$599:AJ720,))</f>
        <v>0.33169677594280933</v>
      </c>
      <c r="AM721" s="199">
        <f t="shared" si="139"/>
        <v>37.589732655669536</v>
      </c>
      <c r="AN721" s="190"/>
    </row>
    <row r="722" spans="1:40" ht="14.45" hidden="1" customHeight="1">
      <c r="A722" s="190"/>
      <c r="B722" s="686"/>
      <c r="C722" s="196">
        <v>122</v>
      </c>
      <c r="D722" s="200"/>
      <c r="E722" s="200"/>
      <c r="F722" s="198"/>
      <c r="G722" s="198"/>
      <c r="H722" s="197"/>
      <c r="I722" s="197"/>
      <c r="J722" s="198"/>
      <c r="K722" s="198"/>
      <c r="L722" s="197"/>
      <c r="M722" s="197"/>
      <c r="N722" s="198"/>
      <c r="O722" s="198"/>
      <c r="P722" s="197"/>
      <c r="Q722" s="197"/>
      <c r="R722" s="198"/>
      <c r="S722" s="198"/>
      <c r="T722" s="197"/>
      <c r="U722" s="197"/>
      <c r="V722" s="198"/>
      <c r="W722" s="198"/>
      <c r="X722" s="197"/>
      <c r="Y722" s="197"/>
      <c r="Z722" s="198"/>
      <c r="AA722" s="198"/>
      <c r="AB722" s="197"/>
      <c r="AC722" s="197"/>
      <c r="AD722" s="198"/>
      <c r="AE722" s="198"/>
      <c r="AF722" s="197"/>
      <c r="AG722" s="197"/>
      <c r="AH722" s="198"/>
      <c r="AI722" s="198"/>
      <c r="AJ722" s="197">
        <f t="shared" si="141"/>
        <v>1.3200000000000005E-2</v>
      </c>
      <c r="AK722" s="197">
        <f t="shared" si="138"/>
        <v>0.73604849999999833</v>
      </c>
      <c r="AL722" s="198">
        <f>ROW(AG123)*AJ722^IF(AK722=100%,0,1)*PRODUCT(INDEX(1-AJ$599:AJ721,))</f>
        <v>0.33000131602905575</v>
      </c>
      <c r="AM722" s="199">
        <f t="shared" si="139"/>
        <v>37.919733971698591</v>
      </c>
      <c r="AN722" s="190"/>
    </row>
    <row r="723" spans="1:40" ht="14.45" hidden="1" customHeight="1">
      <c r="A723" s="190"/>
      <c r="B723" s="686"/>
      <c r="C723" s="196">
        <v>123</v>
      </c>
      <c r="D723" s="200"/>
      <c r="E723" s="200"/>
      <c r="F723" s="198"/>
      <c r="G723" s="198"/>
      <c r="H723" s="197"/>
      <c r="I723" s="197"/>
      <c r="J723" s="198"/>
      <c r="K723" s="198"/>
      <c r="L723" s="197"/>
      <c r="M723" s="197"/>
      <c r="N723" s="198"/>
      <c r="O723" s="198"/>
      <c r="P723" s="197"/>
      <c r="Q723" s="197"/>
      <c r="R723" s="198"/>
      <c r="S723" s="198"/>
      <c r="T723" s="197"/>
      <c r="U723" s="197"/>
      <c r="V723" s="198"/>
      <c r="W723" s="198"/>
      <c r="X723" s="197"/>
      <c r="Y723" s="197"/>
      <c r="Z723" s="198"/>
      <c r="AA723" s="198"/>
      <c r="AB723" s="197"/>
      <c r="AC723" s="197"/>
      <c r="AD723" s="198"/>
      <c r="AE723" s="198"/>
      <c r="AF723" s="197"/>
      <c r="AG723" s="197"/>
      <c r="AH723" s="198"/>
      <c r="AI723" s="198"/>
      <c r="AJ723" s="197">
        <f t="shared" si="141"/>
        <v>1.3200000000000005E-2</v>
      </c>
      <c r="AK723" s="197">
        <f t="shared" si="138"/>
        <v>0.74218649999999831</v>
      </c>
      <c r="AL723" s="198">
        <f>ROW(AG124)*AJ723^IF(AK723=100%,0,1)*PRODUCT(INDEX(1-AJ$599:AJ722,))</f>
        <v>0.32829282141078503</v>
      </c>
      <c r="AM723" s="199">
        <f t="shared" si="139"/>
        <v>38.248026793109375</v>
      </c>
      <c r="AN723" s="190"/>
    </row>
    <row r="724" spans="1:40" ht="14.45" hidden="1" customHeight="1">
      <c r="A724" s="190"/>
      <c r="B724" s="686"/>
      <c r="C724" s="196">
        <v>124</v>
      </c>
      <c r="D724" s="200"/>
      <c r="E724" s="200"/>
      <c r="F724" s="198"/>
      <c r="G724" s="198"/>
      <c r="H724" s="197"/>
      <c r="I724" s="197"/>
      <c r="J724" s="198"/>
      <c r="K724" s="198"/>
      <c r="L724" s="197"/>
      <c r="M724" s="197"/>
      <c r="N724" s="198"/>
      <c r="O724" s="198"/>
      <c r="P724" s="197"/>
      <c r="Q724" s="197"/>
      <c r="R724" s="198"/>
      <c r="S724" s="198"/>
      <c r="T724" s="197"/>
      <c r="U724" s="197"/>
      <c r="V724" s="198"/>
      <c r="W724" s="198"/>
      <c r="X724" s="197"/>
      <c r="Y724" s="197"/>
      <c r="Z724" s="198"/>
      <c r="AA724" s="198"/>
      <c r="AB724" s="197"/>
      <c r="AC724" s="197"/>
      <c r="AD724" s="198"/>
      <c r="AE724" s="198"/>
      <c r="AF724" s="197"/>
      <c r="AG724" s="197"/>
      <c r="AH724" s="198"/>
      <c r="AI724" s="198"/>
      <c r="AJ724" s="197">
        <f t="shared" si="141"/>
        <v>1.3200000000000005E-2</v>
      </c>
      <c r="AK724" s="197">
        <f t="shared" si="138"/>
        <v>0.74832449999999828</v>
      </c>
      <c r="AL724" s="198">
        <f>ROW(AG125)*AJ724^IF(AK724=100%,0,1)*PRODUCT(INDEX(1-AJ$599:AJ723,))</f>
        <v>0.32657193162113168</v>
      </c>
      <c r="AM724" s="199">
        <f t="shared" si="139"/>
        <v>38.574598724730507</v>
      </c>
      <c r="AN724" s="190"/>
    </row>
    <row r="725" spans="1:40" ht="14.45" hidden="1" customHeight="1">
      <c r="A725" s="190"/>
      <c r="B725" s="686"/>
      <c r="C725" s="196">
        <v>125</v>
      </c>
      <c r="D725" s="200"/>
      <c r="E725" s="200"/>
      <c r="F725" s="198"/>
      <c r="G725" s="198"/>
      <c r="H725" s="197"/>
      <c r="I725" s="197"/>
      <c r="J725" s="198"/>
      <c r="K725" s="198"/>
      <c r="L725" s="197"/>
      <c r="M725" s="197"/>
      <c r="N725" s="198"/>
      <c r="O725" s="198"/>
      <c r="P725" s="197"/>
      <c r="Q725" s="197"/>
      <c r="R725" s="198"/>
      <c r="S725" s="198"/>
      <c r="T725" s="197"/>
      <c r="U725" s="197"/>
      <c r="V725" s="198"/>
      <c r="W725" s="198"/>
      <c r="X725" s="197"/>
      <c r="Y725" s="197"/>
      <c r="Z725" s="198"/>
      <c r="AA725" s="198"/>
      <c r="AB725" s="197"/>
      <c r="AC725" s="197"/>
      <c r="AD725" s="198"/>
      <c r="AE725" s="198"/>
      <c r="AF725" s="197"/>
      <c r="AG725" s="197"/>
      <c r="AH725" s="198"/>
      <c r="AI725" s="198"/>
      <c r="AJ725" s="197">
        <f t="shared" si="141"/>
        <v>1.3200000000000005E-2</v>
      </c>
      <c r="AK725" s="197">
        <f t="shared" si="138"/>
        <v>0.75446249999999826</v>
      </c>
      <c r="AL725" s="198">
        <f>ROW(AG126)*AJ725^IF(AK725=100%,0,1)*PRODUCT(INDEX(1-AJ$599:AJ724,))</f>
        <v>0.32483927158072262</v>
      </c>
      <c r="AM725" s="199">
        <f t="shared" si="139"/>
        <v>38.899437996311228</v>
      </c>
      <c r="AN725" s="190"/>
    </row>
    <row r="726" spans="1:40" ht="14.45" hidden="1" customHeight="1">
      <c r="A726" s="190"/>
      <c r="B726" s="686"/>
      <c r="C726" s="196">
        <v>126</v>
      </c>
      <c r="D726" s="200"/>
      <c r="E726" s="200"/>
      <c r="F726" s="198"/>
      <c r="G726" s="198"/>
      <c r="H726" s="197"/>
      <c r="I726" s="197"/>
      <c r="J726" s="198"/>
      <c r="K726" s="198"/>
      <c r="L726" s="197"/>
      <c r="M726" s="197"/>
      <c r="N726" s="198"/>
      <c r="O726" s="198"/>
      <c r="P726" s="197"/>
      <c r="Q726" s="197"/>
      <c r="R726" s="198"/>
      <c r="S726" s="198"/>
      <c r="T726" s="197"/>
      <c r="U726" s="197"/>
      <c r="V726" s="198"/>
      <c r="W726" s="198"/>
      <c r="X726" s="197"/>
      <c r="Y726" s="197"/>
      <c r="Z726" s="198"/>
      <c r="AA726" s="198"/>
      <c r="AB726" s="197"/>
      <c r="AC726" s="197"/>
      <c r="AD726" s="198"/>
      <c r="AE726" s="198"/>
      <c r="AF726" s="197"/>
      <c r="AG726" s="197"/>
      <c r="AH726" s="198"/>
      <c r="AI726" s="198"/>
      <c r="AJ726" s="197">
        <f t="shared" si="141"/>
        <v>1.3200000000000005E-2</v>
      </c>
      <c r="AK726" s="197">
        <f t="shared" si="138"/>
        <v>0.76060049999999824</v>
      </c>
      <c r="AL726" s="198">
        <f>ROW(AG127)*AJ726^IF(AK726=100%,0,1)*PRODUCT(INDEX(1-AJ$599:AJ725,))</f>
        <v>0.32309545187201466</v>
      </c>
      <c r="AM726" s="199">
        <f t="shared" si="139"/>
        <v>39.222533448183242</v>
      </c>
      <c r="AN726" s="190"/>
    </row>
    <row r="727" spans="1:40" ht="14.45" hidden="1" customHeight="1">
      <c r="A727" s="190"/>
      <c r="B727" s="686"/>
      <c r="C727" s="196">
        <v>127</v>
      </c>
      <c r="D727" s="200"/>
      <c r="E727" s="200"/>
      <c r="F727" s="198"/>
      <c r="G727" s="198"/>
      <c r="H727" s="197"/>
      <c r="I727" s="197"/>
      <c r="J727" s="198"/>
      <c r="K727" s="198"/>
      <c r="L727" s="197"/>
      <c r="M727" s="197"/>
      <c r="N727" s="198"/>
      <c r="O727" s="198"/>
      <c r="P727" s="197"/>
      <c r="Q727" s="197"/>
      <c r="R727" s="198"/>
      <c r="S727" s="198"/>
      <c r="T727" s="197"/>
      <c r="U727" s="197"/>
      <c r="V727" s="198"/>
      <c r="W727" s="198"/>
      <c r="X727" s="197"/>
      <c r="Y727" s="197"/>
      <c r="Z727" s="198"/>
      <c r="AA727" s="198"/>
      <c r="AB727" s="197"/>
      <c r="AC727" s="197"/>
      <c r="AD727" s="198"/>
      <c r="AE727" s="198"/>
      <c r="AF727" s="197"/>
      <c r="AG727" s="197"/>
      <c r="AH727" s="198"/>
      <c r="AI727" s="198"/>
      <c r="AJ727" s="197">
        <f t="shared" si="141"/>
        <v>1.3200000000000005E-2</v>
      </c>
      <c r="AK727" s="197">
        <f t="shared" si="138"/>
        <v>0.76673849999999821</v>
      </c>
      <c r="AL727" s="198">
        <f>ROW(AG128)*AJ727^IF(AK727=100%,0,1)*PRODUCT(INDEX(1-AJ$599:AJ726,))</f>
        <v>0.32134106900893639</v>
      </c>
      <c r="AM727" s="199">
        <f t="shared" si="139"/>
        <v>39.543874517192179</v>
      </c>
      <c r="AN727" s="190"/>
    </row>
    <row r="728" spans="1:40" ht="14.45" hidden="1" customHeight="1">
      <c r="A728" s="190"/>
      <c r="B728" s="686"/>
      <c r="C728" s="196">
        <v>128</v>
      </c>
      <c r="D728" s="200"/>
      <c r="E728" s="200"/>
      <c r="F728" s="198"/>
      <c r="G728" s="198"/>
      <c r="H728" s="197"/>
      <c r="I728" s="197"/>
      <c r="J728" s="198"/>
      <c r="K728" s="198"/>
      <c r="L728" s="197"/>
      <c r="M728" s="197"/>
      <c r="N728" s="198"/>
      <c r="O728" s="198"/>
      <c r="P728" s="197"/>
      <c r="Q728" s="197"/>
      <c r="R728" s="198"/>
      <c r="S728" s="198"/>
      <c r="T728" s="197"/>
      <c r="U728" s="197"/>
      <c r="V728" s="198"/>
      <c r="W728" s="198"/>
      <c r="X728" s="197"/>
      <c r="Y728" s="197"/>
      <c r="Z728" s="198"/>
      <c r="AA728" s="198"/>
      <c r="AB728" s="197"/>
      <c r="AC728" s="197"/>
      <c r="AD728" s="198"/>
      <c r="AE728" s="198"/>
      <c r="AF728" s="197"/>
      <c r="AG728" s="197"/>
      <c r="AH728" s="198"/>
      <c r="AI728" s="198"/>
      <c r="AJ728" s="197">
        <f t="shared" si="141"/>
        <v>1.3200000000000005E-2</v>
      </c>
      <c r="AK728" s="197">
        <f t="shared" si="138"/>
        <v>0.77287649999999819</v>
      </c>
      <c r="AL728" s="198">
        <f>ROW(AG129)*AJ728^IF(AK728=100%,0,1)*PRODUCT(INDEX(1-AJ$599:AJ727,))</f>
        <v>0.31957670570190921</v>
      </c>
      <c r="AM728" s="199">
        <f t="shared" si="139"/>
        <v>39.863451222894092</v>
      </c>
      <c r="AN728" s="190"/>
    </row>
    <row r="729" spans="1:40" ht="14.45" hidden="1" customHeight="1">
      <c r="A729" s="190"/>
      <c r="B729" s="686"/>
      <c r="C729" s="196">
        <v>129</v>
      </c>
      <c r="D729" s="200"/>
      <c r="E729" s="200"/>
      <c r="F729" s="198"/>
      <c r="G729" s="198"/>
      <c r="H729" s="197"/>
      <c r="I729" s="197"/>
      <c r="J729" s="198"/>
      <c r="K729" s="198"/>
      <c r="L729" s="197"/>
      <c r="M729" s="197"/>
      <c r="N729" s="198"/>
      <c r="O729" s="198"/>
      <c r="P729" s="197"/>
      <c r="Q729" s="197"/>
      <c r="R729" s="198"/>
      <c r="S729" s="198"/>
      <c r="T729" s="197"/>
      <c r="U729" s="197"/>
      <c r="V729" s="198"/>
      <c r="W729" s="198"/>
      <c r="X729" s="197"/>
      <c r="Y729" s="197"/>
      <c r="Z729" s="198"/>
      <c r="AA729" s="198"/>
      <c r="AB729" s="197"/>
      <c r="AC729" s="197"/>
      <c r="AD729" s="198"/>
      <c r="AE729" s="198"/>
      <c r="AF729" s="197"/>
      <c r="AG729" s="197"/>
      <c r="AH729" s="198"/>
      <c r="AI729" s="198"/>
      <c r="AJ729" s="197">
        <f t="shared" si="141"/>
        <v>1.3200000000000005E-2</v>
      </c>
      <c r="AK729" s="197">
        <f t="shared" ref="AK729:AK766" si="142">IF(AK728+AJ728*0.465&gt;1,1,AK728+AJ728*0.465)</f>
        <v>0.77901449999999817</v>
      </c>
      <c r="AL729" s="198">
        <f>ROW(AG130)*AJ729^IF(AK729=100%,0,1)*PRODUCT(INDEX(1-AJ$599:AJ728,))</f>
        <v>0.31780293111832342</v>
      </c>
      <c r="AM729" s="199">
        <f t="shared" ref="AM729:AM764" si="143">SUM(AL729+AM728)</f>
        <v>40.181254154012414</v>
      </c>
      <c r="AN729" s="190"/>
    </row>
    <row r="730" spans="1:40" ht="14.45" hidden="1" customHeight="1">
      <c r="A730" s="190"/>
      <c r="B730" s="686"/>
      <c r="C730" s="196">
        <v>130</v>
      </c>
      <c r="D730" s="200"/>
      <c r="E730" s="200"/>
      <c r="F730" s="198"/>
      <c r="G730" s="198"/>
      <c r="H730" s="197"/>
      <c r="I730" s="197"/>
      <c r="J730" s="198"/>
      <c r="K730" s="198"/>
      <c r="L730" s="197"/>
      <c r="M730" s="197"/>
      <c r="N730" s="198"/>
      <c r="O730" s="198"/>
      <c r="P730" s="197"/>
      <c r="Q730" s="197"/>
      <c r="R730" s="198"/>
      <c r="S730" s="198"/>
      <c r="T730" s="197"/>
      <c r="U730" s="197"/>
      <c r="V730" s="198"/>
      <c r="W730" s="198"/>
      <c r="X730" s="197"/>
      <c r="Y730" s="197"/>
      <c r="Z730" s="198"/>
      <c r="AA730" s="198"/>
      <c r="AB730" s="197"/>
      <c r="AC730" s="197"/>
      <c r="AD730" s="198"/>
      <c r="AE730" s="198"/>
      <c r="AF730" s="197"/>
      <c r="AG730" s="197"/>
      <c r="AH730" s="198"/>
      <c r="AI730" s="198"/>
      <c r="AJ730" s="197">
        <f t="shared" si="141"/>
        <v>1.3200000000000005E-2</v>
      </c>
      <c r="AK730" s="197">
        <f t="shared" si="142"/>
        <v>0.78515249999999814</v>
      </c>
      <c r="AL730" s="198">
        <f>ROW(AG131)*AJ730^IF(AK730=100%,0,1)*PRODUCT(INDEX(1-AJ$599:AJ729,))</f>
        <v>0.31602030113854285</v>
      </c>
      <c r="AM730" s="199">
        <f t="shared" si="143"/>
        <v>40.497274455150958</v>
      </c>
      <c r="AN730" s="190"/>
    </row>
    <row r="731" spans="1:40" ht="14.45" hidden="1" customHeight="1">
      <c r="A731" s="190"/>
      <c r="B731" s="686"/>
      <c r="C731" s="196">
        <v>131</v>
      </c>
      <c r="D731" s="200"/>
      <c r="E731" s="200"/>
      <c r="F731" s="198"/>
      <c r="G731" s="198"/>
      <c r="H731" s="197"/>
      <c r="I731" s="197"/>
      <c r="J731" s="198"/>
      <c r="K731" s="198"/>
      <c r="L731" s="197"/>
      <c r="M731" s="197"/>
      <c r="N731" s="198"/>
      <c r="O731" s="198"/>
      <c r="P731" s="197"/>
      <c r="Q731" s="197"/>
      <c r="R731" s="198"/>
      <c r="S731" s="198"/>
      <c r="T731" s="197"/>
      <c r="U731" s="197"/>
      <c r="V731" s="198"/>
      <c r="W731" s="198"/>
      <c r="X731" s="197"/>
      <c r="Y731" s="197"/>
      <c r="Z731" s="198"/>
      <c r="AA731" s="198"/>
      <c r="AB731" s="197"/>
      <c r="AC731" s="197"/>
      <c r="AD731" s="198"/>
      <c r="AE731" s="198"/>
      <c r="AF731" s="197"/>
      <c r="AG731" s="197"/>
      <c r="AH731" s="198"/>
      <c r="AI731" s="198"/>
      <c r="AJ731" s="197">
        <f t="shared" si="141"/>
        <v>1.3200000000000005E-2</v>
      </c>
      <c r="AK731" s="197">
        <f t="shared" si="142"/>
        <v>0.79129049999999812</v>
      </c>
      <c r="AL731" s="198">
        <f>ROW(AG132)*AJ731^IF(AK731=100%,0,1)*PRODUCT(INDEX(1-AJ$599:AJ730,))</f>
        <v>0.31422935860751033</v>
      </c>
      <c r="AM731" s="199">
        <f t="shared" si="143"/>
        <v>40.81150381375847</v>
      </c>
      <c r="AN731" s="190"/>
    </row>
    <row r="732" spans="1:40" ht="14.45" hidden="1" customHeight="1">
      <c r="A732" s="190"/>
      <c r="B732" s="686"/>
      <c r="C732" s="196">
        <v>132</v>
      </c>
      <c r="D732" s="200"/>
      <c r="E732" s="200"/>
      <c r="F732" s="198"/>
      <c r="G732" s="198"/>
      <c r="H732" s="197"/>
      <c r="I732" s="197"/>
      <c r="J732" s="198"/>
      <c r="K732" s="198"/>
      <c r="L732" s="197"/>
      <c r="M732" s="197"/>
      <c r="N732" s="198"/>
      <c r="O732" s="198"/>
      <c r="P732" s="197"/>
      <c r="Q732" s="197"/>
      <c r="R732" s="198"/>
      <c r="S732" s="198"/>
      <c r="T732" s="197"/>
      <c r="U732" s="197"/>
      <c r="V732" s="198"/>
      <c r="W732" s="198"/>
      <c r="X732" s="197"/>
      <c r="Y732" s="197"/>
      <c r="Z732" s="198"/>
      <c r="AA732" s="198"/>
      <c r="AB732" s="197"/>
      <c r="AC732" s="197"/>
      <c r="AD732" s="198"/>
      <c r="AE732" s="198"/>
      <c r="AF732" s="197"/>
      <c r="AG732" s="197"/>
      <c r="AH732" s="198"/>
      <c r="AI732" s="198"/>
      <c r="AJ732" s="197">
        <f t="shared" si="141"/>
        <v>1.3200000000000005E-2</v>
      </c>
      <c r="AK732" s="197">
        <f t="shared" si="142"/>
        <v>0.7974284999999981</v>
      </c>
      <c r="AL732" s="198">
        <f>ROW(AG133)*AJ732^IF(AK732=100%,0,1)*PRODUCT(INDEX(1-AJ$599:AJ731,))</f>
        <v>0.31243063358202677</v>
      </c>
      <c r="AM732" s="199">
        <f t="shared" si="143"/>
        <v>41.123934447340496</v>
      </c>
      <c r="AN732" s="190"/>
    </row>
    <row r="733" spans="1:40" ht="14.45" hidden="1" customHeight="1">
      <c r="A733" s="190"/>
      <c r="B733" s="686"/>
      <c r="C733" s="196">
        <v>133</v>
      </c>
      <c r="D733" s="200"/>
      <c r="E733" s="200"/>
      <c r="F733" s="198"/>
      <c r="G733" s="198"/>
      <c r="H733" s="197"/>
      <c r="I733" s="197"/>
      <c r="J733" s="198"/>
      <c r="K733" s="198"/>
      <c r="L733" s="197"/>
      <c r="M733" s="197"/>
      <c r="N733" s="198"/>
      <c r="O733" s="198"/>
      <c r="P733" s="197"/>
      <c r="Q733" s="197"/>
      <c r="R733" s="198"/>
      <c r="S733" s="198"/>
      <c r="T733" s="197"/>
      <c r="U733" s="197"/>
      <c r="V733" s="198"/>
      <c r="W733" s="198"/>
      <c r="X733" s="197"/>
      <c r="Y733" s="197"/>
      <c r="Z733" s="198"/>
      <c r="AA733" s="198"/>
      <c r="AB733" s="197"/>
      <c r="AC733" s="197"/>
      <c r="AD733" s="198"/>
      <c r="AE733" s="198"/>
      <c r="AF733" s="197"/>
      <c r="AG733" s="197"/>
      <c r="AH733" s="198"/>
      <c r="AI733" s="198"/>
      <c r="AJ733" s="197">
        <f t="shared" si="141"/>
        <v>1.3200000000000005E-2</v>
      </c>
      <c r="AK733" s="197">
        <f t="shared" si="142"/>
        <v>0.80356649999999807</v>
      </c>
      <c r="AL733" s="198">
        <f>ROW(AG134)*AJ733^IF(AK733=100%,0,1)*PRODUCT(INDEX(1-AJ$599:AJ732,))</f>
        <v>0.31062464357377217</v>
      </c>
      <c r="AM733" s="199">
        <f t="shared" si="143"/>
        <v>41.43455909091427</v>
      </c>
      <c r="AN733" s="190"/>
    </row>
    <row r="734" spans="1:40" ht="14.45" hidden="1" customHeight="1">
      <c r="A734" s="190"/>
      <c r="B734" s="686"/>
      <c r="C734" s="196">
        <v>134</v>
      </c>
      <c r="D734" s="200"/>
      <c r="E734" s="200"/>
      <c r="F734" s="198"/>
      <c r="G734" s="198"/>
      <c r="H734" s="197"/>
      <c r="I734" s="197"/>
      <c r="J734" s="198"/>
      <c r="K734" s="198"/>
      <c r="L734" s="197"/>
      <c r="M734" s="197"/>
      <c r="N734" s="198"/>
      <c r="O734" s="198"/>
      <c r="P734" s="197"/>
      <c r="Q734" s="197"/>
      <c r="R734" s="198"/>
      <c r="S734" s="198"/>
      <c r="T734" s="197"/>
      <c r="U734" s="197"/>
      <c r="V734" s="198"/>
      <c r="W734" s="198"/>
      <c r="X734" s="197"/>
      <c r="Y734" s="197"/>
      <c r="Z734" s="198"/>
      <c r="AA734" s="198"/>
      <c r="AB734" s="197"/>
      <c r="AC734" s="197"/>
      <c r="AD734" s="198"/>
      <c r="AE734" s="198"/>
      <c r="AF734" s="197"/>
      <c r="AG734" s="197"/>
      <c r="AH734" s="198"/>
      <c r="AI734" s="198"/>
      <c r="AJ734" s="197">
        <f t="shared" si="141"/>
        <v>1.3200000000000005E-2</v>
      </c>
      <c r="AK734" s="197">
        <f t="shared" si="142"/>
        <v>0.80970449999999805</v>
      </c>
      <c r="AL734" s="198">
        <f>ROW(AG135)*AJ734^IF(AK734=100%,0,1)*PRODUCT(INDEX(1-AJ$599:AJ733,))</f>
        <v>0.30881189378814017</v>
      </c>
      <c r="AM734" s="199">
        <f t="shared" si="143"/>
        <v>41.743370984702409</v>
      </c>
      <c r="AN734" s="190"/>
    </row>
    <row r="735" spans="1:40" ht="14.45" hidden="1" customHeight="1">
      <c r="A735" s="190"/>
      <c r="B735" s="686"/>
      <c r="C735" s="196">
        <v>135</v>
      </c>
      <c r="D735" s="200"/>
      <c r="E735" s="200"/>
      <c r="F735" s="198"/>
      <c r="G735" s="198"/>
      <c r="H735" s="197"/>
      <c r="I735" s="197"/>
      <c r="J735" s="198"/>
      <c r="K735" s="198"/>
      <c r="L735" s="197"/>
      <c r="M735" s="197"/>
      <c r="N735" s="198"/>
      <c r="O735" s="198"/>
      <c r="P735" s="197"/>
      <c r="Q735" s="197"/>
      <c r="R735" s="198"/>
      <c r="S735" s="198"/>
      <c r="T735" s="197"/>
      <c r="U735" s="197"/>
      <c r="V735" s="198"/>
      <c r="W735" s="198"/>
      <c r="X735" s="197"/>
      <c r="Y735" s="197"/>
      <c r="Z735" s="198"/>
      <c r="AA735" s="198"/>
      <c r="AB735" s="197"/>
      <c r="AC735" s="197"/>
      <c r="AD735" s="198"/>
      <c r="AE735" s="198"/>
      <c r="AF735" s="197"/>
      <c r="AG735" s="197"/>
      <c r="AH735" s="198"/>
      <c r="AI735" s="198"/>
      <c r="AJ735" s="197">
        <f t="shared" si="141"/>
        <v>1.3200000000000005E-2</v>
      </c>
      <c r="AK735" s="197">
        <f t="shared" si="142"/>
        <v>0.81584249999999803</v>
      </c>
      <c r="AL735" s="198">
        <f>ROW(AG136)*AJ735^IF(AK735=100%,0,1)*PRODUCT(INDEX(1-AJ$599:AJ734,))</f>
        <v>0.30699287735895259</v>
      </c>
      <c r="AM735" s="199">
        <f t="shared" si="143"/>
        <v>42.05036386206136</v>
      </c>
      <c r="AN735" s="190"/>
    </row>
    <row r="736" spans="1:40" ht="14.45" hidden="1" customHeight="1">
      <c r="A736" s="190"/>
      <c r="B736" s="686"/>
      <c r="C736" s="196">
        <v>136</v>
      </c>
      <c r="D736" s="200"/>
      <c r="E736" s="200"/>
      <c r="F736" s="198"/>
      <c r="G736" s="198"/>
      <c r="H736" s="197"/>
      <c r="I736" s="197"/>
      <c r="J736" s="198"/>
      <c r="K736" s="198"/>
      <c r="L736" s="197"/>
      <c r="M736" s="197"/>
      <c r="N736" s="198"/>
      <c r="O736" s="198"/>
      <c r="P736" s="197"/>
      <c r="Q736" s="197"/>
      <c r="R736" s="198"/>
      <c r="S736" s="198"/>
      <c r="T736" s="197"/>
      <c r="U736" s="197"/>
      <c r="V736" s="198"/>
      <c r="W736" s="198"/>
      <c r="X736" s="197"/>
      <c r="Y736" s="197"/>
      <c r="Z736" s="198"/>
      <c r="AA736" s="198"/>
      <c r="AB736" s="197"/>
      <c r="AC736" s="197"/>
      <c r="AD736" s="198"/>
      <c r="AE736" s="198"/>
      <c r="AF736" s="197"/>
      <c r="AG736" s="197"/>
      <c r="AH736" s="198"/>
      <c r="AI736" s="198"/>
      <c r="AJ736" s="197">
        <f t="shared" si="141"/>
        <v>1.3200000000000005E-2</v>
      </c>
      <c r="AK736" s="197">
        <f t="shared" si="142"/>
        <v>0.821980499999998</v>
      </c>
      <c r="AL736" s="198">
        <f>ROW(AG137)*AJ736^IF(AK736=100%,0,1)*PRODUCT(INDEX(1-AJ$599:AJ735,))</f>
        <v>0.30516807557912184</v>
      </c>
      <c r="AM736" s="199">
        <f t="shared" si="143"/>
        <v>42.355531937640485</v>
      </c>
      <c r="AN736" s="190"/>
    </row>
    <row r="737" spans="1:40" ht="14.45" hidden="1" customHeight="1">
      <c r="A737" s="190"/>
      <c r="B737" s="686"/>
      <c r="C737" s="196">
        <v>137</v>
      </c>
      <c r="D737" s="200"/>
      <c r="E737" s="200"/>
      <c r="F737" s="198"/>
      <c r="G737" s="198"/>
      <c r="H737" s="197"/>
      <c r="I737" s="197"/>
      <c r="J737" s="198"/>
      <c r="K737" s="198"/>
      <c r="L737" s="197"/>
      <c r="M737" s="197"/>
      <c r="N737" s="198"/>
      <c r="O737" s="198"/>
      <c r="P737" s="197"/>
      <c r="Q737" s="197"/>
      <c r="R737" s="198"/>
      <c r="S737" s="198"/>
      <c r="T737" s="197"/>
      <c r="U737" s="197"/>
      <c r="V737" s="198"/>
      <c r="W737" s="198"/>
      <c r="X737" s="197"/>
      <c r="Y737" s="197"/>
      <c r="Z737" s="198"/>
      <c r="AA737" s="198"/>
      <c r="AB737" s="197"/>
      <c r="AC737" s="197"/>
      <c r="AD737" s="198"/>
      <c r="AE737" s="198"/>
      <c r="AF737" s="197"/>
      <c r="AG737" s="197"/>
      <c r="AH737" s="198"/>
      <c r="AI737" s="198"/>
      <c r="AJ737" s="197">
        <f t="shared" si="141"/>
        <v>1.3200000000000005E-2</v>
      </c>
      <c r="AK737" s="197">
        <f t="shared" si="142"/>
        <v>0.82811849999999798</v>
      </c>
      <c r="AL737" s="198">
        <f>ROW(AG138)*AJ737^IF(AK737=100%,0,1)*PRODUCT(INDEX(1-AJ$599:AJ736,))</f>
        <v>0.30333795812732767</v>
      </c>
      <c r="AM737" s="199">
        <f t="shared" si="143"/>
        <v>42.658869895767815</v>
      </c>
      <c r="AN737" s="190"/>
    </row>
    <row r="738" spans="1:40" ht="14.45" hidden="1" customHeight="1">
      <c r="A738" s="190"/>
      <c r="B738" s="686"/>
      <c r="C738" s="196">
        <v>138</v>
      </c>
      <c r="D738" s="200"/>
      <c r="E738" s="200"/>
      <c r="F738" s="198"/>
      <c r="G738" s="198"/>
      <c r="H738" s="197"/>
      <c r="I738" s="197"/>
      <c r="J738" s="198"/>
      <c r="K738" s="198"/>
      <c r="L738" s="197"/>
      <c r="M738" s="197"/>
      <c r="N738" s="198"/>
      <c r="O738" s="198"/>
      <c r="P738" s="197"/>
      <c r="Q738" s="197"/>
      <c r="R738" s="198"/>
      <c r="S738" s="198"/>
      <c r="T738" s="197"/>
      <c r="U738" s="197"/>
      <c r="V738" s="198"/>
      <c r="W738" s="198"/>
      <c r="X738" s="197"/>
      <c r="Y738" s="197"/>
      <c r="Z738" s="198"/>
      <c r="AA738" s="198"/>
      <c r="AB738" s="197"/>
      <c r="AC738" s="197"/>
      <c r="AD738" s="198"/>
      <c r="AE738" s="198"/>
      <c r="AF738" s="197"/>
      <c r="AG738" s="197"/>
      <c r="AH738" s="198"/>
      <c r="AI738" s="198"/>
      <c r="AJ738" s="197">
        <f t="shared" si="141"/>
        <v>1.3200000000000005E-2</v>
      </c>
      <c r="AK738" s="197">
        <f t="shared" si="142"/>
        <v>0.83425649999999796</v>
      </c>
      <c r="AL738" s="198">
        <f>ROW(AG139)*AJ738^IF(AK738=100%,0,1)*PRODUCT(INDEX(1-AJ$599:AJ737,))</f>
        <v>0.30150298329077191</v>
      </c>
      <c r="AM738" s="199">
        <f t="shared" si="143"/>
        <v>42.960372879058589</v>
      </c>
      <c r="AN738" s="190"/>
    </row>
    <row r="739" spans="1:40" ht="14.45" hidden="1" customHeight="1">
      <c r="A739" s="190"/>
      <c r="B739" s="686"/>
      <c r="C739" s="196">
        <v>139</v>
      </c>
      <c r="D739" s="200"/>
      <c r="E739" s="200"/>
      <c r="F739" s="198"/>
      <c r="G739" s="198"/>
      <c r="H739" s="197"/>
      <c r="I739" s="197"/>
      <c r="J739" s="198"/>
      <c r="K739" s="198"/>
      <c r="L739" s="197"/>
      <c r="M739" s="197"/>
      <c r="N739" s="198"/>
      <c r="O739" s="198"/>
      <c r="P739" s="197"/>
      <c r="Q739" s="197"/>
      <c r="R739" s="198"/>
      <c r="S739" s="198"/>
      <c r="T739" s="197"/>
      <c r="U739" s="197"/>
      <c r="V739" s="198"/>
      <c r="W739" s="198"/>
      <c r="X739" s="197"/>
      <c r="Y739" s="197"/>
      <c r="Z739" s="198"/>
      <c r="AA739" s="198"/>
      <c r="AB739" s="197"/>
      <c r="AC739" s="197"/>
      <c r="AD739" s="198"/>
      <c r="AE739" s="198"/>
      <c r="AF739" s="197"/>
      <c r="AG739" s="197"/>
      <c r="AH739" s="198"/>
      <c r="AI739" s="198"/>
      <c r="AJ739" s="197">
        <f t="shared" ref="AJ739:AJ765" si="144">AJ738</f>
        <v>1.3200000000000005E-2</v>
      </c>
      <c r="AK739" s="197">
        <f t="shared" si="142"/>
        <v>0.84039449999999793</v>
      </c>
      <c r="AL739" s="198">
        <f>ROW(AG140)*AJ739^IF(AK739=100%,0,1)*PRODUCT(INDEX(1-AJ$599:AJ738,))</f>
        <v>0.29966359818407712</v>
      </c>
      <c r="AM739" s="199">
        <f t="shared" si="143"/>
        <v>43.260036477242664</v>
      </c>
      <c r="AN739" s="190"/>
    </row>
    <row r="740" spans="1:40" ht="14.45" hidden="1" customHeight="1">
      <c r="A740" s="190"/>
      <c r="B740" s="686"/>
      <c r="C740" s="196">
        <v>140</v>
      </c>
      <c r="D740" s="200"/>
      <c r="E740" s="200"/>
      <c r="F740" s="198"/>
      <c r="G740" s="198"/>
      <c r="H740" s="197"/>
      <c r="I740" s="197"/>
      <c r="J740" s="198"/>
      <c r="K740" s="198"/>
      <c r="L740" s="197"/>
      <c r="M740" s="197"/>
      <c r="N740" s="198"/>
      <c r="O740" s="198"/>
      <c r="P740" s="197"/>
      <c r="Q740" s="197"/>
      <c r="R740" s="198"/>
      <c r="S740" s="198"/>
      <c r="T740" s="197"/>
      <c r="U740" s="197"/>
      <c r="V740" s="198"/>
      <c r="W740" s="198"/>
      <c r="X740" s="197"/>
      <c r="Y740" s="197"/>
      <c r="Z740" s="198"/>
      <c r="AA740" s="198"/>
      <c r="AB740" s="197"/>
      <c r="AC740" s="197"/>
      <c r="AD740" s="198"/>
      <c r="AE740" s="198"/>
      <c r="AF740" s="197"/>
      <c r="AG740" s="197"/>
      <c r="AH740" s="198"/>
      <c r="AI740" s="198"/>
      <c r="AJ740" s="197">
        <f t="shared" si="144"/>
        <v>1.3200000000000005E-2</v>
      </c>
      <c r="AK740" s="197">
        <f t="shared" si="142"/>
        <v>0.84653249999999791</v>
      </c>
      <c r="AL740" s="198">
        <f>ROW(AG141)*AJ740^IF(AK740=100%,0,1)*PRODUCT(INDEX(1-AJ$599:AJ739,))</f>
        <v>0.29782023896439053</v>
      </c>
      <c r="AM740" s="199">
        <f t="shared" si="143"/>
        <v>43.557856716207056</v>
      </c>
      <c r="AN740" s="190"/>
    </row>
    <row r="741" spans="1:40" ht="14.45" hidden="1" customHeight="1">
      <c r="A741" s="190"/>
      <c r="B741" s="686"/>
      <c r="C741" s="196">
        <v>141</v>
      </c>
      <c r="D741" s="200"/>
      <c r="E741" s="200"/>
      <c r="F741" s="198"/>
      <c r="G741" s="198"/>
      <c r="H741" s="197"/>
      <c r="I741" s="197"/>
      <c r="J741" s="198"/>
      <c r="K741" s="198"/>
      <c r="L741" s="197"/>
      <c r="M741" s="197"/>
      <c r="N741" s="198"/>
      <c r="O741" s="198"/>
      <c r="P741" s="197"/>
      <c r="Q741" s="197"/>
      <c r="R741" s="198"/>
      <c r="S741" s="198"/>
      <c r="T741" s="197"/>
      <c r="U741" s="197"/>
      <c r="V741" s="198"/>
      <c r="W741" s="198"/>
      <c r="X741" s="197"/>
      <c r="Y741" s="197"/>
      <c r="Z741" s="198"/>
      <c r="AA741" s="198"/>
      <c r="AB741" s="197"/>
      <c r="AC741" s="197"/>
      <c r="AD741" s="198"/>
      <c r="AE741" s="198"/>
      <c r="AF741" s="197"/>
      <c r="AG741" s="197"/>
      <c r="AH741" s="198"/>
      <c r="AI741" s="198"/>
      <c r="AJ741" s="197">
        <f t="shared" si="144"/>
        <v>1.3200000000000005E-2</v>
      </c>
      <c r="AK741" s="197">
        <f t="shared" si="142"/>
        <v>0.85267049999999789</v>
      </c>
      <c r="AL741" s="198">
        <f>ROW(AG142)*AJ741^IF(AK741=100%,0,1)*PRODUCT(INDEX(1-AJ$599:AJ740,))</f>
        <v>0.29597333104275603</v>
      </c>
      <c r="AM741" s="199">
        <f t="shared" si="143"/>
        <v>43.853830047249815</v>
      </c>
      <c r="AN741" s="190"/>
    </row>
    <row r="742" spans="1:40" ht="14.45" hidden="1" customHeight="1">
      <c r="A742" s="190"/>
      <c r="B742" s="686"/>
      <c r="C742" s="196">
        <v>142</v>
      </c>
      <c r="D742" s="200"/>
      <c r="E742" s="200"/>
      <c r="F742" s="198"/>
      <c r="G742" s="198"/>
      <c r="H742" s="197"/>
      <c r="I742" s="197"/>
      <c r="J742" s="198"/>
      <c r="K742" s="198"/>
      <c r="L742" s="197"/>
      <c r="M742" s="197"/>
      <c r="N742" s="198"/>
      <c r="O742" s="198"/>
      <c r="P742" s="197"/>
      <c r="Q742" s="197"/>
      <c r="R742" s="198"/>
      <c r="S742" s="198"/>
      <c r="T742" s="197"/>
      <c r="U742" s="197"/>
      <c r="V742" s="198"/>
      <c r="W742" s="198"/>
      <c r="X742" s="197"/>
      <c r="Y742" s="197"/>
      <c r="Z742" s="198"/>
      <c r="AA742" s="198"/>
      <c r="AB742" s="197"/>
      <c r="AC742" s="197"/>
      <c r="AD742" s="198"/>
      <c r="AE742" s="198"/>
      <c r="AF742" s="197"/>
      <c r="AG742" s="197"/>
      <c r="AH742" s="198"/>
      <c r="AI742" s="198"/>
      <c r="AJ742" s="197">
        <f t="shared" si="144"/>
        <v>1.3200000000000005E-2</v>
      </c>
      <c r="AK742" s="197">
        <f t="shared" si="142"/>
        <v>0.85880849999999787</v>
      </c>
      <c r="AL742" s="198">
        <f>ROW(AG143)*AJ742^IF(AK742=100%,0,1)*PRODUCT(INDEX(1-AJ$599:AJ741,))</f>
        <v>0.29412328929181553</v>
      </c>
      <c r="AM742" s="199">
        <f t="shared" si="143"/>
        <v>44.147953336541633</v>
      </c>
      <c r="AN742" s="190"/>
    </row>
    <row r="743" spans="1:40" ht="14.45" hidden="1" customHeight="1">
      <c r="A743" s="190"/>
      <c r="B743" s="686"/>
      <c r="C743" s="196">
        <v>143</v>
      </c>
      <c r="D743" s="200"/>
      <c r="E743" s="200"/>
      <c r="F743" s="198"/>
      <c r="G743" s="198"/>
      <c r="H743" s="197"/>
      <c r="I743" s="197"/>
      <c r="J743" s="198"/>
      <c r="K743" s="198"/>
      <c r="L743" s="197"/>
      <c r="M743" s="197"/>
      <c r="N743" s="198"/>
      <c r="O743" s="198"/>
      <c r="P743" s="197"/>
      <c r="Q743" s="197"/>
      <c r="R743" s="198"/>
      <c r="S743" s="198"/>
      <c r="T743" s="197"/>
      <c r="U743" s="197"/>
      <c r="V743" s="198"/>
      <c r="W743" s="198"/>
      <c r="X743" s="197"/>
      <c r="Y743" s="197"/>
      <c r="Z743" s="198"/>
      <c r="AA743" s="198"/>
      <c r="AB743" s="197"/>
      <c r="AC743" s="197"/>
      <c r="AD743" s="198"/>
      <c r="AE743" s="198"/>
      <c r="AF743" s="197"/>
      <c r="AG743" s="197"/>
      <c r="AH743" s="198"/>
      <c r="AI743" s="198"/>
      <c r="AJ743" s="197">
        <f t="shared" si="144"/>
        <v>1.3200000000000005E-2</v>
      </c>
      <c r="AK743" s="197">
        <f t="shared" si="142"/>
        <v>0.86494649999999784</v>
      </c>
      <c r="AL743" s="198">
        <f>ROW(AG144)*AJ743^IF(AK743=100%,0,1)*PRODUCT(INDEX(1-AJ$599:AJ742,))</f>
        <v>0.29227051824989903</v>
      </c>
      <c r="AM743" s="199">
        <f t="shared" si="143"/>
        <v>44.440223854791533</v>
      </c>
      <c r="AN743" s="190"/>
    </row>
    <row r="744" spans="1:40" ht="14.45" hidden="1" customHeight="1">
      <c r="A744" s="190"/>
      <c r="B744" s="686"/>
      <c r="C744" s="196">
        <v>144</v>
      </c>
      <c r="D744" s="200"/>
      <c r="E744" s="200"/>
      <c r="F744" s="198"/>
      <c r="G744" s="198"/>
      <c r="H744" s="197"/>
      <c r="I744" s="197"/>
      <c r="J744" s="198"/>
      <c r="K744" s="198"/>
      <c r="L744" s="197"/>
      <c r="M744" s="197"/>
      <c r="N744" s="198"/>
      <c r="O744" s="198"/>
      <c r="P744" s="197"/>
      <c r="Q744" s="197"/>
      <c r="R744" s="198"/>
      <c r="S744" s="198"/>
      <c r="T744" s="197"/>
      <c r="U744" s="197"/>
      <c r="V744" s="198"/>
      <c r="W744" s="198"/>
      <c r="X744" s="197"/>
      <c r="Y744" s="197"/>
      <c r="Z744" s="198"/>
      <c r="AA744" s="198"/>
      <c r="AB744" s="197"/>
      <c r="AC744" s="197"/>
      <c r="AD744" s="198"/>
      <c r="AE744" s="198"/>
      <c r="AF744" s="197"/>
      <c r="AG744" s="197"/>
      <c r="AH744" s="198"/>
      <c r="AI744" s="198"/>
      <c r="AJ744" s="197">
        <f t="shared" si="144"/>
        <v>1.3200000000000005E-2</v>
      </c>
      <c r="AK744" s="197">
        <f t="shared" si="142"/>
        <v>0.87108449999999782</v>
      </c>
      <c r="AL744" s="198">
        <f>ROW(AG145)*AJ744^IF(AK744=100%,0,1)*PRODUCT(INDEX(1-AJ$599:AJ743,))</f>
        <v>0.29041541232156287</v>
      </c>
      <c r="AM744" s="199">
        <f t="shared" si="143"/>
        <v>44.730639267113098</v>
      </c>
      <c r="AN744" s="190"/>
    </row>
    <row r="745" spans="1:40" ht="14.45" hidden="1" customHeight="1">
      <c r="A745" s="190"/>
      <c r="B745" s="686"/>
      <c r="C745" s="196">
        <v>145</v>
      </c>
      <c r="D745" s="200"/>
      <c r="E745" s="200"/>
      <c r="F745" s="198"/>
      <c r="G745" s="198"/>
      <c r="H745" s="197"/>
      <c r="I745" s="197"/>
      <c r="J745" s="198"/>
      <c r="K745" s="198"/>
      <c r="L745" s="197"/>
      <c r="M745" s="197"/>
      <c r="N745" s="198"/>
      <c r="O745" s="198"/>
      <c r="P745" s="197"/>
      <c r="Q745" s="197"/>
      <c r="R745" s="198"/>
      <c r="S745" s="198"/>
      <c r="T745" s="197"/>
      <c r="U745" s="197"/>
      <c r="V745" s="198"/>
      <c r="W745" s="198"/>
      <c r="X745" s="197"/>
      <c r="Y745" s="197"/>
      <c r="Z745" s="198"/>
      <c r="AA745" s="198"/>
      <c r="AB745" s="197"/>
      <c r="AC745" s="197"/>
      <c r="AD745" s="198"/>
      <c r="AE745" s="198"/>
      <c r="AF745" s="197"/>
      <c r="AG745" s="197"/>
      <c r="AH745" s="198"/>
      <c r="AI745" s="198"/>
      <c r="AJ745" s="197">
        <f t="shared" si="144"/>
        <v>1.3200000000000005E-2</v>
      </c>
      <c r="AK745" s="197">
        <f t="shared" si="142"/>
        <v>0.8772224999999978</v>
      </c>
      <c r="AL745" s="198">
        <f>ROW(AG146)*AJ745^IF(AK745=100%,0,1)*PRODUCT(INDEX(1-AJ$599:AJ744,))</f>
        <v>0.28855835597463492</v>
      </c>
      <c r="AM745" s="199">
        <f t="shared" si="143"/>
        <v>45.019197623087734</v>
      </c>
      <c r="AN745" s="190"/>
    </row>
    <row r="746" spans="1:40" ht="14.45" hidden="1" customHeight="1">
      <c r="A746" s="190"/>
      <c r="B746" s="686"/>
      <c r="C746" s="196">
        <v>146</v>
      </c>
      <c r="D746" s="200"/>
      <c r="E746" s="200"/>
      <c r="F746" s="198"/>
      <c r="G746" s="198"/>
      <c r="H746" s="197"/>
      <c r="I746" s="197"/>
      <c r="J746" s="198"/>
      <c r="K746" s="198"/>
      <c r="L746" s="197"/>
      <c r="M746" s="197"/>
      <c r="N746" s="198"/>
      <c r="O746" s="198"/>
      <c r="P746" s="197"/>
      <c r="Q746" s="197"/>
      <c r="R746" s="198"/>
      <c r="S746" s="198"/>
      <c r="T746" s="197"/>
      <c r="U746" s="197"/>
      <c r="V746" s="198"/>
      <c r="W746" s="198"/>
      <c r="X746" s="197"/>
      <c r="Y746" s="197"/>
      <c r="Z746" s="198"/>
      <c r="AA746" s="198"/>
      <c r="AB746" s="197"/>
      <c r="AC746" s="197"/>
      <c r="AD746" s="198"/>
      <c r="AE746" s="198"/>
      <c r="AF746" s="197"/>
      <c r="AG746" s="197"/>
      <c r="AH746" s="198"/>
      <c r="AI746" s="198"/>
      <c r="AJ746" s="197">
        <f t="shared" si="144"/>
        <v>1.3200000000000005E-2</v>
      </c>
      <c r="AK746" s="197">
        <f t="shared" si="142"/>
        <v>0.88336049999999777</v>
      </c>
      <c r="AL746" s="198">
        <f>ROW(AG147)*AJ746^IF(AK746=100%,0,1)*PRODUCT(INDEX(1-AJ$599:AJ745,))</f>
        <v>0.28669972393382293</v>
      </c>
      <c r="AM746" s="199">
        <f t="shared" si="143"/>
        <v>45.305897347021556</v>
      </c>
      <c r="AN746" s="190"/>
    </row>
    <row r="747" spans="1:40" ht="14.45" hidden="1" customHeight="1">
      <c r="A747" s="190"/>
      <c r="B747" s="686"/>
      <c r="C747" s="196">
        <v>147</v>
      </c>
      <c r="D747" s="200"/>
      <c r="E747" s="200"/>
      <c r="F747" s="198"/>
      <c r="G747" s="198"/>
      <c r="H747" s="197"/>
      <c r="I747" s="197"/>
      <c r="J747" s="198"/>
      <c r="K747" s="198"/>
      <c r="L747" s="197"/>
      <c r="M747" s="197"/>
      <c r="N747" s="198"/>
      <c r="O747" s="198"/>
      <c r="P747" s="197"/>
      <c r="Q747" s="197"/>
      <c r="R747" s="198"/>
      <c r="S747" s="198"/>
      <c r="T747" s="197"/>
      <c r="U747" s="197"/>
      <c r="V747" s="198"/>
      <c r="W747" s="198"/>
      <c r="X747" s="197"/>
      <c r="Y747" s="197"/>
      <c r="Z747" s="198"/>
      <c r="AA747" s="198"/>
      <c r="AB747" s="197"/>
      <c r="AC747" s="197"/>
      <c r="AD747" s="198"/>
      <c r="AE747" s="198"/>
      <c r="AF747" s="197"/>
      <c r="AG747" s="197"/>
      <c r="AH747" s="198"/>
      <c r="AI747" s="198"/>
      <c r="AJ747" s="197">
        <f t="shared" si="144"/>
        <v>1.3200000000000005E-2</v>
      </c>
      <c r="AK747" s="197">
        <f t="shared" si="142"/>
        <v>0.88949849999999775</v>
      </c>
      <c r="AL747" s="198">
        <f>ROW(AG148)*AJ747^IF(AK747=100%,0,1)*PRODUCT(INDEX(1-AJ$599:AJ746,))</f>
        <v>0.28483988137094335</v>
      </c>
      <c r="AM747" s="199">
        <f t="shared" si="143"/>
        <v>45.590737228392499</v>
      </c>
      <c r="AN747" s="190"/>
    </row>
    <row r="748" spans="1:40" ht="14.45" hidden="1" customHeight="1">
      <c r="A748" s="190"/>
      <c r="B748" s="686"/>
      <c r="C748" s="196">
        <v>148</v>
      </c>
      <c r="D748" s="200"/>
      <c r="E748" s="200"/>
      <c r="F748" s="198"/>
      <c r="G748" s="198"/>
      <c r="H748" s="197"/>
      <c r="I748" s="197"/>
      <c r="J748" s="198"/>
      <c r="K748" s="198"/>
      <c r="L748" s="197"/>
      <c r="M748" s="197"/>
      <c r="N748" s="198"/>
      <c r="O748" s="198"/>
      <c r="P748" s="197"/>
      <c r="Q748" s="197"/>
      <c r="R748" s="198"/>
      <c r="S748" s="198"/>
      <c r="T748" s="197"/>
      <c r="U748" s="197"/>
      <c r="V748" s="198"/>
      <c r="W748" s="198"/>
      <c r="X748" s="197"/>
      <c r="Y748" s="197"/>
      <c r="Z748" s="198"/>
      <c r="AA748" s="198"/>
      <c r="AB748" s="197"/>
      <c r="AC748" s="197"/>
      <c r="AD748" s="198"/>
      <c r="AE748" s="198"/>
      <c r="AF748" s="197"/>
      <c r="AG748" s="197"/>
      <c r="AH748" s="198"/>
      <c r="AI748" s="198"/>
      <c r="AJ748" s="197">
        <f t="shared" si="144"/>
        <v>1.3200000000000005E-2</v>
      </c>
      <c r="AK748" s="197">
        <f t="shared" si="142"/>
        <v>0.89563649999999773</v>
      </c>
      <c r="AL748" s="198">
        <f>ROW(AG149)*AJ748^IF(AK748=100%,0,1)*PRODUCT(INDEX(1-AJ$599:AJ747,))</f>
        <v>0.28297918409182565</v>
      </c>
      <c r="AM748" s="199">
        <f t="shared" si="143"/>
        <v>45.873716412484328</v>
      </c>
      <c r="AN748" s="190"/>
    </row>
    <row r="749" spans="1:40" ht="14.45" hidden="1" customHeight="1">
      <c r="A749" s="190"/>
      <c r="B749" s="686"/>
      <c r="C749" s="196">
        <v>149</v>
      </c>
      <c r="D749" s="200"/>
      <c r="E749" s="200"/>
      <c r="F749" s="198"/>
      <c r="G749" s="198"/>
      <c r="H749" s="197"/>
      <c r="I749" s="197"/>
      <c r="J749" s="198"/>
      <c r="K749" s="198"/>
      <c r="L749" s="197"/>
      <c r="M749" s="197"/>
      <c r="N749" s="198"/>
      <c r="O749" s="198"/>
      <c r="P749" s="197"/>
      <c r="Q749" s="197"/>
      <c r="R749" s="198"/>
      <c r="S749" s="198"/>
      <c r="T749" s="197"/>
      <c r="U749" s="197"/>
      <c r="V749" s="198"/>
      <c r="W749" s="198"/>
      <c r="X749" s="197"/>
      <c r="Y749" s="197"/>
      <c r="Z749" s="198"/>
      <c r="AA749" s="198"/>
      <c r="AB749" s="197"/>
      <c r="AC749" s="197"/>
      <c r="AD749" s="198"/>
      <c r="AE749" s="198"/>
      <c r="AF749" s="197"/>
      <c r="AG749" s="197"/>
      <c r="AH749" s="198"/>
      <c r="AI749" s="198"/>
      <c r="AJ749" s="197">
        <f t="shared" si="144"/>
        <v>1.3200000000000005E-2</v>
      </c>
      <c r="AK749" s="197">
        <f t="shared" si="142"/>
        <v>0.9017744999999977</v>
      </c>
      <c r="AL749" s="198">
        <f>ROW(AG150)*AJ749^IF(AK749=100%,0,1)*PRODUCT(INDEX(1-AJ$599:AJ748,))</f>
        <v>0.28111797871994654</v>
      </c>
      <c r="AM749" s="199">
        <f t="shared" si="143"/>
        <v>46.154834391204275</v>
      </c>
      <c r="AN749" s="190"/>
    </row>
    <row r="750" spans="1:40" ht="14.45" hidden="1" customHeight="1">
      <c r="A750" s="190"/>
      <c r="B750" s="686"/>
      <c r="C750" s="196">
        <v>150</v>
      </c>
      <c r="D750" s="200"/>
      <c r="E750" s="200"/>
      <c r="F750" s="198"/>
      <c r="G750" s="198"/>
      <c r="H750" s="197"/>
      <c r="I750" s="197"/>
      <c r="J750" s="198"/>
      <c r="K750" s="198"/>
      <c r="L750" s="197"/>
      <c r="M750" s="197"/>
      <c r="N750" s="198"/>
      <c r="O750" s="198"/>
      <c r="P750" s="197"/>
      <c r="Q750" s="197"/>
      <c r="R750" s="198"/>
      <c r="S750" s="198"/>
      <c r="T750" s="197"/>
      <c r="U750" s="197"/>
      <c r="V750" s="198"/>
      <c r="W750" s="198"/>
      <c r="X750" s="197"/>
      <c r="Y750" s="197"/>
      <c r="Z750" s="198"/>
      <c r="AA750" s="198"/>
      <c r="AB750" s="197"/>
      <c r="AC750" s="197"/>
      <c r="AD750" s="198"/>
      <c r="AE750" s="198"/>
      <c r="AF750" s="197"/>
      <c r="AG750" s="197"/>
      <c r="AH750" s="198"/>
      <c r="AI750" s="198"/>
      <c r="AJ750" s="197">
        <f t="shared" si="144"/>
        <v>1.3200000000000005E-2</v>
      </c>
      <c r="AK750" s="197">
        <f t="shared" si="142"/>
        <v>0.90791249999999768</v>
      </c>
      <c r="AL750" s="198">
        <f>ROW(AG151)*AJ750^IF(AK750=100%,0,1)*PRODUCT(INDEX(1-AJ$599:AJ749,))</f>
        <v>0.27925660287684889</v>
      </c>
      <c r="AM750" s="199">
        <f t="shared" si="143"/>
        <v>46.434090994081124</v>
      </c>
      <c r="AN750" s="190"/>
    </row>
    <row r="751" spans="1:40" ht="14.45" hidden="1" customHeight="1">
      <c r="A751" s="190"/>
      <c r="B751" s="686"/>
      <c r="C751" s="196">
        <v>151</v>
      </c>
      <c r="D751" s="200"/>
      <c r="E751" s="200"/>
      <c r="F751" s="198"/>
      <c r="G751" s="198"/>
      <c r="H751" s="197"/>
      <c r="I751" s="197"/>
      <c r="J751" s="198"/>
      <c r="K751" s="198"/>
      <c r="L751" s="197"/>
      <c r="M751" s="197"/>
      <c r="N751" s="198"/>
      <c r="O751" s="198"/>
      <c r="P751" s="197"/>
      <c r="Q751" s="197"/>
      <c r="R751" s="198"/>
      <c r="S751" s="198"/>
      <c r="T751" s="197"/>
      <c r="U751" s="197"/>
      <c r="V751" s="198"/>
      <c r="W751" s="198"/>
      <c r="X751" s="197"/>
      <c r="Y751" s="197"/>
      <c r="Z751" s="198"/>
      <c r="AA751" s="198"/>
      <c r="AB751" s="197"/>
      <c r="AC751" s="197"/>
      <c r="AD751" s="198"/>
      <c r="AE751" s="198"/>
      <c r="AF751" s="197"/>
      <c r="AG751" s="197"/>
      <c r="AH751" s="198"/>
      <c r="AI751" s="198"/>
      <c r="AJ751" s="197">
        <f t="shared" si="144"/>
        <v>1.3200000000000005E-2</v>
      </c>
      <c r="AK751" s="197">
        <f t="shared" si="142"/>
        <v>0.91405049999999766</v>
      </c>
      <c r="AL751" s="198">
        <f>ROW(AG152)*AJ751^IF(AK751=100%,0,1)*PRODUCT(INDEX(1-AJ$599:AJ750,))</f>
        <v>0.27739538535939684</v>
      </c>
      <c r="AM751" s="199">
        <f t="shared" si="143"/>
        <v>46.711486379440522</v>
      </c>
      <c r="AN751" s="190"/>
    </row>
    <row r="752" spans="1:40" ht="14.45" hidden="1" customHeight="1">
      <c r="A752" s="190"/>
      <c r="B752" s="686"/>
      <c r="C752" s="196">
        <v>152</v>
      </c>
      <c r="D752" s="200"/>
      <c r="E752" s="200"/>
      <c r="F752" s="198"/>
      <c r="G752" s="198"/>
      <c r="H752" s="197"/>
      <c r="I752" s="197"/>
      <c r="J752" s="198"/>
      <c r="K752" s="198"/>
      <c r="L752" s="197"/>
      <c r="M752" s="197"/>
      <c r="N752" s="198"/>
      <c r="O752" s="198"/>
      <c r="P752" s="197"/>
      <c r="Q752" s="197"/>
      <c r="R752" s="198"/>
      <c r="S752" s="198"/>
      <c r="T752" s="197"/>
      <c r="U752" s="197"/>
      <c r="V752" s="198"/>
      <c r="W752" s="198"/>
      <c r="X752" s="197"/>
      <c r="Y752" s="197"/>
      <c r="Z752" s="198"/>
      <c r="AA752" s="198"/>
      <c r="AB752" s="197"/>
      <c r="AC752" s="197"/>
      <c r="AD752" s="198"/>
      <c r="AE752" s="198"/>
      <c r="AF752" s="197"/>
      <c r="AG752" s="197"/>
      <c r="AH752" s="198"/>
      <c r="AI752" s="198"/>
      <c r="AJ752" s="197">
        <f t="shared" si="144"/>
        <v>1.3200000000000005E-2</v>
      </c>
      <c r="AK752" s="197">
        <f t="shared" si="142"/>
        <v>0.92018849999999763</v>
      </c>
      <c r="AL752" s="198">
        <f>ROW(AG153)*AJ752^IF(AK752=100%,0,1)*PRODUCT(INDEX(1-AJ$599:AJ751,))</f>
        <v>0.27553464631392027</v>
      </c>
      <c r="AM752" s="199">
        <f t="shared" si="143"/>
        <v>46.987021025754444</v>
      </c>
      <c r="AN752" s="190"/>
    </row>
    <row r="753" spans="1:40" ht="14.45" hidden="1" customHeight="1">
      <c r="A753" s="190"/>
      <c r="B753" s="686"/>
      <c r="C753" s="196">
        <v>153</v>
      </c>
      <c r="D753" s="200"/>
      <c r="E753" s="200"/>
      <c r="F753" s="198"/>
      <c r="G753" s="198"/>
      <c r="H753" s="197"/>
      <c r="I753" s="197"/>
      <c r="J753" s="198"/>
      <c r="K753" s="198"/>
      <c r="L753" s="197"/>
      <c r="M753" s="197"/>
      <c r="N753" s="198"/>
      <c r="O753" s="198"/>
      <c r="P753" s="197"/>
      <c r="Q753" s="197"/>
      <c r="R753" s="198"/>
      <c r="S753" s="198"/>
      <c r="T753" s="197"/>
      <c r="U753" s="197"/>
      <c r="V753" s="198"/>
      <c r="W753" s="198"/>
      <c r="X753" s="197"/>
      <c r="Y753" s="197"/>
      <c r="Z753" s="198"/>
      <c r="AA753" s="198"/>
      <c r="AB753" s="197"/>
      <c r="AC753" s="197"/>
      <c r="AD753" s="198"/>
      <c r="AE753" s="198"/>
      <c r="AF753" s="197"/>
      <c r="AG753" s="197"/>
      <c r="AH753" s="198"/>
      <c r="AI753" s="198"/>
      <c r="AJ753" s="197">
        <f t="shared" si="144"/>
        <v>1.3200000000000005E-2</v>
      </c>
      <c r="AK753" s="197">
        <f t="shared" si="142"/>
        <v>0.92632649999999761</v>
      </c>
      <c r="AL753" s="198">
        <f>ROW(AG154)*AJ753^IF(AK753=100%,0,1)*PRODUCT(INDEX(1-AJ$599:AJ752,))</f>
        <v>0.27367469740729927</v>
      </c>
      <c r="AM753" s="199">
        <f t="shared" si="143"/>
        <v>47.260695723161746</v>
      </c>
      <c r="AN753" s="190"/>
    </row>
    <row r="754" spans="1:40" ht="14.45" hidden="1" customHeight="1">
      <c r="A754" s="190"/>
      <c r="B754" s="686"/>
      <c r="C754" s="196">
        <v>154</v>
      </c>
      <c r="D754" s="200"/>
      <c r="E754" s="200"/>
      <c r="F754" s="198"/>
      <c r="G754" s="198"/>
      <c r="H754" s="197"/>
      <c r="I754" s="197"/>
      <c r="J754" s="198"/>
      <c r="K754" s="198"/>
      <c r="L754" s="197"/>
      <c r="M754" s="197"/>
      <c r="N754" s="198"/>
      <c r="O754" s="198"/>
      <c r="P754" s="197"/>
      <c r="Q754" s="197"/>
      <c r="R754" s="198"/>
      <c r="S754" s="198"/>
      <c r="T754" s="197"/>
      <c r="U754" s="197"/>
      <c r="V754" s="198"/>
      <c r="W754" s="198"/>
      <c r="X754" s="197"/>
      <c r="Y754" s="197"/>
      <c r="Z754" s="198"/>
      <c r="AA754" s="198"/>
      <c r="AB754" s="197"/>
      <c r="AC754" s="197"/>
      <c r="AD754" s="198"/>
      <c r="AE754" s="198"/>
      <c r="AF754" s="197"/>
      <c r="AG754" s="197"/>
      <c r="AH754" s="198"/>
      <c r="AI754" s="198"/>
      <c r="AJ754" s="197">
        <f t="shared" si="144"/>
        <v>1.3200000000000005E-2</v>
      </c>
      <c r="AK754" s="197">
        <f t="shared" si="142"/>
        <v>0.93246449999999759</v>
      </c>
      <c r="AL754" s="198">
        <f>ROW(AG155)*AJ754^IF(AK754=100%,0,1)*PRODUCT(INDEX(1-AJ$599:AJ753,))</f>
        <v>0.27181584199503928</v>
      </c>
      <c r="AM754" s="199">
        <f t="shared" si="143"/>
        <v>47.532511565156788</v>
      </c>
      <c r="AN754" s="190"/>
    </row>
    <row r="755" spans="1:40" ht="14.45" hidden="1" customHeight="1">
      <c r="A755" s="190"/>
      <c r="B755" s="686"/>
      <c r="C755" s="196">
        <v>155</v>
      </c>
      <c r="D755" s="200"/>
      <c r="E755" s="200"/>
      <c r="F755" s="198"/>
      <c r="G755" s="198"/>
      <c r="H755" s="197"/>
      <c r="I755" s="197"/>
      <c r="J755" s="198"/>
      <c r="K755" s="198"/>
      <c r="L755" s="197"/>
      <c r="M755" s="197"/>
      <c r="N755" s="198"/>
      <c r="O755" s="198"/>
      <c r="P755" s="197"/>
      <c r="Q755" s="197"/>
      <c r="R755" s="198"/>
      <c r="S755" s="198"/>
      <c r="T755" s="197"/>
      <c r="U755" s="197"/>
      <c r="V755" s="198"/>
      <c r="W755" s="198"/>
      <c r="X755" s="197"/>
      <c r="Y755" s="197"/>
      <c r="Z755" s="198"/>
      <c r="AA755" s="198"/>
      <c r="AB755" s="197"/>
      <c r="AC755" s="197"/>
      <c r="AD755" s="198"/>
      <c r="AE755" s="198"/>
      <c r="AF755" s="197"/>
      <c r="AG755" s="197"/>
      <c r="AH755" s="198"/>
      <c r="AI755" s="198"/>
      <c r="AJ755" s="197">
        <f t="shared" si="144"/>
        <v>1.3200000000000005E-2</v>
      </c>
      <c r="AK755" s="197">
        <f t="shared" si="142"/>
        <v>0.93860249999999756</v>
      </c>
      <c r="AL755" s="198">
        <f>ROW(AG156)*AJ755^IF(AK755=100%,0,1)*PRODUCT(INDEX(1-AJ$599:AJ754,))</f>
        <v>0.26995837528638672</v>
      </c>
      <c r="AM755" s="199">
        <f t="shared" si="143"/>
        <v>47.802469940443174</v>
      </c>
      <c r="AN755" s="190"/>
    </row>
    <row r="756" spans="1:40" ht="14.45" hidden="1" customHeight="1">
      <c r="A756" s="190"/>
      <c r="B756" s="686"/>
      <c r="C756" s="196">
        <v>156</v>
      </c>
      <c r="D756" s="200"/>
      <c r="E756" s="200"/>
      <c r="F756" s="198"/>
      <c r="G756" s="198"/>
      <c r="H756" s="197"/>
      <c r="I756" s="197"/>
      <c r="J756" s="198"/>
      <c r="K756" s="198"/>
      <c r="L756" s="197"/>
      <c r="M756" s="197"/>
      <c r="N756" s="198"/>
      <c r="O756" s="198"/>
      <c r="P756" s="197"/>
      <c r="Q756" s="197"/>
      <c r="R756" s="198"/>
      <c r="S756" s="198"/>
      <c r="T756" s="197"/>
      <c r="U756" s="197"/>
      <c r="V756" s="198"/>
      <c r="W756" s="198"/>
      <c r="X756" s="197"/>
      <c r="Y756" s="197"/>
      <c r="Z756" s="198"/>
      <c r="AA756" s="198"/>
      <c r="AB756" s="197"/>
      <c r="AC756" s="197"/>
      <c r="AD756" s="198"/>
      <c r="AE756" s="198"/>
      <c r="AF756" s="197"/>
      <c r="AG756" s="197"/>
      <c r="AH756" s="198"/>
      <c r="AI756" s="198"/>
      <c r="AJ756" s="197">
        <f t="shared" si="144"/>
        <v>1.3200000000000005E-2</v>
      </c>
      <c r="AK756" s="197">
        <f t="shared" si="142"/>
        <v>0.94474049999999754</v>
      </c>
      <c r="AL756" s="198">
        <f>ROW(AG157)*AJ756^IF(AK756=100%,0,1)*PRODUCT(INDEX(1-AJ$599:AJ755,))</f>
        <v>0.26810258450653346</v>
      </c>
      <c r="AM756" s="199">
        <f t="shared" si="143"/>
        <v>48.070572524949711</v>
      </c>
      <c r="AN756" s="190"/>
    </row>
    <row r="757" spans="1:40" ht="14.45" hidden="1" customHeight="1">
      <c r="A757" s="190"/>
      <c r="B757" s="686"/>
      <c r="C757" s="196">
        <v>157</v>
      </c>
      <c r="D757" s="200"/>
      <c r="E757" s="200"/>
      <c r="F757" s="198"/>
      <c r="G757" s="198"/>
      <c r="H757" s="197"/>
      <c r="I757" s="197"/>
      <c r="J757" s="198"/>
      <c r="K757" s="198"/>
      <c r="L757" s="197"/>
      <c r="M757" s="197"/>
      <c r="N757" s="198"/>
      <c r="O757" s="198"/>
      <c r="P757" s="197"/>
      <c r="Q757" s="197"/>
      <c r="R757" s="198"/>
      <c r="S757" s="198"/>
      <c r="T757" s="197"/>
      <c r="U757" s="197"/>
      <c r="V757" s="198"/>
      <c r="W757" s="198"/>
      <c r="X757" s="197"/>
      <c r="Y757" s="197"/>
      <c r="Z757" s="198"/>
      <c r="AA757" s="198"/>
      <c r="AB757" s="197"/>
      <c r="AC757" s="197"/>
      <c r="AD757" s="198"/>
      <c r="AE757" s="198"/>
      <c r="AF757" s="197"/>
      <c r="AG757" s="197"/>
      <c r="AH757" s="198"/>
      <c r="AI757" s="198"/>
      <c r="AJ757" s="197">
        <f t="shared" si="144"/>
        <v>1.3200000000000005E-2</v>
      </c>
      <c r="AK757" s="197">
        <f t="shared" si="142"/>
        <v>0.95087849999999752</v>
      </c>
      <c r="AL757" s="198">
        <f>ROW(AG158)*AJ757^IF(AK757=100%,0,1)*PRODUCT(INDEX(1-AJ$599:AJ756,))</f>
        <v>0.26624874905595836</v>
      </c>
      <c r="AM757" s="199">
        <f t="shared" si="143"/>
        <v>48.336821274005672</v>
      </c>
      <c r="AN757" s="190"/>
    </row>
    <row r="758" spans="1:40" ht="14.45" hidden="1" customHeight="1">
      <c r="A758" s="190"/>
      <c r="B758" s="686"/>
      <c r="C758" s="196">
        <v>158</v>
      </c>
      <c r="D758" s="200"/>
      <c r="E758" s="200"/>
      <c r="F758" s="198"/>
      <c r="G758" s="198"/>
      <c r="H758" s="197"/>
      <c r="I758" s="197"/>
      <c r="J758" s="198"/>
      <c r="K758" s="198"/>
      <c r="L758" s="197"/>
      <c r="M758" s="197"/>
      <c r="N758" s="198"/>
      <c r="O758" s="198"/>
      <c r="P758" s="197"/>
      <c r="Q758" s="197"/>
      <c r="R758" s="198"/>
      <c r="S758" s="198"/>
      <c r="T758" s="197"/>
      <c r="U758" s="197"/>
      <c r="V758" s="198"/>
      <c r="W758" s="198"/>
      <c r="X758" s="197"/>
      <c r="Y758" s="197"/>
      <c r="Z758" s="198"/>
      <c r="AA758" s="198"/>
      <c r="AB758" s="197"/>
      <c r="AC758" s="197"/>
      <c r="AD758" s="198"/>
      <c r="AE758" s="198"/>
      <c r="AF758" s="197"/>
      <c r="AG758" s="197"/>
      <c r="AH758" s="198"/>
      <c r="AI758" s="198"/>
      <c r="AJ758" s="197">
        <f t="shared" si="144"/>
        <v>1.3200000000000005E-2</v>
      </c>
      <c r="AK758" s="197">
        <f t="shared" si="142"/>
        <v>0.95701649999999749</v>
      </c>
      <c r="AL758" s="198">
        <f>ROW(AG159)*AJ758^IF(AK758=100%,0,1)*PRODUCT(INDEX(1-AJ$599:AJ757,))</f>
        <v>0.26439714066695397</v>
      </c>
      <c r="AM758" s="199">
        <f t="shared" si="143"/>
        <v>48.601218414672623</v>
      </c>
      <c r="AN758" s="190"/>
    </row>
    <row r="759" spans="1:40" ht="14.45" hidden="1" customHeight="1">
      <c r="A759" s="190"/>
      <c r="B759" s="686"/>
      <c r="C759" s="196">
        <v>159</v>
      </c>
      <c r="D759" s="200"/>
      <c r="E759" s="200"/>
      <c r="F759" s="198"/>
      <c r="G759" s="198"/>
      <c r="H759" s="197"/>
      <c r="I759" s="197"/>
      <c r="J759" s="198"/>
      <c r="K759" s="198"/>
      <c r="L759" s="197"/>
      <c r="M759" s="197"/>
      <c r="N759" s="198"/>
      <c r="O759" s="198"/>
      <c r="P759" s="197"/>
      <c r="Q759" s="197"/>
      <c r="R759" s="198"/>
      <c r="S759" s="198"/>
      <c r="T759" s="197"/>
      <c r="U759" s="197"/>
      <c r="V759" s="198"/>
      <c r="W759" s="198"/>
      <c r="X759" s="197"/>
      <c r="Y759" s="197"/>
      <c r="Z759" s="198"/>
      <c r="AA759" s="198"/>
      <c r="AB759" s="197"/>
      <c r="AC759" s="197"/>
      <c r="AD759" s="198"/>
      <c r="AE759" s="198"/>
      <c r="AF759" s="197"/>
      <c r="AG759" s="197"/>
      <c r="AH759" s="198"/>
      <c r="AI759" s="198"/>
      <c r="AJ759" s="197">
        <f t="shared" si="144"/>
        <v>1.3200000000000005E-2</v>
      </c>
      <c r="AK759" s="197">
        <f t="shared" si="142"/>
        <v>0.96315449999999747</v>
      </c>
      <c r="AL759" s="198">
        <f>ROW(AG160)*AJ759^IF(AK759=100%,0,1)*PRODUCT(INDEX(1-AJ$599:AJ758,))</f>
        <v>0.26254802355738388</v>
      </c>
      <c r="AM759" s="199">
        <f t="shared" si="143"/>
        <v>48.863766438230009</v>
      </c>
      <c r="AN759" s="190"/>
    </row>
    <row r="760" spans="1:40" ht="14.45" hidden="1" customHeight="1">
      <c r="A760" s="190"/>
      <c r="B760" s="686"/>
      <c r="C760" s="196">
        <v>160</v>
      </c>
      <c r="D760" s="200"/>
      <c r="E760" s="200"/>
      <c r="F760" s="198"/>
      <c r="G760" s="198"/>
      <c r="H760" s="197"/>
      <c r="I760" s="197"/>
      <c r="J760" s="198"/>
      <c r="K760" s="198"/>
      <c r="L760" s="197"/>
      <c r="M760" s="197"/>
      <c r="N760" s="198"/>
      <c r="O760" s="198"/>
      <c r="P760" s="197"/>
      <c r="Q760" s="197"/>
      <c r="R760" s="198"/>
      <c r="S760" s="198"/>
      <c r="T760" s="197"/>
      <c r="U760" s="197"/>
      <c r="V760" s="198"/>
      <c r="W760" s="198"/>
      <c r="X760" s="197"/>
      <c r="Y760" s="197"/>
      <c r="Z760" s="198"/>
      <c r="AA760" s="198"/>
      <c r="AB760" s="197"/>
      <c r="AC760" s="197"/>
      <c r="AD760" s="198"/>
      <c r="AE760" s="198"/>
      <c r="AF760" s="197"/>
      <c r="AG760" s="197"/>
      <c r="AH760" s="198"/>
      <c r="AI760" s="198"/>
      <c r="AJ760" s="197">
        <f t="shared" si="144"/>
        <v>1.3200000000000005E-2</v>
      </c>
      <c r="AK760" s="197">
        <f t="shared" si="142"/>
        <v>0.96929249999999745</v>
      </c>
      <c r="AL760" s="198">
        <f>ROW(AG161)*AJ760^IF(AK760=100%,0,1)*PRODUCT(INDEX(1-AJ$599:AJ759,))</f>
        <v>0.26070165458171657</v>
      </c>
      <c r="AM760" s="199">
        <f t="shared" si="143"/>
        <v>49.124468092811725</v>
      </c>
      <c r="AN760" s="190"/>
    </row>
    <row r="761" spans="1:40" ht="14.45" hidden="1" customHeight="1">
      <c r="A761" s="190"/>
      <c r="B761" s="686"/>
      <c r="C761" s="196">
        <v>161</v>
      </c>
      <c r="D761" s="200"/>
      <c r="E761" s="200"/>
      <c r="F761" s="198"/>
      <c r="G761" s="198"/>
      <c r="H761" s="197"/>
      <c r="I761" s="197"/>
      <c r="J761" s="198"/>
      <c r="K761" s="198"/>
      <c r="L761" s="197"/>
      <c r="M761" s="197"/>
      <c r="N761" s="198"/>
      <c r="O761" s="198"/>
      <c r="P761" s="197"/>
      <c r="Q761" s="197"/>
      <c r="R761" s="198"/>
      <c r="S761" s="198"/>
      <c r="T761" s="197"/>
      <c r="U761" s="197"/>
      <c r="V761" s="198"/>
      <c r="W761" s="198"/>
      <c r="X761" s="197"/>
      <c r="Y761" s="197"/>
      <c r="Z761" s="198"/>
      <c r="AA761" s="198"/>
      <c r="AB761" s="197"/>
      <c r="AC761" s="197"/>
      <c r="AD761" s="198"/>
      <c r="AE761" s="198"/>
      <c r="AF761" s="197"/>
      <c r="AG761" s="197"/>
      <c r="AH761" s="198"/>
      <c r="AI761" s="198"/>
      <c r="AJ761" s="197">
        <f t="shared" si="144"/>
        <v>1.3200000000000005E-2</v>
      </c>
      <c r="AK761" s="197">
        <f t="shared" si="142"/>
        <v>0.97543049999999742</v>
      </c>
      <c r="AL761" s="198">
        <f>ROW(AG162)*AJ761^IF(AK761=100%,0,1)*PRODUCT(INDEX(1-AJ$599:AJ760,))</f>
        <v>0.25885828337938221</v>
      </c>
      <c r="AM761" s="199">
        <f t="shared" si="143"/>
        <v>49.383326376191107</v>
      </c>
      <c r="AN761" s="190"/>
    </row>
    <row r="762" spans="1:40" ht="14.45" hidden="1" customHeight="1">
      <c r="A762" s="190"/>
      <c r="B762" s="686"/>
      <c r="C762" s="196">
        <v>162</v>
      </c>
      <c r="D762" s="200"/>
      <c r="E762" s="200"/>
      <c r="F762" s="198"/>
      <c r="G762" s="198"/>
      <c r="H762" s="197"/>
      <c r="I762" s="197"/>
      <c r="J762" s="198"/>
      <c r="K762" s="198"/>
      <c r="L762" s="197"/>
      <c r="M762" s="197"/>
      <c r="N762" s="198"/>
      <c r="O762" s="198"/>
      <c r="P762" s="197"/>
      <c r="Q762" s="197"/>
      <c r="R762" s="198"/>
      <c r="S762" s="198"/>
      <c r="T762" s="197"/>
      <c r="U762" s="197"/>
      <c r="V762" s="198"/>
      <c r="W762" s="198"/>
      <c r="X762" s="197"/>
      <c r="Y762" s="197"/>
      <c r="Z762" s="198"/>
      <c r="AA762" s="198"/>
      <c r="AB762" s="197"/>
      <c r="AC762" s="197"/>
      <c r="AD762" s="198"/>
      <c r="AE762" s="198"/>
      <c r="AF762" s="197"/>
      <c r="AG762" s="197"/>
      <c r="AH762" s="198"/>
      <c r="AI762" s="198"/>
      <c r="AJ762" s="197">
        <f t="shared" si="144"/>
        <v>1.3200000000000005E-2</v>
      </c>
      <c r="AK762" s="197">
        <f t="shared" si="142"/>
        <v>0.9815684999999974</v>
      </c>
      <c r="AL762" s="198">
        <f>ROW(AG163)*AJ762^IF(AK762=100%,0,1)*PRODUCT(INDEX(1-AJ$599:AJ761,))</f>
        <v>0.2570181525204952</v>
      </c>
      <c r="AM762" s="199">
        <f t="shared" si="143"/>
        <v>49.640344528711601</v>
      </c>
      <c r="AN762" s="190"/>
    </row>
    <row r="763" spans="1:40" ht="14.45" hidden="1" customHeight="1">
      <c r="A763" s="190"/>
      <c r="B763" s="686"/>
      <c r="C763" s="196">
        <v>163</v>
      </c>
      <c r="D763" s="200"/>
      <c r="E763" s="200"/>
      <c r="F763" s="198"/>
      <c r="G763" s="198"/>
      <c r="H763" s="197"/>
      <c r="I763" s="197"/>
      <c r="J763" s="198"/>
      <c r="K763" s="198"/>
      <c r="L763" s="197"/>
      <c r="M763" s="197"/>
      <c r="N763" s="198"/>
      <c r="O763" s="198"/>
      <c r="P763" s="197"/>
      <c r="Q763" s="197"/>
      <c r="R763" s="198"/>
      <c r="S763" s="198"/>
      <c r="T763" s="197"/>
      <c r="U763" s="197"/>
      <c r="V763" s="198"/>
      <c r="W763" s="198"/>
      <c r="X763" s="197"/>
      <c r="Y763" s="197"/>
      <c r="Z763" s="198"/>
      <c r="AA763" s="198"/>
      <c r="AB763" s="197"/>
      <c r="AC763" s="197"/>
      <c r="AD763" s="198"/>
      <c r="AE763" s="198"/>
      <c r="AF763" s="197"/>
      <c r="AG763" s="197"/>
      <c r="AH763" s="198"/>
      <c r="AI763" s="198"/>
      <c r="AJ763" s="197">
        <f t="shared" si="144"/>
        <v>1.3200000000000005E-2</v>
      </c>
      <c r="AK763" s="197">
        <f t="shared" si="142"/>
        <v>0.98770649999999738</v>
      </c>
      <c r="AL763" s="198">
        <f>ROW(AG164)*AJ763^IF(AK763=100%,0,1)*PRODUCT(INDEX(1-AJ$599:AJ762,))</f>
        <v>0.25518149764898679</v>
      </c>
      <c r="AM763" s="199">
        <f t="shared" si="143"/>
        <v>49.895526026360585</v>
      </c>
      <c r="AN763" s="190"/>
    </row>
    <row r="764" spans="1:40" ht="14.45" hidden="1" customHeight="1">
      <c r="A764" s="190"/>
      <c r="B764" s="686"/>
      <c r="C764" s="196">
        <v>164</v>
      </c>
      <c r="D764" s="200"/>
      <c r="E764" s="200"/>
      <c r="F764" s="198"/>
      <c r="G764" s="198"/>
      <c r="H764" s="197"/>
      <c r="I764" s="197"/>
      <c r="J764" s="198"/>
      <c r="K764" s="198"/>
      <c r="L764" s="197"/>
      <c r="M764" s="197"/>
      <c r="N764" s="198"/>
      <c r="O764" s="198"/>
      <c r="P764" s="197"/>
      <c r="Q764" s="197"/>
      <c r="R764" s="198"/>
      <c r="S764" s="198"/>
      <c r="T764" s="197"/>
      <c r="U764" s="197"/>
      <c r="V764" s="198"/>
      <c r="W764" s="198"/>
      <c r="X764" s="197"/>
      <c r="Y764" s="197"/>
      <c r="Z764" s="198"/>
      <c r="AA764" s="198"/>
      <c r="AB764" s="197"/>
      <c r="AC764" s="197"/>
      <c r="AD764" s="198"/>
      <c r="AE764" s="198"/>
      <c r="AF764" s="197"/>
      <c r="AG764" s="197"/>
      <c r="AH764" s="198"/>
      <c r="AI764" s="198"/>
      <c r="AJ764" s="197">
        <f t="shared" si="144"/>
        <v>1.3200000000000005E-2</v>
      </c>
      <c r="AK764" s="197">
        <f t="shared" si="142"/>
        <v>0.99384449999999736</v>
      </c>
      <c r="AL764" s="198">
        <f>ROW(AG165)*AJ764^IF(AK764=100%,0,1)*PRODUCT(INDEX(1-AJ$599:AJ763,))</f>
        <v>0.25334854762319103</v>
      </c>
      <c r="AM764" s="199">
        <f t="shared" si="143"/>
        <v>50.148874573983775</v>
      </c>
      <c r="AN764" s="190"/>
    </row>
    <row r="765" spans="1:40" ht="14.45" hidden="1" customHeight="1">
      <c r="A765" s="190"/>
      <c r="B765" s="686"/>
      <c r="C765" s="196"/>
      <c r="D765" s="200"/>
      <c r="E765" s="200"/>
      <c r="F765" s="198"/>
      <c r="G765" s="198"/>
      <c r="H765" s="197"/>
      <c r="I765" s="197"/>
      <c r="J765" s="198"/>
      <c r="K765" s="198"/>
      <c r="L765" s="197"/>
      <c r="M765" s="197"/>
      <c r="N765" s="198"/>
      <c r="O765" s="198"/>
      <c r="P765" s="197"/>
      <c r="Q765" s="197"/>
      <c r="R765" s="198"/>
      <c r="S765" s="198"/>
      <c r="T765" s="197"/>
      <c r="U765" s="197"/>
      <c r="V765" s="198"/>
      <c r="W765" s="198"/>
      <c r="X765" s="197"/>
      <c r="Y765" s="197"/>
      <c r="Z765" s="198"/>
      <c r="AA765" s="198"/>
      <c r="AB765" s="197"/>
      <c r="AC765" s="197"/>
      <c r="AD765" s="198"/>
      <c r="AE765" s="198"/>
      <c r="AF765" s="197"/>
      <c r="AG765" s="197"/>
      <c r="AH765" s="198"/>
      <c r="AI765" s="198"/>
      <c r="AJ765" s="197">
        <f t="shared" si="144"/>
        <v>1.3200000000000005E-2</v>
      </c>
      <c r="AK765" s="197">
        <f t="shared" si="142"/>
        <v>0.99998249999999733</v>
      </c>
      <c r="AL765" s="198">
        <f>ROW(AG166)*AJ765^IF(AK765=100%,0,1)*PRODUCT(INDEX(1-AJ$599:AJ764,))</f>
        <v>0.25151952465392591</v>
      </c>
      <c r="AM765" s="199">
        <f t="shared" ref="AM765" si="145">SUM(AL765+AM764)</f>
        <v>50.400394098637705</v>
      </c>
      <c r="AN765" s="190"/>
    </row>
    <row r="766" spans="1:40" ht="14.45" customHeight="1" thickBot="1">
      <c r="A766" s="190"/>
      <c r="B766" s="687"/>
      <c r="C766" s="202">
        <v>165</v>
      </c>
      <c r="D766" s="203"/>
      <c r="E766" s="203"/>
      <c r="F766" s="204"/>
      <c r="G766" s="204"/>
      <c r="H766" s="205"/>
      <c r="I766" s="205"/>
      <c r="J766" s="204"/>
      <c r="K766" s="204"/>
      <c r="L766" s="205"/>
      <c r="M766" s="205"/>
      <c r="N766" s="204"/>
      <c r="O766" s="204"/>
      <c r="P766" s="205"/>
      <c r="Q766" s="205"/>
      <c r="R766" s="204"/>
      <c r="S766" s="204"/>
      <c r="T766" s="205"/>
      <c r="U766" s="205"/>
      <c r="V766" s="204"/>
      <c r="W766" s="204"/>
      <c r="X766" s="205"/>
      <c r="Y766" s="205"/>
      <c r="Z766" s="204"/>
      <c r="AA766" s="204"/>
      <c r="AB766" s="205"/>
      <c r="AC766" s="205"/>
      <c r="AD766" s="204"/>
      <c r="AE766" s="204"/>
      <c r="AF766" s="205"/>
      <c r="AG766" s="205"/>
      <c r="AH766" s="204"/>
      <c r="AI766" s="204"/>
      <c r="AJ766" s="205">
        <f>AJ764</f>
        <v>1.3200000000000005E-2</v>
      </c>
      <c r="AK766" s="205">
        <f t="shared" si="142"/>
        <v>1</v>
      </c>
      <c r="AL766" s="204">
        <f>ROW(AG167)*AJ766^IF(AK766=100%,0,1)*PRODUCT(INDEX(1-AJ$599:AJ765,))</f>
        <v>18.916260942432686</v>
      </c>
      <c r="AM766" s="206">
        <f t="shared" ref="AM766" si="146">SUM(AL766+AM765)</f>
        <v>69.316655041070391</v>
      </c>
      <c r="AN766" s="190"/>
    </row>
    <row r="767" spans="1:40" ht="14.45" customHeight="1" thickBot="1">
      <c r="A767" s="190"/>
      <c r="B767" s="190"/>
      <c r="C767" s="190"/>
      <c r="D767" s="191"/>
      <c r="E767" s="191"/>
      <c r="F767" s="192"/>
      <c r="G767" s="192"/>
      <c r="H767" s="190"/>
      <c r="I767" s="190"/>
      <c r="J767" s="192"/>
      <c r="K767" s="192"/>
      <c r="L767" s="190"/>
      <c r="M767" s="190"/>
      <c r="N767" s="192"/>
      <c r="O767" s="192"/>
      <c r="P767" s="190"/>
      <c r="Q767" s="190"/>
      <c r="R767" s="192"/>
      <c r="S767" s="192"/>
      <c r="T767" s="190"/>
      <c r="U767" s="190"/>
      <c r="V767" s="192"/>
      <c r="W767" s="192"/>
      <c r="X767" s="190"/>
      <c r="Y767" s="190"/>
      <c r="Z767" s="192"/>
      <c r="AA767" s="192"/>
      <c r="AB767" s="190"/>
      <c r="AC767" s="190"/>
      <c r="AD767" s="192"/>
      <c r="AE767" s="192"/>
      <c r="AF767" s="190"/>
      <c r="AG767" s="190"/>
      <c r="AH767" s="192"/>
      <c r="AI767" s="192"/>
      <c r="AJ767" s="186"/>
      <c r="AK767" s="186"/>
      <c r="AL767" s="192"/>
      <c r="AM767" s="193"/>
      <c r="AN767" s="190"/>
    </row>
    <row r="768" spans="1:40" ht="14.45" customHeight="1">
      <c r="A768" s="190"/>
      <c r="B768" s="685" t="s">
        <v>1546</v>
      </c>
      <c r="C768" s="421" t="s">
        <v>1540</v>
      </c>
      <c r="D768" s="683">
        <v>7</v>
      </c>
      <c r="E768" s="683"/>
      <c r="F768" s="683"/>
      <c r="G768" s="683"/>
      <c r="H768" s="683">
        <v>8</v>
      </c>
      <c r="I768" s="683"/>
      <c r="J768" s="683"/>
      <c r="K768" s="683"/>
      <c r="L768" s="683" t="s">
        <v>1007</v>
      </c>
      <c r="M768" s="683"/>
      <c r="N768" s="683"/>
      <c r="O768" s="683"/>
      <c r="P768" s="683" t="s">
        <v>1008</v>
      </c>
      <c r="Q768" s="683"/>
      <c r="R768" s="683"/>
      <c r="S768" s="683"/>
      <c r="T768" s="683" t="s">
        <v>1009</v>
      </c>
      <c r="U768" s="683"/>
      <c r="V768" s="683"/>
      <c r="W768" s="683"/>
      <c r="X768" s="683" t="s">
        <v>1010</v>
      </c>
      <c r="Y768" s="683"/>
      <c r="Z768" s="683"/>
      <c r="AA768" s="683"/>
      <c r="AB768" s="683" t="s">
        <v>1011</v>
      </c>
      <c r="AC768" s="683"/>
      <c r="AD768" s="688"/>
      <c r="AE768" s="688"/>
      <c r="AF768" s="683" t="s">
        <v>1012</v>
      </c>
      <c r="AG768" s="683"/>
      <c r="AH768" s="688"/>
      <c r="AI768" s="688"/>
      <c r="AJ768" s="683" t="s">
        <v>981</v>
      </c>
      <c r="AK768" s="683"/>
      <c r="AL768" s="683"/>
      <c r="AM768" s="684"/>
      <c r="AN768" s="190"/>
    </row>
    <row r="769" spans="1:40" ht="14.45" customHeight="1">
      <c r="A769" s="190"/>
      <c r="B769" s="686"/>
      <c r="C769" s="163" t="s">
        <v>1549</v>
      </c>
      <c r="D769" s="163" t="s">
        <v>1004</v>
      </c>
      <c r="E769" s="163" t="s">
        <v>1005</v>
      </c>
      <c r="F769" s="163" t="s">
        <v>175</v>
      </c>
      <c r="G769" s="163" t="s">
        <v>1006</v>
      </c>
      <c r="H769" s="163" t="s">
        <v>1004</v>
      </c>
      <c r="I769" s="163" t="s">
        <v>1005</v>
      </c>
      <c r="J769" s="163" t="s">
        <v>175</v>
      </c>
      <c r="K769" s="163" t="s">
        <v>1006</v>
      </c>
      <c r="L769" s="163" t="s">
        <v>1004</v>
      </c>
      <c r="M769" s="163" t="s">
        <v>1005</v>
      </c>
      <c r="N769" s="163" t="s">
        <v>175</v>
      </c>
      <c r="O769" s="163" t="s">
        <v>1006</v>
      </c>
      <c r="P769" s="163" t="s">
        <v>1004</v>
      </c>
      <c r="Q769" s="163" t="s">
        <v>1005</v>
      </c>
      <c r="R769" s="163" t="s">
        <v>175</v>
      </c>
      <c r="S769" s="163" t="s">
        <v>1006</v>
      </c>
      <c r="T769" s="163" t="s">
        <v>1004</v>
      </c>
      <c r="U769" s="163" t="s">
        <v>1005</v>
      </c>
      <c r="V769" s="163" t="s">
        <v>175</v>
      </c>
      <c r="W769" s="163" t="s">
        <v>1006</v>
      </c>
      <c r="X769" s="163" t="s">
        <v>1004</v>
      </c>
      <c r="Y769" s="163" t="s">
        <v>1005</v>
      </c>
      <c r="Z769" s="163" t="s">
        <v>175</v>
      </c>
      <c r="AA769" s="163" t="s">
        <v>1006</v>
      </c>
      <c r="AB769" s="163" t="s">
        <v>1004</v>
      </c>
      <c r="AC769" s="163" t="s">
        <v>1005</v>
      </c>
      <c r="AD769" s="163" t="s">
        <v>175</v>
      </c>
      <c r="AE769" s="163" t="s">
        <v>1006</v>
      </c>
      <c r="AF769" s="163" t="s">
        <v>1004</v>
      </c>
      <c r="AG769" s="163" t="s">
        <v>1005</v>
      </c>
      <c r="AH769" s="163" t="s">
        <v>175</v>
      </c>
      <c r="AI769" s="163" t="s">
        <v>1006</v>
      </c>
      <c r="AJ769" s="163" t="s">
        <v>1004</v>
      </c>
      <c r="AK769" s="163" t="s">
        <v>1005</v>
      </c>
      <c r="AL769" s="163" t="s">
        <v>175</v>
      </c>
      <c r="AM769" s="185" t="s">
        <v>1006</v>
      </c>
      <c r="AN769" s="190"/>
    </row>
    <row r="770" spans="1:40" ht="14.45" hidden="1" customHeight="1">
      <c r="A770" s="190"/>
      <c r="B770" s="686"/>
      <c r="C770" s="168"/>
      <c r="D770" s="174">
        <f>$F$5</f>
        <v>3.3300000000000003E-2</v>
      </c>
      <c r="E770" s="174">
        <f>$F$7</f>
        <v>6.6600000000000006E-2</v>
      </c>
      <c r="F770" s="174">
        <f>$F$9</f>
        <v>0.2</v>
      </c>
      <c r="G770" s="170">
        <f>$D$9</f>
        <v>0.4</v>
      </c>
      <c r="H770" s="174">
        <f>$F$15</f>
        <v>2.5000000000000001E-2</v>
      </c>
      <c r="I770" s="174">
        <f>$F$17</f>
        <v>0.05</v>
      </c>
      <c r="J770" s="174">
        <f>$F$19</f>
        <v>0.15</v>
      </c>
      <c r="K770" s="170">
        <f>$D$19</f>
        <v>0.45</v>
      </c>
      <c r="L770" s="174">
        <f>$F$25</f>
        <v>1.67E-2</v>
      </c>
      <c r="M770" s="174">
        <f>$F$27</f>
        <v>3.3300000000000003E-2</v>
      </c>
      <c r="N770" s="174">
        <f>$F$29</f>
        <v>0.1</v>
      </c>
      <c r="O770" s="170">
        <f>$D$29</f>
        <v>0.3</v>
      </c>
      <c r="P770" s="174">
        <f>$F$55</f>
        <v>4.1999999999999997E-3</v>
      </c>
      <c r="Q770" s="174">
        <f>$F$57</f>
        <v>8.3999999999999995E-3</v>
      </c>
      <c r="R770" s="174">
        <f>$F$59</f>
        <v>2.5000000000000001E-2</v>
      </c>
      <c r="S770" s="170">
        <f>$D$59</f>
        <v>0.15</v>
      </c>
      <c r="T770" s="174">
        <f>$O$25</f>
        <v>2.8E-3</v>
      </c>
      <c r="U770" s="174">
        <f>$O$27</f>
        <v>5.5999999999999999E-3</v>
      </c>
      <c r="V770" s="174">
        <f>$O$29</f>
        <v>1.66E-2</v>
      </c>
      <c r="W770" s="170">
        <f>$M$29</f>
        <v>0.1</v>
      </c>
      <c r="X770" s="174">
        <f>$O$55</f>
        <v>1E-3</v>
      </c>
      <c r="Y770" s="174">
        <f>$O$57</f>
        <v>1.8E-3</v>
      </c>
      <c r="Z770" s="174">
        <f>$O$59</f>
        <v>5.5999999999999999E-3</v>
      </c>
      <c r="AA770" s="170">
        <f>$M$59</f>
        <v>0.05</v>
      </c>
      <c r="AB770" s="174">
        <f>$X$25</f>
        <v>5.9999999999999995E-4</v>
      </c>
      <c r="AC770" s="174">
        <f>$X$27</f>
        <v>1.1999999999999999E-3</v>
      </c>
      <c r="AD770" s="174">
        <f>$X$29</f>
        <v>3.3999999999999998E-3</v>
      </c>
      <c r="AE770" s="170">
        <f>$V$29</f>
        <v>0.03</v>
      </c>
      <c r="AF770" s="174">
        <f>$X$35</f>
        <v>2.0000000000000001E-4</v>
      </c>
      <c r="AG770" s="174">
        <f>$X$37</f>
        <v>4.0000000000000002E-4</v>
      </c>
      <c r="AH770" s="174">
        <f>$X$39</f>
        <v>8.0000000000000004E-4</v>
      </c>
      <c r="AI770" s="170">
        <f>$V$39</f>
        <v>0.01</v>
      </c>
      <c r="AJ770" s="174">
        <f>$X$55</f>
        <v>2.0000000000000001E-4</v>
      </c>
      <c r="AK770" s="174">
        <f>$X$57</f>
        <v>4.0000000000000002E-4</v>
      </c>
      <c r="AL770" s="174">
        <f>$X$59</f>
        <v>8.0000000000000004E-4</v>
      </c>
      <c r="AM770" s="189">
        <f>$V$59</f>
        <v>0.01</v>
      </c>
      <c r="AN770" s="190"/>
    </row>
    <row r="771" spans="1:40" ht="14.45" hidden="1" customHeight="1">
      <c r="A771" s="190"/>
      <c r="B771" s="686"/>
      <c r="C771" s="168"/>
      <c r="D771" s="168">
        <f>$G$5</f>
        <v>6</v>
      </c>
      <c r="E771" s="168">
        <f>$G$7</f>
        <v>3</v>
      </c>
      <c r="F771" s="168">
        <f>$G$9</f>
        <v>1</v>
      </c>
      <c r="G771" s="168"/>
      <c r="H771" s="168">
        <f>$G$15</f>
        <v>6</v>
      </c>
      <c r="I771" s="168">
        <f>$G$17</f>
        <v>3</v>
      </c>
      <c r="J771" s="168">
        <f>$G$19</f>
        <v>1</v>
      </c>
      <c r="K771" s="168"/>
      <c r="L771" s="168">
        <f>$G$25</f>
        <v>6</v>
      </c>
      <c r="M771" s="168">
        <f>$G$27</f>
        <v>3</v>
      </c>
      <c r="N771" s="168">
        <f>$G$29</f>
        <v>1</v>
      </c>
      <c r="O771" s="168"/>
      <c r="P771" s="168">
        <f>$G$55</f>
        <v>12</v>
      </c>
      <c r="Q771" s="168">
        <f>$G$57</f>
        <v>6</v>
      </c>
      <c r="R771" s="168">
        <f>$G$59</f>
        <v>2</v>
      </c>
      <c r="S771" s="168"/>
      <c r="T771" s="168">
        <f>$P$25</f>
        <v>12</v>
      </c>
      <c r="U771" s="168">
        <f>$P$27</f>
        <v>6</v>
      </c>
      <c r="V771" s="168">
        <f>$P$29</f>
        <v>2</v>
      </c>
      <c r="W771" s="168"/>
      <c r="X771" s="168">
        <f>$P$55</f>
        <v>18</v>
      </c>
      <c r="Y771" s="168">
        <f>$P$57</f>
        <v>9</v>
      </c>
      <c r="Z771" s="168">
        <f>$P$59</f>
        <v>3</v>
      </c>
      <c r="AA771" s="168"/>
      <c r="AB771" s="168">
        <f>$Y$25</f>
        <v>18</v>
      </c>
      <c r="AC771" s="168">
        <f>$Y$27</f>
        <v>9</v>
      </c>
      <c r="AD771" s="168">
        <f>$Y$29</f>
        <v>3</v>
      </c>
      <c r="AE771" s="168"/>
      <c r="AF771" s="168">
        <f>$Y$35</f>
        <v>24</v>
      </c>
      <c r="AG771" s="168">
        <f>$Y$37</f>
        <v>12</v>
      </c>
      <c r="AH771" s="168">
        <f>$Y$39</f>
        <v>4</v>
      </c>
      <c r="AI771" s="168"/>
      <c r="AJ771" s="168">
        <f>$Y$55</f>
        <v>24</v>
      </c>
      <c r="AK771" s="168">
        <f>$Y$57</f>
        <v>12</v>
      </c>
      <c r="AL771" s="168">
        <f>$Y$59</f>
        <v>4</v>
      </c>
      <c r="AM771" s="169"/>
      <c r="AN771" s="190"/>
    </row>
    <row r="772" spans="1:40" ht="14.45" hidden="1" customHeight="1">
      <c r="A772" s="190"/>
      <c r="B772" s="686"/>
      <c r="C772" s="168"/>
      <c r="D772" s="170"/>
      <c r="E772" s="170"/>
      <c r="F772" s="171"/>
      <c r="G772" s="171"/>
      <c r="H772" s="170"/>
      <c r="I772" s="170"/>
      <c r="J772" s="171"/>
      <c r="K772" s="171"/>
      <c r="L772" s="170"/>
      <c r="M772" s="170"/>
      <c r="N772" s="171"/>
      <c r="O772" s="171"/>
      <c r="P772" s="170"/>
      <c r="Q772" s="170"/>
      <c r="R772" s="171"/>
      <c r="S772" s="171"/>
      <c r="T772" s="170"/>
      <c r="U772" s="170"/>
      <c r="V772" s="171"/>
      <c r="W772" s="171"/>
      <c r="X772" s="170"/>
      <c r="Y772" s="170"/>
      <c r="Z772" s="171"/>
      <c r="AA772" s="171"/>
      <c r="AB772" s="170"/>
      <c r="AC772" s="170"/>
      <c r="AD772" s="171"/>
      <c r="AE772" s="171"/>
      <c r="AF772" s="170"/>
      <c r="AG772" s="170"/>
      <c r="AH772" s="171"/>
      <c r="AI772" s="171"/>
      <c r="AJ772" s="172"/>
      <c r="AK772" s="170"/>
      <c r="AL772" s="171"/>
      <c r="AM772" s="173"/>
      <c r="AN772" s="190"/>
    </row>
    <row r="773" spans="1:40" ht="14.45" customHeight="1">
      <c r="A773" s="190"/>
      <c r="B773" s="686"/>
      <c r="C773" s="196">
        <v>0</v>
      </c>
      <c r="D773" s="197">
        <f>IF(D$65+D770*D771+E770*E771&gt;1,1,IF(D770*D771+E770*E771&gt;G770,G770,D$65+D770*D771+E770*E771))</f>
        <v>0.99960000000000004</v>
      </c>
      <c r="E773" s="197">
        <v>0</v>
      </c>
      <c r="F773" s="198">
        <f>ROW(A1)*D773^IF(E773=100%,0,1)*PRODUCT(INDEX(1-D$772:D772,))</f>
        <v>0.99960000000000004</v>
      </c>
      <c r="G773" s="198">
        <f>SUM(F773+G772)</f>
        <v>0.99960000000000004</v>
      </c>
      <c r="H773" s="197">
        <f>IF(H$65+H770*H771+I770*I771&gt;1,1,IF(H770*H771+I770*I771&gt;K770,K770,H$65+H770*H771+I770*I771))</f>
        <v>0.75000000000000011</v>
      </c>
      <c r="I773" s="197">
        <v>0</v>
      </c>
      <c r="J773" s="198">
        <f>ROW(E1)*H773^IF(I773=100%,0,1)*PRODUCT(INDEX(1-H$772:H772,))</f>
        <v>0.75000000000000011</v>
      </c>
      <c r="K773" s="198">
        <f>SUM(J773+K772)</f>
        <v>0.75000000000000011</v>
      </c>
      <c r="L773" s="197">
        <f>IF(L$65+L770*L771+M770*M771&gt;1,1,IF(L770*L771+M770*M771&gt;O770,O770,L$65+L770*L771+M770*M771))</f>
        <v>0.50009999999999999</v>
      </c>
      <c r="M773" s="197">
        <v>0</v>
      </c>
      <c r="N773" s="198">
        <f>ROW(I1)*L773^IF(M773=100%,0,1)*PRODUCT(INDEX(1-L$772:L772,))</f>
        <v>0.50009999999999999</v>
      </c>
      <c r="O773" s="198">
        <f>SUM(N773+O772)</f>
        <v>0.50009999999999999</v>
      </c>
      <c r="P773" s="197">
        <f>IF(P$65+P770*P771+Q770*Q771&gt;1,1,IF(P770*P771+Q770*Q771&gt;S770,S770,P$65+P770*P771+Q770*Q771))</f>
        <v>0.25080000000000002</v>
      </c>
      <c r="Q773" s="197">
        <v>0</v>
      </c>
      <c r="R773" s="198">
        <f>ROW(M1)*P773^IF(Q773=100%,0,1)*PRODUCT(INDEX(1-P$772:P772,))</f>
        <v>0.25080000000000002</v>
      </c>
      <c r="S773" s="198">
        <f>SUM(R773+S772)</f>
        <v>0.25080000000000002</v>
      </c>
      <c r="T773" s="197">
        <f>IF(T$65+T770*T771+U770*U771&gt;1,1,IF(T770*T771+U770*U771&gt;W770,W770,T$65+T770*T771+U770*U771))</f>
        <v>0.16719999999999999</v>
      </c>
      <c r="U773" s="197">
        <v>0</v>
      </c>
      <c r="V773" s="198">
        <f>ROW(Q1)*T773^IF(U773=100%,0,1)*PRODUCT(INDEX(1-T$772:T772,))</f>
        <v>0.16719999999999999</v>
      </c>
      <c r="W773" s="198">
        <f>SUM(V773+W772)</f>
        <v>0.16719999999999999</v>
      </c>
      <c r="X773" s="197">
        <f>IF(X$65+X770*X771+Y770*Y771&gt;1,1,IF(X770*X771+Y770*Y771&gt;AA770,AA770,X$65+X770*X771+Y770*Y771))</f>
        <v>8.4199999999999997E-2</v>
      </c>
      <c r="Y773" s="197">
        <v>0</v>
      </c>
      <c r="Z773" s="198">
        <f>ROW(U1)*X773^IF(Y773=100%,0,1)*PRODUCT(INDEX(1-X$772:X772,))</f>
        <v>8.4199999999999997E-2</v>
      </c>
      <c r="AA773" s="198">
        <f>SUM(Z773+AA772)</f>
        <v>8.4199999999999997E-2</v>
      </c>
      <c r="AB773" s="197">
        <f>IF(AB$65+AB770*AB771+AC770*AC771&gt;1,1,IF(AB770*AB771+AC770*AC771&gt;AE770,AE770,AB$65+AB770*AB771+AC770*AC771))</f>
        <v>5.1599999999999993E-2</v>
      </c>
      <c r="AC773" s="197">
        <v>0</v>
      </c>
      <c r="AD773" s="198">
        <f>ROW(Y1)*AB773^IF(AC773=100%,0,1)*PRODUCT(INDEX(1-AB$772:AB772,))</f>
        <v>5.1599999999999993E-2</v>
      </c>
      <c r="AE773" s="198">
        <f>SUM(AD773+AE772)</f>
        <v>5.1599999999999993E-2</v>
      </c>
      <c r="AF773" s="197">
        <f>IF(AF$65+AF770*AF771+AG770*AG771&gt;1,1,IF(AF770*AF771+AG770*AG771&gt;AI770,AI770,AF$65+AF770*AF771+AG770*AG771))</f>
        <v>1.9599999999999999E-2</v>
      </c>
      <c r="AG773" s="197">
        <v>0</v>
      </c>
      <c r="AH773" s="198">
        <f>ROW(AC1)*AF773^IF(AG773=100%,0,1)*PRODUCT(INDEX(1-AF$772:AF772,))</f>
        <v>1.9599999999999999E-2</v>
      </c>
      <c r="AI773" s="198">
        <f>SUM(AH773+AI772)</f>
        <v>1.9599999999999999E-2</v>
      </c>
      <c r="AJ773" s="197">
        <f>IF(AJ$65+AJ770*AJ771+AK770*AK771&gt;1,1,IF(AJ770*AJ771+AK770*AK771&gt;AM770,AM770,AJ$65+AJ770*AJ771+AK770*AK771))</f>
        <v>1.46E-2</v>
      </c>
      <c r="AK773" s="197">
        <v>0</v>
      </c>
      <c r="AL773" s="198">
        <f>ROW(AG1)*AJ773^IF(AK773=100%,0,1)*PRODUCT(INDEX(1-AJ$772:AJ772,))</f>
        <v>1.46E-2</v>
      </c>
      <c r="AM773" s="199">
        <f>SUM(AL773+AM772)</f>
        <v>1.46E-2</v>
      </c>
      <c r="AN773" s="190"/>
    </row>
    <row r="774" spans="1:40" ht="14.45" hidden="1" customHeight="1">
      <c r="A774" s="190"/>
      <c r="B774" s="686"/>
      <c r="C774" s="196">
        <v>1</v>
      </c>
      <c r="D774" s="197"/>
      <c r="E774" s="197"/>
      <c r="F774" s="198"/>
      <c r="G774" s="198"/>
      <c r="H774" s="197">
        <f>H773+ROUNDDOWN(H$65/10,3)</f>
        <v>0.79500000000000015</v>
      </c>
      <c r="I774" s="197">
        <f>IF(I773+H773*0.465&gt;1,1,I773+H773*0.465)</f>
        <v>0.34875000000000006</v>
      </c>
      <c r="J774" s="198">
        <f>ROW(E2)*H774^IF(I774=100%,0,1)*PRODUCT(INDEX(1-H$772:H773,))</f>
        <v>0.39749999999999991</v>
      </c>
      <c r="K774" s="198">
        <f t="shared" ref="K774:K776" si="147">SUM(J774+K773)</f>
        <v>1.1475</v>
      </c>
      <c r="L774" s="197">
        <f>L773+ROUNDDOWN(L$65/10,3)</f>
        <v>0.53010000000000002</v>
      </c>
      <c r="M774" s="197">
        <f>IF(M773+L773*0.465&gt;1,1,M773+L773*0.465)</f>
        <v>0.23254650000000002</v>
      </c>
      <c r="N774" s="198">
        <f>ROW(I2)*L774^IF(M774=100%,0,1)*PRODUCT(INDEX(1-L$772:L773,))</f>
        <v>0.52999397999999998</v>
      </c>
      <c r="O774" s="198">
        <f t="shared" ref="O774:O777" si="148">SUM(N774+O773)</f>
        <v>1.03009398</v>
      </c>
      <c r="P774" s="197">
        <f t="shared" ref="P774:P781" si="149">P773+ROUNDDOWN(P$65/10,3)</f>
        <v>0.26580000000000004</v>
      </c>
      <c r="Q774" s="197">
        <f t="shared" ref="Q774:Q781" si="150">IF(Q773+P773*0.465&gt;1,1,Q773+P773*0.465)</f>
        <v>0.11662200000000002</v>
      </c>
      <c r="R774" s="198">
        <f>ROW(M2)*P774^IF(Q774=100%,0,1)*PRODUCT(INDEX(1-P$772:P773,))</f>
        <v>0.39827472000000003</v>
      </c>
      <c r="S774" s="198">
        <f t="shared" ref="S774:S783" si="151">SUM(R774+S773)</f>
        <v>0.64907471999999999</v>
      </c>
      <c r="T774" s="197">
        <f t="shared" ref="T774:T783" si="152">T773+ROUNDDOWN(T$65/10,3)</f>
        <v>0.1772</v>
      </c>
      <c r="U774" s="197">
        <f t="shared" ref="U774:U784" si="153">IF(U773+T773*0.465&gt;1,1,U773+T773*0.465)</f>
        <v>7.7747999999999998E-2</v>
      </c>
      <c r="V774" s="198">
        <f>ROW(Q2)*T774^IF(U774=100%,0,1)*PRODUCT(INDEX(1-T$772:T773,))</f>
        <v>0.29514432000000002</v>
      </c>
      <c r="W774" s="198">
        <f t="shared" ref="W774:W784" si="154">SUM(V774+W773)</f>
        <v>0.46234432000000003</v>
      </c>
      <c r="X774" s="197">
        <f t="shared" ref="X774:X783" si="155">X773+ROUNDDOWN(X$65/10,3)</f>
        <v>8.9200000000000002E-2</v>
      </c>
      <c r="Y774" s="197">
        <f t="shared" ref="Y774:Y792" si="156">IF(Y773+X773*0.465&gt;1,1,Y773+X773*0.465)</f>
        <v>3.9153E-2</v>
      </c>
      <c r="Z774" s="198">
        <f>ROW(U2)*X774^IF(Y774=100%,0,1)*PRODUCT(INDEX(1-X$772:X773,))</f>
        <v>0.16337872000000001</v>
      </c>
      <c r="AA774" s="198">
        <f t="shared" ref="AA774:AA801" si="157">SUM(Z774+AA773)</f>
        <v>0.24757872</v>
      </c>
      <c r="AB774" s="197">
        <f t="shared" ref="AB774:AB783" si="158">AB773+ROUNDDOWN(AB$65/10,3)</f>
        <v>5.4599999999999996E-2</v>
      </c>
      <c r="AC774" s="197">
        <f t="shared" ref="AC774:AC802" si="159">IF(AC773+AB773*0.465&gt;1,1,AC773+AB773*0.465)</f>
        <v>2.3993999999999998E-2</v>
      </c>
      <c r="AD774" s="198">
        <f>ROW(Y2)*AB774^IF(AC774=100%,0,1)*PRODUCT(INDEX(1-AB$772:AB773,))</f>
        <v>0.10356528</v>
      </c>
      <c r="AE774" s="198">
        <f t="shared" ref="AE774:AE802" si="160">SUM(AD774+AE773)</f>
        <v>0.15516527999999999</v>
      </c>
      <c r="AF774" s="197">
        <f t="shared" ref="AF774:AF783" si="161">AF773+ROUNDDOWN(AF$65/10,3)</f>
        <v>2.06E-2</v>
      </c>
      <c r="AG774" s="197">
        <f t="shared" ref="AG774:AG837" si="162">IF(AG773+AF773*0.465&gt;1,1,AG773+AF773*0.465)</f>
        <v>9.1140000000000006E-3</v>
      </c>
      <c r="AH774" s="198">
        <f>ROW(AC2)*AF774^IF(AG774=100%,0,1)*PRODUCT(INDEX(1-AF$772:AF773,))</f>
        <v>4.0392480000000001E-2</v>
      </c>
      <c r="AI774" s="198">
        <f t="shared" ref="AI774:AI837" si="163">SUM(AH774+AI773)</f>
        <v>5.9992480000000001E-2</v>
      </c>
      <c r="AJ774" s="197">
        <f t="shared" ref="AJ774:AJ783" si="164">AJ773+ROUNDDOWN(AJ$65/10,4)</f>
        <v>1.5100000000000001E-2</v>
      </c>
      <c r="AK774" s="197">
        <f t="shared" ref="AK774:AK837" si="165">IF(AK773+AJ773*0.465&gt;1,1,AK773+AJ773*0.465)</f>
        <v>6.7890000000000008E-3</v>
      </c>
      <c r="AL774" s="198">
        <f>ROW(AG2)*AJ774^IF(AK774=100%,0,1)*PRODUCT(INDEX(1-AJ$772:AJ773,))</f>
        <v>2.9759080000000004E-2</v>
      </c>
      <c r="AM774" s="199">
        <f t="shared" ref="AM774:AM837" si="166">SUM(AL774+AM773)</f>
        <v>4.4359080000000002E-2</v>
      </c>
      <c r="AN774" s="190"/>
    </row>
    <row r="775" spans="1:40" ht="14.45" hidden="1" customHeight="1">
      <c r="A775" s="190"/>
      <c r="B775" s="686"/>
      <c r="C775" s="196">
        <v>2</v>
      </c>
      <c r="D775" s="197"/>
      <c r="E775" s="197"/>
      <c r="F775" s="198"/>
      <c r="G775" s="198"/>
      <c r="H775" s="197">
        <f t="shared" ref="H775:H776" si="167">H774+ROUNDDOWN(H$65/10,3)</f>
        <v>0.84000000000000019</v>
      </c>
      <c r="I775" s="197">
        <f t="shared" ref="I775:I776" si="168">IF(I774+H774*0.465&gt;1,1,I774+H774*0.465)</f>
        <v>0.71842500000000009</v>
      </c>
      <c r="J775" s="198">
        <f>ROW(E3)*H775^IF(I775=100%,0,1)*PRODUCT(INDEX(1-H$772:H774,))</f>
        <v>0.12914999999999988</v>
      </c>
      <c r="K775" s="198">
        <f t="shared" si="147"/>
        <v>1.2766499999999998</v>
      </c>
      <c r="L775" s="197">
        <f>L774+ROUNDDOWN(L$65/10,3)</f>
        <v>0.56010000000000004</v>
      </c>
      <c r="M775" s="197">
        <f>IF(M774+L774*0.465&gt;1,1,M774+L774*0.465)</f>
        <v>0.479043</v>
      </c>
      <c r="N775" s="198">
        <f>ROW(I3)*L775^IF(M775=100%,0,1)*PRODUCT(INDEX(1-L$772:L774,))</f>
        <v>0.39470752770300005</v>
      </c>
      <c r="O775" s="198">
        <f t="shared" si="148"/>
        <v>1.4248015077030001</v>
      </c>
      <c r="P775" s="197">
        <f t="shared" si="149"/>
        <v>0.28080000000000005</v>
      </c>
      <c r="Q775" s="197">
        <f t="shared" si="150"/>
        <v>0.24021900000000004</v>
      </c>
      <c r="R775" s="198">
        <f>ROW(M3)*P775^IF(Q775=100%,0,1)*PRODUCT(INDEX(1-P$772:P774,))</f>
        <v>0.46337276793600002</v>
      </c>
      <c r="S775" s="198">
        <f t="shared" si="151"/>
        <v>1.112447487936</v>
      </c>
      <c r="T775" s="197">
        <f t="shared" si="152"/>
        <v>0.18720000000000001</v>
      </c>
      <c r="U775" s="197">
        <f t="shared" si="153"/>
        <v>0.16014600000000001</v>
      </c>
      <c r="V775" s="198">
        <f>ROW(Q3)*T775^IF(U775=100%,0,1)*PRODUCT(INDEX(1-T$772:T774,))</f>
        <v>0.38482395494399996</v>
      </c>
      <c r="W775" s="198">
        <f t="shared" si="154"/>
        <v>0.84716827494399993</v>
      </c>
      <c r="X775" s="197">
        <f t="shared" si="155"/>
        <v>9.4200000000000006E-2</v>
      </c>
      <c r="Y775" s="197">
        <f t="shared" si="156"/>
        <v>8.0631000000000008E-2</v>
      </c>
      <c r="Z775" s="198">
        <f>ROW(U3)*X775^IF(Y775=100%,0,1)*PRODUCT(INDEX(1-X$772:X774,))</f>
        <v>0.23571966686400003</v>
      </c>
      <c r="AA775" s="198">
        <f t="shared" si="157"/>
        <v>0.48329838686400006</v>
      </c>
      <c r="AB775" s="197">
        <f t="shared" si="158"/>
        <v>5.7599999999999998E-2</v>
      </c>
      <c r="AC775" s="197">
        <f t="shared" si="159"/>
        <v>4.9382999999999996E-2</v>
      </c>
      <c r="AD775" s="198">
        <f>ROW(Y3)*AB775^IF(AC775=100%,0,1)*PRODUCT(INDEX(1-AB$772:AB774,))</f>
        <v>0.15493547980800002</v>
      </c>
      <c r="AE775" s="198">
        <f t="shared" si="160"/>
        <v>0.310100759808</v>
      </c>
      <c r="AF775" s="197">
        <f t="shared" si="161"/>
        <v>2.1600000000000001E-2</v>
      </c>
      <c r="AG775" s="197">
        <f t="shared" si="162"/>
        <v>1.8693000000000001E-2</v>
      </c>
      <c r="AH775" s="198">
        <f>ROW(AC3)*AF775^IF(AG775=100%,0,1)*PRODUCT(INDEX(1-AF$772:AF774,))</f>
        <v>6.2221203648000004E-2</v>
      </c>
      <c r="AI775" s="198">
        <f t="shared" si="163"/>
        <v>0.122213683648</v>
      </c>
      <c r="AJ775" s="197">
        <f t="shared" si="164"/>
        <v>1.5600000000000001E-2</v>
      </c>
      <c r="AK775" s="197">
        <f t="shared" si="165"/>
        <v>1.3810500000000002E-2</v>
      </c>
      <c r="AL775" s="198">
        <f>ROW(AG3)*AJ775^IF(AK775=100%,0,1)*PRODUCT(INDEX(1-AJ$772:AJ774,))</f>
        <v>4.5420357527999999E-2</v>
      </c>
      <c r="AM775" s="199">
        <f t="shared" si="166"/>
        <v>8.9779437527999995E-2</v>
      </c>
      <c r="AN775" s="190"/>
    </row>
    <row r="776" spans="1:40" ht="14.45" customHeight="1">
      <c r="A776" s="190"/>
      <c r="B776" s="686"/>
      <c r="C776" s="196">
        <v>3</v>
      </c>
      <c r="D776" s="197"/>
      <c r="E776" s="197"/>
      <c r="F776" s="198"/>
      <c r="G776" s="198"/>
      <c r="H776" s="197">
        <f t="shared" si="167"/>
        <v>0.88500000000000023</v>
      </c>
      <c r="I776" s="197">
        <f t="shared" si="168"/>
        <v>1</v>
      </c>
      <c r="J776" s="198">
        <f>ROW(E4)*H776^IF(I776=100%,0,1)*PRODUCT(INDEX(1-H$772:H775,))</f>
        <v>3.2799999999999926E-2</v>
      </c>
      <c r="K776" s="198">
        <f t="shared" si="147"/>
        <v>1.3094499999999998</v>
      </c>
      <c r="L776" s="197">
        <f>L775+ROUNDDOWN(L$65/10,3)</f>
        <v>0.59010000000000007</v>
      </c>
      <c r="M776" s="197">
        <f>IF(M775+L775*0.465&gt;1,1,M775+L775*0.465)</f>
        <v>0.73948950000000002</v>
      </c>
      <c r="N776" s="198">
        <f>ROW(I4)*L776^IF(M776=100%,0,1)*PRODUCT(INDEX(1-L$772:L775,))</f>
        <v>0.2439091820072796</v>
      </c>
      <c r="O776" s="198">
        <f t="shared" si="148"/>
        <v>1.6687106897102797</v>
      </c>
      <c r="P776" s="197">
        <f t="shared" si="149"/>
        <v>0.29580000000000006</v>
      </c>
      <c r="Q776" s="197">
        <f t="shared" si="150"/>
        <v>0.37079100000000009</v>
      </c>
      <c r="R776" s="198">
        <f>ROW(M4)*P776^IF(Q776=100%,0,1)*PRODUCT(INDEX(1-P$772:P775,))</f>
        <v>0.46807989597404165</v>
      </c>
      <c r="S776" s="198">
        <f t="shared" si="151"/>
        <v>1.5805273839100416</v>
      </c>
      <c r="T776" s="197">
        <f t="shared" si="152"/>
        <v>0.19720000000000001</v>
      </c>
      <c r="U776" s="197">
        <f t="shared" si="153"/>
        <v>0.24719400000000002</v>
      </c>
      <c r="V776" s="198">
        <f>ROW(Q4)*T776^IF(U776=100%,0,1)*PRODUCT(INDEX(1-T$772:T775,))</f>
        <v>0.43932467497205757</v>
      </c>
      <c r="W776" s="198">
        <f t="shared" si="154"/>
        <v>1.2864929499160576</v>
      </c>
      <c r="X776" s="197">
        <f t="shared" si="155"/>
        <v>9.920000000000001E-2</v>
      </c>
      <c r="Y776" s="197">
        <f t="shared" si="156"/>
        <v>0.12443400000000002</v>
      </c>
      <c r="Z776" s="198">
        <f>ROW(U4)*X776^IF(Y776=100%,0,1)*PRODUCT(INDEX(1-X$772:X775,))</f>
        <v>0.29979724734812163</v>
      </c>
      <c r="AA776" s="198">
        <f t="shared" si="157"/>
        <v>0.78309563421212169</v>
      </c>
      <c r="AB776" s="197">
        <f t="shared" si="158"/>
        <v>6.0600000000000001E-2</v>
      </c>
      <c r="AC776" s="197">
        <f t="shared" si="159"/>
        <v>7.6166999999999999E-2</v>
      </c>
      <c r="AD776" s="198">
        <f>ROW(Y4)*AB776^IF(AC776=100%,0,1)*PRODUCT(INDEX(1-AB$772:AB775,))</f>
        <v>0.20482126129551362</v>
      </c>
      <c r="AE776" s="198">
        <f t="shared" si="160"/>
        <v>0.51492202110351359</v>
      </c>
      <c r="AF776" s="197">
        <f t="shared" si="161"/>
        <v>2.2600000000000002E-2</v>
      </c>
      <c r="AG776" s="197">
        <f t="shared" si="162"/>
        <v>2.8737000000000002E-2</v>
      </c>
      <c r="AH776" s="198">
        <f>ROW(AC4)*AF776^IF(AG776=100%,0,1)*PRODUCT(INDEX(1-AF$772:AF775,))</f>
        <v>8.4927487634073623E-2</v>
      </c>
      <c r="AI776" s="198">
        <f t="shared" si="163"/>
        <v>0.20714117128207363</v>
      </c>
      <c r="AJ776" s="197">
        <f t="shared" si="164"/>
        <v>1.61E-2</v>
      </c>
      <c r="AK776" s="197">
        <f t="shared" si="165"/>
        <v>2.1064500000000003E-2</v>
      </c>
      <c r="AL776" s="198">
        <f>ROW(AG4)*AJ776^IF(AK776=100%,0,1)*PRODUCT(INDEX(1-AJ$772:AJ775,))</f>
        <v>6.1526493949065598E-2</v>
      </c>
      <c r="AM776" s="199">
        <f t="shared" si="166"/>
        <v>0.15130593147706559</v>
      </c>
      <c r="AN776" s="190"/>
    </row>
    <row r="777" spans="1:40" ht="14.45" customHeight="1">
      <c r="A777" s="190"/>
      <c r="B777" s="686"/>
      <c r="C777" s="196">
        <v>4</v>
      </c>
      <c r="D777" s="197"/>
      <c r="E777" s="197"/>
      <c r="F777" s="198"/>
      <c r="G777" s="198"/>
      <c r="H777" s="197"/>
      <c r="I777" s="197"/>
      <c r="J777" s="198"/>
      <c r="K777" s="198"/>
      <c r="L777" s="197">
        <f>L776+ROUNDDOWN(L$65/10,3)</f>
        <v>0.6201000000000001</v>
      </c>
      <c r="M777" s="197">
        <f>IF(M776+L776*0.465&gt;1,1,M776+L776*0.465)</f>
        <v>1</v>
      </c>
      <c r="N777" s="198">
        <f>ROW(I5)*L777^IF(M777=100%,0,1)*PRODUCT(INDEX(1-L$772:L776,))</f>
        <v>0.21178269298590044</v>
      </c>
      <c r="O777" s="198">
        <f t="shared" si="148"/>
        <v>1.88049338269618</v>
      </c>
      <c r="P777" s="197">
        <f t="shared" si="149"/>
        <v>0.31080000000000008</v>
      </c>
      <c r="Q777" s="197">
        <f t="shared" si="150"/>
        <v>0.50833800000000018</v>
      </c>
      <c r="R777" s="198">
        <f>ROW(M5)*P777^IF(Q777=100%,0,1)*PRODUCT(INDEX(1-P$772:P776,))</f>
        <v>0.43292120918323684</v>
      </c>
      <c r="S777" s="198">
        <f t="shared" si="151"/>
        <v>2.0134485930932784</v>
      </c>
      <c r="T777" s="197">
        <f t="shared" si="152"/>
        <v>0.20720000000000002</v>
      </c>
      <c r="U777" s="197">
        <f t="shared" si="153"/>
        <v>0.33889200000000003</v>
      </c>
      <c r="V777" s="198">
        <f>ROW(Q5)*T777^IF(U777=100%,0,1)*PRODUCT(INDEX(1-T$772:T776,))</f>
        <v>0.46321841231490901</v>
      </c>
      <c r="W777" s="198">
        <f t="shared" si="154"/>
        <v>1.7497113622309666</v>
      </c>
      <c r="X777" s="197">
        <f t="shared" si="155"/>
        <v>0.10420000000000001</v>
      </c>
      <c r="Y777" s="197">
        <f t="shared" si="156"/>
        <v>0.17056200000000002</v>
      </c>
      <c r="Z777" s="198">
        <f>ROW(U5)*X777^IF(Y777=100%,0,1)*PRODUCT(INDEX(1-X$772:X776,))</f>
        <v>0.35458640316085926</v>
      </c>
      <c r="AA777" s="198">
        <f t="shared" si="157"/>
        <v>1.137682037372981</v>
      </c>
      <c r="AB777" s="197">
        <f t="shared" si="158"/>
        <v>6.3600000000000004E-2</v>
      </c>
      <c r="AC777" s="197">
        <f t="shared" si="159"/>
        <v>0.10434599999999999</v>
      </c>
      <c r="AD777" s="198">
        <f>ROW(Y5)*AB777^IF(AC777=100%,0,1)*PRODUCT(INDEX(1-AB$772:AB776,))</f>
        <v>0.25241786934735871</v>
      </c>
      <c r="AE777" s="198">
        <f t="shared" si="160"/>
        <v>0.76733989045087236</v>
      </c>
      <c r="AF777" s="197">
        <f t="shared" si="161"/>
        <v>2.3600000000000003E-2</v>
      </c>
      <c r="AG777" s="197">
        <f t="shared" si="162"/>
        <v>3.9246000000000003E-2</v>
      </c>
      <c r="AH777" s="198">
        <f>ROW(AC5)*AF777^IF(AG777=100%,0,1)*PRODUCT(INDEX(1-AF$772:AF776,))</f>
        <v>0.10835131545130687</v>
      </c>
      <c r="AI777" s="198">
        <f t="shared" si="163"/>
        <v>0.31549248673338048</v>
      </c>
      <c r="AJ777" s="197">
        <f t="shared" si="164"/>
        <v>1.66E-2</v>
      </c>
      <c r="AK777" s="197">
        <f t="shared" si="165"/>
        <v>2.8551000000000003E-2</v>
      </c>
      <c r="AL777" s="198">
        <f>ROW(AG5)*AJ777^IF(AK777=100%,0,1)*PRODUCT(INDEX(1-AJ$772:AJ776,))</f>
        <v>7.8019893538948906E-2</v>
      </c>
      <c r="AM777" s="199">
        <f t="shared" si="166"/>
        <v>0.22932582501601451</v>
      </c>
      <c r="AN777" s="190"/>
    </row>
    <row r="778" spans="1:40" ht="14.45" hidden="1" customHeight="1">
      <c r="A778" s="190"/>
      <c r="B778" s="686"/>
      <c r="C778" s="196">
        <v>5</v>
      </c>
      <c r="D778" s="200"/>
      <c r="E778" s="200"/>
      <c r="F778" s="198"/>
      <c r="G778" s="198"/>
      <c r="H778" s="197"/>
      <c r="I778" s="197"/>
      <c r="J778" s="198"/>
      <c r="K778" s="198"/>
      <c r="L778" s="197"/>
      <c r="M778" s="197"/>
      <c r="N778" s="198"/>
      <c r="O778" s="198"/>
      <c r="P778" s="197">
        <f t="shared" si="149"/>
        <v>0.32580000000000009</v>
      </c>
      <c r="Q778" s="197">
        <f t="shared" si="150"/>
        <v>0.65286000000000022</v>
      </c>
      <c r="R778" s="198">
        <f>ROW(M6)*P778^IF(Q778=100%,0,1)*PRODUCT(INDEX(1-P$772:P777,))</f>
        <v>0.37532323198011003</v>
      </c>
      <c r="S778" s="198">
        <f t="shared" si="151"/>
        <v>2.3887718250733885</v>
      </c>
      <c r="T778" s="197">
        <f t="shared" si="152"/>
        <v>0.21720000000000003</v>
      </c>
      <c r="U778" s="197">
        <f t="shared" si="153"/>
        <v>0.43524000000000007</v>
      </c>
      <c r="V778" s="198">
        <f>ROW(Q6)*T778^IF(U778=100%,0,1)*PRODUCT(INDEX(1-T$772:T777,))</f>
        <v>0.46195616896867203</v>
      </c>
      <c r="W778" s="198">
        <f t="shared" si="154"/>
        <v>2.2116675311996388</v>
      </c>
      <c r="X778" s="197">
        <f t="shared" si="155"/>
        <v>0.10920000000000002</v>
      </c>
      <c r="Y778" s="197">
        <f t="shared" si="156"/>
        <v>0.21901500000000002</v>
      </c>
      <c r="Z778" s="198">
        <f>ROW(U6)*X778^IF(Y778=100%,0,1)*PRODUCT(INDEX(1-X$772:X777,))</f>
        <v>0.39945632469908121</v>
      </c>
      <c r="AA778" s="198">
        <f t="shared" si="157"/>
        <v>1.5371383620720622</v>
      </c>
      <c r="AB778" s="197">
        <f t="shared" si="158"/>
        <v>6.6600000000000006E-2</v>
      </c>
      <c r="AC778" s="197">
        <f t="shared" si="159"/>
        <v>0.13391999999999998</v>
      </c>
      <c r="AD778" s="198">
        <f>ROW(Y6)*AB778^IF(AC778=100%,0,1)*PRODUCT(INDEX(1-AB$772:AB777,))</f>
        <v>0.29701601102391173</v>
      </c>
      <c r="AE778" s="198">
        <f t="shared" si="160"/>
        <v>1.0643559014747841</v>
      </c>
      <c r="AF778" s="197">
        <f t="shared" si="161"/>
        <v>2.4600000000000004E-2</v>
      </c>
      <c r="AG778" s="197">
        <f t="shared" si="162"/>
        <v>5.0220000000000001E-2</v>
      </c>
      <c r="AH778" s="198">
        <f>ROW(AC6)*AF778^IF(AG778=100%,0,1)*PRODUCT(INDEX(1-AF$772:AF777,))</f>
        <v>0.13233243663069855</v>
      </c>
      <c r="AI778" s="198">
        <f t="shared" si="163"/>
        <v>0.44782492336407903</v>
      </c>
      <c r="AJ778" s="197">
        <f t="shared" si="164"/>
        <v>1.7100000000000001E-2</v>
      </c>
      <c r="AK778" s="197">
        <f t="shared" si="165"/>
        <v>3.6270000000000004E-2</v>
      </c>
      <c r="AL778" s="198">
        <f>ROW(AG6)*AJ778^IF(AK778=100%,0,1)*PRODUCT(INDEX(1-AJ$772:AJ777,))</f>
        <v>9.4842900183329651E-2</v>
      </c>
      <c r="AM778" s="199">
        <f t="shared" si="166"/>
        <v>0.32416872519934414</v>
      </c>
      <c r="AN778" s="190"/>
    </row>
    <row r="779" spans="1:40" ht="14.45" hidden="1" customHeight="1">
      <c r="A779" s="190"/>
      <c r="B779" s="686"/>
      <c r="C779" s="196">
        <v>6</v>
      </c>
      <c r="D779" s="200"/>
      <c r="E779" s="200"/>
      <c r="F779" s="198"/>
      <c r="G779" s="198"/>
      <c r="H779" s="197"/>
      <c r="I779" s="197"/>
      <c r="J779" s="198"/>
      <c r="K779" s="198"/>
      <c r="L779" s="197"/>
      <c r="M779" s="197"/>
      <c r="N779" s="198"/>
      <c r="O779" s="198"/>
      <c r="P779" s="197">
        <f t="shared" si="149"/>
        <v>0.3408000000000001</v>
      </c>
      <c r="Q779" s="197">
        <f t="shared" si="150"/>
        <v>0.80435700000000021</v>
      </c>
      <c r="R779" s="198">
        <f>ROW(M7)*P779^IF(Q779=100%,0,1)*PRODUCT(INDEX(1-P$772:P778,))</f>
        <v>0.30880867460157668</v>
      </c>
      <c r="S779" s="198">
        <f t="shared" si="151"/>
        <v>2.6975804996749653</v>
      </c>
      <c r="T779" s="197">
        <f t="shared" si="152"/>
        <v>0.22720000000000004</v>
      </c>
      <c r="U779" s="197">
        <f t="shared" si="153"/>
        <v>0.5362380000000001</v>
      </c>
      <c r="V779" s="198">
        <f>ROW(Q7)*T779^IF(U779=100%,0,1)*PRODUCT(INDEX(1-T$772:T778,))</f>
        <v>0.44131316554237504</v>
      </c>
      <c r="W779" s="198">
        <f t="shared" si="154"/>
        <v>2.6529806967420138</v>
      </c>
      <c r="X779" s="197">
        <f t="shared" si="155"/>
        <v>0.11420000000000002</v>
      </c>
      <c r="Y779" s="197">
        <f t="shared" si="156"/>
        <v>0.26979300000000001</v>
      </c>
      <c r="Z779" s="198">
        <f>ROW(U7)*X779^IF(Y779=100%,0,1)*PRODUCT(INDEX(1-X$772:X778,))</f>
        <v>0.43414996003835177</v>
      </c>
      <c r="AA779" s="198">
        <f t="shared" si="157"/>
        <v>1.971288322110414</v>
      </c>
      <c r="AB779" s="197">
        <f t="shared" si="158"/>
        <v>6.9600000000000009E-2</v>
      </c>
      <c r="AC779" s="197">
        <f t="shared" si="159"/>
        <v>0.16488899999999998</v>
      </c>
      <c r="AD779" s="198">
        <f>ROW(Y7)*AB779^IF(AC779=100%,0,1)*PRODUCT(INDEX(1-AB$772:AB778,))</f>
        <v>0.33800992896103904</v>
      </c>
      <c r="AE779" s="198">
        <f t="shared" si="160"/>
        <v>1.4023658304358231</v>
      </c>
      <c r="AF779" s="197">
        <f t="shared" si="161"/>
        <v>2.5600000000000005E-2</v>
      </c>
      <c r="AG779" s="197">
        <f t="shared" si="162"/>
        <v>6.1659000000000005E-2</v>
      </c>
      <c r="AH779" s="198">
        <f>ROW(AC7)*AF779^IF(AG779=100%,0,1)*PRODUCT(INDEX(1-AF$772:AF778,))</f>
        <v>0.15671144252827468</v>
      </c>
      <c r="AI779" s="198">
        <f t="shared" si="163"/>
        <v>0.60453636589235371</v>
      </c>
      <c r="AJ779" s="197">
        <f t="shared" si="164"/>
        <v>1.7600000000000001E-2</v>
      </c>
      <c r="AK779" s="197">
        <f t="shared" si="165"/>
        <v>4.4221500000000004E-2</v>
      </c>
      <c r="AL779" s="198">
        <f>ROW(AG7)*AJ779^IF(AK779=100%,0,1)*PRODUCT(INDEX(1-AJ$772:AJ778,))</f>
        <v>0.11193799091532153</v>
      </c>
      <c r="AM779" s="199">
        <f t="shared" si="166"/>
        <v>0.43610671611466567</v>
      </c>
      <c r="AN779" s="190"/>
    </row>
    <row r="780" spans="1:40" ht="14.45" hidden="1" customHeight="1">
      <c r="A780" s="190"/>
      <c r="B780" s="686"/>
      <c r="C780" s="196">
        <v>7</v>
      </c>
      <c r="D780" s="200"/>
      <c r="E780" s="200"/>
      <c r="F780" s="198"/>
      <c r="G780" s="198"/>
      <c r="H780" s="197"/>
      <c r="I780" s="197"/>
      <c r="J780" s="198"/>
      <c r="K780" s="198"/>
      <c r="L780" s="197"/>
      <c r="M780" s="197"/>
      <c r="N780" s="198"/>
      <c r="O780" s="198"/>
      <c r="P780" s="197">
        <f t="shared" si="149"/>
        <v>0.35580000000000012</v>
      </c>
      <c r="Q780" s="197">
        <f t="shared" si="150"/>
        <v>0.96282900000000027</v>
      </c>
      <c r="R780" s="198">
        <f>ROW(M8)*P780^IF(Q780=100%,0,1)*PRODUCT(INDEX(1-P$772:P779,))</f>
        <v>0.24288740489000821</v>
      </c>
      <c r="S780" s="198">
        <f t="shared" si="151"/>
        <v>2.9404679045649735</v>
      </c>
      <c r="T780" s="197">
        <f t="shared" si="152"/>
        <v>0.23720000000000005</v>
      </c>
      <c r="U780" s="197">
        <f t="shared" si="153"/>
        <v>0.64188600000000018</v>
      </c>
      <c r="V780" s="198">
        <f>ROW(Q8)*T780^IF(U780=100%,0,1)*PRODUCT(INDEX(1-T$772:T779,))</f>
        <v>0.40692306015768692</v>
      </c>
      <c r="W780" s="198">
        <f t="shared" si="154"/>
        <v>3.0599037568997005</v>
      </c>
      <c r="X780" s="197">
        <f t="shared" si="155"/>
        <v>0.11920000000000003</v>
      </c>
      <c r="Y780" s="197">
        <f t="shared" si="156"/>
        <v>0.32289600000000002</v>
      </c>
      <c r="Z780" s="198">
        <f>ROW(U8)*X780^IF(Y780=100%,0,1)*PRODUCT(INDEX(1-X$772:X779,))</f>
        <v>0.45875154490422881</v>
      </c>
      <c r="AA780" s="198">
        <f t="shared" si="157"/>
        <v>2.430039867014643</v>
      </c>
      <c r="AB780" s="197">
        <f t="shared" si="158"/>
        <v>7.2600000000000012E-2</v>
      </c>
      <c r="AC780" s="197">
        <f t="shared" si="159"/>
        <v>0.19725299999999998</v>
      </c>
      <c r="AD780" s="198">
        <f>ROW(Y8)*AB780^IF(AC780=100%,0,1)*PRODUCT(INDEX(1-AB$772:AB779,))</f>
        <v>0.37490263040933436</v>
      </c>
      <c r="AE780" s="198">
        <f t="shared" si="160"/>
        <v>1.7772684608451574</v>
      </c>
      <c r="AF780" s="197">
        <f t="shared" si="161"/>
        <v>2.6600000000000006E-2</v>
      </c>
      <c r="AG780" s="197">
        <f t="shared" si="162"/>
        <v>7.3563000000000003E-2</v>
      </c>
      <c r="AH780" s="198">
        <f>ROW(AC8)*AF780^IF(AG780=100%,0,1)*PRODUCT(INDEX(1-AF$772:AF779,))</f>
        <v>0.18133081014946664</v>
      </c>
      <c r="AI780" s="198">
        <f t="shared" si="163"/>
        <v>0.78586717604182033</v>
      </c>
      <c r="AJ780" s="197">
        <f t="shared" si="164"/>
        <v>1.8100000000000002E-2</v>
      </c>
      <c r="AK780" s="197">
        <f t="shared" si="165"/>
        <v>5.2405500000000008E-2</v>
      </c>
      <c r="AL780" s="198">
        <f>ROW(AG8)*AJ780^IF(AK780=100%,0,1)*PRODUCT(INDEX(1-AJ$772:AJ779,))</f>
        <v>0.12924796553125553</v>
      </c>
      <c r="AM780" s="199">
        <f t="shared" si="166"/>
        <v>0.56535468164592118</v>
      </c>
      <c r="AN780" s="190"/>
    </row>
    <row r="781" spans="1:40" ht="14.45" customHeight="1">
      <c r="A781" s="190"/>
      <c r="B781" s="686"/>
      <c r="C781" s="196">
        <v>8</v>
      </c>
      <c r="D781" s="200"/>
      <c r="E781" s="200"/>
      <c r="F781" s="198"/>
      <c r="G781" s="198"/>
      <c r="H781" s="197"/>
      <c r="I781" s="197"/>
      <c r="J781" s="198"/>
      <c r="K781" s="198"/>
      <c r="L781" s="197"/>
      <c r="M781" s="197"/>
      <c r="N781" s="198"/>
      <c r="O781" s="198"/>
      <c r="P781" s="197">
        <f t="shared" si="149"/>
        <v>0.37080000000000013</v>
      </c>
      <c r="Q781" s="197">
        <f t="shared" si="150"/>
        <v>1</v>
      </c>
      <c r="R781" s="198">
        <f>ROW(M9)*P781^IF(Q781=100%,0,1)*PRODUCT(INDEX(1-P$772:P780,))</f>
        <v>0.49473461076141401</v>
      </c>
      <c r="S781" s="198">
        <f t="shared" si="151"/>
        <v>3.4352025153263877</v>
      </c>
      <c r="T781" s="197">
        <f t="shared" si="152"/>
        <v>0.24720000000000006</v>
      </c>
      <c r="U781" s="197">
        <f t="shared" si="153"/>
        <v>0.75218400000000019</v>
      </c>
      <c r="V781" s="198">
        <f>ROW(Q9)*T781^IF(U781=100%,0,1)*PRODUCT(INDEX(1-T$772:T780,))</f>
        <v>0.36392282104203905</v>
      </c>
      <c r="W781" s="198">
        <f t="shared" si="154"/>
        <v>3.4238265779417394</v>
      </c>
      <c r="X781" s="197">
        <f t="shared" si="155"/>
        <v>0.12420000000000003</v>
      </c>
      <c r="Y781" s="197">
        <f t="shared" si="156"/>
        <v>0.37832400000000005</v>
      </c>
      <c r="Z781" s="198">
        <f>ROW(U9)*X781^IF(Y781=100%,0,1)*PRODUCT(INDEX(1-X$772:X780,))</f>
        <v>0.47364472907737892</v>
      </c>
      <c r="AA781" s="198">
        <f t="shared" si="157"/>
        <v>2.9036845960920221</v>
      </c>
      <c r="AB781" s="197">
        <f t="shared" si="158"/>
        <v>7.5600000000000014E-2</v>
      </c>
      <c r="AC781" s="197">
        <f t="shared" si="159"/>
        <v>0.231012</v>
      </c>
      <c r="AD781" s="198">
        <f>ROW(Y9)*AB781^IF(AC781=100%,0,1)*PRODUCT(INDEX(1-AB$772:AB780,))</f>
        <v>0.40730831525495181</v>
      </c>
      <c r="AE781" s="198">
        <f t="shared" si="160"/>
        <v>2.1845767761001094</v>
      </c>
      <c r="AF781" s="197">
        <f t="shared" si="161"/>
        <v>2.7600000000000006E-2</v>
      </c>
      <c r="AG781" s="197">
        <f t="shared" si="162"/>
        <v>8.5932000000000008E-2</v>
      </c>
      <c r="AH781" s="198">
        <f>ROW(AC9)*AF781^IF(AG781=100%,0,1)*PRODUCT(INDEX(1-AF$772:AF780,))</f>
        <v>0.20603590598173649</v>
      </c>
      <c r="AI781" s="198">
        <f t="shared" si="163"/>
        <v>0.99190308202355681</v>
      </c>
      <c r="AJ781" s="197">
        <f t="shared" si="164"/>
        <v>1.8600000000000002E-2</v>
      </c>
      <c r="AK781" s="197">
        <f t="shared" si="165"/>
        <v>6.0822000000000008E-2</v>
      </c>
      <c r="AL781" s="198">
        <f>ROW(AG9)*AJ781^IF(AK781=100%,0,1)*PRODUCT(INDEX(1-AJ$772:AJ780,))</f>
        <v>0.14671613155559671</v>
      </c>
      <c r="AM781" s="199">
        <f t="shared" si="166"/>
        <v>0.71207081320151788</v>
      </c>
      <c r="AN781" s="190"/>
    </row>
    <row r="782" spans="1:40" ht="14.45" hidden="1" customHeight="1">
      <c r="A782" s="190"/>
      <c r="B782" s="686"/>
      <c r="C782" s="196">
        <v>9</v>
      </c>
      <c r="D782" s="200"/>
      <c r="E782" s="200"/>
      <c r="F782" s="198"/>
      <c r="G782" s="198"/>
      <c r="H782" s="197"/>
      <c r="I782" s="197"/>
      <c r="J782" s="198"/>
      <c r="K782" s="198"/>
      <c r="L782" s="197"/>
      <c r="M782" s="197"/>
      <c r="N782" s="198"/>
      <c r="O782" s="198"/>
      <c r="P782" s="197"/>
      <c r="Q782" s="197"/>
      <c r="R782" s="198">
        <f>ROW(M10)*P782^IF(Q782=100%,0,1)*PRODUCT(INDEX(1-P$772:P781,))</f>
        <v>0</v>
      </c>
      <c r="S782" s="198">
        <f t="shared" si="151"/>
        <v>3.4352025153263877</v>
      </c>
      <c r="T782" s="197">
        <f t="shared" si="152"/>
        <v>0.25720000000000004</v>
      </c>
      <c r="U782" s="197">
        <f t="shared" si="153"/>
        <v>0.86713200000000024</v>
      </c>
      <c r="V782" s="198">
        <f>ROW(Q10)*T782^IF(U782=100%,0,1)*PRODUCT(INDEX(1-T$772:T781,))</f>
        <v>0.31671518715305175</v>
      </c>
      <c r="W782" s="198">
        <f t="shared" si="154"/>
        <v>3.740541765094791</v>
      </c>
      <c r="X782" s="197">
        <f t="shared" si="155"/>
        <v>0.12920000000000004</v>
      </c>
      <c r="Y782" s="197">
        <f t="shared" si="156"/>
        <v>0.43607700000000005</v>
      </c>
      <c r="Z782" s="198">
        <f>ROW(U10)*X782^IF(Y782=100%,0,1)*PRODUCT(INDEX(1-X$772:X781,))</f>
        <v>0.47946405923595553</v>
      </c>
      <c r="AA782" s="198">
        <f t="shared" si="157"/>
        <v>3.3831486553279775</v>
      </c>
      <c r="AB782" s="197">
        <f t="shared" si="158"/>
        <v>7.8600000000000017E-2</v>
      </c>
      <c r="AC782" s="197">
        <f t="shared" si="159"/>
        <v>0.26616600000000001</v>
      </c>
      <c r="AD782" s="198">
        <f>ROW(Y10)*AB782^IF(AC782=100%,0,1)*PRODUCT(INDEX(1-AB$772:AB781,))</f>
        <v>0.43495212228782842</v>
      </c>
      <c r="AE782" s="198">
        <f t="shared" si="160"/>
        <v>2.6195288983879377</v>
      </c>
      <c r="AF782" s="197">
        <f t="shared" si="161"/>
        <v>2.8600000000000007E-2</v>
      </c>
      <c r="AG782" s="197">
        <f t="shared" si="162"/>
        <v>9.8766000000000007E-2</v>
      </c>
      <c r="AH782" s="198">
        <f>ROW(AC10)*AF782^IF(AG782=100%,0,1)*PRODUCT(INDEX(1-AF$772:AF781,))</f>
        <v>0.23067594236440903</v>
      </c>
      <c r="AI782" s="198">
        <f t="shared" si="163"/>
        <v>1.222579024387966</v>
      </c>
      <c r="AJ782" s="197">
        <f t="shared" si="164"/>
        <v>1.9100000000000002E-2</v>
      </c>
      <c r="AK782" s="197">
        <f t="shared" si="165"/>
        <v>6.9471000000000005E-2</v>
      </c>
      <c r="AL782" s="198">
        <f>ROW(AG10)*AJ782^IF(AK782=100%,0,1)*PRODUCT(INDEX(1-AJ$772:AJ781,))</f>
        <v>0.16428648385994363</v>
      </c>
      <c r="AM782" s="199">
        <f t="shared" si="166"/>
        <v>0.87635729706146148</v>
      </c>
      <c r="AN782" s="190"/>
    </row>
    <row r="783" spans="1:40" ht="14.45" hidden="1" customHeight="1">
      <c r="A783" s="190"/>
      <c r="B783" s="686"/>
      <c r="C783" s="196">
        <v>10</v>
      </c>
      <c r="D783" s="200"/>
      <c r="E783" s="200"/>
      <c r="F783" s="198"/>
      <c r="G783" s="198"/>
      <c r="H783" s="197"/>
      <c r="I783" s="197"/>
      <c r="J783" s="198"/>
      <c r="K783" s="198"/>
      <c r="L783" s="197"/>
      <c r="M783" s="197"/>
      <c r="N783" s="198"/>
      <c r="O783" s="198"/>
      <c r="P783" s="197"/>
      <c r="Q783" s="197"/>
      <c r="R783" s="198">
        <f>ROW(M11)*P783^IF(Q783=100%,0,1)*PRODUCT(INDEX(1-P$772:P782,))</f>
        <v>0</v>
      </c>
      <c r="S783" s="198">
        <f t="shared" si="151"/>
        <v>3.4352025153263877</v>
      </c>
      <c r="T783" s="197">
        <f t="shared" si="152"/>
        <v>0.26720000000000005</v>
      </c>
      <c r="U783" s="197">
        <f t="shared" si="153"/>
        <v>0.98673000000000022</v>
      </c>
      <c r="V783" s="198">
        <f>ROW(Q11)*T783^IF(U783=100%,0,1)*PRODUCT(INDEX(1-T$772:T782,))</f>
        <v>0.26884313987480923</v>
      </c>
      <c r="W783" s="198">
        <f t="shared" si="154"/>
        <v>4.0093849049696004</v>
      </c>
      <c r="X783" s="197">
        <f t="shared" si="155"/>
        <v>0.13420000000000004</v>
      </c>
      <c r="Y783" s="197">
        <f t="shared" si="156"/>
        <v>0.49615500000000007</v>
      </c>
      <c r="Z783" s="198">
        <f>ROW(U11)*X783^IF(Y783=100%,0,1)*PRODUCT(INDEX(1-X$772:X782,))</f>
        <v>0.47704260245184027</v>
      </c>
      <c r="AA783" s="198">
        <f t="shared" si="157"/>
        <v>3.8601912577798179</v>
      </c>
      <c r="AB783" s="197">
        <f t="shared" si="158"/>
        <v>8.160000000000002E-2</v>
      </c>
      <c r="AC783" s="197">
        <f t="shared" si="159"/>
        <v>0.30271500000000001</v>
      </c>
      <c r="AD783" s="198">
        <f>ROW(Y11)*AB783^IF(AC783=100%,0,1)*PRODUCT(INDEX(1-AB$772:AB782,))</f>
        <v>0.45766738066572799</v>
      </c>
      <c r="AE783" s="198">
        <f t="shared" si="160"/>
        <v>3.0771962790536658</v>
      </c>
      <c r="AF783" s="197">
        <f t="shared" si="161"/>
        <v>2.9600000000000008E-2</v>
      </c>
      <c r="AG783" s="197">
        <f t="shared" si="162"/>
        <v>0.11206500000000001</v>
      </c>
      <c r="AH783" s="198">
        <f>ROW(AC11)*AF783^IF(AG783=100%,0,1)*PRODUCT(INDEX(1-AF$772:AF782,))</f>
        <v>0.25510487954686512</v>
      </c>
      <c r="AI783" s="198">
        <f t="shared" si="163"/>
        <v>1.4776839039348311</v>
      </c>
      <c r="AJ783" s="197">
        <f t="shared" si="164"/>
        <v>1.9600000000000003E-2</v>
      </c>
      <c r="AK783" s="197">
        <f t="shared" si="165"/>
        <v>7.8352500000000005E-2</v>
      </c>
      <c r="AL783" s="198">
        <f>ROW(AG11)*AJ783^IF(AK783=100%,0,1)*PRODUCT(INDEX(1-AJ$772:AJ782,))</f>
        <v>0.18190387827815682</v>
      </c>
      <c r="AM783" s="199">
        <f t="shared" si="166"/>
        <v>1.0582611753396183</v>
      </c>
      <c r="AN783" s="190"/>
    </row>
    <row r="784" spans="1:40" ht="14.45" customHeight="1">
      <c r="A784" s="190"/>
      <c r="B784" s="686"/>
      <c r="C784" s="196">
        <v>11</v>
      </c>
      <c r="D784" s="200"/>
      <c r="E784" s="200"/>
      <c r="F784" s="198"/>
      <c r="G784" s="198"/>
      <c r="H784" s="197"/>
      <c r="I784" s="197"/>
      <c r="J784" s="198"/>
      <c r="K784" s="198"/>
      <c r="L784" s="197"/>
      <c r="M784" s="197"/>
      <c r="N784" s="198"/>
      <c r="O784" s="198"/>
      <c r="P784" s="197"/>
      <c r="Q784" s="197"/>
      <c r="R784" s="198"/>
      <c r="S784" s="198"/>
      <c r="T784" s="197">
        <f>T783</f>
        <v>0.26720000000000005</v>
      </c>
      <c r="U784" s="197">
        <f t="shared" si="153"/>
        <v>1</v>
      </c>
      <c r="V784" s="198">
        <f>ROW(Q12)*T784^IF(U784=100%,0,1)*PRODUCT(INDEX(1-T$772:T783,))</f>
        <v>0.80433418440498161</v>
      </c>
      <c r="W784" s="198">
        <f t="shared" si="154"/>
        <v>4.8137190893745823</v>
      </c>
      <c r="X784" s="197">
        <f t="shared" ref="X784:X792" si="169">X783</f>
        <v>0.13420000000000004</v>
      </c>
      <c r="Y784" s="197">
        <f t="shared" si="156"/>
        <v>0.55855800000000011</v>
      </c>
      <c r="Z784" s="198">
        <f>ROW(U12)*X784^IF(Y784=100%,0,1)*PRODUCT(INDEX(1-X$772:X783,))</f>
        <v>0.4505710747666945</v>
      </c>
      <c r="AA784" s="198">
        <f t="shared" si="157"/>
        <v>4.3107623325465125</v>
      </c>
      <c r="AB784" s="197">
        <f t="shared" ref="AB784:AB802" si="170">AB783</f>
        <v>8.160000000000002E-2</v>
      </c>
      <c r="AC784" s="197">
        <f t="shared" si="159"/>
        <v>0.34065900000000005</v>
      </c>
      <c r="AD784" s="198">
        <f>ROW(Y12)*AB784^IF(AC784=100%,0,1)*PRODUCT(INDEX(1-AB$772:AB783,))</f>
        <v>0.45853278807644138</v>
      </c>
      <c r="AE784" s="198">
        <f t="shared" si="160"/>
        <v>3.5357290671301072</v>
      </c>
      <c r="AF784" s="197">
        <f t="shared" ref="AF784:AF847" si="171">AF783</f>
        <v>2.9600000000000008E-2</v>
      </c>
      <c r="AG784" s="197">
        <f t="shared" si="162"/>
        <v>0.12582900000000002</v>
      </c>
      <c r="AH784" s="198">
        <f>ROW(AC12)*AF784^IF(AG784=100%,0,1)*PRODUCT(INDEX(1-AF$772:AF783,))</f>
        <v>0.27005866375884857</v>
      </c>
      <c r="AI784" s="198">
        <f t="shared" si="163"/>
        <v>1.7477425676936797</v>
      </c>
      <c r="AJ784" s="197">
        <f t="shared" ref="AJ784:AJ847" si="172">AJ783</f>
        <v>1.9600000000000003E-2</v>
      </c>
      <c r="AK784" s="197">
        <f t="shared" si="165"/>
        <v>8.7466500000000003E-2</v>
      </c>
      <c r="AL784" s="198">
        <f>ROW(AG12)*AJ784^IF(AK784=100%,0,1)*PRODUCT(INDEX(1-AJ$772:AJ783,))</f>
        <v>0.19455115883335083</v>
      </c>
      <c r="AM784" s="199">
        <f t="shared" si="166"/>
        <v>1.2528123341729691</v>
      </c>
      <c r="AN784" s="190"/>
    </row>
    <row r="785" spans="1:40" ht="14.45" hidden="1" customHeight="1">
      <c r="A785" s="190"/>
      <c r="B785" s="686"/>
      <c r="C785" s="196">
        <v>12</v>
      </c>
      <c r="D785" s="200"/>
      <c r="E785" s="200"/>
      <c r="F785" s="198"/>
      <c r="G785" s="198"/>
      <c r="H785" s="197"/>
      <c r="I785" s="197"/>
      <c r="J785" s="198"/>
      <c r="K785" s="198"/>
      <c r="L785" s="197"/>
      <c r="M785" s="197"/>
      <c r="N785" s="198"/>
      <c r="O785" s="198"/>
      <c r="P785" s="197"/>
      <c r="Q785" s="197"/>
      <c r="R785" s="198"/>
      <c r="S785" s="198"/>
      <c r="T785" s="197"/>
      <c r="U785" s="197"/>
      <c r="V785" s="198"/>
      <c r="W785" s="198"/>
      <c r="X785" s="197">
        <f t="shared" si="169"/>
        <v>0.13420000000000004</v>
      </c>
      <c r="Y785" s="197">
        <f t="shared" si="156"/>
        <v>0.6209610000000001</v>
      </c>
      <c r="Z785" s="198">
        <f>ROW(U13)*X785^IF(Y785=100%,0,1)*PRODUCT(INDEX(1-X$772:X784,))</f>
        <v>0.42261313957742103</v>
      </c>
      <c r="AA785" s="198">
        <f t="shared" si="157"/>
        <v>4.7333754721239334</v>
      </c>
      <c r="AB785" s="197">
        <f t="shared" si="170"/>
        <v>8.160000000000002E-2</v>
      </c>
      <c r="AC785" s="197">
        <f t="shared" si="159"/>
        <v>0.37860300000000008</v>
      </c>
      <c r="AD785" s="198">
        <f>ROW(Y13)*AB785^IF(AC785=100%,0,1)*PRODUCT(INDEX(1-AB$772:AB784,))</f>
        <v>0.4562095552835207</v>
      </c>
      <c r="AE785" s="198">
        <f t="shared" si="160"/>
        <v>3.991938622413628</v>
      </c>
      <c r="AF785" s="197">
        <f t="shared" si="171"/>
        <v>2.9600000000000008E-2</v>
      </c>
      <c r="AG785" s="197">
        <f t="shared" si="162"/>
        <v>0.13959300000000002</v>
      </c>
      <c r="AH785" s="198">
        <f>ROW(AC13)*AF785^IF(AG785=100%,0,1)*PRODUCT(INDEX(1-AF$772:AF784,))</f>
        <v>0.28390367125421895</v>
      </c>
      <c r="AI785" s="198">
        <f t="shared" si="163"/>
        <v>2.0316462389478986</v>
      </c>
      <c r="AJ785" s="197">
        <f t="shared" si="172"/>
        <v>1.9600000000000003E-2</v>
      </c>
      <c r="AK785" s="197">
        <f t="shared" si="165"/>
        <v>9.65805E-2</v>
      </c>
      <c r="AL785" s="198">
        <f>ROW(AG13)*AJ785^IF(AK785=100%,0,1)*PRODUCT(INDEX(1-AJ$772:AJ784,))</f>
        <v>0.20663278579690192</v>
      </c>
      <c r="AM785" s="199">
        <f t="shared" si="166"/>
        <v>1.459445119969871</v>
      </c>
      <c r="AN785" s="190"/>
    </row>
    <row r="786" spans="1:40" ht="14.45" hidden="1" customHeight="1">
      <c r="A786" s="190"/>
      <c r="B786" s="686"/>
      <c r="C786" s="196">
        <v>13</v>
      </c>
      <c r="D786" s="200"/>
      <c r="E786" s="200"/>
      <c r="F786" s="198"/>
      <c r="G786" s="198"/>
      <c r="H786" s="197"/>
      <c r="I786" s="197"/>
      <c r="J786" s="198"/>
      <c r="K786" s="198"/>
      <c r="L786" s="197"/>
      <c r="M786" s="197"/>
      <c r="N786" s="198"/>
      <c r="O786" s="198"/>
      <c r="P786" s="197"/>
      <c r="Q786" s="197"/>
      <c r="R786" s="198"/>
      <c r="S786" s="198"/>
      <c r="T786" s="197"/>
      <c r="U786" s="197"/>
      <c r="V786" s="198"/>
      <c r="W786" s="198"/>
      <c r="X786" s="197">
        <f t="shared" si="169"/>
        <v>0.13420000000000004</v>
      </c>
      <c r="Y786" s="197">
        <f t="shared" si="156"/>
        <v>0.68336400000000008</v>
      </c>
      <c r="Z786" s="198">
        <f>ROW(U14)*X786^IF(Y786=100%,0,1)*PRODUCT(INDEX(1-X$772:X785,))</f>
        <v>0.39404449134198727</v>
      </c>
      <c r="AA786" s="198">
        <f t="shared" si="157"/>
        <v>5.127419963465921</v>
      </c>
      <c r="AB786" s="197">
        <f t="shared" si="170"/>
        <v>8.160000000000002E-2</v>
      </c>
      <c r="AC786" s="197">
        <f t="shared" si="159"/>
        <v>0.41654700000000011</v>
      </c>
      <c r="AD786" s="198">
        <f>ROW(Y14)*AB786^IF(AC786=100%,0,1)*PRODUCT(INDEX(1-AB$772:AB785,))</f>
        <v>0.45121230600103052</v>
      </c>
      <c r="AE786" s="198">
        <f t="shared" si="160"/>
        <v>4.4431509284146582</v>
      </c>
      <c r="AF786" s="197">
        <f t="shared" si="171"/>
        <v>2.9600000000000008E-2</v>
      </c>
      <c r="AG786" s="197">
        <f t="shared" si="162"/>
        <v>0.15335700000000002</v>
      </c>
      <c r="AH786" s="198">
        <f>ROW(AC14)*AF786^IF(AG786=100%,0,1)*PRODUCT(INDEX(1-AF$772:AF785,))</f>
        <v>0.29669243970702441</v>
      </c>
      <c r="AI786" s="198">
        <f t="shared" si="163"/>
        <v>2.3283386786549229</v>
      </c>
      <c r="AJ786" s="197">
        <f t="shared" si="172"/>
        <v>1.9600000000000003E-2</v>
      </c>
      <c r="AK786" s="197">
        <f t="shared" si="165"/>
        <v>0.1056945</v>
      </c>
      <c r="AL786" s="198">
        <f>ROW(AG14)*AJ786^IF(AK786=100%,0,1)*PRODUCT(INDEX(1-AJ$772:AJ785,))</f>
        <v>0.2181660742103044</v>
      </c>
      <c r="AM786" s="199">
        <f t="shared" si="166"/>
        <v>1.6776111941801755</v>
      </c>
      <c r="AN786" s="190"/>
    </row>
    <row r="787" spans="1:40" ht="14.45" hidden="1" customHeight="1">
      <c r="A787" s="190"/>
      <c r="B787" s="686"/>
      <c r="C787" s="196">
        <v>14</v>
      </c>
      <c r="D787" s="200"/>
      <c r="E787" s="200"/>
      <c r="F787" s="198"/>
      <c r="G787" s="198"/>
      <c r="H787" s="197"/>
      <c r="I787" s="197"/>
      <c r="J787" s="198"/>
      <c r="K787" s="198"/>
      <c r="L787" s="197"/>
      <c r="M787" s="197"/>
      <c r="N787" s="198"/>
      <c r="O787" s="198"/>
      <c r="P787" s="197"/>
      <c r="Q787" s="197"/>
      <c r="R787" s="198"/>
      <c r="S787" s="198"/>
      <c r="T787" s="197"/>
      <c r="U787" s="197"/>
      <c r="V787" s="198"/>
      <c r="W787" s="198"/>
      <c r="X787" s="197">
        <f t="shared" si="169"/>
        <v>0.13420000000000004</v>
      </c>
      <c r="Y787" s="197">
        <f t="shared" si="156"/>
        <v>0.74576700000000007</v>
      </c>
      <c r="Z787" s="198">
        <f>ROW(U15)*X787^IF(Y787=100%,0,1)*PRODUCT(INDEX(1-X$772:X786,))</f>
        <v>0.36553255778988492</v>
      </c>
      <c r="AA787" s="198">
        <f t="shared" si="157"/>
        <v>5.4929525212558055</v>
      </c>
      <c r="AB787" s="197">
        <f t="shared" si="170"/>
        <v>8.160000000000002E-2</v>
      </c>
      <c r="AC787" s="197">
        <f t="shared" si="159"/>
        <v>0.45449100000000014</v>
      </c>
      <c r="AD787" s="198">
        <f>ROW(Y15)*AB787^IF(AC787=100%,0,1)*PRODUCT(INDEX(1-AB$772:AB786,))</f>
        <v>0.44399290910501393</v>
      </c>
      <c r="AE787" s="198">
        <f t="shared" si="160"/>
        <v>4.8871438375196723</v>
      </c>
      <c r="AF787" s="197">
        <f t="shared" si="171"/>
        <v>2.9600000000000008E-2</v>
      </c>
      <c r="AG787" s="197">
        <f t="shared" si="162"/>
        <v>0.16712100000000002</v>
      </c>
      <c r="AH787" s="198">
        <f>ROW(AC15)*AF787^IF(AG787=100%,0,1)*PRODUCT(INDEX(1-AF$772:AF786,))</f>
        <v>0.30847536802681769</v>
      </c>
      <c r="AI787" s="198">
        <f t="shared" si="163"/>
        <v>2.6368140466817405</v>
      </c>
      <c r="AJ787" s="197">
        <f t="shared" si="172"/>
        <v>1.9600000000000003E-2</v>
      </c>
      <c r="AK787" s="197">
        <f t="shared" si="165"/>
        <v>0.11480849999999999</v>
      </c>
      <c r="AL787" s="198">
        <f>ROW(AG15)*AJ787^IF(AK787=100%,0,1)*PRODUCT(INDEX(1-AJ$772:AJ786,))</f>
        <v>0.22916787766690977</v>
      </c>
      <c r="AM787" s="199">
        <f t="shared" si="166"/>
        <v>1.9067790718470852</v>
      </c>
      <c r="AN787" s="190"/>
    </row>
    <row r="788" spans="1:40" ht="14.45" hidden="1" customHeight="1">
      <c r="A788" s="190"/>
      <c r="B788" s="686"/>
      <c r="C788" s="196">
        <v>15</v>
      </c>
      <c r="D788" s="200"/>
      <c r="E788" s="200"/>
      <c r="F788" s="198"/>
      <c r="G788" s="198"/>
      <c r="H788" s="197"/>
      <c r="I788" s="197"/>
      <c r="J788" s="198"/>
      <c r="K788" s="198"/>
      <c r="L788" s="197"/>
      <c r="M788" s="197"/>
      <c r="N788" s="198"/>
      <c r="O788" s="198"/>
      <c r="P788" s="197"/>
      <c r="Q788" s="197"/>
      <c r="R788" s="198"/>
      <c r="S788" s="198"/>
      <c r="T788" s="197"/>
      <c r="U788" s="197"/>
      <c r="V788" s="198"/>
      <c r="W788" s="198"/>
      <c r="X788" s="197">
        <f t="shared" si="169"/>
        <v>0.13420000000000004</v>
      </c>
      <c r="Y788" s="197">
        <f t="shared" si="156"/>
        <v>0.80817000000000005</v>
      </c>
      <c r="Z788" s="198">
        <f>ROW(U16)*X788^IF(Y788=100%,0,1)*PRODUCT(INDEX(1-X$772:X787,))</f>
        <v>0.33757662777011443</v>
      </c>
      <c r="AA788" s="198">
        <f t="shared" si="157"/>
        <v>5.8305291490259199</v>
      </c>
      <c r="AB788" s="197">
        <f t="shared" si="170"/>
        <v>8.160000000000002E-2</v>
      </c>
      <c r="AC788" s="197">
        <f t="shared" si="159"/>
        <v>0.49243500000000018</v>
      </c>
      <c r="AD788" s="198">
        <f>ROW(Y16)*AB788^IF(AC788=100%,0,1)*PRODUCT(INDEX(1-AB$772:AB787,))</f>
        <v>0.43494729357018114</v>
      </c>
      <c r="AE788" s="198">
        <f t="shared" si="160"/>
        <v>5.3220911310898531</v>
      </c>
      <c r="AF788" s="197">
        <f t="shared" si="171"/>
        <v>2.9600000000000008E-2</v>
      </c>
      <c r="AG788" s="197">
        <f t="shared" si="162"/>
        <v>0.18088500000000002</v>
      </c>
      <c r="AH788" s="198">
        <f>ROW(AC16)*AF788^IF(AG788=100%,0,1)*PRODUCT(INDEX(1-AF$772:AF787,))</f>
        <v>0.3193007969421055</v>
      </c>
      <c r="AI788" s="198">
        <f t="shared" si="163"/>
        <v>2.9561148436238458</v>
      </c>
      <c r="AJ788" s="197">
        <f t="shared" si="172"/>
        <v>1.9600000000000003E-2</v>
      </c>
      <c r="AK788" s="197">
        <f t="shared" si="165"/>
        <v>0.12392249999999999</v>
      </c>
      <c r="AL788" s="198">
        <f>ROW(AG16)*AJ788^IF(AK788=100%,0,1)*PRODUCT(INDEX(1-AJ$772:AJ787,))</f>
        <v>0.23965459974894757</v>
      </c>
      <c r="AM788" s="199">
        <f t="shared" si="166"/>
        <v>2.1464336715960326</v>
      </c>
      <c r="AN788" s="190"/>
    </row>
    <row r="789" spans="1:40" ht="14.45" hidden="1" customHeight="1">
      <c r="A789" s="190"/>
      <c r="B789" s="686"/>
      <c r="C789" s="196">
        <v>16</v>
      </c>
      <c r="D789" s="200"/>
      <c r="E789" s="200"/>
      <c r="F789" s="198"/>
      <c r="G789" s="198"/>
      <c r="H789" s="197"/>
      <c r="I789" s="197"/>
      <c r="J789" s="198"/>
      <c r="K789" s="198"/>
      <c r="L789" s="197"/>
      <c r="M789" s="197"/>
      <c r="N789" s="198"/>
      <c r="O789" s="198"/>
      <c r="P789" s="197"/>
      <c r="Q789" s="197"/>
      <c r="R789" s="198"/>
      <c r="S789" s="198"/>
      <c r="T789" s="197"/>
      <c r="U789" s="197"/>
      <c r="V789" s="198"/>
      <c r="W789" s="198"/>
      <c r="X789" s="197">
        <f t="shared" si="169"/>
        <v>0.13420000000000004</v>
      </c>
      <c r="Y789" s="197">
        <f t="shared" si="156"/>
        <v>0.87057300000000004</v>
      </c>
      <c r="Z789" s="198">
        <f>ROW(U17)*X789^IF(Y789=100%,0,1)*PRODUCT(INDEX(1-X$772:X788,))</f>
        <v>0.31054095959357536</v>
      </c>
      <c r="AA789" s="198">
        <f t="shared" si="157"/>
        <v>6.1410701086194956</v>
      </c>
      <c r="AB789" s="197">
        <f t="shared" si="170"/>
        <v>8.160000000000002E-2</v>
      </c>
      <c r="AC789" s="197">
        <f t="shared" si="159"/>
        <v>0.53037900000000016</v>
      </c>
      <c r="AD789" s="198">
        <f>ROW(Y17)*AB789^IF(AC789=100%,0,1)*PRODUCT(INDEX(1-AB$772:AB788,))</f>
        <v>0.42442156906578282</v>
      </c>
      <c r="AE789" s="198">
        <f t="shared" si="160"/>
        <v>5.7465127001556358</v>
      </c>
      <c r="AF789" s="197">
        <f t="shared" si="171"/>
        <v>2.9600000000000008E-2</v>
      </c>
      <c r="AG789" s="197">
        <f t="shared" si="162"/>
        <v>0.19464900000000002</v>
      </c>
      <c r="AH789" s="198">
        <f>ROW(AC17)*AF789^IF(AG789=100%,0,1)*PRODUCT(INDEX(1-AF$772:AF788,))</f>
        <v>0.32921508668715782</v>
      </c>
      <c r="AI789" s="198">
        <f t="shared" si="163"/>
        <v>3.2853299303110037</v>
      </c>
      <c r="AJ789" s="197">
        <f t="shared" si="172"/>
        <v>1.9600000000000003E-2</v>
      </c>
      <c r="AK789" s="197">
        <f t="shared" si="165"/>
        <v>0.1330365</v>
      </c>
      <c r="AL789" s="198">
        <f>ROW(AG17)*AJ789^IF(AK789=100%,0,1)*PRODUCT(INDEX(1-AJ$772:AJ788,))</f>
        <v>0.24964220519348498</v>
      </c>
      <c r="AM789" s="199">
        <f t="shared" si="166"/>
        <v>2.3960758767895176</v>
      </c>
      <c r="AN789" s="190"/>
    </row>
    <row r="790" spans="1:40" ht="14.45" hidden="1" customHeight="1">
      <c r="A790" s="190"/>
      <c r="B790" s="686"/>
      <c r="C790" s="196">
        <v>17</v>
      </c>
      <c r="D790" s="200"/>
      <c r="E790" s="200"/>
      <c r="F790" s="198"/>
      <c r="G790" s="198"/>
      <c r="H790" s="197"/>
      <c r="I790" s="197"/>
      <c r="J790" s="198"/>
      <c r="K790" s="198"/>
      <c r="L790" s="197"/>
      <c r="M790" s="197"/>
      <c r="N790" s="198"/>
      <c r="O790" s="198"/>
      <c r="P790" s="197"/>
      <c r="Q790" s="197"/>
      <c r="R790" s="198"/>
      <c r="S790" s="198"/>
      <c r="T790" s="197"/>
      <c r="U790" s="197"/>
      <c r="V790" s="198"/>
      <c r="W790" s="198"/>
      <c r="X790" s="197">
        <f t="shared" si="169"/>
        <v>0.13420000000000004</v>
      </c>
      <c r="Y790" s="197">
        <f t="shared" si="156"/>
        <v>0.93297600000000003</v>
      </c>
      <c r="Z790" s="198">
        <f>ROW(U18)*X790^IF(Y790=100%,0,1)*PRODUCT(INDEX(1-X$772:X789,))</f>
        <v>0.28468203121706565</v>
      </c>
      <c r="AA790" s="198">
        <f t="shared" si="157"/>
        <v>6.4257521398365611</v>
      </c>
      <c r="AB790" s="197">
        <f t="shared" si="170"/>
        <v>8.160000000000002E-2</v>
      </c>
      <c r="AC790" s="197">
        <f t="shared" si="159"/>
        <v>0.56832300000000013</v>
      </c>
      <c r="AD790" s="198">
        <f>ROW(Y18)*AB790^IF(AC790=100%,0,1)*PRODUCT(INDEX(1-AB$772:AB789,))</f>
        <v>0.41271752014942759</v>
      </c>
      <c r="AE790" s="198">
        <f t="shared" si="160"/>
        <v>6.1592302203050631</v>
      </c>
      <c r="AF790" s="197">
        <f t="shared" si="171"/>
        <v>2.9600000000000008E-2</v>
      </c>
      <c r="AG790" s="197">
        <f t="shared" si="162"/>
        <v>0.20841300000000001</v>
      </c>
      <c r="AH790" s="198">
        <f>ROW(AC18)*AF790^IF(AG790=100%,0,1)*PRODUCT(INDEX(1-AF$772:AF789,))</f>
        <v>0.33826269189305436</v>
      </c>
      <c r="AI790" s="198">
        <f t="shared" si="163"/>
        <v>3.623592622204058</v>
      </c>
      <c r="AJ790" s="197">
        <f t="shared" si="172"/>
        <v>1.9600000000000003E-2</v>
      </c>
      <c r="AK790" s="197">
        <f t="shared" si="165"/>
        <v>0.14215050000000001</v>
      </c>
      <c r="AL790" s="198">
        <f>ROW(AG18)*AJ790^IF(AK790=100%,0,1)*PRODUCT(INDEX(1-AJ$772:AJ789,))</f>
        <v>0.25914623079355698</v>
      </c>
      <c r="AM790" s="199">
        <f t="shared" si="166"/>
        <v>2.6552221075830746</v>
      </c>
      <c r="AN790" s="190"/>
    </row>
    <row r="791" spans="1:40" ht="14.45" hidden="1" customHeight="1">
      <c r="A791" s="190"/>
      <c r="B791" s="686"/>
      <c r="C791" s="196">
        <v>18</v>
      </c>
      <c r="D791" s="200"/>
      <c r="E791" s="200"/>
      <c r="F791" s="198"/>
      <c r="G791" s="198"/>
      <c r="H791" s="197"/>
      <c r="I791" s="197"/>
      <c r="J791" s="198"/>
      <c r="K791" s="198"/>
      <c r="L791" s="197"/>
      <c r="M791" s="197"/>
      <c r="N791" s="198"/>
      <c r="O791" s="198"/>
      <c r="P791" s="197"/>
      <c r="Q791" s="197"/>
      <c r="R791" s="198"/>
      <c r="S791" s="198"/>
      <c r="T791" s="197"/>
      <c r="U791" s="197"/>
      <c r="V791" s="198"/>
      <c r="W791" s="198"/>
      <c r="X791" s="197">
        <f t="shared" si="169"/>
        <v>0.13420000000000004</v>
      </c>
      <c r="Y791" s="197">
        <f t="shared" si="156"/>
        <v>0.99537900000000001</v>
      </c>
      <c r="Z791" s="198">
        <f>ROW(U19)*X791^IF(Y791=100%,0,1)*PRODUCT(INDEX(1-X$772:X790,))</f>
        <v>0.26017090832927625</v>
      </c>
      <c r="AA791" s="198">
        <f t="shared" si="157"/>
        <v>6.6859230481658374</v>
      </c>
      <c r="AB791" s="197">
        <f t="shared" si="170"/>
        <v>8.160000000000002E-2</v>
      </c>
      <c r="AC791" s="197">
        <f t="shared" si="159"/>
        <v>0.60626700000000011</v>
      </c>
      <c r="AD791" s="198">
        <f>ROW(Y19)*AB791^IF(AC791=100%,0,1)*PRODUCT(INDEX(1-AB$772:AB790,))</f>
        <v>0.40009753553330291</v>
      </c>
      <c r="AE791" s="198">
        <f t="shared" si="160"/>
        <v>6.5593277558383658</v>
      </c>
      <c r="AF791" s="197">
        <f t="shared" si="171"/>
        <v>2.9600000000000008E-2</v>
      </c>
      <c r="AG791" s="197">
        <f t="shared" si="162"/>
        <v>0.22217700000000001</v>
      </c>
      <c r="AH791" s="198">
        <f>ROW(AC19)*AF791^IF(AG791=100%,0,1)*PRODUCT(INDEX(1-AF$772:AF790,))</f>
        <v>0.34648623378040994</v>
      </c>
      <c r="AI791" s="198">
        <f t="shared" si="163"/>
        <v>3.9700788559844677</v>
      </c>
      <c r="AJ791" s="197">
        <f t="shared" si="172"/>
        <v>1.9600000000000003E-2</v>
      </c>
      <c r="AK791" s="197">
        <f t="shared" si="165"/>
        <v>0.15126450000000002</v>
      </c>
      <c r="AL791" s="198">
        <f>ROW(AG19)*AJ791^IF(AK791=100%,0,1)*PRODUCT(INDEX(1-AJ$772:AJ790,))</f>
        <v>0.26818179604055897</v>
      </c>
      <c r="AM791" s="199">
        <f t="shared" si="166"/>
        <v>2.9234039036236337</v>
      </c>
      <c r="AN791" s="190"/>
    </row>
    <row r="792" spans="1:40" ht="14.45" customHeight="1">
      <c r="A792" s="190"/>
      <c r="B792" s="686"/>
      <c r="C792" s="196">
        <v>19</v>
      </c>
      <c r="D792" s="200"/>
      <c r="E792" s="200"/>
      <c r="F792" s="198"/>
      <c r="G792" s="198"/>
      <c r="H792" s="197"/>
      <c r="I792" s="197"/>
      <c r="J792" s="198"/>
      <c r="K792" s="198"/>
      <c r="L792" s="197"/>
      <c r="M792" s="197"/>
      <c r="N792" s="198"/>
      <c r="O792" s="198"/>
      <c r="P792" s="197"/>
      <c r="Q792" s="197"/>
      <c r="R792" s="198"/>
      <c r="S792" s="198"/>
      <c r="T792" s="197"/>
      <c r="U792" s="197"/>
      <c r="V792" s="198"/>
      <c r="W792" s="198"/>
      <c r="X792" s="197">
        <f t="shared" si="169"/>
        <v>0.13420000000000004</v>
      </c>
      <c r="Y792" s="197">
        <f t="shared" si="156"/>
        <v>1</v>
      </c>
      <c r="Z792" s="198">
        <f>ROW(U20)*X792^IF(Y792=100%,0,1)*PRODUCT(INDEX(1-X$772:X791,))</f>
        <v>1.766852085900755</v>
      </c>
      <c r="AA792" s="198">
        <f t="shared" si="157"/>
        <v>8.4527751340665915</v>
      </c>
      <c r="AB792" s="197">
        <f t="shared" si="170"/>
        <v>8.160000000000002E-2</v>
      </c>
      <c r="AC792" s="197">
        <f t="shared" si="159"/>
        <v>0.64421100000000009</v>
      </c>
      <c r="AD792" s="198">
        <f>ROW(Y20)*AB792^IF(AC792=100%,0,1)*PRODUCT(INDEX(1-AB$772:AB791,))</f>
        <v>0.38678902803556353</v>
      </c>
      <c r="AE792" s="198">
        <f t="shared" si="160"/>
        <v>6.9461167838739293</v>
      </c>
      <c r="AF792" s="197">
        <f t="shared" si="171"/>
        <v>2.9600000000000008E-2</v>
      </c>
      <c r="AG792" s="197">
        <f t="shared" si="162"/>
        <v>0.23594100000000001</v>
      </c>
      <c r="AH792" s="198">
        <f>ROW(AC20)*AF792^IF(AG792=100%,0,1)*PRODUCT(INDEX(1-AF$772:AF791,))</f>
        <v>0.3539265697479051</v>
      </c>
      <c r="AI792" s="198">
        <f t="shared" si="163"/>
        <v>4.3240054257323726</v>
      </c>
      <c r="AJ792" s="197">
        <f t="shared" si="172"/>
        <v>1.9600000000000003E-2</v>
      </c>
      <c r="AK792" s="197">
        <f t="shared" si="165"/>
        <v>0.16037850000000003</v>
      </c>
      <c r="AL792" s="198">
        <f>ROW(AG20)*AJ792^IF(AK792=100%,0,1)*PRODUCT(INDEX(1-AJ$772:AJ791,))</f>
        <v>0.27676361351385692</v>
      </c>
      <c r="AM792" s="199">
        <f t="shared" si="166"/>
        <v>3.2001675171374906</v>
      </c>
      <c r="AN792" s="190"/>
    </row>
    <row r="793" spans="1:40" ht="14.45" hidden="1" customHeight="1">
      <c r="A793" s="190"/>
      <c r="B793" s="686"/>
      <c r="C793" s="196">
        <v>20</v>
      </c>
      <c r="D793" s="200"/>
      <c r="E793" s="200"/>
      <c r="F793" s="198"/>
      <c r="G793" s="198"/>
      <c r="H793" s="197"/>
      <c r="I793" s="197"/>
      <c r="J793" s="198"/>
      <c r="K793" s="198"/>
      <c r="L793" s="197"/>
      <c r="M793" s="197"/>
      <c r="N793" s="198"/>
      <c r="O793" s="198"/>
      <c r="P793" s="197"/>
      <c r="Q793" s="197"/>
      <c r="R793" s="198"/>
      <c r="S793" s="198"/>
      <c r="T793" s="197"/>
      <c r="U793" s="197"/>
      <c r="V793" s="198"/>
      <c r="W793" s="198"/>
      <c r="X793" s="197"/>
      <c r="Y793" s="197"/>
      <c r="Z793" s="198">
        <f>ROW(U21)*X793^IF(Y793=100%,0,1)*PRODUCT(INDEX(1-X$772:X792,))</f>
        <v>0</v>
      </c>
      <c r="AA793" s="198">
        <f t="shared" si="157"/>
        <v>8.4527751340665915</v>
      </c>
      <c r="AB793" s="197">
        <f t="shared" si="170"/>
        <v>8.160000000000002E-2</v>
      </c>
      <c r="AC793" s="197">
        <f t="shared" si="159"/>
        <v>0.68215500000000007</v>
      </c>
      <c r="AD793" s="198">
        <f>ROW(Y21)*AB793^IF(AC793=100%,0,1)*PRODUCT(INDEX(1-AB$772:AB792,))</f>
        <v>0.37298839551525464</v>
      </c>
      <c r="AE793" s="198">
        <f t="shared" si="160"/>
        <v>7.3191051793891839</v>
      </c>
      <c r="AF793" s="197">
        <f t="shared" si="171"/>
        <v>2.9600000000000008E-2</v>
      </c>
      <c r="AG793" s="197">
        <f t="shared" si="162"/>
        <v>0.24970500000000001</v>
      </c>
      <c r="AH793" s="198">
        <f>ROW(AC21)*AF793^IF(AG793=100%,0,1)*PRODUCT(INDEX(1-AF$772:AF792,))</f>
        <v>0.36062286044753544</v>
      </c>
      <c r="AI793" s="198">
        <f t="shared" si="163"/>
        <v>4.6846282861799082</v>
      </c>
      <c r="AJ793" s="197">
        <f t="shared" si="172"/>
        <v>1.9600000000000003E-2</v>
      </c>
      <c r="AK793" s="197">
        <f t="shared" si="165"/>
        <v>0.16949250000000005</v>
      </c>
      <c r="AL793" s="198">
        <f>ROW(AG21)*AJ793^IF(AK793=100%,0,1)*PRODUCT(INDEX(1-AJ$772:AJ792,))</f>
        <v>0.28490599902343461</v>
      </c>
      <c r="AM793" s="199">
        <f t="shared" si="166"/>
        <v>3.4850735161609254</v>
      </c>
      <c r="AN793" s="190"/>
    </row>
    <row r="794" spans="1:40" ht="14.45" hidden="1" customHeight="1">
      <c r="A794" s="190"/>
      <c r="B794" s="686"/>
      <c r="C794" s="196">
        <v>21</v>
      </c>
      <c r="D794" s="200"/>
      <c r="E794" s="200"/>
      <c r="F794" s="198"/>
      <c r="G794" s="198"/>
      <c r="H794" s="197"/>
      <c r="I794" s="197"/>
      <c r="J794" s="198"/>
      <c r="K794" s="198"/>
      <c r="L794" s="197"/>
      <c r="M794" s="197"/>
      <c r="N794" s="198"/>
      <c r="O794" s="198"/>
      <c r="P794" s="197"/>
      <c r="Q794" s="197"/>
      <c r="R794" s="198"/>
      <c r="S794" s="198"/>
      <c r="T794" s="197"/>
      <c r="U794" s="197"/>
      <c r="V794" s="198"/>
      <c r="W794" s="198"/>
      <c r="X794" s="197"/>
      <c r="Y794" s="197"/>
      <c r="Z794" s="198">
        <f>ROW(U22)*X794^IF(Y794=100%,0,1)*PRODUCT(INDEX(1-X$772:X793,))</f>
        <v>0</v>
      </c>
      <c r="AA794" s="198">
        <f t="shared" si="157"/>
        <v>8.4527751340665915</v>
      </c>
      <c r="AB794" s="197">
        <f t="shared" si="170"/>
        <v>8.160000000000002E-2</v>
      </c>
      <c r="AC794" s="197">
        <f t="shared" si="159"/>
        <v>0.72009900000000004</v>
      </c>
      <c r="AD794" s="198">
        <f>ROW(Y22)*AB794^IF(AC794=100%,0,1)*PRODUCT(INDEX(1-AB$772:AB793,))</f>
        <v>0.35886456827174362</v>
      </c>
      <c r="AE794" s="198">
        <f t="shared" si="160"/>
        <v>7.6779697476609279</v>
      </c>
      <c r="AF794" s="197">
        <f t="shared" si="171"/>
        <v>2.9600000000000008E-2</v>
      </c>
      <c r="AG794" s="197">
        <f t="shared" si="162"/>
        <v>0.26346900000000001</v>
      </c>
      <c r="AH794" s="198">
        <f>ROW(AC22)*AF794^IF(AG794=100%,0,1)*PRODUCT(INDEX(1-AF$772:AF793,))</f>
        <v>0.3666126344343974</v>
      </c>
      <c r="AI794" s="198">
        <f t="shared" si="163"/>
        <v>5.0512409206143056</v>
      </c>
      <c r="AJ794" s="197">
        <f t="shared" si="172"/>
        <v>1.9600000000000003E-2</v>
      </c>
      <c r="AK794" s="197">
        <f t="shared" si="165"/>
        <v>0.17860650000000006</v>
      </c>
      <c r="AL794" s="198">
        <f>ROW(AG22)*AJ794^IF(AK794=100%,0,1)*PRODUCT(INDEX(1-AJ$772:AJ793,))</f>
        <v>0.29262288151126936</v>
      </c>
      <c r="AM794" s="199">
        <f t="shared" si="166"/>
        <v>3.7776963976721949</v>
      </c>
      <c r="AN794" s="190"/>
    </row>
    <row r="795" spans="1:40" ht="14.45" hidden="1" customHeight="1">
      <c r="A795" s="190"/>
      <c r="B795" s="686"/>
      <c r="C795" s="196">
        <v>22</v>
      </c>
      <c r="D795" s="200"/>
      <c r="E795" s="200"/>
      <c r="F795" s="198"/>
      <c r="G795" s="198"/>
      <c r="H795" s="197"/>
      <c r="I795" s="197"/>
      <c r="J795" s="198"/>
      <c r="K795" s="198"/>
      <c r="L795" s="197"/>
      <c r="M795" s="197"/>
      <c r="N795" s="198"/>
      <c r="O795" s="198"/>
      <c r="P795" s="197"/>
      <c r="Q795" s="197"/>
      <c r="R795" s="198"/>
      <c r="S795" s="198"/>
      <c r="T795" s="197"/>
      <c r="U795" s="197"/>
      <c r="V795" s="198"/>
      <c r="W795" s="198"/>
      <c r="X795" s="197"/>
      <c r="Y795" s="197"/>
      <c r="Z795" s="198">
        <f>ROW(U23)*X795^IF(Y795=100%,0,1)*PRODUCT(INDEX(1-X$772:X794,))</f>
        <v>0</v>
      </c>
      <c r="AA795" s="198">
        <f t="shared" si="157"/>
        <v>8.4527751340665915</v>
      </c>
      <c r="AB795" s="197">
        <f t="shared" si="170"/>
        <v>8.160000000000002E-2</v>
      </c>
      <c r="AC795" s="197">
        <f t="shared" si="159"/>
        <v>0.75804300000000002</v>
      </c>
      <c r="AD795" s="198">
        <f>ROW(Y23)*AB795^IF(AC795=100%,0,1)*PRODUCT(INDEX(1-AB$772:AB794,))</f>
        <v>0.34456218402353161</v>
      </c>
      <c r="AE795" s="198">
        <f t="shared" si="160"/>
        <v>8.0225319316844601</v>
      </c>
      <c r="AF795" s="197">
        <f t="shared" si="171"/>
        <v>2.9600000000000008E-2</v>
      </c>
      <c r="AG795" s="197">
        <f t="shared" si="162"/>
        <v>0.27723300000000001</v>
      </c>
      <c r="AH795" s="198">
        <f>ROW(AC23)*AF795^IF(AG795=100%,0,1)*PRODUCT(INDEX(1-AF$772:AF794,))</f>
        <v>0.37193185047582744</v>
      </c>
      <c r="AI795" s="198">
        <f t="shared" si="163"/>
        <v>5.4231727710901332</v>
      </c>
      <c r="AJ795" s="197">
        <f t="shared" si="172"/>
        <v>1.9600000000000003E-2</v>
      </c>
      <c r="AK795" s="197">
        <f t="shared" si="165"/>
        <v>0.18772050000000007</v>
      </c>
      <c r="AL795" s="198">
        <f>ROW(AG23)*AJ795^IF(AK795=100%,0,1)*PRODUCT(INDEX(1-AJ$772:AJ794,))</f>
        <v>0.29992781271699614</v>
      </c>
      <c r="AM795" s="199">
        <f t="shared" si="166"/>
        <v>4.0776242103891907</v>
      </c>
      <c r="AN795" s="190"/>
    </row>
    <row r="796" spans="1:40" ht="14.45" hidden="1" customHeight="1">
      <c r="A796" s="190"/>
      <c r="B796" s="686"/>
      <c r="C796" s="196">
        <v>23</v>
      </c>
      <c r="D796" s="200"/>
      <c r="E796" s="200"/>
      <c r="F796" s="198"/>
      <c r="G796" s="198"/>
      <c r="H796" s="197"/>
      <c r="I796" s="197"/>
      <c r="J796" s="198"/>
      <c r="K796" s="198"/>
      <c r="L796" s="197"/>
      <c r="M796" s="197"/>
      <c r="N796" s="198"/>
      <c r="O796" s="198"/>
      <c r="P796" s="197"/>
      <c r="Q796" s="197"/>
      <c r="R796" s="198"/>
      <c r="S796" s="198"/>
      <c r="T796" s="197"/>
      <c r="U796" s="197"/>
      <c r="V796" s="198"/>
      <c r="W796" s="198"/>
      <c r="X796" s="197"/>
      <c r="Y796" s="197"/>
      <c r="Z796" s="198">
        <f>ROW(U24)*X796^IF(Y796=100%,0,1)*PRODUCT(INDEX(1-X$772:X795,))</f>
        <v>0</v>
      </c>
      <c r="AA796" s="198">
        <f t="shared" si="157"/>
        <v>8.4527751340665915</v>
      </c>
      <c r="AB796" s="197">
        <f t="shared" si="170"/>
        <v>8.160000000000002E-2</v>
      </c>
      <c r="AC796" s="197">
        <f t="shared" si="159"/>
        <v>0.795987</v>
      </c>
      <c r="AD796" s="198">
        <f>ROW(Y24)*AB796^IF(AC796=100%,0,1)*PRODUCT(INDEX(1-AB$772:AB795,))</f>
        <v>0.33020442762491631</v>
      </c>
      <c r="AE796" s="198">
        <f t="shared" si="160"/>
        <v>8.3527363593093771</v>
      </c>
      <c r="AF796" s="197">
        <f t="shared" si="171"/>
        <v>2.9600000000000008E-2</v>
      </c>
      <c r="AG796" s="197">
        <f t="shared" si="162"/>
        <v>0.29099700000000001</v>
      </c>
      <c r="AH796" s="198">
        <f>ROW(AC24)*AF796^IF(AG796=100%,0,1)*PRODUCT(INDEX(1-AF$772:AF795,))</f>
        <v>0.37661495760181868</v>
      </c>
      <c r="AI796" s="198">
        <f t="shared" si="163"/>
        <v>5.7997877286919515</v>
      </c>
      <c r="AJ796" s="197">
        <f t="shared" si="172"/>
        <v>1.9600000000000003E-2</v>
      </c>
      <c r="AK796" s="197">
        <f t="shared" si="165"/>
        <v>0.19683450000000008</v>
      </c>
      <c r="AL796" s="198">
        <f>ROW(AG24)*AJ796^IF(AK796=100%,0,1)*PRODUCT(INDEX(1-AJ$772:AJ795,))</f>
        <v>0.30683397661329703</v>
      </c>
      <c r="AM796" s="199">
        <f t="shared" si="166"/>
        <v>4.3844581870024877</v>
      </c>
      <c r="AN796" s="190"/>
    </row>
    <row r="797" spans="1:40" ht="14.45" hidden="1" customHeight="1">
      <c r="A797" s="190"/>
      <c r="B797" s="686"/>
      <c r="C797" s="196">
        <v>24</v>
      </c>
      <c r="D797" s="200"/>
      <c r="E797" s="200"/>
      <c r="F797" s="198"/>
      <c r="G797" s="198"/>
      <c r="H797" s="197"/>
      <c r="I797" s="197"/>
      <c r="J797" s="198"/>
      <c r="K797" s="198"/>
      <c r="L797" s="197"/>
      <c r="M797" s="197"/>
      <c r="N797" s="198"/>
      <c r="O797" s="198"/>
      <c r="P797" s="197"/>
      <c r="Q797" s="197"/>
      <c r="R797" s="198"/>
      <c r="S797" s="198"/>
      <c r="T797" s="197"/>
      <c r="U797" s="197"/>
      <c r="V797" s="198"/>
      <c r="W797" s="198"/>
      <c r="X797" s="197"/>
      <c r="Y797" s="197"/>
      <c r="Z797" s="198">
        <f>ROW(U25)*X797^IF(Y797=100%,0,1)*PRODUCT(INDEX(1-X$772:X796,))</f>
        <v>0</v>
      </c>
      <c r="AA797" s="198">
        <f t="shared" si="157"/>
        <v>8.4527751340665915</v>
      </c>
      <c r="AB797" s="197">
        <f t="shared" si="170"/>
        <v>8.160000000000002E-2</v>
      </c>
      <c r="AC797" s="197">
        <f t="shared" si="159"/>
        <v>0.83393099999999998</v>
      </c>
      <c r="AD797" s="198">
        <f>ROW(Y25)*AB797^IF(AC797=100%,0,1)*PRODUCT(INDEX(1-AB$772:AB796,))</f>
        <v>0.31589556909450323</v>
      </c>
      <c r="AE797" s="198">
        <f t="shared" si="160"/>
        <v>8.6686319284038795</v>
      </c>
      <c r="AF797" s="197">
        <f t="shared" si="171"/>
        <v>2.9600000000000008E-2</v>
      </c>
      <c r="AG797" s="197">
        <f t="shared" si="162"/>
        <v>0.304761</v>
      </c>
      <c r="AH797" s="198">
        <f>ROW(AC25)*AF797^IF(AG797=100%,0,1)*PRODUCT(INDEX(1-AF$772:AF796,))</f>
        <v>0.38069495297583844</v>
      </c>
      <c r="AI797" s="198">
        <f t="shared" si="163"/>
        <v>6.1804826816677902</v>
      </c>
      <c r="AJ797" s="197">
        <f t="shared" si="172"/>
        <v>1.9600000000000003E-2</v>
      </c>
      <c r="AK797" s="197">
        <f t="shared" si="165"/>
        <v>0.20594850000000009</v>
      </c>
      <c r="AL797" s="198">
        <f>ROW(AG25)*AJ797^IF(AK797=100%,0,1)*PRODUCT(INDEX(1-AJ$772:AJ796,))</f>
        <v>0.31335419861632963</v>
      </c>
      <c r="AM797" s="199">
        <f t="shared" si="166"/>
        <v>4.6978123856188176</v>
      </c>
      <c r="AN797" s="190"/>
    </row>
    <row r="798" spans="1:40" ht="14.45" hidden="1" customHeight="1">
      <c r="A798" s="190"/>
      <c r="B798" s="686"/>
      <c r="C798" s="196">
        <v>25</v>
      </c>
      <c r="D798" s="200"/>
      <c r="E798" s="200"/>
      <c r="F798" s="198"/>
      <c r="G798" s="198"/>
      <c r="H798" s="197"/>
      <c r="I798" s="197"/>
      <c r="J798" s="198"/>
      <c r="K798" s="198"/>
      <c r="L798" s="197"/>
      <c r="M798" s="197"/>
      <c r="N798" s="198"/>
      <c r="O798" s="198"/>
      <c r="P798" s="197"/>
      <c r="Q798" s="197"/>
      <c r="R798" s="198"/>
      <c r="S798" s="198"/>
      <c r="T798" s="197"/>
      <c r="U798" s="197"/>
      <c r="V798" s="198"/>
      <c r="W798" s="198"/>
      <c r="X798" s="197"/>
      <c r="Y798" s="197"/>
      <c r="Z798" s="198">
        <f>ROW(U26)*X798^IF(Y798=100%,0,1)*PRODUCT(INDEX(1-X$772:X797,))</f>
        <v>0</v>
      </c>
      <c r="AA798" s="198">
        <f t="shared" si="157"/>
        <v>8.4527751340665915</v>
      </c>
      <c r="AB798" s="197">
        <f t="shared" si="170"/>
        <v>8.160000000000002E-2</v>
      </c>
      <c r="AC798" s="197">
        <f t="shared" si="159"/>
        <v>0.87187499999999996</v>
      </c>
      <c r="AD798" s="198">
        <f>ROW(Y26)*AB798^IF(AC798=100%,0,1)*PRODUCT(INDEX(1-AB$772:AB797,))</f>
        <v>0.30172323028264741</v>
      </c>
      <c r="AE798" s="198">
        <f t="shared" si="160"/>
        <v>8.9703551586865267</v>
      </c>
      <c r="AF798" s="197">
        <f t="shared" si="171"/>
        <v>2.9600000000000008E-2</v>
      </c>
      <c r="AG798" s="197">
        <f t="shared" si="162"/>
        <v>0.318525</v>
      </c>
      <c r="AH798" s="198">
        <f>ROW(AC26)*AF798^IF(AG798=100%,0,1)*PRODUCT(INDEX(1-AF$772:AF797,))</f>
        <v>0.38420343766246373</v>
      </c>
      <c r="AI798" s="198">
        <f t="shared" si="163"/>
        <v>6.5646861193302541</v>
      </c>
      <c r="AJ798" s="197">
        <f t="shared" si="172"/>
        <v>1.9600000000000003E-2</v>
      </c>
      <c r="AK798" s="197">
        <f t="shared" si="165"/>
        <v>0.2150625000000001</v>
      </c>
      <c r="AL798" s="198">
        <f>ROW(AG26)*AJ798^IF(AK798=100%,0,1)*PRODUCT(INDEX(1-AJ$772:AJ797,))</f>
        <v>0.31950095457638755</v>
      </c>
      <c r="AM798" s="199">
        <f t="shared" si="166"/>
        <v>5.017313340195205</v>
      </c>
      <c r="AN798" s="190"/>
    </row>
    <row r="799" spans="1:40" ht="14.45" hidden="1" customHeight="1">
      <c r="A799" s="190"/>
      <c r="B799" s="686"/>
      <c r="C799" s="196">
        <v>26</v>
      </c>
      <c r="D799" s="200"/>
      <c r="E799" s="200"/>
      <c r="F799" s="198"/>
      <c r="G799" s="198"/>
      <c r="H799" s="197"/>
      <c r="I799" s="197"/>
      <c r="J799" s="198"/>
      <c r="K799" s="198"/>
      <c r="L799" s="197"/>
      <c r="M799" s="197"/>
      <c r="N799" s="198"/>
      <c r="O799" s="198"/>
      <c r="P799" s="197"/>
      <c r="Q799" s="197"/>
      <c r="R799" s="198"/>
      <c r="S799" s="198"/>
      <c r="T799" s="197"/>
      <c r="U799" s="197"/>
      <c r="V799" s="198"/>
      <c r="W799" s="198"/>
      <c r="X799" s="197"/>
      <c r="Y799" s="197"/>
      <c r="Z799" s="198">
        <f>ROW(U27)*X799^IF(Y799=100%,0,1)*PRODUCT(INDEX(1-X$772:X798,))</f>
        <v>0</v>
      </c>
      <c r="AA799" s="198">
        <f t="shared" si="157"/>
        <v>8.4527751340665915</v>
      </c>
      <c r="AB799" s="197">
        <f t="shared" si="170"/>
        <v>8.160000000000002E-2</v>
      </c>
      <c r="AC799" s="197">
        <f t="shared" si="159"/>
        <v>0.90981899999999993</v>
      </c>
      <c r="AD799" s="198">
        <f>ROW(Y27)*AB799^IF(AC799=100%,0,1)*PRODUCT(INDEX(1-AB$772:AB798,))</f>
        <v>0.28776040756433663</v>
      </c>
      <c r="AE799" s="198">
        <f t="shared" si="160"/>
        <v>9.2581155662508632</v>
      </c>
      <c r="AF799" s="197">
        <f t="shared" si="171"/>
        <v>2.9600000000000008E-2</v>
      </c>
      <c r="AG799" s="197">
        <f t="shared" si="162"/>
        <v>0.332289</v>
      </c>
      <c r="AH799" s="198">
        <f>ROW(AC27)*AF799^IF(AG799=100%,0,1)*PRODUCT(INDEX(1-AF$772:AF798,))</f>
        <v>0.38717067036564157</v>
      </c>
      <c r="AI799" s="198">
        <f t="shared" si="163"/>
        <v>6.9518567896958956</v>
      </c>
      <c r="AJ799" s="197">
        <f t="shared" si="172"/>
        <v>1.9600000000000003E-2</v>
      </c>
      <c r="AK799" s="197">
        <f t="shared" si="165"/>
        <v>0.22417650000000011</v>
      </c>
      <c r="AL799" s="198">
        <f>ROW(AG27)*AJ799^IF(AK799=100%,0,1)*PRODUCT(INDEX(1-AJ$772:AJ798,))</f>
        <v>0.3252863795538708</v>
      </c>
      <c r="AM799" s="199">
        <f t="shared" si="166"/>
        <v>5.3425997197490762</v>
      </c>
      <c r="AN799" s="190"/>
    </row>
    <row r="800" spans="1:40" ht="14.45" hidden="1" customHeight="1">
      <c r="A800" s="190"/>
      <c r="B800" s="686"/>
      <c r="C800" s="196">
        <v>27</v>
      </c>
      <c r="D800" s="200"/>
      <c r="E800" s="200"/>
      <c r="F800" s="198"/>
      <c r="G800" s="198"/>
      <c r="H800" s="197"/>
      <c r="I800" s="197"/>
      <c r="J800" s="198"/>
      <c r="K800" s="198"/>
      <c r="L800" s="197"/>
      <c r="M800" s="197"/>
      <c r="N800" s="198"/>
      <c r="O800" s="198"/>
      <c r="P800" s="197"/>
      <c r="Q800" s="197"/>
      <c r="R800" s="198"/>
      <c r="S800" s="198"/>
      <c r="T800" s="197"/>
      <c r="U800" s="197"/>
      <c r="V800" s="198"/>
      <c r="W800" s="198"/>
      <c r="X800" s="197"/>
      <c r="Y800" s="197"/>
      <c r="Z800" s="198">
        <f>ROW(U28)*X800^IF(Y800=100%,0,1)*PRODUCT(INDEX(1-X$772:X799,))</f>
        <v>0</v>
      </c>
      <c r="AA800" s="198">
        <f t="shared" si="157"/>
        <v>8.4527751340665915</v>
      </c>
      <c r="AB800" s="197">
        <f t="shared" si="170"/>
        <v>8.160000000000002E-2</v>
      </c>
      <c r="AC800" s="197">
        <f t="shared" si="159"/>
        <v>0.94776299999999991</v>
      </c>
      <c r="AD800" s="198">
        <f>ROW(Y28)*AB800^IF(AC800=100%,0,1)*PRODUCT(INDEX(1-AB$772:AB799,))</f>
        <v>0.27406727528142333</v>
      </c>
      <c r="AE800" s="198">
        <f t="shared" si="160"/>
        <v>9.5321828415322862</v>
      </c>
      <c r="AF800" s="197">
        <f t="shared" si="171"/>
        <v>2.9600000000000008E-2</v>
      </c>
      <c r="AG800" s="197">
        <f t="shared" si="162"/>
        <v>0.346053</v>
      </c>
      <c r="AH800" s="198">
        <f>ROW(AC28)*AF800^IF(AG800=100%,0,1)*PRODUCT(INDEX(1-AF$772:AF799,))</f>
        <v>0.38962561920884892</v>
      </c>
      <c r="AI800" s="198">
        <f t="shared" si="163"/>
        <v>7.3414824089047448</v>
      </c>
      <c r="AJ800" s="197">
        <f t="shared" si="172"/>
        <v>1.9600000000000003E-2</v>
      </c>
      <c r="AK800" s="197">
        <f t="shared" si="165"/>
        <v>0.23329050000000012</v>
      </c>
      <c r="AL800" s="198">
        <f>ROW(AG28)*AJ800^IF(AK800=100%,0,1)*PRODUCT(INDEX(1-AJ$772:AJ799,))</f>
        <v>0.33072227638552659</v>
      </c>
      <c r="AM800" s="199">
        <f t="shared" si="166"/>
        <v>5.6733219961346029</v>
      </c>
      <c r="AN800" s="190"/>
    </row>
    <row r="801" spans="1:40" ht="14.45" hidden="1" customHeight="1">
      <c r="A801" s="190"/>
      <c r="B801" s="686"/>
      <c r="C801" s="196">
        <v>28</v>
      </c>
      <c r="D801" s="200"/>
      <c r="E801" s="200"/>
      <c r="F801" s="198"/>
      <c r="G801" s="198"/>
      <c r="H801" s="197"/>
      <c r="I801" s="197"/>
      <c r="J801" s="198"/>
      <c r="K801" s="198"/>
      <c r="L801" s="197"/>
      <c r="M801" s="197"/>
      <c r="N801" s="198"/>
      <c r="O801" s="198"/>
      <c r="P801" s="197"/>
      <c r="Q801" s="197"/>
      <c r="R801" s="198"/>
      <c r="S801" s="198"/>
      <c r="T801" s="197"/>
      <c r="U801" s="197"/>
      <c r="V801" s="198"/>
      <c r="W801" s="198"/>
      <c r="X801" s="197"/>
      <c r="Y801" s="197"/>
      <c r="Z801" s="198">
        <f>ROW(U29)*X801^IF(Y801=100%,0,1)*PRODUCT(INDEX(1-X$772:X800,))</f>
        <v>0</v>
      </c>
      <c r="AA801" s="198">
        <f t="shared" si="157"/>
        <v>8.4527751340665915</v>
      </c>
      <c r="AB801" s="197">
        <f t="shared" si="170"/>
        <v>8.160000000000002E-2</v>
      </c>
      <c r="AC801" s="197">
        <f t="shared" si="159"/>
        <v>0.98570699999999989</v>
      </c>
      <c r="AD801" s="198">
        <f>ROW(Y29)*AB801^IF(AC801=100%,0,1)*PRODUCT(INDEX(1-AB$772:AB800,))</f>
        <v>0.26069279224768982</v>
      </c>
      <c r="AE801" s="198">
        <f t="shared" si="160"/>
        <v>9.7928756337799765</v>
      </c>
      <c r="AF801" s="197">
        <f t="shared" si="171"/>
        <v>2.9600000000000008E-2</v>
      </c>
      <c r="AG801" s="197">
        <f t="shared" si="162"/>
        <v>0.359817</v>
      </c>
      <c r="AH801" s="198">
        <f>ROW(AC29)*AF801^IF(AG801=100%,0,1)*PRODUCT(INDEX(1-AF$772:AF800,))</f>
        <v>0.39159601162599084</v>
      </c>
      <c r="AI801" s="198">
        <f t="shared" si="163"/>
        <v>7.7330784205307355</v>
      </c>
      <c r="AJ801" s="197">
        <f t="shared" si="172"/>
        <v>1.9600000000000003E-2</v>
      </c>
      <c r="AK801" s="197">
        <f t="shared" si="165"/>
        <v>0.24240450000000013</v>
      </c>
      <c r="AL801" s="198">
        <f>ROW(AG29)*AJ801^IF(AK801=100%,0,1)*PRODUCT(INDEX(1-AJ$772:AJ800,))</f>
        <v>0.33582012404581213</v>
      </c>
      <c r="AM801" s="199">
        <f t="shared" si="166"/>
        <v>6.0091421201804147</v>
      </c>
      <c r="AN801" s="190"/>
    </row>
    <row r="802" spans="1:40" ht="14.45" customHeight="1">
      <c r="A802" s="190"/>
      <c r="B802" s="686"/>
      <c r="C802" s="196">
        <v>29</v>
      </c>
      <c r="D802" s="200"/>
      <c r="E802" s="200"/>
      <c r="F802" s="198"/>
      <c r="G802" s="198"/>
      <c r="H802" s="197"/>
      <c r="I802" s="197"/>
      <c r="J802" s="198"/>
      <c r="K802" s="198"/>
      <c r="L802" s="197"/>
      <c r="M802" s="197"/>
      <c r="N802" s="198"/>
      <c r="O802" s="198"/>
      <c r="P802" s="197"/>
      <c r="Q802" s="197"/>
      <c r="R802" s="198"/>
      <c r="S802" s="198"/>
      <c r="T802" s="197"/>
      <c r="U802" s="197"/>
      <c r="V802" s="198"/>
      <c r="W802" s="198"/>
      <c r="X802" s="197"/>
      <c r="Y802" s="197"/>
      <c r="Z802" s="198"/>
      <c r="AA802" s="198"/>
      <c r="AB802" s="197">
        <f t="shared" si="170"/>
        <v>8.160000000000002E-2</v>
      </c>
      <c r="AC802" s="197">
        <f t="shared" si="159"/>
        <v>1</v>
      </c>
      <c r="AD802" s="198">
        <f>ROW(Y30)*AB802^IF(AC802=100%,0,1)*PRODUCT(INDEX(1-AB$772:AB801,))</f>
        <v>3.0352467089284771</v>
      </c>
      <c r="AE802" s="198">
        <f t="shared" si="160"/>
        <v>12.828122342708454</v>
      </c>
      <c r="AF802" s="197">
        <f t="shared" si="171"/>
        <v>2.9600000000000008E-2</v>
      </c>
      <c r="AG802" s="197">
        <f t="shared" si="162"/>
        <v>0.373581</v>
      </c>
      <c r="AH802" s="198">
        <f>ROW(AC30)*AF802^IF(AG802=100%,0,1)*PRODUCT(INDEX(1-AF$772:AF801,))</f>
        <v>0.3931083824295119</v>
      </c>
      <c r="AI802" s="198">
        <f t="shared" si="163"/>
        <v>8.1261868029602482</v>
      </c>
      <c r="AJ802" s="197">
        <f t="shared" si="172"/>
        <v>1.9600000000000003E-2</v>
      </c>
      <c r="AK802" s="197">
        <f t="shared" si="165"/>
        <v>0.25151850000000014</v>
      </c>
      <c r="AL802" s="198">
        <f>ROW(AG30)*AJ802^IF(AK802=100%,0,1)*PRODUCT(INDEX(1-AJ$772:AJ801,))</f>
        <v>0.34059108580811814</v>
      </c>
      <c r="AM802" s="199">
        <f t="shared" si="166"/>
        <v>6.3497332059885325</v>
      </c>
      <c r="AN802" s="190"/>
    </row>
    <row r="803" spans="1:40" ht="14.45" hidden="1" customHeight="1">
      <c r="A803" s="190"/>
      <c r="B803" s="686"/>
      <c r="C803" s="196">
        <v>30</v>
      </c>
      <c r="D803" s="200"/>
      <c r="E803" s="200"/>
      <c r="F803" s="198"/>
      <c r="G803" s="198"/>
      <c r="H803" s="197"/>
      <c r="I803" s="197"/>
      <c r="J803" s="198"/>
      <c r="K803" s="198"/>
      <c r="L803" s="197"/>
      <c r="M803" s="197"/>
      <c r="N803" s="198"/>
      <c r="O803" s="198"/>
      <c r="P803" s="197"/>
      <c r="Q803" s="197"/>
      <c r="R803" s="198"/>
      <c r="S803" s="198"/>
      <c r="T803" s="197"/>
      <c r="U803" s="197"/>
      <c r="V803" s="198"/>
      <c r="W803" s="198"/>
      <c r="X803" s="197"/>
      <c r="Y803" s="197"/>
      <c r="Z803" s="198"/>
      <c r="AA803" s="198"/>
      <c r="AB803" s="197"/>
      <c r="AC803" s="197"/>
      <c r="AD803" s="198"/>
      <c r="AE803" s="198"/>
      <c r="AF803" s="197">
        <f t="shared" si="171"/>
        <v>2.9600000000000008E-2</v>
      </c>
      <c r="AG803" s="197">
        <f t="shared" si="162"/>
        <v>0.38734499999999999</v>
      </c>
      <c r="AH803" s="198">
        <f>ROW(AC31)*AF803^IF(AG803=100%,0,1)*PRODUCT(INDEX(1-AF$772:AF802,))</f>
        <v>0.39418812011991833</v>
      </c>
      <c r="AI803" s="198">
        <f t="shared" si="163"/>
        <v>8.5203749230801673</v>
      </c>
      <c r="AJ803" s="197">
        <f t="shared" si="172"/>
        <v>1.9600000000000003E-2</v>
      </c>
      <c r="AK803" s="197">
        <f t="shared" si="165"/>
        <v>0.26063250000000016</v>
      </c>
      <c r="AL803" s="198">
        <f>ROW(AG31)*AJ803^IF(AK803=100%,0,1)*PRODUCT(INDEX(1-AJ$772:AJ802,))</f>
        <v>0.34504601721048833</v>
      </c>
      <c r="AM803" s="199">
        <f t="shared" si="166"/>
        <v>6.6947792231990206</v>
      </c>
      <c r="AN803" s="190"/>
    </row>
    <row r="804" spans="1:40" ht="14.45" hidden="1" customHeight="1">
      <c r="A804" s="190"/>
      <c r="B804" s="686"/>
      <c r="C804" s="196">
        <v>31</v>
      </c>
      <c r="D804" s="200"/>
      <c r="E804" s="200"/>
      <c r="F804" s="198"/>
      <c r="G804" s="198"/>
      <c r="H804" s="197"/>
      <c r="I804" s="197"/>
      <c r="J804" s="198"/>
      <c r="K804" s="198"/>
      <c r="L804" s="197"/>
      <c r="M804" s="197"/>
      <c r="N804" s="198"/>
      <c r="O804" s="198"/>
      <c r="P804" s="197"/>
      <c r="Q804" s="197"/>
      <c r="R804" s="198"/>
      <c r="S804" s="198"/>
      <c r="T804" s="197"/>
      <c r="U804" s="197"/>
      <c r="V804" s="198"/>
      <c r="W804" s="198"/>
      <c r="X804" s="197"/>
      <c r="Y804" s="197"/>
      <c r="Z804" s="198"/>
      <c r="AA804" s="198"/>
      <c r="AB804" s="197"/>
      <c r="AC804" s="197"/>
      <c r="AD804" s="198"/>
      <c r="AE804" s="198"/>
      <c r="AF804" s="197">
        <f t="shared" si="171"/>
        <v>2.9600000000000008E-2</v>
      </c>
      <c r="AG804" s="197">
        <f t="shared" si="162"/>
        <v>0.40110899999999999</v>
      </c>
      <c r="AH804" s="198">
        <f>ROW(AC32)*AF804^IF(AG804=100%,0,1)*PRODUCT(INDEX(1-AF$772:AF803,))</f>
        <v>0.39485951149870324</v>
      </c>
      <c r="AI804" s="198">
        <f t="shared" si="163"/>
        <v>8.9152344345788705</v>
      </c>
      <c r="AJ804" s="197">
        <f t="shared" si="172"/>
        <v>1.9600000000000003E-2</v>
      </c>
      <c r="AK804" s="197">
        <f t="shared" si="165"/>
        <v>0.26974650000000017</v>
      </c>
      <c r="AL804" s="198">
        <f>ROW(AG32)*AJ804^IF(AK804=100%,0,1)*PRODUCT(INDEX(1-AJ$772:AJ803,))</f>
        <v>0.34919547383036154</v>
      </c>
      <c r="AM804" s="199">
        <f t="shared" si="166"/>
        <v>7.0439746970293822</v>
      </c>
      <c r="AN804" s="190"/>
    </row>
    <row r="805" spans="1:40" ht="14.45" hidden="1" customHeight="1">
      <c r="A805" s="190"/>
      <c r="B805" s="686"/>
      <c r="C805" s="196">
        <v>32</v>
      </c>
      <c r="D805" s="200"/>
      <c r="E805" s="200"/>
      <c r="F805" s="198"/>
      <c r="G805" s="198"/>
      <c r="H805" s="197"/>
      <c r="I805" s="197"/>
      <c r="J805" s="198"/>
      <c r="K805" s="198"/>
      <c r="L805" s="197"/>
      <c r="M805" s="197"/>
      <c r="N805" s="198"/>
      <c r="O805" s="198"/>
      <c r="P805" s="197"/>
      <c r="Q805" s="197"/>
      <c r="R805" s="198"/>
      <c r="S805" s="198"/>
      <c r="T805" s="197"/>
      <c r="U805" s="197"/>
      <c r="V805" s="198"/>
      <c r="W805" s="198"/>
      <c r="X805" s="197"/>
      <c r="Y805" s="197"/>
      <c r="Z805" s="198"/>
      <c r="AA805" s="198"/>
      <c r="AB805" s="197"/>
      <c r="AC805" s="197"/>
      <c r="AD805" s="198"/>
      <c r="AE805" s="198"/>
      <c r="AF805" s="197">
        <f t="shared" si="171"/>
        <v>2.9600000000000008E-2</v>
      </c>
      <c r="AG805" s="197">
        <f t="shared" si="162"/>
        <v>0.41487299999999999</v>
      </c>
      <c r="AH805" s="198">
        <f>ROW(AC33)*AF805^IF(AG805=100%,0,1)*PRODUCT(INDEX(1-AF$772:AF804,))</f>
        <v>0.39514578464453975</v>
      </c>
      <c r="AI805" s="198">
        <f t="shared" si="163"/>
        <v>9.3103802192234095</v>
      </c>
      <c r="AJ805" s="197">
        <f t="shared" si="172"/>
        <v>1.9600000000000003E-2</v>
      </c>
      <c r="AK805" s="197">
        <f t="shared" si="165"/>
        <v>0.27886050000000018</v>
      </c>
      <c r="AL805" s="198">
        <f>ROW(AG33)*AJ805^IF(AK805=100%,0,1)*PRODUCT(INDEX(1-AJ$772:AJ804,))</f>
        <v>0.35304971887276415</v>
      </c>
      <c r="AM805" s="199">
        <f t="shared" si="166"/>
        <v>7.3970244159021465</v>
      </c>
      <c r="AN805" s="190"/>
    </row>
    <row r="806" spans="1:40" ht="14.45" hidden="1" customHeight="1">
      <c r="A806" s="190"/>
      <c r="B806" s="686"/>
      <c r="C806" s="196">
        <v>33</v>
      </c>
      <c r="D806" s="200"/>
      <c r="E806" s="200"/>
      <c r="F806" s="198"/>
      <c r="G806" s="198"/>
      <c r="H806" s="197"/>
      <c r="I806" s="197"/>
      <c r="J806" s="198"/>
      <c r="K806" s="198"/>
      <c r="L806" s="197"/>
      <c r="M806" s="197"/>
      <c r="N806" s="198"/>
      <c r="O806" s="198"/>
      <c r="P806" s="197"/>
      <c r="Q806" s="197"/>
      <c r="R806" s="198"/>
      <c r="S806" s="198"/>
      <c r="T806" s="197"/>
      <c r="U806" s="197"/>
      <c r="V806" s="198"/>
      <c r="W806" s="198"/>
      <c r="X806" s="197"/>
      <c r="Y806" s="197"/>
      <c r="Z806" s="198"/>
      <c r="AA806" s="198"/>
      <c r="AB806" s="197"/>
      <c r="AC806" s="197"/>
      <c r="AD806" s="198"/>
      <c r="AE806" s="198"/>
      <c r="AF806" s="197">
        <f t="shared" si="171"/>
        <v>2.9600000000000008E-2</v>
      </c>
      <c r="AG806" s="197">
        <f t="shared" si="162"/>
        <v>0.42863699999999999</v>
      </c>
      <c r="AH806" s="198">
        <f>ROW(AC34)*AF806^IF(AG806=100%,0,1)*PRODUCT(INDEX(1-AF$772:AF805,))</f>
        <v>0.39506915031054812</v>
      </c>
      <c r="AI806" s="198">
        <f t="shared" si="163"/>
        <v>9.705449369533957</v>
      </c>
      <c r="AJ806" s="197">
        <f t="shared" si="172"/>
        <v>1.9600000000000003E-2</v>
      </c>
      <c r="AK806" s="197">
        <f t="shared" si="165"/>
        <v>0.28797450000000019</v>
      </c>
      <c r="AL806" s="198">
        <f>ROW(AG34)*AJ806^IF(AK806=100%,0,1)*PRODUCT(INDEX(1-AJ$772:AJ805,))</f>
        <v>0.35661873057627802</v>
      </c>
      <c r="AM806" s="199">
        <f t="shared" si="166"/>
        <v>7.7536431464784243</v>
      </c>
      <c r="AN806" s="190"/>
    </row>
    <row r="807" spans="1:40" ht="14.45" hidden="1" customHeight="1">
      <c r="A807" s="190"/>
      <c r="B807" s="686"/>
      <c r="C807" s="196">
        <v>34</v>
      </c>
      <c r="D807" s="200"/>
      <c r="E807" s="200"/>
      <c r="F807" s="198"/>
      <c r="G807" s="198"/>
      <c r="H807" s="197"/>
      <c r="I807" s="197"/>
      <c r="J807" s="198"/>
      <c r="K807" s="198"/>
      <c r="L807" s="197"/>
      <c r="M807" s="197"/>
      <c r="N807" s="198"/>
      <c r="O807" s="198"/>
      <c r="P807" s="197"/>
      <c r="Q807" s="197"/>
      <c r="R807" s="198"/>
      <c r="S807" s="198"/>
      <c r="T807" s="197"/>
      <c r="U807" s="197"/>
      <c r="V807" s="198"/>
      <c r="W807" s="198"/>
      <c r="X807" s="197"/>
      <c r="Y807" s="197"/>
      <c r="Z807" s="198"/>
      <c r="AA807" s="198"/>
      <c r="AB807" s="197"/>
      <c r="AC807" s="197"/>
      <c r="AD807" s="198"/>
      <c r="AE807" s="198"/>
      <c r="AF807" s="197">
        <f t="shared" si="171"/>
        <v>2.9600000000000008E-2</v>
      </c>
      <c r="AG807" s="197">
        <f t="shared" si="162"/>
        <v>0.44240099999999999</v>
      </c>
      <c r="AH807" s="198">
        <f>ROW(AC35)*AF807^IF(AG807=100%,0,1)*PRODUCT(INDEX(1-AF$772:AF806,))</f>
        <v>0.39465084179845467</v>
      </c>
      <c r="AI807" s="198">
        <f t="shared" si="163"/>
        <v>10.100100211332412</v>
      </c>
      <c r="AJ807" s="197">
        <f t="shared" si="172"/>
        <v>1.9600000000000003E-2</v>
      </c>
      <c r="AK807" s="197">
        <f t="shared" si="165"/>
        <v>0.2970885000000002</v>
      </c>
      <c r="AL807" s="198">
        <f>ROW(AG35)*AJ807^IF(AK807=100%,0,1)*PRODUCT(INDEX(1-AJ$772:AJ806,))</f>
        <v>0.35991220944101188</v>
      </c>
      <c r="AM807" s="199">
        <f t="shared" si="166"/>
        <v>8.113555355919436</v>
      </c>
      <c r="AN807" s="190"/>
    </row>
    <row r="808" spans="1:40" ht="14.45" hidden="1" customHeight="1">
      <c r="A808" s="190"/>
      <c r="B808" s="686"/>
      <c r="C808" s="196">
        <v>35</v>
      </c>
      <c r="D808" s="200"/>
      <c r="E808" s="200"/>
      <c r="F808" s="198"/>
      <c r="G808" s="198"/>
      <c r="H808" s="197"/>
      <c r="I808" s="197"/>
      <c r="J808" s="198"/>
      <c r="K808" s="198"/>
      <c r="L808" s="197"/>
      <c r="M808" s="197"/>
      <c r="N808" s="198"/>
      <c r="O808" s="198"/>
      <c r="P808" s="197"/>
      <c r="Q808" s="197"/>
      <c r="R808" s="198"/>
      <c r="S808" s="198"/>
      <c r="T808" s="197"/>
      <c r="U808" s="197"/>
      <c r="V808" s="198"/>
      <c r="W808" s="198"/>
      <c r="X808" s="197"/>
      <c r="Y808" s="197"/>
      <c r="Z808" s="198"/>
      <c r="AA808" s="198"/>
      <c r="AB808" s="197"/>
      <c r="AC808" s="197"/>
      <c r="AD808" s="198"/>
      <c r="AE808" s="198"/>
      <c r="AF808" s="197">
        <f t="shared" si="171"/>
        <v>2.9600000000000008E-2</v>
      </c>
      <c r="AG808" s="197">
        <f t="shared" si="162"/>
        <v>0.45616499999999999</v>
      </c>
      <c r="AH808" s="198">
        <f>ROW(AC36)*AF808^IF(AG808=100%,0,1)*PRODUCT(INDEX(1-AF$772:AF807,))</f>
        <v>0.39391115336354104</v>
      </c>
      <c r="AI808" s="198">
        <f t="shared" si="163"/>
        <v>10.494011364695954</v>
      </c>
      <c r="AJ808" s="197">
        <f t="shared" si="172"/>
        <v>1.9600000000000003E-2</v>
      </c>
      <c r="AK808" s="197">
        <f t="shared" si="165"/>
        <v>0.30620250000000021</v>
      </c>
      <c r="AL808" s="198">
        <f>ROW(AG36)*AJ808^IF(AK808=100%,0,1)*PRODUCT(INDEX(1-AJ$772:AJ807,))</f>
        <v>0.36293958528271009</v>
      </c>
      <c r="AM808" s="199">
        <f t="shared" si="166"/>
        <v>8.4764949412021462</v>
      </c>
      <c r="AN808" s="190"/>
    </row>
    <row r="809" spans="1:40" ht="14.45" hidden="1" customHeight="1">
      <c r="A809" s="190"/>
      <c r="B809" s="686"/>
      <c r="C809" s="196">
        <v>36</v>
      </c>
      <c r="D809" s="200"/>
      <c r="E809" s="200"/>
      <c r="F809" s="198"/>
      <c r="G809" s="198"/>
      <c r="H809" s="197"/>
      <c r="I809" s="197"/>
      <c r="J809" s="198"/>
      <c r="K809" s="198"/>
      <c r="L809" s="197"/>
      <c r="M809" s="197"/>
      <c r="N809" s="198"/>
      <c r="O809" s="198"/>
      <c r="P809" s="197"/>
      <c r="Q809" s="197"/>
      <c r="R809" s="198"/>
      <c r="S809" s="198"/>
      <c r="T809" s="197"/>
      <c r="U809" s="197"/>
      <c r="V809" s="198"/>
      <c r="W809" s="198"/>
      <c r="X809" s="197"/>
      <c r="Y809" s="197"/>
      <c r="Z809" s="198"/>
      <c r="AA809" s="198"/>
      <c r="AB809" s="197"/>
      <c r="AC809" s="197"/>
      <c r="AD809" s="198"/>
      <c r="AE809" s="198"/>
      <c r="AF809" s="197">
        <f t="shared" si="171"/>
        <v>2.9600000000000008E-2</v>
      </c>
      <c r="AG809" s="197">
        <f t="shared" si="162"/>
        <v>0.46992899999999999</v>
      </c>
      <c r="AH809" s="198">
        <f>ROW(AC37)*AF809^IF(AG809=100%,0,1)*PRODUCT(INDEX(1-AF$772:AF808,))</f>
        <v>0.39286947720242416</v>
      </c>
      <c r="AI809" s="198">
        <f t="shared" si="163"/>
        <v>10.886880841898378</v>
      </c>
      <c r="AJ809" s="197">
        <f t="shared" si="172"/>
        <v>1.9600000000000003E-2</v>
      </c>
      <c r="AK809" s="197">
        <f t="shared" si="165"/>
        <v>0.31531650000000022</v>
      </c>
      <c r="AL809" s="198">
        <f>ROW(AG37)*AJ809^IF(AK809=100%,0,1)*PRODUCT(INDEX(1-AJ$772:AJ808,))</f>
        <v>0.36571002411703468</v>
      </c>
      <c r="AM809" s="199">
        <f t="shared" si="166"/>
        <v>8.8422049653191817</v>
      </c>
      <c r="AN809" s="190"/>
    </row>
    <row r="810" spans="1:40" ht="14.45" hidden="1" customHeight="1">
      <c r="A810" s="190"/>
      <c r="B810" s="686"/>
      <c r="C810" s="196">
        <v>37</v>
      </c>
      <c r="D810" s="200"/>
      <c r="E810" s="200"/>
      <c r="F810" s="198"/>
      <c r="G810" s="198"/>
      <c r="H810" s="197"/>
      <c r="I810" s="197"/>
      <c r="J810" s="198"/>
      <c r="K810" s="198"/>
      <c r="L810" s="197"/>
      <c r="M810" s="197"/>
      <c r="N810" s="198"/>
      <c r="O810" s="198"/>
      <c r="P810" s="197"/>
      <c r="Q810" s="197"/>
      <c r="R810" s="198"/>
      <c r="S810" s="198"/>
      <c r="T810" s="197"/>
      <c r="U810" s="197"/>
      <c r="V810" s="198"/>
      <c r="W810" s="198"/>
      <c r="X810" s="197"/>
      <c r="Y810" s="197"/>
      <c r="Z810" s="198"/>
      <c r="AA810" s="198"/>
      <c r="AB810" s="197"/>
      <c r="AC810" s="197"/>
      <c r="AD810" s="198"/>
      <c r="AE810" s="198"/>
      <c r="AF810" s="197">
        <f t="shared" si="171"/>
        <v>2.9600000000000008E-2</v>
      </c>
      <c r="AG810" s="197">
        <f t="shared" si="162"/>
        <v>0.48369299999999998</v>
      </c>
      <c r="AH810" s="198">
        <f>ROW(AC38)*AF810^IF(AG810=100%,0,1)*PRODUCT(INDEX(1-AF$772:AF809,))</f>
        <v>0.39154433907391428</v>
      </c>
      <c r="AI810" s="198">
        <f t="shared" si="163"/>
        <v>11.278425180972292</v>
      </c>
      <c r="AJ810" s="197">
        <f t="shared" si="172"/>
        <v>1.9600000000000003E-2</v>
      </c>
      <c r="AK810" s="197">
        <f t="shared" si="165"/>
        <v>0.32443050000000023</v>
      </c>
      <c r="AL810" s="198">
        <f>ROW(AG38)*AJ810^IF(AK810=100%,0,1)*PRODUCT(INDEX(1-AJ$772:AJ809,))</f>
        <v>0.36823243487797169</v>
      </c>
      <c r="AM810" s="199">
        <f t="shared" si="166"/>
        <v>9.2104374001971525</v>
      </c>
      <c r="AN810" s="190"/>
    </row>
    <row r="811" spans="1:40" ht="14.45" hidden="1" customHeight="1">
      <c r="A811" s="190"/>
      <c r="B811" s="686"/>
      <c r="C811" s="196">
        <v>38</v>
      </c>
      <c r="D811" s="200"/>
      <c r="E811" s="200"/>
      <c r="F811" s="198"/>
      <c r="G811" s="198"/>
      <c r="H811" s="197"/>
      <c r="I811" s="197"/>
      <c r="J811" s="198"/>
      <c r="K811" s="198"/>
      <c r="L811" s="197"/>
      <c r="M811" s="197"/>
      <c r="N811" s="198"/>
      <c r="O811" s="198"/>
      <c r="P811" s="197"/>
      <c r="Q811" s="197"/>
      <c r="R811" s="198"/>
      <c r="S811" s="198"/>
      <c r="T811" s="197"/>
      <c r="U811" s="197"/>
      <c r="V811" s="198"/>
      <c r="W811" s="198"/>
      <c r="X811" s="197"/>
      <c r="Y811" s="197"/>
      <c r="Z811" s="198"/>
      <c r="AA811" s="198"/>
      <c r="AB811" s="197"/>
      <c r="AC811" s="197"/>
      <c r="AD811" s="198"/>
      <c r="AE811" s="198"/>
      <c r="AF811" s="197">
        <f t="shared" si="171"/>
        <v>2.9600000000000008E-2</v>
      </c>
      <c r="AG811" s="197">
        <f t="shared" si="162"/>
        <v>0.49745699999999998</v>
      </c>
      <c r="AH811" s="198">
        <f>ROW(AC39)*AF811^IF(AG811=100%,0,1)*PRODUCT(INDEX(1-AF$772:AF810,))</f>
        <v>0.38995343260146664</v>
      </c>
      <c r="AI811" s="198">
        <f t="shared" si="163"/>
        <v>11.668378613573758</v>
      </c>
      <c r="AJ811" s="197">
        <f t="shared" si="172"/>
        <v>1.9600000000000003E-2</v>
      </c>
      <c r="AK811" s="197">
        <f t="shared" si="165"/>
        <v>0.33354450000000024</v>
      </c>
      <c r="AL811" s="198">
        <f>ROW(AG39)*AJ811^IF(AK811=100%,0,1)*PRODUCT(INDEX(1-AJ$772:AJ810,))</f>
        <v>0.37051547597421508</v>
      </c>
      <c r="AM811" s="199">
        <f t="shared" si="166"/>
        <v>9.5809528761713683</v>
      </c>
      <c r="AN811" s="190"/>
    </row>
    <row r="812" spans="1:40" ht="14.45" hidden="1" customHeight="1">
      <c r="A812" s="190"/>
      <c r="B812" s="686"/>
      <c r="C812" s="196">
        <v>39</v>
      </c>
      <c r="D812" s="200"/>
      <c r="E812" s="200"/>
      <c r="F812" s="198"/>
      <c r="G812" s="198"/>
      <c r="H812" s="197"/>
      <c r="I812" s="197"/>
      <c r="J812" s="198"/>
      <c r="K812" s="198"/>
      <c r="L812" s="197"/>
      <c r="M812" s="197"/>
      <c r="N812" s="198"/>
      <c r="O812" s="198"/>
      <c r="P812" s="197"/>
      <c r="Q812" s="197"/>
      <c r="R812" s="198"/>
      <c r="S812" s="198"/>
      <c r="T812" s="197"/>
      <c r="U812" s="197"/>
      <c r="V812" s="198"/>
      <c r="W812" s="198"/>
      <c r="X812" s="197"/>
      <c r="Y812" s="197"/>
      <c r="Z812" s="198"/>
      <c r="AA812" s="198"/>
      <c r="AB812" s="197"/>
      <c r="AC812" s="197"/>
      <c r="AD812" s="198"/>
      <c r="AE812" s="198"/>
      <c r="AF812" s="197">
        <f t="shared" si="171"/>
        <v>2.9600000000000008E-2</v>
      </c>
      <c r="AG812" s="197">
        <f t="shared" si="162"/>
        <v>0.51122100000000004</v>
      </c>
      <c r="AH812" s="198">
        <f>ROW(AC40)*AF812^IF(AG812=100%,0,1)*PRODUCT(INDEX(1-AF$772:AF811,))</f>
        <v>0.38811365230406486</v>
      </c>
      <c r="AI812" s="198">
        <f t="shared" si="163"/>
        <v>12.056492265877823</v>
      </c>
      <c r="AJ812" s="197">
        <f t="shared" si="172"/>
        <v>1.9600000000000003E-2</v>
      </c>
      <c r="AK812" s="197">
        <f t="shared" si="165"/>
        <v>0.34265850000000025</v>
      </c>
      <c r="AL812" s="198">
        <f>ROW(AG40)*AJ812^IF(AK812=100%,0,1)*PRODUCT(INDEX(1-AJ$772:AJ811,))</f>
        <v>0.37256756168730309</v>
      </c>
      <c r="AM812" s="199">
        <f t="shared" si="166"/>
        <v>9.9535204378586712</v>
      </c>
      <c r="AN812" s="190"/>
    </row>
    <row r="813" spans="1:40" ht="14.45" hidden="1" customHeight="1">
      <c r="A813" s="190"/>
      <c r="B813" s="686"/>
      <c r="C813" s="196">
        <v>40</v>
      </c>
      <c r="D813" s="200"/>
      <c r="E813" s="200"/>
      <c r="F813" s="198"/>
      <c r="G813" s="198"/>
      <c r="H813" s="197"/>
      <c r="I813" s="197"/>
      <c r="J813" s="198"/>
      <c r="K813" s="198"/>
      <c r="L813" s="197"/>
      <c r="M813" s="197"/>
      <c r="N813" s="198"/>
      <c r="O813" s="198"/>
      <c r="P813" s="197"/>
      <c r="Q813" s="197"/>
      <c r="R813" s="198"/>
      <c r="S813" s="198"/>
      <c r="T813" s="197"/>
      <c r="U813" s="197"/>
      <c r="V813" s="198"/>
      <c r="W813" s="198"/>
      <c r="X813" s="197"/>
      <c r="Y813" s="197"/>
      <c r="Z813" s="198"/>
      <c r="AA813" s="198"/>
      <c r="AB813" s="197"/>
      <c r="AC813" s="197"/>
      <c r="AD813" s="198"/>
      <c r="AE813" s="198"/>
      <c r="AF813" s="197">
        <f t="shared" si="171"/>
        <v>2.9600000000000008E-2</v>
      </c>
      <c r="AG813" s="197">
        <f t="shared" si="162"/>
        <v>0.52498500000000003</v>
      </c>
      <c r="AH813" s="198">
        <f>ROW(AC41)*AF813^IF(AG813=100%,0,1)*PRODUCT(INDEX(1-AF$772:AF812,))</f>
        <v>0.38604112540076113</v>
      </c>
      <c r="AI813" s="198">
        <f t="shared" si="163"/>
        <v>12.442533391278584</v>
      </c>
      <c r="AJ813" s="197">
        <f t="shared" si="172"/>
        <v>1.9600000000000003E-2</v>
      </c>
      <c r="AK813" s="197">
        <f t="shared" si="165"/>
        <v>0.35177250000000027</v>
      </c>
      <c r="AL813" s="198">
        <f>ROW(AG41)*AJ813^IF(AK813=100%,0,1)*PRODUCT(INDEX(1-AJ$772:AJ812,))</f>
        <v>0.37439686841518771</v>
      </c>
      <c r="AM813" s="199">
        <f t="shared" si="166"/>
        <v>10.327917306273859</v>
      </c>
      <c r="AN813" s="190"/>
    </row>
    <row r="814" spans="1:40" ht="14.45" hidden="1" customHeight="1">
      <c r="A814" s="190"/>
      <c r="B814" s="686"/>
      <c r="C814" s="196">
        <v>41</v>
      </c>
      <c r="D814" s="200"/>
      <c r="E814" s="200"/>
      <c r="F814" s="198"/>
      <c r="G814" s="198"/>
      <c r="H814" s="197"/>
      <c r="I814" s="197"/>
      <c r="J814" s="198"/>
      <c r="K814" s="198"/>
      <c r="L814" s="197"/>
      <c r="M814" s="197"/>
      <c r="N814" s="198"/>
      <c r="O814" s="198"/>
      <c r="P814" s="197"/>
      <c r="Q814" s="197"/>
      <c r="R814" s="198"/>
      <c r="S814" s="198"/>
      <c r="T814" s="197"/>
      <c r="U814" s="197"/>
      <c r="V814" s="198"/>
      <c r="W814" s="198"/>
      <c r="X814" s="197"/>
      <c r="Y814" s="197"/>
      <c r="Z814" s="198"/>
      <c r="AA814" s="198"/>
      <c r="AB814" s="197"/>
      <c r="AC814" s="197"/>
      <c r="AD814" s="198"/>
      <c r="AE814" s="198"/>
      <c r="AF814" s="197">
        <f t="shared" si="171"/>
        <v>2.9600000000000008E-2</v>
      </c>
      <c r="AG814" s="197">
        <f t="shared" si="162"/>
        <v>0.53874900000000003</v>
      </c>
      <c r="AH814" s="198">
        <f>ROW(AC42)*AF814^IF(AG814=100%,0,1)*PRODUCT(INDEX(1-AF$772:AF813,))</f>
        <v>0.38375124243253034</v>
      </c>
      <c r="AI814" s="198">
        <f t="shared" si="163"/>
        <v>12.826284633711115</v>
      </c>
      <c r="AJ814" s="197">
        <f t="shared" si="172"/>
        <v>1.9600000000000003E-2</v>
      </c>
      <c r="AK814" s="197">
        <f t="shared" si="165"/>
        <v>0.36088650000000028</v>
      </c>
      <c r="AL814" s="198">
        <f>ROW(AG42)*AJ814^IF(AK814=100%,0,1)*PRODUCT(INDEX(1-AJ$772:AJ813,))</f>
        <v>0.37601134076484155</v>
      </c>
      <c r="AM814" s="199">
        <f t="shared" si="166"/>
        <v>10.703928647038701</v>
      </c>
      <c r="AN814" s="190"/>
    </row>
    <row r="815" spans="1:40" ht="14.45" hidden="1" customHeight="1">
      <c r="A815" s="190"/>
      <c r="B815" s="686"/>
      <c r="C815" s="196">
        <v>42</v>
      </c>
      <c r="D815" s="200"/>
      <c r="E815" s="200"/>
      <c r="F815" s="198"/>
      <c r="G815" s="198"/>
      <c r="H815" s="197"/>
      <c r="I815" s="197"/>
      <c r="J815" s="198"/>
      <c r="K815" s="198"/>
      <c r="L815" s="197"/>
      <c r="M815" s="197"/>
      <c r="N815" s="198"/>
      <c r="O815" s="198"/>
      <c r="P815" s="197"/>
      <c r="Q815" s="197"/>
      <c r="R815" s="198"/>
      <c r="S815" s="198"/>
      <c r="T815" s="197"/>
      <c r="U815" s="197"/>
      <c r="V815" s="198"/>
      <c r="W815" s="198"/>
      <c r="X815" s="197"/>
      <c r="Y815" s="197"/>
      <c r="Z815" s="198"/>
      <c r="AA815" s="198"/>
      <c r="AB815" s="197"/>
      <c r="AC815" s="197"/>
      <c r="AD815" s="198"/>
      <c r="AE815" s="198"/>
      <c r="AF815" s="197">
        <f t="shared" si="171"/>
        <v>2.9600000000000008E-2</v>
      </c>
      <c r="AG815" s="197">
        <f t="shared" si="162"/>
        <v>0.55251300000000003</v>
      </c>
      <c r="AH815" s="198">
        <f>ROW(AC43)*AF815^IF(AG815=100%,0,1)*PRODUCT(INDEX(1-AF$772:AF814,))</f>
        <v>0.38125868674358765</v>
      </c>
      <c r="AI815" s="198">
        <f t="shared" si="163"/>
        <v>13.207543320454702</v>
      </c>
      <c r="AJ815" s="197">
        <f t="shared" si="172"/>
        <v>1.9600000000000003E-2</v>
      </c>
      <c r="AK815" s="197">
        <f t="shared" si="165"/>
        <v>0.37000050000000029</v>
      </c>
      <c r="AL815" s="198">
        <f>ROW(AG43)*AJ815^IF(AK815=100%,0,1)*PRODUCT(INDEX(1-AJ$772:AJ814,))</f>
        <v>0.37741869749741852</v>
      </c>
      <c r="AM815" s="199">
        <f t="shared" si="166"/>
        <v>11.08134734453612</v>
      </c>
      <c r="AN815" s="190"/>
    </row>
    <row r="816" spans="1:40" ht="14.45" hidden="1" customHeight="1">
      <c r="A816" s="190"/>
      <c r="B816" s="686"/>
      <c r="C816" s="196">
        <v>43</v>
      </c>
      <c r="D816" s="200"/>
      <c r="E816" s="200"/>
      <c r="F816" s="198"/>
      <c r="G816" s="198"/>
      <c r="H816" s="197"/>
      <c r="I816" s="197"/>
      <c r="J816" s="198"/>
      <c r="K816" s="198"/>
      <c r="L816" s="197"/>
      <c r="M816" s="197"/>
      <c r="N816" s="198"/>
      <c r="O816" s="198"/>
      <c r="P816" s="197"/>
      <c r="Q816" s="197"/>
      <c r="R816" s="198"/>
      <c r="S816" s="198"/>
      <c r="T816" s="197"/>
      <c r="U816" s="197"/>
      <c r="V816" s="198"/>
      <c r="W816" s="198"/>
      <c r="X816" s="197"/>
      <c r="Y816" s="197"/>
      <c r="Z816" s="198"/>
      <c r="AA816" s="198"/>
      <c r="AB816" s="197"/>
      <c r="AC816" s="197"/>
      <c r="AD816" s="198"/>
      <c r="AE816" s="198"/>
      <c r="AF816" s="197">
        <f t="shared" si="171"/>
        <v>2.9600000000000008E-2</v>
      </c>
      <c r="AG816" s="197">
        <f t="shared" si="162"/>
        <v>0.56627700000000003</v>
      </c>
      <c r="AH816" s="198">
        <f>ROW(AC44)*AF816^IF(AG816=100%,0,1)*PRODUCT(INDEX(1-AF$772:AF815,))</f>
        <v>0.37857746286286065</v>
      </c>
      <c r="AI816" s="198">
        <f t="shared" si="163"/>
        <v>13.586120783317563</v>
      </c>
      <c r="AJ816" s="197">
        <f t="shared" si="172"/>
        <v>1.9600000000000003E-2</v>
      </c>
      <c r="AK816" s="197">
        <f t="shared" si="165"/>
        <v>0.3791145000000003</v>
      </c>
      <c r="AL816" s="198">
        <f>ROW(AG44)*AJ816^IF(AK816=100%,0,1)*PRODUCT(INDEX(1-AJ$772:AJ815,))</f>
        <v>0.37862643732941031</v>
      </c>
      <c r="AM816" s="199">
        <f t="shared" si="166"/>
        <v>11.45997378186553</v>
      </c>
      <c r="AN816" s="190"/>
    </row>
    <row r="817" spans="1:40" ht="14.45" hidden="1" customHeight="1">
      <c r="A817" s="190"/>
      <c r="B817" s="686"/>
      <c r="C817" s="196">
        <v>44</v>
      </c>
      <c r="D817" s="200"/>
      <c r="E817" s="200"/>
      <c r="F817" s="198"/>
      <c r="G817" s="198"/>
      <c r="H817" s="197"/>
      <c r="I817" s="197"/>
      <c r="J817" s="198"/>
      <c r="K817" s="198"/>
      <c r="L817" s="197"/>
      <c r="M817" s="197"/>
      <c r="N817" s="198"/>
      <c r="O817" s="198"/>
      <c r="P817" s="197"/>
      <c r="Q817" s="197"/>
      <c r="R817" s="198"/>
      <c r="S817" s="198"/>
      <c r="T817" s="197"/>
      <c r="U817" s="197"/>
      <c r="V817" s="198"/>
      <c r="W817" s="198"/>
      <c r="X817" s="197"/>
      <c r="Y817" s="197"/>
      <c r="Z817" s="198"/>
      <c r="AA817" s="198"/>
      <c r="AB817" s="197"/>
      <c r="AC817" s="197"/>
      <c r="AD817" s="198"/>
      <c r="AE817" s="198"/>
      <c r="AF817" s="197">
        <f t="shared" si="171"/>
        <v>2.9600000000000008E-2</v>
      </c>
      <c r="AG817" s="197">
        <f t="shared" si="162"/>
        <v>0.58004100000000003</v>
      </c>
      <c r="AH817" s="198">
        <f>ROW(AC45)*AF817^IF(AG817=100%,0,1)*PRODUCT(INDEX(1-AF$772:AF816,))</f>
        <v>0.37572092382489536</v>
      </c>
      <c r="AI817" s="198">
        <f t="shared" si="163"/>
        <v>13.961841707142458</v>
      </c>
      <c r="AJ817" s="197">
        <f t="shared" si="172"/>
        <v>1.9600000000000003E-2</v>
      </c>
      <c r="AK817" s="197">
        <f t="shared" si="165"/>
        <v>0.38822850000000031</v>
      </c>
      <c r="AL817" s="198">
        <f>ROW(AG45)*AJ817^IF(AK817=100%,0,1)*PRODUCT(INDEX(1-AJ$772:AJ816,))</f>
        <v>0.37964184459315736</v>
      </c>
      <c r="AM817" s="199">
        <f t="shared" si="166"/>
        <v>11.839615626458688</v>
      </c>
      <c r="AN817" s="190"/>
    </row>
    <row r="818" spans="1:40" ht="14.45" hidden="1" customHeight="1">
      <c r="A818" s="190"/>
      <c r="B818" s="686"/>
      <c r="C818" s="196">
        <v>45</v>
      </c>
      <c r="D818" s="200"/>
      <c r="E818" s="200"/>
      <c r="F818" s="198"/>
      <c r="G818" s="198"/>
      <c r="H818" s="197"/>
      <c r="I818" s="197"/>
      <c r="J818" s="198"/>
      <c r="K818" s="198"/>
      <c r="L818" s="197"/>
      <c r="M818" s="197"/>
      <c r="N818" s="198"/>
      <c r="O818" s="198"/>
      <c r="P818" s="197"/>
      <c r="Q818" s="197"/>
      <c r="R818" s="198"/>
      <c r="S818" s="198"/>
      <c r="T818" s="197"/>
      <c r="U818" s="197"/>
      <c r="V818" s="198"/>
      <c r="W818" s="198"/>
      <c r="X818" s="197"/>
      <c r="Y818" s="197"/>
      <c r="Z818" s="198"/>
      <c r="AA818" s="198"/>
      <c r="AB818" s="197"/>
      <c r="AC818" s="197"/>
      <c r="AD818" s="198"/>
      <c r="AE818" s="198"/>
      <c r="AF818" s="197">
        <f t="shared" si="171"/>
        <v>2.9600000000000008E-2</v>
      </c>
      <c r="AG818" s="197">
        <f t="shared" si="162"/>
        <v>0.59380500000000003</v>
      </c>
      <c r="AH818" s="198">
        <f>ROW(AC46)*AF818^IF(AG818=100%,0,1)*PRODUCT(INDEX(1-AF$772:AF817,))</f>
        <v>0.37270179746811577</v>
      </c>
      <c r="AI818" s="198">
        <f t="shared" si="163"/>
        <v>14.334543504610574</v>
      </c>
      <c r="AJ818" s="197">
        <f t="shared" si="172"/>
        <v>1.9600000000000003E-2</v>
      </c>
      <c r="AK818" s="197">
        <f t="shared" si="165"/>
        <v>0.39734250000000032</v>
      </c>
      <c r="AL818" s="198">
        <f>ROW(AG46)*AJ818^IF(AK818=100%,0,1)*PRODUCT(INDEX(1-AJ$772:AJ817,))</f>
        <v>0.3804719947600011</v>
      </c>
      <c r="AM818" s="199">
        <f t="shared" si="166"/>
        <v>12.220087621218688</v>
      </c>
      <c r="AN818" s="190"/>
    </row>
    <row r="819" spans="1:40" ht="14.45" hidden="1" customHeight="1">
      <c r="A819" s="190"/>
      <c r="B819" s="686"/>
      <c r="C819" s="196">
        <v>46</v>
      </c>
      <c r="D819" s="200"/>
      <c r="E819" s="200"/>
      <c r="F819" s="198"/>
      <c r="G819" s="198"/>
      <c r="H819" s="197"/>
      <c r="I819" s="197"/>
      <c r="J819" s="198"/>
      <c r="K819" s="198"/>
      <c r="L819" s="197"/>
      <c r="M819" s="197"/>
      <c r="N819" s="198"/>
      <c r="O819" s="198"/>
      <c r="P819" s="197"/>
      <c r="Q819" s="197"/>
      <c r="R819" s="198"/>
      <c r="S819" s="198"/>
      <c r="T819" s="197"/>
      <c r="U819" s="197"/>
      <c r="V819" s="198"/>
      <c r="W819" s="198"/>
      <c r="X819" s="197"/>
      <c r="Y819" s="197"/>
      <c r="Z819" s="198"/>
      <c r="AA819" s="198"/>
      <c r="AB819" s="197"/>
      <c r="AC819" s="197"/>
      <c r="AD819" s="198"/>
      <c r="AE819" s="198"/>
      <c r="AF819" s="197">
        <f t="shared" si="171"/>
        <v>2.9600000000000008E-2</v>
      </c>
      <c r="AG819" s="197">
        <f t="shared" si="162"/>
        <v>0.60756900000000003</v>
      </c>
      <c r="AH819" s="198">
        <f>ROW(AC47)*AF819^IF(AG819=100%,0,1)*PRODUCT(INDEX(1-AF$772:AF818,))</f>
        <v>0.36953221174703915</v>
      </c>
      <c r="AI819" s="198">
        <f t="shared" si="163"/>
        <v>14.704075716357613</v>
      </c>
      <c r="AJ819" s="197">
        <f t="shared" si="172"/>
        <v>1.9600000000000003E-2</v>
      </c>
      <c r="AK819" s="197">
        <f t="shared" si="165"/>
        <v>0.40645650000000033</v>
      </c>
      <c r="AL819" s="198">
        <f>ROW(AG47)*AJ819^IF(AK819=100%,0,1)*PRODUCT(INDEX(1-AJ$772:AJ818,))</f>
        <v>0.38112375982928565</v>
      </c>
      <c r="AM819" s="199">
        <f t="shared" si="166"/>
        <v>12.601211381047975</v>
      </c>
      <c r="AN819" s="190"/>
    </row>
    <row r="820" spans="1:40" ht="14.45" hidden="1" customHeight="1">
      <c r="A820" s="190"/>
      <c r="B820" s="686"/>
      <c r="C820" s="196">
        <v>47</v>
      </c>
      <c r="D820" s="200"/>
      <c r="E820" s="200"/>
      <c r="F820" s="198"/>
      <c r="G820" s="198"/>
      <c r="H820" s="197"/>
      <c r="I820" s="197"/>
      <c r="J820" s="198"/>
      <c r="K820" s="198"/>
      <c r="L820" s="197"/>
      <c r="M820" s="197"/>
      <c r="N820" s="198"/>
      <c r="O820" s="198"/>
      <c r="P820" s="197"/>
      <c r="Q820" s="197"/>
      <c r="R820" s="198"/>
      <c r="S820" s="198"/>
      <c r="T820" s="197"/>
      <c r="U820" s="197"/>
      <c r="V820" s="198"/>
      <c r="W820" s="198"/>
      <c r="X820" s="197"/>
      <c r="Y820" s="197"/>
      <c r="Z820" s="198"/>
      <c r="AA820" s="198"/>
      <c r="AB820" s="197"/>
      <c r="AC820" s="197"/>
      <c r="AD820" s="198"/>
      <c r="AE820" s="198"/>
      <c r="AF820" s="197">
        <f t="shared" si="171"/>
        <v>2.9600000000000008E-2</v>
      </c>
      <c r="AG820" s="197">
        <f t="shared" si="162"/>
        <v>0.62133300000000002</v>
      </c>
      <c r="AH820" s="198">
        <f>ROW(AC48)*AF820^IF(AG820=100%,0,1)*PRODUCT(INDEX(1-AF$772:AF819,))</f>
        <v>0.36622371909378054</v>
      </c>
      <c r="AI820" s="198">
        <f t="shared" si="163"/>
        <v>15.070299435451393</v>
      </c>
      <c r="AJ820" s="197">
        <f t="shared" si="172"/>
        <v>1.9600000000000003E-2</v>
      </c>
      <c r="AK820" s="197">
        <f t="shared" si="165"/>
        <v>0.41557050000000034</v>
      </c>
      <c r="AL820" s="198">
        <f>ROW(AG48)*AJ820^IF(AK820=100%,0,1)*PRODUCT(INDEX(1-AJ$772:AJ819,))</f>
        <v>0.38160381358634715</v>
      </c>
      <c r="AM820" s="199">
        <f t="shared" si="166"/>
        <v>12.982815194634322</v>
      </c>
      <c r="AN820" s="190"/>
    </row>
    <row r="821" spans="1:40" ht="14.45" hidden="1" customHeight="1">
      <c r="A821" s="190"/>
      <c r="B821" s="686"/>
      <c r="C821" s="196">
        <v>48</v>
      </c>
      <c r="D821" s="200"/>
      <c r="E821" s="200"/>
      <c r="F821" s="198"/>
      <c r="G821" s="198"/>
      <c r="H821" s="197"/>
      <c r="I821" s="197"/>
      <c r="J821" s="198"/>
      <c r="K821" s="198"/>
      <c r="L821" s="197"/>
      <c r="M821" s="197"/>
      <c r="N821" s="198"/>
      <c r="O821" s="198"/>
      <c r="P821" s="197"/>
      <c r="Q821" s="197"/>
      <c r="R821" s="198"/>
      <c r="S821" s="198"/>
      <c r="T821" s="197"/>
      <c r="U821" s="197"/>
      <c r="V821" s="198"/>
      <c r="W821" s="198"/>
      <c r="X821" s="197"/>
      <c r="Y821" s="197"/>
      <c r="Z821" s="198"/>
      <c r="AA821" s="198"/>
      <c r="AB821" s="197"/>
      <c r="AC821" s="197"/>
      <c r="AD821" s="198"/>
      <c r="AE821" s="198"/>
      <c r="AF821" s="197">
        <f t="shared" si="171"/>
        <v>2.9600000000000008E-2</v>
      </c>
      <c r="AG821" s="197">
        <f t="shared" si="162"/>
        <v>0.63509700000000002</v>
      </c>
      <c r="AH821" s="198">
        <f>ROW(AC49)*AF821^IF(AG821=100%,0,1)*PRODUCT(INDEX(1-AF$772:AF820,))</f>
        <v>0.36278731986295054</v>
      </c>
      <c r="AI821" s="198">
        <f t="shared" si="163"/>
        <v>15.433086755314344</v>
      </c>
      <c r="AJ821" s="197">
        <f t="shared" si="172"/>
        <v>1.9600000000000003E-2</v>
      </c>
      <c r="AK821" s="197">
        <f t="shared" si="165"/>
        <v>0.42468450000000035</v>
      </c>
      <c r="AL821" s="198">
        <f>ROW(AG49)*AJ821^IF(AK821=100%,0,1)*PRODUCT(INDEX(1-AJ$772:AJ820,))</f>
        <v>0.38191863673255594</v>
      </c>
      <c r="AM821" s="199">
        <f t="shared" si="166"/>
        <v>13.364733831366877</v>
      </c>
      <c r="AN821" s="190"/>
    </row>
    <row r="822" spans="1:40" ht="14.45" hidden="1" customHeight="1">
      <c r="A822" s="190"/>
      <c r="B822" s="686"/>
      <c r="C822" s="196">
        <v>49</v>
      </c>
      <c r="D822" s="200"/>
      <c r="E822" s="200"/>
      <c r="F822" s="198"/>
      <c r="G822" s="198"/>
      <c r="H822" s="197"/>
      <c r="I822" s="197"/>
      <c r="J822" s="198"/>
      <c r="K822" s="198"/>
      <c r="L822" s="197"/>
      <c r="M822" s="197"/>
      <c r="N822" s="198"/>
      <c r="O822" s="198"/>
      <c r="P822" s="197"/>
      <c r="Q822" s="197"/>
      <c r="R822" s="198"/>
      <c r="S822" s="198"/>
      <c r="T822" s="197"/>
      <c r="U822" s="197"/>
      <c r="V822" s="198"/>
      <c r="W822" s="198"/>
      <c r="X822" s="197"/>
      <c r="Y822" s="197"/>
      <c r="Z822" s="198"/>
      <c r="AA822" s="198"/>
      <c r="AB822" s="197"/>
      <c r="AC822" s="197"/>
      <c r="AD822" s="198"/>
      <c r="AE822" s="198"/>
      <c r="AF822" s="197">
        <f t="shared" si="171"/>
        <v>2.9600000000000008E-2</v>
      </c>
      <c r="AG822" s="197">
        <f t="shared" si="162"/>
        <v>0.64886100000000002</v>
      </c>
      <c r="AH822" s="198">
        <f>ROW(AC50)*AF822^IF(AG822=100%,0,1)*PRODUCT(INDEX(1-AF$772:AF821,))</f>
        <v>0.35923348489286455</v>
      </c>
      <c r="AI822" s="198">
        <f t="shared" si="163"/>
        <v>15.792320240207209</v>
      </c>
      <c r="AJ822" s="197">
        <f t="shared" si="172"/>
        <v>1.9600000000000003E-2</v>
      </c>
      <c r="AK822" s="197">
        <f t="shared" si="165"/>
        <v>0.43379850000000036</v>
      </c>
      <c r="AL822" s="198">
        <f>ROW(AG50)*AJ822^IF(AK822=100%,0,1)*PRODUCT(INDEX(1-AJ$772:AJ821,))</f>
        <v>0.38207452189040603</v>
      </c>
      <c r="AM822" s="199">
        <f t="shared" si="166"/>
        <v>13.746808353257283</v>
      </c>
      <c r="AN822" s="190"/>
    </row>
    <row r="823" spans="1:40" ht="14.45" hidden="1" customHeight="1">
      <c r="A823" s="190"/>
      <c r="B823" s="686"/>
      <c r="C823" s="196">
        <v>50</v>
      </c>
      <c r="D823" s="200"/>
      <c r="E823" s="200"/>
      <c r="F823" s="198"/>
      <c r="G823" s="198"/>
      <c r="H823" s="197"/>
      <c r="I823" s="197"/>
      <c r="J823" s="198"/>
      <c r="K823" s="198"/>
      <c r="L823" s="197"/>
      <c r="M823" s="197"/>
      <c r="N823" s="198"/>
      <c r="O823" s="198"/>
      <c r="P823" s="197"/>
      <c r="Q823" s="197"/>
      <c r="R823" s="198"/>
      <c r="S823" s="198"/>
      <c r="T823" s="197"/>
      <c r="U823" s="197"/>
      <c r="V823" s="198"/>
      <c r="W823" s="198"/>
      <c r="X823" s="197"/>
      <c r="Y823" s="197"/>
      <c r="Z823" s="198"/>
      <c r="AA823" s="198"/>
      <c r="AB823" s="197"/>
      <c r="AC823" s="197"/>
      <c r="AD823" s="198"/>
      <c r="AE823" s="198"/>
      <c r="AF823" s="197">
        <f t="shared" si="171"/>
        <v>2.9600000000000008E-2</v>
      </c>
      <c r="AG823" s="197">
        <f t="shared" si="162"/>
        <v>0.66262500000000002</v>
      </c>
      <c r="AH823" s="198">
        <f>ROW(AC51)*AF823^IF(AG823=100%,0,1)*PRODUCT(INDEX(1-AF$772:AF822,))</f>
        <v>0.35557217721483653</v>
      </c>
      <c r="AI823" s="198">
        <f t="shared" si="163"/>
        <v>16.147892417422046</v>
      </c>
      <c r="AJ823" s="197">
        <f t="shared" si="172"/>
        <v>1.9600000000000003E-2</v>
      </c>
      <c r="AK823" s="197">
        <f t="shared" si="165"/>
        <v>0.44291250000000038</v>
      </c>
      <c r="AL823" s="198">
        <f>ROW(AG51)*AJ823^IF(AK823=100%,0,1)*PRODUCT(INDEX(1-AJ$772:AJ822,))</f>
        <v>0.38207757848658119</v>
      </c>
      <c r="AM823" s="199">
        <f t="shared" si="166"/>
        <v>14.128885931743865</v>
      </c>
      <c r="AN823" s="190"/>
    </row>
    <row r="824" spans="1:40" ht="14.45" hidden="1" customHeight="1">
      <c r="A824" s="190"/>
      <c r="B824" s="686"/>
      <c r="C824" s="196">
        <v>51</v>
      </c>
      <c r="D824" s="200"/>
      <c r="E824" s="200"/>
      <c r="F824" s="198"/>
      <c r="G824" s="198"/>
      <c r="H824" s="197"/>
      <c r="I824" s="197"/>
      <c r="J824" s="198"/>
      <c r="K824" s="198"/>
      <c r="L824" s="197"/>
      <c r="M824" s="197"/>
      <c r="N824" s="198"/>
      <c r="O824" s="198"/>
      <c r="P824" s="197"/>
      <c r="Q824" s="197"/>
      <c r="R824" s="198"/>
      <c r="S824" s="198"/>
      <c r="T824" s="197"/>
      <c r="U824" s="197"/>
      <c r="V824" s="198"/>
      <c r="W824" s="198"/>
      <c r="X824" s="197"/>
      <c r="Y824" s="197"/>
      <c r="Z824" s="198"/>
      <c r="AA824" s="198"/>
      <c r="AB824" s="197"/>
      <c r="AC824" s="197"/>
      <c r="AD824" s="198"/>
      <c r="AE824" s="198"/>
      <c r="AF824" s="197">
        <f t="shared" si="171"/>
        <v>2.9600000000000008E-2</v>
      </c>
      <c r="AG824" s="197">
        <f t="shared" si="162"/>
        <v>0.67638900000000002</v>
      </c>
      <c r="AH824" s="198">
        <f>ROW(AC52)*AF824^IF(AG824=100%,0,1)*PRODUCT(INDEX(1-AF$772:AF823,))</f>
        <v>0.35181287294122393</v>
      </c>
      <c r="AI824" s="198">
        <f t="shared" si="163"/>
        <v>16.49970529036327</v>
      </c>
      <c r="AJ824" s="197">
        <f t="shared" si="172"/>
        <v>1.9600000000000003E-2</v>
      </c>
      <c r="AK824" s="197">
        <f t="shared" si="165"/>
        <v>0.45202650000000039</v>
      </c>
      <c r="AL824" s="198">
        <f>ROW(AG52)*AJ824^IF(AK824=100%,0,1)*PRODUCT(INDEX(1-AJ$772:AJ823,))</f>
        <v>0.3819337375158568</v>
      </c>
      <c r="AM824" s="199">
        <f t="shared" si="166"/>
        <v>14.510819669259721</v>
      </c>
      <c r="AN824" s="190"/>
    </row>
    <row r="825" spans="1:40" ht="14.45" hidden="1" customHeight="1">
      <c r="A825" s="190"/>
      <c r="B825" s="686"/>
      <c r="C825" s="196">
        <v>52</v>
      </c>
      <c r="D825" s="200"/>
      <c r="E825" s="200"/>
      <c r="F825" s="198"/>
      <c r="G825" s="198"/>
      <c r="H825" s="197"/>
      <c r="I825" s="197"/>
      <c r="J825" s="198"/>
      <c r="K825" s="198"/>
      <c r="L825" s="197"/>
      <c r="M825" s="197"/>
      <c r="N825" s="198"/>
      <c r="O825" s="198"/>
      <c r="P825" s="197"/>
      <c r="Q825" s="197"/>
      <c r="R825" s="198"/>
      <c r="S825" s="198"/>
      <c r="T825" s="197"/>
      <c r="U825" s="197"/>
      <c r="V825" s="198"/>
      <c r="W825" s="198"/>
      <c r="X825" s="197"/>
      <c r="Y825" s="197"/>
      <c r="Z825" s="198"/>
      <c r="AA825" s="198"/>
      <c r="AB825" s="197"/>
      <c r="AC825" s="197"/>
      <c r="AD825" s="198"/>
      <c r="AE825" s="198"/>
      <c r="AF825" s="197">
        <f t="shared" si="171"/>
        <v>2.9600000000000008E-2</v>
      </c>
      <c r="AG825" s="197">
        <f t="shared" si="162"/>
        <v>0.69015300000000002</v>
      </c>
      <c r="AH825" s="198">
        <f>ROW(AC53)*AF825^IF(AG825=100%,0,1)*PRODUCT(INDEX(1-AF$772:AF824,))</f>
        <v>0.34796458136182074</v>
      </c>
      <c r="AI825" s="198">
        <f t="shared" si="163"/>
        <v>16.847669871725092</v>
      </c>
      <c r="AJ825" s="197">
        <f t="shared" si="172"/>
        <v>1.9600000000000003E-2</v>
      </c>
      <c r="AK825" s="197">
        <f t="shared" si="165"/>
        <v>0.4611405000000004</v>
      </c>
      <c r="AL825" s="198">
        <f>ROW(AG53)*AJ825^IF(AK825=100%,0,1)*PRODUCT(INDEX(1-AJ$772:AJ824,))</f>
        <v>0.38164875618863348</v>
      </c>
      <c r="AM825" s="199">
        <f t="shared" si="166"/>
        <v>14.892468425448355</v>
      </c>
      <c r="AN825" s="190"/>
    </row>
    <row r="826" spans="1:40" ht="14.45" hidden="1" customHeight="1">
      <c r="A826" s="190"/>
      <c r="B826" s="686"/>
      <c r="C826" s="196">
        <v>53</v>
      </c>
      <c r="D826" s="200"/>
      <c r="E826" s="200"/>
      <c r="F826" s="198"/>
      <c r="G826" s="198"/>
      <c r="H826" s="197"/>
      <c r="I826" s="197"/>
      <c r="J826" s="198"/>
      <c r="K826" s="198"/>
      <c r="L826" s="197"/>
      <c r="M826" s="197"/>
      <c r="N826" s="198"/>
      <c r="O826" s="198"/>
      <c r="P826" s="197"/>
      <c r="Q826" s="197"/>
      <c r="R826" s="198"/>
      <c r="S826" s="198"/>
      <c r="T826" s="197"/>
      <c r="U826" s="197"/>
      <c r="V826" s="198"/>
      <c r="W826" s="198"/>
      <c r="X826" s="197"/>
      <c r="Y826" s="197"/>
      <c r="Z826" s="198"/>
      <c r="AA826" s="198"/>
      <c r="AB826" s="197"/>
      <c r="AC826" s="197"/>
      <c r="AD826" s="198"/>
      <c r="AE826" s="198"/>
      <c r="AF826" s="197">
        <f t="shared" si="171"/>
        <v>2.9600000000000008E-2</v>
      </c>
      <c r="AG826" s="197">
        <f t="shared" si="162"/>
        <v>0.70391700000000001</v>
      </c>
      <c r="AH826" s="198">
        <f>ROW(AC54)*AF826^IF(AG826=100%,0,1)*PRODUCT(INDEX(1-AF$772:AF825,))</f>
        <v>0.34403586427716198</v>
      </c>
      <c r="AI826" s="198">
        <f t="shared" si="163"/>
        <v>17.191705736002255</v>
      </c>
      <c r="AJ826" s="197">
        <f t="shared" si="172"/>
        <v>1.9600000000000003E-2</v>
      </c>
      <c r="AK826" s="197">
        <f t="shared" si="165"/>
        <v>0.47025450000000041</v>
      </c>
      <c r="AL826" s="198">
        <f>ROW(AG54)*AJ826^IF(AK826=100%,0,1)*PRODUCT(INDEX(1-AJ$772:AJ825,))</f>
        <v>0.38122822246483323</v>
      </c>
      <c r="AM826" s="199">
        <f t="shared" si="166"/>
        <v>15.273696647913187</v>
      </c>
      <c r="AN826" s="190"/>
    </row>
    <row r="827" spans="1:40" ht="14.45" hidden="1" customHeight="1">
      <c r="A827" s="190"/>
      <c r="B827" s="686"/>
      <c r="C827" s="196">
        <v>54</v>
      </c>
      <c r="D827" s="200"/>
      <c r="E827" s="200"/>
      <c r="F827" s="198"/>
      <c r="G827" s="198"/>
      <c r="H827" s="197"/>
      <c r="I827" s="197"/>
      <c r="J827" s="198"/>
      <c r="K827" s="198"/>
      <c r="L827" s="197"/>
      <c r="M827" s="197"/>
      <c r="N827" s="198"/>
      <c r="O827" s="198"/>
      <c r="P827" s="197"/>
      <c r="Q827" s="197"/>
      <c r="R827" s="198"/>
      <c r="S827" s="198"/>
      <c r="T827" s="197"/>
      <c r="U827" s="197"/>
      <c r="V827" s="198"/>
      <c r="W827" s="198"/>
      <c r="X827" s="197"/>
      <c r="Y827" s="197"/>
      <c r="Z827" s="198"/>
      <c r="AA827" s="198"/>
      <c r="AB827" s="197"/>
      <c r="AC827" s="197"/>
      <c r="AD827" s="198"/>
      <c r="AE827" s="198"/>
      <c r="AF827" s="197">
        <f t="shared" si="171"/>
        <v>2.9600000000000008E-2</v>
      </c>
      <c r="AG827" s="197">
        <f t="shared" si="162"/>
        <v>0.71768100000000001</v>
      </c>
      <c r="AH827" s="198">
        <f>ROW(AC55)*AF827^IF(AG827=100%,0,1)*PRODUCT(INDEX(1-AF$772:AF826,))</f>
        <v>0.34003485459630906</v>
      </c>
      <c r="AI827" s="198">
        <f t="shared" si="163"/>
        <v>17.531740590598563</v>
      </c>
      <c r="AJ827" s="197">
        <f t="shared" si="172"/>
        <v>1.9600000000000003E-2</v>
      </c>
      <c r="AK827" s="197">
        <f t="shared" si="165"/>
        <v>0.47936850000000042</v>
      </c>
      <c r="AL827" s="198">
        <f>ROW(AG55)*AJ827^IF(AK827=100%,0,1)*PRODUCT(INDEX(1-AJ$772:AJ826,))</f>
        <v>0.38067755947682841</v>
      </c>
      <c r="AM827" s="199">
        <f t="shared" si="166"/>
        <v>15.654374207390015</v>
      </c>
      <c r="AN827" s="190"/>
    </row>
    <row r="828" spans="1:40" ht="14.45" hidden="1" customHeight="1">
      <c r="A828" s="190"/>
      <c r="B828" s="686"/>
      <c r="C828" s="196">
        <v>55</v>
      </c>
      <c r="D828" s="200"/>
      <c r="E828" s="200"/>
      <c r="F828" s="198"/>
      <c r="G828" s="198"/>
      <c r="H828" s="197"/>
      <c r="I828" s="197"/>
      <c r="J828" s="198"/>
      <c r="K828" s="198"/>
      <c r="L828" s="197"/>
      <c r="M828" s="197"/>
      <c r="N828" s="198"/>
      <c r="O828" s="198"/>
      <c r="P828" s="197"/>
      <c r="Q828" s="197"/>
      <c r="R828" s="198"/>
      <c r="S828" s="198"/>
      <c r="T828" s="197"/>
      <c r="U828" s="197"/>
      <c r="V828" s="198"/>
      <c r="W828" s="198"/>
      <c r="X828" s="197"/>
      <c r="Y828" s="197"/>
      <c r="Z828" s="198"/>
      <c r="AA828" s="198"/>
      <c r="AB828" s="197"/>
      <c r="AC828" s="197"/>
      <c r="AD828" s="198"/>
      <c r="AE828" s="198"/>
      <c r="AF828" s="197">
        <f t="shared" si="171"/>
        <v>2.9600000000000008E-2</v>
      </c>
      <c r="AG828" s="197">
        <f t="shared" si="162"/>
        <v>0.73144500000000001</v>
      </c>
      <c r="AH828" s="198">
        <f>ROW(AC56)*AF828^IF(AG828=100%,0,1)*PRODUCT(INDEX(1-AF$772:AF827,))</f>
        <v>0.33596927422571754</v>
      </c>
      <c r="AI828" s="198">
        <f t="shared" si="163"/>
        <v>17.867709864824281</v>
      </c>
      <c r="AJ828" s="197">
        <f t="shared" si="172"/>
        <v>1.9600000000000003E-2</v>
      </c>
      <c r="AK828" s="197">
        <f t="shared" si="165"/>
        <v>0.48848250000000043</v>
      </c>
      <c r="AL828" s="198">
        <f>ROW(AG56)*AJ828^IF(AK828=100%,0,1)*PRODUCT(INDEX(1-AJ$772:AJ827,))</f>
        <v>0.38000202984401138</v>
      </c>
      <c r="AM828" s="199">
        <f t="shared" si="166"/>
        <v>16.034376237234028</v>
      </c>
      <c r="AN828" s="190"/>
    </row>
    <row r="829" spans="1:40" ht="14.45" hidden="1" customHeight="1">
      <c r="A829" s="190"/>
      <c r="B829" s="686"/>
      <c r="C829" s="196">
        <v>56</v>
      </c>
      <c r="D829" s="200"/>
      <c r="E829" s="200"/>
      <c r="F829" s="198"/>
      <c r="G829" s="198"/>
      <c r="H829" s="197"/>
      <c r="I829" s="197"/>
      <c r="J829" s="198"/>
      <c r="K829" s="198"/>
      <c r="L829" s="197"/>
      <c r="M829" s="197"/>
      <c r="N829" s="198"/>
      <c r="O829" s="198"/>
      <c r="P829" s="197"/>
      <c r="Q829" s="197"/>
      <c r="R829" s="198"/>
      <c r="S829" s="198"/>
      <c r="T829" s="197"/>
      <c r="U829" s="197"/>
      <c r="V829" s="198"/>
      <c r="W829" s="198"/>
      <c r="X829" s="197"/>
      <c r="Y829" s="197"/>
      <c r="Z829" s="198"/>
      <c r="AA829" s="198"/>
      <c r="AB829" s="197"/>
      <c r="AC829" s="197"/>
      <c r="AD829" s="198"/>
      <c r="AE829" s="198"/>
      <c r="AF829" s="197">
        <f t="shared" si="171"/>
        <v>2.9600000000000008E-2</v>
      </c>
      <c r="AG829" s="197">
        <f t="shared" si="162"/>
        <v>0.74520900000000001</v>
      </c>
      <c r="AH829" s="198">
        <f>ROW(AC57)*AF829^IF(AG829=100%,0,1)*PRODUCT(INDEX(1-AF$772:AF828,))</f>
        <v>0.33184645127486195</v>
      </c>
      <c r="AI829" s="198">
        <f t="shared" si="163"/>
        <v>18.199556316099144</v>
      </c>
      <c r="AJ829" s="197">
        <f t="shared" si="172"/>
        <v>1.9600000000000003E-2</v>
      </c>
      <c r="AK829" s="197">
        <f t="shared" si="165"/>
        <v>0.49759650000000044</v>
      </c>
      <c r="AL829" s="198">
        <f>ROW(AG57)*AJ829^IF(AK829=100%,0,1)*PRODUCT(INDEX(1-AJ$772:AJ828,))</f>
        <v>0.37920673988155218</v>
      </c>
      <c r="AM829" s="199">
        <f t="shared" si="166"/>
        <v>16.413582977115581</v>
      </c>
      <c r="AN829" s="190"/>
    </row>
    <row r="830" spans="1:40" ht="14.45" hidden="1" customHeight="1">
      <c r="A830" s="190"/>
      <c r="B830" s="686"/>
      <c r="C830" s="196">
        <v>57</v>
      </c>
      <c r="D830" s="200"/>
      <c r="E830" s="200"/>
      <c r="F830" s="198"/>
      <c r="G830" s="198"/>
      <c r="H830" s="197"/>
      <c r="I830" s="197"/>
      <c r="J830" s="198"/>
      <c r="K830" s="198"/>
      <c r="L830" s="197"/>
      <c r="M830" s="197"/>
      <c r="N830" s="198"/>
      <c r="O830" s="198"/>
      <c r="P830" s="197"/>
      <c r="Q830" s="197"/>
      <c r="R830" s="198"/>
      <c r="S830" s="198"/>
      <c r="T830" s="197"/>
      <c r="U830" s="197"/>
      <c r="V830" s="198"/>
      <c r="W830" s="198"/>
      <c r="X830" s="197"/>
      <c r="Y830" s="197"/>
      <c r="Z830" s="198"/>
      <c r="AA830" s="198"/>
      <c r="AB830" s="197"/>
      <c r="AC830" s="197"/>
      <c r="AD830" s="198"/>
      <c r="AE830" s="198"/>
      <c r="AF830" s="197">
        <f t="shared" si="171"/>
        <v>2.9600000000000008E-2</v>
      </c>
      <c r="AG830" s="197">
        <f t="shared" si="162"/>
        <v>0.75897300000000001</v>
      </c>
      <c r="AH830" s="198">
        <f>ROW(AC58)*AF830^IF(AG830=100%,0,1)*PRODUCT(INDEX(1-AF$772:AF829,))</f>
        <v>0.32767333660339149</v>
      </c>
      <c r="AI830" s="198">
        <f t="shared" si="163"/>
        <v>18.527229652702538</v>
      </c>
      <c r="AJ830" s="197">
        <f t="shared" si="172"/>
        <v>1.9600000000000003E-2</v>
      </c>
      <c r="AK830" s="197">
        <f t="shared" si="165"/>
        <v>0.5067105000000004</v>
      </c>
      <c r="AL830" s="198">
        <f>ROW(AG58)*AJ830^IF(AK830=100%,0,1)*PRODUCT(INDEX(1-AJ$772:AJ829,))</f>
        <v>0.37829664370583649</v>
      </c>
      <c r="AM830" s="199">
        <f t="shared" si="166"/>
        <v>16.791879620821419</v>
      </c>
      <c r="AN830" s="190"/>
    </row>
    <row r="831" spans="1:40" ht="14.45" hidden="1" customHeight="1">
      <c r="A831" s="190"/>
      <c r="B831" s="686"/>
      <c r="C831" s="196">
        <v>58</v>
      </c>
      <c r="D831" s="200"/>
      <c r="E831" s="200"/>
      <c r="F831" s="198"/>
      <c r="G831" s="198"/>
      <c r="H831" s="197"/>
      <c r="I831" s="197"/>
      <c r="J831" s="198"/>
      <c r="K831" s="198"/>
      <c r="L831" s="197"/>
      <c r="M831" s="197"/>
      <c r="N831" s="198"/>
      <c r="O831" s="198"/>
      <c r="P831" s="197"/>
      <c r="Q831" s="197"/>
      <c r="R831" s="198"/>
      <c r="S831" s="198"/>
      <c r="T831" s="197"/>
      <c r="U831" s="197"/>
      <c r="V831" s="198"/>
      <c r="W831" s="198"/>
      <c r="X831" s="197"/>
      <c r="Y831" s="197"/>
      <c r="Z831" s="198"/>
      <c r="AA831" s="198"/>
      <c r="AB831" s="197"/>
      <c r="AC831" s="197"/>
      <c r="AD831" s="198"/>
      <c r="AE831" s="198"/>
      <c r="AF831" s="197">
        <f t="shared" si="171"/>
        <v>2.9600000000000008E-2</v>
      </c>
      <c r="AG831" s="197">
        <f t="shared" si="162"/>
        <v>0.77273700000000001</v>
      </c>
      <c r="AH831" s="198">
        <f>ROW(AC59)*AF831^IF(AG831=100%,0,1)*PRODUCT(INDEX(1-AF$772:AF830,))</f>
        <v>0.32345651973372302</v>
      </c>
      <c r="AI831" s="198">
        <f t="shared" si="163"/>
        <v>18.850686172436262</v>
      </c>
      <c r="AJ831" s="197">
        <f t="shared" si="172"/>
        <v>1.9600000000000003E-2</v>
      </c>
      <c r="AK831" s="197">
        <f t="shared" si="165"/>
        <v>0.51582450000000035</v>
      </c>
      <c r="AL831" s="198">
        <f>ROW(AG59)*AJ831^IF(AK831=100%,0,1)*PRODUCT(INDEX(1-AJ$772:AJ830,))</f>
        <v>0.37727654723901588</v>
      </c>
      <c r="AM831" s="199">
        <f t="shared" si="166"/>
        <v>17.169156168060436</v>
      </c>
      <c r="AN831" s="190"/>
    </row>
    <row r="832" spans="1:40" ht="14.45" hidden="1" customHeight="1">
      <c r="A832" s="190"/>
      <c r="B832" s="686"/>
      <c r="C832" s="196">
        <v>59</v>
      </c>
      <c r="D832" s="200"/>
      <c r="E832" s="200"/>
      <c r="F832" s="198"/>
      <c r="G832" s="198"/>
      <c r="H832" s="197"/>
      <c r="I832" s="197"/>
      <c r="J832" s="198"/>
      <c r="K832" s="198"/>
      <c r="L832" s="197"/>
      <c r="M832" s="197"/>
      <c r="N832" s="198"/>
      <c r="O832" s="198"/>
      <c r="P832" s="197"/>
      <c r="Q832" s="197"/>
      <c r="R832" s="198"/>
      <c r="S832" s="198"/>
      <c r="T832" s="197"/>
      <c r="U832" s="197"/>
      <c r="V832" s="198"/>
      <c r="W832" s="198"/>
      <c r="X832" s="197"/>
      <c r="Y832" s="197"/>
      <c r="Z832" s="198"/>
      <c r="AA832" s="198"/>
      <c r="AB832" s="197"/>
      <c r="AC832" s="197"/>
      <c r="AD832" s="198"/>
      <c r="AE832" s="198"/>
      <c r="AF832" s="197">
        <f t="shared" si="171"/>
        <v>2.9600000000000008E-2</v>
      </c>
      <c r="AG832" s="197">
        <f t="shared" si="162"/>
        <v>0.78650100000000001</v>
      </c>
      <c r="AH832" s="198">
        <f>ROW(AC60)*AF832^IF(AG832=100%,0,1)*PRODUCT(INDEX(1-AF$772:AF831,))</f>
        <v>0.31920224415214049</v>
      </c>
      <c r="AI832" s="198">
        <f t="shared" si="163"/>
        <v>19.169888416588403</v>
      </c>
      <c r="AJ832" s="197">
        <f t="shared" si="172"/>
        <v>1.9600000000000003E-2</v>
      </c>
      <c r="AK832" s="197">
        <f t="shared" si="165"/>
        <v>0.52493850000000031</v>
      </c>
      <c r="AL832" s="198">
        <f>ROW(AG60)*AJ832^IF(AK832=100%,0,1)*PRODUCT(INDEX(1-AJ$772:AJ831,))</f>
        <v>0.3761511121150487</v>
      </c>
      <c r="AM832" s="199">
        <f t="shared" si="166"/>
        <v>17.545307280175486</v>
      </c>
      <c r="AN832" s="190"/>
    </row>
    <row r="833" spans="1:40" ht="14.45" hidden="1" customHeight="1">
      <c r="A833" s="190"/>
      <c r="B833" s="686"/>
      <c r="C833" s="196">
        <v>60</v>
      </c>
      <c r="D833" s="200"/>
      <c r="E833" s="200"/>
      <c r="F833" s="198"/>
      <c r="G833" s="198"/>
      <c r="H833" s="197"/>
      <c r="I833" s="197"/>
      <c r="J833" s="198"/>
      <c r="K833" s="198"/>
      <c r="L833" s="197"/>
      <c r="M833" s="197"/>
      <c r="N833" s="198"/>
      <c r="O833" s="198"/>
      <c r="P833" s="197"/>
      <c r="Q833" s="197"/>
      <c r="R833" s="198"/>
      <c r="S833" s="198"/>
      <c r="T833" s="197"/>
      <c r="U833" s="197"/>
      <c r="V833" s="198"/>
      <c r="W833" s="198"/>
      <c r="X833" s="197"/>
      <c r="Y833" s="197"/>
      <c r="Z833" s="198"/>
      <c r="AA833" s="198"/>
      <c r="AB833" s="197"/>
      <c r="AC833" s="197"/>
      <c r="AD833" s="198"/>
      <c r="AE833" s="198"/>
      <c r="AF833" s="197">
        <f t="shared" si="171"/>
        <v>2.9600000000000008E-2</v>
      </c>
      <c r="AG833" s="197">
        <f t="shared" si="162"/>
        <v>0.800265</v>
      </c>
      <c r="AH833" s="198">
        <f>ROW(AC61)*AF833^IF(AG833=100%,0,1)*PRODUCT(INDEX(1-AF$772:AF832,))</f>
        <v>0.31491642202065773</v>
      </c>
      <c r="AI833" s="198">
        <f t="shared" si="163"/>
        <v>19.484804838609062</v>
      </c>
      <c r="AJ833" s="197">
        <f t="shared" si="172"/>
        <v>1.9600000000000003E-2</v>
      </c>
      <c r="AK833" s="197">
        <f t="shared" si="165"/>
        <v>0.53405250000000026</v>
      </c>
      <c r="AL833" s="198">
        <f>ROW(AG61)*AJ833^IF(AK833=100%,0,1)*PRODUCT(INDEX(1-AJ$772:AJ832,))</f>
        <v>0.37492485948955373</v>
      </c>
      <c r="AM833" s="199">
        <f t="shared" si="166"/>
        <v>17.920232139665039</v>
      </c>
      <c r="AN833" s="190"/>
    </row>
    <row r="834" spans="1:40" ht="14.45" hidden="1" customHeight="1">
      <c r="A834" s="190"/>
      <c r="B834" s="686"/>
      <c r="C834" s="196">
        <v>61</v>
      </c>
      <c r="D834" s="200"/>
      <c r="E834" s="200"/>
      <c r="F834" s="198"/>
      <c r="G834" s="198"/>
      <c r="H834" s="197"/>
      <c r="I834" s="197"/>
      <c r="J834" s="198"/>
      <c r="K834" s="198"/>
      <c r="L834" s="197"/>
      <c r="M834" s="197"/>
      <c r="N834" s="198"/>
      <c r="O834" s="198"/>
      <c r="P834" s="197"/>
      <c r="Q834" s="197"/>
      <c r="R834" s="198"/>
      <c r="S834" s="198"/>
      <c r="T834" s="197"/>
      <c r="U834" s="197"/>
      <c r="V834" s="198"/>
      <c r="W834" s="198"/>
      <c r="X834" s="197"/>
      <c r="Y834" s="197"/>
      <c r="Z834" s="198"/>
      <c r="AA834" s="198"/>
      <c r="AB834" s="197"/>
      <c r="AC834" s="197"/>
      <c r="AD834" s="198"/>
      <c r="AE834" s="198"/>
      <c r="AF834" s="197">
        <f t="shared" si="171"/>
        <v>2.9600000000000008E-2</v>
      </c>
      <c r="AG834" s="197">
        <f t="shared" si="162"/>
        <v>0.814029</v>
      </c>
      <c r="AH834" s="198">
        <f>ROW(AC62)*AF834^IF(AG834=100%,0,1)*PRODUCT(INDEX(1-AF$772:AF833,))</f>
        <v>0.31060464832112245</v>
      </c>
      <c r="AI834" s="198">
        <f t="shared" si="163"/>
        <v>19.795409486930183</v>
      </c>
      <c r="AJ834" s="197">
        <f t="shared" si="172"/>
        <v>1.9600000000000003E-2</v>
      </c>
      <c r="AK834" s="197">
        <f t="shared" si="165"/>
        <v>0.54316650000000022</v>
      </c>
      <c r="AL834" s="198">
        <f>ROW(AG62)*AJ834^IF(AK834=100%,0,1)*PRODUCT(INDEX(1-AJ$772:AJ833,))</f>
        <v>0.37360217375574795</v>
      </c>
      <c r="AM834" s="199">
        <f t="shared" si="166"/>
        <v>18.293834313420788</v>
      </c>
      <c r="AN834" s="190"/>
    </row>
    <row r="835" spans="1:40" ht="14.45" hidden="1" customHeight="1">
      <c r="A835" s="190"/>
      <c r="B835" s="686"/>
      <c r="C835" s="196">
        <v>62</v>
      </c>
      <c r="D835" s="200"/>
      <c r="E835" s="200"/>
      <c r="F835" s="198"/>
      <c r="G835" s="198"/>
      <c r="H835" s="197"/>
      <c r="I835" s="197"/>
      <c r="J835" s="198"/>
      <c r="K835" s="198"/>
      <c r="L835" s="197"/>
      <c r="M835" s="197"/>
      <c r="N835" s="198"/>
      <c r="O835" s="198"/>
      <c r="P835" s="197"/>
      <c r="Q835" s="197"/>
      <c r="R835" s="198"/>
      <c r="S835" s="198"/>
      <c r="T835" s="197"/>
      <c r="U835" s="197"/>
      <c r="V835" s="198"/>
      <c r="W835" s="198"/>
      <c r="X835" s="197"/>
      <c r="Y835" s="197"/>
      <c r="Z835" s="198"/>
      <c r="AA835" s="198"/>
      <c r="AB835" s="197"/>
      <c r="AC835" s="197"/>
      <c r="AD835" s="198"/>
      <c r="AE835" s="198"/>
      <c r="AF835" s="197">
        <f t="shared" si="171"/>
        <v>2.9600000000000008E-2</v>
      </c>
      <c r="AG835" s="197">
        <f t="shared" si="162"/>
        <v>0.827793</v>
      </c>
      <c r="AH835" s="198">
        <f>ROW(AC63)*AF835^IF(AG835=100%,0,1)*PRODUCT(INDEX(1-AF$772:AF834,))</f>
        <v>0.30627221445228203</v>
      </c>
      <c r="AI835" s="198">
        <f t="shared" si="163"/>
        <v>20.101681701382464</v>
      </c>
      <c r="AJ835" s="197">
        <f t="shared" si="172"/>
        <v>1.9600000000000003E-2</v>
      </c>
      <c r="AK835" s="197">
        <f t="shared" si="165"/>
        <v>0.55228050000000017</v>
      </c>
      <c r="AL835" s="198">
        <f>ROW(AG63)*AJ835^IF(AK835=100%,0,1)*PRODUCT(INDEX(1-AJ$772:AJ834,))</f>
        <v>0.37218730616868578</v>
      </c>
      <c r="AM835" s="199">
        <f t="shared" si="166"/>
        <v>18.666021619589475</v>
      </c>
      <c r="AN835" s="190"/>
    </row>
    <row r="836" spans="1:40" ht="14.45" hidden="1" customHeight="1">
      <c r="A836" s="190"/>
      <c r="B836" s="686"/>
      <c r="C836" s="196">
        <v>63</v>
      </c>
      <c r="D836" s="200"/>
      <c r="E836" s="200"/>
      <c r="F836" s="198"/>
      <c r="G836" s="198"/>
      <c r="H836" s="197"/>
      <c r="I836" s="197"/>
      <c r="J836" s="198"/>
      <c r="K836" s="198"/>
      <c r="L836" s="197"/>
      <c r="M836" s="197"/>
      <c r="N836" s="198"/>
      <c r="O836" s="198"/>
      <c r="P836" s="197"/>
      <c r="Q836" s="197"/>
      <c r="R836" s="198"/>
      <c r="S836" s="198"/>
      <c r="T836" s="197"/>
      <c r="U836" s="197"/>
      <c r="V836" s="198"/>
      <c r="W836" s="198"/>
      <c r="X836" s="197"/>
      <c r="Y836" s="197"/>
      <c r="Z836" s="198"/>
      <c r="AA836" s="198"/>
      <c r="AB836" s="197"/>
      <c r="AC836" s="197"/>
      <c r="AD836" s="198"/>
      <c r="AE836" s="198"/>
      <c r="AF836" s="197">
        <f t="shared" si="171"/>
        <v>2.9600000000000008E-2</v>
      </c>
      <c r="AG836" s="197">
        <f t="shared" si="162"/>
        <v>0.841557</v>
      </c>
      <c r="AH836" s="198">
        <f>ROW(AC64)*AF836^IF(AG836=100%,0,1)*PRODUCT(INDEX(1-AF$772:AF835,))</f>
        <v>0.30192412129980395</v>
      </c>
      <c r="AI836" s="198">
        <f t="shared" si="163"/>
        <v>20.40360582268227</v>
      </c>
      <c r="AJ836" s="197">
        <f t="shared" si="172"/>
        <v>1.9600000000000003E-2</v>
      </c>
      <c r="AK836" s="197">
        <f t="shared" si="165"/>
        <v>0.56139450000000013</v>
      </c>
      <c r="AL836" s="198">
        <f>ROW(AG64)*AJ836^IF(AK836=100%,0,1)*PRODUCT(INDEX(1-AJ$772:AJ835,))</f>
        <v>0.37068437837996654</v>
      </c>
      <c r="AM836" s="199">
        <f t="shared" si="166"/>
        <v>19.036705997969442</v>
      </c>
      <c r="AN836" s="190"/>
    </row>
    <row r="837" spans="1:40" ht="14.45" hidden="1" customHeight="1">
      <c r="A837" s="190"/>
      <c r="B837" s="686"/>
      <c r="C837" s="196">
        <v>64</v>
      </c>
      <c r="D837" s="200"/>
      <c r="E837" s="200"/>
      <c r="F837" s="198"/>
      <c r="G837" s="198"/>
      <c r="H837" s="197"/>
      <c r="I837" s="197"/>
      <c r="J837" s="198"/>
      <c r="K837" s="198"/>
      <c r="L837" s="197"/>
      <c r="M837" s="197"/>
      <c r="N837" s="198"/>
      <c r="O837" s="198"/>
      <c r="P837" s="197"/>
      <c r="Q837" s="197"/>
      <c r="R837" s="198"/>
      <c r="S837" s="198"/>
      <c r="T837" s="197"/>
      <c r="U837" s="197"/>
      <c r="V837" s="198"/>
      <c r="W837" s="198"/>
      <c r="X837" s="197"/>
      <c r="Y837" s="197"/>
      <c r="Z837" s="198"/>
      <c r="AA837" s="198"/>
      <c r="AB837" s="197"/>
      <c r="AC837" s="197"/>
      <c r="AD837" s="198"/>
      <c r="AE837" s="198"/>
      <c r="AF837" s="197">
        <f t="shared" si="171"/>
        <v>2.9600000000000008E-2</v>
      </c>
      <c r="AG837" s="197">
        <f t="shared" si="162"/>
        <v>0.855321</v>
      </c>
      <c r="AH837" s="198">
        <f>ROW(AC65)*AF837^IF(AG837=100%,0,1)*PRODUCT(INDEX(1-AF$772:AF836,))</f>
        <v>0.29756509179853802</v>
      </c>
      <c r="AI837" s="198">
        <f t="shared" si="163"/>
        <v>20.701170914480809</v>
      </c>
      <c r="AJ837" s="197">
        <f t="shared" si="172"/>
        <v>1.9600000000000003E-2</v>
      </c>
      <c r="AK837" s="197">
        <f t="shared" si="165"/>
        <v>0.57050850000000008</v>
      </c>
      <c r="AL837" s="198">
        <f>ROW(AG65)*AJ837^IF(AK837=100%,0,1)*PRODUCT(INDEX(1-AJ$772:AJ836,))</f>
        <v>0.36909738588502733</v>
      </c>
      <c r="AM837" s="199">
        <f t="shared" si="166"/>
        <v>19.405803383854469</v>
      </c>
      <c r="AN837" s="190"/>
    </row>
    <row r="838" spans="1:40" ht="14.45" hidden="1" customHeight="1">
      <c r="A838" s="190"/>
      <c r="B838" s="686"/>
      <c r="C838" s="196">
        <v>65</v>
      </c>
      <c r="D838" s="200"/>
      <c r="E838" s="200"/>
      <c r="F838" s="198"/>
      <c r="G838" s="198"/>
      <c r="H838" s="197"/>
      <c r="I838" s="197"/>
      <c r="J838" s="198"/>
      <c r="K838" s="198"/>
      <c r="L838" s="197"/>
      <c r="M838" s="197"/>
      <c r="N838" s="198"/>
      <c r="O838" s="198"/>
      <c r="P838" s="197"/>
      <c r="Q838" s="197"/>
      <c r="R838" s="198"/>
      <c r="S838" s="198"/>
      <c r="T838" s="197"/>
      <c r="U838" s="197"/>
      <c r="V838" s="198"/>
      <c r="W838" s="198"/>
      <c r="X838" s="197"/>
      <c r="Y838" s="197"/>
      <c r="Z838" s="198"/>
      <c r="AA838" s="198"/>
      <c r="AB838" s="197"/>
      <c r="AC838" s="197"/>
      <c r="AD838" s="198"/>
      <c r="AE838" s="198"/>
      <c r="AF838" s="197">
        <f t="shared" si="171"/>
        <v>2.9600000000000008E-2</v>
      </c>
      <c r="AG838" s="197">
        <f t="shared" ref="AG838:AG848" si="173">IF(AG837+AF837*0.465&gt;1,1,AG837+AF837*0.465)</f>
        <v>0.869085</v>
      </c>
      <c r="AH838" s="198">
        <f>ROW(AC66)*AF838^IF(AG838=100%,0,1)*PRODUCT(INDEX(1-AF$772:AF837,))</f>
        <v>0.29319958300562898</v>
      </c>
      <c r="AI838" s="198">
        <f t="shared" ref="AI838:AI848" si="174">SUM(AH838+AI837)</f>
        <v>20.994370497486436</v>
      </c>
      <c r="AJ838" s="197">
        <f t="shared" si="172"/>
        <v>1.9600000000000003E-2</v>
      </c>
      <c r="AK838" s="197">
        <f t="shared" ref="AK838:AK885" si="175">IF(AK837+AJ837*0.465&gt;1,1,AK837+AJ837*0.465)</f>
        <v>0.57962250000000004</v>
      </c>
      <c r="AL838" s="198">
        <f>ROW(AG66)*AJ838^IF(AK838=100%,0,1)*PRODUCT(INDEX(1-AJ$772:AJ837,))</f>
        <v>0.36743020138509125</v>
      </c>
      <c r="AM838" s="199">
        <f t="shared" ref="AM838:AM885" si="176">SUM(AL838+AM837)</f>
        <v>19.773233585239559</v>
      </c>
      <c r="AN838" s="190"/>
    </row>
    <row r="839" spans="1:40" ht="14.45" hidden="1" customHeight="1">
      <c r="A839" s="190"/>
      <c r="B839" s="686"/>
      <c r="C839" s="196">
        <v>66</v>
      </c>
      <c r="D839" s="200"/>
      <c r="E839" s="200"/>
      <c r="F839" s="198"/>
      <c r="G839" s="198"/>
      <c r="H839" s="197"/>
      <c r="I839" s="197"/>
      <c r="J839" s="198"/>
      <c r="K839" s="198"/>
      <c r="L839" s="197"/>
      <c r="M839" s="197"/>
      <c r="N839" s="198"/>
      <c r="O839" s="198"/>
      <c r="P839" s="197"/>
      <c r="Q839" s="197"/>
      <c r="R839" s="198"/>
      <c r="S839" s="198"/>
      <c r="T839" s="197"/>
      <c r="U839" s="197"/>
      <c r="V839" s="198"/>
      <c r="W839" s="198"/>
      <c r="X839" s="197"/>
      <c r="Y839" s="197"/>
      <c r="Z839" s="198"/>
      <c r="AA839" s="198"/>
      <c r="AB839" s="197"/>
      <c r="AC839" s="197"/>
      <c r="AD839" s="198"/>
      <c r="AE839" s="198"/>
      <c r="AF839" s="197">
        <f t="shared" si="171"/>
        <v>2.9600000000000008E-2</v>
      </c>
      <c r="AG839" s="197">
        <f t="shared" si="173"/>
        <v>0.88284899999999999</v>
      </c>
      <c r="AH839" s="198">
        <f>ROW(AC67)*AF839^IF(AG839=100%,0,1)*PRODUCT(INDEX(1-AF$772:AF838,))</f>
        <v>0.28883179770243</v>
      </c>
      <c r="AI839" s="198">
        <f t="shared" si="174"/>
        <v>21.283202295188865</v>
      </c>
      <c r="AJ839" s="197">
        <f t="shared" si="172"/>
        <v>1.9600000000000003E-2</v>
      </c>
      <c r="AK839" s="197">
        <f t="shared" si="175"/>
        <v>0.5887365</v>
      </c>
      <c r="AL839" s="198">
        <f>ROW(AG67)*AJ839^IF(AK839=100%,0,1)*PRODUCT(INDEX(1-AJ$772:AJ838,))</f>
        <v>0.36568657806579113</v>
      </c>
      <c r="AM839" s="199">
        <f t="shared" si="176"/>
        <v>20.13892016330535</v>
      </c>
      <c r="AN839" s="190"/>
    </row>
    <row r="840" spans="1:40" ht="14.45" hidden="1" customHeight="1">
      <c r="A840" s="190"/>
      <c r="B840" s="686"/>
      <c r="C840" s="196">
        <v>67</v>
      </c>
      <c r="D840" s="200"/>
      <c r="E840" s="200"/>
      <c r="F840" s="198"/>
      <c r="G840" s="198"/>
      <c r="H840" s="197"/>
      <c r="I840" s="197"/>
      <c r="J840" s="198"/>
      <c r="K840" s="198"/>
      <c r="L840" s="197"/>
      <c r="M840" s="197"/>
      <c r="N840" s="198"/>
      <c r="O840" s="198"/>
      <c r="P840" s="197"/>
      <c r="Q840" s="197"/>
      <c r="R840" s="198"/>
      <c r="S840" s="198"/>
      <c r="T840" s="197"/>
      <c r="U840" s="197"/>
      <c r="V840" s="198"/>
      <c r="W840" s="198"/>
      <c r="X840" s="197"/>
      <c r="Y840" s="197"/>
      <c r="Z840" s="198"/>
      <c r="AA840" s="198"/>
      <c r="AB840" s="197"/>
      <c r="AC840" s="197"/>
      <c r="AD840" s="198"/>
      <c r="AE840" s="198"/>
      <c r="AF840" s="197">
        <f t="shared" si="171"/>
        <v>2.9600000000000008E-2</v>
      </c>
      <c r="AG840" s="197">
        <f t="shared" si="173"/>
        <v>0.89661299999999999</v>
      </c>
      <c r="AH840" s="198">
        <f>ROW(AC68)*AF840^IF(AG840=100%,0,1)*PRODUCT(INDEX(1-AF$772:AF839,))</f>
        <v>0.2844656955425342</v>
      </c>
      <c r="AI840" s="198">
        <f t="shared" si="174"/>
        <v>21.567667990731398</v>
      </c>
      <c r="AJ840" s="197">
        <f t="shared" si="172"/>
        <v>1.9600000000000003E-2</v>
      </c>
      <c r="AK840" s="197">
        <f t="shared" si="175"/>
        <v>0.59785049999999995</v>
      </c>
      <c r="AL840" s="198">
        <f>ROW(AG68)*AJ840^IF(AK840=100%,0,1)*PRODUCT(INDEX(1-AJ$772:AJ839,))</f>
        <v>0.36387015279444351</v>
      </c>
      <c r="AM840" s="199">
        <f t="shared" si="176"/>
        <v>20.502790316099794</v>
      </c>
      <c r="AN840" s="190"/>
    </row>
    <row r="841" spans="1:40" ht="14.45" hidden="1" customHeight="1">
      <c r="A841" s="190"/>
      <c r="B841" s="686"/>
      <c r="C841" s="196">
        <v>68</v>
      </c>
      <c r="D841" s="200"/>
      <c r="E841" s="200"/>
      <c r="F841" s="198"/>
      <c r="G841" s="198"/>
      <c r="H841" s="197"/>
      <c r="I841" s="197"/>
      <c r="J841" s="198"/>
      <c r="K841" s="198"/>
      <c r="L841" s="197"/>
      <c r="M841" s="197"/>
      <c r="N841" s="198"/>
      <c r="O841" s="198"/>
      <c r="P841" s="197"/>
      <c r="Q841" s="197"/>
      <c r="R841" s="198"/>
      <c r="S841" s="198"/>
      <c r="T841" s="197"/>
      <c r="U841" s="197"/>
      <c r="V841" s="198"/>
      <c r="W841" s="198"/>
      <c r="X841" s="197"/>
      <c r="Y841" s="197"/>
      <c r="Z841" s="198"/>
      <c r="AA841" s="198"/>
      <c r="AB841" s="197"/>
      <c r="AC841" s="197"/>
      <c r="AD841" s="198"/>
      <c r="AE841" s="198"/>
      <c r="AF841" s="197">
        <f t="shared" si="171"/>
        <v>2.9600000000000008E-2</v>
      </c>
      <c r="AG841" s="197">
        <f t="shared" si="173"/>
        <v>0.91037699999999999</v>
      </c>
      <c r="AH841" s="198">
        <f>ROW(AC69)*AF841^IF(AG841=100%,0,1)*PRODUCT(INDEX(1-AF$772:AF840,))</f>
        <v>0.28010500376262926</v>
      </c>
      <c r="AI841" s="198">
        <f t="shared" si="174"/>
        <v>21.847772994494026</v>
      </c>
      <c r="AJ841" s="197">
        <f t="shared" si="172"/>
        <v>1.9600000000000003E-2</v>
      </c>
      <c r="AK841" s="197">
        <f t="shared" si="175"/>
        <v>0.60696449999999991</v>
      </c>
      <c r="AL841" s="198">
        <f>ROW(AG69)*AJ841^IF(AK841=100%,0,1)*PRODUCT(INDEX(1-AJ$772:AJ840,))</f>
        <v>0.36198444923790291</v>
      </c>
      <c r="AM841" s="199">
        <f t="shared" si="176"/>
        <v>20.864774765337696</v>
      </c>
      <c r="AN841" s="190"/>
    </row>
    <row r="842" spans="1:40" ht="14.45" hidden="1" customHeight="1">
      <c r="A842" s="190"/>
      <c r="B842" s="686"/>
      <c r="C842" s="196">
        <v>69</v>
      </c>
      <c r="D842" s="200"/>
      <c r="E842" s="200"/>
      <c r="F842" s="198"/>
      <c r="G842" s="198"/>
      <c r="H842" s="197"/>
      <c r="I842" s="197"/>
      <c r="J842" s="198"/>
      <c r="K842" s="198"/>
      <c r="L842" s="197"/>
      <c r="M842" s="197"/>
      <c r="N842" s="198"/>
      <c r="O842" s="198"/>
      <c r="P842" s="197"/>
      <c r="Q842" s="197"/>
      <c r="R842" s="198"/>
      <c r="S842" s="198"/>
      <c r="T842" s="197"/>
      <c r="U842" s="197"/>
      <c r="V842" s="198"/>
      <c r="W842" s="198"/>
      <c r="X842" s="197"/>
      <c r="Y842" s="197"/>
      <c r="Z842" s="198"/>
      <c r="AA842" s="198"/>
      <c r="AB842" s="197"/>
      <c r="AC842" s="197"/>
      <c r="AD842" s="198"/>
      <c r="AE842" s="198"/>
      <c r="AF842" s="197">
        <f t="shared" si="171"/>
        <v>2.9600000000000008E-2</v>
      </c>
      <c r="AG842" s="197">
        <f t="shared" si="173"/>
        <v>0.92414099999999999</v>
      </c>
      <c r="AH842" s="198">
        <f>ROW(AC70)*AF842^IF(AG842=100%,0,1)*PRODUCT(INDEX(1-AF$772:AF841,))</f>
        <v>0.27575322747228809</v>
      </c>
      <c r="AI842" s="198">
        <f t="shared" si="174"/>
        <v>22.123526221966316</v>
      </c>
      <c r="AJ842" s="197">
        <f t="shared" si="172"/>
        <v>1.9600000000000003E-2</v>
      </c>
      <c r="AK842" s="197">
        <f t="shared" si="175"/>
        <v>0.61607849999999986</v>
      </c>
      <c r="AL842" s="198">
        <f>ROW(AG70)*AJ842^IF(AK842=100%,0,1)*PRODUCT(INDEX(1-AJ$772:AJ841,))</f>
        <v>0.36003288090288116</v>
      </c>
      <c r="AM842" s="199">
        <f t="shared" si="176"/>
        <v>21.224807646240578</v>
      </c>
      <c r="AN842" s="190"/>
    </row>
    <row r="843" spans="1:40" ht="14.45" hidden="1" customHeight="1">
      <c r="A843" s="190"/>
      <c r="B843" s="686"/>
      <c r="C843" s="196">
        <v>70</v>
      </c>
      <c r="D843" s="200"/>
      <c r="E843" s="200"/>
      <c r="F843" s="198"/>
      <c r="G843" s="198"/>
      <c r="H843" s="197"/>
      <c r="I843" s="197"/>
      <c r="J843" s="198"/>
      <c r="K843" s="198"/>
      <c r="L843" s="197"/>
      <c r="M843" s="197"/>
      <c r="N843" s="198"/>
      <c r="O843" s="198"/>
      <c r="P843" s="197"/>
      <c r="Q843" s="197"/>
      <c r="R843" s="198"/>
      <c r="S843" s="198"/>
      <c r="T843" s="197"/>
      <c r="U843" s="197"/>
      <c r="V843" s="198"/>
      <c r="W843" s="198"/>
      <c r="X843" s="197"/>
      <c r="Y843" s="197"/>
      <c r="Z843" s="198"/>
      <c r="AA843" s="198"/>
      <c r="AB843" s="197"/>
      <c r="AC843" s="197"/>
      <c r="AD843" s="198"/>
      <c r="AE843" s="198"/>
      <c r="AF843" s="197">
        <f t="shared" si="171"/>
        <v>2.9600000000000008E-2</v>
      </c>
      <c r="AG843" s="197">
        <f t="shared" si="173"/>
        <v>0.93790499999999999</v>
      </c>
      <c r="AH843" s="198">
        <f>ROW(AC71)*AF843^IF(AG843=100%,0,1)*PRODUCT(INDEX(1-AF$772:AF842,))</f>
        <v>0.27141365953823854</v>
      </c>
      <c r="AI843" s="198">
        <f t="shared" si="174"/>
        <v>22.394939881504556</v>
      </c>
      <c r="AJ843" s="197">
        <f t="shared" si="172"/>
        <v>1.9600000000000003E-2</v>
      </c>
      <c r="AK843" s="197">
        <f t="shared" si="175"/>
        <v>0.62519249999999982</v>
      </c>
      <c r="AL843" s="198">
        <f>ROW(AG71)*AJ843^IF(AK843=100%,0,1)*PRODUCT(INDEX(1-AJ$772:AJ842,))</f>
        <v>0.35801875410057304</v>
      </c>
      <c r="AM843" s="199">
        <f t="shared" si="176"/>
        <v>21.582826400341151</v>
      </c>
      <c r="AN843" s="190"/>
    </row>
    <row r="844" spans="1:40" ht="14.45" hidden="1" customHeight="1">
      <c r="A844" s="190"/>
      <c r="B844" s="686"/>
      <c r="C844" s="196">
        <v>71</v>
      </c>
      <c r="D844" s="200"/>
      <c r="E844" s="200"/>
      <c r="F844" s="198"/>
      <c r="G844" s="198"/>
      <c r="H844" s="197"/>
      <c r="I844" s="197"/>
      <c r="J844" s="198"/>
      <c r="K844" s="198"/>
      <c r="L844" s="197"/>
      <c r="M844" s="197"/>
      <c r="N844" s="198"/>
      <c r="O844" s="198"/>
      <c r="P844" s="197"/>
      <c r="Q844" s="197"/>
      <c r="R844" s="198"/>
      <c r="S844" s="198"/>
      <c r="T844" s="197"/>
      <c r="U844" s="197"/>
      <c r="V844" s="198"/>
      <c r="W844" s="198"/>
      <c r="X844" s="197"/>
      <c r="Y844" s="197"/>
      <c r="Z844" s="198"/>
      <c r="AA844" s="198"/>
      <c r="AB844" s="197"/>
      <c r="AC844" s="197"/>
      <c r="AD844" s="198"/>
      <c r="AE844" s="198"/>
      <c r="AF844" s="197">
        <f t="shared" si="171"/>
        <v>2.9600000000000008E-2</v>
      </c>
      <c r="AG844" s="197">
        <f t="shared" si="173"/>
        <v>0.95166899999999999</v>
      </c>
      <c r="AH844" s="198">
        <f>ROW(AC72)*AF844^IF(AG844=100%,0,1)*PRODUCT(INDEX(1-AF$772:AF843,))</f>
        <v>0.26708939007810256</v>
      </c>
      <c r="AI844" s="198">
        <f t="shared" si="174"/>
        <v>22.662029271582657</v>
      </c>
      <c r="AJ844" s="197">
        <f t="shared" si="172"/>
        <v>1.9600000000000003E-2</v>
      </c>
      <c r="AK844" s="197">
        <f t="shared" si="175"/>
        <v>0.63430649999999977</v>
      </c>
      <c r="AL844" s="198">
        <f>ROW(AG72)*AJ844^IF(AK844=100%,0,1)*PRODUCT(INDEX(1-AJ$772:AJ843,))</f>
        <v>0.35594527083738781</v>
      </c>
      <c r="AM844" s="199">
        <f t="shared" si="176"/>
        <v>21.938771671178539</v>
      </c>
      <c r="AN844" s="190"/>
    </row>
    <row r="845" spans="1:40" ht="14.45" hidden="1" customHeight="1">
      <c r="A845" s="190"/>
      <c r="B845" s="686"/>
      <c r="C845" s="196">
        <v>72</v>
      </c>
      <c r="D845" s="200"/>
      <c r="E845" s="200"/>
      <c r="F845" s="198"/>
      <c r="G845" s="198"/>
      <c r="H845" s="197"/>
      <c r="I845" s="197"/>
      <c r="J845" s="198"/>
      <c r="K845" s="198"/>
      <c r="L845" s="197"/>
      <c r="M845" s="197"/>
      <c r="N845" s="198"/>
      <c r="O845" s="198"/>
      <c r="P845" s="197"/>
      <c r="Q845" s="197"/>
      <c r="R845" s="198"/>
      <c r="S845" s="198"/>
      <c r="T845" s="197"/>
      <c r="U845" s="197"/>
      <c r="V845" s="198"/>
      <c r="W845" s="198"/>
      <c r="X845" s="197"/>
      <c r="Y845" s="197"/>
      <c r="Z845" s="198"/>
      <c r="AA845" s="198"/>
      <c r="AB845" s="197"/>
      <c r="AC845" s="197"/>
      <c r="AD845" s="198"/>
      <c r="AE845" s="198"/>
      <c r="AF845" s="197">
        <f t="shared" si="171"/>
        <v>2.9600000000000008E-2</v>
      </c>
      <c r="AG845" s="197">
        <f t="shared" si="173"/>
        <v>0.96543299999999999</v>
      </c>
      <c r="AH845" s="198">
        <f>ROW(AC73)*AF845^IF(AG845=100%,0,1)*PRODUCT(INDEX(1-AF$772:AF844,))</f>
        <v>0.26278331557806561</v>
      </c>
      <c r="AI845" s="198">
        <f t="shared" si="174"/>
        <v>22.924812587160723</v>
      </c>
      <c r="AJ845" s="197">
        <f t="shared" si="172"/>
        <v>1.9600000000000003E-2</v>
      </c>
      <c r="AK845" s="197">
        <f t="shared" si="175"/>
        <v>0.64342049999999973</v>
      </c>
      <c r="AL845" s="198">
        <f>ROW(AG73)*AJ845^IF(AK845=100%,0,1)*PRODUCT(INDEX(1-AJ$772:AJ844,))</f>
        <v>0.35381553163354418</v>
      </c>
      <c r="AM845" s="199">
        <f t="shared" si="176"/>
        <v>22.292587202812083</v>
      </c>
      <c r="AN845" s="190"/>
    </row>
    <row r="846" spans="1:40" ht="14.45" hidden="1" customHeight="1">
      <c r="A846" s="190"/>
      <c r="B846" s="686"/>
      <c r="C846" s="196">
        <v>73</v>
      </c>
      <c r="D846" s="200"/>
      <c r="E846" s="200"/>
      <c r="F846" s="198"/>
      <c r="G846" s="198"/>
      <c r="H846" s="197"/>
      <c r="I846" s="197"/>
      <c r="J846" s="198"/>
      <c r="K846" s="198"/>
      <c r="L846" s="197"/>
      <c r="M846" s="197"/>
      <c r="N846" s="198"/>
      <c r="O846" s="198"/>
      <c r="P846" s="197"/>
      <c r="Q846" s="197"/>
      <c r="R846" s="198"/>
      <c r="S846" s="198"/>
      <c r="T846" s="197"/>
      <c r="U846" s="197"/>
      <c r="V846" s="198"/>
      <c r="W846" s="198"/>
      <c r="X846" s="197"/>
      <c r="Y846" s="197"/>
      <c r="Z846" s="198"/>
      <c r="AA846" s="198"/>
      <c r="AB846" s="197"/>
      <c r="AC846" s="197"/>
      <c r="AD846" s="198"/>
      <c r="AE846" s="198"/>
      <c r="AF846" s="197">
        <f t="shared" si="171"/>
        <v>2.9600000000000008E-2</v>
      </c>
      <c r="AG846" s="197">
        <f t="shared" si="173"/>
        <v>0.97919699999999998</v>
      </c>
      <c r="AH846" s="198">
        <f>ROW(AC74)*AF846^IF(AG846=100%,0,1)*PRODUCT(INDEX(1-AF$772:AF845,))</f>
        <v>0.25849814764842005</v>
      </c>
      <c r="AI846" s="198">
        <f t="shared" si="174"/>
        <v>23.183310734809144</v>
      </c>
      <c r="AJ846" s="197">
        <f t="shared" si="172"/>
        <v>1.9600000000000003E-2</v>
      </c>
      <c r="AK846" s="197">
        <f t="shared" si="175"/>
        <v>0.65253449999999968</v>
      </c>
      <c r="AL846" s="198">
        <f>ROW(AG74)*AJ846^IF(AK846=100%,0,1)*PRODUCT(INDEX(1-AJ$772:AJ845,))</f>
        <v>0.35163253827124619</v>
      </c>
      <c r="AM846" s="199">
        <f t="shared" si="176"/>
        <v>22.644219741083329</v>
      </c>
      <c r="AN846" s="190"/>
    </row>
    <row r="847" spans="1:40" ht="14.45" hidden="1" customHeight="1">
      <c r="A847" s="190"/>
      <c r="B847" s="686"/>
      <c r="C847" s="196">
        <v>74</v>
      </c>
      <c r="D847" s="200"/>
      <c r="E847" s="200"/>
      <c r="F847" s="198"/>
      <c r="G847" s="198"/>
      <c r="H847" s="197"/>
      <c r="I847" s="197"/>
      <c r="J847" s="198"/>
      <c r="K847" s="198"/>
      <c r="L847" s="197"/>
      <c r="M847" s="197"/>
      <c r="N847" s="198"/>
      <c r="O847" s="198"/>
      <c r="P847" s="197"/>
      <c r="Q847" s="197"/>
      <c r="R847" s="198"/>
      <c r="S847" s="198"/>
      <c r="T847" s="197"/>
      <c r="U847" s="197"/>
      <c r="V847" s="198"/>
      <c r="W847" s="198"/>
      <c r="X847" s="197"/>
      <c r="Y847" s="197"/>
      <c r="Z847" s="198"/>
      <c r="AA847" s="198"/>
      <c r="AB847" s="197"/>
      <c r="AC847" s="197"/>
      <c r="AD847" s="198"/>
      <c r="AE847" s="198"/>
      <c r="AF847" s="197">
        <f t="shared" si="171"/>
        <v>2.9600000000000008E-2</v>
      </c>
      <c r="AG847" s="197">
        <f t="shared" si="173"/>
        <v>0.99296099999999998</v>
      </c>
      <c r="AH847" s="198">
        <f>ROW(AC75)*AF847^IF(AG847=100%,0,1)*PRODUCT(INDEX(1-AF$772:AF846,))</f>
        <v>0.25423642143043257</v>
      </c>
      <c r="AI847" s="198">
        <f t="shared" si="174"/>
        <v>23.437547156239578</v>
      </c>
      <c r="AJ847" s="197">
        <f t="shared" si="172"/>
        <v>1.9600000000000003E-2</v>
      </c>
      <c r="AK847" s="197">
        <f t="shared" si="175"/>
        <v>0.66164849999999964</v>
      </c>
      <c r="AL847" s="198">
        <f>ROW(AG75)*AJ847^IF(AK847=100%,0,1)*PRODUCT(INDEX(1-AJ$772:AJ846,))</f>
        <v>0.34939919647411805</v>
      </c>
      <c r="AM847" s="199">
        <f t="shared" si="176"/>
        <v>22.993618937557446</v>
      </c>
      <c r="AN847" s="190"/>
    </row>
    <row r="848" spans="1:40" ht="14.45" customHeight="1">
      <c r="A848" s="190"/>
      <c r="B848" s="686"/>
      <c r="C848" s="196">
        <v>75</v>
      </c>
      <c r="D848" s="200"/>
      <c r="E848" s="200"/>
      <c r="F848" s="198"/>
      <c r="G848" s="198"/>
      <c r="H848" s="197"/>
      <c r="I848" s="197"/>
      <c r="J848" s="198"/>
      <c r="K848" s="198"/>
      <c r="L848" s="197"/>
      <c r="M848" s="197"/>
      <c r="N848" s="198"/>
      <c r="O848" s="198"/>
      <c r="P848" s="197"/>
      <c r="Q848" s="197"/>
      <c r="R848" s="198"/>
      <c r="S848" s="198"/>
      <c r="T848" s="197"/>
      <c r="U848" s="197"/>
      <c r="V848" s="198"/>
      <c r="W848" s="198"/>
      <c r="X848" s="197"/>
      <c r="Y848" s="197"/>
      <c r="Z848" s="198"/>
      <c r="AA848" s="198"/>
      <c r="AB848" s="197"/>
      <c r="AC848" s="197"/>
      <c r="AD848" s="198"/>
      <c r="AE848" s="198"/>
      <c r="AF848" s="197">
        <f t="shared" ref="AF848" si="177">AF847</f>
        <v>2.9600000000000008E-2</v>
      </c>
      <c r="AG848" s="197">
        <f t="shared" si="173"/>
        <v>1</v>
      </c>
      <c r="AH848" s="198">
        <f>ROW(AC76)*AF848^IF(AG848=100%,0,1)*PRODUCT(INDEX(1-AF$772:AF847,))</f>
        <v>8.4459629617400758</v>
      </c>
      <c r="AI848" s="198">
        <f t="shared" si="174"/>
        <v>31.883510117979654</v>
      </c>
      <c r="AJ848" s="197">
        <f t="shared" ref="AJ848:AJ885" si="178">AJ847</f>
        <v>1.9600000000000003E-2</v>
      </c>
      <c r="AK848" s="197">
        <f t="shared" si="175"/>
        <v>0.6707624999999996</v>
      </c>
      <c r="AL848" s="198">
        <f>ROW(AG76)*AJ848^IF(AK848=100%,0,1)*PRODUCT(INDEX(1-AJ$772:AJ847,))</f>
        <v>0.34711831851953506</v>
      </c>
      <c r="AM848" s="199">
        <f t="shared" si="176"/>
        <v>23.340737256076981</v>
      </c>
      <c r="AN848" s="190"/>
    </row>
    <row r="849" spans="1:40" ht="14.45" hidden="1" customHeight="1">
      <c r="A849" s="190"/>
      <c r="B849" s="686"/>
      <c r="C849" s="196">
        <v>76</v>
      </c>
      <c r="D849" s="200"/>
      <c r="E849" s="200"/>
      <c r="F849" s="198"/>
      <c r="G849" s="198"/>
      <c r="H849" s="197"/>
      <c r="I849" s="197"/>
      <c r="J849" s="198"/>
      <c r="K849" s="198"/>
      <c r="L849" s="197"/>
      <c r="M849" s="197"/>
      <c r="N849" s="198"/>
      <c r="O849" s="198"/>
      <c r="P849" s="197"/>
      <c r="Q849" s="197"/>
      <c r="R849" s="198"/>
      <c r="S849" s="198"/>
      <c r="T849" s="197"/>
      <c r="U849" s="197"/>
      <c r="V849" s="198"/>
      <c r="W849" s="198"/>
      <c r="X849" s="197"/>
      <c r="Y849" s="197"/>
      <c r="Z849" s="198"/>
      <c r="AA849" s="198"/>
      <c r="AB849" s="197"/>
      <c r="AC849" s="197"/>
      <c r="AD849" s="198"/>
      <c r="AE849" s="198"/>
      <c r="AF849" s="197"/>
      <c r="AG849" s="197"/>
      <c r="AH849" s="198"/>
      <c r="AI849" s="198"/>
      <c r="AJ849" s="197">
        <f t="shared" si="178"/>
        <v>1.9600000000000003E-2</v>
      </c>
      <c r="AK849" s="197">
        <f t="shared" si="175"/>
        <v>0.67987649999999955</v>
      </c>
      <c r="AL849" s="198">
        <f>ROW(AG77)*AJ849^IF(AK849=100%,0,1)*PRODUCT(INDEX(1-AJ$772:AJ848,))</f>
        <v>0.34479262578545417</v>
      </c>
      <c r="AM849" s="199">
        <f t="shared" si="176"/>
        <v>23.685529881862436</v>
      </c>
      <c r="AN849" s="190"/>
    </row>
    <row r="850" spans="1:40" ht="14.45" hidden="1" customHeight="1">
      <c r="A850" s="190"/>
      <c r="B850" s="686"/>
      <c r="C850" s="196">
        <v>77</v>
      </c>
      <c r="D850" s="200"/>
      <c r="E850" s="200"/>
      <c r="F850" s="198"/>
      <c r="G850" s="198"/>
      <c r="H850" s="197"/>
      <c r="I850" s="197"/>
      <c r="J850" s="198"/>
      <c r="K850" s="198"/>
      <c r="L850" s="197"/>
      <c r="M850" s="197"/>
      <c r="N850" s="198"/>
      <c r="O850" s="198"/>
      <c r="P850" s="197"/>
      <c r="Q850" s="197"/>
      <c r="R850" s="198"/>
      <c r="S850" s="198"/>
      <c r="T850" s="197"/>
      <c r="U850" s="197"/>
      <c r="V850" s="198"/>
      <c r="W850" s="198"/>
      <c r="X850" s="197"/>
      <c r="Y850" s="197"/>
      <c r="Z850" s="198"/>
      <c r="AA850" s="198"/>
      <c r="AB850" s="197"/>
      <c r="AC850" s="197"/>
      <c r="AD850" s="198"/>
      <c r="AE850" s="198"/>
      <c r="AF850" s="197"/>
      <c r="AG850" s="197"/>
      <c r="AH850" s="198"/>
      <c r="AI850" s="198"/>
      <c r="AJ850" s="197">
        <f t="shared" si="178"/>
        <v>1.9600000000000003E-2</v>
      </c>
      <c r="AK850" s="197">
        <f t="shared" si="175"/>
        <v>0.68899049999999951</v>
      </c>
      <c r="AL850" s="198">
        <f>ROW(AG78)*AJ850^IF(AK850=100%,0,1)*PRODUCT(INDEX(1-AJ$772:AJ849,))</f>
        <v>0.34242475123330679</v>
      </c>
      <c r="AM850" s="199">
        <f t="shared" si="176"/>
        <v>24.027954633095742</v>
      </c>
      <c r="AN850" s="190"/>
    </row>
    <row r="851" spans="1:40" ht="14.45" hidden="1" customHeight="1">
      <c r="A851" s="190"/>
      <c r="B851" s="686"/>
      <c r="C851" s="196">
        <v>78</v>
      </c>
      <c r="D851" s="200"/>
      <c r="E851" s="200"/>
      <c r="F851" s="198"/>
      <c r="G851" s="198"/>
      <c r="H851" s="197"/>
      <c r="I851" s="197"/>
      <c r="J851" s="198"/>
      <c r="K851" s="198"/>
      <c r="L851" s="197"/>
      <c r="M851" s="197"/>
      <c r="N851" s="198"/>
      <c r="O851" s="198"/>
      <c r="P851" s="197"/>
      <c r="Q851" s="197"/>
      <c r="R851" s="198"/>
      <c r="S851" s="198"/>
      <c r="T851" s="197"/>
      <c r="U851" s="197"/>
      <c r="V851" s="198"/>
      <c r="W851" s="198"/>
      <c r="X851" s="197"/>
      <c r="Y851" s="197"/>
      <c r="Z851" s="198"/>
      <c r="AA851" s="198"/>
      <c r="AB851" s="197"/>
      <c r="AC851" s="197"/>
      <c r="AD851" s="198"/>
      <c r="AE851" s="198"/>
      <c r="AF851" s="197"/>
      <c r="AG851" s="197"/>
      <c r="AH851" s="198"/>
      <c r="AI851" s="198"/>
      <c r="AJ851" s="197">
        <f t="shared" si="178"/>
        <v>1.9600000000000003E-2</v>
      </c>
      <c r="AK851" s="197">
        <f t="shared" si="175"/>
        <v>0.69810449999999946</v>
      </c>
      <c r="AL851" s="198">
        <f>ROW(AG79)*AJ851^IF(AK851=100%,0,1)*PRODUCT(INDEX(1-AJ$772:AJ850,))</f>
        <v>0.34001724182848186</v>
      </c>
      <c r="AM851" s="199">
        <f t="shared" si="176"/>
        <v>24.367971874924223</v>
      </c>
      <c r="AN851" s="190"/>
    </row>
    <row r="852" spans="1:40" ht="14.45" hidden="1" customHeight="1">
      <c r="A852" s="190"/>
      <c r="B852" s="686"/>
      <c r="C852" s="196">
        <v>79</v>
      </c>
      <c r="D852" s="200"/>
      <c r="E852" s="200"/>
      <c r="F852" s="198"/>
      <c r="G852" s="198"/>
      <c r="H852" s="197"/>
      <c r="I852" s="197"/>
      <c r="J852" s="198"/>
      <c r="K852" s="198"/>
      <c r="L852" s="197"/>
      <c r="M852" s="197"/>
      <c r="N852" s="198"/>
      <c r="O852" s="198"/>
      <c r="P852" s="197"/>
      <c r="Q852" s="197"/>
      <c r="R852" s="198"/>
      <c r="S852" s="198"/>
      <c r="T852" s="197"/>
      <c r="U852" s="197"/>
      <c r="V852" s="198"/>
      <c r="W852" s="198"/>
      <c r="X852" s="197"/>
      <c r="Y852" s="197"/>
      <c r="Z852" s="198"/>
      <c r="AA852" s="198"/>
      <c r="AB852" s="197"/>
      <c r="AC852" s="197"/>
      <c r="AD852" s="198"/>
      <c r="AE852" s="198"/>
      <c r="AF852" s="197"/>
      <c r="AG852" s="197"/>
      <c r="AH852" s="198"/>
      <c r="AI852" s="198"/>
      <c r="AJ852" s="197">
        <f t="shared" si="178"/>
        <v>1.9600000000000003E-2</v>
      </c>
      <c r="AK852" s="197">
        <f t="shared" si="175"/>
        <v>0.70721849999999942</v>
      </c>
      <c r="AL852" s="198">
        <f>ROW(AG80)*AJ852^IF(AK852=100%,0,1)*PRODUCT(INDEX(1-AJ$772:AJ851,))</f>
        <v>0.33757256089989235</v>
      </c>
      <c r="AM852" s="199">
        <f t="shared" si="176"/>
        <v>24.705544435824116</v>
      </c>
      <c r="AN852" s="190"/>
    </row>
    <row r="853" spans="1:40" ht="14.45" hidden="1" customHeight="1">
      <c r="A853" s="190"/>
      <c r="B853" s="686"/>
      <c r="C853" s="196">
        <v>80</v>
      </c>
      <c r="D853" s="200"/>
      <c r="E853" s="200"/>
      <c r="F853" s="198"/>
      <c r="G853" s="198"/>
      <c r="H853" s="197"/>
      <c r="I853" s="197"/>
      <c r="J853" s="198"/>
      <c r="K853" s="198"/>
      <c r="L853" s="197"/>
      <c r="M853" s="197"/>
      <c r="N853" s="198"/>
      <c r="O853" s="198"/>
      <c r="P853" s="197"/>
      <c r="Q853" s="197"/>
      <c r="R853" s="198"/>
      <c r="S853" s="198"/>
      <c r="T853" s="197"/>
      <c r="U853" s="197"/>
      <c r="V853" s="198"/>
      <c r="W853" s="198"/>
      <c r="X853" s="197"/>
      <c r="Y853" s="197"/>
      <c r="Z853" s="198"/>
      <c r="AA853" s="198"/>
      <c r="AB853" s="197"/>
      <c r="AC853" s="197"/>
      <c r="AD853" s="198"/>
      <c r="AE853" s="198"/>
      <c r="AF853" s="197"/>
      <c r="AG853" s="197"/>
      <c r="AH853" s="198"/>
      <c r="AI853" s="198"/>
      <c r="AJ853" s="197">
        <f t="shared" si="178"/>
        <v>1.9600000000000003E-2</v>
      </c>
      <c r="AK853" s="197">
        <f t="shared" si="175"/>
        <v>0.71633249999999937</v>
      </c>
      <c r="AL853" s="198">
        <f>ROW(AG81)*AJ853^IF(AK853=100%,0,1)*PRODUCT(INDEX(1-AJ$772:AJ852,))</f>
        <v>0.33509309044008256</v>
      </c>
      <c r="AM853" s="199">
        <f t="shared" si="176"/>
        <v>25.040637526264199</v>
      </c>
      <c r="AN853" s="190"/>
    </row>
    <row r="854" spans="1:40" ht="14.45" hidden="1" customHeight="1">
      <c r="A854" s="190"/>
      <c r="B854" s="686"/>
      <c r="C854" s="196">
        <v>81</v>
      </c>
      <c r="D854" s="200"/>
      <c r="E854" s="200"/>
      <c r="F854" s="198"/>
      <c r="G854" s="198"/>
      <c r="H854" s="197"/>
      <c r="I854" s="197"/>
      <c r="J854" s="198"/>
      <c r="K854" s="198"/>
      <c r="L854" s="197"/>
      <c r="M854" s="197"/>
      <c r="N854" s="198"/>
      <c r="O854" s="198"/>
      <c r="P854" s="197"/>
      <c r="Q854" s="197"/>
      <c r="R854" s="198"/>
      <c r="S854" s="198"/>
      <c r="T854" s="197"/>
      <c r="U854" s="197"/>
      <c r="V854" s="198"/>
      <c r="W854" s="198"/>
      <c r="X854" s="197"/>
      <c r="Y854" s="197"/>
      <c r="Z854" s="198"/>
      <c r="AA854" s="198"/>
      <c r="AB854" s="197"/>
      <c r="AC854" s="197"/>
      <c r="AD854" s="198"/>
      <c r="AE854" s="198"/>
      <c r="AF854" s="197"/>
      <c r="AG854" s="197"/>
      <c r="AH854" s="198"/>
      <c r="AI854" s="198"/>
      <c r="AJ854" s="197">
        <f t="shared" si="178"/>
        <v>1.9600000000000003E-2</v>
      </c>
      <c r="AK854" s="197">
        <f t="shared" si="175"/>
        <v>0.72544649999999933</v>
      </c>
      <c r="AL854" s="198">
        <f>ROW(AG82)*AJ854^IF(AK854=100%,0,1)*PRODUCT(INDEX(1-AJ$772:AJ853,))</f>
        <v>0.33258113334730216</v>
      </c>
      <c r="AM854" s="199">
        <f t="shared" si="176"/>
        <v>25.373218659611499</v>
      </c>
      <c r="AN854" s="190"/>
    </row>
    <row r="855" spans="1:40" ht="14.45" hidden="1" customHeight="1">
      <c r="A855" s="190"/>
      <c r="B855" s="686"/>
      <c r="C855" s="196">
        <v>82</v>
      </c>
      <c r="D855" s="200"/>
      <c r="E855" s="200"/>
      <c r="F855" s="198"/>
      <c r="G855" s="198"/>
      <c r="H855" s="197"/>
      <c r="I855" s="197"/>
      <c r="J855" s="198"/>
      <c r="K855" s="198"/>
      <c r="L855" s="197"/>
      <c r="M855" s="197"/>
      <c r="N855" s="198"/>
      <c r="O855" s="198"/>
      <c r="P855" s="197"/>
      <c r="Q855" s="197"/>
      <c r="R855" s="198"/>
      <c r="S855" s="198"/>
      <c r="T855" s="197"/>
      <c r="U855" s="197"/>
      <c r="V855" s="198"/>
      <c r="W855" s="198"/>
      <c r="X855" s="197"/>
      <c r="Y855" s="197"/>
      <c r="Z855" s="198"/>
      <c r="AA855" s="198"/>
      <c r="AB855" s="197"/>
      <c r="AC855" s="197"/>
      <c r="AD855" s="198"/>
      <c r="AE855" s="198"/>
      <c r="AF855" s="197"/>
      <c r="AG855" s="197"/>
      <c r="AH855" s="198"/>
      <c r="AI855" s="198"/>
      <c r="AJ855" s="197">
        <f t="shared" si="178"/>
        <v>1.9600000000000003E-2</v>
      </c>
      <c r="AK855" s="197">
        <f t="shared" si="175"/>
        <v>0.73456049999999928</v>
      </c>
      <c r="AL855" s="198">
        <f>ROW(AG83)*AJ855^IF(AK855=100%,0,1)*PRODUCT(INDEX(1-AJ$772:AJ854,))</f>
        <v>0.33003891561093524</v>
      </c>
      <c r="AM855" s="199">
        <f t="shared" si="176"/>
        <v>25.703257575222434</v>
      </c>
      <c r="AN855" s="190"/>
    </row>
    <row r="856" spans="1:40" ht="14.45" hidden="1" customHeight="1">
      <c r="A856" s="190"/>
      <c r="B856" s="686"/>
      <c r="C856" s="196">
        <v>83</v>
      </c>
      <c r="D856" s="200"/>
      <c r="E856" s="200"/>
      <c r="F856" s="198"/>
      <c r="G856" s="198"/>
      <c r="H856" s="197"/>
      <c r="I856" s="197"/>
      <c r="J856" s="198"/>
      <c r="K856" s="198"/>
      <c r="L856" s="197"/>
      <c r="M856" s="197"/>
      <c r="N856" s="198"/>
      <c r="O856" s="198"/>
      <c r="P856" s="197"/>
      <c r="Q856" s="197"/>
      <c r="R856" s="198"/>
      <c r="S856" s="198"/>
      <c r="T856" s="197"/>
      <c r="U856" s="197"/>
      <c r="V856" s="198"/>
      <c r="W856" s="198"/>
      <c r="X856" s="197"/>
      <c r="Y856" s="197"/>
      <c r="Z856" s="198"/>
      <c r="AA856" s="198"/>
      <c r="AB856" s="197"/>
      <c r="AC856" s="197"/>
      <c r="AD856" s="198"/>
      <c r="AE856" s="198"/>
      <c r="AF856" s="197"/>
      <c r="AG856" s="197"/>
      <c r="AH856" s="198"/>
      <c r="AI856" s="198"/>
      <c r="AJ856" s="197">
        <f t="shared" si="178"/>
        <v>1.9600000000000003E-2</v>
      </c>
      <c r="AK856" s="197">
        <f t="shared" si="175"/>
        <v>0.74367449999999924</v>
      </c>
      <c r="AL856" s="198">
        <f>ROW(AG84)*AJ856^IF(AK856=100%,0,1)*PRODUCT(INDEX(1-AJ$772:AJ855,))</f>
        <v>0.32746858844164722</v>
      </c>
      <c r="AM856" s="199">
        <f t="shared" si="176"/>
        <v>26.030726163664081</v>
      </c>
      <c r="AN856" s="190"/>
    </row>
    <row r="857" spans="1:40" ht="14.45" hidden="1" customHeight="1">
      <c r="A857" s="190"/>
      <c r="B857" s="686"/>
      <c r="C857" s="196">
        <v>84</v>
      </c>
      <c r="D857" s="200"/>
      <c r="E857" s="200"/>
      <c r="F857" s="198"/>
      <c r="G857" s="198"/>
      <c r="H857" s="197"/>
      <c r="I857" s="197"/>
      <c r="J857" s="198"/>
      <c r="K857" s="198"/>
      <c r="L857" s="197"/>
      <c r="M857" s="197"/>
      <c r="N857" s="198"/>
      <c r="O857" s="198"/>
      <c r="P857" s="197"/>
      <c r="Q857" s="197"/>
      <c r="R857" s="198"/>
      <c r="S857" s="198"/>
      <c r="T857" s="197"/>
      <c r="U857" s="197"/>
      <c r="V857" s="198"/>
      <c r="W857" s="198"/>
      <c r="X857" s="197"/>
      <c r="Y857" s="197"/>
      <c r="Z857" s="198"/>
      <c r="AA857" s="198"/>
      <c r="AB857" s="197"/>
      <c r="AC857" s="197"/>
      <c r="AD857" s="198"/>
      <c r="AE857" s="198"/>
      <c r="AF857" s="197"/>
      <c r="AG857" s="197"/>
      <c r="AH857" s="198"/>
      <c r="AI857" s="198"/>
      <c r="AJ857" s="197">
        <f t="shared" si="178"/>
        <v>1.9600000000000003E-2</v>
      </c>
      <c r="AK857" s="197">
        <f t="shared" si="175"/>
        <v>0.75278849999999919</v>
      </c>
      <c r="AL857" s="198">
        <f>ROW(AG85)*AJ857^IF(AK857=100%,0,1)*PRODUCT(INDEX(1-AJ$772:AJ856,))</f>
        <v>0.32487223034757418</v>
      </c>
      <c r="AM857" s="199">
        <f t="shared" si="176"/>
        <v>26.355598394011654</v>
      </c>
      <c r="AN857" s="190"/>
    </row>
    <row r="858" spans="1:40" ht="14.45" hidden="1" customHeight="1">
      <c r="A858" s="190"/>
      <c r="B858" s="686"/>
      <c r="C858" s="196">
        <v>85</v>
      </c>
      <c r="D858" s="200"/>
      <c r="E858" s="200"/>
      <c r="F858" s="198"/>
      <c r="G858" s="198"/>
      <c r="H858" s="197"/>
      <c r="I858" s="197"/>
      <c r="J858" s="198"/>
      <c r="K858" s="198"/>
      <c r="L858" s="197"/>
      <c r="M858" s="197"/>
      <c r="N858" s="198"/>
      <c r="O858" s="198"/>
      <c r="P858" s="197"/>
      <c r="Q858" s="197"/>
      <c r="R858" s="198"/>
      <c r="S858" s="198"/>
      <c r="T858" s="197"/>
      <c r="U858" s="197"/>
      <c r="V858" s="198"/>
      <c r="W858" s="198"/>
      <c r="X858" s="197"/>
      <c r="Y858" s="197"/>
      <c r="Z858" s="198"/>
      <c r="AA858" s="198"/>
      <c r="AB858" s="197"/>
      <c r="AC858" s="197"/>
      <c r="AD858" s="198"/>
      <c r="AE858" s="198"/>
      <c r="AF858" s="197"/>
      <c r="AG858" s="197"/>
      <c r="AH858" s="198"/>
      <c r="AI858" s="198"/>
      <c r="AJ858" s="197">
        <f t="shared" si="178"/>
        <v>1.9600000000000003E-2</v>
      </c>
      <c r="AK858" s="197">
        <f t="shared" si="175"/>
        <v>0.76190249999999915</v>
      </c>
      <c r="AL858" s="198">
        <f>ROW(AG86)*AJ858^IF(AK858=100%,0,1)*PRODUCT(INDEX(1-AJ$772:AJ857,))</f>
        <v>0.32225184915785304</v>
      </c>
      <c r="AM858" s="199">
        <f t="shared" si="176"/>
        <v>26.677850243169509</v>
      </c>
      <c r="AN858" s="190"/>
    </row>
    <row r="859" spans="1:40" ht="14.45" hidden="1" customHeight="1">
      <c r="A859" s="190"/>
      <c r="B859" s="686"/>
      <c r="C859" s="196">
        <v>86</v>
      </c>
      <c r="D859" s="200"/>
      <c r="E859" s="200"/>
      <c r="F859" s="198"/>
      <c r="G859" s="198"/>
      <c r="H859" s="197"/>
      <c r="I859" s="197"/>
      <c r="J859" s="198"/>
      <c r="K859" s="198"/>
      <c r="L859" s="197"/>
      <c r="M859" s="197"/>
      <c r="N859" s="198"/>
      <c r="O859" s="198"/>
      <c r="P859" s="197"/>
      <c r="Q859" s="197"/>
      <c r="R859" s="198"/>
      <c r="S859" s="198"/>
      <c r="T859" s="197"/>
      <c r="U859" s="197"/>
      <c r="V859" s="198"/>
      <c r="W859" s="198"/>
      <c r="X859" s="197"/>
      <c r="Y859" s="197"/>
      <c r="Z859" s="198"/>
      <c r="AA859" s="198"/>
      <c r="AB859" s="197"/>
      <c r="AC859" s="197"/>
      <c r="AD859" s="198"/>
      <c r="AE859" s="198"/>
      <c r="AF859" s="197"/>
      <c r="AG859" s="197"/>
      <c r="AH859" s="198"/>
      <c r="AI859" s="198"/>
      <c r="AJ859" s="197">
        <f t="shared" si="178"/>
        <v>1.9600000000000003E-2</v>
      </c>
      <c r="AK859" s="197">
        <f t="shared" si="175"/>
        <v>0.77101649999999911</v>
      </c>
      <c r="AL859" s="198">
        <f>ROW(AG87)*AJ859^IF(AK859=100%,0,1)*PRODUCT(INDEX(1-AJ$772:AJ858,))</f>
        <v>0.31960938399475869</v>
      </c>
      <c r="AM859" s="199">
        <f t="shared" si="176"/>
        <v>26.997459627164268</v>
      </c>
      <c r="AN859" s="190"/>
    </row>
    <row r="860" spans="1:40" ht="14.45" hidden="1" customHeight="1">
      <c r="A860" s="190"/>
      <c r="B860" s="686"/>
      <c r="C860" s="196">
        <v>87</v>
      </c>
      <c r="D860" s="200"/>
      <c r="E860" s="200"/>
      <c r="F860" s="198"/>
      <c r="G860" s="198"/>
      <c r="H860" s="197"/>
      <c r="I860" s="197"/>
      <c r="J860" s="198"/>
      <c r="K860" s="198"/>
      <c r="L860" s="197"/>
      <c r="M860" s="197"/>
      <c r="N860" s="198"/>
      <c r="O860" s="198"/>
      <c r="P860" s="197"/>
      <c r="Q860" s="197"/>
      <c r="R860" s="198"/>
      <c r="S860" s="198"/>
      <c r="T860" s="197"/>
      <c r="U860" s="197"/>
      <c r="V860" s="198"/>
      <c r="W860" s="198"/>
      <c r="X860" s="197"/>
      <c r="Y860" s="197"/>
      <c r="Z860" s="198"/>
      <c r="AA860" s="198"/>
      <c r="AB860" s="197"/>
      <c r="AC860" s="197"/>
      <c r="AD860" s="198"/>
      <c r="AE860" s="198"/>
      <c r="AF860" s="197"/>
      <c r="AG860" s="197"/>
      <c r="AH860" s="198"/>
      <c r="AI860" s="198"/>
      <c r="AJ860" s="197">
        <f t="shared" si="178"/>
        <v>1.9600000000000003E-2</v>
      </c>
      <c r="AK860" s="197">
        <f t="shared" si="175"/>
        <v>0.78013049999999906</v>
      </c>
      <c r="AL860" s="198">
        <f>ROW(AG88)*AJ860^IF(AK860=100%,0,1)*PRODUCT(INDEX(1-AJ$772:AJ859,))</f>
        <v>0.31694670719568518</v>
      </c>
      <c r="AM860" s="199">
        <f t="shared" si="176"/>
        <v>27.314406334359955</v>
      </c>
      <c r="AN860" s="190"/>
    </row>
    <row r="861" spans="1:40" ht="14.45" hidden="1" customHeight="1">
      <c r="A861" s="190"/>
      <c r="B861" s="686"/>
      <c r="C861" s="196">
        <v>88</v>
      </c>
      <c r="D861" s="200"/>
      <c r="E861" s="200"/>
      <c r="F861" s="198"/>
      <c r="G861" s="198"/>
      <c r="H861" s="197"/>
      <c r="I861" s="197"/>
      <c r="J861" s="198"/>
      <c r="K861" s="198"/>
      <c r="L861" s="197"/>
      <c r="M861" s="197"/>
      <c r="N861" s="198"/>
      <c r="O861" s="198"/>
      <c r="P861" s="197"/>
      <c r="Q861" s="197"/>
      <c r="R861" s="198"/>
      <c r="S861" s="198"/>
      <c r="T861" s="197"/>
      <c r="U861" s="197"/>
      <c r="V861" s="198"/>
      <c r="W861" s="198"/>
      <c r="X861" s="197"/>
      <c r="Y861" s="197"/>
      <c r="Z861" s="198"/>
      <c r="AA861" s="198"/>
      <c r="AB861" s="197"/>
      <c r="AC861" s="197"/>
      <c r="AD861" s="198"/>
      <c r="AE861" s="198"/>
      <c r="AF861" s="197"/>
      <c r="AG861" s="197"/>
      <c r="AH861" s="198"/>
      <c r="AI861" s="198"/>
      <c r="AJ861" s="197">
        <f t="shared" si="178"/>
        <v>1.9600000000000003E-2</v>
      </c>
      <c r="AK861" s="197">
        <f t="shared" si="175"/>
        <v>0.78924449999999902</v>
      </c>
      <c r="AL861" s="198">
        <f>ROW(AG89)*AJ861^IF(AK861=100%,0,1)*PRODUCT(INDEX(1-AJ$772:AJ860,))</f>
        <v>0.31426562618617987</v>
      </c>
      <c r="AM861" s="199">
        <f t="shared" si="176"/>
        <v>27.628671960546136</v>
      </c>
      <c r="AN861" s="190"/>
    </row>
    <row r="862" spans="1:40" ht="14.45" hidden="1" customHeight="1">
      <c r="A862" s="190"/>
      <c r="B862" s="686"/>
      <c r="C862" s="196">
        <v>89</v>
      </c>
      <c r="D862" s="200"/>
      <c r="E862" s="200"/>
      <c r="F862" s="198"/>
      <c r="G862" s="198"/>
      <c r="H862" s="197"/>
      <c r="I862" s="197"/>
      <c r="J862" s="198"/>
      <c r="K862" s="198"/>
      <c r="L862" s="197"/>
      <c r="M862" s="197"/>
      <c r="N862" s="198"/>
      <c r="O862" s="198"/>
      <c r="P862" s="197"/>
      <c r="Q862" s="197"/>
      <c r="R862" s="198"/>
      <c r="S862" s="198"/>
      <c r="T862" s="197"/>
      <c r="U862" s="197"/>
      <c r="V862" s="198"/>
      <c r="W862" s="198"/>
      <c r="X862" s="197"/>
      <c r="Y862" s="197"/>
      <c r="Z862" s="198"/>
      <c r="AA862" s="198"/>
      <c r="AB862" s="197"/>
      <c r="AC862" s="197"/>
      <c r="AD862" s="198"/>
      <c r="AE862" s="198"/>
      <c r="AF862" s="197"/>
      <c r="AG862" s="197"/>
      <c r="AH862" s="198"/>
      <c r="AI862" s="198"/>
      <c r="AJ862" s="197">
        <f t="shared" si="178"/>
        <v>1.9600000000000003E-2</v>
      </c>
      <c r="AK862" s="197">
        <f t="shared" si="175"/>
        <v>0.79835849999999897</v>
      </c>
      <c r="AL862" s="198">
        <f>ROW(AG90)*AJ862^IF(AK862=100%,0,1)*PRODUCT(INDEX(1-AJ$772:AJ861,))</f>
        <v>0.31156788530521085</v>
      </c>
      <c r="AM862" s="199">
        <f t="shared" si="176"/>
        <v>27.940239845851348</v>
      </c>
      <c r="AN862" s="190"/>
    </row>
    <row r="863" spans="1:40" ht="14.45" hidden="1" customHeight="1">
      <c r="A863" s="190"/>
      <c r="B863" s="686"/>
      <c r="C863" s="196">
        <v>90</v>
      </c>
      <c r="D863" s="200"/>
      <c r="E863" s="200"/>
      <c r="F863" s="198"/>
      <c r="G863" s="198"/>
      <c r="H863" s="197"/>
      <c r="I863" s="197"/>
      <c r="J863" s="198"/>
      <c r="K863" s="198"/>
      <c r="L863" s="197"/>
      <c r="M863" s="197"/>
      <c r="N863" s="198"/>
      <c r="O863" s="198"/>
      <c r="P863" s="197"/>
      <c r="Q863" s="197"/>
      <c r="R863" s="198"/>
      <c r="S863" s="198"/>
      <c r="T863" s="197"/>
      <c r="U863" s="197"/>
      <c r="V863" s="198"/>
      <c r="W863" s="198"/>
      <c r="X863" s="197"/>
      <c r="Y863" s="197"/>
      <c r="Z863" s="198"/>
      <c r="AA863" s="198"/>
      <c r="AB863" s="197"/>
      <c r="AC863" s="197"/>
      <c r="AD863" s="198"/>
      <c r="AE863" s="198"/>
      <c r="AF863" s="197"/>
      <c r="AG863" s="197"/>
      <c r="AH863" s="198"/>
      <c r="AI863" s="198"/>
      <c r="AJ863" s="197">
        <f t="shared" si="178"/>
        <v>1.9600000000000003E-2</v>
      </c>
      <c r="AK863" s="197">
        <f t="shared" si="175"/>
        <v>0.80747249999999893</v>
      </c>
      <c r="AL863" s="198">
        <f>ROW(AG91)*AJ863^IF(AK863=100%,0,1)*PRODUCT(INDEX(1-AJ$772:AJ862,))</f>
        <v>0.3088551675838202</v>
      </c>
      <c r="AM863" s="199">
        <f t="shared" si="176"/>
        <v>28.24909501343517</v>
      </c>
      <c r="AN863" s="190"/>
    </row>
    <row r="864" spans="1:40" ht="14.45" hidden="1" customHeight="1">
      <c r="A864" s="190"/>
      <c r="B864" s="686"/>
      <c r="C864" s="196">
        <v>91</v>
      </c>
      <c r="D864" s="200"/>
      <c r="E864" s="200"/>
      <c r="F864" s="198"/>
      <c r="G864" s="198"/>
      <c r="H864" s="197"/>
      <c r="I864" s="197"/>
      <c r="J864" s="198"/>
      <c r="K864" s="198"/>
      <c r="L864" s="197"/>
      <c r="M864" s="197"/>
      <c r="N864" s="198"/>
      <c r="O864" s="198"/>
      <c r="P864" s="197"/>
      <c r="Q864" s="197"/>
      <c r="R864" s="198"/>
      <c r="S864" s="198"/>
      <c r="T864" s="197"/>
      <c r="U864" s="197"/>
      <c r="V864" s="198"/>
      <c r="W864" s="198"/>
      <c r="X864" s="197"/>
      <c r="Y864" s="197"/>
      <c r="Z864" s="198"/>
      <c r="AA864" s="198"/>
      <c r="AB864" s="197"/>
      <c r="AC864" s="197"/>
      <c r="AD864" s="198"/>
      <c r="AE864" s="198"/>
      <c r="AF864" s="197"/>
      <c r="AG864" s="197"/>
      <c r="AH864" s="198"/>
      <c r="AI864" s="198"/>
      <c r="AJ864" s="197">
        <f t="shared" si="178"/>
        <v>1.9600000000000003E-2</v>
      </c>
      <c r="AK864" s="197">
        <f t="shared" si="175"/>
        <v>0.81658649999999888</v>
      </c>
      <c r="AL864" s="198">
        <f>ROW(AG92)*AJ864^IF(AK864=100%,0,1)*PRODUCT(INDEX(1-AJ$772:AJ863,))</f>
        <v>0.30612909647828912</v>
      </c>
      <c r="AM864" s="199">
        <f t="shared" si="176"/>
        <v>28.55522410991346</v>
      </c>
      <c r="AN864" s="190"/>
    </row>
    <row r="865" spans="1:40" ht="14.45" hidden="1" customHeight="1">
      <c r="A865" s="190"/>
      <c r="B865" s="686"/>
      <c r="C865" s="196">
        <v>92</v>
      </c>
      <c r="D865" s="200"/>
      <c r="E865" s="200"/>
      <c r="F865" s="198"/>
      <c r="G865" s="198"/>
      <c r="H865" s="197"/>
      <c r="I865" s="197"/>
      <c r="J865" s="198"/>
      <c r="K865" s="198"/>
      <c r="L865" s="197"/>
      <c r="M865" s="197"/>
      <c r="N865" s="198"/>
      <c r="O865" s="198"/>
      <c r="P865" s="197"/>
      <c r="Q865" s="197"/>
      <c r="R865" s="198"/>
      <c r="S865" s="198"/>
      <c r="T865" s="197"/>
      <c r="U865" s="197"/>
      <c r="V865" s="198"/>
      <c r="W865" s="198"/>
      <c r="X865" s="197"/>
      <c r="Y865" s="197"/>
      <c r="Z865" s="198"/>
      <c r="AA865" s="198"/>
      <c r="AB865" s="197"/>
      <c r="AC865" s="197"/>
      <c r="AD865" s="198"/>
      <c r="AE865" s="198"/>
      <c r="AF865" s="197"/>
      <c r="AG865" s="197"/>
      <c r="AH865" s="198"/>
      <c r="AI865" s="198"/>
      <c r="AJ865" s="197">
        <f t="shared" si="178"/>
        <v>1.9600000000000003E-2</v>
      </c>
      <c r="AK865" s="197">
        <f t="shared" si="175"/>
        <v>0.82570049999999884</v>
      </c>
      <c r="AL865" s="198">
        <f>ROW(AG93)*AJ865^IF(AK865=100%,0,1)*PRODUCT(INDEX(1-AJ$772:AJ864,))</f>
        <v>0.30339123755891595</v>
      </c>
      <c r="AM865" s="199">
        <f t="shared" si="176"/>
        <v>28.858615347472377</v>
      </c>
      <c r="AN865" s="190"/>
    </row>
    <row r="866" spans="1:40" ht="14.45" hidden="1" customHeight="1">
      <c r="A866" s="190"/>
      <c r="B866" s="686"/>
      <c r="C866" s="196">
        <v>93</v>
      </c>
      <c r="D866" s="200"/>
      <c r="E866" s="200"/>
      <c r="F866" s="198"/>
      <c r="G866" s="198"/>
      <c r="H866" s="197"/>
      <c r="I866" s="197"/>
      <c r="J866" s="198"/>
      <c r="K866" s="198"/>
      <c r="L866" s="197"/>
      <c r="M866" s="197"/>
      <c r="N866" s="198"/>
      <c r="O866" s="198"/>
      <c r="P866" s="197"/>
      <c r="Q866" s="197"/>
      <c r="R866" s="198"/>
      <c r="S866" s="198"/>
      <c r="T866" s="197"/>
      <c r="U866" s="197"/>
      <c r="V866" s="198"/>
      <c r="W866" s="198"/>
      <c r="X866" s="197"/>
      <c r="Y866" s="197"/>
      <c r="Z866" s="198"/>
      <c r="AA866" s="198"/>
      <c r="AB866" s="197"/>
      <c r="AC866" s="197"/>
      <c r="AD866" s="198"/>
      <c r="AE866" s="198"/>
      <c r="AF866" s="197"/>
      <c r="AG866" s="197"/>
      <c r="AH866" s="198"/>
      <c r="AI866" s="198"/>
      <c r="AJ866" s="197">
        <f t="shared" si="178"/>
        <v>1.9600000000000003E-2</v>
      </c>
      <c r="AK866" s="197">
        <f t="shared" si="175"/>
        <v>0.83481449999999879</v>
      </c>
      <c r="AL866" s="198">
        <f>ROW(AG94)*AJ866^IF(AK866=100%,0,1)*PRODUCT(INDEX(1-AJ$772:AJ865,))</f>
        <v>0.30064310015547907</v>
      </c>
      <c r="AM866" s="199">
        <f t="shared" si="176"/>
        <v>29.159258447627856</v>
      </c>
      <c r="AN866" s="190"/>
    </row>
    <row r="867" spans="1:40" ht="14.45" hidden="1" customHeight="1">
      <c r="A867" s="190"/>
      <c r="B867" s="686"/>
      <c r="C867" s="196">
        <v>94</v>
      </c>
      <c r="D867" s="200"/>
      <c r="E867" s="200"/>
      <c r="F867" s="198"/>
      <c r="G867" s="198"/>
      <c r="H867" s="197"/>
      <c r="I867" s="197"/>
      <c r="J867" s="198"/>
      <c r="K867" s="198"/>
      <c r="L867" s="197"/>
      <c r="M867" s="197"/>
      <c r="N867" s="198"/>
      <c r="O867" s="198"/>
      <c r="P867" s="197"/>
      <c r="Q867" s="197"/>
      <c r="R867" s="198"/>
      <c r="S867" s="198"/>
      <c r="T867" s="197"/>
      <c r="U867" s="197"/>
      <c r="V867" s="198"/>
      <c r="W867" s="198"/>
      <c r="X867" s="197"/>
      <c r="Y867" s="197"/>
      <c r="Z867" s="198"/>
      <c r="AA867" s="198"/>
      <c r="AB867" s="197"/>
      <c r="AC867" s="197"/>
      <c r="AD867" s="198"/>
      <c r="AE867" s="198"/>
      <c r="AF867" s="197"/>
      <c r="AG867" s="197"/>
      <c r="AH867" s="198"/>
      <c r="AI867" s="198"/>
      <c r="AJ867" s="197">
        <f t="shared" si="178"/>
        <v>1.9600000000000003E-2</v>
      </c>
      <c r="AK867" s="197">
        <f t="shared" si="175"/>
        <v>0.84392849999999875</v>
      </c>
      <c r="AL867" s="198">
        <f>ROW(AG95)*AJ867^IF(AK867=100%,0,1)*PRODUCT(INDEX(1-AJ$772:AJ866,))</f>
        <v>0.29788613896043625</v>
      </c>
      <c r="AM867" s="199">
        <f t="shared" si="176"/>
        <v>29.457144586588292</v>
      </c>
      <c r="AN867" s="190"/>
    </row>
    <row r="868" spans="1:40" ht="14.45" hidden="1" customHeight="1">
      <c r="A868" s="190"/>
      <c r="B868" s="686"/>
      <c r="C868" s="196">
        <v>95</v>
      </c>
      <c r="D868" s="200"/>
      <c r="E868" s="200"/>
      <c r="F868" s="198"/>
      <c r="G868" s="198"/>
      <c r="H868" s="197"/>
      <c r="I868" s="197"/>
      <c r="J868" s="198"/>
      <c r="K868" s="198"/>
      <c r="L868" s="197"/>
      <c r="M868" s="197"/>
      <c r="N868" s="198"/>
      <c r="O868" s="198"/>
      <c r="P868" s="197"/>
      <c r="Q868" s="197"/>
      <c r="R868" s="198"/>
      <c r="S868" s="198"/>
      <c r="T868" s="197"/>
      <c r="U868" s="197"/>
      <c r="V868" s="198"/>
      <c r="W868" s="198"/>
      <c r="X868" s="197"/>
      <c r="Y868" s="197"/>
      <c r="Z868" s="198"/>
      <c r="AA868" s="198"/>
      <c r="AB868" s="197"/>
      <c r="AC868" s="197"/>
      <c r="AD868" s="198"/>
      <c r="AE868" s="198"/>
      <c r="AF868" s="197"/>
      <c r="AG868" s="197"/>
      <c r="AH868" s="198"/>
      <c r="AI868" s="198"/>
      <c r="AJ868" s="197">
        <f t="shared" si="178"/>
        <v>1.9600000000000003E-2</v>
      </c>
      <c r="AK868" s="197">
        <f t="shared" si="175"/>
        <v>0.8530424999999987</v>
      </c>
      <c r="AL868" s="198">
        <f>ROW(AG96)*AJ868^IF(AK868=100%,0,1)*PRODUCT(INDEX(1-AJ$772:AJ867,))</f>
        <v>0.29512175559088344</v>
      </c>
      <c r="AM868" s="199">
        <f t="shared" si="176"/>
        <v>29.752266342179176</v>
      </c>
      <c r="AN868" s="190"/>
    </row>
    <row r="869" spans="1:40" ht="14.45" hidden="1" customHeight="1">
      <c r="A869" s="190"/>
      <c r="B869" s="686"/>
      <c r="C869" s="196">
        <v>96</v>
      </c>
      <c r="D869" s="200"/>
      <c r="E869" s="200"/>
      <c r="F869" s="198"/>
      <c r="G869" s="198"/>
      <c r="H869" s="197"/>
      <c r="I869" s="197"/>
      <c r="J869" s="198"/>
      <c r="K869" s="198"/>
      <c r="L869" s="197"/>
      <c r="M869" s="197"/>
      <c r="N869" s="198"/>
      <c r="O869" s="198"/>
      <c r="P869" s="197"/>
      <c r="Q869" s="197"/>
      <c r="R869" s="198"/>
      <c r="S869" s="198"/>
      <c r="T869" s="197"/>
      <c r="U869" s="197"/>
      <c r="V869" s="198"/>
      <c r="W869" s="198"/>
      <c r="X869" s="197"/>
      <c r="Y869" s="197"/>
      <c r="Z869" s="198"/>
      <c r="AA869" s="198"/>
      <c r="AB869" s="197"/>
      <c r="AC869" s="197"/>
      <c r="AD869" s="198"/>
      <c r="AE869" s="198"/>
      <c r="AF869" s="197"/>
      <c r="AG869" s="197"/>
      <c r="AH869" s="198"/>
      <c r="AI869" s="198"/>
      <c r="AJ869" s="197">
        <f t="shared" si="178"/>
        <v>1.9600000000000003E-2</v>
      </c>
      <c r="AK869" s="197">
        <f t="shared" si="175"/>
        <v>0.86215649999999866</v>
      </c>
      <c r="AL869" s="198">
        <f>ROW(AG97)*AJ869^IF(AK869=100%,0,1)*PRODUCT(INDEX(1-AJ$772:AJ868,))</f>
        <v>0.29235130011027405</v>
      </c>
      <c r="AM869" s="199">
        <f t="shared" si="176"/>
        <v>30.044617642289449</v>
      </c>
      <c r="AN869" s="190"/>
    </row>
    <row r="870" spans="1:40" ht="14.45" hidden="1" customHeight="1">
      <c r="A870" s="190"/>
      <c r="B870" s="686"/>
      <c r="C870" s="196">
        <v>97</v>
      </c>
      <c r="D870" s="200"/>
      <c r="E870" s="200"/>
      <c r="F870" s="198"/>
      <c r="G870" s="198"/>
      <c r="H870" s="197"/>
      <c r="I870" s="197"/>
      <c r="J870" s="198"/>
      <c r="K870" s="198"/>
      <c r="L870" s="197"/>
      <c r="M870" s="197"/>
      <c r="N870" s="198"/>
      <c r="O870" s="198"/>
      <c r="P870" s="197"/>
      <c r="Q870" s="197"/>
      <c r="R870" s="198"/>
      <c r="S870" s="198"/>
      <c r="T870" s="197"/>
      <c r="U870" s="197"/>
      <c r="V870" s="198"/>
      <c r="W870" s="198"/>
      <c r="X870" s="197"/>
      <c r="Y870" s="197"/>
      <c r="Z870" s="198"/>
      <c r="AA870" s="198"/>
      <c r="AB870" s="197"/>
      <c r="AC870" s="197"/>
      <c r="AD870" s="198"/>
      <c r="AE870" s="198"/>
      <c r="AF870" s="197"/>
      <c r="AG870" s="197"/>
      <c r="AH870" s="198"/>
      <c r="AI870" s="198"/>
      <c r="AJ870" s="197">
        <f t="shared" si="178"/>
        <v>1.9600000000000003E-2</v>
      </c>
      <c r="AK870" s="197">
        <f t="shared" si="175"/>
        <v>0.87127049999999862</v>
      </c>
      <c r="AL870" s="198">
        <f>ROW(AG98)*AJ870^IF(AK870=100%,0,1)*PRODUCT(INDEX(1-AJ$772:AJ869,))</f>
        <v>0.28957607251087669</v>
      </c>
      <c r="AM870" s="199">
        <f t="shared" si="176"/>
        <v>30.334193714800325</v>
      </c>
      <c r="AN870" s="190"/>
    </row>
    <row r="871" spans="1:40" ht="14.45" hidden="1" customHeight="1">
      <c r="A871" s="190"/>
      <c r="B871" s="686"/>
      <c r="C871" s="196">
        <v>98</v>
      </c>
      <c r="D871" s="200"/>
      <c r="E871" s="200"/>
      <c r="F871" s="198"/>
      <c r="G871" s="198"/>
      <c r="H871" s="197"/>
      <c r="I871" s="197"/>
      <c r="J871" s="198"/>
      <c r="K871" s="198"/>
      <c r="L871" s="197"/>
      <c r="M871" s="197"/>
      <c r="N871" s="198"/>
      <c r="O871" s="198"/>
      <c r="P871" s="197"/>
      <c r="Q871" s="197"/>
      <c r="R871" s="198"/>
      <c r="S871" s="198"/>
      <c r="T871" s="197"/>
      <c r="U871" s="197"/>
      <c r="V871" s="198"/>
      <c r="W871" s="198"/>
      <c r="X871" s="197"/>
      <c r="Y871" s="197"/>
      <c r="Z871" s="198"/>
      <c r="AA871" s="198"/>
      <c r="AB871" s="197"/>
      <c r="AC871" s="197"/>
      <c r="AD871" s="198"/>
      <c r="AE871" s="198"/>
      <c r="AF871" s="197"/>
      <c r="AG871" s="197"/>
      <c r="AH871" s="198"/>
      <c r="AI871" s="198"/>
      <c r="AJ871" s="197">
        <f t="shared" si="178"/>
        <v>1.9600000000000003E-2</v>
      </c>
      <c r="AK871" s="197">
        <f t="shared" si="175"/>
        <v>0.88038449999999857</v>
      </c>
      <c r="AL871" s="198">
        <f>ROW(AG99)*AJ871^IF(AK871=100%,0,1)*PRODUCT(INDEX(1-AJ$772:AJ870,))</f>
        <v>0.28679732415792542</v>
      </c>
      <c r="AM871" s="199">
        <f t="shared" si="176"/>
        <v>30.620991038958252</v>
      </c>
      <c r="AN871" s="190"/>
    </row>
    <row r="872" spans="1:40" ht="14.45" hidden="1" customHeight="1">
      <c r="A872" s="190"/>
      <c r="B872" s="686"/>
      <c r="C872" s="196">
        <v>99</v>
      </c>
      <c r="D872" s="200"/>
      <c r="E872" s="200"/>
      <c r="F872" s="198"/>
      <c r="G872" s="198"/>
      <c r="H872" s="197"/>
      <c r="I872" s="197"/>
      <c r="J872" s="198"/>
      <c r="K872" s="198"/>
      <c r="L872" s="197"/>
      <c r="M872" s="197"/>
      <c r="N872" s="198"/>
      <c r="O872" s="198"/>
      <c r="P872" s="197"/>
      <c r="Q872" s="197"/>
      <c r="R872" s="198"/>
      <c r="S872" s="198"/>
      <c r="T872" s="197"/>
      <c r="U872" s="197"/>
      <c r="V872" s="198"/>
      <c r="W872" s="198"/>
      <c r="X872" s="197"/>
      <c r="Y872" s="197"/>
      <c r="Z872" s="198"/>
      <c r="AA872" s="198"/>
      <c r="AB872" s="197"/>
      <c r="AC872" s="197"/>
      <c r="AD872" s="198"/>
      <c r="AE872" s="198"/>
      <c r="AF872" s="197"/>
      <c r="AG872" s="197"/>
      <c r="AH872" s="198"/>
      <c r="AI872" s="198"/>
      <c r="AJ872" s="197">
        <f t="shared" si="178"/>
        <v>1.9600000000000003E-2</v>
      </c>
      <c r="AK872" s="197">
        <f t="shared" si="175"/>
        <v>0.88949849999999853</v>
      </c>
      <c r="AL872" s="198">
        <f>ROW(AG100)*AJ872^IF(AK872=100%,0,1)*PRODUCT(INDEX(1-AJ$772:AJ871,))</f>
        <v>0.28401625919639401</v>
      </c>
      <c r="AM872" s="199">
        <f t="shared" si="176"/>
        <v>30.905007298154647</v>
      </c>
      <c r="AN872" s="190"/>
    </row>
    <row r="873" spans="1:40" ht="14.45" hidden="1" customHeight="1">
      <c r="A873" s="190"/>
      <c r="B873" s="686"/>
      <c r="C873" s="196">
        <v>100</v>
      </c>
      <c r="D873" s="200"/>
      <c r="E873" s="200"/>
      <c r="F873" s="198"/>
      <c r="G873" s="198"/>
      <c r="H873" s="197"/>
      <c r="I873" s="197"/>
      <c r="J873" s="198"/>
      <c r="K873" s="198"/>
      <c r="L873" s="197"/>
      <c r="M873" s="197"/>
      <c r="N873" s="198"/>
      <c r="O873" s="198"/>
      <c r="P873" s="197"/>
      <c r="Q873" s="197"/>
      <c r="R873" s="198"/>
      <c r="S873" s="198"/>
      <c r="T873" s="197"/>
      <c r="U873" s="197"/>
      <c r="V873" s="198"/>
      <c r="W873" s="198"/>
      <c r="X873" s="197"/>
      <c r="Y873" s="197"/>
      <c r="Z873" s="198"/>
      <c r="AA873" s="198"/>
      <c r="AB873" s="197"/>
      <c r="AC873" s="197"/>
      <c r="AD873" s="198"/>
      <c r="AE873" s="198"/>
      <c r="AF873" s="197"/>
      <c r="AG873" s="197"/>
      <c r="AH873" s="198"/>
      <c r="AI873" s="198"/>
      <c r="AJ873" s="197">
        <f t="shared" si="178"/>
        <v>1.9600000000000003E-2</v>
      </c>
      <c r="AK873" s="197">
        <f t="shared" si="175"/>
        <v>0.89861249999999848</v>
      </c>
      <c r="AL873" s="198">
        <f>ROW(AG101)*AJ873^IF(AK873=100%,0,1)*PRODUCT(INDEX(1-AJ$772:AJ872,))</f>
        <v>0.28123403592130614</v>
      </c>
      <c r="AM873" s="199">
        <f t="shared" si="176"/>
        <v>31.186241334075952</v>
      </c>
      <c r="AN873" s="190"/>
    </row>
    <row r="874" spans="1:40" ht="14.45" hidden="1" customHeight="1">
      <c r="A874" s="190"/>
      <c r="B874" s="686"/>
      <c r="C874" s="196">
        <v>101</v>
      </c>
      <c r="D874" s="200"/>
      <c r="E874" s="200"/>
      <c r="F874" s="198"/>
      <c r="G874" s="198"/>
      <c r="H874" s="197"/>
      <c r="I874" s="197"/>
      <c r="J874" s="198"/>
      <c r="K874" s="198"/>
      <c r="L874" s="197"/>
      <c r="M874" s="197"/>
      <c r="N874" s="198"/>
      <c r="O874" s="198"/>
      <c r="P874" s="197"/>
      <c r="Q874" s="197"/>
      <c r="R874" s="198"/>
      <c r="S874" s="198"/>
      <c r="T874" s="197"/>
      <c r="U874" s="197"/>
      <c r="V874" s="198"/>
      <c r="W874" s="198"/>
      <c r="X874" s="197"/>
      <c r="Y874" s="197"/>
      <c r="Z874" s="198"/>
      <c r="AA874" s="198"/>
      <c r="AB874" s="197"/>
      <c r="AC874" s="197"/>
      <c r="AD874" s="198"/>
      <c r="AE874" s="198"/>
      <c r="AF874" s="197"/>
      <c r="AG874" s="197"/>
      <c r="AH874" s="198"/>
      <c r="AI874" s="198"/>
      <c r="AJ874" s="197">
        <f t="shared" si="178"/>
        <v>1.9600000000000003E-2</v>
      </c>
      <c r="AK874" s="197">
        <f t="shared" si="175"/>
        <v>0.90772649999999844</v>
      </c>
      <c r="AL874" s="198">
        <f>ROW(AG102)*AJ874^IF(AK874=100%,0,1)*PRODUCT(INDEX(1-AJ$772:AJ873,))</f>
        <v>0.27845176811246886</v>
      </c>
      <c r="AM874" s="199">
        <f t="shared" si="176"/>
        <v>31.46469310218842</v>
      </c>
      <c r="AN874" s="190"/>
    </row>
    <row r="875" spans="1:40" ht="14.45" hidden="1" customHeight="1">
      <c r="A875" s="190"/>
      <c r="B875" s="686"/>
      <c r="C875" s="196">
        <v>102</v>
      </c>
      <c r="D875" s="200"/>
      <c r="E875" s="200"/>
      <c r="F875" s="198"/>
      <c r="G875" s="198"/>
      <c r="H875" s="197"/>
      <c r="I875" s="197"/>
      <c r="J875" s="198"/>
      <c r="K875" s="198"/>
      <c r="L875" s="197"/>
      <c r="M875" s="197"/>
      <c r="N875" s="198"/>
      <c r="O875" s="198"/>
      <c r="P875" s="197"/>
      <c r="Q875" s="197"/>
      <c r="R875" s="198"/>
      <c r="S875" s="198"/>
      <c r="T875" s="197"/>
      <c r="U875" s="197"/>
      <c r="V875" s="198"/>
      <c r="W875" s="198"/>
      <c r="X875" s="197"/>
      <c r="Y875" s="197"/>
      <c r="Z875" s="198"/>
      <c r="AA875" s="198"/>
      <c r="AB875" s="197"/>
      <c r="AC875" s="197"/>
      <c r="AD875" s="198"/>
      <c r="AE875" s="198"/>
      <c r="AF875" s="197"/>
      <c r="AG875" s="197"/>
      <c r="AH875" s="198"/>
      <c r="AI875" s="198"/>
      <c r="AJ875" s="197">
        <f t="shared" si="178"/>
        <v>1.9600000000000003E-2</v>
      </c>
      <c r="AK875" s="197">
        <f t="shared" si="175"/>
        <v>0.91684049999999839</v>
      </c>
      <c r="AL875" s="198">
        <f>ROW(AG103)*AJ875^IF(AK875=100%,0,1)*PRODUCT(INDEX(1-AJ$772:AJ874,))</f>
        <v>0.27567052633449846</v>
      </c>
      <c r="AM875" s="199">
        <f t="shared" si="176"/>
        <v>31.740363628522918</v>
      </c>
      <c r="AN875" s="190"/>
    </row>
    <row r="876" spans="1:40" ht="14.45" hidden="1" customHeight="1">
      <c r="A876" s="190"/>
      <c r="B876" s="686"/>
      <c r="C876" s="196">
        <v>103</v>
      </c>
      <c r="D876" s="200"/>
      <c r="E876" s="200"/>
      <c r="F876" s="198"/>
      <c r="G876" s="198"/>
      <c r="H876" s="197"/>
      <c r="I876" s="197"/>
      <c r="J876" s="198"/>
      <c r="K876" s="198"/>
      <c r="L876" s="197"/>
      <c r="M876" s="197"/>
      <c r="N876" s="198"/>
      <c r="O876" s="198"/>
      <c r="P876" s="197"/>
      <c r="Q876" s="197"/>
      <c r="R876" s="198"/>
      <c r="S876" s="198"/>
      <c r="T876" s="197"/>
      <c r="U876" s="197"/>
      <c r="V876" s="198"/>
      <c r="W876" s="198"/>
      <c r="X876" s="197"/>
      <c r="Y876" s="197"/>
      <c r="Z876" s="198"/>
      <c r="AA876" s="198"/>
      <c r="AB876" s="197"/>
      <c r="AC876" s="197"/>
      <c r="AD876" s="198"/>
      <c r="AE876" s="198"/>
      <c r="AF876" s="197"/>
      <c r="AG876" s="197"/>
      <c r="AH876" s="198"/>
      <c r="AI876" s="198"/>
      <c r="AJ876" s="197">
        <f t="shared" si="178"/>
        <v>1.9600000000000003E-2</v>
      </c>
      <c r="AK876" s="197">
        <f t="shared" si="175"/>
        <v>0.92595449999999835</v>
      </c>
      <c r="AL876" s="198">
        <f>ROW(AG104)*AJ876^IF(AK876=100%,0,1)*PRODUCT(INDEX(1-AJ$772:AJ875,))</f>
        <v>0.27289133920298642</v>
      </c>
      <c r="AM876" s="199">
        <f t="shared" si="176"/>
        <v>32.013254967725906</v>
      </c>
      <c r="AN876" s="190"/>
    </row>
    <row r="877" spans="1:40" ht="14.45" hidden="1" customHeight="1">
      <c r="A877" s="190"/>
      <c r="B877" s="686"/>
      <c r="C877" s="196">
        <v>104</v>
      </c>
      <c r="D877" s="200"/>
      <c r="E877" s="200"/>
      <c r="F877" s="198"/>
      <c r="G877" s="198"/>
      <c r="H877" s="197"/>
      <c r="I877" s="197"/>
      <c r="J877" s="198"/>
      <c r="K877" s="198"/>
      <c r="L877" s="197"/>
      <c r="M877" s="197"/>
      <c r="N877" s="198"/>
      <c r="O877" s="198"/>
      <c r="P877" s="197"/>
      <c r="Q877" s="197"/>
      <c r="R877" s="198"/>
      <c r="S877" s="198"/>
      <c r="T877" s="197"/>
      <c r="U877" s="197"/>
      <c r="V877" s="198"/>
      <c r="W877" s="198"/>
      <c r="X877" s="197"/>
      <c r="Y877" s="197"/>
      <c r="Z877" s="198"/>
      <c r="AA877" s="198"/>
      <c r="AB877" s="197"/>
      <c r="AC877" s="197"/>
      <c r="AD877" s="198"/>
      <c r="AE877" s="198"/>
      <c r="AF877" s="197"/>
      <c r="AG877" s="197"/>
      <c r="AH877" s="198"/>
      <c r="AI877" s="198"/>
      <c r="AJ877" s="197">
        <f t="shared" si="178"/>
        <v>1.9600000000000003E-2</v>
      </c>
      <c r="AK877" s="197">
        <f t="shared" si="175"/>
        <v>0.9350684999999983</v>
      </c>
      <c r="AL877" s="198">
        <f>ROW(AG105)*AJ877^IF(AK877=100%,0,1)*PRODUCT(INDEX(1-AJ$772:AJ876,))</f>
        <v>0.270115194617633</v>
      </c>
      <c r="AM877" s="199">
        <f t="shared" si="176"/>
        <v>32.283370162343537</v>
      </c>
      <c r="AN877" s="190"/>
    </row>
    <row r="878" spans="1:40" ht="14.45" hidden="1" customHeight="1">
      <c r="A878" s="190"/>
      <c r="B878" s="686"/>
      <c r="C878" s="196">
        <v>105</v>
      </c>
      <c r="D878" s="200"/>
      <c r="E878" s="200"/>
      <c r="F878" s="198"/>
      <c r="G878" s="198"/>
      <c r="H878" s="197"/>
      <c r="I878" s="197"/>
      <c r="J878" s="198"/>
      <c r="K878" s="198"/>
      <c r="L878" s="197"/>
      <c r="M878" s="197"/>
      <c r="N878" s="198"/>
      <c r="O878" s="198"/>
      <c r="P878" s="197"/>
      <c r="Q878" s="197"/>
      <c r="R878" s="198"/>
      <c r="S878" s="198"/>
      <c r="T878" s="197"/>
      <c r="U878" s="197"/>
      <c r="V878" s="198"/>
      <c r="W878" s="198"/>
      <c r="X878" s="197"/>
      <c r="Y878" s="197"/>
      <c r="Z878" s="198"/>
      <c r="AA878" s="198"/>
      <c r="AB878" s="197"/>
      <c r="AC878" s="197"/>
      <c r="AD878" s="198"/>
      <c r="AE878" s="198"/>
      <c r="AF878" s="197"/>
      <c r="AG878" s="197"/>
      <c r="AH878" s="198"/>
      <c r="AI878" s="198"/>
      <c r="AJ878" s="197">
        <f t="shared" si="178"/>
        <v>1.9600000000000003E-2</v>
      </c>
      <c r="AK878" s="197">
        <f t="shared" si="175"/>
        <v>0.94418249999999826</v>
      </c>
      <c r="AL878" s="198">
        <f>ROW(AG106)*AJ878^IF(AK878=100%,0,1)*PRODUCT(INDEX(1-AJ$772:AJ877,))</f>
        <v>0.2673430409631572</v>
      </c>
      <c r="AM878" s="199">
        <f t="shared" si="176"/>
        <v>32.550713203306692</v>
      </c>
      <c r="AN878" s="190"/>
    </row>
    <row r="879" spans="1:40" ht="14.45" hidden="1" customHeight="1">
      <c r="A879" s="190"/>
      <c r="B879" s="686"/>
      <c r="C879" s="196">
        <v>106</v>
      </c>
      <c r="D879" s="200"/>
      <c r="E879" s="200"/>
      <c r="F879" s="198"/>
      <c r="G879" s="198"/>
      <c r="H879" s="197"/>
      <c r="I879" s="197"/>
      <c r="J879" s="198"/>
      <c r="K879" s="198"/>
      <c r="L879" s="197"/>
      <c r="M879" s="197"/>
      <c r="N879" s="198"/>
      <c r="O879" s="198"/>
      <c r="P879" s="197"/>
      <c r="Q879" s="197"/>
      <c r="R879" s="198"/>
      <c r="S879" s="198"/>
      <c r="T879" s="197"/>
      <c r="U879" s="197"/>
      <c r="V879" s="198"/>
      <c r="W879" s="198"/>
      <c r="X879" s="197"/>
      <c r="Y879" s="197"/>
      <c r="Z879" s="198"/>
      <c r="AA879" s="198"/>
      <c r="AB879" s="197"/>
      <c r="AC879" s="197"/>
      <c r="AD879" s="198"/>
      <c r="AE879" s="198"/>
      <c r="AF879" s="197"/>
      <c r="AG879" s="197"/>
      <c r="AH879" s="198"/>
      <c r="AI879" s="198"/>
      <c r="AJ879" s="197">
        <f t="shared" si="178"/>
        <v>1.9600000000000003E-2</v>
      </c>
      <c r="AK879" s="197">
        <f t="shared" si="175"/>
        <v>0.95329649999999821</v>
      </c>
      <c r="AL879" s="198">
        <f>ROW(AG107)*AJ879^IF(AK879=100%,0,1)*PRODUCT(INDEX(1-AJ$772:AJ878,))</f>
        <v>0.26457578827877254</v>
      </c>
      <c r="AM879" s="199">
        <f t="shared" si="176"/>
        <v>32.815288991585462</v>
      </c>
      <c r="AN879" s="190"/>
    </row>
    <row r="880" spans="1:40" ht="14.45" hidden="1" customHeight="1">
      <c r="A880" s="190"/>
      <c r="B880" s="686"/>
      <c r="C880" s="196">
        <v>107</v>
      </c>
      <c r="D880" s="200"/>
      <c r="E880" s="200"/>
      <c r="F880" s="198"/>
      <c r="G880" s="198"/>
      <c r="H880" s="197"/>
      <c r="I880" s="197"/>
      <c r="J880" s="198"/>
      <c r="K880" s="198"/>
      <c r="L880" s="197"/>
      <c r="M880" s="197"/>
      <c r="N880" s="198"/>
      <c r="O880" s="198"/>
      <c r="P880" s="197"/>
      <c r="Q880" s="197"/>
      <c r="R880" s="198"/>
      <c r="S880" s="198"/>
      <c r="T880" s="197"/>
      <c r="U880" s="197"/>
      <c r="V880" s="198"/>
      <c r="W880" s="198"/>
      <c r="X880" s="197"/>
      <c r="Y880" s="197"/>
      <c r="Z880" s="198"/>
      <c r="AA880" s="198"/>
      <c r="AB880" s="197"/>
      <c r="AC880" s="197"/>
      <c r="AD880" s="198"/>
      <c r="AE880" s="198"/>
      <c r="AF880" s="197"/>
      <c r="AG880" s="197"/>
      <c r="AH880" s="198"/>
      <c r="AI880" s="198"/>
      <c r="AJ880" s="197">
        <f t="shared" si="178"/>
        <v>1.9600000000000003E-2</v>
      </c>
      <c r="AK880" s="197">
        <f t="shared" si="175"/>
        <v>0.96241049999999817</v>
      </c>
      <c r="AL880" s="198">
        <f>ROW(AG108)*AJ880^IF(AK880=100%,0,1)*PRODUCT(INDEX(1-AJ$772:AJ879,))</f>
        <v>0.2618143093969994</v>
      </c>
      <c r="AM880" s="199">
        <f t="shared" si="176"/>
        <v>33.077103300982458</v>
      </c>
      <c r="AN880" s="190"/>
    </row>
    <row r="881" spans="1:41" ht="14.45" hidden="1" customHeight="1">
      <c r="A881" s="190"/>
      <c r="B881" s="686"/>
      <c r="C881" s="196">
        <v>108</v>
      </c>
      <c r="D881" s="200"/>
      <c r="E881" s="200"/>
      <c r="F881" s="198"/>
      <c r="G881" s="198"/>
      <c r="H881" s="197"/>
      <c r="I881" s="197"/>
      <c r="J881" s="198"/>
      <c r="K881" s="198"/>
      <c r="L881" s="197"/>
      <c r="M881" s="197"/>
      <c r="N881" s="198"/>
      <c r="O881" s="198"/>
      <c r="P881" s="197"/>
      <c r="Q881" s="197"/>
      <c r="R881" s="198"/>
      <c r="S881" s="198"/>
      <c r="T881" s="197"/>
      <c r="U881" s="197"/>
      <c r="V881" s="198"/>
      <c r="W881" s="198"/>
      <c r="X881" s="197"/>
      <c r="Y881" s="197"/>
      <c r="Z881" s="198"/>
      <c r="AA881" s="198"/>
      <c r="AB881" s="197"/>
      <c r="AC881" s="197"/>
      <c r="AD881" s="198"/>
      <c r="AE881" s="198"/>
      <c r="AF881" s="197"/>
      <c r="AG881" s="197"/>
      <c r="AH881" s="198"/>
      <c r="AI881" s="198"/>
      <c r="AJ881" s="197">
        <f t="shared" si="178"/>
        <v>1.9600000000000003E-2</v>
      </c>
      <c r="AK881" s="197">
        <f t="shared" si="175"/>
        <v>0.97152449999999813</v>
      </c>
      <c r="AL881" s="198">
        <f>ROW(AG109)*AJ881^IF(AK881=100%,0,1)*PRODUCT(INDEX(1-AJ$772:AJ880,))</f>
        <v>0.25905944105256651</v>
      </c>
      <c r="AM881" s="199">
        <f t="shared" si="176"/>
        <v>33.336162742035022</v>
      </c>
      <c r="AN881" s="190"/>
    </row>
    <row r="882" spans="1:41" ht="14.45" hidden="1" customHeight="1">
      <c r="A882" s="190"/>
      <c r="B882" s="686"/>
      <c r="C882" s="196">
        <v>109</v>
      </c>
      <c r="D882" s="200"/>
      <c r="E882" s="200"/>
      <c r="F882" s="198"/>
      <c r="G882" s="198"/>
      <c r="H882" s="197"/>
      <c r="I882" s="197"/>
      <c r="J882" s="198"/>
      <c r="K882" s="198"/>
      <c r="L882" s="197"/>
      <c r="M882" s="197"/>
      <c r="N882" s="198"/>
      <c r="O882" s="198"/>
      <c r="P882" s="197"/>
      <c r="Q882" s="197"/>
      <c r="R882" s="198"/>
      <c r="S882" s="198"/>
      <c r="T882" s="197"/>
      <c r="U882" s="197"/>
      <c r="V882" s="198"/>
      <c r="W882" s="198"/>
      <c r="X882" s="197"/>
      <c r="Y882" s="197"/>
      <c r="Z882" s="198"/>
      <c r="AA882" s="198"/>
      <c r="AB882" s="197"/>
      <c r="AC882" s="197"/>
      <c r="AD882" s="198"/>
      <c r="AE882" s="198"/>
      <c r="AF882" s="197"/>
      <c r="AG882" s="197"/>
      <c r="AH882" s="198"/>
      <c r="AI882" s="198"/>
      <c r="AJ882" s="197">
        <f t="shared" si="178"/>
        <v>1.9600000000000003E-2</v>
      </c>
      <c r="AK882" s="197">
        <f t="shared" si="175"/>
        <v>0.98063849999999808</v>
      </c>
      <c r="AL882" s="198">
        <f>ROW(AG110)*AJ882^IF(AK882=100%,0,1)*PRODUCT(INDEX(1-AJ$772:AJ881,))</f>
        <v>0.25631198496213747</v>
      </c>
      <c r="AM882" s="199">
        <f t="shared" si="176"/>
        <v>33.59247472699716</v>
      </c>
      <c r="AN882" s="190"/>
    </row>
    <row r="883" spans="1:41" ht="14.45" hidden="1" customHeight="1">
      <c r="A883" s="190"/>
      <c r="B883" s="686"/>
      <c r="C883" s="196">
        <v>110</v>
      </c>
      <c r="D883" s="200"/>
      <c r="E883" s="200"/>
      <c r="F883" s="198"/>
      <c r="G883" s="198"/>
      <c r="H883" s="197"/>
      <c r="I883" s="197"/>
      <c r="J883" s="198"/>
      <c r="K883" s="198"/>
      <c r="L883" s="197"/>
      <c r="M883" s="197"/>
      <c r="N883" s="198"/>
      <c r="O883" s="198"/>
      <c r="P883" s="197"/>
      <c r="Q883" s="197"/>
      <c r="R883" s="198"/>
      <c r="S883" s="198"/>
      <c r="T883" s="197"/>
      <c r="U883" s="197"/>
      <c r="V883" s="198"/>
      <c r="W883" s="198"/>
      <c r="X883" s="197"/>
      <c r="Y883" s="197"/>
      <c r="Z883" s="198"/>
      <c r="AA883" s="198"/>
      <c r="AB883" s="197"/>
      <c r="AC883" s="197"/>
      <c r="AD883" s="198"/>
      <c r="AE883" s="198"/>
      <c r="AF883" s="197"/>
      <c r="AG883" s="197"/>
      <c r="AH883" s="198"/>
      <c r="AI883" s="198"/>
      <c r="AJ883" s="197">
        <f t="shared" si="178"/>
        <v>1.9600000000000003E-2</v>
      </c>
      <c r="AK883" s="197">
        <f t="shared" si="175"/>
        <v>0.98975249999999804</v>
      </c>
      <c r="AL883" s="198">
        <f>ROW(AG111)*AJ883^IF(AK883=100%,0,1)*PRODUCT(INDEX(1-AJ$772:AJ882,))</f>
        <v>0.25357270887557848</v>
      </c>
      <c r="AM883" s="199">
        <f t="shared" si="176"/>
        <v>33.846047435872741</v>
      </c>
      <c r="AN883" s="190"/>
    </row>
    <row r="884" spans="1:41" ht="14.45" hidden="1" customHeight="1">
      <c r="A884" s="190"/>
      <c r="B884" s="686"/>
      <c r="C884" s="196">
        <v>111</v>
      </c>
      <c r="D884" s="200"/>
      <c r="E884" s="200"/>
      <c r="F884" s="198"/>
      <c r="G884" s="198"/>
      <c r="H884" s="197"/>
      <c r="I884" s="197"/>
      <c r="J884" s="198"/>
      <c r="K884" s="198"/>
      <c r="L884" s="197"/>
      <c r="M884" s="197"/>
      <c r="N884" s="198"/>
      <c r="O884" s="198"/>
      <c r="P884" s="197"/>
      <c r="Q884" s="197"/>
      <c r="R884" s="198"/>
      <c r="S884" s="198"/>
      <c r="T884" s="197"/>
      <c r="U884" s="197"/>
      <c r="V884" s="198"/>
      <c r="W884" s="198"/>
      <c r="X884" s="197"/>
      <c r="Y884" s="197"/>
      <c r="Z884" s="198"/>
      <c r="AA884" s="198"/>
      <c r="AB884" s="197"/>
      <c r="AC884" s="197"/>
      <c r="AD884" s="198"/>
      <c r="AE884" s="198"/>
      <c r="AF884" s="197"/>
      <c r="AG884" s="197"/>
      <c r="AH884" s="198"/>
      <c r="AI884" s="198"/>
      <c r="AJ884" s="197">
        <f t="shared" si="178"/>
        <v>1.9600000000000003E-2</v>
      </c>
      <c r="AK884" s="197">
        <f t="shared" si="175"/>
        <v>0.99886649999999799</v>
      </c>
      <c r="AL884" s="198">
        <f>ROW(AG112)*AJ884^IF(AK884=100%,0,1)*PRODUCT(INDEX(1-AJ$772:AJ883,))</f>
        <v>0.25084234759946955</v>
      </c>
      <c r="AM884" s="199">
        <f t="shared" si="176"/>
        <v>34.096889783472207</v>
      </c>
      <c r="AN884" s="190"/>
    </row>
    <row r="885" spans="1:41" ht="14.45" customHeight="1" thickBot="1">
      <c r="A885" s="190"/>
      <c r="B885" s="687"/>
      <c r="C885" s="202">
        <v>112</v>
      </c>
      <c r="D885" s="203"/>
      <c r="E885" s="203"/>
      <c r="F885" s="204"/>
      <c r="G885" s="204"/>
      <c r="H885" s="205"/>
      <c r="I885" s="205"/>
      <c r="J885" s="204"/>
      <c r="K885" s="204"/>
      <c r="L885" s="205"/>
      <c r="M885" s="205"/>
      <c r="N885" s="204"/>
      <c r="O885" s="204"/>
      <c r="P885" s="205"/>
      <c r="Q885" s="205"/>
      <c r="R885" s="204"/>
      <c r="S885" s="204"/>
      <c r="T885" s="205"/>
      <c r="U885" s="205"/>
      <c r="V885" s="204"/>
      <c r="W885" s="204"/>
      <c r="X885" s="205"/>
      <c r="Y885" s="205"/>
      <c r="Z885" s="204"/>
      <c r="AA885" s="204"/>
      <c r="AB885" s="205"/>
      <c r="AC885" s="205"/>
      <c r="AD885" s="204"/>
      <c r="AE885" s="204"/>
      <c r="AF885" s="205"/>
      <c r="AG885" s="205"/>
      <c r="AH885" s="204"/>
      <c r="AI885" s="204"/>
      <c r="AJ885" s="205">
        <f t="shared" si="178"/>
        <v>1.9600000000000003E-2</v>
      </c>
      <c r="AK885" s="205">
        <f t="shared" si="175"/>
        <v>1</v>
      </c>
      <c r="AL885" s="204">
        <f>ROW(AG113)*AJ885^IF(AK885=100%,0,1)*PRODUCT(INDEX(1-AJ$772:AJ884,))</f>
        <v>12.659265509874615</v>
      </c>
      <c r="AM885" s="206">
        <f t="shared" si="176"/>
        <v>46.756155293346822</v>
      </c>
      <c r="AN885" s="186"/>
      <c r="AO885" s="155"/>
    </row>
    <row r="886" spans="1:41" ht="14.45" customHeight="1" thickBot="1">
      <c r="A886" s="186"/>
      <c r="B886" s="186"/>
      <c r="C886" s="194"/>
      <c r="D886" s="187"/>
      <c r="E886" s="195"/>
      <c r="F886" s="193"/>
      <c r="G886" s="193"/>
      <c r="H886" s="195"/>
      <c r="I886" s="188"/>
      <c r="J886" s="193"/>
      <c r="K886" s="193"/>
      <c r="L886" s="187"/>
      <c r="M886" s="195"/>
      <c r="N886" s="193"/>
      <c r="O886" s="193"/>
      <c r="P886" s="190"/>
      <c r="Q886" s="190"/>
      <c r="R886" s="192"/>
      <c r="S886" s="192"/>
      <c r="T886" s="190"/>
      <c r="U886" s="190"/>
      <c r="V886" s="192"/>
      <c r="W886" s="192"/>
      <c r="X886" s="190"/>
      <c r="Y886" s="190"/>
      <c r="Z886" s="192"/>
      <c r="AA886" s="192"/>
      <c r="AB886" s="190"/>
      <c r="AC886" s="190"/>
      <c r="AD886" s="192"/>
      <c r="AE886" s="192"/>
      <c r="AF886" s="190"/>
      <c r="AG886" s="190"/>
      <c r="AH886" s="192"/>
      <c r="AI886" s="192"/>
      <c r="AJ886" s="190"/>
      <c r="AK886" s="190"/>
      <c r="AL886" s="192"/>
      <c r="AM886" s="192"/>
      <c r="AN886" s="190"/>
    </row>
    <row r="887" spans="1:41" ht="14.45" customHeight="1">
      <c r="A887" s="186"/>
      <c r="B887" s="685" t="s">
        <v>1547</v>
      </c>
      <c r="C887" s="421" t="s">
        <v>1540</v>
      </c>
      <c r="D887" s="683">
        <v>7</v>
      </c>
      <c r="E887" s="683"/>
      <c r="F887" s="683"/>
      <c r="G887" s="683"/>
      <c r="H887" s="683">
        <v>8</v>
      </c>
      <c r="I887" s="683"/>
      <c r="J887" s="683"/>
      <c r="K887" s="683"/>
      <c r="L887" s="683" t="s">
        <v>1007</v>
      </c>
      <c r="M887" s="683"/>
      <c r="N887" s="683"/>
      <c r="O887" s="683"/>
      <c r="P887" s="683" t="s">
        <v>1008</v>
      </c>
      <c r="Q887" s="683"/>
      <c r="R887" s="683"/>
      <c r="S887" s="683"/>
      <c r="T887" s="683" t="s">
        <v>1009</v>
      </c>
      <c r="U887" s="683"/>
      <c r="V887" s="683"/>
      <c r="W887" s="683"/>
      <c r="X887" s="683" t="s">
        <v>1010</v>
      </c>
      <c r="Y887" s="683"/>
      <c r="Z887" s="683"/>
      <c r="AA887" s="683"/>
      <c r="AB887" s="683" t="s">
        <v>1011</v>
      </c>
      <c r="AC887" s="683"/>
      <c r="AD887" s="688"/>
      <c r="AE887" s="688"/>
      <c r="AF887" s="683" t="s">
        <v>1012</v>
      </c>
      <c r="AG887" s="683"/>
      <c r="AH887" s="688"/>
      <c r="AI887" s="688"/>
      <c r="AJ887" s="683" t="s">
        <v>981</v>
      </c>
      <c r="AK887" s="683"/>
      <c r="AL887" s="683"/>
      <c r="AM887" s="684"/>
      <c r="AN887" s="190"/>
    </row>
    <row r="888" spans="1:41" ht="14.45" customHeight="1">
      <c r="A888" s="186"/>
      <c r="B888" s="686"/>
      <c r="C888" s="163" t="s">
        <v>1549</v>
      </c>
      <c r="D888" s="163" t="s">
        <v>1004</v>
      </c>
      <c r="E888" s="163" t="s">
        <v>1005</v>
      </c>
      <c r="F888" s="163" t="s">
        <v>175</v>
      </c>
      <c r="G888" s="163" t="s">
        <v>1006</v>
      </c>
      <c r="H888" s="163" t="s">
        <v>1004</v>
      </c>
      <c r="I888" s="163" t="s">
        <v>1005</v>
      </c>
      <c r="J888" s="163" t="s">
        <v>175</v>
      </c>
      <c r="K888" s="163" t="s">
        <v>1006</v>
      </c>
      <c r="L888" s="163" t="s">
        <v>1004</v>
      </c>
      <c r="M888" s="163" t="s">
        <v>1005</v>
      </c>
      <c r="N888" s="163" t="s">
        <v>175</v>
      </c>
      <c r="O888" s="163" t="s">
        <v>1006</v>
      </c>
      <c r="P888" s="163" t="s">
        <v>1004</v>
      </c>
      <c r="Q888" s="163" t="s">
        <v>1005</v>
      </c>
      <c r="R888" s="163" t="s">
        <v>175</v>
      </c>
      <c r="S888" s="163" t="s">
        <v>1006</v>
      </c>
      <c r="T888" s="163" t="s">
        <v>1004</v>
      </c>
      <c r="U888" s="163" t="s">
        <v>1005</v>
      </c>
      <c r="V888" s="163" t="s">
        <v>175</v>
      </c>
      <c r="W888" s="163" t="s">
        <v>1006</v>
      </c>
      <c r="X888" s="163" t="s">
        <v>1004</v>
      </c>
      <c r="Y888" s="163" t="s">
        <v>1005</v>
      </c>
      <c r="Z888" s="163" t="s">
        <v>175</v>
      </c>
      <c r="AA888" s="163" t="s">
        <v>1006</v>
      </c>
      <c r="AB888" s="163" t="s">
        <v>1004</v>
      </c>
      <c r="AC888" s="163" t="s">
        <v>1005</v>
      </c>
      <c r="AD888" s="163" t="s">
        <v>175</v>
      </c>
      <c r="AE888" s="163" t="s">
        <v>1006</v>
      </c>
      <c r="AF888" s="163" t="s">
        <v>1004</v>
      </c>
      <c r="AG888" s="163" t="s">
        <v>1005</v>
      </c>
      <c r="AH888" s="163" t="s">
        <v>175</v>
      </c>
      <c r="AI888" s="163" t="s">
        <v>1006</v>
      </c>
      <c r="AJ888" s="163" t="s">
        <v>1004</v>
      </c>
      <c r="AK888" s="163" t="s">
        <v>1005</v>
      </c>
      <c r="AL888" s="163" t="s">
        <v>175</v>
      </c>
      <c r="AM888" s="185" t="s">
        <v>1006</v>
      </c>
      <c r="AN888" s="190"/>
    </row>
    <row r="889" spans="1:41" ht="14.45" hidden="1" customHeight="1">
      <c r="A889" s="186"/>
      <c r="B889" s="686"/>
      <c r="C889" s="168"/>
      <c r="D889" s="174">
        <f>$F$5</f>
        <v>3.3300000000000003E-2</v>
      </c>
      <c r="E889" s="174">
        <f>$F$7</f>
        <v>6.6600000000000006E-2</v>
      </c>
      <c r="F889" s="174">
        <f>$F$9</f>
        <v>0.2</v>
      </c>
      <c r="G889" s="170">
        <f>$D$9</f>
        <v>0.4</v>
      </c>
      <c r="H889" s="174">
        <f>$F$15</f>
        <v>2.5000000000000001E-2</v>
      </c>
      <c r="I889" s="174">
        <f>$F$17</f>
        <v>0.05</v>
      </c>
      <c r="J889" s="174">
        <f>$F$19</f>
        <v>0.15</v>
      </c>
      <c r="K889" s="170">
        <f>$D$19</f>
        <v>0.45</v>
      </c>
      <c r="L889" s="174">
        <f>$F$25</f>
        <v>1.67E-2</v>
      </c>
      <c r="M889" s="174">
        <f>$F$27</f>
        <v>3.3300000000000003E-2</v>
      </c>
      <c r="N889" s="174">
        <f>$F$29</f>
        <v>0.1</v>
      </c>
      <c r="O889" s="170">
        <f>$D$29</f>
        <v>0.3</v>
      </c>
      <c r="P889" s="174">
        <f>$F$55</f>
        <v>4.1999999999999997E-3</v>
      </c>
      <c r="Q889" s="174">
        <f>$F$57</f>
        <v>8.3999999999999995E-3</v>
      </c>
      <c r="R889" s="174">
        <f>$F$59</f>
        <v>2.5000000000000001E-2</v>
      </c>
      <c r="S889" s="170">
        <f>$D$59</f>
        <v>0.15</v>
      </c>
      <c r="T889" s="174">
        <f>$O$25</f>
        <v>2.8E-3</v>
      </c>
      <c r="U889" s="174">
        <f>$O$27</f>
        <v>5.5999999999999999E-3</v>
      </c>
      <c r="V889" s="174">
        <f>$O$29</f>
        <v>1.66E-2</v>
      </c>
      <c r="W889" s="170">
        <f>$M$29</f>
        <v>0.1</v>
      </c>
      <c r="X889" s="174">
        <f>$O$55</f>
        <v>1E-3</v>
      </c>
      <c r="Y889" s="174">
        <f>$O$57</f>
        <v>1.8E-3</v>
      </c>
      <c r="Z889" s="174">
        <f>$O$59</f>
        <v>5.5999999999999999E-3</v>
      </c>
      <c r="AA889" s="170">
        <f>$M$59</f>
        <v>0.05</v>
      </c>
      <c r="AB889" s="174">
        <f>$X$25</f>
        <v>5.9999999999999995E-4</v>
      </c>
      <c r="AC889" s="174">
        <f>$X$27</f>
        <v>1.1999999999999999E-3</v>
      </c>
      <c r="AD889" s="174">
        <f>$X$29</f>
        <v>3.3999999999999998E-3</v>
      </c>
      <c r="AE889" s="170">
        <f>$V$29</f>
        <v>0.03</v>
      </c>
      <c r="AF889" s="174">
        <f>$X$35</f>
        <v>2.0000000000000001E-4</v>
      </c>
      <c r="AG889" s="174">
        <f>$X$37</f>
        <v>4.0000000000000002E-4</v>
      </c>
      <c r="AH889" s="174">
        <f>$X$39</f>
        <v>8.0000000000000004E-4</v>
      </c>
      <c r="AI889" s="170">
        <f>$V$39</f>
        <v>0.01</v>
      </c>
      <c r="AJ889" s="174">
        <f>$X$55</f>
        <v>2.0000000000000001E-4</v>
      </c>
      <c r="AK889" s="174">
        <f>$X$57</f>
        <v>4.0000000000000002E-4</v>
      </c>
      <c r="AL889" s="174">
        <f>$X$59</f>
        <v>8.0000000000000004E-4</v>
      </c>
      <c r="AM889" s="189">
        <f>$V$59</f>
        <v>0.01</v>
      </c>
      <c r="AN889" s="190"/>
    </row>
    <row r="890" spans="1:41" ht="14.45" hidden="1" customHeight="1">
      <c r="A890" s="186"/>
      <c r="B890" s="686"/>
      <c r="C890" s="168"/>
      <c r="D890" s="168">
        <f>$G$5</f>
        <v>6</v>
      </c>
      <c r="E890" s="168">
        <f>$G$7</f>
        <v>3</v>
      </c>
      <c r="F890" s="168">
        <f>$G$9</f>
        <v>1</v>
      </c>
      <c r="G890" s="168"/>
      <c r="H890" s="168">
        <f>$G$15</f>
        <v>6</v>
      </c>
      <c r="I890" s="168">
        <f>$G$17</f>
        <v>3</v>
      </c>
      <c r="J890" s="168">
        <f>$G$19</f>
        <v>1</v>
      </c>
      <c r="K890" s="168"/>
      <c r="L890" s="168">
        <f>$G$25</f>
        <v>6</v>
      </c>
      <c r="M890" s="168">
        <f>$G$27</f>
        <v>3</v>
      </c>
      <c r="N890" s="168">
        <f>$G$29</f>
        <v>1</v>
      </c>
      <c r="O890" s="168"/>
      <c r="P890" s="168">
        <f>$G$55</f>
        <v>12</v>
      </c>
      <c r="Q890" s="168">
        <f>$G$57</f>
        <v>6</v>
      </c>
      <c r="R890" s="168">
        <f>$G$59</f>
        <v>2</v>
      </c>
      <c r="S890" s="168"/>
      <c r="T890" s="168">
        <f>$P$25</f>
        <v>12</v>
      </c>
      <c r="U890" s="168">
        <f>$P$27</f>
        <v>6</v>
      </c>
      <c r="V890" s="168">
        <f>$P$29</f>
        <v>2</v>
      </c>
      <c r="W890" s="168"/>
      <c r="X890" s="168">
        <f>$P$55</f>
        <v>18</v>
      </c>
      <c r="Y890" s="168">
        <f>$P$57</f>
        <v>9</v>
      </c>
      <c r="Z890" s="168">
        <f>$P$59</f>
        <v>3</v>
      </c>
      <c r="AA890" s="168"/>
      <c r="AB890" s="168">
        <f>$Y$25</f>
        <v>18</v>
      </c>
      <c r="AC890" s="168">
        <f>$Y$27</f>
        <v>9</v>
      </c>
      <c r="AD890" s="168">
        <f>$Y$29</f>
        <v>3</v>
      </c>
      <c r="AE890" s="168"/>
      <c r="AF890" s="168">
        <f>$Y$35</f>
        <v>24</v>
      </c>
      <c r="AG890" s="168">
        <f>$Y$37</f>
        <v>12</v>
      </c>
      <c r="AH890" s="168">
        <f>$Y$39</f>
        <v>4</v>
      </c>
      <c r="AI890" s="168"/>
      <c r="AJ890" s="168">
        <f>$Y$55</f>
        <v>24</v>
      </c>
      <c r="AK890" s="168">
        <f>$Y$57</f>
        <v>12</v>
      </c>
      <c r="AL890" s="168">
        <f>$Y$59</f>
        <v>4</v>
      </c>
      <c r="AM890" s="169"/>
      <c r="AN890" s="190"/>
    </row>
    <row r="891" spans="1:41" ht="14.45" hidden="1" customHeight="1">
      <c r="A891" s="186"/>
      <c r="B891" s="686"/>
      <c r="C891" s="168"/>
      <c r="D891" s="170"/>
      <c r="E891" s="170"/>
      <c r="F891" s="171"/>
      <c r="G891" s="171"/>
      <c r="H891" s="170"/>
      <c r="I891" s="170"/>
      <c r="J891" s="171"/>
      <c r="K891" s="171"/>
      <c r="L891" s="170"/>
      <c r="M891" s="170"/>
      <c r="N891" s="171"/>
      <c r="O891" s="171"/>
      <c r="P891" s="170"/>
      <c r="Q891" s="170"/>
      <c r="R891" s="171"/>
      <c r="S891" s="171"/>
      <c r="T891" s="170"/>
      <c r="U891" s="170"/>
      <c r="V891" s="171"/>
      <c r="W891" s="171"/>
      <c r="X891" s="170"/>
      <c r="Y891" s="170"/>
      <c r="Z891" s="171"/>
      <c r="AA891" s="171"/>
      <c r="AB891" s="170"/>
      <c r="AC891" s="170"/>
      <c r="AD891" s="171"/>
      <c r="AE891" s="171"/>
      <c r="AF891" s="170"/>
      <c r="AG891" s="170"/>
      <c r="AH891" s="171"/>
      <c r="AI891" s="171"/>
      <c r="AJ891" s="172"/>
      <c r="AK891" s="170"/>
      <c r="AL891" s="171"/>
      <c r="AM891" s="173"/>
      <c r="AN891" s="190"/>
    </row>
    <row r="892" spans="1:41" ht="14.45" customHeight="1">
      <c r="A892" s="186"/>
      <c r="B892" s="686"/>
      <c r="C892" s="196">
        <v>0</v>
      </c>
      <c r="D892" s="197">
        <f>IF(D$65+D889*D890+F889*F890&gt;1,1,IF(D889*D890+F889*F890&gt;G889,D$65+G889,D$65+D889*D890+F889*F890))</f>
        <v>0.99980000000000002</v>
      </c>
      <c r="E892" s="197">
        <v>0</v>
      </c>
      <c r="F892" s="198">
        <f>ROW(A1)*D892^IF(E892=100%,0,1)*PRODUCT(INDEX(1-D$891:D891,))</f>
        <v>0.99980000000000002</v>
      </c>
      <c r="G892" s="198">
        <f>SUM(F892+G891)</f>
        <v>0.99980000000000002</v>
      </c>
      <c r="H892" s="197">
        <f>IF(H$65+H889*H890+J889*J890&gt;1,1,IF(H889*H890+J889*J890&gt;K889,H$65+K889,H$65+H889*H890+J889*J890))</f>
        <v>0.75000000000000011</v>
      </c>
      <c r="I892" s="197">
        <v>0</v>
      </c>
      <c r="J892" s="198">
        <f>ROW(E1)*H892^IF(I892=100%,0,1)*PRODUCT(INDEX(1-H$891:H891,))</f>
        <v>0.75000000000000011</v>
      </c>
      <c r="K892" s="198">
        <f>SUM(J892+K891)</f>
        <v>0.75000000000000011</v>
      </c>
      <c r="L892" s="197">
        <f>IF(L$65+L889*L890+N889*N890&gt;1,1,IF(L889*L890+N889*N890&gt;O889,L$65+O889,L$65+L889*L890+N889*N890))</f>
        <v>0.50019999999999998</v>
      </c>
      <c r="M892" s="197">
        <v>0</v>
      </c>
      <c r="N892" s="198">
        <f>ROW(I1)*L892^IF(M892=100%,0,1)*PRODUCT(INDEX(1-L$891:L891,))</f>
        <v>0.50019999999999998</v>
      </c>
      <c r="O892" s="198">
        <f>SUM(N892+O891)</f>
        <v>0.50019999999999998</v>
      </c>
      <c r="P892" s="197">
        <f>IF(P$65+P889*P890+R889*R890&gt;1,1,IF(P889*P890+R889*R890&gt;S889,P$65+S889,P$65+P889*P890+R889*R890))</f>
        <v>0.25040000000000001</v>
      </c>
      <c r="Q892" s="197">
        <v>0</v>
      </c>
      <c r="R892" s="198">
        <f>ROW(M1)*P892^IF(Q892=100%,0,1)*PRODUCT(INDEX(1-P$891:P891,))</f>
        <v>0.25040000000000001</v>
      </c>
      <c r="S892" s="198">
        <f>SUM(R892+S891)</f>
        <v>0.25040000000000001</v>
      </c>
      <c r="T892" s="197">
        <f>IF(T$65+T889*T890+V889*V890&gt;1,1,IF(T889*T890+V889*V890&gt;W889,T$65+W889,T$65+T889*T890+V889*V890))</f>
        <v>0.1668</v>
      </c>
      <c r="U892" s="197">
        <v>0</v>
      </c>
      <c r="V892" s="198">
        <f>ROW(Q1)*T892^IF(U892=100%,0,1)*PRODUCT(INDEX(1-T$891:T891,))</f>
        <v>0.1668</v>
      </c>
      <c r="W892" s="198">
        <f>SUM(V892+W891)</f>
        <v>0.1668</v>
      </c>
      <c r="X892" s="197">
        <f>IF(X$65+X889*X890+Z889*Z890&gt;1,1,IF(X889*X890+Z889*Z890&gt;AA889,X$65+AA889,X$65+X889*X890+Z889*Z890))</f>
        <v>8.48E-2</v>
      </c>
      <c r="Y892" s="197">
        <v>0</v>
      </c>
      <c r="Z892" s="198">
        <f>ROW(U1)*X892^IF(Y892=100%,0,1)*PRODUCT(INDEX(1-X$891:X891,))</f>
        <v>8.48E-2</v>
      </c>
      <c r="AA892" s="198">
        <f>SUM(Z892+AA891)</f>
        <v>8.48E-2</v>
      </c>
      <c r="AB892" s="197">
        <f>IF(AB$65+AB889*AB890+AD889*AD890&gt;1,1,IF(AB889*AB890+AD889*AD890&gt;AE889,AB$65+AE889,AB$65+AB889*AB890+AD889*AD890))</f>
        <v>5.0999999999999997E-2</v>
      </c>
      <c r="AC892" s="197">
        <v>0</v>
      </c>
      <c r="AD892" s="198">
        <f>ROW(Y1)*AB892^IF(AC892=100%,0,1)*PRODUCT(INDEX(1-AB$891:AB891,))</f>
        <v>5.0999999999999997E-2</v>
      </c>
      <c r="AE892" s="198">
        <f>SUM(AD892+AE891)</f>
        <v>5.0999999999999997E-2</v>
      </c>
      <c r="AF892" s="197">
        <f>IF(AF$65+AF889*AF890+AH889*AH890&gt;1,1,IF(AF889*AF890+AH889*AH890&gt;AI889,AF$65+AI889,AF$65+AF889*AF890+AH889*AH890))</f>
        <v>1.8000000000000002E-2</v>
      </c>
      <c r="AG892" s="197">
        <v>0</v>
      </c>
      <c r="AH892" s="198">
        <f>ROW(AC1)*AF892^IF(AG892=100%,0,1)*PRODUCT(INDEX(1-AF$891:AF891,))</f>
        <v>1.8000000000000002E-2</v>
      </c>
      <c r="AI892" s="198">
        <f>SUM(AH892+AI891)</f>
        <v>1.8000000000000002E-2</v>
      </c>
      <c r="AJ892" s="197">
        <f>IF(AJ$65+AJ889*AJ890+AL889*AL890&gt;1,1,IF(AJ889*AJ890+AL889*AL890&gt;AM889,AJ$65+AM889,AJ$65+AJ889*AJ890+AL889*AL890))</f>
        <v>1.2999999999999999E-2</v>
      </c>
      <c r="AK892" s="197">
        <v>0</v>
      </c>
      <c r="AL892" s="198">
        <f>ROW(AG1)*AJ892^IF(AK892=100%,0,1)*PRODUCT(INDEX(1-AJ$891:AJ891,))</f>
        <v>1.2999999999999999E-2</v>
      </c>
      <c r="AM892" s="199">
        <f>SUM(AL892+AM891)</f>
        <v>1.2999999999999999E-2</v>
      </c>
      <c r="AN892" s="190"/>
    </row>
    <row r="893" spans="1:41" ht="14.45" hidden="1" customHeight="1">
      <c r="A893" s="186"/>
      <c r="B893" s="686"/>
      <c r="C893" s="196">
        <v>1</v>
      </c>
      <c r="D893" s="197"/>
      <c r="E893" s="197"/>
      <c r="F893" s="198"/>
      <c r="G893" s="198"/>
      <c r="H893" s="197">
        <f>H892+ROUNDDOWN(H$65/10,3)</f>
        <v>0.79500000000000015</v>
      </c>
      <c r="I893" s="197">
        <f>IF(I892+H892*0.465&gt;1,1,I892+H892*0.465)</f>
        <v>0.34875000000000006</v>
      </c>
      <c r="J893" s="198">
        <f>ROW(E2)*H893^IF(I893=100%,0,1)*PRODUCT(INDEX(1-H$891:H892,))</f>
        <v>0.39749999999999991</v>
      </c>
      <c r="K893" s="198">
        <f t="shared" ref="K893:K895" si="179">SUM(J893+K892)</f>
        <v>1.1475</v>
      </c>
      <c r="L893" s="197">
        <f>L892+ROUNDDOWN(L$65/10,3)</f>
        <v>0.5302</v>
      </c>
      <c r="M893" s="197">
        <f>IF(M892+L892*0.465&gt;1,1,M892+L892*0.465)</f>
        <v>0.23259299999999999</v>
      </c>
      <c r="N893" s="198">
        <f>ROW(I2)*L893^IF(M893=100%,0,1)*PRODUCT(INDEX(1-L$891:L892,))</f>
        <v>0.52998792000000006</v>
      </c>
      <c r="O893" s="198">
        <f t="shared" ref="O893:O896" si="180">SUM(N893+O892)</f>
        <v>1.0301879199999999</v>
      </c>
      <c r="P893" s="197">
        <f t="shared" ref="P893:P900" si="181">P892+ROUNDDOWN(P$65/10,3)</f>
        <v>0.26540000000000002</v>
      </c>
      <c r="Q893" s="197">
        <f t="shared" ref="Q893:Q900" si="182">IF(Q892+P892*0.465&gt;1,1,Q892+P892*0.465)</f>
        <v>0.11643600000000001</v>
      </c>
      <c r="R893" s="198">
        <f>ROW(M2)*P893^IF(Q893=100%,0,1)*PRODUCT(INDEX(1-P$891:P892,))</f>
        <v>0.39788768000000008</v>
      </c>
      <c r="S893" s="198">
        <f t="shared" ref="S893:S902" si="183">SUM(R893+S892)</f>
        <v>0.64828768000000014</v>
      </c>
      <c r="T893" s="197">
        <f t="shared" ref="T893:T902" si="184">T892+ROUNDDOWN(T$65/10,3)</f>
        <v>0.17680000000000001</v>
      </c>
      <c r="U893" s="197">
        <f t="shared" ref="U893:U903" si="185">IF(U892+T892*0.465&gt;1,1,U892+T892*0.465)</f>
        <v>7.7562000000000006E-2</v>
      </c>
      <c r="V893" s="198">
        <f>ROW(Q2)*T893^IF(U893=100%,0,1)*PRODUCT(INDEX(1-T$891:T892,))</f>
        <v>0.29461952000000002</v>
      </c>
      <c r="W893" s="198">
        <f t="shared" ref="W893:W903" si="186">SUM(V893+W892)</f>
        <v>0.46141952000000003</v>
      </c>
      <c r="X893" s="197">
        <f t="shared" ref="X893:X902" si="187">X892+ROUNDDOWN(X$65/10,3)</f>
        <v>8.9800000000000005E-2</v>
      </c>
      <c r="Y893" s="197">
        <f t="shared" ref="Y893:Y910" si="188">IF(Y892+X892*0.465&gt;1,1,Y892+X892*0.465)</f>
        <v>3.9432000000000002E-2</v>
      </c>
      <c r="Z893" s="198">
        <f>ROW(U2)*X893^IF(Y893=100%,0,1)*PRODUCT(INDEX(1-X$891:X892,))</f>
        <v>0.16436992</v>
      </c>
      <c r="AA893" s="198">
        <f t="shared" ref="AA893:AA910" si="189">SUM(Z893+AA892)</f>
        <v>0.24916991999999999</v>
      </c>
      <c r="AB893" s="197">
        <f t="shared" ref="AB893:AB902" si="190">AB892+ROUNDDOWN(AB$65/10,3)</f>
        <v>5.3999999999999999E-2</v>
      </c>
      <c r="AC893" s="197">
        <f t="shared" ref="AC893:AC921" si="191">IF(AC892+AB892*0.465&gt;1,1,AC892+AB892*0.465)</f>
        <v>2.3715E-2</v>
      </c>
      <c r="AD893" s="198">
        <f>ROW(Y2)*AB893^IF(AC893=100%,0,1)*PRODUCT(INDEX(1-AB$891:AB892,))</f>
        <v>0.102492</v>
      </c>
      <c r="AE893" s="198">
        <f t="shared" ref="AE893:AE921" si="192">SUM(AD893+AE892)</f>
        <v>0.15349199999999999</v>
      </c>
      <c r="AF893" s="197">
        <f t="shared" ref="AF893:AF902" si="193">AF892+ROUNDDOWN(AF$65/10,3)</f>
        <v>1.9000000000000003E-2</v>
      </c>
      <c r="AG893" s="197">
        <f t="shared" ref="AG893:AG956" si="194">IF(AG892+AF892*0.465&gt;1,1,AG892+AF892*0.465)</f>
        <v>8.3700000000000007E-3</v>
      </c>
      <c r="AH893" s="198">
        <f>ROW(AC2)*AF893^IF(AG893=100%,0,1)*PRODUCT(INDEX(1-AF$891:AF892,))</f>
        <v>3.7316000000000002E-2</v>
      </c>
      <c r="AI893" s="198">
        <f t="shared" ref="AI893:AI956" si="195">SUM(AH893+AI892)</f>
        <v>5.5316000000000004E-2</v>
      </c>
      <c r="AJ893" s="197">
        <f t="shared" ref="AJ893:AJ902" si="196">AJ892+ROUNDDOWN(AJ$65/10,4)</f>
        <v>1.35E-2</v>
      </c>
      <c r="AK893" s="197">
        <f t="shared" ref="AK893:AK956" si="197">IF(AK892+AJ892*0.465&gt;1,1,AK892+AJ892*0.465)</f>
        <v>6.045E-3</v>
      </c>
      <c r="AL893" s="198">
        <f>ROW(AG2)*AJ893^IF(AK893=100%,0,1)*PRODUCT(INDEX(1-AJ$891:AJ892,))</f>
        <v>2.6648999999999999E-2</v>
      </c>
      <c r="AM893" s="199">
        <f t="shared" ref="AM893:AM956" si="198">SUM(AL893+AM892)</f>
        <v>3.9648999999999997E-2</v>
      </c>
      <c r="AN893" s="190"/>
    </row>
    <row r="894" spans="1:41" ht="14.45" hidden="1" customHeight="1">
      <c r="A894" s="186"/>
      <c r="B894" s="686"/>
      <c r="C894" s="196">
        <v>2</v>
      </c>
      <c r="D894" s="197"/>
      <c r="E894" s="197"/>
      <c r="F894" s="198"/>
      <c r="G894" s="198"/>
      <c r="H894" s="197">
        <f t="shared" ref="H894:H895" si="199">H893+ROUNDDOWN(H$65/10,3)</f>
        <v>0.84000000000000019</v>
      </c>
      <c r="I894" s="197">
        <f t="shared" ref="I894:I895" si="200">IF(I893+H893*0.465&gt;1,1,I893+H893*0.465)</f>
        <v>0.71842500000000009</v>
      </c>
      <c r="J894" s="198">
        <f>ROW(E3)*H894^IF(I894=100%,0,1)*PRODUCT(INDEX(1-H$891:H893,))</f>
        <v>0.12914999999999988</v>
      </c>
      <c r="K894" s="198">
        <f t="shared" si="179"/>
        <v>1.2766499999999998</v>
      </c>
      <c r="L894" s="197">
        <f>L893+ROUNDDOWN(L$65/10,3)</f>
        <v>0.56020000000000003</v>
      </c>
      <c r="M894" s="197">
        <f>IF(M893+L893*0.465&gt;1,1,M893+L893*0.465)</f>
        <v>0.47913600000000001</v>
      </c>
      <c r="N894" s="198">
        <f>ROW(I3)*L894^IF(M894=100%,0,1)*PRODUCT(INDEX(1-L$891:L893,))</f>
        <v>0.39461503082400007</v>
      </c>
      <c r="O894" s="198">
        <f t="shared" si="180"/>
        <v>1.4248029508240001</v>
      </c>
      <c r="P894" s="197">
        <f t="shared" si="181"/>
        <v>0.28040000000000004</v>
      </c>
      <c r="Q894" s="197">
        <f t="shared" si="182"/>
        <v>0.23984700000000003</v>
      </c>
      <c r="R894" s="198">
        <f>ROW(M3)*P894^IF(Q894=100%,0,1)*PRODUCT(INDEX(1-P$891:P893,))</f>
        <v>0.46321196179200003</v>
      </c>
      <c r="S894" s="198">
        <f t="shared" si="183"/>
        <v>1.1114996417920002</v>
      </c>
      <c r="T894" s="197">
        <f t="shared" si="184"/>
        <v>0.18680000000000002</v>
      </c>
      <c r="U894" s="197">
        <f t="shared" si="185"/>
        <v>0.15977400000000003</v>
      </c>
      <c r="V894" s="198">
        <f>ROW(Q3)*T894^IF(U894=100%,0,1)*PRODUCT(INDEX(1-T$891:T893,))</f>
        <v>0.38437289049599993</v>
      </c>
      <c r="W894" s="198">
        <f t="shared" si="186"/>
        <v>0.84579241049599996</v>
      </c>
      <c r="X894" s="197">
        <f t="shared" si="187"/>
        <v>9.4800000000000009E-2</v>
      </c>
      <c r="Y894" s="197">
        <f t="shared" si="188"/>
        <v>8.1189000000000011E-2</v>
      </c>
      <c r="Z894" s="198">
        <f>ROW(U3)*X894^IF(Y894=100%,0,1)*PRODUCT(INDEX(1-X$891:X893,))</f>
        <v>0.23690947737600004</v>
      </c>
      <c r="AA894" s="198">
        <f t="shared" si="189"/>
        <v>0.48607939737600003</v>
      </c>
      <c r="AB894" s="197">
        <f t="shared" si="190"/>
        <v>5.7000000000000002E-2</v>
      </c>
      <c r="AC894" s="197">
        <f t="shared" si="191"/>
        <v>4.8825E-2</v>
      </c>
      <c r="AD894" s="198">
        <f>ROW(Y3)*AB894^IF(AC894=100%,0,1)*PRODUCT(INDEX(1-AB$891:AB893,))</f>
        <v>0.15351593399999999</v>
      </c>
      <c r="AE894" s="198">
        <f t="shared" si="192"/>
        <v>0.30700793399999998</v>
      </c>
      <c r="AF894" s="197">
        <f t="shared" si="193"/>
        <v>2.0000000000000004E-2</v>
      </c>
      <c r="AG894" s="197">
        <f t="shared" si="194"/>
        <v>1.7205000000000005E-2</v>
      </c>
      <c r="AH894" s="198">
        <f>ROW(AC3)*AF894^IF(AG894=100%,0,1)*PRODUCT(INDEX(1-AF$891:AF893,))</f>
        <v>5.7800520000000008E-2</v>
      </c>
      <c r="AI894" s="198">
        <f t="shared" si="195"/>
        <v>0.11311652000000001</v>
      </c>
      <c r="AJ894" s="197">
        <f t="shared" si="196"/>
        <v>1.4E-2</v>
      </c>
      <c r="AK894" s="197">
        <f t="shared" si="197"/>
        <v>1.23225E-2</v>
      </c>
      <c r="AL894" s="198">
        <f>ROW(AG3)*AJ894^IF(AK894=100%,0,1)*PRODUCT(INDEX(1-AJ$891:AJ893,))</f>
        <v>4.0894371000000006E-2</v>
      </c>
      <c r="AM894" s="199">
        <f t="shared" si="198"/>
        <v>8.0543371000000002E-2</v>
      </c>
      <c r="AN894" s="190"/>
    </row>
    <row r="895" spans="1:41" ht="14.45" customHeight="1">
      <c r="A895" s="190"/>
      <c r="B895" s="686"/>
      <c r="C895" s="196">
        <v>3</v>
      </c>
      <c r="D895" s="197"/>
      <c r="E895" s="197"/>
      <c r="F895" s="198"/>
      <c r="G895" s="198"/>
      <c r="H895" s="197">
        <f t="shared" si="199"/>
        <v>0.88500000000000023</v>
      </c>
      <c r="I895" s="197">
        <f t="shared" si="200"/>
        <v>1</v>
      </c>
      <c r="J895" s="198">
        <f>ROW(E4)*H895^IF(I895=100%,0,1)*PRODUCT(INDEX(1-H$891:H894,))</f>
        <v>3.2799999999999926E-2</v>
      </c>
      <c r="K895" s="198">
        <f t="shared" si="179"/>
        <v>1.3094499999999998</v>
      </c>
      <c r="L895" s="197">
        <f>L894+ROUNDDOWN(L$65/10,3)</f>
        <v>0.59020000000000006</v>
      </c>
      <c r="M895" s="197">
        <f>IF(M894+L894*0.465&gt;1,1,M894+L894*0.465)</f>
        <v>0.73962900000000009</v>
      </c>
      <c r="N895" s="198">
        <f>ROW(I4)*L895^IF(M895=100%,0,1)*PRODUCT(INDEX(1-L$891:L894,))</f>
        <v>0.24379437764223363</v>
      </c>
      <c r="O895" s="198">
        <f t="shared" si="180"/>
        <v>1.6685973284662337</v>
      </c>
      <c r="P895" s="197">
        <f t="shared" si="181"/>
        <v>0.29540000000000005</v>
      </c>
      <c r="Q895" s="197">
        <f t="shared" si="182"/>
        <v>0.37023300000000003</v>
      </c>
      <c r="R895" s="198">
        <f>ROW(M4)*P895^IF(Q895=100%,0,1)*PRODUCT(INDEX(1-P$891:P894,))</f>
        <v>0.46821156730485769</v>
      </c>
      <c r="S895" s="198">
        <f t="shared" si="183"/>
        <v>1.5797112090968579</v>
      </c>
      <c r="T895" s="197">
        <f t="shared" si="184"/>
        <v>0.19680000000000003</v>
      </c>
      <c r="U895" s="197">
        <f t="shared" si="185"/>
        <v>0.24663600000000002</v>
      </c>
      <c r="V895" s="198">
        <f>ROW(Q4)*T895^IF(U895=100%,0,1)*PRODUCT(INDEX(1-T$891:T894,))</f>
        <v>0.43907335046184959</v>
      </c>
      <c r="W895" s="198">
        <f t="shared" si="186"/>
        <v>1.2848657609578495</v>
      </c>
      <c r="X895" s="197">
        <f t="shared" si="187"/>
        <v>9.9800000000000014E-2</v>
      </c>
      <c r="Y895" s="197">
        <f t="shared" si="188"/>
        <v>0.12527100000000002</v>
      </c>
      <c r="Z895" s="198">
        <f>ROW(U4)*X895^IF(Y895=100%,0,1)*PRODUCT(INDEX(1-X$891:X894,))</f>
        <v>0.30101484951183366</v>
      </c>
      <c r="AA895" s="198">
        <f t="shared" si="189"/>
        <v>0.78709424688783369</v>
      </c>
      <c r="AB895" s="197">
        <f t="shared" si="190"/>
        <v>6.0000000000000005E-2</v>
      </c>
      <c r="AC895" s="197">
        <f t="shared" si="191"/>
        <v>7.5330000000000008E-2</v>
      </c>
      <c r="AD895" s="198">
        <f>ROW(Y4)*AB895^IF(AC895=100%,0,1)*PRODUCT(INDEX(1-AB$891:AB894,))</f>
        <v>0.20317968527999999</v>
      </c>
      <c r="AE895" s="198">
        <f t="shared" si="192"/>
        <v>0.51018761928</v>
      </c>
      <c r="AF895" s="197">
        <f t="shared" si="193"/>
        <v>2.1000000000000005E-2</v>
      </c>
      <c r="AG895" s="197">
        <f t="shared" si="194"/>
        <v>2.6505000000000008E-2</v>
      </c>
      <c r="AH895" s="198">
        <f>ROW(AC4)*AF895^IF(AG895=100%,0,1)*PRODUCT(INDEX(1-AF$891:AF894,))</f>
        <v>7.9302313440000008E-2</v>
      </c>
      <c r="AI895" s="198">
        <f t="shared" si="195"/>
        <v>0.19241883344000002</v>
      </c>
      <c r="AJ895" s="197">
        <f t="shared" si="196"/>
        <v>1.4500000000000001E-2</v>
      </c>
      <c r="AK895" s="197">
        <f t="shared" si="197"/>
        <v>1.8832500000000002E-2</v>
      </c>
      <c r="AL895" s="198">
        <f>ROW(AG4)*AJ895^IF(AK895=100%,0,1)*PRODUCT(INDEX(1-AJ$891:AJ894,))</f>
        <v>5.5682554494000003E-2</v>
      </c>
      <c r="AM895" s="199">
        <f t="shared" si="198"/>
        <v>0.13622592549400001</v>
      </c>
      <c r="AN895" s="190"/>
    </row>
    <row r="896" spans="1:41" ht="14.45" customHeight="1">
      <c r="A896" s="190"/>
      <c r="B896" s="686"/>
      <c r="C896" s="196">
        <v>4</v>
      </c>
      <c r="D896" s="197"/>
      <c r="E896" s="197"/>
      <c r="F896" s="198"/>
      <c r="G896" s="198"/>
      <c r="H896" s="197"/>
      <c r="I896" s="197"/>
      <c r="J896" s="198"/>
      <c r="K896" s="198"/>
      <c r="L896" s="197">
        <f>L895+ROUNDDOWN(L$65/10,3)</f>
        <v>0.62020000000000008</v>
      </c>
      <c r="M896" s="197">
        <f>IF(M895+L895*0.465&gt;1,1,M895+L895*0.465)</f>
        <v>1</v>
      </c>
      <c r="N896" s="198">
        <f>ROW(I5)*L896^IF(M896=100%,0,1)*PRODUCT(INDEX(1-L$891:L895,))</f>
        <v>0.21159550990720799</v>
      </c>
      <c r="O896" s="198">
        <f t="shared" si="180"/>
        <v>1.8801928383734416</v>
      </c>
      <c r="P896" s="197">
        <f t="shared" si="181"/>
        <v>0.31040000000000006</v>
      </c>
      <c r="Q896" s="197">
        <f t="shared" si="182"/>
        <v>0.5075940000000001</v>
      </c>
      <c r="R896" s="198">
        <f>ROW(M5)*P896^IF(Q896=100%,0,1)*PRODUCT(INDEX(1-P$891:P895,))</f>
        <v>0.43331728397198727</v>
      </c>
      <c r="S896" s="198">
        <f t="shared" si="183"/>
        <v>2.0130284930688451</v>
      </c>
      <c r="T896" s="197">
        <f t="shared" si="184"/>
        <v>0.20680000000000004</v>
      </c>
      <c r="U896" s="197">
        <f t="shared" si="185"/>
        <v>0.33814800000000006</v>
      </c>
      <c r="V896" s="198">
        <f>ROW(Q5)*T896^IF(U896=100%,0,1)*PRODUCT(INDEX(1-T$891:T895,))</f>
        <v>0.46322952414132385</v>
      </c>
      <c r="W896" s="198">
        <f t="shared" si="186"/>
        <v>1.7480952850991733</v>
      </c>
      <c r="X896" s="197">
        <f t="shared" si="187"/>
        <v>0.10480000000000002</v>
      </c>
      <c r="Y896" s="197">
        <f t="shared" si="188"/>
        <v>0.17167800000000003</v>
      </c>
      <c r="Z896" s="198">
        <f>ROW(U5)*X896^IF(Y896=100%,0,1)*PRODUCT(INDEX(1-X$891:X895,))</f>
        <v>0.35568674695894192</v>
      </c>
      <c r="AA896" s="198">
        <f t="shared" si="189"/>
        <v>1.1427809938467757</v>
      </c>
      <c r="AB896" s="197">
        <f t="shared" si="190"/>
        <v>6.3E-2</v>
      </c>
      <c r="AC896" s="197">
        <f t="shared" si="191"/>
        <v>0.10323000000000002</v>
      </c>
      <c r="AD896" s="198">
        <f>ROW(Y5)*AB896^IF(AC896=100%,0,1)*PRODUCT(INDEX(1-AB$891:AB895,))</f>
        <v>0.25067293671419993</v>
      </c>
      <c r="AE896" s="198">
        <f t="shared" si="192"/>
        <v>0.76086055599419988</v>
      </c>
      <c r="AF896" s="197">
        <f t="shared" si="193"/>
        <v>2.2000000000000006E-2</v>
      </c>
      <c r="AG896" s="197">
        <f t="shared" si="194"/>
        <v>3.6270000000000011E-2</v>
      </c>
      <c r="AH896" s="198">
        <f>ROW(AC5)*AF896^IF(AG896=100%,0,1)*PRODUCT(INDEX(1-AF$891:AF895,))</f>
        <v>0.10166745398040002</v>
      </c>
      <c r="AI896" s="198">
        <f t="shared" si="195"/>
        <v>0.29408628742040005</v>
      </c>
      <c r="AJ896" s="197">
        <f t="shared" si="196"/>
        <v>1.5000000000000001E-2</v>
      </c>
      <c r="AK896" s="197">
        <f t="shared" si="197"/>
        <v>2.5575000000000004E-2</v>
      </c>
      <c r="AL896" s="198">
        <f>ROW(AG5)*AJ896^IF(AK896=100%,0,1)*PRODUCT(INDEX(1-AJ$891:AJ895,))</f>
        <v>7.0959255328237505E-2</v>
      </c>
      <c r="AM896" s="199">
        <f t="shared" si="198"/>
        <v>0.20718518082223752</v>
      </c>
      <c r="AN896" s="190"/>
    </row>
    <row r="897" spans="1:40" ht="14.45" hidden="1" customHeight="1">
      <c r="A897" s="190"/>
      <c r="B897" s="686"/>
      <c r="C897" s="196">
        <v>5</v>
      </c>
      <c r="D897" s="200"/>
      <c r="E897" s="200"/>
      <c r="F897" s="198"/>
      <c r="G897" s="198"/>
      <c r="H897" s="197"/>
      <c r="I897" s="197"/>
      <c r="J897" s="198"/>
      <c r="K897" s="198"/>
      <c r="L897" s="197"/>
      <c r="M897" s="197"/>
      <c r="N897" s="198"/>
      <c r="O897" s="198"/>
      <c r="P897" s="197">
        <f t="shared" si="181"/>
        <v>0.32540000000000008</v>
      </c>
      <c r="Q897" s="197">
        <f t="shared" si="182"/>
        <v>0.65193000000000012</v>
      </c>
      <c r="R897" s="198">
        <f>ROW(M6)*P897^IF(Q897=100%,0,1)*PRODUCT(INDEX(1-P$891:P896,))</f>
        <v>0.37590694300288385</v>
      </c>
      <c r="S897" s="198">
        <f t="shared" si="183"/>
        <v>2.388935436071729</v>
      </c>
      <c r="T897" s="197">
        <f t="shared" si="184"/>
        <v>0.21680000000000005</v>
      </c>
      <c r="U897" s="197">
        <f t="shared" si="185"/>
        <v>0.43431000000000008</v>
      </c>
      <c r="V897" s="198">
        <f>ROW(Q6)*T897^IF(U897=100%,0,1)*PRODUCT(INDEX(1-T$891:T896,))</f>
        <v>0.46224149230213396</v>
      </c>
      <c r="W897" s="198">
        <f t="shared" si="186"/>
        <v>2.2103367774013072</v>
      </c>
      <c r="X897" s="197">
        <f t="shared" si="187"/>
        <v>0.10980000000000002</v>
      </c>
      <c r="Y897" s="197">
        <f t="shared" si="188"/>
        <v>0.22041000000000005</v>
      </c>
      <c r="Z897" s="198">
        <f>ROW(U6)*X897^IF(Y897=100%,0,1)*PRODUCT(INDEX(1-X$891:X896,))</f>
        <v>0.40032255562632135</v>
      </c>
      <c r="AA897" s="198">
        <f t="shared" si="189"/>
        <v>1.5431035494730971</v>
      </c>
      <c r="AB897" s="197">
        <f t="shared" si="190"/>
        <v>6.6000000000000003E-2</v>
      </c>
      <c r="AC897" s="197">
        <f t="shared" si="191"/>
        <v>0.132525</v>
      </c>
      <c r="AD897" s="198">
        <f>ROW(Y6)*AB897^IF(AC897=100%,0,1)*PRODUCT(INDEX(1-AB$891:AB896,))</f>
        <v>0.29527839528151534</v>
      </c>
      <c r="AE897" s="198">
        <f t="shared" si="192"/>
        <v>1.0561389512757153</v>
      </c>
      <c r="AF897" s="197">
        <f t="shared" si="193"/>
        <v>2.3000000000000007E-2</v>
      </c>
      <c r="AG897" s="197">
        <f t="shared" si="194"/>
        <v>4.6500000000000014E-2</v>
      </c>
      <c r="AH897" s="198">
        <f>ROW(AC6)*AF897^IF(AG897=100%,0,1)*PRODUCT(INDEX(1-AF$891:AF896,))</f>
        <v>0.12474042053646098</v>
      </c>
      <c r="AI897" s="198">
        <f t="shared" si="195"/>
        <v>0.41882670795686106</v>
      </c>
      <c r="AJ897" s="197">
        <f t="shared" si="196"/>
        <v>1.5500000000000002E-2</v>
      </c>
      <c r="AK897" s="197">
        <f t="shared" si="197"/>
        <v>3.2550000000000003E-2</v>
      </c>
      <c r="AL897" s="198">
        <f>ROW(AG6)*AJ897^IF(AK897=100%,0,1)*PRODUCT(INDEX(1-AJ$891:AJ896,))</f>
        <v>8.6669634457909303E-2</v>
      </c>
      <c r="AM897" s="199">
        <f t="shared" si="198"/>
        <v>0.29385481528014684</v>
      </c>
      <c r="AN897" s="190"/>
    </row>
    <row r="898" spans="1:40" ht="14.45" hidden="1" customHeight="1">
      <c r="A898" s="190"/>
      <c r="B898" s="686"/>
      <c r="C898" s="196">
        <v>6</v>
      </c>
      <c r="D898" s="200"/>
      <c r="E898" s="200"/>
      <c r="F898" s="198"/>
      <c r="G898" s="198"/>
      <c r="H898" s="197"/>
      <c r="I898" s="197"/>
      <c r="J898" s="198"/>
      <c r="K898" s="198"/>
      <c r="L898" s="197"/>
      <c r="M898" s="197"/>
      <c r="N898" s="198"/>
      <c r="O898" s="198"/>
      <c r="P898" s="197">
        <f t="shared" si="181"/>
        <v>0.34040000000000009</v>
      </c>
      <c r="Q898" s="197">
        <f t="shared" si="182"/>
        <v>0.8032410000000002</v>
      </c>
      <c r="R898" s="198">
        <f>ROW(M7)*P898^IF(Q898=100%,0,1)*PRODUCT(INDEX(1-P$891:P897,))</f>
        <v>0.30948918440426826</v>
      </c>
      <c r="S898" s="198">
        <f t="shared" si="183"/>
        <v>2.6984246204759974</v>
      </c>
      <c r="T898" s="197">
        <f t="shared" si="184"/>
        <v>0.22680000000000006</v>
      </c>
      <c r="U898" s="197">
        <f t="shared" si="185"/>
        <v>0.5351220000000001</v>
      </c>
      <c r="V898" s="198">
        <f>ROW(Q7)*T898^IF(U898=100%,0,1)*PRODUCT(INDEX(1-T$891:T897,))</f>
        <v>0.4418472612067107</v>
      </c>
      <c r="W898" s="198">
        <f t="shared" si="186"/>
        <v>2.6521840386080178</v>
      </c>
      <c r="X898" s="197">
        <f t="shared" si="187"/>
        <v>0.11480000000000003</v>
      </c>
      <c r="Y898" s="197">
        <f t="shared" si="188"/>
        <v>0.27146700000000007</v>
      </c>
      <c r="Z898" s="198">
        <f>ROW(U7)*X898^IF(Y898=100%,0,1)*PRODUCT(INDEX(1-X$891:X897,))</f>
        <v>0.43469434261582846</v>
      </c>
      <c r="AA898" s="198">
        <f t="shared" si="189"/>
        <v>1.9777978920889256</v>
      </c>
      <c r="AB898" s="197">
        <f t="shared" si="190"/>
        <v>6.9000000000000006E-2</v>
      </c>
      <c r="AC898" s="197">
        <f t="shared" si="191"/>
        <v>0.163215</v>
      </c>
      <c r="AD898" s="198">
        <f>ROW(Y7)*AB898^IF(AC898=100%,0,1)*PRODUCT(INDEX(1-AB$891:AB897,))</f>
        <v>0.33638025312168623</v>
      </c>
      <c r="AE898" s="198">
        <f t="shared" si="192"/>
        <v>1.3925192043974015</v>
      </c>
      <c r="AF898" s="197">
        <f t="shared" si="193"/>
        <v>2.4000000000000007E-2</v>
      </c>
      <c r="AG898" s="197">
        <f t="shared" si="194"/>
        <v>5.7195000000000017E-2</v>
      </c>
      <c r="AH898" s="198">
        <f>ROW(AC7)*AF898^IF(AG898=100%,0,1)*PRODUCT(INDEX(1-AF$891:AF897,))</f>
        <v>0.14836517148675768</v>
      </c>
      <c r="AI898" s="198">
        <f t="shared" si="195"/>
        <v>0.56719187944361871</v>
      </c>
      <c r="AJ898" s="197">
        <f t="shared" si="196"/>
        <v>1.6E-2</v>
      </c>
      <c r="AK898" s="197">
        <f t="shared" si="197"/>
        <v>3.9757500000000001E-2</v>
      </c>
      <c r="AL898" s="198">
        <f>ROW(AG7)*AJ898^IF(AK898=100%,0,1)*PRODUCT(INDEX(1-AJ$891:AJ897,))</f>
        <v>0.10275850079426785</v>
      </c>
      <c r="AM898" s="199">
        <f t="shared" si="198"/>
        <v>0.39661331607441469</v>
      </c>
      <c r="AN898" s="190"/>
    </row>
    <row r="899" spans="1:40" ht="14.45" hidden="1" customHeight="1">
      <c r="A899" s="190"/>
      <c r="B899" s="686"/>
      <c r="C899" s="196">
        <v>7</v>
      </c>
      <c r="D899" s="200"/>
      <c r="E899" s="200"/>
      <c r="F899" s="198"/>
      <c r="G899" s="198"/>
      <c r="H899" s="197"/>
      <c r="I899" s="197"/>
      <c r="J899" s="198"/>
      <c r="K899" s="198"/>
      <c r="L899" s="197"/>
      <c r="M899" s="197"/>
      <c r="N899" s="198"/>
      <c r="O899" s="198"/>
      <c r="P899" s="197">
        <f t="shared" si="181"/>
        <v>0.3554000000000001</v>
      </c>
      <c r="Q899" s="197">
        <f t="shared" si="182"/>
        <v>0.96152700000000024</v>
      </c>
      <c r="R899" s="198">
        <f>ROW(M8)*P899^IF(Q899=100%,0,1)*PRODUCT(INDEX(1-P$891:P898,))</f>
        <v>0.2435824209103504</v>
      </c>
      <c r="S899" s="198">
        <f t="shared" si="183"/>
        <v>2.9420070413863479</v>
      </c>
      <c r="T899" s="197">
        <f t="shared" si="184"/>
        <v>0.23680000000000007</v>
      </c>
      <c r="U899" s="197">
        <f t="shared" si="185"/>
        <v>0.64058400000000015</v>
      </c>
      <c r="V899" s="198">
        <f>ROW(Q8)*T899^IF(U899=100%,0,1)*PRODUCT(INDEX(1-T$891:T898,))</f>
        <v>0.40765672159253613</v>
      </c>
      <c r="W899" s="198">
        <f t="shared" si="186"/>
        <v>3.059840760200554</v>
      </c>
      <c r="X899" s="197">
        <f t="shared" si="187"/>
        <v>0.11980000000000003</v>
      </c>
      <c r="Y899" s="197">
        <f t="shared" si="188"/>
        <v>0.32484900000000005</v>
      </c>
      <c r="Z899" s="198">
        <f>ROW(U8)*X899^IF(Y899=100%,0,1)*PRODUCT(INDEX(1-X$891:X898,))</f>
        <v>0.45891501805482388</v>
      </c>
      <c r="AA899" s="198">
        <f t="shared" si="189"/>
        <v>2.4367129101437497</v>
      </c>
      <c r="AB899" s="197">
        <f t="shared" si="190"/>
        <v>7.2000000000000008E-2</v>
      </c>
      <c r="AC899" s="197">
        <f t="shared" si="191"/>
        <v>0.1953</v>
      </c>
      <c r="AD899" s="198">
        <f>ROW(Y8)*AB899^IF(AC899=100%,0,1)*PRODUCT(INDEX(1-AB$891:AB898,))</f>
        <v>0.37346983233545133</v>
      </c>
      <c r="AE899" s="198">
        <f t="shared" si="192"/>
        <v>1.7659890367328528</v>
      </c>
      <c r="AF899" s="197">
        <f t="shared" si="193"/>
        <v>2.5000000000000008E-2</v>
      </c>
      <c r="AG899" s="197">
        <f t="shared" si="194"/>
        <v>6.8355000000000027E-2</v>
      </c>
      <c r="AH899" s="198">
        <f>ROW(AC8)*AF899^IF(AG899=100%,0,1)*PRODUCT(INDEX(1-AF$891:AF898,))</f>
        <v>0.17238619925128035</v>
      </c>
      <c r="AI899" s="198">
        <f t="shared" si="195"/>
        <v>0.73957807869489911</v>
      </c>
      <c r="AJ899" s="197">
        <f t="shared" si="196"/>
        <v>1.6500000000000001E-2</v>
      </c>
      <c r="AK899" s="197">
        <f t="shared" si="197"/>
        <v>4.7197500000000003E-2</v>
      </c>
      <c r="AL899" s="198">
        <f>ROW(AG8)*AJ899^IF(AK899=100%,0,1)*PRODUCT(INDEX(1-AJ$891:AJ898,))</f>
        <v>0.1191705013496952</v>
      </c>
      <c r="AM899" s="199">
        <f t="shared" si="198"/>
        <v>0.51578381742410984</v>
      </c>
      <c r="AN899" s="190"/>
    </row>
    <row r="900" spans="1:40" ht="14.45" customHeight="1">
      <c r="A900" s="190"/>
      <c r="B900" s="686"/>
      <c r="C900" s="196">
        <v>8</v>
      </c>
      <c r="D900" s="200"/>
      <c r="E900" s="200"/>
      <c r="F900" s="198"/>
      <c r="G900" s="198"/>
      <c r="H900" s="197"/>
      <c r="I900" s="197"/>
      <c r="J900" s="198"/>
      <c r="K900" s="198"/>
      <c r="L900" s="197"/>
      <c r="M900" s="197"/>
      <c r="N900" s="198"/>
      <c r="O900" s="198"/>
      <c r="P900" s="197">
        <f t="shared" si="181"/>
        <v>0.37040000000000012</v>
      </c>
      <c r="Q900" s="197">
        <f t="shared" si="182"/>
        <v>1</v>
      </c>
      <c r="R900" s="198">
        <f>ROW(M9)*P900^IF(Q900=100%,0,1)*PRODUCT(INDEX(1-P$891:P899,))</f>
        <v>0.49701711334739235</v>
      </c>
      <c r="S900" s="198">
        <f t="shared" si="183"/>
        <v>3.4390241547337403</v>
      </c>
      <c r="T900" s="197">
        <f t="shared" si="184"/>
        <v>0.24680000000000007</v>
      </c>
      <c r="U900" s="197">
        <f t="shared" si="185"/>
        <v>0.75069600000000025</v>
      </c>
      <c r="V900" s="198">
        <f>ROW(Q9)*T900^IF(U900=100%,0,1)*PRODUCT(INDEX(1-T$891:T899,))</f>
        <v>0.36479506036371595</v>
      </c>
      <c r="W900" s="198">
        <f t="shared" si="186"/>
        <v>3.4246358205642697</v>
      </c>
      <c r="X900" s="197">
        <f t="shared" si="187"/>
        <v>0.12480000000000004</v>
      </c>
      <c r="Y900" s="197">
        <f t="shared" si="188"/>
        <v>0.38055600000000006</v>
      </c>
      <c r="Z900" s="198">
        <f>ROW(U9)*X900^IF(Y900=100%,0,1)*PRODUCT(INDEX(1-X$891:X899,))</f>
        <v>0.47339528083820182</v>
      </c>
      <c r="AA900" s="198">
        <f t="shared" si="189"/>
        <v>2.9101081909819513</v>
      </c>
      <c r="AB900" s="197">
        <f t="shared" si="190"/>
        <v>7.5000000000000011E-2</v>
      </c>
      <c r="AC900" s="197">
        <f t="shared" si="191"/>
        <v>0.22878000000000001</v>
      </c>
      <c r="AD900" s="198">
        <f>ROW(Y9)*AB900^IF(AC900=100%,0,1)*PRODUCT(INDEX(1-AB$891:AB899,))</f>
        <v>0.40614844266480332</v>
      </c>
      <c r="AE900" s="198">
        <f t="shared" si="192"/>
        <v>2.172137479397656</v>
      </c>
      <c r="AF900" s="197">
        <f t="shared" si="193"/>
        <v>2.6000000000000009E-2</v>
      </c>
      <c r="AG900" s="197">
        <f t="shared" si="194"/>
        <v>7.9980000000000037E-2</v>
      </c>
      <c r="AH900" s="198">
        <f>ROW(AC9)*AF900^IF(AG900=100%,0,1)*PRODUCT(INDEX(1-AF$891:AF899,))</f>
        <v>0.19664955679589807</v>
      </c>
      <c r="AI900" s="198">
        <f t="shared" si="195"/>
        <v>0.93622763549079724</v>
      </c>
      <c r="AJ900" s="197">
        <f t="shared" si="196"/>
        <v>1.7000000000000001E-2</v>
      </c>
      <c r="AK900" s="197">
        <f t="shared" si="197"/>
        <v>5.4870000000000002E-2</v>
      </c>
      <c r="AL900" s="198">
        <f>ROW(AG9)*AJ900^IF(AK900=100%,0,1)*PRODUCT(INDEX(1-AJ$891:AJ899,))</f>
        <v>0.13585030890792474</v>
      </c>
      <c r="AM900" s="199">
        <f t="shared" si="198"/>
        <v>0.65163412633203455</v>
      </c>
      <c r="AN900" s="190"/>
    </row>
    <row r="901" spans="1:40" ht="14.45" hidden="1" customHeight="1">
      <c r="A901" s="190"/>
      <c r="B901" s="686"/>
      <c r="C901" s="196">
        <v>9</v>
      </c>
      <c r="D901" s="200"/>
      <c r="E901" s="200"/>
      <c r="F901" s="198"/>
      <c r="G901" s="198"/>
      <c r="H901" s="197"/>
      <c r="I901" s="197"/>
      <c r="J901" s="198"/>
      <c r="K901" s="198"/>
      <c r="L901" s="197"/>
      <c r="M901" s="197"/>
      <c r="N901" s="198"/>
      <c r="O901" s="198"/>
      <c r="P901" s="197"/>
      <c r="Q901" s="197"/>
      <c r="R901" s="198">
        <f>ROW(M10)*P901^IF(Q901=100%,0,1)*PRODUCT(INDEX(1-P$891:P900,))</f>
        <v>0</v>
      </c>
      <c r="S901" s="198">
        <f t="shared" si="183"/>
        <v>3.4390241547337403</v>
      </c>
      <c r="T901" s="197">
        <f t="shared" si="184"/>
        <v>0.25680000000000008</v>
      </c>
      <c r="U901" s="197">
        <f t="shared" si="185"/>
        <v>0.86545800000000028</v>
      </c>
      <c r="V901" s="198">
        <f>ROW(Q10)*T901^IF(U901=100%,0,1)*PRODUCT(INDEX(1-T$891:T900,))</f>
        <v>0.31766298674075355</v>
      </c>
      <c r="W901" s="198">
        <f t="shared" si="186"/>
        <v>3.7422988073050232</v>
      </c>
      <c r="X901" s="197">
        <f t="shared" si="187"/>
        <v>0.12980000000000003</v>
      </c>
      <c r="Y901" s="197">
        <f t="shared" si="188"/>
        <v>0.43858800000000009</v>
      </c>
      <c r="Z901" s="198">
        <f>ROW(U10)*X901^IF(Y901=100%,0,1)*PRODUCT(INDEX(1-X$891:X900,))</f>
        <v>0.47879414496696332</v>
      </c>
      <c r="AA901" s="198">
        <f t="shared" si="189"/>
        <v>3.3889023359489148</v>
      </c>
      <c r="AB901" s="197">
        <f t="shared" si="190"/>
        <v>7.8000000000000014E-2</v>
      </c>
      <c r="AC901" s="197">
        <f t="shared" si="191"/>
        <v>0.26365500000000003</v>
      </c>
      <c r="AD901" s="198">
        <f>ROW(Y10)*AB901^IF(AC901=100%,0,1)*PRODUCT(INDEX(1-AB$891:AB900,))</f>
        <v>0.43412755760393423</v>
      </c>
      <c r="AE901" s="198">
        <f t="shared" si="192"/>
        <v>2.6062650370015903</v>
      </c>
      <c r="AF901" s="197">
        <f t="shared" si="193"/>
        <v>2.700000000000001E-2</v>
      </c>
      <c r="AG901" s="197">
        <f t="shared" si="194"/>
        <v>9.2070000000000041E-2</v>
      </c>
      <c r="AH901" s="198">
        <f>ROW(AC10)*AF901^IF(AG901=100%,0,1)*PRODUCT(INDEX(1-AF$891:AF900,))</f>
        <v>0.22100384806062084</v>
      </c>
      <c r="AI901" s="198">
        <f t="shared" si="195"/>
        <v>1.1572314835514181</v>
      </c>
      <c r="AJ901" s="197">
        <f t="shared" si="196"/>
        <v>1.7500000000000002E-2</v>
      </c>
      <c r="AK901" s="197">
        <f t="shared" si="197"/>
        <v>6.2774999999999997E-2</v>
      </c>
      <c r="AL901" s="198">
        <f>ROW(AG10)*AJ901^IF(AK901=100%,0,1)*PRODUCT(INDEX(1-AJ$891:AJ900,))</f>
        <v>0.15274280646984151</v>
      </c>
      <c r="AM901" s="199">
        <f t="shared" si="198"/>
        <v>0.80437693280187605</v>
      </c>
      <c r="AN901" s="190"/>
    </row>
    <row r="902" spans="1:40" ht="14.45" hidden="1" customHeight="1">
      <c r="A902" s="190"/>
      <c r="B902" s="686"/>
      <c r="C902" s="196">
        <v>10</v>
      </c>
      <c r="D902" s="200"/>
      <c r="E902" s="200"/>
      <c r="F902" s="198"/>
      <c r="G902" s="198"/>
      <c r="H902" s="197"/>
      <c r="I902" s="197"/>
      <c r="J902" s="198"/>
      <c r="K902" s="198"/>
      <c r="L902" s="197"/>
      <c r="M902" s="197"/>
      <c r="N902" s="198"/>
      <c r="O902" s="198"/>
      <c r="P902" s="197"/>
      <c r="Q902" s="197"/>
      <c r="R902" s="198">
        <f>ROW(M11)*P902^IF(Q902=100%,0,1)*PRODUCT(INDEX(1-P$891:P901,))</f>
        <v>0</v>
      </c>
      <c r="S902" s="198">
        <f t="shared" si="183"/>
        <v>3.4390241547337403</v>
      </c>
      <c r="T902" s="197">
        <f t="shared" si="184"/>
        <v>0.26680000000000009</v>
      </c>
      <c r="U902" s="197">
        <f t="shared" si="185"/>
        <v>0.98487000000000036</v>
      </c>
      <c r="V902" s="198">
        <f>ROW(Q11)*T902^IF(U902=100%,0,1)*PRODUCT(INDEX(1-T$891:T901,))</f>
        <v>0.26980861146704149</v>
      </c>
      <c r="W902" s="198">
        <f t="shared" si="186"/>
        <v>4.0121074187720644</v>
      </c>
      <c r="X902" s="197">
        <f t="shared" si="187"/>
        <v>0.13480000000000003</v>
      </c>
      <c r="Y902" s="197">
        <f t="shared" si="188"/>
        <v>0.49894500000000008</v>
      </c>
      <c r="Z902" s="198">
        <f>ROW(U11)*X902^IF(Y902=100%,0,1)*PRODUCT(INDEX(1-X$891:X901,))</f>
        <v>0.47596585114655848</v>
      </c>
      <c r="AA902" s="198">
        <f t="shared" si="189"/>
        <v>3.8648681870954733</v>
      </c>
      <c r="AB902" s="197">
        <f t="shared" si="190"/>
        <v>8.1000000000000016E-2</v>
      </c>
      <c r="AC902" s="197">
        <f t="shared" si="191"/>
        <v>0.29992500000000005</v>
      </c>
      <c r="AD902" s="198">
        <f>ROW(Y11)*AB902^IF(AC902=100%,0,1)*PRODUCT(INDEX(1-AB$891:AB901,))</f>
        <v>0.45722648311121433</v>
      </c>
      <c r="AE902" s="198">
        <f t="shared" si="192"/>
        <v>3.0634915201128048</v>
      </c>
      <c r="AF902" s="197">
        <f t="shared" si="193"/>
        <v>2.8000000000000011E-2</v>
      </c>
      <c r="AG902" s="197">
        <f t="shared" si="194"/>
        <v>0.10462500000000005</v>
      </c>
      <c r="AH902" s="198">
        <f>ROW(AC11)*AF902^IF(AG902=100%,0,1)*PRODUCT(INDEX(1-AF$891:AF901,))</f>
        <v>0.24530117482295957</v>
      </c>
      <c r="AI902" s="198">
        <f t="shared" si="195"/>
        <v>1.4025326583743778</v>
      </c>
      <c r="AJ902" s="197">
        <f t="shared" si="196"/>
        <v>1.8000000000000002E-2</v>
      </c>
      <c r="AK902" s="197">
        <f t="shared" si="197"/>
        <v>7.0912500000000003E-2</v>
      </c>
      <c r="AL902" s="198">
        <f>ROW(AG11)*AJ902^IF(AK902=100%,0,1)*PRODUCT(INDEX(1-AJ$891:AJ901,))</f>
        <v>0.16979326775206066</v>
      </c>
      <c r="AM902" s="199">
        <f t="shared" si="198"/>
        <v>0.97417020055393677</v>
      </c>
      <c r="AN902" s="190"/>
    </row>
    <row r="903" spans="1:40" ht="14.45" customHeight="1">
      <c r="A903" s="190"/>
      <c r="B903" s="686"/>
      <c r="C903" s="196">
        <v>11</v>
      </c>
      <c r="D903" s="200"/>
      <c r="E903" s="200"/>
      <c r="F903" s="198"/>
      <c r="G903" s="198"/>
      <c r="H903" s="197"/>
      <c r="I903" s="197"/>
      <c r="J903" s="198"/>
      <c r="K903" s="198"/>
      <c r="L903" s="197"/>
      <c r="M903" s="197"/>
      <c r="N903" s="198"/>
      <c r="O903" s="198"/>
      <c r="P903" s="197"/>
      <c r="Q903" s="197"/>
      <c r="R903" s="198"/>
      <c r="S903" s="198"/>
      <c r="T903" s="197">
        <f>T902</f>
        <v>0.26680000000000009</v>
      </c>
      <c r="U903" s="197">
        <f t="shared" si="185"/>
        <v>1</v>
      </c>
      <c r="V903" s="198">
        <f>ROW(Q12)*T903^IF(U903=100%,0,1)*PRODUCT(INDEX(1-T$891:T902,))</f>
        <v>0.80887422895312</v>
      </c>
      <c r="W903" s="198">
        <f t="shared" si="186"/>
        <v>4.8209816477251843</v>
      </c>
      <c r="X903" s="197">
        <f t="shared" ref="X903:X910" si="201">X902</f>
        <v>0.13480000000000003</v>
      </c>
      <c r="Y903" s="197">
        <f t="shared" si="188"/>
        <v>0.5616270000000001</v>
      </c>
      <c r="Z903" s="198">
        <f>ROW(U12)*X903^IF(Y903=100%,0,1)*PRODUCT(INDEX(1-X$891:X902,))</f>
        <v>0.44924253208582082</v>
      </c>
      <c r="AA903" s="198">
        <f t="shared" si="189"/>
        <v>4.3141107191812944</v>
      </c>
      <c r="AB903" s="197">
        <f t="shared" ref="AB903:AB921" si="202">AB902</f>
        <v>8.1000000000000016E-2</v>
      </c>
      <c r="AC903" s="197">
        <f t="shared" si="191"/>
        <v>0.33759000000000006</v>
      </c>
      <c r="AD903" s="198">
        <f>ROW(Y12)*AB903^IF(AC903=100%,0,1)*PRODUCT(INDEX(1-AB$891:AB902,))</f>
        <v>0.45839033234095194</v>
      </c>
      <c r="AE903" s="198">
        <f t="shared" si="192"/>
        <v>3.521881852453757</v>
      </c>
      <c r="AF903" s="197">
        <f t="shared" ref="AF903:AF966" si="203">AF902</f>
        <v>2.8000000000000011E-2</v>
      </c>
      <c r="AG903" s="197">
        <f t="shared" si="194"/>
        <v>0.11764500000000006</v>
      </c>
      <c r="AH903" s="198">
        <f>ROW(AC12)*AF903^IF(AG903=100%,0,1)*PRODUCT(INDEX(1-AF$891:AF902,))</f>
        <v>0.2601084457395455</v>
      </c>
      <c r="AI903" s="198">
        <f t="shared" si="195"/>
        <v>1.6626411041139233</v>
      </c>
      <c r="AJ903" s="197">
        <f t="shared" ref="AJ903:AJ966" si="204">AJ902</f>
        <v>1.8000000000000002E-2</v>
      </c>
      <c r="AK903" s="197">
        <f t="shared" si="197"/>
        <v>7.9282500000000006E-2</v>
      </c>
      <c r="AL903" s="198">
        <f>ROW(AG12)*AJ903^IF(AK903=100%,0,1)*PRODUCT(INDEX(1-AJ$891:AJ902,))</f>
        <v>0.18189489701729847</v>
      </c>
      <c r="AM903" s="199">
        <f t="shared" si="198"/>
        <v>1.1560650975712352</v>
      </c>
      <c r="AN903" s="190"/>
    </row>
    <row r="904" spans="1:40" ht="14.45" hidden="1" customHeight="1">
      <c r="A904" s="190"/>
      <c r="B904" s="686"/>
      <c r="C904" s="196">
        <v>12</v>
      </c>
      <c r="D904" s="200"/>
      <c r="E904" s="200"/>
      <c r="F904" s="198"/>
      <c r="G904" s="198"/>
      <c r="H904" s="197"/>
      <c r="I904" s="197"/>
      <c r="J904" s="198"/>
      <c r="K904" s="198"/>
      <c r="L904" s="197"/>
      <c r="M904" s="197"/>
      <c r="N904" s="198"/>
      <c r="O904" s="198"/>
      <c r="P904" s="197"/>
      <c r="Q904" s="197"/>
      <c r="R904" s="198"/>
      <c r="S904" s="198"/>
      <c r="T904" s="197"/>
      <c r="U904" s="197"/>
      <c r="V904" s="198"/>
      <c r="W904" s="198"/>
      <c r="X904" s="197">
        <f t="shared" si="201"/>
        <v>0.13480000000000003</v>
      </c>
      <c r="Y904" s="197">
        <f t="shared" si="188"/>
        <v>0.62430900000000011</v>
      </c>
      <c r="Z904" s="198">
        <f>ROW(U13)*X904^IF(Y904=100%,0,1)*PRODUCT(INDEX(1-X$891:X903,))</f>
        <v>0.42107502532403984</v>
      </c>
      <c r="AA904" s="198">
        <f t="shared" si="189"/>
        <v>4.7351857445053342</v>
      </c>
      <c r="AB904" s="197">
        <f t="shared" si="202"/>
        <v>8.1000000000000016E-2</v>
      </c>
      <c r="AC904" s="197">
        <f t="shared" si="191"/>
        <v>0.37525500000000006</v>
      </c>
      <c r="AD904" s="198">
        <f>ROW(Y13)*AB904^IF(AC904=100%,0,1)*PRODUCT(INDEX(1-AB$891:AB903,))</f>
        <v>0.45636577503977943</v>
      </c>
      <c r="AE904" s="198">
        <f t="shared" si="192"/>
        <v>3.9782476274935363</v>
      </c>
      <c r="AF904" s="197">
        <f t="shared" si="203"/>
        <v>2.8000000000000011E-2</v>
      </c>
      <c r="AG904" s="197">
        <f t="shared" si="194"/>
        <v>0.13066500000000006</v>
      </c>
      <c r="AH904" s="198">
        <f>ROW(AC13)*AF904^IF(AG904=100%,0,1)*PRODUCT(INDEX(1-AF$891:AF903,))</f>
        <v>0.27389419336374143</v>
      </c>
      <c r="AI904" s="198">
        <f t="shared" si="195"/>
        <v>1.9365352974776648</v>
      </c>
      <c r="AJ904" s="197">
        <f t="shared" si="204"/>
        <v>1.8000000000000002E-2</v>
      </c>
      <c r="AK904" s="197">
        <f t="shared" si="197"/>
        <v>8.7652500000000008E-2</v>
      </c>
      <c r="AL904" s="198">
        <f>ROW(AG13)*AJ904^IF(AK904=100%,0,1)*PRODUCT(INDEX(1-AJ$891:AJ903,))</f>
        <v>0.19350585461023601</v>
      </c>
      <c r="AM904" s="199">
        <f t="shared" si="198"/>
        <v>1.3495709521814712</v>
      </c>
      <c r="AN904" s="190"/>
    </row>
    <row r="905" spans="1:40" ht="14.45" hidden="1" customHeight="1">
      <c r="A905" s="190"/>
      <c r="B905" s="686"/>
      <c r="C905" s="196">
        <v>13</v>
      </c>
      <c r="D905" s="200"/>
      <c r="E905" s="200"/>
      <c r="F905" s="198"/>
      <c r="G905" s="198"/>
      <c r="H905" s="197"/>
      <c r="I905" s="197"/>
      <c r="J905" s="198"/>
      <c r="K905" s="198"/>
      <c r="L905" s="197"/>
      <c r="M905" s="197"/>
      <c r="N905" s="198"/>
      <c r="O905" s="198"/>
      <c r="P905" s="197"/>
      <c r="Q905" s="197"/>
      <c r="R905" s="198"/>
      <c r="S905" s="198"/>
      <c r="T905" s="197"/>
      <c r="U905" s="197"/>
      <c r="V905" s="198"/>
      <c r="W905" s="198"/>
      <c r="X905" s="197">
        <f t="shared" si="201"/>
        <v>0.13480000000000003</v>
      </c>
      <c r="Y905" s="197">
        <f t="shared" si="188"/>
        <v>0.68699100000000013</v>
      </c>
      <c r="Z905" s="198">
        <f>ROW(U14)*X905^IF(Y905=100%,0,1)*PRODUCT(INDEX(1-X$891:X904,))</f>
        <v>0.39233827436500224</v>
      </c>
      <c r="AA905" s="198">
        <f t="shared" si="189"/>
        <v>5.1275240188703366</v>
      </c>
      <c r="AB905" s="197">
        <f t="shared" si="202"/>
        <v>8.1000000000000016E-2</v>
      </c>
      <c r="AC905" s="197">
        <f t="shared" si="191"/>
        <v>0.41292000000000006</v>
      </c>
      <c r="AD905" s="198">
        <f>ROW(Y14)*AB905^IF(AC905=100%,0,1)*PRODUCT(INDEX(1-AB$891:AB904,))</f>
        <v>0.45166169705090792</v>
      </c>
      <c r="AE905" s="198">
        <f t="shared" si="192"/>
        <v>4.4299093245444441</v>
      </c>
      <c r="AF905" s="197">
        <f t="shared" si="203"/>
        <v>2.8000000000000011E-2</v>
      </c>
      <c r="AG905" s="197">
        <f t="shared" si="194"/>
        <v>0.14368500000000006</v>
      </c>
      <c r="AH905" s="198">
        <f>ROW(AC14)*AF905^IF(AG905=100%,0,1)*PRODUCT(INDEX(1-AF$891:AF904,))</f>
        <v>0.28670401409952251</v>
      </c>
      <c r="AI905" s="198">
        <f t="shared" si="195"/>
        <v>2.2232393115771876</v>
      </c>
      <c r="AJ905" s="197">
        <f t="shared" si="204"/>
        <v>1.8000000000000002E-2</v>
      </c>
      <c r="AK905" s="197">
        <f t="shared" si="197"/>
        <v>9.6022500000000011E-2</v>
      </c>
      <c r="AL905" s="198">
        <f>ROW(AG14)*AJ905^IF(AK905=100%,0,1)*PRODUCT(INDEX(1-AJ$891:AJ904,))</f>
        <v>0.20463988378319417</v>
      </c>
      <c r="AM905" s="199">
        <f t="shared" si="198"/>
        <v>1.5542108359646654</v>
      </c>
      <c r="AN905" s="190"/>
    </row>
    <row r="906" spans="1:40" ht="14.45" hidden="1" customHeight="1">
      <c r="A906" s="190"/>
      <c r="B906" s="686"/>
      <c r="C906" s="196">
        <v>14</v>
      </c>
      <c r="D906" s="200"/>
      <c r="E906" s="200"/>
      <c r="F906" s="198"/>
      <c r="G906" s="198"/>
      <c r="H906" s="197"/>
      <c r="I906" s="197"/>
      <c r="J906" s="198"/>
      <c r="K906" s="198"/>
      <c r="L906" s="197"/>
      <c r="M906" s="197"/>
      <c r="N906" s="198"/>
      <c r="O906" s="198"/>
      <c r="P906" s="197"/>
      <c r="Q906" s="197"/>
      <c r="R906" s="198"/>
      <c r="S906" s="198"/>
      <c r="T906" s="197"/>
      <c r="U906" s="197"/>
      <c r="V906" s="198"/>
      <c r="W906" s="198"/>
      <c r="X906" s="197">
        <f t="shared" si="201"/>
        <v>0.13480000000000003</v>
      </c>
      <c r="Y906" s="197">
        <f t="shared" si="188"/>
        <v>0.74967300000000014</v>
      </c>
      <c r="Z906" s="198">
        <f>ROW(U15)*X906^IF(Y906=100%,0,1)*PRODUCT(INDEX(1-X$891:X905,))</f>
        <v>0.36369758033635702</v>
      </c>
      <c r="AA906" s="198">
        <f t="shared" si="189"/>
        <v>5.4912215992066935</v>
      </c>
      <c r="AB906" s="197">
        <f t="shared" si="202"/>
        <v>8.1000000000000016E-2</v>
      </c>
      <c r="AC906" s="197">
        <f t="shared" si="191"/>
        <v>0.45058500000000007</v>
      </c>
      <c r="AD906" s="198">
        <f>ROW(Y15)*AB906^IF(AC906=100%,0,1)*PRODUCT(INDEX(1-AB$891:AB905,))</f>
        <v>0.44472546384619754</v>
      </c>
      <c r="AE906" s="198">
        <f t="shared" si="192"/>
        <v>4.874634788390642</v>
      </c>
      <c r="AF906" s="197">
        <f t="shared" si="203"/>
        <v>2.8000000000000011E-2</v>
      </c>
      <c r="AG906" s="197">
        <f t="shared" si="194"/>
        <v>0.15670500000000007</v>
      </c>
      <c r="AH906" s="198">
        <f>ROW(AC15)*AF906^IF(AG906=100%,0,1)*PRODUCT(INDEX(1-AF$891:AF905,))</f>
        <v>0.29858175182650276</v>
      </c>
      <c r="AI906" s="198">
        <f t="shared" si="195"/>
        <v>2.5218210634036904</v>
      </c>
      <c r="AJ906" s="197">
        <f t="shared" si="204"/>
        <v>1.8000000000000002E-2</v>
      </c>
      <c r="AK906" s="197">
        <f t="shared" si="197"/>
        <v>0.10439250000000001</v>
      </c>
      <c r="AL906" s="198">
        <f>ROW(AG15)*AJ906^IF(AK906=100%,0,1)*PRODUCT(INDEX(1-AJ$891:AJ905,))</f>
        <v>0.21531039200903213</v>
      </c>
      <c r="AM906" s="199">
        <f t="shared" si="198"/>
        <v>1.7695212279736974</v>
      </c>
      <c r="AN906" s="190"/>
    </row>
    <row r="907" spans="1:40" ht="14.45" hidden="1" customHeight="1">
      <c r="A907" s="190"/>
      <c r="B907" s="686"/>
      <c r="C907" s="196">
        <v>15</v>
      </c>
      <c r="D907" s="200"/>
      <c r="E907" s="200"/>
      <c r="F907" s="198"/>
      <c r="G907" s="198"/>
      <c r="H907" s="197"/>
      <c r="I907" s="197"/>
      <c r="J907" s="198"/>
      <c r="K907" s="198"/>
      <c r="L907" s="197"/>
      <c r="M907" s="197"/>
      <c r="N907" s="198"/>
      <c r="O907" s="198"/>
      <c r="P907" s="197"/>
      <c r="Q907" s="197"/>
      <c r="R907" s="198"/>
      <c r="S907" s="198"/>
      <c r="T907" s="197"/>
      <c r="U907" s="197"/>
      <c r="V907" s="198"/>
      <c r="W907" s="198"/>
      <c r="X907" s="197">
        <f t="shared" si="201"/>
        <v>0.13480000000000003</v>
      </c>
      <c r="Y907" s="197">
        <f t="shared" si="188"/>
        <v>0.81235500000000016</v>
      </c>
      <c r="Z907" s="198">
        <f>ROW(U16)*X907^IF(Y907=100%,0,1)*PRODUCT(INDEX(1-X$891:X906,))</f>
        <v>0.33564922294081717</v>
      </c>
      <c r="AA907" s="198">
        <f t="shared" si="189"/>
        <v>5.8268708221475105</v>
      </c>
      <c r="AB907" s="197">
        <f t="shared" si="202"/>
        <v>8.1000000000000016E-2</v>
      </c>
      <c r="AC907" s="197">
        <f t="shared" si="191"/>
        <v>0.48825000000000007</v>
      </c>
      <c r="AD907" s="198">
        <f>ROW(Y16)*AB907^IF(AC907=100%,0,1)*PRODUCT(INDEX(1-AB$891:AB906,))</f>
        <v>0.43594954802629926</v>
      </c>
      <c r="AE907" s="198">
        <f t="shared" si="192"/>
        <v>5.3105843364169409</v>
      </c>
      <c r="AF907" s="197">
        <f t="shared" si="203"/>
        <v>2.8000000000000011E-2</v>
      </c>
      <c r="AG907" s="197">
        <f t="shared" si="194"/>
        <v>0.16972500000000007</v>
      </c>
      <c r="AH907" s="198">
        <f>ROW(AC16)*AF907^IF(AG907=100%,0,1)*PRODUCT(INDEX(1-AF$891:AF906,))</f>
        <v>0.30956956029371807</v>
      </c>
      <c r="AI907" s="198">
        <f t="shared" si="195"/>
        <v>2.8313906236974082</v>
      </c>
      <c r="AJ907" s="197">
        <f t="shared" si="204"/>
        <v>1.8000000000000002E-2</v>
      </c>
      <c r="AK907" s="197">
        <f t="shared" si="197"/>
        <v>0.11276250000000002</v>
      </c>
      <c r="AL907" s="198">
        <f>ROW(AG16)*AJ907^IF(AK907=100%,0,1)*PRODUCT(INDEX(1-AJ$891:AJ906,))</f>
        <v>0.22553045861639423</v>
      </c>
      <c r="AM907" s="199">
        <f t="shared" si="198"/>
        <v>1.9950516865900916</v>
      </c>
      <c r="AN907" s="190"/>
    </row>
    <row r="908" spans="1:40" ht="14.45" hidden="1" customHeight="1">
      <c r="A908" s="190"/>
      <c r="B908" s="686"/>
      <c r="C908" s="196">
        <v>16</v>
      </c>
      <c r="D908" s="200"/>
      <c r="E908" s="200"/>
      <c r="F908" s="198"/>
      <c r="G908" s="198"/>
      <c r="H908" s="197"/>
      <c r="I908" s="197"/>
      <c r="J908" s="198"/>
      <c r="K908" s="198"/>
      <c r="L908" s="197"/>
      <c r="M908" s="197"/>
      <c r="N908" s="198"/>
      <c r="O908" s="198"/>
      <c r="P908" s="197"/>
      <c r="Q908" s="197"/>
      <c r="R908" s="198"/>
      <c r="S908" s="198"/>
      <c r="T908" s="197"/>
      <c r="U908" s="197"/>
      <c r="V908" s="198"/>
      <c r="W908" s="198"/>
      <c r="X908" s="197">
        <f t="shared" si="201"/>
        <v>0.13480000000000003</v>
      </c>
      <c r="Y908" s="197">
        <f t="shared" si="188"/>
        <v>0.87503700000000018</v>
      </c>
      <c r="Z908" s="198">
        <f>ROW(U17)*X908^IF(Y908=100%,0,1)*PRODUCT(INDEX(1-X$891:X907,))</f>
        <v>0.30855393941891979</v>
      </c>
      <c r="AA908" s="198">
        <f t="shared" si="189"/>
        <v>6.1354247615664299</v>
      </c>
      <c r="AB908" s="197">
        <f t="shared" si="202"/>
        <v>8.1000000000000016E-2</v>
      </c>
      <c r="AC908" s="197">
        <f t="shared" si="191"/>
        <v>0.52591500000000013</v>
      </c>
      <c r="AD908" s="198">
        <f>ROW(Y17)*AB908^IF(AC908=100%,0,1)*PRODUCT(INDEX(1-AB$891:AB907,))</f>
        <v>0.42567748680092959</v>
      </c>
      <c r="AE908" s="198">
        <f t="shared" si="192"/>
        <v>5.7362618232178706</v>
      </c>
      <c r="AF908" s="197">
        <f t="shared" si="203"/>
        <v>2.8000000000000011E-2</v>
      </c>
      <c r="AG908" s="197">
        <f t="shared" si="194"/>
        <v>0.18274500000000007</v>
      </c>
      <c r="AH908" s="198">
        <f>ROW(AC17)*AF908^IF(AG908=100%,0,1)*PRODUCT(INDEX(1-AF$891:AF907,))</f>
        <v>0.31970796339333735</v>
      </c>
      <c r="AI908" s="198">
        <f t="shared" si="195"/>
        <v>3.1510985870907455</v>
      </c>
      <c r="AJ908" s="197">
        <f t="shared" si="204"/>
        <v>1.8000000000000002E-2</v>
      </c>
      <c r="AK908" s="197">
        <f t="shared" si="197"/>
        <v>0.12113250000000002</v>
      </c>
      <c r="AL908" s="198">
        <f>ROW(AG17)*AJ908^IF(AK908=100%,0,1)*PRODUCT(INDEX(1-AJ$891:AJ907,))</f>
        <v>0.23531284225888033</v>
      </c>
      <c r="AM908" s="199">
        <f t="shared" si="198"/>
        <v>2.230364528848972</v>
      </c>
      <c r="AN908" s="190"/>
    </row>
    <row r="909" spans="1:40" ht="14.45" hidden="1" customHeight="1">
      <c r="A909" s="190"/>
      <c r="B909" s="686"/>
      <c r="C909" s="196">
        <v>17</v>
      </c>
      <c r="D909" s="200"/>
      <c r="E909" s="200"/>
      <c r="F909" s="198"/>
      <c r="G909" s="198"/>
      <c r="H909" s="197"/>
      <c r="I909" s="197"/>
      <c r="J909" s="198"/>
      <c r="K909" s="198"/>
      <c r="L909" s="197"/>
      <c r="M909" s="197"/>
      <c r="N909" s="198"/>
      <c r="O909" s="198"/>
      <c r="P909" s="197"/>
      <c r="Q909" s="197"/>
      <c r="R909" s="198"/>
      <c r="S909" s="198"/>
      <c r="T909" s="197"/>
      <c r="U909" s="197"/>
      <c r="V909" s="198"/>
      <c r="W909" s="198"/>
      <c r="X909" s="197">
        <f t="shared" si="201"/>
        <v>0.13480000000000003</v>
      </c>
      <c r="Y909" s="197">
        <f t="shared" si="188"/>
        <v>0.93771900000000019</v>
      </c>
      <c r="Z909" s="198">
        <f>ROW(U18)*X909^IF(Y909=100%,0,1)*PRODUCT(INDEX(1-X$891:X908,))</f>
        <v>0.28266444887849934</v>
      </c>
      <c r="AA909" s="198">
        <f t="shared" si="189"/>
        <v>6.4180892104449292</v>
      </c>
      <c r="AB909" s="197">
        <f t="shared" si="202"/>
        <v>8.1000000000000016E-2</v>
      </c>
      <c r="AC909" s="197">
        <f t="shared" si="191"/>
        <v>0.56358000000000019</v>
      </c>
      <c r="AD909" s="198">
        <f>ROW(Y18)*AB909^IF(AC909=100%,0,1)*PRODUCT(INDEX(1-AB$891:AB908,))</f>
        <v>0.41420923450946923</v>
      </c>
      <c r="AE909" s="198">
        <f t="shared" si="192"/>
        <v>6.1504710577273398</v>
      </c>
      <c r="AF909" s="197">
        <f t="shared" si="203"/>
        <v>2.8000000000000011E-2</v>
      </c>
      <c r="AG909" s="197">
        <f t="shared" si="194"/>
        <v>0.19576500000000008</v>
      </c>
      <c r="AH909" s="198">
        <f>ROW(AC18)*AF909^IF(AG909=100%,0,1)*PRODUCT(INDEX(1-AF$891:AF908,))</f>
        <v>0.32903591338410759</v>
      </c>
      <c r="AI909" s="198">
        <f t="shared" si="195"/>
        <v>3.4801345004748532</v>
      </c>
      <c r="AJ909" s="197">
        <f t="shared" si="204"/>
        <v>1.8000000000000002E-2</v>
      </c>
      <c r="AK909" s="197">
        <f t="shared" si="197"/>
        <v>0.12950250000000002</v>
      </c>
      <c r="AL909" s="198">
        <f>ROW(AG18)*AJ909^IF(AK909=100%,0,1)*PRODUCT(INDEX(1-AJ$891:AJ908,))</f>
        <v>0.24466998822164523</v>
      </c>
      <c r="AM909" s="199">
        <f t="shared" si="198"/>
        <v>2.4750345170706174</v>
      </c>
      <c r="AN909" s="190"/>
    </row>
    <row r="910" spans="1:40" ht="14.45" customHeight="1">
      <c r="A910" s="190"/>
      <c r="B910" s="686"/>
      <c r="C910" s="196">
        <v>18</v>
      </c>
      <c r="D910" s="200"/>
      <c r="E910" s="200"/>
      <c r="F910" s="198"/>
      <c r="G910" s="198"/>
      <c r="H910" s="197"/>
      <c r="I910" s="197"/>
      <c r="J910" s="198"/>
      <c r="K910" s="198"/>
      <c r="L910" s="197"/>
      <c r="M910" s="197"/>
      <c r="N910" s="198"/>
      <c r="O910" s="198"/>
      <c r="P910" s="197"/>
      <c r="Q910" s="197"/>
      <c r="R910" s="198"/>
      <c r="S910" s="198"/>
      <c r="T910" s="197"/>
      <c r="U910" s="197"/>
      <c r="V910" s="198"/>
      <c r="W910" s="198"/>
      <c r="X910" s="197">
        <f t="shared" si="201"/>
        <v>0.13480000000000003</v>
      </c>
      <c r="Y910" s="197">
        <f t="shared" si="188"/>
        <v>1</v>
      </c>
      <c r="Z910" s="198">
        <f>ROW(U19)*X910^IF(Y910=100%,0,1)*PRODUCT(INDEX(1-X$891:X909,))</f>
        <v>1.9150446514275772</v>
      </c>
      <c r="AA910" s="198">
        <f t="shared" si="189"/>
        <v>8.3331338618725059</v>
      </c>
      <c r="AB910" s="197">
        <f t="shared" si="202"/>
        <v>8.1000000000000016E-2</v>
      </c>
      <c r="AC910" s="197">
        <f t="shared" si="191"/>
        <v>0.60124500000000025</v>
      </c>
      <c r="AD910" s="198">
        <f>ROW(Y19)*AB910^IF(AC910=100%,0,1)*PRODUCT(INDEX(1-AB$891:AB909,))</f>
        <v>0.40180596909832467</v>
      </c>
      <c r="AE910" s="198">
        <f t="shared" si="192"/>
        <v>6.5522770268256645</v>
      </c>
      <c r="AF910" s="197">
        <f t="shared" si="203"/>
        <v>2.8000000000000011E-2</v>
      </c>
      <c r="AG910" s="197">
        <f t="shared" si="194"/>
        <v>0.20878500000000008</v>
      </c>
      <c r="AH910" s="198">
        <f>ROW(AC19)*AF910^IF(AG910=100%,0,1)*PRODUCT(INDEX(1-AF$891:AF909,))</f>
        <v>0.33759084713209442</v>
      </c>
      <c r="AI910" s="198">
        <f t="shared" si="195"/>
        <v>3.8177253476069475</v>
      </c>
      <c r="AJ910" s="197">
        <f t="shared" si="204"/>
        <v>1.8000000000000002E-2</v>
      </c>
      <c r="AK910" s="197">
        <f t="shared" si="197"/>
        <v>0.13787250000000001</v>
      </c>
      <c r="AL910" s="198">
        <f>ROW(AG19)*AJ910^IF(AK910=100%,0,1)*PRODUCT(INDEX(1-AJ$891:AJ909,))</f>
        <v>0.25361403556885864</v>
      </c>
      <c r="AM910" s="199">
        <f t="shared" si="198"/>
        <v>2.7286485526394761</v>
      </c>
      <c r="AN910" s="190"/>
    </row>
    <row r="911" spans="1:40" ht="14.45" hidden="1" customHeight="1">
      <c r="A911" s="190"/>
      <c r="B911" s="686"/>
      <c r="C911" s="196">
        <v>19</v>
      </c>
      <c r="D911" s="200"/>
      <c r="E911" s="200"/>
      <c r="F911" s="198"/>
      <c r="G911" s="198"/>
      <c r="H911" s="197"/>
      <c r="I911" s="197"/>
      <c r="J911" s="198"/>
      <c r="K911" s="198"/>
      <c r="L911" s="197"/>
      <c r="M911" s="197"/>
      <c r="N911" s="198"/>
      <c r="O911" s="198"/>
      <c r="P911" s="197"/>
      <c r="Q911" s="197"/>
      <c r="R911" s="198"/>
      <c r="S911" s="198"/>
      <c r="T911" s="197"/>
      <c r="U911" s="197"/>
      <c r="V911" s="198"/>
      <c r="W911" s="198"/>
      <c r="X911" s="197"/>
      <c r="Y911" s="197"/>
      <c r="Z911" s="198"/>
      <c r="AA911" s="198"/>
      <c r="AB911" s="197">
        <f t="shared" si="202"/>
        <v>8.1000000000000016E-2</v>
      </c>
      <c r="AC911" s="197">
        <f t="shared" si="191"/>
        <v>0.63891000000000031</v>
      </c>
      <c r="AD911" s="198">
        <f>ROW(Y20)*AB911^IF(AC911=100%,0,1)*PRODUCT(INDEX(1-AB$891:AB910,))</f>
        <v>0.38869440589616877</v>
      </c>
      <c r="AE911" s="198">
        <f t="shared" si="192"/>
        <v>6.9409714327218328</v>
      </c>
      <c r="AF911" s="197">
        <f t="shared" si="203"/>
        <v>2.8000000000000011E-2</v>
      </c>
      <c r="AG911" s="197">
        <f t="shared" si="194"/>
        <v>0.22180500000000009</v>
      </c>
      <c r="AH911" s="198">
        <f>ROW(AC20)*AF911^IF(AG911=100%,0,1)*PRODUCT(INDEX(1-AF$891:AF910,))</f>
        <v>0.3454087404341008</v>
      </c>
      <c r="AI911" s="198">
        <f t="shared" si="195"/>
        <v>4.1631340880410486</v>
      </c>
      <c r="AJ911" s="197">
        <f t="shared" si="204"/>
        <v>1.8000000000000002E-2</v>
      </c>
      <c r="AK911" s="197">
        <f t="shared" si="197"/>
        <v>0.1462425</v>
      </c>
      <c r="AL911" s="198">
        <f>ROW(AG20)*AJ911^IF(AK911=100%,0,1)*PRODUCT(INDEX(1-AJ$891:AJ910,))</f>
        <v>0.26215682413538866</v>
      </c>
      <c r="AM911" s="199">
        <f t="shared" si="198"/>
        <v>2.9908053767748646</v>
      </c>
      <c r="AN911" s="190"/>
    </row>
    <row r="912" spans="1:40" ht="14.45" hidden="1" customHeight="1">
      <c r="A912" s="190"/>
      <c r="B912" s="686"/>
      <c r="C912" s="196">
        <v>20</v>
      </c>
      <c r="D912" s="200"/>
      <c r="E912" s="200"/>
      <c r="F912" s="198"/>
      <c r="G912" s="198"/>
      <c r="H912" s="197"/>
      <c r="I912" s="197"/>
      <c r="J912" s="198"/>
      <c r="K912" s="198"/>
      <c r="L912" s="197"/>
      <c r="M912" s="197"/>
      <c r="N912" s="198"/>
      <c r="O912" s="198"/>
      <c r="P912" s="197"/>
      <c r="Q912" s="197"/>
      <c r="R912" s="198"/>
      <c r="S912" s="198"/>
      <c r="T912" s="197"/>
      <c r="U912" s="197"/>
      <c r="V912" s="198"/>
      <c r="W912" s="198"/>
      <c r="X912" s="197"/>
      <c r="Y912" s="197"/>
      <c r="Z912" s="198"/>
      <c r="AA912" s="198"/>
      <c r="AB912" s="197">
        <f t="shared" si="202"/>
        <v>8.1000000000000016E-2</v>
      </c>
      <c r="AC912" s="197">
        <f t="shared" si="191"/>
        <v>0.67657500000000037</v>
      </c>
      <c r="AD912" s="198">
        <f>ROW(Y21)*AB912^IF(AC912=100%,0,1)*PRODUCT(INDEX(1-AB$891:AB911,))</f>
        <v>0.37507066696950808</v>
      </c>
      <c r="AE912" s="198">
        <f t="shared" si="192"/>
        <v>7.3160420996913409</v>
      </c>
      <c r="AF912" s="197">
        <f t="shared" si="203"/>
        <v>2.8000000000000011E-2</v>
      </c>
      <c r="AG912" s="197">
        <f t="shared" si="194"/>
        <v>0.23482500000000009</v>
      </c>
      <c r="AH912" s="198">
        <f>ROW(AC21)*AF912^IF(AG912=100%,0,1)*PRODUCT(INDEX(1-AF$891:AF911,))</f>
        <v>0.35252416048704321</v>
      </c>
      <c r="AI912" s="198">
        <f t="shared" si="195"/>
        <v>4.5156582485280916</v>
      </c>
      <c r="AJ912" s="197">
        <f t="shared" si="204"/>
        <v>1.8000000000000002E-2</v>
      </c>
      <c r="AK912" s="197">
        <f t="shared" si="197"/>
        <v>0.15461249999999999</v>
      </c>
      <c r="AL912" s="198">
        <f>ROW(AG21)*AJ912^IF(AK912=100%,0,1)*PRODUCT(INDEX(1-AJ$891:AJ911,))</f>
        <v>0.27030990136599925</v>
      </c>
      <c r="AM912" s="199">
        <f t="shared" si="198"/>
        <v>3.2611152781408639</v>
      </c>
      <c r="AN912" s="190"/>
    </row>
    <row r="913" spans="1:40" ht="14.45" hidden="1" customHeight="1">
      <c r="A913" s="190"/>
      <c r="B913" s="686"/>
      <c r="C913" s="196">
        <v>21</v>
      </c>
      <c r="D913" s="200"/>
      <c r="E913" s="200"/>
      <c r="F913" s="198"/>
      <c r="G913" s="198"/>
      <c r="H913" s="197"/>
      <c r="I913" s="197"/>
      <c r="J913" s="198"/>
      <c r="K913" s="198"/>
      <c r="L913" s="197"/>
      <c r="M913" s="197"/>
      <c r="N913" s="198"/>
      <c r="O913" s="198"/>
      <c r="P913" s="197"/>
      <c r="Q913" s="197"/>
      <c r="R913" s="198"/>
      <c r="S913" s="198"/>
      <c r="T913" s="197"/>
      <c r="U913" s="197"/>
      <c r="V913" s="198"/>
      <c r="W913" s="198"/>
      <c r="X913" s="197"/>
      <c r="Y913" s="197"/>
      <c r="Z913" s="198"/>
      <c r="AA913" s="198"/>
      <c r="AB913" s="197">
        <f t="shared" si="202"/>
        <v>8.1000000000000016E-2</v>
      </c>
      <c r="AC913" s="197">
        <f t="shared" si="191"/>
        <v>0.71424000000000043</v>
      </c>
      <c r="AD913" s="198">
        <f>ROW(Y22)*AB913^IF(AC913=100%,0,1)*PRODUCT(INDEX(1-AB$891:AB912,))</f>
        <v>0.3611037497518817</v>
      </c>
      <c r="AE913" s="198">
        <f t="shared" si="192"/>
        <v>7.6771458494432228</v>
      </c>
      <c r="AF913" s="197">
        <f t="shared" si="203"/>
        <v>2.8000000000000011E-2</v>
      </c>
      <c r="AG913" s="197">
        <f t="shared" si="194"/>
        <v>0.24784500000000009</v>
      </c>
      <c r="AH913" s="198">
        <f>ROW(AC22)*AF913^IF(AG913=100%,0,1)*PRODUCT(INDEX(1-AF$891:AF912,))</f>
        <v>0.35897031656452061</v>
      </c>
      <c r="AI913" s="198">
        <f t="shared" si="195"/>
        <v>4.8746285650926122</v>
      </c>
      <c r="AJ913" s="197">
        <f t="shared" si="204"/>
        <v>1.8000000000000002E-2</v>
      </c>
      <c r="AK913" s="197">
        <f t="shared" si="197"/>
        <v>0.16298249999999997</v>
      </c>
      <c r="AL913" s="198">
        <f>ROW(AG22)*AJ913^IF(AK913=100%,0,1)*PRODUCT(INDEX(1-AJ$891:AJ912,))</f>
        <v>0.27808452900528796</v>
      </c>
      <c r="AM913" s="199">
        <f t="shared" si="198"/>
        <v>3.5391998071461517</v>
      </c>
      <c r="AN913" s="190"/>
    </row>
    <row r="914" spans="1:40" ht="14.45" hidden="1" customHeight="1">
      <c r="A914" s="190"/>
      <c r="B914" s="686"/>
      <c r="C914" s="196">
        <v>22</v>
      </c>
      <c r="D914" s="200"/>
      <c r="E914" s="200"/>
      <c r="F914" s="198"/>
      <c r="G914" s="198"/>
      <c r="H914" s="197"/>
      <c r="I914" s="197"/>
      <c r="J914" s="198"/>
      <c r="K914" s="198"/>
      <c r="L914" s="197"/>
      <c r="M914" s="197"/>
      <c r="N914" s="198"/>
      <c r="O914" s="198"/>
      <c r="P914" s="197"/>
      <c r="Q914" s="197"/>
      <c r="R914" s="198"/>
      <c r="S914" s="198"/>
      <c r="T914" s="197"/>
      <c r="U914" s="197"/>
      <c r="V914" s="198"/>
      <c r="W914" s="198"/>
      <c r="X914" s="197"/>
      <c r="Y914" s="197"/>
      <c r="Z914" s="198"/>
      <c r="AA914" s="198"/>
      <c r="AB914" s="197">
        <f t="shared" si="202"/>
        <v>8.1000000000000016E-2</v>
      </c>
      <c r="AC914" s="197">
        <f t="shared" si="191"/>
        <v>0.75190500000000049</v>
      </c>
      <c r="AD914" s="198">
        <f>ROW(Y23)*AB914^IF(AC914=100%,0,1)*PRODUCT(INDEX(1-AB$891:AB913,))</f>
        <v>0.34693863447752377</v>
      </c>
      <c r="AE914" s="198">
        <f t="shared" si="192"/>
        <v>8.0240844839207472</v>
      </c>
      <c r="AF914" s="197">
        <f t="shared" si="203"/>
        <v>2.8000000000000011E-2</v>
      </c>
      <c r="AG914" s="197">
        <f t="shared" si="194"/>
        <v>0.26086500000000012</v>
      </c>
      <c r="AH914" s="198">
        <f>ROW(AC23)*AF914^IF(AG914=100%,0,1)*PRODUCT(INDEX(1-AF$891:AF913,))</f>
        <v>0.36477910895983739</v>
      </c>
      <c r="AI914" s="198">
        <f t="shared" si="195"/>
        <v>5.2394076740524493</v>
      </c>
      <c r="AJ914" s="197">
        <f t="shared" si="204"/>
        <v>1.8000000000000002E-2</v>
      </c>
      <c r="AK914" s="197">
        <f t="shared" si="197"/>
        <v>0.17135249999999996</v>
      </c>
      <c r="AL914" s="198">
        <f>ROW(AG23)*AJ914^IF(AK914=100%,0,1)*PRODUCT(INDEX(1-AJ$891:AJ913,))</f>
        <v>0.28549168964151972</v>
      </c>
      <c r="AM914" s="199">
        <f t="shared" si="198"/>
        <v>3.8246914967876715</v>
      </c>
      <c r="AN914" s="190"/>
    </row>
    <row r="915" spans="1:40" ht="14.45" hidden="1" customHeight="1">
      <c r="A915" s="190"/>
      <c r="B915" s="686"/>
      <c r="C915" s="196">
        <v>23</v>
      </c>
      <c r="D915" s="200"/>
      <c r="E915" s="200"/>
      <c r="F915" s="198"/>
      <c r="G915" s="198"/>
      <c r="H915" s="197"/>
      <c r="I915" s="197"/>
      <c r="J915" s="198"/>
      <c r="K915" s="198"/>
      <c r="L915" s="197"/>
      <c r="M915" s="197"/>
      <c r="N915" s="198"/>
      <c r="O915" s="198"/>
      <c r="P915" s="197"/>
      <c r="Q915" s="197"/>
      <c r="R915" s="198"/>
      <c r="S915" s="198"/>
      <c r="T915" s="197"/>
      <c r="U915" s="197"/>
      <c r="V915" s="198"/>
      <c r="W915" s="198"/>
      <c r="X915" s="197"/>
      <c r="Y915" s="197"/>
      <c r="Z915" s="198"/>
      <c r="AA915" s="198"/>
      <c r="AB915" s="197">
        <f t="shared" si="202"/>
        <v>8.1000000000000016E-2</v>
      </c>
      <c r="AC915" s="197">
        <f t="shared" si="191"/>
        <v>0.78957000000000055</v>
      </c>
      <c r="AD915" s="198">
        <f>ROW(Y24)*AB915^IF(AC915=100%,0,1)*PRODUCT(INDEX(1-AB$891:AB914,))</f>
        <v>0.33269906617548978</v>
      </c>
      <c r="AE915" s="198">
        <f t="shared" si="192"/>
        <v>8.3567835500962371</v>
      </c>
      <c r="AF915" s="197">
        <f t="shared" si="203"/>
        <v>2.8000000000000011E-2</v>
      </c>
      <c r="AG915" s="197">
        <f t="shared" si="194"/>
        <v>0.27388500000000016</v>
      </c>
      <c r="AH915" s="198">
        <f>ROW(AC24)*AF915^IF(AG915=100%,0,1)*PRODUCT(INDEX(1-AF$891:AF914,))</f>
        <v>0.36998117625282984</v>
      </c>
      <c r="AI915" s="198">
        <f t="shared" si="195"/>
        <v>5.6093888503052796</v>
      </c>
      <c r="AJ915" s="197">
        <f t="shared" si="204"/>
        <v>1.8000000000000002E-2</v>
      </c>
      <c r="AK915" s="197">
        <f t="shared" si="197"/>
        <v>0.17972249999999995</v>
      </c>
      <c r="AL915" s="198">
        <f>ROW(AG24)*AJ915^IF(AK915=100%,0,1)*PRODUCT(INDEX(1-AJ$891:AJ914,))</f>
        <v>0.29254209310744944</v>
      </c>
      <c r="AM915" s="199">
        <f t="shared" si="198"/>
        <v>4.1172335898951209</v>
      </c>
      <c r="AN915" s="190"/>
    </row>
    <row r="916" spans="1:40" ht="14.45" hidden="1" customHeight="1">
      <c r="A916" s="190"/>
      <c r="B916" s="686"/>
      <c r="C916" s="196">
        <v>24</v>
      </c>
      <c r="D916" s="200"/>
      <c r="E916" s="200"/>
      <c r="F916" s="198"/>
      <c r="G916" s="198"/>
      <c r="H916" s="197"/>
      <c r="I916" s="197"/>
      <c r="J916" s="198"/>
      <c r="K916" s="198"/>
      <c r="L916" s="197"/>
      <c r="M916" s="197"/>
      <c r="N916" s="198"/>
      <c r="O916" s="198"/>
      <c r="P916" s="197"/>
      <c r="Q916" s="197"/>
      <c r="R916" s="198"/>
      <c r="S916" s="198"/>
      <c r="T916" s="197"/>
      <c r="U916" s="197"/>
      <c r="V916" s="198"/>
      <c r="W916" s="198"/>
      <c r="X916" s="197"/>
      <c r="Y916" s="197"/>
      <c r="Z916" s="198"/>
      <c r="AA916" s="198"/>
      <c r="AB916" s="197">
        <f t="shared" si="202"/>
        <v>8.1000000000000016E-2</v>
      </c>
      <c r="AC916" s="197">
        <f t="shared" si="191"/>
        <v>0.82723500000000061</v>
      </c>
      <c r="AD916" s="198">
        <f>ROW(Y25)*AB916^IF(AC916=100%,0,1)*PRODUCT(INDEX(1-AB$891:AB915,))</f>
        <v>0.31849004355757826</v>
      </c>
      <c r="AE916" s="198">
        <f t="shared" si="192"/>
        <v>8.6752735936538148</v>
      </c>
      <c r="AF916" s="197">
        <f t="shared" si="203"/>
        <v>2.8000000000000011E-2</v>
      </c>
      <c r="AG916" s="197">
        <f t="shared" si="194"/>
        <v>0.28690500000000019</v>
      </c>
      <c r="AH916" s="198">
        <f>ROW(AC25)*AF916^IF(AG916=100%,0,1)*PRODUCT(INDEX(1-AF$891:AF915,))</f>
        <v>0.3746059409559902</v>
      </c>
      <c r="AI916" s="198">
        <f t="shared" si="195"/>
        <v>5.9839947912612699</v>
      </c>
      <c r="AJ916" s="197">
        <f t="shared" si="204"/>
        <v>1.8000000000000002E-2</v>
      </c>
      <c r="AK916" s="197">
        <f t="shared" si="197"/>
        <v>0.18809249999999994</v>
      </c>
      <c r="AL916" s="198">
        <f>ROW(AG25)*AJ916^IF(AK916=100%,0,1)*PRODUCT(INDEX(1-AJ$891:AJ915,))</f>
        <v>0.29924618274116183</v>
      </c>
      <c r="AM916" s="199">
        <f t="shared" si="198"/>
        <v>4.4164797726362828</v>
      </c>
      <c r="AN916" s="190"/>
    </row>
    <row r="917" spans="1:40" ht="14.45" hidden="1" customHeight="1">
      <c r="A917" s="190"/>
      <c r="B917" s="686"/>
      <c r="C917" s="196">
        <v>25</v>
      </c>
      <c r="D917" s="200"/>
      <c r="E917" s="200"/>
      <c r="F917" s="198"/>
      <c r="G917" s="198"/>
      <c r="H917" s="197"/>
      <c r="I917" s="197"/>
      <c r="J917" s="198"/>
      <c r="K917" s="198"/>
      <c r="L917" s="197"/>
      <c r="M917" s="197"/>
      <c r="N917" s="198"/>
      <c r="O917" s="198"/>
      <c r="P917" s="197"/>
      <c r="Q917" s="197"/>
      <c r="R917" s="198"/>
      <c r="S917" s="198"/>
      <c r="T917" s="197"/>
      <c r="U917" s="197"/>
      <c r="V917" s="198"/>
      <c r="W917" s="198"/>
      <c r="X917" s="197"/>
      <c r="Y917" s="197"/>
      <c r="Z917" s="198"/>
      <c r="AA917" s="198"/>
      <c r="AB917" s="197">
        <f t="shared" si="202"/>
        <v>8.1000000000000016E-2</v>
      </c>
      <c r="AC917" s="197">
        <f t="shared" si="191"/>
        <v>0.86490000000000067</v>
      </c>
      <c r="AD917" s="198">
        <f>ROW(Y26)*AB917^IF(AC917=100%,0,1)*PRODUCT(INDEX(1-AB$891:AB916,))</f>
        <v>0.30440004403059095</v>
      </c>
      <c r="AE917" s="198">
        <f t="shared" si="192"/>
        <v>8.9796736376844066</v>
      </c>
      <c r="AF917" s="197">
        <f t="shared" si="203"/>
        <v>2.8000000000000011E-2</v>
      </c>
      <c r="AG917" s="197">
        <f t="shared" si="194"/>
        <v>0.29992500000000022</v>
      </c>
      <c r="AH917" s="198">
        <f>ROW(AC26)*AF917^IF(AG917=100%,0,1)*PRODUCT(INDEX(1-AF$891:AF916,))</f>
        <v>0.37868165359359135</v>
      </c>
      <c r="AI917" s="198">
        <f t="shared" si="195"/>
        <v>6.3626764448548609</v>
      </c>
      <c r="AJ917" s="197">
        <f t="shared" si="204"/>
        <v>1.8000000000000002E-2</v>
      </c>
      <c r="AK917" s="197">
        <f t="shared" si="197"/>
        <v>0.19646249999999993</v>
      </c>
      <c r="AL917" s="198">
        <f>ROW(AG26)*AJ917^IF(AK917=100%,0,1)*PRODUCT(INDEX(1-AJ$891:AJ916,))</f>
        <v>0.3056141415098938</v>
      </c>
      <c r="AM917" s="199">
        <f t="shared" si="198"/>
        <v>4.7220939141461766</v>
      </c>
      <c r="AN917" s="190"/>
    </row>
    <row r="918" spans="1:40" ht="14.45" hidden="1" customHeight="1">
      <c r="A918" s="190"/>
      <c r="B918" s="686"/>
      <c r="C918" s="196">
        <v>26</v>
      </c>
      <c r="D918" s="200"/>
      <c r="E918" s="200"/>
      <c r="F918" s="198"/>
      <c r="G918" s="198"/>
      <c r="H918" s="197"/>
      <c r="I918" s="197"/>
      <c r="J918" s="198"/>
      <c r="K918" s="198"/>
      <c r="L918" s="197"/>
      <c r="M918" s="197"/>
      <c r="N918" s="198"/>
      <c r="O918" s="198"/>
      <c r="P918" s="197"/>
      <c r="Q918" s="197"/>
      <c r="R918" s="198"/>
      <c r="S918" s="198"/>
      <c r="T918" s="197"/>
      <c r="U918" s="197"/>
      <c r="V918" s="198"/>
      <c r="W918" s="198"/>
      <c r="X918" s="197"/>
      <c r="Y918" s="197"/>
      <c r="Z918" s="198"/>
      <c r="AA918" s="198"/>
      <c r="AB918" s="197">
        <f t="shared" si="202"/>
        <v>8.1000000000000016E-2</v>
      </c>
      <c r="AC918" s="197">
        <f t="shared" si="191"/>
        <v>0.90256500000000073</v>
      </c>
      <c r="AD918" s="198">
        <f>ROW(Y27)*AB918^IF(AC918=100%,0,1)*PRODUCT(INDEX(1-AB$891:AB917,))</f>
        <v>0.29050301125119438</v>
      </c>
      <c r="AE918" s="198">
        <f t="shared" si="192"/>
        <v>9.2701766489356014</v>
      </c>
      <c r="AF918" s="197">
        <f t="shared" si="203"/>
        <v>2.8000000000000011E-2</v>
      </c>
      <c r="AG918" s="197">
        <f t="shared" si="194"/>
        <v>0.31294500000000025</v>
      </c>
      <c r="AH918" s="198">
        <f>ROW(AC27)*AF918^IF(AG918=100%,0,1)*PRODUCT(INDEX(1-AF$891:AF917,))</f>
        <v>0.38223543526577741</v>
      </c>
      <c r="AI918" s="198">
        <f t="shared" si="195"/>
        <v>6.7449118801206387</v>
      </c>
      <c r="AJ918" s="197">
        <f t="shared" si="204"/>
        <v>1.8000000000000002E-2</v>
      </c>
      <c r="AK918" s="197">
        <f t="shared" si="197"/>
        <v>0.20483249999999992</v>
      </c>
      <c r="AL918" s="198">
        <f>ROW(AG27)*AJ918^IF(AK918=100%,0,1)*PRODUCT(INDEX(1-AJ$891:AJ917,))</f>
        <v>0.31165589799974319</v>
      </c>
      <c r="AM918" s="199">
        <f t="shared" si="198"/>
        <v>5.0337498121459197</v>
      </c>
      <c r="AN918" s="190"/>
    </row>
    <row r="919" spans="1:40" ht="14.45" hidden="1" customHeight="1">
      <c r="A919" s="190"/>
      <c r="B919" s="686"/>
      <c r="C919" s="196">
        <v>27</v>
      </c>
      <c r="D919" s="200"/>
      <c r="E919" s="200"/>
      <c r="F919" s="198"/>
      <c r="G919" s="198"/>
      <c r="H919" s="197"/>
      <c r="I919" s="197"/>
      <c r="J919" s="198"/>
      <c r="K919" s="198"/>
      <c r="L919" s="197"/>
      <c r="M919" s="197"/>
      <c r="N919" s="198"/>
      <c r="O919" s="198"/>
      <c r="P919" s="197"/>
      <c r="Q919" s="197"/>
      <c r="R919" s="198"/>
      <c r="S919" s="198"/>
      <c r="T919" s="197"/>
      <c r="U919" s="197"/>
      <c r="V919" s="198"/>
      <c r="W919" s="198"/>
      <c r="X919" s="197"/>
      <c r="Y919" s="197"/>
      <c r="Z919" s="198"/>
      <c r="AA919" s="198"/>
      <c r="AB919" s="197">
        <f t="shared" si="202"/>
        <v>8.1000000000000016E-2</v>
      </c>
      <c r="AC919" s="197">
        <f t="shared" si="191"/>
        <v>0.94023000000000079</v>
      </c>
      <c r="AD919" s="198">
        <f>ROW(Y28)*AB919^IF(AC919=100%,0,1)*PRODUCT(INDEX(1-AB$891:AB918,))</f>
        <v>0.27686012909317537</v>
      </c>
      <c r="AE919" s="198">
        <f t="shared" si="192"/>
        <v>9.5470367780287759</v>
      </c>
      <c r="AF919" s="197">
        <f t="shared" si="203"/>
        <v>2.8000000000000011E-2</v>
      </c>
      <c r="AG919" s="197">
        <f t="shared" si="194"/>
        <v>0.32596500000000028</v>
      </c>
      <c r="AH919" s="198">
        <f>ROW(AC28)*AF919^IF(AG919=100%,0,1)*PRODUCT(INDEX(1-AF$891:AF918,))</f>
        <v>0.38529331874790357</v>
      </c>
      <c r="AI919" s="198">
        <f t="shared" si="195"/>
        <v>7.1302051988685422</v>
      </c>
      <c r="AJ919" s="197">
        <f t="shared" si="204"/>
        <v>1.8000000000000002E-2</v>
      </c>
      <c r="AK919" s="197">
        <f t="shared" si="197"/>
        <v>0.21320249999999991</v>
      </c>
      <c r="AL919" s="198">
        <f>ROW(AG28)*AJ919^IF(AK919=100%,0,1)*PRODUCT(INDEX(1-AJ$891:AJ918,))</f>
        <v>0.31738113227410875</v>
      </c>
      <c r="AM919" s="199">
        <f t="shared" si="198"/>
        <v>5.3511309444200288</v>
      </c>
      <c r="AN919" s="190"/>
    </row>
    <row r="920" spans="1:40" ht="14.45" hidden="1" customHeight="1">
      <c r="A920" s="190"/>
      <c r="B920" s="686"/>
      <c r="C920" s="196">
        <v>28</v>
      </c>
      <c r="D920" s="200"/>
      <c r="E920" s="200"/>
      <c r="F920" s="198"/>
      <c r="G920" s="198"/>
      <c r="H920" s="197"/>
      <c r="I920" s="197"/>
      <c r="J920" s="198"/>
      <c r="K920" s="198"/>
      <c r="L920" s="197"/>
      <c r="M920" s="197"/>
      <c r="N920" s="198"/>
      <c r="O920" s="198"/>
      <c r="P920" s="197"/>
      <c r="Q920" s="197"/>
      <c r="R920" s="198"/>
      <c r="S920" s="198"/>
      <c r="T920" s="197"/>
      <c r="U920" s="197"/>
      <c r="V920" s="198"/>
      <c r="W920" s="198"/>
      <c r="X920" s="197"/>
      <c r="Y920" s="197"/>
      <c r="Z920" s="198"/>
      <c r="AA920" s="198"/>
      <c r="AB920" s="197">
        <f t="shared" si="202"/>
        <v>8.1000000000000016E-2</v>
      </c>
      <c r="AC920" s="197">
        <f t="shared" si="191"/>
        <v>0.97789500000000085</v>
      </c>
      <c r="AD920" s="198">
        <f>ROW(Y29)*AB920^IF(AC920=100%,0,1)*PRODUCT(INDEX(1-AB$891:AB919,))</f>
        <v>0.2635214035879363</v>
      </c>
      <c r="AE920" s="198">
        <f t="shared" si="192"/>
        <v>9.8105581816167131</v>
      </c>
      <c r="AF920" s="197">
        <f t="shared" si="203"/>
        <v>2.8000000000000011E-2</v>
      </c>
      <c r="AG920" s="197">
        <f t="shared" si="194"/>
        <v>0.33898500000000031</v>
      </c>
      <c r="AH920" s="198">
        <f>ROW(AC29)*AF920^IF(AG920=100%,0,1)*PRODUCT(INDEX(1-AF$891:AF919,))</f>
        <v>0.38788028817378234</v>
      </c>
      <c r="AI920" s="198">
        <f t="shared" si="195"/>
        <v>7.5180854870423248</v>
      </c>
      <c r="AJ920" s="197">
        <f t="shared" si="204"/>
        <v>1.8000000000000002E-2</v>
      </c>
      <c r="AK920" s="197">
        <f t="shared" si="197"/>
        <v>0.22157249999999989</v>
      </c>
      <c r="AL920" s="198">
        <f>ROW(AG29)*AJ920^IF(AK920=100%,0,1)*PRODUCT(INDEX(1-AJ$891:AJ919,))</f>
        <v>0.32279928160364529</v>
      </c>
      <c r="AM920" s="199">
        <f t="shared" si="198"/>
        <v>5.6739302260236739</v>
      </c>
      <c r="AN920" s="190"/>
    </row>
    <row r="921" spans="1:40" ht="14.45" customHeight="1">
      <c r="A921" s="190"/>
      <c r="B921" s="686"/>
      <c r="C921" s="196">
        <v>29</v>
      </c>
      <c r="D921" s="200"/>
      <c r="E921" s="200"/>
      <c r="F921" s="198"/>
      <c r="G921" s="198"/>
      <c r="H921" s="197"/>
      <c r="I921" s="197"/>
      <c r="J921" s="198"/>
      <c r="K921" s="198"/>
      <c r="L921" s="197"/>
      <c r="M921" s="197"/>
      <c r="N921" s="198"/>
      <c r="O921" s="198"/>
      <c r="P921" s="197"/>
      <c r="Q921" s="197"/>
      <c r="R921" s="198"/>
      <c r="S921" s="198"/>
      <c r="T921" s="197"/>
      <c r="U921" s="197"/>
      <c r="V921" s="198"/>
      <c r="W921" s="198"/>
      <c r="X921" s="197"/>
      <c r="Y921" s="197"/>
      <c r="Z921" s="198"/>
      <c r="AA921" s="198"/>
      <c r="AB921" s="197">
        <f t="shared" si="202"/>
        <v>8.1000000000000016E-2</v>
      </c>
      <c r="AC921" s="197">
        <f t="shared" si="191"/>
        <v>1</v>
      </c>
      <c r="AD921" s="198">
        <f>ROW(Y30)*AB921^IF(AC921=100%,0,1)*PRODUCT(INDEX(1-AB$891:AB920,))</f>
        <v>3.0929268186119208</v>
      </c>
      <c r="AE921" s="198">
        <f t="shared" si="192"/>
        <v>12.903485000228635</v>
      </c>
      <c r="AF921" s="197">
        <f t="shared" si="203"/>
        <v>2.8000000000000011E-2</v>
      </c>
      <c r="AG921" s="197">
        <f t="shared" si="194"/>
        <v>0.35200500000000035</v>
      </c>
      <c r="AH921" s="198">
        <f>ROW(AC30)*AF921^IF(AG921=100%,0,1)*PRODUCT(INDEX(1-AF$891:AF920,))</f>
        <v>0.39002031734991355</v>
      </c>
      <c r="AI921" s="198">
        <f t="shared" si="195"/>
        <v>7.9081058043922381</v>
      </c>
      <c r="AJ921" s="197">
        <f t="shared" si="204"/>
        <v>1.8000000000000002E-2</v>
      </c>
      <c r="AK921" s="197">
        <f t="shared" si="197"/>
        <v>0.22994249999999988</v>
      </c>
      <c r="AL921" s="198">
        <f>ROW(AG30)*AJ921^IF(AK921=100%,0,1)*PRODUCT(INDEX(1-AJ$891:AJ920,))</f>
        <v>0.32791954607046175</v>
      </c>
      <c r="AM921" s="199">
        <f t="shared" si="198"/>
        <v>6.0018497720941353</v>
      </c>
      <c r="AN921" s="190"/>
    </row>
    <row r="922" spans="1:40" ht="14.45" hidden="1" customHeight="1">
      <c r="A922" s="190"/>
      <c r="B922" s="686"/>
      <c r="C922" s="196">
        <v>30</v>
      </c>
      <c r="D922" s="200"/>
      <c r="E922" s="200"/>
      <c r="F922" s="198"/>
      <c r="G922" s="198"/>
      <c r="H922" s="197"/>
      <c r="I922" s="197"/>
      <c r="J922" s="198"/>
      <c r="K922" s="198"/>
      <c r="L922" s="197"/>
      <c r="M922" s="197"/>
      <c r="N922" s="198"/>
      <c r="O922" s="198"/>
      <c r="P922" s="197"/>
      <c r="Q922" s="197"/>
      <c r="R922" s="198"/>
      <c r="S922" s="198"/>
      <c r="T922" s="197"/>
      <c r="U922" s="197"/>
      <c r="V922" s="198"/>
      <c r="W922" s="198"/>
      <c r="X922" s="197"/>
      <c r="Y922" s="197"/>
      <c r="Z922" s="198"/>
      <c r="AA922" s="198"/>
      <c r="AB922" s="197"/>
      <c r="AC922" s="197"/>
      <c r="AD922" s="198"/>
      <c r="AE922" s="198"/>
      <c r="AF922" s="197">
        <f t="shared" si="203"/>
        <v>2.8000000000000011E-2</v>
      </c>
      <c r="AG922" s="197">
        <f t="shared" si="194"/>
        <v>0.36502500000000038</v>
      </c>
      <c r="AH922" s="198">
        <f>ROW(AC31)*AF922^IF(AG922=100%,0,1)*PRODUCT(INDEX(1-AF$891:AF921,))</f>
        <v>0.39173640674625315</v>
      </c>
      <c r="AI922" s="198">
        <f t="shared" si="195"/>
        <v>8.2998422111384915</v>
      </c>
      <c r="AJ922" s="197">
        <f t="shared" si="204"/>
        <v>1.8000000000000002E-2</v>
      </c>
      <c r="AK922" s="197">
        <f t="shared" si="197"/>
        <v>0.23831249999999987</v>
      </c>
      <c r="AL922" s="198">
        <f>ROW(AG31)*AJ922^IF(AK922=100%,0,1)*PRODUCT(INDEX(1-AJ$891:AJ921,))</f>
        <v>0.33275089404923325</v>
      </c>
      <c r="AM922" s="199">
        <f t="shared" si="198"/>
        <v>6.3346006661433689</v>
      </c>
      <c r="AN922" s="190"/>
    </row>
    <row r="923" spans="1:40" ht="14.45" hidden="1" customHeight="1">
      <c r="A923" s="190"/>
      <c r="B923" s="686"/>
      <c r="C923" s="196">
        <v>31</v>
      </c>
      <c r="D923" s="200"/>
      <c r="E923" s="200"/>
      <c r="F923" s="198"/>
      <c r="G923" s="198"/>
      <c r="H923" s="197"/>
      <c r="I923" s="197"/>
      <c r="J923" s="198"/>
      <c r="K923" s="198"/>
      <c r="L923" s="197"/>
      <c r="M923" s="197"/>
      <c r="N923" s="198"/>
      <c r="O923" s="198"/>
      <c r="P923" s="197"/>
      <c r="Q923" s="197"/>
      <c r="R923" s="198"/>
      <c r="S923" s="198"/>
      <c r="T923" s="197"/>
      <c r="U923" s="197"/>
      <c r="V923" s="198"/>
      <c r="W923" s="198"/>
      <c r="X923" s="197"/>
      <c r="Y923" s="197"/>
      <c r="Z923" s="198"/>
      <c r="AA923" s="198"/>
      <c r="AB923" s="197"/>
      <c r="AC923" s="197"/>
      <c r="AD923" s="198"/>
      <c r="AE923" s="198"/>
      <c r="AF923" s="197">
        <f t="shared" si="203"/>
        <v>2.8000000000000011E-2</v>
      </c>
      <c r="AG923" s="197">
        <f t="shared" si="194"/>
        <v>0.37804500000000041</v>
      </c>
      <c r="AH923" s="198">
        <f>ROW(AC32)*AF923^IF(AG923=100%,0,1)*PRODUCT(INDEX(1-AF$891:AF922,))</f>
        <v>0.39305061920759538</v>
      </c>
      <c r="AI923" s="198">
        <f t="shared" si="195"/>
        <v>8.6928928303460875</v>
      </c>
      <c r="AJ923" s="197">
        <f t="shared" si="204"/>
        <v>1.8000000000000002E-2</v>
      </c>
      <c r="AK923" s="197">
        <f t="shared" si="197"/>
        <v>0.24668249999999986</v>
      </c>
      <c r="AL923" s="198">
        <f>ROW(AG32)*AJ923^IF(AK923=100%,0,1)*PRODUCT(INDEX(1-AJ$891:AJ922,))</f>
        <v>0.33730206756784215</v>
      </c>
      <c r="AM923" s="199">
        <f t="shared" si="198"/>
        <v>6.6719027337112111</v>
      </c>
      <c r="AN923" s="190"/>
    </row>
    <row r="924" spans="1:40" ht="14.45" hidden="1" customHeight="1">
      <c r="A924" s="190"/>
      <c r="B924" s="686"/>
      <c r="C924" s="196">
        <v>32</v>
      </c>
      <c r="D924" s="200"/>
      <c r="E924" s="200"/>
      <c r="F924" s="198"/>
      <c r="G924" s="198"/>
      <c r="H924" s="197"/>
      <c r="I924" s="197"/>
      <c r="J924" s="198"/>
      <c r="K924" s="198"/>
      <c r="L924" s="197"/>
      <c r="M924" s="197"/>
      <c r="N924" s="198"/>
      <c r="O924" s="198"/>
      <c r="P924" s="197"/>
      <c r="Q924" s="197"/>
      <c r="R924" s="198"/>
      <c r="S924" s="198"/>
      <c r="T924" s="197"/>
      <c r="U924" s="197"/>
      <c r="V924" s="198"/>
      <c r="W924" s="198"/>
      <c r="X924" s="197"/>
      <c r="Y924" s="197"/>
      <c r="Z924" s="198"/>
      <c r="AA924" s="198"/>
      <c r="AB924" s="197"/>
      <c r="AC924" s="197"/>
      <c r="AD924" s="198"/>
      <c r="AE924" s="198"/>
      <c r="AF924" s="197">
        <f t="shared" si="203"/>
        <v>2.8000000000000011E-2</v>
      </c>
      <c r="AG924" s="197">
        <f t="shared" si="194"/>
        <v>0.39106500000000044</v>
      </c>
      <c r="AH924" s="198">
        <f>ROW(AC33)*AF924^IF(AG924=100%,0,1)*PRODUCT(INDEX(1-AF$891:AF923,))</f>
        <v>0.39398411442821341</v>
      </c>
      <c r="AI924" s="198">
        <f t="shared" si="195"/>
        <v>9.0868769447743016</v>
      </c>
      <c r="AJ924" s="197">
        <f t="shared" si="204"/>
        <v>1.8000000000000002E-2</v>
      </c>
      <c r="AK924" s="197">
        <f t="shared" si="197"/>
        <v>0.25505249999999985</v>
      </c>
      <c r="AL924" s="198">
        <f>ROW(AG33)*AJ924^IF(AK924=100%,0,1)*PRODUCT(INDEX(1-AJ$891:AJ923,))</f>
        <v>0.34158158755010909</v>
      </c>
      <c r="AM924" s="199">
        <f t="shared" si="198"/>
        <v>7.0134843212613198</v>
      </c>
      <c r="AN924" s="190"/>
    </row>
    <row r="925" spans="1:40" ht="14.45" hidden="1" customHeight="1">
      <c r="A925" s="190"/>
      <c r="B925" s="686"/>
      <c r="C925" s="196">
        <v>33</v>
      </c>
      <c r="D925" s="200"/>
      <c r="E925" s="200"/>
      <c r="F925" s="198"/>
      <c r="G925" s="198"/>
      <c r="H925" s="197"/>
      <c r="I925" s="197"/>
      <c r="J925" s="198"/>
      <c r="K925" s="198"/>
      <c r="L925" s="197"/>
      <c r="M925" s="197"/>
      <c r="N925" s="198"/>
      <c r="O925" s="198"/>
      <c r="P925" s="197"/>
      <c r="Q925" s="197"/>
      <c r="R925" s="198"/>
      <c r="S925" s="198"/>
      <c r="T925" s="197"/>
      <c r="U925" s="197"/>
      <c r="V925" s="198"/>
      <c r="W925" s="198"/>
      <c r="X925" s="197"/>
      <c r="Y925" s="197"/>
      <c r="Z925" s="198"/>
      <c r="AA925" s="198"/>
      <c r="AB925" s="197"/>
      <c r="AC925" s="197"/>
      <c r="AD925" s="198"/>
      <c r="AE925" s="198"/>
      <c r="AF925" s="197">
        <f t="shared" si="203"/>
        <v>2.8000000000000011E-2</v>
      </c>
      <c r="AG925" s="197">
        <f t="shared" si="194"/>
        <v>0.40408500000000047</v>
      </c>
      <c r="AH925" s="198">
        <f>ROW(AC34)*AF925^IF(AG925=100%,0,1)*PRODUCT(INDEX(1-AF$891:AF924,))</f>
        <v>0.3945571822310181</v>
      </c>
      <c r="AI925" s="198">
        <f t="shared" si="195"/>
        <v>9.4814341270053202</v>
      </c>
      <c r="AJ925" s="197">
        <f t="shared" si="204"/>
        <v>1.8000000000000002E-2</v>
      </c>
      <c r="AK925" s="197">
        <f t="shared" si="197"/>
        <v>0.26342249999999984</v>
      </c>
      <c r="AL925" s="198">
        <f>ROW(AG34)*AJ925^IF(AK925=100%,0,1)*PRODUCT(INDEX(1-AJ$891:AJ924,))</f>
        <v>0.34559775894312256</v>
      </c>
      <c r="AM925" s="199">
        <f t="shared" si="198"/>
        <v>7.3590820802044421</v>
      </c>
      <c r="AN925" s="190"/>
    </row>
    <row r="926" spans="1:40" ht="14.45" hidden="1" customHeight="1">
      <c r="A926" s="190"/>
      <c r="B926" s="686"/>
      <c r="C926" s="196">
        <v>34</v>
      </c>
      <c r="D926" s="200"/>
      <c r="E926" s="200"/>
      <c r="F926" s="198"/>
      <c r="G926" s="198"/>
      <c r="H926" s="197"/>
      <c r="I926" s="197"/>
      <c r="J926" s="198"/>
      <c r="K926" s="198"/>
      <c r="L926" s="197"/>
      <c r="M926" s="197"/>
      <c r="N926" s="198"/>
      <c r="O926" s="198"/>
      <c r="P926" s="197"/>
      <c r="Q926" s="197"/>
      <c r="R926" s="198"/>
      <c r="S926" s="198"/>
      <c r="T926" s="197"/>
      <c r="U926" s="197"/>
      <c r="V926" s="198"/>
      <c r="W926" s="198"/>
      <c r="X926" s="197"/>
      <c r="Y926" s="197"/>
      <c r="Z926" s="198"/>
      <c r="AA926" s="198"/>
      <c r="AB926" s="197"/>
      <c r="AC926" s="197"/>
      <c r="AD926" s="198"/>
      <c r="AE926" s="198"/>
      <c r="AF926" s="197">
        <f t="shared" si="203"/>
        <v>2.8000000000000011E-2</v>
      </c>
      <c r="AG926" s="197">
        <f t="shared" si="194"/>
        <v>0.4171050000000005</v>
      </c>
      <c r="AH926" s="198">
        <f>ROW(AC35)*AF926^IF(AG926=100%,0,1)*PRODUCT(INDEX(1-AF$891:AF925,))</f>
        <v>0.39478927469115399</v>
      </c>
      <c r="AI926" s="198">
        <f t="shared" si="195"/>
        <v>9.8762234016964747</v>
      </c>
      <c r="AJ926" s="197">
        <f t="shared" si="204"/>
        <v>1.8000000000000002E-2</v>
      </c>
      <c r="AK926" s="197">
        <f t="shared" si="197"/>
        <v>0.27179249999999983</v>
      </c>
      <c r="AL926" s="198">
        <f>ROW(AG35)*AJ926^IF(AK926=100%,0,1)*PRODUCT(INDEX(1-AJ$891:AJ925,))</f>
        <v>0.34935867573162122</v>
      </c>
      <c r="AM926" s="199">
        <f t="shared" si="198"/>
        <v>7.7084407559360635</v>
      </c>
      <c r="AN926" s="190"/>
    </row>
    <row r="927" spans="1:40" ht="14.45" hidden="1" customHeight="1">
      <c r="A927" s="190"/>
      <c r="B927" s="686"/>
      <c r="C927" s="196">
        <v>35</v>
      </c>
      <c r="D927" s="200"/>
      <c r="E927" s="200"/>
      <c r="F927" s="198"/>
      <c r="G927" s="198"/>
      <c r="H927" s="197"/>
      <c r="I927" s="197"/>
      <c r="J927" s="198"/>
      <c r="K927" s="198"/>
      <c r="L927" s="197"/>
      <c r="M927" s="197"/>
      <c r="N927" s="198"/>
      <c r="O927" s="198"/>
      <c r="P927" s="197"/>
      <c r="Q927" s="197"/>
      <c r="R927" s="198"/>
      <c r="S927" s="198"/>
      <c r="T927" s="197"/>
      <c r="U927" s="197"/>
      <c r="V927" s="198"/>
      <c r="W927" s="198"/>
      <c r="X927" s="197"/>
      <c r="Y927" s="197"/>
      <c r="Z927" s="198"/>
      <c r="AA927" s="198"/>
      <c r="AB927" s="197"/>
      <c r="AC927" s="197"/>
      <c r="AD927" s="198"/>
      <c r="AE927" s="198"/>
      <c r="AF927" s="197">
        <f t="shared" si="203"/>
        <v>2.8000000000000011E-2</v>
      </c>
      <c r="AG927" s="197">
        <f t="shared" si="194"/>
        <v>0.43012500000000053</v>
      </c>
      <c r="AH927" s="198">
        <f>ROW(AC36)*AF927^IF(AG927=100%,0,1)*PRODUCT(INDEX(1-AF$891:AF926,))</f>
        <v>0.39469903714265314</v>
      </c>
      <c r="AI927" s="198">
        <f t="shared" si="195"/>
        <v>10.270922438839127</v>
      </c>
      <c r="AJ927" s="197">
        <f t="shared" si="204"/>
        <v>1.8000000000000002E-2</v>
      </c>
      <c r="AK927" s="197">
        <f t="shared" si="197"/>
        <v>0.28016249999999981</v>
      </c>
      <c r="AL927" s="198">
        <f>ROW(AG36)*AJ927^IF(AK927=100%,0,1)*PRODUCT(INDEX(1-AJ$891:AJ926,))</f>
        <v>0.35287222584183642</v>
      </c>
      <c r="AM927" s="199">
        <f t="shared" si="198"/>
        <v>8.061312981777899</v>
      </c>
      <c r="AN927" s="190"/>
    </row>
    <row r="928" spans="1:40" ht="14.45" hidden="1" customHeight="1">
      <c r="A928" s="190"/>
      <c r="B928" s="686"/>
      <c r="C928" s="196">
        <v>36</v>
      </c>
      <c r="D928" s="200"/>
      <c r="E928" s="200"/>
      <c r="F928" s="198"/>
      <c r="G928" s="198"/>
      <c r="H928" s="197"/>
      <c r="I928" s="197"/>
      <c r="J928" s="198"/>
      <c r="K928" s="198"/>
      <c r="L928" s="197"/>
      <c r="M928" s="197"/>
      <c r="N928" s="198"/>
      <c r="O928" s="198"/>
      <c r="P928" s="197"/>
      <c r="Q928" s="197"/>
      <c r="R928" s="198"/>
      <c r="S928" s="198"/>
      <c r="T928" s="197"/>
      <c r="U928" s="197"/>
      <c r="V928" s="198"/>
      <c r="W928" s="198"/>
      <c r="X928" s="197"/>
      <c r="Y928" s="197"/>
      <c r="Z928" s="198"/>
      <c r="AA928" s="198"/>
      <c r="AB928" s="197"/>
      <c r="AC928" s="197"/>
      <c r="AD928" s="198"/>
      <c r="AE928" s="198"/>
      <c r="AF928" s="197">
        <f t="shared" si="203"/>
        <v>2.8000000000000011E-2</v>
      </c>
      <c r="AG928" s="197">
        <f t="shared" si="194"/>
        <v>0.44314500000000057</v>
      </c>
      <c r="AH928" s="198">
        <f>ROW(AC37)*AF928^IF(AG928=100%,0,1)*PRODUCT(INDEX(1-AF$891:AF927,))</f>
        <v>0.39430433810551047</v>
      </c>
      <c r="AI928" s="198">
        <f t="shared" si="195"/>
        <v>10.665226776944637</v>
      </c>
      <c r="AJ928" s="197">
        <f t="shared" si="204"/>
        <v>1.8000000000000002E-2</v>
      </c>
      <c r="AK928" s="197">
        <f t="shared" si="197"/>
        <v>0.2885324999999998</v>
      </c>
      <c r="AL928" s="198">
        <f>ROW(AG37)*AJ928^IF(AK928=100%,0,1)*PRODUCT(INDEX(1-AJ$891:AJ927,))</f>
        <v>0.35614609593714669</v>
      </c>
      <c r="AM928" s="199">
        <f t="shared" si="198"/>
        <v>8.417459077715046</v>
      </c>
      <c r="AN928" s="190"/>
    </row>
    <row r="929" spans="1:40" ht="14.45" hidden="1" customHeight="1">
      <c r="A929" s="190"/>
      <c r="B929" s="686"/>
      <c r="C929" s="196">
        <v>37</v>
      </c>
      <c r="D929" s="200"/>
      <c r="E929" s="200"/>
      <c r="F929" s="198"/>
      <c r="G929" s="198"/>
      <c r="H929" s="197"/>
      <c r="I929" s="197"/>
      <c r="J929" s="198"/>
      <c r="K929" s="198"/>
      <c r="L929" s="197"/>
      <c r="M929" s="197"/>
      <c r="N929" s="198"/>
      <c r="O929" s="198"/>
      <c r="P929" s="197"/>
      <c r="Q929" s="197"/>
      <c r="R929" s="198"/>
      <c r="S929" s="198"/>
      <c r="T929" s="197"/>
      <c r="U929" s="197"/>
      <c r="V929" s="198"/>
      <c r="W929" s="198"/>
      <c r="X929" s="197"/>
      <c r="Y929" s="197"/>
      <c r="Z929" s="198"/>
      <c r="AA929" s="198"/>
      <c r="AB929" s="197"/>
      <c r="AC929" s="197"/>
      <c r="AD929" s="198"/>
      <c r="AE929" s="198"/>
      <c r="AF929" s="197">
        <f t="shared" si="203"/>
        <v>2.8000000000000011E-2</v>
      </c>
      <c r="AG929" s="197">
        <f t="shared" si="194"/>
        <v>0.4561650000000006</v>
      </c>
      <c r="AH929" s="198">
        <f>ROW(AC38)*AF929^IF(AG929=100%,0,1)*PRODUCT(INDEX(1-AF$891:AF928,))</f>
        <v>0.39362229816932798</v>
      </c>
      <c r="AI929" s="198">
        <f t="shared" si="195"/>
        <v>11.058849075113965</v>
      </c>
      <c r="AJ929" s="197">
        <f t="shared" si="204"/>
        <v>1.8000000000000002E-2</v>
      </c>
      <c r="AK929" s="197">
        <f t="shared" si="197"/>
        <v>0.29690249999999979</v>
      </c>
      <c r="AL929" s="198">
        <f>ROW(AG38)*AJ929^IF(AK929=100%,0,1)*PRODUCT(INDEX(1-AJ$891:AJ928,))</f>
        <v>0.35918777610785318</v>
      </c>
      <c r="AM929" s="199">
        <f t="shared" si="198"/>
        <v>8.7766468538228999</v>
      </c>
      <c r="AN929" s="190"/>
    </row>
    <row r="930" spans="1:40" ht="14.45" hidden="1" customHeight="1">
      <c r="A930" s="190"/>
      <c r="B930" s="686"/>
      <c r="C930" s="196">
        <v>38</v>
      </c>
      <c r="D930" s="200"/>
      <c r="E930" s="200"/>
      <c r="F930" s="198"/>
      <c r="G930" s="198"/>
      <c r="H930" s="197"/>
      <c r="I930" s="197"/>
      <c r="J930" s="198"/>
      <c r="K930" s="198"/>
      <c r="L930" s="197"/>
      <c r="M930" s="197"/>
      <c r="N930" s="198"/>
      <c r="O930" s="198"/>
      <c r="P930" s="197"/>
      <c r="Q930" s="197"/>
      <c r="R930" s="198"/>
      <c r="S930" s="198"/>
      <c r="T930" s="197"/>
      <c r="U930" s="197"/>
      <c r="V930" s="198"/>
      <c r="W930" s="198"/>
      <c r="X930" s="197"/>
      <c r="Y930" s="197"/>
      <c r="Z930" s="198"/>
      <c r="AA930" s="198"/>
      <c r="AB930" s="197"/>
      <c r="AC930" s="197"/>
      <c r="AD930" s="198"/>
      <c r="AE930" s="198"/>
      <c r="AF930" s="197">
        <f t="shared" si="203"/>
        <v>2.8000000000000011E-2</v>
      </c>
      <c r="AG930" s="197">
        <f t="shared" si="194"/>
        <v>0.46918500000000063</v>
      </c>
      <c r="AH930" s="198">
        <f>ROW(AC39)*AF930^IF(AG930=100%,0,1)*PRODUCT(INDEX(1-AF$891:AF929,))</f>
        <v>0.39266931786849696</v>
      </c>
      <c r="AI930" s="198">
        <f t="shared" si="195"/>
        <v>11.451518392982463</v>
      </c>
      <c r="AJ930" s="197">
        <f t="shared" si="204"/>
        <v>1.8000000000000002E-2</v>
      </c>
      <c r="AK930" s="197">
        <f t="shared" si="197"/>
        <v>0.30527249999999978</v>
      </c>
      <c r="AL930" s="198">
        <f>ROW(AG39)*AJ930^IF(AK930=100%,0,1)*PRODUCT(INDEX(1-AJ$891:AJ929,))</f>
        <v>0.36200456445733059</v>
      </c>
      <c r="AM930" s="199">
        <f t="shared" si="198"/>
        <v>9.1386514182802312</v>
      </c>
      <c r="AN930" s="190"/>
    </row>
    <row r="931" spans="1:40" ht="14.45" hidden="1" customHeight="1">
      <c r="A931" s="190"/>
      <c r="B931" s="686"/>
      <c r="C931" s="196">
        <v>39</v>
      </c>
      <c r="D931" s="200"/>
      <c r="E931" s="200"/>
      <c r="F931" s="198"/>
      <c r="G931" s="198"/>
      <c r="H931" s="197"/>
      <c r="I931" s="197"/>
      <c r="J931" s="198"/>
      <c r="K931" s="198"/>
      <c r="L931" s="197"/>
      <c r="M931" s="197"/>
      <c r="N931" s="198"/>
      <c r="O931" s="198"/>
      <c r="P931" s="197"/>
      <c r="Q931" s="197"/>
      <c r="R931" s="198"/>
      <c r="S931" s="198"/>
      <c r="T931" s="197"/>
      <c r="U931" s="197"/>
      <c r="V931" s="198"/>
      <c r="W931" s="198"/>
      <c r="X931" s="197"/>
      <c r="Y931" s="197"/>
      <c r="Z931" s="198"/>
      <c r="AA931" s="198"/>
      <c r="AB931" s="197"/>
      <c r="AC931" s="197"/>
      <c r="AD931" s="198"/>
      <c r="AE931" s="198"/>
      <c r="AF931" s="197">
        <f t="shared" si="203"/>
        <v>2.8000000000000011E-2</v>
      </c>
      <c r="AG931" s="197">
        <f t="shared" si="194"/>
        <v>0.48220500000000066</v>
      </c>
      <c r="AH931" s="198">
        <f>ROW(AC40)*AF931^IF(AG931=100%,0,1)*PRODUCT(INDEX(1-AF$891:AF930,))</f>
        <v>0.39146110458274774</v>
      </c>
      <c r="AI931" s="198">
        <f t="shared" si="195"/>
        <v>11.84297949756521</v>
      </c>
      <c r="AJ931" s="197">
        <f t="shared" si="204"/>
        <v>1.8000000000000002E-2</v>
      </c>
      <c r="AK931" s="197">
        <f t="shared" si="197"/>
        <v>0.31364249999999977</v>
      </c>
      <c r="AL931" s="198">
        <f>ROW(AG40)*AJ931^IF(AK931=100%,0,1)*PRODUCT(INDEX(1-AJ$891:AJ930,))</f>
        <v>0.36460357158676782</v>
      </c>
      <c r="AM931" s="199">
        <f t="shared" si="198"/>
        <v>9.5032549898669991</v>
      </c>
      <c r="AN931" s="190"/>
    </row>
    <row r="932" spans="1:40" ht="14.45" hidden="1" customHeight="1">
      <c r="A932" s="190"/>
      <c r="B932" s="686"/>
      <c r="C932" s="196">
        <v>40</v>
      </c>
      <c r="D932" s="200"/>
      <c r="E932" s="200"/>
      <c r="F932" s="198"/>
      <c r="G932" s="198"/>
      <c r="H932" s="197"/>
      <c r="I932" s="197"/>
      <c r="J932" s="198"/>
      <c r="K932" s="198"/>
      <c r="L932" s="197"/>
      <c r="M932" s="197"/>
      <c r="N932" s="198"/>
      <c r="O932" s="198"/>
      <c r="P932" s="197"/>
      <c r="Q932" s="197"/>
      <c r="R932" s="198"/>
      <c r="S932" s="198"/>
      <c r="T932" s="197"/>
      <c r="U932" s="197"/>
      <c r="V932" s="198"/>
      <c r="W932" s="198"/>
      <c r="X932" s="197"/>
      <c r="Y932" s="197"/>
      <c r="Z932" s="198"/>
      <c r="AA932" s="198"/>
      <c r="AB932" s="197"/>
      <c r="AC932" s="197"/>
      <c r="AD932" s="198"/>
      <c r="AE932" s="198"/>
      <c r="AF932" s="197">
        <f t="shared" si="203"/>
        <v>2.8000000000000011E-2</v>
      </c>
      <c r="AG932" s="197">
        <f t="shared" si="194"/>
        <v>0.49522500000000069</v>
      </c>
      <c r="AH932" s="198">
        <f>ROW(AC41)*AF932^IF(AG932=100%,0,1)*PRODUCT(INDEX(1-AF$891:AF931,))</f>
        <v>0.39001269849579145</v>
      </c>
      <c r="AI932" s="198">
        <f t="shared" si="195"/>
        <v>12.232992196061002</v>
      </c>
      <c r="AJ932" s="197">
        <f t="shared" si="204"/>
        <v>1.8000000000000002E-2</v>
      </c>
      <c r="AK932" s="197">
        <f t="shared" si="197"/>
        <v>0.32201249999999976</v>
      </c>
      <c r="AL932" s="198">
        <f>ROW(AG41)*AJ932^IF(AK932=100%,0,1)*PRODUCT(INDEX(1-AJ$891:AJ931,))</f>
        <v>0.36699172498066113</v>
      </c>
      <c r="AM932" s="199">
        <f t="shared" si="198"/>
        <v>9.87024671484766</v>
      </c>
      <c r="AN932" s="190"/>
    </row>
    <row r="933" spans="1:40" ht="14.45" hidden="1" customHeight="1">
      <c r="A933" s="190"/>
      <c r="B933" s="686"/>
      <c r="C933" s="196">
        <v>41</v>
      </c>
      <c r="D933" s="200"/>
      <c r="E933" s="200"/>
      <c r="F933" s="198"/>
      <c r="G933" s="198"/>
      <c r="H933" s="197"/>
      <c r="I933" s="197"/>
      <c r="J933" s="198"/>
      <c r="K933" s="198"/>
      <c r="L933" s="197"/>
      <c r="M933" s="197"/>
      <c r="N933" s="198"/>
      <c r="O933" s="198"/>
      <c r="P933" s="197"/>
      <c r="Q933" s="197"/>
      <c r="R933" s="198"/>
      <c r="S933" s="198"/>
      <c r="T933" s="197"/>
      <c r="U933" s="197"/>
      <c r="V933" s="198"/>
      <c r="W933" s="198"/>
      <c r="X933" s="197"/>
      <c r="Y933" s="197"/>
      <c r="Z933" s="198"/>
      <c r="AA933" s="198"/>
      <c r="AB933" s="197"/>
      <c r="AC933" s="197"/>
      <c r="AD933" s="198"/>
      <c r="AE933" s="198"/>
      <c r="AF933" s="197">
        <f t="shared" si="203"/>
        <v>2.8000000000000011E-2</v>
      </c>
      <c r="AG933" s="197">
        <f t="shared" si="194"/>
        <v>0.50824500000000072</v>
      </c>
      <c r="AH933" s="198">
        <f>ROW(AC42)*AF933^IF(AG933=100%,0,1)*PRODUCT(INDEX(1-AF$891:AF932,))</f>
        <v>0.38833849764371192</v>
      </c>
      <c r="AI933" s="198">
        <f t="shared" si="195"/>
        <v>12.621330693704714</v>
      </c>
      <c r="AJ933" s="197">
        <f t="shared" si="204"/>
        <v>1.8000000000000002E-2</v>
      </c>
      <c r="AK933" s="197">
        <f t="shared" si="197"/>
        <v>0.33038249999999975</v>
      </c>
      <c r="AL933" s="198">
        <f>ROW(AG42)*AJ933^IF(AK933=100%,0,1)*PRODUCT(INDEX(1-AJ$891:AJ932,))</f>
        <v>0.3691757732951802</v>
      </c>
      <c r="AM933" s="199">
        <f t="shared" si="198"/>
        <v>10.239422488142841</v>
      </c>
      <c r="AN933" s="190"/>
    </row>
    <row r="934" spans="1:40" ht="14.45" hidden="1" customHeight="1">
      <c r="A934" s="190"/>
      <c r="B934" s="686"/>
      <c r="C934" s="196">
        <v>42</v>
      </c>
      <c r="D934" s="200"/>
      <c r="E934" s="200"/>
      <c r="F934" s="198"/>
      <c r="G934" s="198"/>
      <c r="H934" s="197"/>
      <c r="I934" s="197"/>
      <c r="J934" s="198"/>
      <c r="K934" s="198"/>
      <c r="L934" s="197"/>
      <c r="M934" s="197"/>
      <c r="N934" s="198"/>
      <c r="O934" s="198"/>
      <c r="P934" s="197"/>
      <c r="Q934" s="197"/>
      <c r="R934" s="198"/>
      <c r="S934" s="198"/>
      <c r="T934" s="197"/>
      <c r="U934" s="197"/>
      <c r="V934" s="198"/>
      <c r="W934" s="198"/>
      <c r="X934" s="197"/>
      <c r="Y934" s="197"/>
      <c r="Z934" s="198"/>
      <c r="AA934" s="198"/>
      <c r="AB934" s="197"/>
      <c r="AC934" s="197"/>
      <c r="AD934" s="198"/>
      <c r="AE934" s="198"/>
      <c r="AF934" s="197">
        <f t="shared" si="203"/>
        <v>2.8000000000000011E-2</v>
      </c>
      <c r="AG934" s="197">
        <f t="shared" si="194"/>
        <v>0.52126500000000076</v>
      </c>
      <c r="AH934" s="198">
        <f>ROW(AC43)*AF934^IF(AG934=100%,0,1)*PRODUCT(INDEX(1-AF$891:AF933,))</f>
        <v>0.38645228208372823</v>
      </c>
      <c r="AI934" s="198">
        <f t="shared" si="195"/>
        <v>13.007782975788443</v>
      </c>
      <c r="AJ934" s="197">
        <f t="shared" si="204"/>
        <v>1.8000000000000002E-2</v>
      </c>
      <c r="AK934" s="197">
        <f t="shared" si="197"/>
        <v>0.33875249999999973</v>
      </c>
      <c r="AL934" s="198">
        <f>ROW(AG43)*AJ934^IF(AK934=100%,0,1)*PRODUCT(INDEX(1-AJ$891:AJ933,))</f>
        <v>0.37116229055148287</v>
      </c>
      <c r="AM934" s="199">
        <f t="shared" si="198"/>
        <v>10.610584778694324</v>
      </c>
      <c r="AN934" s="190"/>
    </row>
    <row r="935" spans="1:40" ht="14.45" hidden="1" customHeight="1">
      <c r="A935" s="190"/>
      <c r="B935" s="686"/>
      <c r="C935" s="196">
        <v>43</v>
      </c>
      <c r="D935" s="200"/>
      <c r="E935" s="200"/>
      <c r="F935" s="198"/>
      <c r="G935" s="198"/>
      <c r="H935" s="197"/>
      <c r="I935" s="197"/>
      <c r="J935" s="198"/>
      <c r="K935" s="198"/>
      <c r="L935" s="197"/>
      <c r="M935" s="197"/>
      <c r="N935" s="198"/>
      <c r="O935" s="198"/>
      <c r="P935" s="197"/>
      <c r="Q935" s="197"/>
      <c r="R935" s="198"/>
      <c r="S935" s="198"/>
      <c r="T935" s="197"/>
      <c r="U935" s="197"/>
      <c r="V935" s="198"/>
      <c r="W935" s="198"/>
      <c r="X935" s="197"/>
      <c r="Y935" s="197"/>
      <c r="Z935" s="198"/>
      <c r="AA935" s="198"/>
      <c r="AB935" s="197"/>
      <c r="AC935" s="197"/>
      <c r="AD935" s="198"/>
      <c r="AE935" s="198"/>
      <c r="AF935" s="197">
        <f t="shared" si="203"/>
        <v>2.8000000000000011E-2</v>
      </c>
      <c r="AG935" s="197">
        <f t="shared" si="194"/>
        <v>0.53428500000000079</v>
      </c>
      <c r="AH935" s="198">
        <f>ROW(AC44)*AF935^IF(AG935=100%,0,1)*PRODUCT(INDEX(1-AF$891:AF934,))</f>
        <v>0.38436723721295091</v>
      </c>
      <c r="AI935" s="198">
        <f t="shared" si="195"/>
        <v>13.392150213001393</v>
      </c>
      <c r="AJ935" s="197">
        <f t="shared" si="204"/>
        <v>1.8000000000000002E-2</v>
      </c>
      <c r="AK935" s="197">
        <f t="shared" si="197"/>
        <v>0.34712249999999972</v>
      </c>
      <c r="AL935" s="198">
        <f>ROW(AG44)*AJ935^IF(AK935=100%,0,1)*PRODUCT(INDEX(1-AJ$891:AJ934,))</f>
        <v>0.37295768023601089</v>
      </c>
      <c r="AM935" s="199">
        <f t="shared" si="198"/>
        <v>10.983542458930335</v>
      </c>
      <c r="AN935" s="190"/>
    </row>
    <row r="936" spans="1:40" ht="14.45" hidden="1" customHeight="1">
      <c r="A936" s="190"/>
      <c r="B936" s="686"/>
      <c r="C936" s="196">
        <v>44</v>
      </c>
      <c r="D936" s="200"/>
      <c r="E936" s="200"/>
      <c r="F936" s="198"/>
      <c r="G936" s="198"/>
      <c r="H936" s="197"/>
      <c r="I936" s="197"/>
      <c r="J936" s="198"/>
      <c r="K936" s="198"/>
      <c r="L936" s="197"/>
      <c r="M936" s="197"/>
      <c r="N936" s="198"/>
      <c r="O936" s="198"/>
      <c r="P936" s="197"/>
      <c r="Q936" s="197"/>
      <c r="R936" s="198"/>
      <c r="S936" s="198"/>
      <c r="T936" s="197"/>
      <c r="U936" s="197"/>
      <c r="V936" s="198"/>
      <c r="W936" s="198"/>
      <c r="X936" s="197"/>
      <c r="Y936" s="197"/>
      <c r="Z936" s="198"/>
      <c r="AA936" s="198"/>
      <c r="AB936" s="197"/>
      <c r="AC936" s="197"/>
      <c r="AD936" s="198"/>
      <c r="AE936" s="198"/>
      <c r="AF936" s="197">
        <f t="shared" si="203"/>
        <v>2.8000000000000011E-2</v>
      </c>
      <c r="AG936" s="197">
        <f t="shared" si="194"/>
        <v>0.54730500000000082</v>
      </c>
      <c r="AH936" s="198">
        <f>ROW(AC45)*AF936^IF(AG936=100%,0,1)*PRODUCT(INDEX(1-AF$891:AF935,))</f>
        <v>0.3820959762657834</v>
      </c>
      <c r="AI936" s="198">
        <f t="shared" si="195"/>
        <v>13.774246189267178</v>
      </c>
      <c r="AJ936" s="197">
        <f t="shared" si="204"/>
        <v>1.8000000000000002E-2</v>
      </c>
      <c r="AK936" s="197">
        <f t="shared" si="197"/>
        <v>0.35549249999999971</v>
      </c>
      <c r="AL936" s="198">
        <f>ROW(AG45)*AJ936^IF(AK936=100%,0,1)*PRODUCT(INDEX(1-AJ$891:AJ935,))</f>
        <v>0.37456817930975733</v>
      </c>
      <c r="AM936" s="199">
        <f t="shared" si="198"/>
        <v>11.358110638240094</v>
      </c>
      <c r="AN936" s="190"/>
    </row>
    <row r="937" spans="1:40" ht="14.45" hidden="1" customHeight="1">
      <c r="A937" s="190"/>
      <c r="B937" s="686"/>
      <c r="C937" s="196">
        <v>45</v>
      </c>
      <c r="D937" s="200"/>
      <c r="E937" s="200"/>
      <c r="F937" s="198"/>
      <c r="G937" s="198"/>
      <c r="H937" s="197"/>
      <c r="I937" s="197"/>
      <c r="J937" s="198"/>
      <c r="K937" s="198"/>
      <c r="L937" s="197"/>
      <c r="M937" s="197"/>
      <c r="N937" s="198"/>
      <c r="O937" s="198"/>
      <c r="P937" s="197"/>
      <c r="Q937" s="197"/>
      <c r="R937" s="198"/>
      <c r="S937" s="198"/>
      <c r="T937" s="197"/>
      <c r="U937" s="197"/>
      <c r="V937" s="198"/>
      <c r="W937" s="198"/>
      <c r="X937" s="197"/>
      <c r="Y937" s="197"/>
      <c r="Z937" s="198"/>
      <c r="AA937" s="198"/>
      <c r="AB937" s="197"/>
      <c r="AC937" s="197"/>
      <c r="AD937" s="198"/>
      <c r="AE937" s="198"/>
      <c r="AF937" s="197">
        <f t="shared" si="203"/>
        <v>2.8000000000000011E-2</v>
      </c>
      <c r="AG937" s="197">
        <f t="shared" si="194"/>
        <v>0.56032500000000085</v>
      </c>
      <c r="AH937" s="198">
        <f>ROW(AC46)*AF937^IF(AG937=100%,0,1)*PRODUCT(INDEX(1-AF$891:AF936,))</f>
        <v>0.37965056201768238</v>
      </c>
      <c r="AI937" s="198">
        <f t="shared" si="195"/>
        <v>14.15389675128486</v>
      </c>
      <c r="AJ937" s="197">
        <f t="shared" si="204"/>
        <v>1.8000000000000002E-2</v>
      </c>
      <c r="AK937" s="197">
        <f t="shared" si="197"/>
        <v>0.3638624999999997</v>
      </c>
      <c r="AL937" s="198">
        <f>ROW(AG46)*AJ937^IF(AK937=100%,0,1)*PRODUCT(INDEX(1-AJ$891:AJ936,))</f>
        <v>0.37599986212845238</v>
      </c>
      <c r="AM937" s="199">
        <f t="shared" si="198"/>
        <v>11.734110500368546</v>
      </c>
      <c r="AN937" s="190"/>
    </row>
    <row r="938" spans="1:40" ht="14.45" hidden="1" customHeight="1">
      <c r="A938" s="190"/>
      <c r="B938" s="686"/>
      <c r="C938" s="196">
        <v>46</v>
      </c>
      <c r="D938" s="200"/>
      <c r="E938" s="200"/>
      <c r="F938" s="198"/>
      <c r="G938" s="198"/>
      <c r="H938" s="197"/>
      <c r="I938" s="197"/>
      <c r="J938" s="198"/>
      <c r="K938" s="198"/>
      <c r="L938" s="197"/>
      <c r="M938" s="197"/>
      <c r="N938" s="198"/>
      <c r="O938" s="198"/>
      <c r="P938" s="197"/>
      <c r="Q938" s="197"/>
      <c r="R938" s="198"/>
      <c r="S938" s="198"/>
      <c r="T938" s="197"/>
      <c r="U938" s="197"/>
      <c r="V938" s="198"/>
      <c r="W938" s="198"/>
      <c r="X938" s="197"/>
      <c r="Y938" s="197"/>
      <c r="Z938" s="198"/>
      <c r="AA938" s="198"/>
      <c r="AB938" s="197"/>
      <c r="AC938" s="197"/>
      <c r="AD938" s="198"/>
      <c r="AE938" s="198"/>
      <c r="AF938" s="197">
        <f t="shared" si="203"/>
        <v>2.8000000000000011E-2</v>
      </c>
      <c r="AG938" s="197">
        <f t="shared" si="194"/>
        <v>0.57334500000000088</v>
      </c>
      <c r="AH938" s="198">
        <f>ROW(AC47)*AF938^IF(AG938=100%,0,1)*PRODUCT(INDEX(1-AF$891:AF937,))</f>
        <v>0.37704252772208263</v>
      </c>
      <c r="AI938" s="198">
        <f t="shared" si="195"/>
        <v>14.530939279006942</v>
      </c>
      <c r="AJ938" s="197">
        <f t="shared" si="204"/>
        <v>1.8000000000000002E-2</v>
      </c>
      <c r="AK938" s="197">
        <f t="shared" si="197"/>
        <v>0.37223249999999969</v>
      </c>
      <c r="AL938" s="198">
        <f>ROW(AG47)*AJ938^IF(AK938=100%,0,1)*PRODUCT(INDEX(1-AJ$891:AJ937,))</f>
        <v>0.37725864427557804</v>
      </c>
      <c r="AM938" s="199">
        <f t="shared" si="198"/>
        <v>12.111369144644124</v>
      </c>
      <c r="AN938" s="190"/>
    </row>
    <row r="939" spans="1:40" ht="14.45" hidden="1" customHeight="1">
      <c r="A939" s="190"/>
      <c r="B939" s="686"/>
      <c r="C939" s="196">
        <v>47</v>
      </c>
      <c r="D939" s="200"/>
      <c r="E939" s="200"/>
      <c r="F939" s="198"/>
      <c r="G939" s="198"/>
      <c r="H939" s="197"/>
      <c r="I939" s="197"/>
      <c r="J939" s="198"/>
      <c r="K939" s="198"/>
      <c r="L939" s="197"/>
      <c r="M939" s="197"/>
      <c r="N939" s="198"/>
      <c r="O939" s="198"/>
      <c r="P939" s="197"/>
      <c r="Q939" s="197"/>
      <c r="R939" s="198"/>
      <c r="S939" s="198"/>
      <c r="T939" s="197"/>
      <c r="U939" s="197"/>
      <c r="V939" s="198"/>
      <c r="W939" s="198"/>
      <c r="X939" s="197"/>
      <c r="Y939" s="197"/>
      <c r="Z939" s="198"/>
      <c r="AA939" s="198"/>
      <c r="AB939" s="197"/>
      <c r="AC939" s="197"/>
      <c r="AD939" s="198"/>
      <c r="AE939" s="198"/>
      <c r="AF939" s="197">
        <f t="shared" si="203"/>
        <v>2.8000000000000011E-2</v>
      </c>
      <c r="AG939" s="197">
        <f t="shared" si="194"/>
        <v>0.58636500000000091</v>
      </c>
      <c r="AH939" s="198">
        <f>ROW(AC48)*AF939^IF(AG939=100%,0,1)*PRODUCT(INDEX(1-AF$891:AF938,))</f>
        <v>0.37428289730641462</v>
      </c>
      <c r="AI939" s="198">
        <f t="shared" si="195"/>
        <v>14.905222176313357</v>
      </c>
      <c r="AJ939" s="197">
        <f t="shared" si="204"/>
        <v>1.8000000000000002E-2</v>
      </c>
      <c r="AK939" s="197">
        <f t="shared" si="197"/>
        <v>0.38060249999999968</v>
      </c>
      <c r="AL939" s="198">
        <f>ROW(AG48)*AJ939^IF(AK939=100%,0,1)*PRODUCT(INDEX(1-AJ$891:AJ938,))</f>
        <v>0.37835028631007761</v>
      </c>
      <c r="AM939" s="199">
        <f t="shared" si="198"/>
        <v>12.489719430954201</v>
      </c>
      <c r="AN939" s="190"/>
    </row>
    <row r="940" spans="1:40" ht="14.45" hidden="1" customHeight="1">
      <c r="A940" s="190"/>
      <c r="B940" s="686"/>
      <c r="C940" s="196">
        <v>48</v>
      </c>
      <c r="D940" s="200"/>
      <c r="E940" s="200"/>
      <c r="F940" s="198"/>
      <c r="G940" s="198"/>
      <c r="H940" s="197"/>
      <c r="I940" s="197"/>
      <c r="J940" s="198"/>
      <c r="K940" s="198"/>
      <c r="L940" s="197"/>
      <c r="M940" s="197"/>
      <c r="N940" s="198"/>
      <c r="O940" s="198"/>
      <c r="P940" s="197"/>
      <c r="Q940" s="197"/>
      <c r="R940" s="198"/>
      <c r="S940" s="198"/>
      <c r="T940" s="197"/>
      <c r="U940" s="197"/>
      <c r="V940" s="198"/>
      <c r="W940" s="198"/>
      <c r="X940" s="197"/>
      <c r="Y940" s="197"/>
      <c r="Z940" s="198"/>
      <c r="AA940" s="198"/>
      <c r="AB940" s="197"/>
      <c r="AC940" s="197"/>
      <c r="AD940" s="198"/>
      <c r="AE940" s="198"/>
      <c r="AF940" s="197">
        <f t="shared" si="203"/>
        <v>2.8000000000000011E-2</v>
      </c>
      <c r="AG940" s="197">
        <f t="shared" si="194"/>
        <v>0.59938500000000094</v>
      </c>
      <c r="AH940" s="198">
        <f>ROW(AC49)*AF940^IF(AG940=100%,0,1)*PRODUCT(INDEX(1-AF$891:AF939,))</f>
        <v>0.37138220485228995</v>
      </c>
      <c r="AI940" s="198">
        <f t="shared" si="195"/>
        <v>15.276604381165647</v>
      </c>
      <c r="AJ940" s="197">
        <f t="shared" si="204"/>
        <v>1.8000000000000002E-2</v>
      </c>
      <c r="AK940" s="197">
        <f t="shared" si="197"/>
        <v>0.38897249999999967</v>
      </c>
      <c r="AL940" s="198">
        <f>ROW(AG49)*AJ940^IF(AK940=100%,0,1)*PRODUCT(INDEX(1-AJ$891:AJ939,))</f>
        <v>0.37928039743058983</v>
      </c>
      <c r="AM940" s="199">
        <f t="shared" si="198"/>
        <v>12.868999828384791</v>
      </c>
      <c r="AN940" s="190"/>
    </row>
    <row r="941" spans="1:40" ht="14.45" hidden="1" customHeight="1">
      <c r="A941" s="190"/>
      <c r="B941" s="686"/>
      <c r="C941" s="196">
        <v>49</v>
      </c>
      <c r="D941" s="200"/>
      <c r="E941" s="200"/>
      <c r="F941" s="198"/>
      <c r="G941" s="198"/>
      <c r="H941" s="197"/>
      <c r="I941" s="197"/>
      <c r="J941" s="198"/>
      <c r="K941" s="198"/>
      <c r="L941" s="197"/>
      <c r="M941" s="197"/>
      <c r="N941" s="198"/>
      <c r="O941" s="198"/>
      <c r="P941" s="197"/>
      <c r="Q941" s="197"/>
      <c r="R941" s="198"/>
      <c r="S941" s="198"/>
      <c r="T941" s="197"/>
      <c r="U941" s="197"/>
      <c r="V941" s="198"/>
      <c r="W941" s="198"/>
      <c r="X941" s="197"/>
      <c r="Y941" s="197"/>
      <c r="Z941" s="198"/>
      <c r="AA941" s="198"/>
      <c r="AB941" s="197"/>
      <c r="AC941" s="197"/>
      <c r="AD941" s="198"/>
      <c r="AE941" s="198"/>
      <c r="AF941" s="197">
        <f t="shared" si="203"/>
        <v>2.8000000000000011E-2</v>
      </c>
      <c r="AG941" s="197">
        <f t="shared" si="194"/>
        <v>0.61240500000000098</v>
      </c>
      <c r="AH941" s="198">
        <f>ROW(AC50)*AF941^IF(AG941=100%,0,1)*PRODUCT(INDEX(1-AF$891:AF940,))</f>
        <v>0.36835051338410796</v>
      </c>
      <c r="AI941" s="198">
        <f t="shared" si="195"/>
        <v>15.644954894549755</v>
      </c>
      <c r="AJ941" s="197">
        <f t="shared" si="204"/>
        <v>1.8000000000000002E-2</v>
      </c>
      <c r="AK941" s="197">
        <f t="shared" si="197"/>
        <v>0.39734249999999965</v>
      </c>
      <c r="AL941" s="198">
        <f>ROW(AG50)*AJ941^IF(AK941=100%,0,1)*PRODUCT(INDEX(1-AJ$891:AJ940,))</f>
        <v>0.38005443905799924</v>
      </c>
      <c r="AM941" s="199">
        <f t="shared" si="198"/>
        <v>13.249054267442791</v>
      </c>
      <c r="AN941" s="190"/>
    </row>
    <row r="942" spans="1:40" ht="14.45" hidden="1" customHeight="1">
      <c r="A942" s="190"/>
      <c r="B942" s="686"/>
      <c r="C942" s="196">
        <v>50</v>
      </c>
      <c r="D942" s="200"/>
      <c r="E942" s="200"/>
      <c r="F942" s="198"/>
      <c r="G942" s="198"/>
      <c r="H942" s="197"/>
      <c r="I942" s="197"/>
      <c r="J942" s="198"/>
      <c r="K942" s="198"/>
      <c r="L942" s="197"/>
      <c r="M942" s="197"/>
      <c r="N942" s="198"/>
      <c r="O942" s="198"/>
      <c r="P942" s="197"/>
      <c r="Q942" s="197"/>
      <c r="R942" s="198"/>
      <c r="S942" s="198"/>
      <c r="T942" s="197"/>
      <c r="U942" s="197"/>
      <c r="V942" s="198"/>
      <c r="W942" s="198"/>
      <c r="X942" s="197"/>
      <c r="Y942" s="197"/>
      <c r="Z942" s="198"/>
      <c r="AA942" s="198"/>
      <c r="AB942" s="197"/>
      <c r="AC942" s="197"/>
      <c r="AD942" s="198"/>
      <c r="AE942" s="198"/>
      <c r="AF942" s="197">
        <f t="shared" si="203"/>
        <v>2.8000000000000011E-2</v>
      </c>
      <c r="AG942" s="197">
        <f t="shared" si="194"/>
        <v>0.62542500000000101</v>
      </c>
      <c r="AH942" s="198">
        <f>ROW(AC51)*AF942^IF(AG942=100%,0,1)*PRODUCT(INDEX(1-AF$891:AF941,))</f>
        <v>0.36519743298953999</v>
      </c>
      <c r="AI942" s="198">
        <f t="shared" si="195"/>
        <v>16.010152327539295</v>
      </c>
      <c r="AJ942" s="197">
        <f t="shared" si="204"/>
        <v>1.8000000000000002E-2</v>
      </c>
      <c r="AK942" s="197">
        <f t="shared" si="197"/>
        <v>0.40571249999999964</v>
      </c>
      <c r="AL942" s="198">
        <f>ROW(AG51)*AJ942^IF(AK942=100%,0,1)*PRODUCT(INDEX(1-AJ$891:AJ941,))</f>
        <v>0.3806777283380543</v>
      </c>
      <c r="AM942" s="199">
        <f t="shared" si="198"/>
        <v>13.629731995780846</v>
      </c>
      <c r="AN942" s="190"/>
    </row>
    <row r="943" spans="1:40" ht="14.45" hidden="1" customHeight="1">
      <c r="A943" s="190"/>
      <c r="B943" s="686"/>
      <c r="C943" s="196">
        <v>51</v>
      </c>
      <c r="D943" s="200"/>
      <c r="E943" s="200"/>
      <c r="F943" s="198"/>
      <c r="G943" s="198"/>
      <c r="H943" s="197"/>
      <c r="I943" s="197"/>
      <c r="J943" s="198"/>
      <c r="K943" s="198"/>
      <c r="L943" s="197"/>
      <c r="M943" s="197"/>
      <c r="N943" s="198"/>
      <c r="O943" s="198"/>
      <c r="P943" s="197"/>
      <c r="Q943" s="197"/>
      <c r="R943" s="198"/>
      <c r="S943" s="198"/>
      <c r="T943" s="197"/>
      <c r="U943" s="197"/>
      <c r="V943" s="198"/>
      <c r="W943" s="198"/>
      <c r="X943" s="197"/>
      <c r="Y943" s="197"/>
      <c r="Z943" s="198"/>
      <c r="AA943" s="198"/>
      <c r="AB943" s="197"/>
      <c r="AC943" s="197"/>
      <c r="AD943" s="198"/>
      <c r="AE943" s="198"/>
      <c r="AF943" s="197">
        <f t="shared" si="203"/>
        <v>2.8000000000000011E-2</v>
      </c>
      <c r="AG943" s="197">
        <f t="shared" si="194"/>
        <v>0.63844500000000104</v>
      </c>
      <c r="AH943" s="198">
        <f>ROW(AC52)*AF943^IF(AG943=100%,0,1)*PRODUCT(INDEX(1-AF$891:AF942,))</f>
        <v>0.36193213829457466</v>
      </c>
      <c r="AI943" s="198">
        <f t="shared" si="195"/>
        <v>16.372084465833868</v>
      </c>
      <c r="AJ943" s="197">
        <f t="shared" si="204"/>
        <v>1.8000000000000002E-2</v>
      </c>
      <c r="AK943" s="197">
        <f t="shared" si="197"/>
        <v>0.41408249999999963</v>
      </c>
      <c r="AL943" s="198">
        <f>ROW(AG52)*AJ943^IF(AK943=100%,0,1)*PRODUCT(INDEX(1-AJ$891:AJ942,))</f>
        <v>0.38115544156577263</v>
      </c>
      <c r="AM943" s="199">
        <f t="shared" si="198"/>
        <v>14.010887437346618</v>
      </c>
      <c r="AN943" s="190"/>
    </row>
    <row r="944" spans="1:40" ht="14.45" hidden="1" customHeight="1">
      <c r="A944" s="190"/>
      <c r="B944" s="686"/>
      <c r="C944" s="196">
        <v>52</v>
      </c>
      <c r="D944" s="200"/>
      <c r="E944" s="200"/>
      <c r="F944" s="198"/>
      <c r="G944" s="198"/>
      <c r="H944" s="197"/>
      <c r="I944" s="197"/>
      <c r="J944" s="198"/>
      <c r="K944" s="198"/>
      <c r="L944" s="197"/>
      <c r="M944" s="197"/>
      <c r="N944" s="198"/>
      <c r="O944" s="198"/>
      <c r="P944" s="197"/>
      <c r="Q944" s="197"/>
      <c r="R944" s="198"/>
      <c r="S944" s="198"/>
      <c r="T944" s="197"/>
      <c r="U944" s="197"/>
      <c r="V944" s="198"/>
      <c r="W944" s="198"/>
      <c r="X944" s="197"/>
      <c r="Y944" s="197"/>
      <c r="Z944" s="198"/>
      <c r="AA944" s="198"/>
      <c r="AB944" s="197"/>
      <c r="AC944" s="197"/>
      <c r="AD944" s="198"/>
      <c r="AE944" s="198"/>
      <c r="AF944" s="197">
        <f t="shared" si="203"/>
        <v>2.8000000000000011E-2</v>
      </c>
      <c r="AG944" s="197">
        <f t="shared" si="194"/>
        <v>0.65146500000000107</v>
      </c>
      <c r="AH944" s="198">
        <f>ROW(AC53)*AF944^IF(AG944=100%,0,1)*PRODUCT(INDEX(1-AF$891:AF943,))</f>
        <v>0.3585633853150636</v>
      </c>
      <c r="AI944" s="198">
        <f t="shared" si="195"/>
        <v>16.73064785114893</v>
      </c>
      <c r="AJ944" s="197">
        <f t="shared" si="204"/>
        <v>1.8000000000000002E-2</v>
      </c>
      <c r="AK944" s="197">
        <f t="shared" si="197"/>
        <v>0.42245249999999962</v>
      </c>
      <c r="AL944" s="198">
        <f>ROW(AG53)*AJ944^IF(AK944=100%,0,1)*PRODUCT(INDEX(1-AJ$891:AJ943,))</f>
        <v>0.38149261753331154</v>
      </c>
      <c r="AM944" s="199">
        <f t="shared" si="198"/>
        <v>14.392380054879929</v>
      </c>
      <c r="AN944" s="190"/>
    </row>
    <row r="945" spans="1:40" ht="14.45" hidden="1" customHeight="1">
      <c r="A945" s="190"/>
      <c r="B945" s="686"/>
      <c r="C945" s="196">
        <v>53</v>
      </c>
      <c r="D945" s="200"/>
      <c r="E945" s="200"/>
      <c r="F945" s="198"/>
      <c r="G945" s="198"/>
      <c r="H945" s="197"/>
      <c r="I945" s="197"/>
      <c r="J945" s="198"/>
      <c r="K945" s="198"/>
      <c r="L945" s="197"/>
      <c r="M945" s="197"/>
      <c r="N945" s="198"/>
      <c r="O945" s="198"/>
      <c r="P945" s="197"/>
      <c r="Q945" s="197"/>
      <c r="R945" s="198"/>
      <c r="S945" s="198"/>
      <c r="T945" s="197"/>
      <c r="U945" s="197"/>
      <c r="V945" s="198"/>
      <c r="W945" s="198"/>
      <c r="X945" s="197"/>
      <c r="Y945" s="197"/>
      <c r="Z945" s="198"/>
      <c r="AA945" s="198"/>
      <c r="AB945" s="197"/>
      <c r="AC945" s="197"/>
      <c r="AD945" s="198"/>
      <c r="AE945" s="198"/>
      <c r="AF945" s="197">
        <f t="shared" si="203"/>
        <v>2.8000000000000011E-2</v>
      </c>
      <c r="AG945" s="197">
        <f t="shared" si="194"/>
        <v>0.6644850000000011</v>
      </c>
      <c r="AH945" s="198">
        <f>ROW(AC54)*AF945^IF(AG945=100%,0,1)*PRODUCT(INDEX(1-AF$891:AF944,))</f>
        <v>0.35509952770598224</v>
      </c>
      <c r="AI945" s="198">
        <f t="shared" si="195"/>
        <v>17.085747378854911</v>
      </c>
      <c r="AJ945" s="197">
        <f t="shared" si="204"/>
        <v>1.8000000000000002E-2</v>
      </c>
      <c r="AK945" s="197">
        <f t="shared" si="197"/>
        <v>0.43082249999999961</v>
      </c>
      <c r="AL945" s="198">
        <f>ROW(AG54)*AJ945^IF(AK945=100%,0,1)*PRODUCT(INDEX(1-AJ$891:AJ944,))</f>
        <v>0.38169416080295182</v>
      </c>
      <c r="AM945" s="199">
        <f t="shared" si="198"/>
        <v>14.77407421568288</v>
      </c>
      <c r="AN945" s="190"/>
    </row>
    <row r="946" spans="1:40" ht="14.45" hidden="1" customHeight="1">
      <c r="A946" s="190"/>
      <c r="B946" s="686"/>
      <c r="C946" s="196">
        <v>54</v>
      </c>
      <c r="D946" s="200"/>
      <c r="E946" s="200"/>
      <c r="F946" s="198"/>
      <c r="G946" s="198"/>
      <c r="H946" s="197"/>
      <c r="I946" s="197"/>
      <c r="J946" s="198"/>
      <c r="K946" s="198"/>
      <c r="L946" s="197"/>
      <c r="M946" s="197"/>
      <c r="N946" s="198"/>
      <c r="O946" s="198"/>
      <c r="P946" s="197"/>
      <c r="Q946" s="197"/>
      <c r="R946" s="198"/>
      <c r="S946" s="198"/>
      <c r="T946" s="197"/>
      <c r="U946" s="197"/>
      <c r="V946" s="198"/>
      <c r="W946" s="198"/>
      <c r="X946" s="197"/>
      <c r="Y946" s="197"/>
      <c r="Z946" s="198"/>
      <c r="AA946" s="198"/>
      <c r="AB946" s="197"/>
      <c r="AC946" s="197"/>
      <c r="AD946" s="198"/>
      <c r="AE946" s="198"/>
      <c r="AF946" s="197">
        <f t="shared" si="203"/>
        <v>2.8000000000000011E-2</v>
      </c>
      <c r="AG946" s="197">
        <f t="shared" si="194"/>
        <v>0.67750500000000113</v>
      </c>
      <c r="AH946" s="198">
        <f>ROW(AC55)*AF946^IF(AG946=100%,0,1)*PRODUCT(INDEX(1-AF$891:AF945,))</f>
        <v>0.35154853242892242</v>
      </c>
      <c r="AI946" s="198">
        <f t="shared" si="195"/>
        <v>17.437295911283833</v>
      </c>
      <c r="AJ946" s="197">
        <f t="shared" si="204"/>
        <v>1.8000000000000002E-2</v>
      </c>
      <c r="AK946" s="197">
        <f t="shared" si="197"/>
        <v>0.4391924999999996</v>
      </c>
      <c r="AL946" s="198">
        <f>ROW(AG55)*AJ946^IF(AK946=100%,0,1)*PRODUCT(INDEX(1-AJ$891:AJ945,))</f>
        <v>0.38176484490680418</v>
      </c>
      <c r="AM946" s="199">
        <f t="shared" si="198"/>
        <v>15.155839060589685</v>
      </c>
      <c r="AN946" s="190"/>
    </row>
    <row r="947" spans="1:40" ht="14.45" hidden="1" customHeight="1">
      <c r="A947" s="190"/>
      <c r="B947" s="686"/>
      <c r="C947" s="196">
        <v>55</v>
      </c>
      <c r="D947" s="200"/>
      <c r="E947" s="200"/>
      <c r="F947" s="198"/>
      <c r="G947" s="198"/>
      <c r="H947" s="197"/>
      <c r="I947" s="197"/>
      <c r="J947" s="198"/>
      <c r="K947" s="198"/>
      <c r="L947" s="197"/>
      <c r="M947" s="197"/>
      <c r="N947" s="198"/>
      <c r="O947" s="198"/>
      <c r="P947" s="197"/>
      <c r="Q947" s="197"/>
      <c r="R947" s="198"/>
      <c r="S947" s="198"/>
      <c r="T947" s="197"/>
      <c r="U947" s="197"/>
      <c r="V947" s="198"/>
      <c r="W947" s="198"/>
      <c r="X947" s="197"/>
      <c r="Y947" s="197"/>
      <c r="Z947" s="198"/>
      <c r="AA947" s="198"/>
      <c r="AB947" s="197"/>
      <c r="AC947" s="197"/>
      <c r="AD947" s="198"/>
      <c r="AE947" s="198"/>
      <c r="AF947" s="197">
        <f t="shared" si="203"/>
        <v>2.8000000000000011E-2</v>
      </c>
      <c r="AG947" s="197">
        <f t="shared" si="194"/>
        <v>0.69052500000000117</v>
      </c>
      <c r="AH947" s="198">
        <f>ROW(AC56)*AF947^IF(AG947=100%,0,1)*PRODUCT(INDEX(1-AF$891:AF946,))</f>
        <v>0.3479179948576564</v>
      </c>
      <c r="AI947" s="198">
        <f t="shared" si="195"/>
        <v>17.78521390614149</v>
      </c>
      <c r="AJ947" s="197">
        <f t="shared" si="204"/>
        <v>1.8000000000000002E-2</v>
      </c>
      <c r="AK947" s="197">
        <f t="shared" si="197"/>
        <v>0.44756249999999959</v>
      </c>
      <c r="AL947" s="198">
        <f>ROW(AG56)*AJ947^IF(AK947=100%,0,1)*PRODUCT(INDEX(1-AJ$891:AJ946,))</f>
        <v>0.38170931547481768</v>
      </c>
      <c r="AM947" s="199">
        <f t="shared" si="198"/>
        <v>15.537548376064503</v>
      </c>
      <c r="AN947" s="190"/>
    </row>
    <row r="948" spans="1:40" ht="14.45" hidden="1" customHeight="1">
      <c r="A948" s="190"/>
      <c r="B948" s="686"/>
      <c r="C948" s="196">
        <v>56</v>
      </c>
      <c r="D948" s="200"/>
      <c r="E948" s="200"/>
      <c r="F948" s="198"/>
      <c r="G948" s="198"/>
      <c r="H948" s="197"/>
      <c r="I948" s="197"/>
      <c r="J948" s="198"/>
      <c r="K948" s="198"/>
      <c r="L948" s="197"/>
      <c r="M948" s="197"/>
      <c r="N948" s="198"/>
      <c r="O948" s="198"/>
      <c r="P948" s="197"/>
      <c r="Q948" s="197"/>
      <c r="R948" s="198"/>
      <c r="S948" s="198"/>
      <c r="T948" s="197"/>
      <c r="U948" s="197"/>
      <c r="V948" s="198"/>
      <c r="W948" s="198"/>
      <c r="X948" s="197"/>
      <c r="Y948" s="197"/>
      <c r="Z948" s="198"/>
      <c r="AA948" s="198"/>
      <c r="AB948" s="197"/>
      <c r="AC948" s="197"/>
      <c r="AD948" s="198"/>
      <c r="AE948" s="198"/>
      <c r="AF948" s="197">
        <f t="shared" si="203"/>
        <v>2.8000000000000011E-2</v>
      </c>
      <c r="AG948" s="197">
        <f t="shared" si="194"/>
        <v>0.7035450000000012</v>
      </c>
      <c r="AH948" s="198">
        <f>ROW(AC57)*AF948^IF(AG948=100%,0,1)*PRODUCT(INDEX(1-AF$891:AF947,))</f>
        <v>0.34421515334095704</v>
      </c>
      <c r="AI948" s="198">
        <f t="shared" si="195"/>
        <v>18.129429059482447</v>
      </c>
      <c r="AJ948" s="197">
        <f t="shared" si="204"/>
        <v>1.8000000000000002E-2</v>
      </c>
      <c r="AK948" s="197">
        <f t="shared" si="197"/>
        <v>0.45593249999999957</v>
      </c>
      <c r="AL948" s="198">
        <f>ROW(AG57)*AJ948^IF(AK948=100%,0,1)*PRODUCT(INDEX(1-AJ$891:AJ947,))</f>
        <v>0.38153209329263293</v>
      </c>
      <c r="AM948" s="199">
        <f t="shared" si="198"/>
        <v>15.919080469357135</v>
      </c>
      <c r="AN948" s="190"/>
    </row>
    <row r="949" spans="1:40" ht="14.45" hidden="1" customHeight="1">
      <c r="A949" s="190"/>
      <c r="B949" s="686"/>
      <c r="C949" s="196">
        <v>57</v>
      </c>
      <c r="D949" s="200"/>
      <c r="E949" s="200"/>
      <c r="F949" s="198"/>
      <c r="G949" s="198"/>
      <c r="H949" s="197"/>
      <c r="I949" s="197"/>
      <c r="J949" s="198"/>
      <c r="K949" s="198"/>
      <c r="L949" s="197"/>
      <c r="M949" s="197"/>
      <c r="N949" s="198"/>
      <c r="O949" s="198"/>
      <c r="P949" s="197"/>
      <c r="Q949" s="197"/>
      <c r="R949" s="198"/>
      <c r="S949" s="198"/>
      <c r="T949" s="197"/>
      <c r="U949" s="197"/>
      <c r="V949" s="198"/>
      <c r="W949" s="198"/>
      <c r="X949" s="197"/>
      <c r="Y949" s="197"/>
      <c r="Z949" s="198"/>
      <c r="AA949" s="198"/>
      <c r="AB949" s="197"/>
      <c r="AC949" s="197"/>
      <c r="AD949" s="198"/>
      <c r="AE949" s="198"/>
      <c r="AF949" s="197">
        <f t="shared" si="203"/>
        <v>2.8000000000000011E-2</v>
      </c>
      <c r="AG949" s="197">
        <f t="shared" si="194"/>
        <v>0.71656500000000123</v>
      </c>
      <c r="AH949" s="198">
        <f>ROW(AC58)*AF949^IF(AG949=100%,0,1)*PRODUCT(INDEX(1-AF$891:AF948,))</f>
        <v>0.34044690324122445</v>
      </c>
      <c r="AI949" s="198">
        <f t="shared" si="195"/>
        <v>18.469875962723673</v>
      </c>
      <c r="AJ949" s="197">
        <f t="shared" si="204"/>
        <v>1.8000000000000002E-2</v>
      </c>
      <c r="AK949" s="197">
        <f t="shared" si="197"/>
        <v>0.46430249999999956</v>
      </c>
      <c r="AL949" s="198">
        <f>ROW(AG58)*AJ949^IF(AK949=100%,0,1)*PRODUCT(INDEX(1-AJ$891:AJ948,))</f>
        <v>0.38123757729079305</v>
      </c>
      <c r="AM949" s="199">
        <f t="shared" si="198"/>
        <v>16.300318046647927</v>
      </c>
      <c r="AN949" s="190"/>
    </row>
    <row r="950" spans="1:40" ht="14.45" hidden="1" customHeight="1">
      <c r="A950" s="190"/>
      <c r="B950" s="686"/>
      <c r="C950" s="196">
        <v>58</v>
      </c>
      <c r="D950" s="200"/>
      <c r="E950" s="200"/>
      <c r="F950" s="198"/>
      <c r="G950" s="198"/>
      <c r="H950" s="197"/>
      <c r="I950" s="197"/>
      <c r="J950" s="198"/>
      <c r="K950" s="198"/>
      <c r="L950" s="197"/>
      <c r="M950" s="197"/>
      <c r="N950" s="198"/>
      <c r="O950" s="198"/>
      <c r="P950" s="197"/>
      <c r="Q950" s="197"/>
      <c r="R950" s="198"/>
      <c r="S950" s="198"/>
      <c r="T950" s="197"/>
      <c r="U950" s="197"/>
      <c r="V950" s="198"/>
      <c r="W950" s="198"/>
      <c r="X950" s="197"/>
      <c r="Y950" s="197"/>
      <c r="Z950" s="198"/>
      <c r="AA950" s="198"/>
      <c r="AB950" s="197"/>
      <c r="AC950" s="197"/>
      <c r="AD950" s="198"/>
      <c r="AE950" s="198"/>
      <c r="AF950" s="197">
        <f t="shared" si="203"/>
        <v>2.8000000000000011E-2</v>
      </c>
      <c r="AG950" s="197">
        <f t="shared" si="194"/>
        <v>0.72958500000000126</v>
      </c>
      <c r="AH950" s="198">
        <f>ROW(AC59)*AF950^IF(AG950=100%,0,1)*PRODUCT(INDEX(1-AF$891:AF949,))</f>
        <v>0.33661981046685763</v>
      </c>
      <c r="AI950" s="198">
        <f t="shared" si="195"/>
        <v>18.80649577319053</v>
      </c>
      <c r="AJ950" s="197">
        <f t="shared" si="204"/>
        <v>1.8000000000000002E-2</v>
      </c>
      <c r="AK950" s="197">
        <f t="shared" si="197"/>
        <v>0.47267249999999955</v>
      </c>
      <c r="AL950" s="198">
        <f>ROW(AG59)*AJ950^IF(AK950=100%,0,1)*PRODUCT(INDEX(1-AJ$891:AJ949,))</f>
        <v>0.3808300474667925</v>
      </c>
      <c r="AM950" s="199">
        <f t="shared" si="198"/>
        <v>16.681148094114718</v>
      </c>
      <c r="AN950" s="190"/>
    </row>
    <row r="951" spans="1:40" ht="14.45" hidden="1" customHeight="1">
      <c r="A951" s="190"/>
      <c r="B951" s="686"/>
      <c r="C951" s="196">
        <v>59</v>
      </c>
      <c r="D951" s="200"/>
      <c r="E951" s="200"/>
      <c r="F951" s="198"/>
      <c r="G951" s="198"/>
      <c r="H951" s="197"/>
      <c r="I951" s="197"/>
      <c r="J951" s="198"/>
      <c r="K951" s="198"/>
      <c r="L951" s="197"/>
      <c r="M951" s="197"/>
      <c r="N951" s="198"/>
      <c r="O951" s="198"/>
      <c r="P951" s="197"/>
      <c r="Q951" s="197"/>
      <c r="R951" s="198"/>
      <c r="S951" s="198"/>
      <c r="T951" s="197"/>
      <c r="U951" s="197"/>
      <c r="V951" s="198"/>
      <c r="W951" s="198"/>
      <c r="X951" s="197"/>
      <c r="Y951" s="197"/>
      <c r="Z951" s="198"/>
      <c r="AA951" s="198"/>
      <c r="AB951" s="197"/>
      <c r="AC951" s="197"/>
      <c r="AD951" s="198"/>
      <c r="AE951" s="198"/>
      <c r="AF951" s="197">
        <f t="shared" si="203"/>
        <v>2.8000000000000011E-2</v>
      </c>
      <c r="AG951" s="197">
        <f t="shared" si="194"/>
        <v>0.74260500000000129</v>
      </c>
      <c r="AH951" s="198">
        <f>ROW(AC60)*AF951^IF(AG951=100%,0,1)*PRODUCT(INDEX(1-AF$891:AF950,))</f>
        <v>0.33274012451571416</v>
      </c>
      <c r="AI951" s="198">
        <f t="shared" si="195"/>
        <v>19.139235897706243</v>
      </c>
      <c r="AJ951" s="197">
        <f t="shared" si="204"/>
        <v>1.8000000000000002E-2</v>
      </c>
      <c r="AK951" s="197">
        <f t="shared" si="197"/>
        <v>0.48104249999999954</v>
      </c>
      <c r="AL951" s="198">
        <f>ROW(AG60)*AJ951^IF(AK951=100%,0,1)*PRODUCT(INDEX(1-AJ$891:AJ950,))</f>
        <v>0.38031366774141379</v>
      </c>
      <c r="AM951" s="199">
        <f t="shared" si="198"/>
        <v>17.061461761856133</v>
      </c>
      <c r="AN951" s="190"/>
    </row>
    <row r="952" spans="1:40" ht="14.45" hidden="1" customHeight="1">
      <c r="A952" s="190"/>
      <c r="B952" s="686"/>
      <c r="C952" s="196">
        <v>60</v>
      </c>
      <c r="D952" s="200"/>
      <c r="E952" s="200"/>
      <c r="F952" s="198"/>
      <c r="G952" s="198"/>
      <c r="H952" s="197"/>
      <c r="I952" s="197"/>
      <c r="J952" s="198"/>
      <c r="K952" s="198"/>
      <c r="L952" s="197"/>
      <c r="M952" s="197"/>
      <c r="N952" s="198"/>
      <c r="O952" s="198"/>
      <c r="P952" s="197"/>
      <c r="Q952" s="197"/>
      <c r="R952" s="198"/>
      <c r="S952" s="198"/>
      <c r="T952" s="197"/>
      <c r="U952" s="197"/>
      <c r="V952" s="198"/>
      <c r="W952" s="198"/>
      <c r="X952" s="197"/>
      <c r="Y952" s="197"/>
      <c r="Z952" s="198"/>
      <c r="AA952" s="198"/>
      <c r="AB952" s="197"/>
      <c r="AC952" s="197"/>
      <c r="AD952" s="198"/>
      <c r="AE952" s="198"/>
      <c r="AF952" s="197">
        <f t="shared" si="203"/>
        <v>2.8000000000000011E-2</v>
      </c>
      <c r="AG952" s="197">
        <f t="shared" si="194"/>
        <v>0.75562500000000132</v>
      </c>
      <c r="AH952" s="198">
        <f>ROW(AC61)*AF952^IF(AG952=100%,0,1)*PRODUCT(INDEX(1-AF$891:AF951,))</f>
        <v>0.32881379104642872</v>
      </c>
      <c r="AI952" s="198">
        <f t="shared" si="195"/>
        <v>19.468049688752671</v>
      </c>
      <c r="AJ952" s="197">
        <f t="shared" si="204"/>
        <v>1.8000000000000002E-2</v>
      </c>
      <c r="AK952" s="197">
        <f t="shared" si="197"/>
        <v>0.48941249999999953</v>
      </c>
      <c r="AL952" s="198">
        <f>ROW(AG61)*AJ952^IF(AK952=100%,0,1)*PRODUCT(INDEX(1-AJ$891:AJ951,))</f>
        <v>0.3796924887507695</v>
      </c>
      <c r="AM952" s="199">
        <f t="shared" si="198"/>
        <v>17.441154250606903</v>
      </c>
      <c r="AN952" s="190"/>
    </row>
    <row r="953" spans="1:40" ht="14.45" hidden="1" customHeight="1">
      <c r="A953" s="190"/>
      <c r="B953" s="686"/>
      <c r="C953" s="196">
        <v>61</v>
      </c>
      <c r="D953" s="200"/>
      <c r="E953" s="200"/>
      <c r="F953" s="198"/>
      <c r="G953" s="198"/>
      <c r="H953" s="197"/>
      <c r="I953" s="197"/>
      <c r="J953" s="198"/>
      <c r="K953" s="198"/>
      <c r="L953" s="197"/>
      <c r="M953" s="197"/>
      <c r="N953" s="198"/>
      <c r="O953" s="198"/>
      <c r="P953" s="197"/>
      <c r="Q953" s="197"/>
      <c r="R953" s="198"/>
      <c r="S953" s="198"/>
      <c r="T953" s="197"/>
      <c r="U953" s="197"/>
      <c r="V953" s="198"/>
      <c r="W953" s="198"/>
      <c r="X953" s="197"/>
      <c r="Y953" s="197"/>
      <c r="Z953" s="198"/>
      <c r="AA953" s="198"/>
      <c r="AB953" s="197"/>
      <c r="AC953" s="197"/>
      <c r="AD953" s="198"/>
      <c r="AE953" s="198"/>
      <c r="AF953" s="197">
        <f t="shared" si="203"/>
        <v>2.8000000000000011E-2</v>
      </c>
      <c r="AG953" s="197">
        <f t="shared" si="194"/>
        <v>0.76864500000000135</v>
      </c>
      <c r="AH953" s="198">
        <f>ROW(AC62)*AF953^IF(AG953=100%,0,1)*PRODUCT(INDEX(1-AF$891:AF952,))</f>
        <v>0.32484646399380296</v>
      </c>
      <c r="AI953" s="198">
        <f t="shared" si="195"/>
        <v>19.792896152746476</v>
      </c>
      <c r="AJ953" s="197">
        <f t="shared" si="204"/>
        <v>1.8000000000000002E-2</v>
      </c>
      <c r="AK953" s="197">
        <f t="shared" si="197"/>
        <v>0.49778249999999952</v>
      </c>
      <c r="AL953" s="198">
        <f>ROW(AG62)*AJ953^IF(AK953=100%,0,1)*PRODUCT(INDEX(1-AJ$891:AJ952,))</f>
        <v>0.3789704505754401</v>
      </c>
      <c r="AM953" s="199">
        <f t="shared" si="198"/>
        <v>17.820124701182344</v>
      </c>
      <c r="AN953" s="190"/>
    </row>
    <row r="954" spans="1:40" ht="14.45" hidden="1" customHeight="1">
      <c r="A954" s="190"/>
      <c r="B954" s="686"/>
      <c r="C954" s="196">
        <v>62</v>
      </c>
      <c r="D954" s="200"/>
      <c r="E954" s="200"/>
      <c r="F954" s="198"/>
      <c r="G954" s="198"/>
      <c r="H954" s="197"/>
      <c r="I954" s="197"/>
      <c r="J954" s="198"/>
      <c r="K954" s="198"/>
      <c r="L954" s="197"/>
      <c r="M954" s="197"/>
      <c r="N954" s="198"/>
      <c r="O954" s="198"/>
      <c r="P954" s="197"/>
      <c r="Q954" s="197"/>
      <c r="R954" s="198"/>
      <c r="S954" s="198"/>
      <c r="T954" s="197"/>
      <c r="U954" s="197"/>
      <c r="V954" s="198"/>
      <c r="W954" s="198"/>
      <c r="X954" s="197"/>
      <c r="Y954" s="197"/>
      <c r="Z954" s="198"/>
      <c r="AA954" s="198"/>
      <c r="AB954" s="197"/>
      <c r="AC954" s="197"/>
      <c r="AD954" s="198"/>
      <c r="AE954" s="198"/>
      <c r="AF954" s="197">
        <f t="shared" si="203"/>
        <v>2.8000000000000011E-2</v>
      </c>
      <c r="AG954" s="197">
        <f t="shared" si="194"/>
        <v>0.78166500000000139</v>
      </c>
      <c r="AH954" s="198">
        <f>ROW(AC63)*AF954^IF(AG954=100%,0,1)*PRODUCT(INDEX(1-AF$891:AF953,))</f>
        <v>0.32084351724394378</v>
      </c>
      <c r="AI954" s="198">
        <f t="shared" si="195"/>
        <v>20.113739669990419</v>
      </c>
      <c r="AJ954" s="197">
        <f t="shared" si="204"/>
        <v>1.8000000000000002E-2</v>
      </c>
      <c r="AK954" s="197">
        <f t="shared" si="197"/>
        <v>0.50615249999999956</v>
      </c>
      <c r="AL954" s="198">
        <f>ROW(AG63)*AJ954^IF(AK954=100%,0,1)*PRODUCT(INDEX(1-AJ$891:AJ953,))</f>
        <v>0.37815138540806736</v>
      </c>
      <c r="AM954" s="199">
        <f t="shared" si="198"/>
        <v>18.198276086590411</v>
      </c>
      <c r="AN954" s="190"/>
    </row>
    <row r="955" spans="1:40" ht="14.45" hidden="1" customHeight="1">
      <c r="A955" s="190"/>
      <c r="B955" s="686"/>
      <c r="C955" s="196">
        <v>63</v>
      </c>
      <c r="D955" s="200"/>
      <c r="E955" s="200"/>
      <c r="F955" s="198"/>
      <c r="G955" s="198"/>
      <c r="H955" s="197"/>
      <c r="I955" s="197"/>
      <c r="J955" s="198"/>
      <c r="K955" s="198"/>
      <c r="L955" s="197"/>
      <c r="M955" s="197"/>
      <c r="N955" s="198"/>
      <c r="O955" s="198"/>
      <c r="P955" s="197"/>
      <c r="Q955" s="197"/>
      <c r="R955" s="198"/>
      <c r="S955" s="198"/>
      <c r="T955" s="197"/>
      <c r="U955" s="197"/>
      <c r="V955" s="198"/>
      <c r="W955" s="198"/>
      <c r="X955" s="197"/>
      <c r="Y955" s="197"/>
      <c r="Z955" s="198"/>
      <c r="AA955" s="198"/>
      <c r="AB955" s="197"/>
      <c r="AC955" s="197"/>
      <c r="AD955" s="198"/>
      <c r="AE955" s="198"/>
      <c r="AF955" s="197">
        <f t="shared" si="203"/>
        <v>2.8000000000000011E-2</v>
      </c>
      <c r="AG955" s="197">
        <f t="shared" si="194"/>
        <v>0.79468500000000142</v>
      </c>
      <c r="AH955" s="198">
        <f>ROW(AC64)*AF955^IF(AG955=100%,0,1)*PRODUCT(INDEX(1-AF$891:AF954,))</f>
        <v>0.31681005588430566</v>
      </c>
      <c r="AI955" s="198">
        <f t="shared" si="195"/>
        <v>20.430549725874727</v>
      </c>
      <c r="AJ955" s="197">
        <f t="shared" si="204"/>
        <v>1.8000000000000002E-2</v>
      </c>
      <c r="AK955" s="197">
        <f t="shared" si="197"/>
        <v>0.51452249999999955</v>
      </c>
      <c r="AL955" s="198">
        <f>ROW(AG64)*AJ955^IF(AK955=100%,0,1)*PRODUCT(INDEX(1-AJ$891:AJ954,))</f>
        <v>0.37723902016073363</v>
      </c>
      <c r="AM955" s="199">
        <f t="shared" si="198"/>
        <v>18.575515106751144</v>
      </c>
      <c r="AN955" s="190"/>
    </row>
    <row r="956" spans="1:40" ht="14.45" hidden="1" customHeight="1">
      <c r="A956" s="190"/>
      <c r="B956" s="686"/>
      <c r="C956" s="196">
        <v>64</v>
      </c>
      <c r="D956" s="200"/>
      <c r="E956" s="200"/>
      <c r="F956" s="198"/>
      <c r="G956" s="198"/>
      <c r="H956" s="197"/>
      <c r="I956" s="197"/>
      <c r="J956" s="198"/>
      <c r="K956" s="198"/>
      <c r="L956" s="197"/>
      <c r="M956" s="197"/>
      <c r="N956" s="198"/>
      <c r="O956" s="198"/>
      <c r="P956" s="197"/>
      <c r="Q956" s="197"/>
      <c r="R956" s="198"/>
      <c r="S956" s="198"/>
      <c r="T956" s="197"/>
      <c r="U956" s="197"/>
      <c r="V956" s="198"/>
      <c r="W956" s="198"/>
      <c r="X956" s="197"/>
      <c r="Y956" s="197"/>
      <c r="Z956" s="198"/>
      <c r="AA956" s="198"/>
      <c r="AB956" s="197"/>
      <c r="AC956" s="197"/>
      <c r="AD956" s="198"/>
      <c r="AE956" s="198"/>
      <c r="AF956" s="197">
        <f t="shared" si="203"/>
        <v>2.8000000000000011E-2</v>
      </c>
      <c r="AG956" s="197">
        <f t="shared" si="194"/>
        <v>0.80770500000000145</v>
      </c>
      <c r="AH956" s="198">
        <f>ROW(AC65)*AF956^IF(AG956=100%,0,1)*PRODUCT(INDEX(1-AF$891:AF955,))</f>
        <v>0.312750927043288</v>
      </c>
      <c r="AI956" s="198">
        <f t="shared" si="195"/>
        <v>20.743300652918016</v>
      </c>
      <c r="AJ956" s="197">
        <f t="shared" si="204"/>
        <v>1.8000000000000002E-2</v>
      </c>
      <c r="AK956" s="197">
        <f t="shared" si="197"/>
        <v>0.52289249999999954</v>
      </c>
      <c r="AL956" s="198">
        <f>ROW(AG65)*AJ956^IF(AK956=100%,0,1)*PRODUCT(INDEX(1-AJ$891:AJ955,))</f>
        <v>0.37623697901343167</v>
      </c>
      <c r="AM956" s="199">
        <f t="shared" si="198"/>
        <v>18.951752085764575</v>
      </c>
      <c r="AN956" s="190"/>
    </row>
    <row r="957" spans="1:40" ht="14.45" hidden="1" customHeight="1">
      <c r="A957" s="190"/>
      <c r="B957" s="686"/>
      <c r="C957" s="196">
        <v>65</v>
      </c>
      <c r="D957" s="200"/>
      <c r="E957" s="200"/>
      <c r="F957" s="198"/>
      <c r="G957" s="198"/>
      <c r="H957" s="197"/>
      <c r="I957" s="197"/>
      <c r="J957" s="198"/>
      <c r="K957" s="198"/>
      <c r="L957" s="197"/>
      <c r="M957" s="197"/>
      <c r="N957" s="198"/>
      <c r="O957" s="198"/>
      <c r="P957" s="197"/>
      <c r="Q957" s="197"/>
      <c r="R957" s="198"/>
      <c r="S957" s="198"/>
      <c r="T957" s="197"/>
      <c r="U957" s="197"/>
      <c r="V957" s="198"/>
      <c r="W957" s="198"/>
      <c r="X957" s="197"/>
      <c r="Y957" s="197"/>
      <c r="Z957" s="198"/>
      <c r="AA957" s="198"/>
      <c r="AB957" s="197"/>
      <c r="AC957" s="197"/>
      <c r="AD957" s="198"/>
      <c r="AE957" s="198"/>
      <c r="AF957" s="197">
        <f t="shared" si="203"/>
        <v>2.8000000000000011E-2</v>
      </c>
      <c r="AG957" s="197">
        <f t="shared" ref="AG957:AG971" si="205">IF(AG956+AF956*0.465&gt;1,1,AG956+AF956*0.465)</f>
        <v>0.82072500000000148</v>
      </c>
      <c r="AH957" s="198">
        <f>ROW(AC66)*AF957^IF(AG957=100%,0,1)*PRODUCT(INDEX(1-AF$891:AF956,))</f>
        <v>0.30867073033355402</v>
      </c>
      <c r="AI957" s="198">
        <f t="shared" ref="AI957:AI971" si="206">SUM(AH957+AI956)</f>
        <v>21.051971383251569</v>
      </c>
      <c r="AJ957" s="197">
        <f t="shared" si="204"/>
        <v>1.8000000000000002E-2</v>
      </c>
      <c r="AK957" s="197">
        <f t="shared" ref="AK957:AK1014" si="207">IF(AK956+AJ956*0.465&gt;1,1,AK956+AJ956*0.465)</f>
        <v>0.53126249999999953</v>
      </c>
      <c r="AL957" s="198">
        <f>ROW(AG66)*AJ957^IF(AK957=100%,0,1)*PRODUCT(INDEX(1-AJ$891:AJ956,))</f>
        <v>0.37514878590490053</v>
      </c>
      <c r="AM957" s="199">
        <f t="shared" ref="AM957:AM1011" si="208">SUM(AL957+AM956)</f>
        <v>19.326900871669476</v>
      </c>
      <c r="AN957" s="190"/>
    </row>
    <row r="958" spans="1:40" ht="14.45" hidden="1" customHeight="1">
      <c r="A958" s="190"/>
      <c r="B958" s="686"/>
      <c r="C958" s="196">
        <v>66</v>
      </c>
      <c r="D958" s="200"/>
      <c r="E958" s="200"/>
      <c r="F958" s="198"/>
      <c r="G958" s="198"/>
      <c r="H958" s="197"/>
      <c r="I958" s="197"/>
      <c r="J958" s="198"/>
      <c r="K958" s="198"/>
      <c r="L958" s="197"/>
      <c r="M958" s="197"/>
      <c r="N958" s="198"/>
      <c r="O958" s="198"/>
      <c r="P958" s="197"/>
      <c r="Q958" s="197"/>
      <c r="R958" s="198"/>
      <c r="S958" s="198"/>
      <c r="T958" s="197"/>
      <c r="U958" s="197"/>
      <c r="V958" s="198"/>
      <c r="W958" s="198"/>
      <c r="X958" s="197"/>
      <c r="Y958" s="197"/>
      <c r="Z958" s="198"/>
      <c r="AA958" s="198"/>
      <c r="AB958" s="197"/>
      <c r="AC958" s="197"/>
      <c r="AD958" s="198"/>
      <c r="AE958" s="198"/>
      <c r="AF958" s="197">
        <f t="shared" si="203"/>
        <v>2.8000000000000011E-2</v>
      </c>
      <c r="AG958" s="197">
        <f t="shared" si="205"/>
        <v>0.83374500000000151</v>
      </c>
      <c r="AH958" s="198">
        <f>ROW(AC67)*AF958^IF(AG958=100%,0,1)*PRODUCT(INDEX(1-AF$891:AF957,))</f>
        <v>0.30457382791276322</v>
      </c>
      <c r="AI958" s="198">
        <f t="shared" si="206"/>
        <v>21.356545211164331</v>
      </c>
      <c r="AJ958" s="197">
        <f t="shared" si="204"/>
        <v>1.8000000000000002E-2</v>
      </c>
      <c r="AK958" s="197">
        <f t="shared" si="207"/>
        <v>0.53963249999999952</v>
      </c>
      <c r="AL958" s="198">
        <f>ROW(AG67)*AJ958^IF(AK958=100%,0,1)*PRODUCT(INDEX(1-AJ$891:AJ957,))</f>
        <v>0.37397786696707613</v>
      </c>
      <c r="AM958" s="199">
        <f t="shared" si="208"/>
        <v>19.700878738636554</v>
      </c>
      <c r="AN958" s="190"/>
    </row>
    <row r="959" spans="1:40" ht="14.45" hidden="1" customHeight="1">
      <c r="A959" s="190"/>
      <c r="B959" s="686"/>
      <c r="C959" s="196">
        <v>67</v>
      </c>
      <c r="D959" s="200"/>
      <c r="E959" s="200"/>
      <c r="F959" s="198"/>
      <c r="G959" s="198"/>
      <c r="H959" s="197"/>
      <c r="I959" s="197"/>
      <c r="J959" s="198"/>
      <c r="K959" s="198"/>
      <c r="L959" s="197"/>
      <c r="M959" s="197"/>
      <c r="N959" s="198"/>
      <c r="O959" s="198"/>
      <c r="P959" s="197"/>
      <c r="Q959" s="197"/>
      <c r="R959" s="198"/>
      <c r="S959" s="198"/>
      <c r="T959" s="197"/>
      <c r="U959" s="197"/>
      <c r="V959" s="198"/>
      <c r="W959" s="198"/>
      <c r="X959" s="197"/>
      <c r="Y959" s="197"/>
      <c r="Z959" s="198"/>
      <c r="AA959" s="198"/>
      <c r="AB959" s="197"/>
      <c r="AC959" s="197"/>
      <c r="AD959" s="198"/>
      <c r="AE959" s="198"/>
      <c r="AF959" s="197">
        <f t="shared" si="203"/>
        <v>2.8000000000000011E-2</v>
      </c>
      <c r="AG959" s="197">
        <f t="shared" si="205"/>
        <v>0.84676500000000154</v>
      </c>
      <c r="AH959" s="198">
        <f>ROW(AC68)*AF959^IF(AG959=100%,0,1)*PRODUCT(INDEX(1-AF$891:AF958,))</f>
        <v>0.30046435417495521</v>
      </c>
      <c r="AI959" s="198">
        <f t="shared" si="206"/>
        <v>21.657009565339287</v>
      </c>
      <c r="AJ959" s="197">
        <f t="shared" si="204"/>
        <v>1.8000000000000002E-2</v>
      </c>
      <c r="AK959" s="197">
        <f t="shared" si="207"/>
        <v>0.5480024999999995</v>
      </c>
      <c r="AL959" s="198">
        <f>ROW(AG68)*AJ959^IF(AK959=100%,0,1)*PRODUCT(INDEX(1-AJ$891:AJ958,))</f>
        <v>0.37272755290438025</v>
      </c>
      <c r="AM959" s="199">
        <f t="shared" si="208"/>
        <v>20.073606291540933</v>
      </c>
      <c r="AN959" s="190"/>
    </row>
    <row r="960" spans="1:40" ht="14.45" hidden="1" customHeight="1">
      <c r="A960" s="190"/>
      <c r="B960" s="686"/>
      <c r="C960" s="196">
        <v>68</v>
      </c>
      <c r="D960" s="200"/>
      <c r="E960" s="200"/>
      <c r="F960" s="198"/>
      <c r="G960" s="198"/>
      <c r="H960" s="197"/>
      <c r="I960" s="197"/>
      <c r="J960" s="198"/>
      <c r="K960" s="198"/>
      <c r="L960" s="197"/>
      <c r="M960" s="197"/>
      <c r="N960" s="198"/>
      <c r="O960" s="198"/>
      <c r="P960" s="197"/>
      <c r="Q960" s="197"/>
      <c r="R960" s="198"/>
      <c r="S960" s="198"/>
      <c r="T960" s="197"/>
      <c r="U960" s="197"/>
      <c r="V960" s="198"/>
      <c r="W960" s="198"/>
      <c r="X960" s="197"/>
      <c r="Y960" s="197"/>
      <c r="Z960" s="198"/>
      <c r="AA960" s="198"/>
      <c r="AB960" s="197"/>
      <c r="AC960" s="197"/>
      <c r="AD960" s="198"/>
      <c r="AE960" s="198"/>
      <c r="AF960" s="197">
        <f t="shared" si="203"/>
        <v>2.8000000000000011E-2</v>
      </c>
      <c r="AG960" s="197">
        <f t="shared" si="205"/>
        <v>0.85978500000000158</v>
      </c>
      <c r="AH960" s="198">
        <f>ROW(AC69)*AF960^IF(AG960=100%,0,1)*PRODUCT(INDEX(1-AF$891:AF959,))</f>
        <v>0.29634622508538078</v>
      </c>
      <c r="AI960" s="198">
        <f t="shared" si="206"/>
        <v>21.953355790424666</v>
      </c>
      <c r="AJ960" s="197">
        <f t="shared" si="204"/>
        <v>1.8000000000000002E-2</v>
      </c>
      <c r="AK960" s="197">
        <f t="shared" si="207"/>
        <v>0.55637249999999949</v>
      </c>
      <c r="AL960" s="198">
        <f>ROW(AG69)*AJ960^IF(AK960=100%,0,1)*PRODUCT(INDEX(1-AJ$891:AJ959,))</f>
        <v>0.37140108131904404</v>
      </c>
      <c r="AM960" s="199">
        <f t="shared" si="208"/>
        <v>20.445007372859976</v>
      </c>
      <c r="AN960" s="190"/>
    </row>
    <row r="961" spans="1:40" ht="14.45" hidden="1" customHeight="1">
      <c r="A961" s="190"/>
      <c r="B961" s="686"/>
      <c r="C961" s="196">
        <v>69</v>
      </c>
      <c r="D961" s="200"/>
      <c r="E961" s="200"/>
      <c r="F961" s="198"/>
      <c r="G961" s="198"/>
      <c r="H961" s="197"/>
      <c r="I961" s="197"/>
      <c r="J961" s="198"/>
      <c r="K961" s="198"/>
      <c r="L961" s="197"/>
      <c r="M961" s="197"/>
      <c r="N961" s="198"/>
      <c r="O961" s="198"/>
      <c r="P961" s="197"/>
      <c r="Q961" s="197"/>
      <c r="R961" s="198"/>
      <c r="S961" s="198"/>
      <c r="T961" s="197"/>
      <c r="U961" s="197"/>
      <c r="V961" s="198"/>
      <c r="W961" s="198"/>
      <c r="X961" s="197"/>
      <c r="Y961" s="197"/>
      <c r="Z961" s="198"/>
      <c r="AA961" s="198"/>
      <c r="AB961" s="197"/>
      <c r="AC961" s="197"/>
      <c r="AD961" s="198"/>
      <c r="AE961" s="198"/>
      <c r="AF961" s="197">
        <f t="shared" si="203"/>
        <v>2.8000000000000011E-2</v>
      </c>
      <c r="AG961" s="197">
        <f t="shared" si="205"/>
        <v>0.87280500000000161</v>
      </c>
      <c r="AH961" s="198">
        <f>ROW(AC70)*AF961^IF(AG961=100%,0,1)*PRODUCT(INDEX(1-AF$891:AF960,))</f>
        <v>0.29222314717114944</v>
      </c>
      <c r="AI961" s="198">
        <f t="shared" si="206"/>
        <v>22.245578937595816</v>
      </c>
      <c r="AJ961" s="197">
        <f t="shared" si="204"/>
        <v>1.8000000000000002E-2</v>
      </c>
      <c r="AK961" s="197">
        <f t="shared" si="207"/>
        <v>0.56474249999999948</v>
      </c>
      <c r="AL961" s="198">
        <f>ROW(AG70)*AJ961^IF(AK961=100%,0,1)*PRODUCT(INDEX(1-AJ$891:AJ960,))</f>
        <v>0.37000159898363899</v>
      </c>
      <c r="AM961" s="199">
        <f t="shared" si="208"/>
        <v>20.815008971843614</v>
      </c>
      <c r="AN961" s="190"/>
    </row>
    <row r="962" spans="1:40" ht="14.45" hidden="1" customHeight="1">
      <c r="A962" s="190"/>
      <c r="B962" s="686"/>
      <c r="C962" s="196">
        <v>70</v>
      </c>
      <c r="D962" s="200"/>
      <c r="E962" s="200"/>
      <c r="F962" s="198"/>
      <c r="G962" s="198"/>
      <c r="H962" s="197"/>
      <c r="I962" s="197"/>
      <c r="J962" s="198"/>
      <c r="K962" s="198"/>
      <c r="L962" s="197"/>
      <c r="M962" s="197"/>
      <c r="N962" s="198"/>
      <c r="O962" s="198"/>
      <c r="P962" s="197"/>
      <c r="Q962" s="197"/>
      <c r="R962" s="198"/>
      <c r="S962" s="198"/>
      <c r="T962" s="197"/>
      <c r="U962" s="197"/>
      <c r="V962" s="198"/>
      <c r="W962" s="198"/>
      <c r="X962" s="197"/>
      <c r="Y962" s="197"/>
      <c r="Z962" s="198"/>
      <c r="AA962" s="198"/>
      <c r="AB962" s="197"/>
      <c r="AC962" s="197"/>
      <c r="AD962" s="198"/>
      <c r="AE962" s="198"/>
      <c r="AF962" s="197">
        <f t="shared" si="203"/>
        <v>2.8000000000000011E-2</v>
      </c>
      <c r="AG962" s="197">
        <f t="shared" si="205"/>
        <v>0.88582500000000164</v>
      </c>
      <c r="AH962" s="198">
        <f>ROW(AC71)*AF962^IF(AG962=100%,0,1)*PRODUCT(INDEX(1-AF$891:AF961,))</f>
        <v>0.28809862617964804</v>
      </c>
      <c r="AI962" s="198">
        <f t="shared" si="206"/>
        <v>22.533677563775463</v>
      </c>
      <c r="AJ962" s="197">
        <f t="shared" si="204"/>
        <v>1.8000000000000002E-2</v>
      </c>
      <c r="AK962" s="197">
        <f t="shared" si="207"/>
        <v>0.57311249999999947</v>
      </c>
      <c r="AL962" s="198">
        <f>ROW(AG71)*AJ962^IF(AK962=100%,0,1)*PRODUCT(INDEX(1-AJ$891:AJ961,))</f>
        <v>0.3685321640619611</v>
      </c>
      <c r="AM962" s="199">
        <f t="shared" si="208"/>
        <v>21.183541135905575</v>
      </c>
      <c r="AN962" s="190"/>
    </row>
    <row r="963" spans="1:40" ht="14.45" hidden="1" customHeight="1">
      <c r="A963" s="190"/>
      <c r="B963" s="686"/>
      <c r="C963" s="196">
        <v>71</v>
      </c>
      <c r="D963" s="200"/>
      <c r="E963" s="200"/>
      <c r="F963" s="198"/>
      <c r="G963" s="198"/>
      <c r="H963" s="197"/>
      <c r="I963" s="197"/>
      <c r="J963" s="198"/>
      <c r="K963" s="198"/>
      <c r="L963" s="197"/>
      <c r="M963" s="197"/>
      <c r="N963" s="198"/>
      <c r="O963" s="198"/>
      <c r="P963" s="197"/>
      <c r="Q963" s="197"/>
      <c r="R963" s="198"/>
      <c r="S963" s="198"/>
      <c r="T963" s="197"/>
      <c r="U963" s="197"/>
      <c r="V963" s="198"/>
      <c r="W963" s="198"/>
      <c r="X963" s="197"/>
      <c r="Y963" s="197"/>
      <c r="Z963" s="198"/>
      <c r="AA963" s="198"/>
      <c r="AB963" s="197"/>
      <c r="AC963" s="197"/>
      <c r="AD963" s="198"/>
      <c r="AE963" s="198"/>
      <c r="AF963" s="197">
        <f t="shared" si="203"/>
        <v>2.8000000000000011E-2</v>
      </c>
      <c r="AG963" s="197">
        <f t="shared" si="205"/>
        <v>0.89884500000000167</v>
      </c>
      <c r="AH963" s="198">
        <f>ROW(AC72)*AF963^IF(AG963=100%,0,1)*PRODUCT(INDEX(1-AF$891:AF962,))</f>
        <v>0.28397597541628861</v>
      </c>
      <c r="AI963" s="198">
        <f t="shared" si="206"/>
        <v>22.817653539191753</v>
      </c>
      <c r="AJ963" s="197">
        <f t="shared" si="204"/>
        <v>1.8000000000000002E-2</v>
      </c>
      <c r="AK963" s="197">
        <f t="shared" si="207"/>
        <v>0.58148249999999946</v>
      </c>
      <c r="AL963" s="198">
        <f>ROW(AG72)*AJ963^IF(AK963=100%,0,1)*PRODUCT(INDEX(1-AJ$891:AJ962,))</f>
        <v>0.36699574827939296</v>
      </c>
      <c r="AM963" s="199">
        <f t="shared" si="208"/>
        <v>21.550536884184968</v>
      </c>
      <c r="AN963" s="190"/>
    </row>
    <row r="964" spans="1:40" ht="14.45" hidden="1" customHeight="1">
      <c r="A964" s="190"/>
      <c r="B964" s="686"/>
      <c r="C964" s="196">
        <v>72</v>
      </c>
      <c r="D964" s="200"/>
      <c r="E964" s="200"/>
      <c r="F964" s="198"/>
      <c r="G964" s="198"/>
      <c r="H964" s="197"/>
      <c r="I964" s="197"/>
      <c r="J964" s="198"/>
      <c r="K964" s="198"/>
      <c r="L964" s="197"/>
      <c r="M964" s="197"/>
      <c r="N964" s="198"/>
      <c r="O964" s="198"/>
      <c r="P964" s="197"/>
      <c r="Q964" s="197"/>
      <c r="R964" s="198"/>
      <c r="S964" s="198"/>
      <c r="T964" s="197"/>
      <c r="U964" s="197"/>
      <c r="V964" s="198"/>
      <c r="W964" s="198"/>
      <c r="X964" s="197"/>
      <c r="Y964" s="197"/>
      <c r="Z964" s="198"/>
      <c r="AA964" s="198"/>
      <c r="AB964" s="197"/>
      <c r="AC964" s="197"/>
      <c r="AD964" s="198"/>
      <c r="AE964" s="198"/>
      <c r="AF964" s="197">
        <f t="shared" si="203"/>
        <v>2.8000000000000011E-2</v>
      </c>
      <c r="AG964" s="197">
        <f t="shared" si="205"/>
        <v>0.9118650000000017</v>
      </c>
      <c r="AH964" s="198">
        <f>ROW(AC73)*AF964^IF(AG964=100%,0,1)*PRODUCT(INDEX(1-AF$891:AF963,))</f>
        <v>0.27985832377275238</v>
      </c>
      <c r="AI964" s="198">
        <f t="shared" si="206"/>
        <v>23.097511862964506</v>
      </c>
      <c r="AJ964" s="197">
        <f t="shared" si="204"/>
        <v>1.8000000000000002E-2</v>
      </c>
      <c r="AK964" s="197">
        <f t="shared" si="207"/>
        <v>0.58985249999999945</v>
      </c>
      <c r="AL964" s="198">
        <f>ROW(AG73)*AJ964^IF(AK964=100%,0,1)*PRODUCT(INDEX(1-AJ$891:AJ963,))</f>
        <v>0.36539523904384102</v>
      </c>
      <c r="AM964" s="199">
        <f t="shared" si="208"/>
        <v>21.91593212322881</v>
      </c>
      <c r="AN964" s="190"/>
    </row>
    <row r="965" spans="1:40" ht="14.45" hidden="1" customHeight="1">
      <c r="A965" s="190"/>
      <c r="B965" s="686"/>
      <c r="C965" s="196">
        <v>73</v>
      </c>
      <c r="D965" s="200"/>
      <c r="E965" s="200"/>
      <c r="F965" s="198"/>
      <c r="G965" s="198"/>
      <c r="H965" s="197"/>
      <c r="I965" s="197"/>
      <c r="J965" s="198"/>
      <c r="K965" s="198"/>
      <c r="L965" s="197"/>
      <c r="M965" s="197"/>
      <c r="N965" s="198"/>
      <c r="O965" s="198"/>
      <c r="P965" s="197"/>
      <c r="Q965" s="197"/>
      <c r="R965" s="198"/>
      <c r="S965" s="198"/>
      <c r="T965" s="197"/>
      <c r="U965" s="197"/>
      <c r="V965" s="198"/>
      <c r="W965" s="198"/>
      <c r="X965" s="197"/>
      <c r="Y965" s="197"/>
      <c r="Z965" s="198"/>
      <c r="AA965" s="198"/>
      <c r="AB965" s="197"/>
      <c r="AC965" s="197"/>
      <c r="AD965" s="198"/>
      <c r="AE965" s="198"/>
      <c r="AF965" s="197">
        <f t="shared" si="203"/>
        <v>2.8000000000000011E-2</v>
      </c>
      <c r="AG965" s="197">
        <f t="shared" si="205"/>
        <v>0.92488500000000173</v>
      </c>
      <c r="AH965" s="198">
        <f>ROW(AC74)*AF965^IF(AG965=100%,0,1)*PRODUCT(INDEX(1-AF$891:AF964,))</f>
        <v>0.27574862345652784</v>
      </c>
      <c r="AI965" s="198">
        <f t="shared" si="206"/>
        <v>23.373260486421035</v>
      </c>
      <c r="AJ965" s="197">
        <f t="shared" si="204"/>
        <v>1.8000000000000002E-2</v>
      </c>
      <c r="AK965" s="197">
        <f t="shared" si="207"/>
        <v>0.59822249999999944</v>
      </c>
      <c r="AL965" s="198">
        <f>ROW(AG74)*AJ965^IF(AK965=100%,0,1)*PRODUCT(INDEX(1-AJ$891:AJ964,))</f>
        <v>0.36373344151832659</v>
      </c>
      <c r="AM965" s="199">
        <f t="shared" si="208"/>
        <v>22.279665564747138</v>
      </c>
      <c r="AN965" s="190"/>
    </row>
    <row r="966" spans="1:40" ht="14.45" hidden="1" customHeight="1">
      <c r="A966" s="190"/>
      <c r="B966" s="686"/>
      <c r="C966" s="196">
        <v>74</v>
      </c>
      <c r="D966" s="200"/>
      <c r="E966" s="200"/>
      <c r="F966" s="198"/>
      <c r="G966" s="198"/>
      <c r="H966" s="197"/>
      <c r="I966" s="197"/>
      <c r="J966" s="198"/>
      <c r="K966" s="198"/>
      <c r="L966" s="197"/>
      <c r="M966" s="197"/>
      <c r="N966" s="198"/>
      <c r="O966" s="198"/>
      <c r="P966" s="197"/>
      <c r="Q966" s="197"/>
      <c r="R966" s="198"/>
      <c r="S966" s="198"/>
      <c r="T966" s="197"/>
      <c r="U966" s="197"/>
      <c r="V966" s="198"/>
      <c r="W966" s="198"/>
      <c r="X966" s="197"/>
      <c r="Y966" s="197"/>
      <c r="Z966" s="198"/>
      <c r="AA966" s="198"/>
      <c r="AB966" s="197"/>
      <c r="AC966" s="197"/>
      <c r="AD966" s="198"/>
      <c r="AE966" s="198"/>
      <c r="AF966" s="197">
        <f t="shared" si="203"/>
        <v>2.8000000000000011E-2</v>
      </c>
      <c r="AG966" s="197">
        <f t="shared" si="205"/>
        <v>0.93790500000000177</v>
      </c>
      <c r="AH966" s="198">
        <f>ROW(AC75)*AF966^IF(AG966=100%,0,1)*PRODUCT(INDEX(1-AF$891:AF965,))</f>
        <v>0.27164965743217406</v>
      </c>
      <c r="AI966" s="198">
        <f t="shared" si="206"/>
        <v>23.64491014385321</v>
      </c>
      <c r="AJ966" s="197">
        <f t="shared" si="204"/>
        <v>1.8000000000000002E-2</v>
      </c>
      <c r="AK966" s="197">
        <f t="shared" si="207"/>
        <v>0.60659249999999942</v>
      </c>
      <c r="AL966" s="198">
        <f>ROW(AG75)*AJ966^IF(AK966=100%,0,1)*PRODUCT(INDEX(1-AJ$891:AJ965,))</f>
        <v>0.36201308064628046</v>
      </c>
      <c r="AM966" s="199">
        <f t="shared" si="208"/>
        <v>22.641678645393419</v>
      </c>
      <c r="AN966" s="190"/>
    </row>
    <row r="967" spans="1:40" ht="14.45" hidden="1" customHeight="1">
      <c r="A967" s="190"/>
      <c r="B967" s="686"/>
      <c r="C967" s="196">
        <v>75</v>
      </c>
      <c r="D967" s="200"/>
      <c r="E967" s="200"/>
      <c r="F967" s="198"/>
      <c r="G967" s="198"/>
      <c r="H967" s="197"/>
      <c r="I967" s="197"/>
      <c r="J967" s="198"/>
      <c r="K967" s="198"/>
      <c r="L967" s="197"/>
      <c r="M967" s="197"/>
      <c r="N967" s="198"/>
      <c r="O967" s="198"/>
      <c r="P967" s="197"/>
      <c r="Q967" s="197"/>
      <c r="R967" s="198"/>
      <c r="S967" s="198"/>
      <c r="T967" s="197"/>
      <c r="U967" s="197"/>
      <c r="V967" s="198"/>
      <c r="W967" s="198"/>
      <c r="X967" s="197"/>
      <c r="Y967" s="197"/>
      <c r="Z967" s="198"/>
      <c r="AA967" s="198"/>
      <c r="AB967" s="197"/>
      <c r="AC967" s="197"/>
      <c r="AD967" s="198"/>
      <c r="AE967" s="198"/>
      <c r="AF967" s="197">
        <f t="shared" ref="AF967:AF971" si="209">AF966</f>
        <v>2.8000000000000011E-2</v>
      </c>
      <c r="AG967" s="197">
        <f t="shared" si="205"/>
        <v>0.9509250000000018</v>
      </c>
      <c r="AH967" s="198">
        <f>ROW(AC76)*AF967^IF(AG967=100%,0,1)*PRODUCT(INDEX(1-AF$891:AF966,))</f>
        <v>0.26756404658439414</v>
      </c>
      <c r="AI967" s="198">
        <f t="shared" si="206"/>
        <v>23.912474190437603</v>
      </c>
      <c r="AJ967" s="197">
        <f t="shared" ref="AJ967:AJ1014" si="210">AJ966</f>
        <v>1.8000000000000002E-2</v>
      </c>
      <c r="AK967" s="197">
        <f t="shared" si="207"/>
        <v>0.61496249999999941</v>
      </c>
      <c r="AL967" s="198">
        <f>ROW(AG76)*AJ967^IF(AK967=100%,0,1)*PRODUCT(INDEX(1-AJ$891:AJ966,))</f>
        <v>0.36023680313057604</v>
      </c>
      <c r="AM967" s="199">
        <f t="shared" si="208"/>
        <v>23.001915448523995</v>
      </c>
      <c r="AN967" s="190"/>
    </row>
    <row r="968" spans="1:40" ht="14.45" hidden="1" customHeight="1">
      <c r="A968" s="190"/>
      <c r="B968" s="686"/>
      <c r="C968" s="196">
        <v>76</v>
      </c>
      <c r="D968" s="200"/>
      <c r="E968" s="200"/>
      <c r="F968" s="198"/>
      <c r="G968" s="198"/>
      <c r="H968" s="197"/>
      <c r="I968" s="197"/>
      <c r="J968" s="198"/>
      <c r="K968" s="198"/>
      <c r="L968" s="197"/>
      <c r="M968" s="197"/>
      <c r="N968" s="198"/>
      <c r="O968" s="198"/>
      <c r="P968" s="197"/>
      <c r="Q968" s="197"/>
      <c r="R968" s="198"/>
      <c r="S968" s="198"/>
      <c r="T968" s="197"/>
      <c r="U968" s="197"/>
      <c r="V968" s="198"/>
      <c r="W968" s="198"/>
      <c r="X968" s="197"/>
      <c r="Y968" s="197"/>
      <c r="Z968" s="198"/>
      <c r="AA968" s="198"/>
      <c r="AB968" s="197"/>
      <c r="AC968" s="197"/>
      <c r="AD968" s="198"/>
      <c r="AE968" s="198"/>
      <c r="AF968" s="197">
        <f t="shared" si="209"/>
        <v>2.8000000000000011E-2</v>
      </c>
      <c r="AG968" s="197">
        <f t="shared" si="205"/>
        <v>0.96394500000000183</v>
      </c>
      <c r="AH968" s="198">
        <f>ROW(AC77)*AF968^IF(AG968=100%,0,1)*PRODUCT(INDEX(1-AF$891:AF967,))</f>
        <v>0.26349425661266307</v>
      </c>
      <c r="AI968" s="198">
        <f t="shared" si="206"/>
        <v>24.175968447050266</v>
      </c>
      <c r="AJ968" s="197">
        <f t="shared" si="210"/>
        <v>1.8000000000000002E-2</v>
      </c>
      <c r="AK968" s="197">
        <f t="shared" si="207"/>
        <v>0.6233324999999994</v>
      </c>
      <c r="AL968" s="198">
        <f>ROW(AG77)*AJ968^IF(AK968=100%,0,1)*PRODUCT(INDEX(1-AJ$891:AJ967,))</f>
        <v>0.35840717936730759</v>
      </c>
      <c r="AM968" s="199">
        <f t="shared" si="208"/>
        <v>23.360322627891303</v>
      </c>
      <c r="AN968" s="190"/>
    </row>
    <row r="969" spans="1:40" ht="14.45" hidden="1" customHeight="1">
      <c r="A969" s="190"/>
      <c r="B969" s="686"/>
      <c r="C969" s="196">
        <v>77</v>
      </c>
      <c r="D969" s="200"/>
      <c r="E969" s="200"/>
      <c r="F969" s="198"/>
      <c r="G969" s="198"/>
      <c r="H969" s="197"/>
      <c r="I969" s="197"/>
      <c r="J969" s="198"/>
      <c r="K969" s="198"/>
      <c r="L969" s="197"/>
      <c r="M969" s="197"/>
      <c r="N969" s="198"/>
      <c r="O969" s="198"/>
      <c r="P969" s="197"/>
      <c r="Q969" s="197"/>
      <c r="R969" s="198"/>
      <c r="S969" s="198"/>
      <c r="T969" s="197"/>
      <c r="U969" s="197"/>
      <c r="V969" s="198"/>
      <c r="W969" s="198"/>
      <c r="X969" s="197"/>
      <c r="Y969" s="197"/>
      <c r="Z969" s="198"/>
      <c r="AA969" s="198"/>
      <c r="AB969" s="197"/>
      <c r="AC969" s="197"/>
      <c r="AD969" s="198"/>
      <c r="AE969" s="198"/>
      <c r="AF969" s="197">
        <f t="shared" si="209"/>
        <v>2.8000000000000011E-2</v>
      </c>
      <c r="AG969" s="197">
        <f t="shared" si="205"/>
        <v>0.97696500000000186</v>
      </c>
      <c r="AH969" s="198">
        <f>ROW(AC78)*AF969^IF(AG969=100%,0,1)*PRODUCT(INDEX(1-AF$891:AF968,))</f>
        <v>0.25944260466682684</v>
      </c>
      <c r="AI969" s="198">
        <f t="shared" si="206"/>
        <v>24.435411051717093</v>
      </c>
      <c r="AJ969" s="197">
        <f t="shared" si="210"/>
        <v>1.8000000000000002E-2</v>
      </c>
      <c r="AK969" s="197">
        <f t="shared" si="207"/>
        <v>0.63170249999999939</v>
      </c>
      <c r="AL969" s="198">
        <f>ROW(AG78)*AJ969^IF(AK969=100%,0,1)*PRODUCT(INDEX(1-AJ$891:AJ968,))</f>
        <v>0.35652670533530251</v>
      </c>
      <c r="AM969" s="199">
        <f t="shared" si="208"/>
        <v>23.716849333226605</v>
      </c>
      <c r="AN969" s="190"/>
    </row>
    <row r="970" spans="1:40" ht="14.45" hidden="1" customHeight="1">
      <c r="A970" s="190"/>
      <c r="B970" s="686"/>
      <c r="C970" s="196">
        <v>78</v>
      </c>
      <c r="D970" s="200"/>
      <c r="E970" s="200"/>
      <c r="F970" s="198"/>
      <c r="G970" s="198"/>
      <c r="H970" s="197"/>
      <c r="I970" s="197"/>
      <c r="J970" s="198"/>
      <c r="K970" s="198"/>
      <c r="L970" s="197"/>
      <c r="M970" s="197"/>
      <c r="N970" s="198"/>
      <c r="O970" s="198"/>
      <c r="P970" s="197"/>
      <c r="Q970" s="197"/>
      <c r="R970" s="198"/>
      <c r="S970" s="198"/>
      <c r="T970" s="197"/>
      <c r="U970" s="197"/>
      <c r="V970" s="198"/>
      <c r="W970" s="198"/>
      <c r="X970" s="197"/>
      <c r="Y970" s="197"/>
      <c r="Z970" s="198"/>
      <c r="AA970" s="198"/>
      <c r="AB970" s="197"/>
      <c r="AC970" s="197"/>
      <c r="AD970" s="198"/>
      <c r="AE970" s="198"/>
      <c r="AF970" s="197">
        <f t="shared" si="209"/>
        <v>2.8000000000000011E-2</v>
      </c>
      <c r="AG970" s="197">
        <f t="shared" si="205"/>
        <v>0.98998500000000189</v>
      </c>
      <c r="AH970" s="198">
        <f>ROW(AC79)*AF970^IF(AG970=100%,0,1)*PRODUCT(INDEX(1-AF$891:AF969,))</f>
        <v>0.25541126573277301</v>
      </c>
      <c r="AI970" s="198">
        <f t="shared" si="206"/>
        <v>24.690822317449864</v>
      </c>
      <c r="AJ970" s="197">
        <f t="shared" si="210"/>
        <v>1.8000000000000002E-2</v>
      </c>
      <c r="AK970" s="197">
        <f t="shared" si="207"/>
        <v>0.64007249999999938</v>
      </c>
      <c r="AL970" s="198">
        <f>ROW(AG79)*AJ970^IF(AK970=100%,0,1)*PRODUCT(INDEX(1-AJ$891:AJ969,))</f>
        <v>0.35459780444233457</v>
      </c>
      <c r="AM970" s="199">
        <f t="shared" si="208"/>
        <v>24.07144713766894</v>
      </c>
      <c r="AN970" s="190"/>
    </row>
    <row r="971" spans="1:40" ht="14.45" customHeight="1">
      <c r="A971" s="190"/>
      <c r="B971" s="686"/>
      <c r="C971" s="196">
        <v>79</v>
      </c>
      <c r="D971" s="200"/>
      <c r="E971" s="200"/>
      <c r="F971" s="198"/>
      <c r="G971" s="198"/>
      <c r="H971" s="197"/>
      <c r="I971" s="197"/>
      <c r="J971" s="198"/>
      <c r="K971" s="198"/>
      <c r="L971" s="197"/>
      <c r="M971" s="197"/>
      <c r="N971" s="198"/>
      <c r="O971" s="198"/>
      <c r="P971" s="197"/>
      <c r="Q971" s="197"/>
      <c r="R971" s="198"/>
      <c r="S971" s="198"/>
      <c r="T971" s="197"/>
      <c r="U971" s="197"/>
      <c r="V971" s="198"/>
      <c r="W971" s="198"/>
      <c r="X971" s="197"/>
      <c r="Y971" s="197"/>
      <c r="Z971" s="198"/>
      <c r="AA971" s="198"/>
      <c r="AB971" s="197"/>
      <c r="AC971" s="197"/>
      <c r="AD971" s="198"/>
      <c r="AE971" s="198"/>
      <c r="AF971" s="197">
        <f t="shared" si="209"/>
        <v>2.8000000000000011E-2</v>
      </c>
      <c r="AG971" s="197">
        <f t="shared" si="205"/>
        <v>1</v>
      </c>
      <c r="AH971" s="198">
        <f>ROW(AC80)*AF971^IF(AG971=100%,0,1)*PRODUCT(INDEX(1-AF$891:AF970,))</f>
        <v>8.9786528134631194</v>
      </c>
      <c r="AI971" s="198">
        <f t="shared" si="206"/>
        <v>33.669475130912986</v>
      </c>
      <c r="AJ971" s="197">
        <f t="shared" si="210"/>
        <v>1.8000000000000002E-2</v>
      </c>
      <c r="AK971" s="197">
        <f t="shared" si="207"/>
        <v>0.64844249999999937</v>
      </c>
      <c r="AL971" s="198">
        <f>ROW(AG80)*AJ971^IF(AK971=100%,0,1)*PRODUCT(INDEX(1-AJ$891:AJ970,))</f>
        <v>0.35262282932898487</v>
      </c>
      <c r="AM971" s="199">
        <f t="shared" si="208"/>
        <v>24.424069966997926</v>
      </c>
      <c r="AN971" s="190"/>
    </row>
    <row r="972" spans="1:40" ht="14.45" hidden="1" customHeight="1">
      <c r="A972" s="190"/>
      <c r="B972" s="686"/>
      <c r="C972" s="196">
        <v>80</v>
      </c>
      <c r="D972" s="200"/>
      <c r="E972" s="200"/>
      <c r="F972" s="198"/>
      <c r="G972" s="198"/>
      <c r="H972" s="197"/>
      <c r="I972" s="197"/>
      <c r="J972" s="198"/>
      <c r="K972" s="198"/>
      <c r="L972" s="197"/>
      <c r="M972" s="197"/>
      <c r="N972" s="198"/>
      <c r="O972" s="198"/>
      <c r="P972" s="197"/>
      <c r="Q972" s="197"/>
      <c r="R972" s="198"/>
      <c r="S972" s="198"/>
      <c r="T972" s="197"/>
      <c r="U972" s="197"/>
      <c r="V972" s="198"/>
      <c r="W972" s="198"/>
      <c r="X972" s="197"/>
      <c r="Y972" s="197"/>
      <c r="Z972" s="198"/>
      <c r="AA972" s="198"/>
      <c r="AB972" s="197"/>
      <c r="AC972" s="197"/>
      <c r="AD972" s="198"/>
      <c r="AE972" s="198"/>
      <c r="AF972" s="197"/>
      <c r="AG972" s="197"/>
      <c r="AH972" s="198"/>
      <c r="AI972" s="198"/>
      <c r="AJ972" s="197">
        <f t="shared" si="210"/>
        <v>1.8000000000000002E-2</v>
      </c>
      <c r="AK972" s="197">
        <f t="shared" si="207"/>
        <v>0.65681249999999936</v>
      </c>
      <c r="AL972" s="198">
        <f>ROW(AG81)*AJ972^IF(AK972=100%,0,1)*PRODUCT(INDEX(1-AJ$891:AJ971,))</f>
        <v>0.35060406363107643</v>
      </c>
      <c r="AM972" s="199">
        <f t="shared" si="208"/>
        <v>24.774674030629004</v>
      </c>
      <c r="AN972" s="190"/>
    </row>
    <row r="973" spans="1:40" ht="14.45" hidden="1" customHeight="1">
      <c r="A973" s="190"/>
      <c r="B973" s="686"/>
      <c r="C973" s="196">
        <v>81</v>
      </c>
      <c r="D973" s="200"/>
      <c r="E973" s="200"/>
      <c r="F973" s="198"/>
      <c r="G973" s="198"/>
      <c r="H973" s="197"/>
      <c r="I973" s="197"/>
      <c r="J973" s="198"/>
      <c r="K973" s="198"/>
      <c r="L973" s="197"/>
      <c r="M973" s="197"/>
      <c r="N973" s="198"/>
      <c r="O973" s="198"/>
      <c r="P973" s="197"/>
      <c r="Q973" s="197"/>
      <c r="R973" s="198"/>
      <c r="S973" s="198"/>
      <c r="T973" s="197"/>
      <c r="U973" s="197"/>
      <c r="V973" s="198"/>
      <c r="W973" s="198"/>
      <c r="X973" s="197"/>
      <c r="Y973" s="197"/>
      <c r="Z973" s="198"/>
      <c r="AA973" s="198"/>
      <c r="AB973" s="197"/>
      <c r="AC973" s="197"/>
      <c r="AD973" s="198"/>
      <c r="AE973" s="198"/>
      <c r="AF973" s="197"/>
      <c r="AG973" s="197"/>
      <c r="AH973" s="198"/>
      <c r="AI973" s="198"/>
      <c r="AJ973" s="197">
        <f t="shared" si="210"/>
        <v>1.8000000000000002E-2</v>
      </c>
      <c r="AK973" s="197">
        <f t="shared" si="207"/>
        <v>0.66518249999999934</v>
      </c>
      <c r="AL973" s="198">
        <f>ROW(AG82)*AJ973^IF(AK973=100%,0,1)*PRODUCT(INDEX(1-AJ$891:AJ972,))</f>
        <v>0.34854372370159009</v>
      </c>
      <c r="AM973" s="199">
        <f t="shared" si="208"/>
        <v>25.123217754330593</v>
      </c>
      <c r="AN973" s="190"/>
    </row>
    <row r="974" spans="1:40" ht="14.45" hidden="1" customHeight="1">
      <c r="A974" s="190"/>
      <c r="B974" s="686"/>
      <c r="C974" s="196">
        <v>82</v>
      </c>
      <c r="D974" s="200"/>
      <c r="E974" s="200"/>
      <c r="F974" s="198"/>
      <c r="G974" s="198"/>
      <c r="H974" s="197"/>
      <c r="I974" s="197"/>
      <c r="J974" s="198"/>
      <c r="K974" s="198"/>
      <c r="L974" s="197"/>
      <c r="M974" s="197"/>
      <c r="N974" s="198"/>
      <c r="O974" s="198"/>
      <c r="P974" s="197"/>
      <c r="Q974" s="197"/>
      <c r="R974" s="198"/>
      <c r="S974" s="198"/>
      <c r="T974" s="197"/>
      <c r="U974" s="197"/>
      <c r="V974" s="198"/>
      <c r="W974" s="198"/>
      <c r="X974" s="197"/>
      <c r="Y974" s="197"/>
      <c r="Z974" s="198"/>
      <c r="AA974" s="198"/>
      <c r="AB974" s="197"/>
      <c r="AC974" s="197"/>
      <c r="AD974" s="198"/>
      <c r="AE974" s="198"/>
      <c r="AF974" s="197"/>
      <c r="AG974" s="197"/>
      <c r="AH974" s="198"/>
      <c r="AI974" s="198"/>
      <c r="AJ974" s="197">
        <f t="shared" si="210"/>
        <v>1.8000000000000002E-2</v>
      </c>
      <c r="AK974" s="197">
        <f t="shared" si="207"/>
        <v>0.67355249999999933</v>
      </c>
      <c r="AL974" s="198">
        <f>ROW(AG83)*AJ974^IF(AK974=100%,0,1)*PRODUCT(INDEX(1-AJ$891:AJ973,))</f>
        <v>0.34644396029294883</v>
      </c>
      <c r="AM974" s="199">
        <f t="shared" si="208"/>
        <v>25.469661714623541</v>
      </c>
      <c r="AN974" s="190"/>
    </row>
    <row r="975" spans="1:40" ht="14.45" hidden="1" customHeight="1">
      <c r="A975" s="190"/>
      <c r="B975" s="686"/>
      <c r="C975" s="196">
        <v>83</v>
      </c>
      <c r="D975" s="200"/>
      <c r="E975" s="200"/>
      <c r="F975" s="198"/>
      <c r="G975" s="198"/>
      <c r="H975" s="197"/>
      <c r="I975" s="197"/>
      <c r="J975" s="198"/>
      <c r="K975" s="198"/>
      <c r="L975" s="197"/>
      <c r="M975" s="197"/>
      <c r="N975" s="198"/>
      <c r="O975" s="198"/>
      <c r="P975" s="197"/>
      <c r="Q975" s="197"/>
      <c r="R975" s="198"/>
      <c r="S975" s="198"/>
      <c r="T975" s="197"/>
      <c r="U975" s="197"/>
      <c r="V975" s="198"/>
      <c r="W975" s="198"/>
      <c r="X975" s="197"/>
      <c r="Y975" s="197"/>
      <c r="Z975" s="198"/>
      <c r="AA975" s="198"/>
      <c r="AB975" s="197"/>
      <c r="AC975" s="197"/>
      <c r="AD975" s="198"/>
      <c r="AE975" s="198"/>
      <c r="AF975" s="197"/>
      <c r="AG975" s="197"/>
      <c r="AH975" s="198"/>
      <c r="AI975" s="198"/>
      <c r="AJ975" s="197">
        <f t="shared" si="210"/>
        <v>1.8000000000000002E-2</v>
      </c>
      <c r="AK975" s="197">
        <f t="shared" si="207"/>
        <v>0.68192249999999932</v>
      </c>
      <c r="AL975" s="198">
        <f>ROW(AG84)*AJ975^IF(AK975=100%,0,1)*PRODUCT(INDEX(1-AJ$891:AJ974,))</f>
        <v>0.3443068602005393</v>
      </c>
      <c r="AM975" s="199">
        <f t="shared" si="208"/>
        <v>25.813968574824081</v>
      </c>
      <c r="AN975" s="190"/>
    </row>
    <row r="976" spans="1:40" ht="14.45" hidden="1" customHeight="1">
      <c r="A976" s="190"/>
      <c r="B976" s="686"/>
      <c r="C976" s="196">
        <v>84</v>
      </c>
      <c r="D976" s="200"/>
      <c r="E976" s="200"/>
      <c r="F976" s="198"/>
      <c r="G976" s="198"/>
      <c r="H976" s="197"/>
      <c r="I976" s="197"/>
      <c r="J976" s="198"/>
      <c r="K976" s="198"/>
      <c r="L976" s="197"/>
      <c r="M976" s="197"/>
      <c r="N976" s="198"/>
      <c r="O976" s="198"/>
      <c r="P976" s="197"/>
      <c r="Q976" s="197"/>
      <c r="R976" s="198"/>
      <c r="S976" s="198"/>
      <c r="T976" s="197"/>
      <c r="U976" s="197"/>
      <c r="V976" s="198"/>
      <c r="W976" s="198"/>
      <c r="X976" s="197"/>
      <c r="Y976" s="197"/>
      <c r="Z976" s="198"/>
      <c r="AA976" s="198"/>
      <c r="AB976" s="197"/>
      <c r="AC976" s="197"/>
      <c r="AD976" s="198"/>
      <c r="AE976" s="198"/>
      <c r="AF976" s="197"/>
      <c r="AG976" s="197"/>
      <c r="AH976" s="198"/>
      <c r="AI976" s="198"/>
      <c r="AJ976" s="197">
        <f t="shared" si="210"/>
        <v>1.8000000000000002E-2</v>
      </c>
      <c r="AK976" s="197">
        <f t="shared" si="207"/>
        <v>0.69029249999999931</v>
      </c>
      <c r="AL976" s="198">
        <f>ROW(AG85)*AJ976^IF(AK976=100%,0,1)*PRODUCT(INDEX(1-AJ$891:AJ975,))</f>
        <v>0.34213444786832159</v>
      </c>
      <c r="AM976" s="199">
        <f t="shared" si="208"/>
        <v>26.156103022692403</v>
      </c>
      <c r="AN976" s="190"/>
    </row>
    <row r="977" spans="1:40" ht="14.45" hidden="1" customHeight="1">
      <c r="A977" s="190"/>
      <c r="B977" s="686"/>
      <c r="C977" s="196">
        <v>85</v>
      </c>
      <c r="D977" s="200"/>
      <c r="E977" s="200"/>
      <c r="F977" s="198"/>
      <c r="G977" s="198"/>
      <c r="H977" s="197"/>
      <c r="I977" s="197"/>
      <c r="J977" s="198"/>
      <c r="K977" s="198"/>
      <c r="L977" s="197"/>
      <c r="M977" s="197"/>
      <c r="N977" s="198"/>
      <c r="O977" s="198"/>
      <c r="P977" s="197"/>
      <c r="Q977" s="197"/>
      <c r="R977" s="198"/>
      <c r="S977" s="198"/>
      <c r="T977" s="197"/>
      <c r="U977" s="197"/>
      <c r="V977" s="198"/>
      <c r="W977" s="198"/>
      <c r="X977" s="197"/>
      <c r="Y977" s="197"/>
      <c r="Z977" s="198"/>
      <c r="AA977" s="198"/>
      <c r="AB977" s="197"/>
      <c r="AC977" s="197"/>
      <c r="AD977" s="198"/>
      <c r="AE977" s="198"/>
      <c r="AF977" s="197"/>
      <c r="AG977" s="197"/>
      <c r="AH977" s="198"/>
      <c r="AI977" s="198"/>
      <c r="AJ977" s="197">
        <f t="shared" si="210"/>
        <v>1.8000000000000002E-2</v>
      </c>
      <c r="AK977" s="197">
        <f t="shared" si="207"/>
        <v>0.6986624999999993</v>
      </c>
      <c r="AL977" s="198">
        <f>ROW(AG86)*AJ977^IF(AK977=100%,0,1)*PRODUCT(INDEX(1-AJ$891:AJ976,))</f>
        <v>0.33992868695735878</v>
      </c>
      <c r="AM977" s="199">
        <f t="shared" si="208"/>
        <v>26.49603170964976</v>
      </c>
      <c r="AN977" s="190"/>
    </row>
    <row r="978" spans="1:40" ht="14.45" hidden="1" customHeight="1">
      <c r="A978" s="190"/>
      <c r="B978" s="686"/>
      <c r="C978" s="196">
        <v>86</v>
      </c>
      <c r="D978" s="200"/>
      <c r="E978" s="200"/>
      <c r="F978" s="198"/>
      <c r="G978" s="198"/>
      <c r="H978" s="197"/>
      <c r="I978" s="197"/>
      <c r="J978" s="198"/>
      <c r="K978" s="198"/>
      <c r="L978" s="197"/>
      <c r="M978" s="197"/>
      <c r="N978" s="198"/>
      <c r="O978" s="198"/>
      <c r="P978" s="197"/>
      <c r="Q978" s="197"/>
      <c r="R978" s="198"/>
      <c r="S978" s="198"/>
      <c r="T978" s="197"/>
      <c r="U978" s="197"/>
      <c r="V978" s="198"/>
      <c r="W978" s="198"/>
      <c r="X978" s="197"/>
      <c r="Y978" s="197"/>
      <c r="Z978" s="198"/>
      <c r="AA978" s="198"/>
      <c r="AB978" s="197"/>
      <c r="AC978" s="197"/>
      <c r="AD978" s="198"/>
      <c r="AE978" s="198"/>
      <c r="AF978" s="197"/>
      <c r="AG978" s="197"/>
      <c r="AH978" s="198"/>
      <c r="AI978" s="198"/>
      <c r="AJ978" s="197">
        <f t="shared" si="210"/>
        <v>1.8000000000000002E-2</v>
      </c>
      <c r="AK978" s="197">
        <f t="shared" si="207"/>
        <v>0.70703249999999929</v>
      </c>
      <c r="AL978" s="198">
        <f>ROW(AG87)*AJ978^IF(AK978=100%,0,1)*PRODUCT(INDEX(1-AJ$891:AJ977,))</f>
        <v>0.33769148187808129</v>
      </c>
      <c r="AM978" s="199">
        <f t="shared" si="208"/>
        <v>26.833723191527842</v>
      </c>
      <c r="AN978" s="190"/>
    </row>
    <row r="979" spans="1:40" ht="14.45" hidden="1" customHeight="1">
      <c r="A979" s="190"/>
      <c r="B979" s="686"/>
      <c r="C979" s="196">
        <v>87</v>
      </c>
      <c r="D979" s="200"/>
      <c r="E979" s="200"/>
      <c r="F979" s="198"/>
      <c r="G979" s="198"/>
      <c r="H979" s="197"/>
      <c r="I979" s="197"/>
      <c r="J979" s="198"/>
      <c r="K979" s="198"/>
      <c r="L979" s="197"/>
      <c r="M979" s="197"/>
      <c r="N979" s="198"/>
      <c r="O979" s="198"/>
      <c r="P979" s="197"/>
      <c r="Q979" s="197"/>
      <c r="R979" s="198"/>
      <c r="S979" s="198"/>
      <c r="T979" s="197"/>
      <c r="U979" s="197"/>
      <c r="V979" s="198"/>
      <c r="W979" s="198"/>
      <c r="X979" s="197"/>
      <c r="Y979" s="197"/>
      <c r="Z979" s="198"/>
      <c r="AA979" s="198"/>
      <c r="AB979" s="197"/>
      <c r="AC979" s="197"/>
      <c r="AD979" s="198"/>
      <c r="AE979" s="198"/>
      <c r="AF979" s="197"/>
      <c r="AG979" s="197"/>
      <c r="AH979" s="198"/>
      <c r="AI979" s="198"/>
      <c r="AJ979" s="197">
        <f t="shared" si="210"/>
        <v>1.8000000000000002E-2</v>
      </c>
      <c r="AK979" s="197">
        <f t="shared" si="207"/>
        <v>0.71540249999999928</v>
      </c>
      <c r="AL979" s="198">
        <f>ROW(AG88)*AJ979^IF(AK979=100%,0,1)*PRODUCT(INDEX(1-AJ$891:AJ978,))</f>
        <v>0.33542467928708353</v>
      </c>
      <c r="AM979" s="199">
        <f t="shared" si="208"/>
        <v>27.169147870814925</v>
      </c>
      <c r="AN979" s="190"/>
    </row>
    <row r="980" spans="1:40" ht="14.45" hidden="1" customHeight="1">
      <c r="A980" s="190"/>
      <c r="B980" s="686"/>
      <c r="C980" s="196">
        <v>88</v>
      </c>
      <c r="D980" s="200"/>
      <c r="E980" s="200"/>
      <c r="F980" s="198"/>
      <c r="G980" s="198"/>
      <c r="H980" s="197"/>
      <c r="I980" s="197"/>
      <c r="J980" s="198"/>
      <c r="K980" s="198"/>
      <c r="L980" s="197"/>
      <c r="M980" s="197"/>
      <c r="N980" s="198"/>
      <c r="O980" s="198"/>
      <c r="P980" s="197"/>
      <c r="Q980" s="197"/>
      <c r="R980" s="198"/>
      <c r="S980" s="198"/>
      <c r="T980" s="197"/>
      <c r="U980" s="197"/>
      <c r="V980" s="198"/>
      <c r="W980" s="198"/>
      <c r="X980" s="197"/>
      <c r="Y980" s="197"/>
      <c r="Z980" s="198"/>
      <c r="AA980" s="198"/>
      <c r="AB980" s="197"/>
      <c r="AC980" s="197"/>
      <c r="AD980" s="198"/>
      <c r="AE980" s="198"/>
      <c r="AF980" s="197"/>
      <c r="AG980" s="197"/>
      <c r="AH980" s="198"/>
      <c r="AI980" s="198"/>
      <c r="AJ980" s="197">
        <f t="shared" si="210"/>
        <v>1.8000000000000002E-2</v>
      </c>
      <c r="AK980" s="197">
        <f t="shared" si="207"/>
        <v>0.72377249999999926</v>
      </c>
      <c r="AL980" s="198">
        <f>ROW(AG89)*AJ980^IF(AK980=100%,0,1)*PRODUCT(INDEX(1-AJ$891:AJ979,))</f>
        <v>0.33313006954923324</v>
      </c>
      <c r="AM980" s="199">
        <f t="shared" si="208"/>
        <v>27.502277940364159</v>
      </c>
      <c r="AN980" s="190"/>
    </row>
    <row r="981" spans="1:40" ht="14.45" hidden="1" customHeight="1">
      <c r="A981" s="190"/>
      <c r="B981" s="686"/>
      <c r="C981" s="196">
        <v>89</v>
      </c>
      <c r="D981" s="200"/>
      <c r="E981" s="200"/>
      <c r="F981" s="198"/>
      <c r="G981" s="198"/>
      <c r="H981" s="197"/>
      <c r="I981" s="197"/>
      <c r="J981" s="198"/>
      <c r="K981" s="198"/>
      <c r="L981" s="197"/>
      <c r="M981" s="197"/>
      <c r="N981" s="198"/>
      <c r="O981" s="198"/>
      <c r="P981" s="197"/>
      <c r="Q981" s="197"/>
      <c r="R981" s="198"/>
      <c r="S981" s="198"/>
      <c r="T981" s="197"/>
      <c r="U981" s="197"/>
      <c r="V981" s="198"/>
      <c r="W981" s="198"/>
      <c r="X981" s="197"/>
      <c r="Y981" s="197"/>
      <c r="Z981" s="198"/>
      <c r="AA981" s="198"/>
      <c r="AB981" s="197"/>
      <c r="AC981" s="197"/>
      <c r="AD981" s="198"/>
      <c r="AE981" s="198"/>
      <c r="AF981" s="197"/>
      <c r="AG981" s="197"/>
      <c r="AH981" s="198"/>
      <c r="AI981" s="198"/>
      <c r="AJ981" s="197">
        <f t="shared" si="210"/>
        <v>1.8000000000000002E-2</v>
      </c>
      <c r="AK981" s="197">
        <f t="shared" si="207"/>
        <v>0.73214249999999925</v>
      </c>
      <c r="AL981" s="198">
        <f>ROW(AG90)*AJ981^IF(AK981=100%,0,1)*PRODUCT(INDEX(1-AJ$891:AJ980,))</f>
        <v>0.33080938816585659</v>
      </c>
      <c r="AM981" s="199">
        <f t="shared" si="208"/>
        <v>27.833087328530016</v>
      </c>
      <c r="AN981" s="190"/>
    </row>
    <row r="982" spans="1:40" ht="14.45" hidden="1" customHeight="1">
      <c r="A982" s="190"/>
      <c r="B982" s="686"/>
      <c r="C982" s="196">
        <v>90</v>
      </c>
      <c r="D982" s="200"/>
      <c r="E982" s="200"/>
      <c r="F982" s="198"/>
      <c r="G982" s="198"/>
      <c r="H982" s="197"/>
      <c r="I982" s="197"/>
      <c r="J982" s="198"/>
      <c r="K982" s="198"/>
      <c r="L982" s="197"/>
      <c r="M982" s="197"/>
      <c r="N982" s="198"/>
      <c r="O982" s="198"/>
      <c r="P982" s="197"/>
      <c r="Q982" s="197"/>
      <c r="R982" s="198"/>
      <c r="S982" s="198"/>
      <c r="T982" s="197"/>
      <c r="U982" s="197"/>
      <c r="V982" s="198"/>
      <c r="W982" s="198"/>
      <c r="X982" s="197"/>
      <c r="Y982" s="197"/>
      <c r="Z982" s="198"/>
      <c r="AA982" s="198"/>
      <c r="AB982" s="197"/>
      <c r="AC982" s="197"/>
      <c r="AD982" s="198"/>
      <c r="AE982" s="198"/>
      <c r="AF982" s="197"/>
      <c r="AG982" s="197"/>
      <c r="AH982" s="198"/>
      <c r="AI982" s="198"/>
      <c r="AJ982" s="197">
        <f t="shared" si="210"/>
        <v>1.8000000000000002E-2</v>
      </c>
      <c r="AK982" s="197">
        <f t="shared" si="207"/>
        <v>0.74051249999999924</v>
      </c>
      <c r="AL982" s="198">
        <f>ROW(AG91)*AJ982^IF(AK982=100%,0,1)*PRODUCT(INDEX(1-AJ$891:AJ981,))</f>
        <v>0.3284643171697475</v>
      </c>
      <c r="AM982" s="199">
        <f t="shared" si="208"/>
        <v>28.161551645699763</v>
      </c>
      <c r="AN982" s="190"/>
    </row>
    <row r="983" spans="1:40" ht="14.45" hidden="1" customHeight="1">
      <c r="A983" s="190"/>
      <c r="B983" s="686"/>
      <c r="C983" s="196">
        <v>91</v>
      </c>
      <c r="D983" s="200"/>
      <c r="E983" s="200"/>
      <c r="F983" s="198"/>
      <c r="G983" s="198"/>
      <c r="H983" s="197"/>
      <c r="I983" s="197"/>
      <c r="J983" s="198"/>
      <c r="K983" s="198"/>
      <c r="L983" s="197"/>
      <c r="M983" s="197"/>
      <c r="N983" s="198"/>
      <c r="O983" s="198"/>
      <c r="P983" s="197"/>
      <c r="Q983" s="197"/>
      <c r="R983" s="198"/>
      <c r="S983" s="198"/>
      <c r="T983" s="197"/>
      <c r="U983" s="197"/>
      <c r="V983" s="198"/>
      <c r="W983" s="198"/>
      <c r="X983" s="197"/>
      <c r="Y983" s="197"/>
      <c r="Z983" s="198"/>
      <c r="AA983" s="198"/>
      <c r="AB983" s="197"/>
      <c r="AC983" s="197"/>
      <c r="AD983" s="198"/>
      <c r="AE983" s="198"/>
      <c r="AF983" s="197"/>
      <c r="AG983" s="197"/>
      <c r="AH983" s="198"/>
      <c r="AI983" s="198"/>
      <c r="AJ983" s="197">
        <f t="shared" si="210"/>
        <v>1.8000000000000002E-2</v>
      </c>
      <c r="AK983" s="197">
        <f t="shared" si="207"/>
        <v>0.74888249999999923</v>
      </c>
      <c r="AL983" s="198">
        <f>ROW(AG92)*AJ983^IF(AK983=100%,0,1)*PRODUCT(INDEX(1-AJ$891:AJ982,))</f>
        <v>0.32609648648773265</v>
      </c>
      <c r="AM983" s="199">
        <f t="shared" si="208"/>
        <v>28.487648132187495</v>
      </c>
      <c r="AN983" s="190"/>
    </row>
    <row r="984" spans="1:40" ht="14.45" hidden="1" customHeight="1">
      <c r="A984" s="190"/>
      <c r="B984" s="686"/>
      <c r="C984" s="196">
        <v>92</v>
      </c>
      <c r="D984" s="200"/>
      <c r="E984" s="200"/>
      <c r="F984" s="198"/>
      <c r="G984" s="198"/>
      <c r="H984" s="197"/>
      <c r="I984" s="197"/>
      <c r="J984" s="198"/>
      <c r="K984" s="198"/>
      <c r="L984" s="197"/>
      <c r="M984" s="197"/>
      <c r="N984" s="198"/>
      <c r="O984" s="198"/>
      <c r="P984" s="197"/>
      <c r="Q984" s="197"/>
      <c r="R984" s="198"/>
      <c r="S984" s="198"/>
      <c r="T984" s="197"/>
      <c r="U984" s="197"/>
      <c r="V984" s="198"/>
      <c r="W984" s="198"/>
      <c r="X984" s="197"/>
      <c r="Y984" s="197"/>
      <c r="Z984" s="198"/>
      <c r="AA984" s="198"/>
      <c r="AB984" s="197"/>
      <c r="AC984" s="197"/>
      <c r="AD984" s="198"/>
      <c r="AE984" s="198"/>
      <c r="AF984" s="197"/>
      <c r="AG984" s="197"/>
      <c r="AH984" s="198"/>
      <c r="AI984" s="198"/>
      <c r="AJ984" s="197">
        <f t="shared" si="210"/>
        <v>1.8000000000000002E-2</v>
      </c>
      <c r="AK984" s="197">
        <f t="shared" si="207"/>
        <v>0.75725249999999922</v>
      </c>
      <c r="AL984" s="198">
        <f>ROW(AG93)*AJ984^IF(AK984=100%,0,1)*PRODUCT(INDEX(1-AJ$891:AJ983,))</f>
        <v>0.32370747527150728</v>
      </c>
      <c r="AM984" s="199">
        <f t="shared" si="208"/>
        <v>28.811355607459003</v>
      </c>
      <c r="AN984" s="190"/>
    </row>
    <row r="985" spans="1:40" ht="14.45" hidden="1" customHeight="1">
      <c r="A985" s="190"/>
      <c r="B985" s="686"/>
      <c r="C985" s="196">
        <v>93</v>
      </c>
      <c r="D985" s="200"/>
      <c r="E985" s="200"/>
      <c r="F985" s="198"/>
      <c r="G985" s="198"/>
      <c r="H985" s="197"/>
      <c r="I985" s="197"/>
      <c r="J985" s="198"/>
      <c r="K985" s="198"/>
      <c r="L985" s="197"/>
      <c r="M985" s="197"/>
      <c r="N985" s="198"/>
      <c r="O985" s="198"/>
      <c r="P985" s="197"/>
      <c r="Q985" s="197"/>
      <c r="R985" s="198"/>
      <c r="S985" s="198"/>
      <c r="T985" s="197"/>
      <c r="U985" s="197"/>
      <c r="V985" s="198"/>
      <c r="W985" s="198"/>
      <c r="X985" s="197"/>
      <c r="Y985" s="197"/>
      <c r="Z985" s="198"/>
      <c r="AA985" s="198"/>
      <c r="AB985" s="197"/>
      <c r="AC985" s="197"/>
      <c r="AD985" s="198"/>
      <c r="AE985" s="198"/>
      <c r="AF985" s="197"/>
      <c r="AG985" s="197"/>
      <c r="AH985" s="198"/>
      <c r="AI985" s="198"/>
      <c r="AJ985" s="197">
        <f t="shared" si="210"/>
        <v>1.8000000000000002E-2</v>
      </c>
      <c r="AK985" s="197">
        <f t="shared" si="207"/>
        <v>0.76562249999999921</v>
      </c>
      <c r="AL985" s="198">
        <f>ROW(AG94)*AJ985^IF(AK985=100%,0,1)*PRODUCT(INDEX(1-AJ$891:AJ984,))</f>
        <v>0.32129881319744402</v>
      </c>
      <c r="AM985" s="199">
        <f t="shared" si="208"/>
        <v>29.132654420656447</v>
      </c>
      <c r="AN985" s="190"/>
    </row>
    <row r="986" spans="1:40" ht="14.45" hidden="1" customHeight="1">
      <c r="A986" s="190"/>
      <c r="B986" s="686"/>
      <c r="C986" s="196">
        <v>94</v>
      </c>
      <c r="D986" s="200"/>
      <c r="E986" s="200"/>
      <c r="F986" s="198"/>
      <c r="G986" s="198"/>
      <c r="H986" s="197"/>
      <c r="I986" s="197"/>
      <c r="J986" s="198"/>
      <c r="K986" s="198"/>
      <c r="L986" s="197"/>
      <c r="M986" s="197"/>
      <c r="N986" s="198"/>
      <c r="O986" s="198"/>
      <c r="P986" s="197"/>
      <c r="Q986" s="197"/>
      <c r="R986" s="198"/>
      <c r="S986" s="198"/>
      <c r="T986" s="197"/>
      <c r="U986" s="197"/>
      <c r="V986" s="198"/>
      <c r="W986" s="198"/>
      <c r="X986" s="197"/>
      <c r="Y986" s="197"/>
      <c r="Z986" s="198"/>
      <c r="AA986" s="198"/>
      <c r="AB986" s="197"/>
      <c r="AC986" s="197"/>
      <c r="AD986" s="198"/>
      <c r="AE986" s="198"/>
      <c r="AF986" s="197"/>
      <c r="AG986" s="197"/>
      <c r="AH986" s="198"/>
      <c r="AI986" s="198"/>
      <c r="AJ986" s="197">
        <f t="shared" si="210"/>
        <v>1.8000000000000002E-2</v>
      </c>
      <c r="AK986" s="197">
        <f t="shared" si="207"/>
        <v>0.7739924999999992</v>
      </c>
      <c r="AL986" s="198">
        <f>ROW(AG95)*AJ986^IF(AK986=100%,0,1)*PRODUCT(INDEX(1-AJ$891:AJ985,))</f>
        <v>0.31887198173605907</v>
      </c>
      <c r="AM986" s="199">
        <f t="shared" si="208"/>
        <v>29.451526402392506</v>
      </c>
      <c r="AN986" s="190"/>
    </row>
    <row r="987" spans="1:40" ht="14.45" hidden="1" customHeight="1">
      <c r="A987" s="190"/>
      <c r="B987" s="686"/>
      <c r="C987" s="196">
        <v>95</v>
      </c>
      <c r="D987" s="200"/>
      <c r="E987" s="200"/>
      <c r="F987" s="198"/>
      <c r="G987" s="198"/>
      <c r="H987" s="197"/>
      <c r="I987" s="197"/>
      <c r="J987" s="198"/>
      <c r="K987" s="198"/>
      <c r="L987" s="197"/>
      <c r="M987" s="197"/>
      <c r="N987" s="198"/>
      <c r="O987" s="198"/>
      <c r="P987" s="197"/>
      <c r="Q987" s="197"/>
      <c r="R987" s="198"/>
      <c r="S987" s="198"/>
      <c r="T987" s="197"/>
      <c r="U987" s="197"/>
      <c r="V987" s="198"/>
      <c r="W987" s="198"/>
      <c r="X987" s="197"/>
      <c r="Y987" s="197"/>
      <c r="Z987" s="198"/>
      <c r="AA987" s="198"/>
      <c r="AB987" s="197"/>
      <c r="AC987" s="197"/>
      <c r="AD987" s="198"/>
      <c r="AE987" s="198"/>
      <c r="AF987" s="197"/>
      <c r="AG987" s="197"/>
      <c r="AH987" s="198"/>
      <c r="AI987" s="198"/>
      <c r="AJ987" s="197">
        <f t="shared" si="210"/>
        <v>1.8000000000000002E-2</v>
      </c>
      <c r="AK987" s="197">
        <f t="shared" si="207"/>
        <v>0.78236249999999918</v>
      </c>
      <c r="AL987" s="198">
        <f>ROW(AG96)*AJ987^IF(AK987=100%,0,1)*PRODUCT(INDEX(1-AJ$891:AJ986,))</f>
        <v>0.31642841539180799</v>
      </c>
      <c r="AM987" s="199">
        <f t="shared" si="208"/>
        <v>29.767954817784315</v>
      </c>
      <c r="AN987" s="190"/>
    </row>
    <row r="988" spans="1:40" ht="14.45" hidden="1" customHeight="1">
      <c r="A988" s="190"/>
      <c r="B988" s="686"/>
      <c r="C988" s="196">
        <v>96</v>
      </c>
      <c r="D988" s="200"/>
      <c r="E988" s="200"/>
      <c r="F988" s="198"/>
      <c r="G988" s="198"/>
      <c r="H988" s="197"/>
      <c r="I988" s="197"/>
      <c r="J988" s="198"/>
      <c r="K988" s="198"/>
      <c r="L988" s="197"/>
      <c r="M988" s="197"/>
      <c r="N988" s="198"/>
      <c r="O988" s="198"/>
      <c r="P988" s="197"/>
      <c r="Q988" s="197"/>
      <c r="R988" s="198"/>
      <c r="S988" s="198"/>
      <c r="T988" s="197"/>
      <c r="U988" s="197"/>
      <c r="V988" s="198"/>
      <c r="W988" s="198"/>
      <c r="X988" s="197"/>
      <c r="Y988" s="197"/>
      <c r="Z988" s="198"/>
      <c r="AA988" s="198"/>
      <c r="AB988" s="197"/>
      <c r="AC988" s="197"/>
      <c r="AD988" s="198"/>
      <c r="AE988" s="198"/>
      <c r="AF988" s="197"/>
      <c r="AG988" s="197"/>
      <c r="AH988" s="198"/>
      <c r="AI988" s="198"/>
      <c r="AJ988" s="197">
        <f t="shared" si="210"/>
        <v>1.8000000000000002E-2</v>
      </c>
      <c r="AK988" s="197">
        <f t="shared" si="207"/>
        <v>0.79073249999999917</v>
      </c>
      <c r="AL988" s="198">
        <f>ROW(AG97)*AJ988^IF(AK988=100%,0,1)*PRODUCT(INDEX(1-AJ$891:AJ987,))</f>
        <v>0.31396950291386749</v>
      </c>
      <c r="AM988" s="199">
        <f t="shared" si="208"/>
        <v>30.081924320698182</v>
      </c>
      <c r="AN988" s="190"/>
    </row>
    <row r="989" spans="1:40" ht="14.45" hidden="1" customHeight="1">
      <c r="A989" s="190"/>
      <c r="B989" s="686"/>
      <c r="C989" s="196">
        <v>97</v>
      </c>
      <c r="D989" s="200"/>
      <c r="E989" s="200"/>
      <c r="F989" s="198"/>
      <c r="G989" s="198"/>
      <c r="H989" s="197"/>
      <c r="I989" s="197"/>
      <c r="J989" s="198"/>
      <c r="K989" s="198"/>
      <c r="L989" s="197"/>
      <c r="M989" s="197"/>
      <c r="N989" s="198"/>
      <c r="O989" s="198"/>
      <c r="P989" s="197"/>
      <c r="Q989" s="197"/>
      <c r="R989" s="198"/>
      <c r="S989" s="198"/>
      <c r="T989" s="197"/>
      <c r="U989" s="197"/>
      <c r="V989" s="198"/>
      <c r="W989" s="198"/>
      <c r="X989" s="197"/>
      <c r="Y989" s="197"/>
      <c r="Z989" s="198"/>
      <c r="AA989" s="198"/>
      <c r="AB989" s="197"/>
      <c r="AC989" s="197"/>
      <c r="AD989" s="198"/>
      <c r="AE989" s="198"/>
      <c r="AF989" s="197"/>
      <c r="AG989" s="197"/>
      <c r="AH989" s="198"/>
      <c r="AI989" s="198"/>
      <c r="AJ989" s="197">
        <f t="shared" si="210"/>
        <v>1.8000000000000002E-2</v>
      </c>
      <c r="AK989" s="197">
        <f t="shared" si="207"/>
        <v>0.79910249999999916</v>
      </c>
      <c r="AL989" s="198">
        <f>ROW(AG98)*AJ989^IF(AK989=100%,0,1)*PRODUCT(INDEX(1-AJ$891:AJ988,))</f>
        <v>0.31149658847854594</v>
      </c>
      <c r="AM989" s="199">
        <f t="shared" si="208"/>
        <v>30.393420909176729</v>
      </c>
      <c r="AN989" s="190"/>
    </row>
    <row r="990" spans="1:40" ht="14.45" hidden="1" customHeight="1">
      <c r="A990" s="190"/>
      <c r="B990" s="686"/>
      <c r="C990" s="196">
        <v>98</v>
      </c>
      <c r="D990" s="200"/>
      <c r="E990" s="200"/>
      <c r="F990" s="198"/>
      <c r="G990" s="198"/>
      <c r="H990" s="197"/>
      <c r="I990" s="197"/>
      <c r="J990" s="198"/>
      <c r="K990" s="198"/>
      <c r="L990" s="197"/>
      <c r="M990" s="197"/>
      <c r="N990" s="198"/>
      <c r="O990" s="198"/>
      <c r="P990" s="197"/>
      <c r="Q990" s="197"/>
      <c r="R990" s="198"/>
      <c r="S990" s="198"/>
      <c r="T990" s="197"/>
      <c r="U990" s="197"/>
      <c r="V990" s="198"/>
      <c r="W990" s="198"/>
      <c r="X990" s="197"/>
      <c r="Y990" s="197"/>
      <c r="Z990" s="198"/>
      <c r="AA990" s="198"/>
      <c r="AB990" s="197"/>
      <c r="AC990" s="197"/>
      <c r="AD990" s="198"/>
      <c r="AE990" s="198"/>
      <c r="AF990" s="197"/>
      <c r="AG990" s="197"/>
      <c r="AH990" s="198"/>
      <c r="AI990" s="198"/>
      <c r="AJ990" s="197">
        <f t="shared" si="210"/>
        <v>1.8000000000000002E-2</v>
      </c>
      <c r="AK990" s="197">
        <f t="shared" si="207"/>
        <v>0.80747249999999915</v>
      </c>
      <c r="AL990" s="198">
        <f>ROW(AG99)*AJ990^IF(AK990=100%,0,1)*PRODUCT(INDEX(1-AJ$891:AJ989,))</f>
        <v>0.30901097284395185</v>
      </c>
      <c r="AM990" s="199">
        <f t="shared" si="208"/>
        <v>30.702431882020683</v>
      </c>
      <c r="AN990" s="190"/>
    </row>
    <row r="991" spans="1:40" ht="14.45" hidden="1" customHeight="1">
      <c r="A991" s="190"/>
      <c r="B991" s="686"/>
      <c r="C991" s="196">
        <v>99</v>
      </c>
      <c r="D991" s="200"/>
      <c r="E991" s="200"/>
      <c r="F991" s="198"/>
      <c r="G991" s="198"/>
      <c r="H991" s="197"/>
      <c r="I991" s="197"/>
      <c r="J991" s="198"/>
      <c r="K991" s="198"/>
      <c r="L991" s="197"/>
      <c r="M991" s="197"/>
      <c r="N991" s="198"/>
      <c r="O991" s="198"/>
      <c r="P991" s="197"/>
      <c r="Q991" s="197"/>
      <c r="R991" s="198"/>
      <c r="S991" s="198"/>
      <c r="T991" s="197"/>
      <c r="U991" s="197"/>
      <c r="V991" s="198"/>
      <c r="W991" s="198"/>
      <c r="X991" s="197"/>
      <c r="Y991" s="197"/>
      <c r="Z991" s="198"/>
      <c r="AA991" s="198"/>
      <c r="AB991" s="197"/>
      <c r="AC991" s="197"/>
      <c r="AD991" s="198"/>
      <c r="AE991" s="198"/>
      <c r="AF991" s="197"/>
      <c r="AG991" s="197"/>
      <c r="AH991" s="198"/>
      <c r="AI991" s="198"/>
      <c r="AJ991" s="197">
        <f t="shared" si="210"/>
        <v>1.8000000000000002E-2</v>
      </c>
      <c r="AK991" s="197">
        <f t="shared" si="207"/>
        <v>0.81584249999999914</v>
      </c>
      <c r="AL991" s="198">
        <f>ROW(AG100)*AJ991^IF(AK991=100%,0,1)*PRODUCT(INDEX(1-AJ$891:AJ990,))</f>
        <v>0.30651391447753601</v>
      </c>
      <c r="AM991" s="199">
        <f t="shared" si="208"/>
        <v>31.008945796498217</v>
      </c>
      <c r="AN991" s="190"/>
    </row>
    <row r="992" spans="1:40" ht="14.45" hidden="1" customHeight="1">
      <c r="A992" s="190"/>
      <c r="B992" s="686"/>
      <c r="C992" s="196">
        <v>100</v>
      </c>
      <c r="D992" s="200"/>
      <c r="E992" s="200"/>
      <c r="F992" s="198"/>
      <c r="G992" s="198"/>
      <c r="H992" s="197"/>
      <c r="I992" s="197"/>
      <c r="J992" s="198"/>
      <c r="K992" s="198"/>
      <c r="L992" s="197"/>
      <c r="M992" s="197"/>
      <c r="N992" s="198"/>
      <c r="O992" s="198"/>
      <c r="P992" s="197"/>
      <c r="Q992" s="197"/>
      <c r="R992" s="198"/>
      <c r="S992" s="198"/>
      <c r="T992" s="197"/>
      <c r="U992" s="197"/>
      <c r="V992" s="198"/>
      <c r="W992" s="198"/>
      <c r="X992" s="197"/>
      <c r="Y992" s="197"/>
      <c r="Z992" s="198"/>
      <c r="AA992" s="198"/>
      <c r="AB992" s="197"/>
      <c r="AC992" s="197"/>
      <c r="AD992" s="198"/>
      <c r="AE992" s="198"/>
      <c r="AF992" s="197"/>
      <c r="AG992" s="197"/>
      <c r="AH992" s="198"/>
      <c r="AI992" s="198"/>
      <c r="AJ992" s="197">
        <f t="shared" si="210"/>
        <v>1.8000000000000002E-2</v>
      </c>
      <c r="AK992" s="197">
        <f t="shared" si="207"/>
        <v>0.82421249999999913</v>
      </c>
      <c r="AL992" s="198">
        <f>ROW(AG101)*AJ992^IF(AK992=100%,0,1)*PRODUCT(INDEX(1-AJ$891:AJ991,))</f>
        <v>0.30400663065710981</v>
      </c>
      <c r="AM992" s="199">
        <f t="shared" si="208"/>
        <v>31.312952427155327</v>
      </c>
      <c r="AN992" s="190"/>
    </row>
    <row r="993" spans="1:40" ht="14.45" hidden="1" customHeight="1">
      <c r="A993" s="190"/>
      <c r="B993" s="686"/>
      <c r="C993" s="196">
        <v>101</v>
      </c>
      <c r="D993" s="200"/>
      <c r="E993" s="200"/>
      <c r="F993" s="198"/>
      <c r="G993" s="198"/>
      <c r="H993" s="197"/>
      <c r="I993" s="197"/>
      <c r="J993" s="198"/>
      <c r="K993" s="198"/>
      <c r="L993" s="197"/>
      <c r="M993" s="197"/>
      <c r="N993" s="198"/>
      <c r="O993" s="198"/>
      <c r="P993" s="197"/>
      <c r="Q993" s="197"/>
      <c r="R993" s="198"/>
      <c r="S993" s="198"/>
      <c r="T993" s="197"/>
      <c r="U993" s="197"/>
      <c r="V993" s="198"/>
      <c r="W993" s="198"/>
      <c r="X993" s="197"/>
      <c r="Y993" s="197"/>
      <c r="Z993" s="198"/>
      <c r="AA993" s="198"/>
      <c r="AB993" s="197"/>
      <c r="AC993" s="197"/>
      <c r="AD993" s="198"/>
      <c r="AE993" s="198"/>
      <c r="AF993" s="197"/>
      <c r="AG993" s="197"/>
      <c r="AH993" s="198"/>
      <c r="AI993" s="198"/>
      <c r="AJ993" s="197">
        <f t="shared" si="210"/>
        <v>1.8000000000000002E-2</v>
      </c>
      <c r="AK993" s="197">
        <f t="shared" si="207"/>
        <v>0.83258249999999911</v>
      </c>
      <c r="AL993" s="198">
        <f>ROW(AG102)*AJ993^IF(AK993=100%,0,1)*PRODUCT(INDEX(1-AJ$891:AJ992,))</f>
        <v>0.30149029854592818</v>
      </c>
      <c r="AM993" s="199">
        <f t="shared" si="208"/>
        <v>31.614442725701256</v>
      </c>
      <c r="AN993" s="190"/>
    </row>
    <row r="994" spans="1:40" ht="14.45" hidden="1" customHeight="1">
      <c r="A994" s="190"/>
      <c r="B994" s="686"/>
      <c r="C994" s="196">
        <v>102</v>
      </c>
      <c r="D994" s="200"/>
      <c r="E994" s="200"/>
      <c r="F994" s="198"/>
      <c r="G994" s="198"/>
      <c r="H994" s="197"/>
      <c r="I994" s="197"/>
      <c r="J994" s="198"/>
      <c r="K994" s="198"/>
      <c r="L994" s="197"/>
      <c r="M994" s="197"/>
      <c r="N994" s="198"/>
      <c r="O994" s="198"/>
      <c r="P994" s="197"/>
      <c r="Q994" s="197"/>
      <c r="R994" s="198"/>
      <c r="S994" s="198"/>
      <c r="T994" s="197"/>
      <c r="U994" s="197"/>
      <c r="V994" s="198"/>
      <c r="W994" s="198"/>
      <c r="X994" s="197"/>
      <c r="Y994" s="197"/>
      <c r="Z994" s="198"/>
      <c r="AA994" s="198"/>
      <c r="AB994" s="197"/>
      <c r="AC994" s="197"/>
      <c r="AD994" s="198"/>
      <c r="AE994" s="198"/>
      <c r="AF994" s="197"/>
      <c r="AG994" s="197"/>
      <c r="AH994" s="198"/>
      <c r="AI994" s="198"/>
      <c r="AJ994" s="197">
        <f t="shared" si="210"/>
        <v>1.8000000000000002E-2</v>
      </c>
      <c r="AK994" s="197">
        <f t="shared" si="207"/>
        <v>0.8409524999999991</v>
      </c>
      <c r="AL994" s="198">
        <f>ROW(AG103)*AJ994^IF(AK994=100%,0,1)*PRODUCT(INDEX(1-AJ$891:AJ993,))</f>
        <v>0.29896605624241623</v>
      </c>
      <c r="AM994" s="199">
        <f t="shared" si="208"/>
        <v>31.913408781943673</v>
      </c>
      <c r="AN994" s="190"/>
    </row>
    <row r="995" spans="1:40" ht="14.45" hidden="1" customHeight="1">
      <c r="A995" s="190"/>
      <c r="B995" s="686"/>
      <c r="C995" s="196">
        <v>103</v>
      </c>
      <c r="D995" s="200"/>
      <c r="E995" s="200"/>
      <c r="F995" s="198"/>
      <c r="G995" s="198"/>
      <c r="H995" s="197"/>
      <c r="I995" s="197"/>
      <c r="J995" s="198"/>
      <c r="K995" s="198"/>
      <c r="L995" s="197"/>
      <c r="M995" s="197"/>
      <c r="N995" s="198"/>
      <c r="O995" s="198"/>
      <c r="P995" s="197"/>
      <c r="Q995" s="197"/>
      <c r="R995" s="198"/>
      <c r="S995" s="198"/>
      <c r="T995" s="197"/>
      <c r="U995" s="197"/>
      <c r="V995" s="198"/>
      <c r="W995" s="198"/>
      <c r="X995" s="197"/>
      <c r="Y995" s="197"/>
      <c r="Z995" s="198"/>
      <c r="AA995" s="198"/>
      <c r="AB995" s="197"/>
      <c r="AC995" s="197"/>
      <c r="AD995" s="198"/>
      <c r="AE995" s="198"/>
      <c r="AF995" s="197"/>
      <c r="AG995" s="197"/>
      <c r="AH995" s="198"/>
      <c r="AI995" s="198"/>
      <c r="AJ995" s="197">
        <f t="shared" si="210"/>
        <v>1.8000000000000002E-2</v>
      </c>
      <c r="AK995" s="197">
        <f t="shared" si="207"/>
        <v>0.84932249999999909</v>
      </c>
      <c r="AL995" s="198">
        <f>ROW(AG104)*AJ995^IF(AK995=100%,0,1)*PRODUCT(INDEX(1-AJ$891:AJ994,))</f>
        <v>0.29643500380510179</v>
      </c>
      <c r="AM995" s="199">
        <f t="shared" si="208"/>
        <v>32.209843785748774</v>
      </c>
      <c r="AN995" s="190"/>
    </row>
    <row r="996" spans="1:40" ht="14.45" hidden="1" customHeight="1">
      <c r="A996" s="190"/>
      <c r="B996" s="686"/>
      <c r="C996" s="196">
        <v>104</v>
      </c>
      <c r="D996" s="200"/>
      <c r="E996" s="200"/>
      <c r="F996" s="198"/>
      <c r="G996" s="198"/>
      <c r="H996" s="197"/>
      <c r="I996" s="197"/>
      <c r="J996" s="198"/>
      <c r="K996" s="198"/>
      <c r="L996" s="197"/>
      <c r="M996" s="197"/>
      <c r="N996" s="198"/>
      <c r="O996" s="198"/>
      <c r="P996" s="197"/>
      <c r="Q996" s="197"/>
      <c r="R996" s="198"/>
      <c r="S996" s="198"/>
      <c r="T996" s="197"/>
      <c r="U996" s="197"/>
      <c r="V996" s="198"/>
      <c r="W996" s="198"/>
      <c r="X996" s="197"/>
      <c r="Y996" s="197"/>
      <c r="Z996" s="198"/>
      <c r="AA996" s="198"/>
      <c r="AB996" s="197"/>
      <c r="AC996" s="197"/>
      <c r="AD996" s="198"/>
      <c r="AE996" s="198"/>
      <c r="AF996" s="197"/>
      <c r="AG996" s="197"/>
      <c r="AH996" s="198"/>
      <c r="AI996" s="198"/>
      <c r="AJ996" s="197">
        <f t="shared" si="210"/>
        <v>1.8000000000000002E-2</v>
      </c>
      <c r="AK996" s="197">
        <f t="shared" si="207"/>
        <v>0.85769249999999908</v>
      </c>
      <c r="AL996" s="198">
        <f>ROW(AG105)*AJ996^IF(AK996=100%,0,1)*PRODUCT(INDEX(1-AJ$891:AJ995,))</f>
        <v>0.29389820425330815</v>
      </c>
      <c r="AM996" s="199">
        <f t="shared" si="208"/>
        <v>32.503741990002084</v>
      </c>
      <c r="AN996" s="190"/>
    </row>
    <row r="997" spans="1:40" ht="14.45" hidden="1" customHeight="1">
      <c r="A997" s="190"/>
      <c r="B997" s="686"/>
      <c r="C997" s="196">
        <v>105</v>
      </c>
      <c r="D997" s="200"/>
      <c r="E997" s="200"/>
      <c r="F997" s="198"/>
      <c r="G997" s="198"/>
      <c r="H997" s="197"/>
      <c r="I997" s="197"/>
      <c r="J997" s="198"/>
      <c r="K997" s="198"/>
      <c r="L997" s="197"/>
      <c r="M997" s="197"/>
      <c r="N997" s="198"/>
      <c r="O997" s="198"/>
      <c r="P997" s="197"/>
      <c r="Q997" s="197"/>
      <c r="R997" s="198"/>
      <c r="S997" s="198"/>
      <c r="T997" s="197"/>
      <c r="U997" s="197"/>
      <c r="V997" s="198"/>
      <c r="W997" s="198"/>
      <c r="X997" s="197"/>
      <c r="Y997" s="197"/>
      <c r="Z997" s="198"/>
      <c r="AA997" s="198"/>
      <c r="AB997" s="197"/>
      <c r="AC997" s="197"/>
      <c r="AD997" s="198"/>
      <c r="AE997" s="198"/>
      <c r="AF997" s="197"/>
      <c r="AG997" s="197"/>
      <c r="AH997" s="198"/>
      <c r="AI997" s="198"/>
      <c r="AJ997" s="197">
        <f t="shared" si="210"/>
        <v>1.8000000000000002E-2</v>
      </c>
      <c r="AK997" s="197">
        <f t="shared" si="207"/>
        <v>0.86606249999999907</v>
      </c>
      <c r="AL997" s="198">
        <f>ROW(AG106)*AJ997^IF(AK997=100%,0,1)*PRODUCT(INDEX(1-AJ$891:AJ996,))</f>
        <v>0.2913566845441462</v>
      </c>
      <c r="AM997" s="199">
        <f t="shared" si="208"/>
        <v>32.795098674546232</v>
      </c>
      <c r="AN997" s="190"/>
    </row>
    <row r="998" spans="1:40" ht="14.45" hidden="1" customHeight="1">
      <c r="A998" s="190"/>
      <c r="B998" s="686"/>
      <c r="C998" s="196">
        <v>106</v>
      </c>
      <c r="D998" s="200"/>
      <c r="E998" s="200"/>
      <c r="F998" s="198"/>
      <c r="G998" s="198"/>
      <c r="H998" s="197"/>
      <c r="I998" s="197"/>
      <c r="J998" s="198"/>
      <c r="K998" s="198"/>
      <c r="L998" s="197"/>
      <c r="M998" s="197"/>
      <c r="N998" s="198"/>
      <c r="O998" s="198"/>
      <c r="P998" s="197"/>
      <c r="Q998" s="197"/>
      <c r="R998" s="198"/>
      <c r="S998" s="198"/>
      <c r="T998" s="197"/>
      <c r="U998" s="197"/>
      <c r="V998" s="198"/>
      <c r="W998" s="198"/>
      <c r="X998" s="197"/>
      <c r="Y998" s="197"/>
      <c r="Z998" s="198"/>
      <c r="AA998" s="198"/>
      <c r="AB998" s="197"/>
      <c r="AC998" s="197"/>
      <c r="AD998" s="198"/>
      <c r="AE998" s="198"/>
      <c r="AF998" s="197"/>
      <c r="AG998" s="197"/>
      <c r="AH998" s="198"/>
      <c r="AI998" s="198"/>
      <c r="AJ998" s="197">
        <f t="shared" si="210"/>
        <v>1.8000000000000002E-2</v>
      </c>
      <c r="AK998" s="197">
        <f t="shared" si="207"/>
        <v>0.87443249999999906</v>
      </c>
      <c r="AL998" s="198">
        <f>ROW(AG107)*AJ998^IF(AK998=100%,0,1)*PRODUCT(INDEX(1-AJ$891:AJ997,))</f>
        <v>0.28881143652633601</v>
      </c>
      <c r="AM998" s="199">
        <f t="shared" si="208"/>
        <v>33.083910111072569</v>
      </c>
      <c r="AN998" s="190"/>
    </row>
    <row r="999" spans="1:40" ht="14.45" hidden="1" customHeight="1">
      <c r="A999" s="190"/>
      <c r="B999" s="686"/>
      <c r="C999" s="196">
        <v>107</v>
      </c>
      <c r="D999" s="200"/>
      <c r="E999" s="200"/>
      <c r="F999" s="198"/>
      <c r="G999" s="198"/>
      <c r="H999" s="197"/>
      <c r="I999" s="197"/>
      <c r="J999" s="198"/>
      <c r="K999" s="198"/>
      <c r="L999" s="197"/>
      <c r="M999" s="197"/>
      <c r="N999" s="198"/>
      <c r="O999" s="198"/>
      <c r="P999" s="197"/>
      <c r="Q999" s="197"/>
      <c r="R999" s="198"/>
      <c r="S999" s="198"/>
      <c r="T999" s="197"/>
      <c r="U999" s="197"/>
      <c r="V999" s="198"/>
      <c r="W999" s="198"/>
      <c r="X999" s="197"/>
      <c r="Y999" s="197"/>
      <c r="Z999" s="198"/>
      <c r="AA999" s="198"/>
      <c r="AB999" s="197"/>
      <c r="AC999" s="197"/>
      <c r="AD999" s="198"/>
      <c r="AE999" s="198"/>
      <c r="AF999" s="197"/>
      <c r="AG999" s="197"/>
      <c r="AH999" s="198"/>
      <c r="AI999" s="198"/>
      <c r="AJ999" s="197">
        <f t="shared" si="210"/>
        <v>1.8000000000000002E-2</v>
      </c>
      <c r="AK999" s="197">
        <f t="shared" si="207"/>
        <v>0.88280249999999905</v>
      </c>
      <c r="AL999" s="198">
        <f>ROW(AG108)*AJ999^IF(AK999=100%,0,1)*PRODUCT(INDEX(1-AJ$891:AJ998,))</f>
        <v>0.28626341787137471</v>
      </c>
      <c r="AM999" s="199">
        <f t="shared" si="208"/>
        <v>33.370173528943944</v>
      </c>
      <c r="AN999" s="190"/>
    </row>
    <row r="1000" spans="1:40" ht="14.45" hidden="1" customHeight="1">
      <c r="A1000" s="190"/>
      <c r="B1000" s="686"/>
      <c r="C1000" s="196">
        <v>108</v>
      </c>
      <c r="D1000" s="200"/>
      <c r="E1000" s="200"/>
      <c r="F1000" s="198"/>
      <c r="G1000" s="198"/>
      <c r="H1000" s="197"/>
      <c r="I1000" s="197"/>
      <c r="J1000" s="198"/>
      <c r="K1000" s="198"/>
      <c r="L1000" s="197"/>
      <c r="M1000" s="197"/>
      <c r="N1000" s="198"/>
      <c r="O1000" s="198"/>
      <c r="P1000" s="197"/>
      <c r="Q1000" s="197"/>
      <c r="R1000" s="198"/>
      <c r="S1000" s="198"/>
      <c r="T1000" s="197"/>
      <c r="U1000" s="197"/>
      <c r="V1000" s="198"/>
      <c r="W1000" s="198"/>
      <c r="X1000" s="197"/>
      <c r="Y1000" s="197"/>
      <c r="Z1000" s="198"/>
      <c r="AA1000" s="198"/>
      <c r="AB1000" s="197"/>
      <c r="AC1000" s="197"/>
      <c r="AD1000" s="198"/>
      <c r="AE1000" s="198"/>
      <c r="AF1000" s="197"/>
      <c r="AG1000" s="197"/>
      <c r="AH1000" s="198"/>
      <c r="AI1000" s="198"/>
      <c r="AJ1000" s="197">
        <f t="shared" si="210"/>
        <v>1.8000000000000002E-2</v>
      </c>
      <c r="AK1000" s="197">
        <f t="shared" si="207"/>
        <v>0.89117249999999903</v>
      </c>
      <c r="AL1000" s="198">
        <f>ROW(AG109)*AJ1000^IF(AK1000=100%,0,1)*PRODUCT(INDEX(1-AJ$891:AJ999,))</f>
        <v>0.28371355298255746</v>
      </c>
      <c r="AM1000" s="199">
        <f t="shared" si="208"/>
        <v>33.653887081926499</v>
      </c>
      <c r="AN1000" s="190"/>
    </row>
    <row r="1001" spans="1:40" ht="14.45" hidden="1" customHeight="1">
      <c r="A1001" s="190"/>
      <c r="B1001" s="686"/>
      <c r="C1001" s="196">
        <v>109</v>
      </c>
      <c r="D1001" s="200"/>
      <c r="E1001" s="200"/>
      <c r="F1001" s="198"/>
      <c r="G1001" s="198"/>
      <c r="H1001" s="197"/>
      <c r="I1001" s="197"/>
      <c r="J1001" s="198"/>
      <c r="K1001" s="198"/>
      <c r="L1001" s="197"/>
      <c r="M1001" s="197"/>
      <c r="N1001" s="198"/>
      <c r="O1001" s="198"/>
      <c r="P1001" s="197"/>
      <c r="Q1001" s="197"/>
      <c r="R1001" s="198"/>
      <c r="S1001" s="198"/>
      <c r="T1001" s="197"/>
      <c r="U1001" s="197"/>
      <c r="V1001" s="198"/>
      <c r="W1001" s="198"/>
      <c r="X1001" s="197"/>
      <c r="Y1001" s="197"/>
      <c r="Z1001" s="198"/>
      <c r="AA1001" s="198"/>
      <c r="AB1001" s="197"/>
      <c r="AC1001" s="197"/>
      <c r="AD1001" s="198"/>
      <c r="AE1001" s="198"/>
      <c r="AF1001" s="197"/>
      <c r="AG1001" s="197"/>
      <c r="AH1001" s="198"/>
      <c r="AI1001" s="198"/>
      <c r="AJ1001" s="197">
        <f t="shared" si="210"/>
        <v>1.8000000000000002E-2</v>
      </c>
      <c r="AK1001" s="197">
        <f t="shared" si="207"/>
        <v>0.89954249999999902</v>
      </c>
      <c r="AL1001" s="198">
        <f>ROW(AG110)*AJ1001^IF(AK1001=100%,0,1)*PRODUCT(INDEX(1-AJ$891:AJ1000,))</f>
        <v>0.2811627338823473</v>
      </c>
      <c r="AM1001" s="199">
        <f t="shared" si="208"/>
        <v>33.935049815808846</v>
      </c>
      <c r="AN1001" s="190"/>
    </row>
    <row r="1002" spans="1:40" ht="14.45" hidden="1" customHeight="1">
      <c r="A1002" s="190"/>
      <c r="B1002" s="686"/>
      <c r="C1002" s="196">
        <v>110</v>
      </c>
      <c r="D1002" s="200"/>
      <c r="E1002" s="200"/>
      <c r="F1002" s="198"/>
      <c r="G1002" s="198"/>
      <c r="H1002" s="197"/>
      <c r="I1002" s="197"/>
      <c r="J1002" s="198"/>
      <c r="K1002" s="198"/>
      <c r="L1002" s="197"/>
      <c r="M1002" s="197"/>
      <c r="N1002" s="198"/>
      <c r="O1002" s="198"/>
      <c r="P1002" s="197"/>
      <c r="Q1002" s="197"/>
      <c r="R1002" s="198"/>
      <c r="S1002" s="198"/>
      <c r="T1002" s="197"/>
      <c r="U1002" s="197"/>
      <c r="V1002" s="198"/>
      <c r="W1002" s="198"/>
      <c r="X1002" s="197"/>
      <c r="Y1002" s="197"/>
      <c r="Z1002" s="198"/>
      <c r="AA1002" s="198"/>
      <c r="AB1002" s="197"/>
      <c r="AC1002" s="197"/>
      <c r="AD1002" s="198"/>
      <c r="AE1002" s="198"/>
      <c r="AF1002" s="197"/>
      <c r="AG1002" s="197"/>
      <c r="AH1002" s="198"/>
      <c r="AI1002" s="198"/>
      <c r="AJ1002" s="197">
        <f t="shared" si="210"/>
        <v>1.8000000000000002E-2</v>
      </c>
      <c r="AK1002" s="197">
        <f t="shared" si="207"/>
        <v>0.90791249999999901</v>
      </c>
      <c r="AL1002" s="198">
        <f>ROW(AG111)*AJ1002^IF(AK1002=100%,0,1)*PRODUCT(INDEX(1-AJ$891:AJ1001,))</f>
        <v>0.27861182107857835</v>
      </c>
      <c r="AM1002" s="199">
        <f t="shared" si="208"/>
        <v>34.213661636887423</v>
      </c>
      <c r="AN1002" s="190"/>
    </row>
    <row r="1003" spans="1:40" ht="14.45" hidden="1" customHeight="1">
      <c r="A1003" s="190"/>
      <c r="B1003" s="686"/>
      <c r="C1003" s="196">
        <v>111</v>
      </c>
      <c r="D1003" s="200"/>
      <c r="E1003" s="200"/>
      <c r="F1003" s="198"/>
      <c r="G1003" s="198"/>
      <c r="H1003" s="197"/>
      <c r="I1003" s="197"/>
      <c r="J1003" s="198"/>
      <c r="K1003" s="198"/>
      <c r="L1003" s="197"/>
      <c r="M1003" s="197"/>
      <c r="N1003" s="198"/>
      <c r="O1003" s="198"/>
      <c r="P1003" s="197"/>
      <c r="Q1003" s="197"/>
      <c r="R1003" s="198"/>
      <c r="S1003" s="198"/>
      <c r="T1003" s="197"/>
      <c r="U1003" s="197"/>
      <c r="V1003" s="198"/>
      <c r="W1003" s="198"/>
      <c r="X1003" s="197"/>
      <c r="Y1003" s="197"/>
      <c r="Z1003" s="198"/>
      <c r="AA1003" s="198"/>
      <c r="AB1003" s="197"/>
      <c r="AC1003" s="197"/>
      <c r="AD1003" s="198"/>
      <c r="AE1003" s="198"/>
      <c r="AF1003" s="197"/>
      <c r="AG1003" s="197"/>
      <c r="AH1003" s="198"/>
      <c r="AI1003" s="198"/>
      <c r="AJ1003" s="197">
        <f t="shared" si="210"/>
        <v>1.8000000000000002E-2</v>
      </c>
      <c r="AK1003" s="197">
        <f t="shared" si="207"/>
        <v>0.916282499999999</v>
      </c>
      <c r="AL1003" s="198">
        <f>ROW(AG112)*AJ1003^IF(AK1003=100%,0,1)*PRODUCT(INDEX(1-AJ$891:AJ1002,))</f>
        <v>0.27606164440996717</v>
      </c>
      <c r="AM1003" s="199">
        <f t="shared" si="208"/>
        <v>34.489723281297387</v>
      </c>
      <c r="AN1003" s="190"/>
    </row>
    <row r="1004" spans="1:40" ht="14.45" hidden="1" customHeight="1">
      <c r="A1004" s="190"/>
      <c r="B1004" s="686"/>
      <c r="C1004" s="196">
        <v>112</v>
      </c>
      <c r="D1004" s="200"/>
      <c r="E1004" s="200"/>
      <c r="F1004" s="198"/>
      <c r="G1004" s="198"/>
      <c r="H1004" s="197"/>
      <c r="I1004" s="197"/>
      <c r="J1004" s="198"/>
      <c r="K1004" s="198"/>
      <c r="L1004" s="197"/>
      <c r="M1004" s="197"/>
      <c r="N1004" s="198"/>
      <c r="O1004" s="198"/>
      <c r="P1004" s="197"/>
      <c r="Q1004" s="197"/>
      <c r="R1004" s="198"/>
      <c r="S1004" s="198"/>
      <c r="T1004" s="197"/>
      <c r="U1004" s="197"/>
      <c r="V1004" s="198"/>
      <c r="W1004" s="198"/>
      <c r="X1004" s="197"/>
      <c r="Y1004" s="197"/>
      <c r="Z1004" s="198"/>
      <c r="AA1004" s="198"/>
      <c r="AB1004" s="197"/>
      <c r="AC1004" s="197"/>
      <c r="AD1004" s="198"/>
      <c r="AE1004" s="198"/>
      <c r="AF1004" s="197"/>
      <c r="AG1004" s="197"/>
      <c r="AH1004" s="198"/>
      <c r="AI1004" s="198"/>
      <c r="AJ1004" s="197">
        <f t="shared" si="210"/>
        <v>1.8000000000000002E-2</v>
      </c>
      <c r="AK1004" s="197">
        <f t="shared" si="207"/>
        <v>0.92465249999999899</v>
      </c>
      <c r="AL1004" s="198">
        <f>ROW(AG113)*AJ1004^IF(AK1004=100%,0,1)*PRODUCT(INDEX(1-AJ$891:AJ1003,))</f>
        <v>0.2735130038713966</v>
      </c>
      <c r="AM1004" s="199">
        <f t="shared" si="208"/>
        <v>34.76323628516878</v>
      </c>
      <c r="AN1004" s="190"/>
    </row>
    <row r="1005" spans="1:40" ht="14.45" hidden="1" customHeight="1">
      <c r="A1005" s="190"/>
      <c r="B1005" s="686"/>
      <c r="C1005" s="196">
        <v>113</v>
      </c>
      <c r="D1005" s="200"/>
      <c r="E1005" s="200"/>
      <c r="F1005" s="198"/>
      <c r="G1005" s="198"/>
      <c r="H1005" s="197"/>
      <c r="I1005" s="197"/>
      <c r="J1005" s="198"/>
      <c r="K1005" s="198"/>
      <c r="L1005" s="197"/>
      <c r="M1005" s="197"/>
      <c r="N1005" s="198"/>
      <c r="O1005" s="198"/>
      <c r="P1005" s="197"/>
      <c r="Q1005" s="197"/>
      <c r="R1005" s="198"/>
      <c r="S1005" s="198"/>
      <c r="T1005" s="197"/>
      <c r="U1005" s="197"/>
      <c r="V1005" s="198"/>
      <c r="W1005" s="198"/>
      <c r="X1005" s="197"/>
      <c r="Y1005" s="197"/>
      <c r="Z1005" s="198"/>
      <c r="AA1005" s="198"/>
      <c r="AB1005" s="197"/>
      <c r="AC1005" s="197"/>
      <c r="AD1005" s="198"/>
      <c r="AE1005" s="198"/>
      <c r="AF1005" s="197"/>
      <c r="AG1005" s="197"/>
      <c r="AH1005" s="198"/>
      <c r="AI1005" s="198"/>
      <c r="AJ1005" s="197">
        <f t="shared" si="210"/>
        <v>1.8000000000000002E-2</v>
      </c>
      <c r="AK1005" s="197">
        <f t="shared" si="207"/>
        <v>0.93302249999999898</v>
      </c>
      <c r="AL1005" s="198">
        <f>ROW(AG114)*AJ1005^IF(AK1005=100%,0,1)*PRODUCT(INDEX(1-AJ$891:AJ1004,))</f>
        <v>0.27096667041942574</v>
      </c>
      <c r="AM1005" s="199">
        <f t="shared" si="208"/>
        <v>35.034202955588206</v>
      </c>
      <c r="AN1005" s="190"/>
    </row>
    <row r="1006" spans="1:40" ht="14.45" hidden="1" customHeight="1">
      <c r="A1006" s="190"/>
      <c r="B1006" s="686"/>
      <c r="C1006" s="196">
        <v>114</v>
      </c>
      <c r="D1006" s="200"/>
      <c r="E1006" s="200"/>
      <c r="F1006" s="198"/>
      <c r="G1006" s="198"/>
      <c r="H1006" s="197"/>
      <c r="I1006" s="197"/>
      <c r="J1006" s="198"/>
      <c r="K1006" s="198"/>
      <c r="L1006" s="197"/>
      <c r="M1006" s="197"/>
      <c r="N1006" s="198"/>
      <c r="O1006" s="198"/>
      <c r="P1006" s="197"/>
      <c r="Q1006" s="197"/>
      <c r="R1006" s="198"/>
      <c r="S1006" s="198"/>
      <c r="T1006" s="197"/>
      <c r="U1006" s="197"/>
      <c r="V1006" s="198"/>
      <c r="W1006" s="198"/>
      <c r="X1006" s="197"/>
      <c r="Y1006" s="197"/>
      <c r="Z1006" s="198"/>
      <c r="AA1006" s="198"/>
      <c r="AB1006" s="197"/>
      <c r="AC1006" s="197"/>
      <c r="AD1006" s="198"/>
      <c r="AE1006" s="198"/>
      <c r="AF1006" s="197"/>
      <c r="AG1006" s="197"/>
      <c r="AH1006" s="198"/>
      <c r="AI1006" s="198"/>
      <c r="AJ1006" s="197">
        <f t="shared" si="210"/>
        <v>1.8000000000000002E-2</v>
      </c>
      <c r="AK1006" s="197">
        <f t="shared" si="207"/>
        <v>0.94139249999999897</v>
      </c>
      <c r="AL1006" s="198">
        <f>ROW(AG115)*AJ1006^IF(AK1006=100%,0,1)*PRODUCT(INDEX(1-AJ$891:AJ1005,))</f>
        <v>0.26842338675847149</v>
      </c>
      <c r="AM1006" s="199">
        <f t="shared" si="208"/>
        <v>35.302626342346677</v>
      </c>
      <c r="AN1006" s="190"/>
    </row>
    <row r="1007" spans="1:40" ht="14.45" hidden="1" customHeight="1">
      <c r="A1007" s="190"/>
      <c r="B1007" s="686"/>
      <c r="C1007" s="196">
        <v>115</v>
      </c>
      <c r="D1007" s="200"/>
      <c r="E1007" s="200"/>
      <c r="F1007" s="198"/>
      <c r="G1007" s="198"/>
      <c r="H1007" s="197"/>
      <c r="I1007" s="197"/>
      <c r="J1007" s="198"/>
      <c r="K1007" s="198"/>
      <c r="L1007" s="197"/>
      <c r="M1007" s="197"/>
      <c r="N1007" s="198"/>
      <c r="O1007" s="198"/>
      <c r="P1007" s="197"/>
      <c r="Q1007" s="197"/>
      <c r="R1007" s="198"/>
      <c r="S1007" s="198"/>
      <c r="T1007" s="197"/>
      <c r="U1007" s="197"/>
      <c r="V1007" s="198"/>
      <c r="W1007" s="198"/>
      <c r="X1007" s="197"/>
      <c r="Y1007" s="197"/>
      <c r="Z1007" s="198"/>
      <c r="AA1007" s="198"/>
      <c r="AB1007" s="197"/>
      <c r="AC1007" s="197"/>
      <c r="AD1007" s="198"/>
      <c r="AE1007" s="198"/>
      <c r="AF1007" s="197"/>
      <c r="AG1007" s="197"/>
      <c r="AH1007" s="198"/>
      <c r="AI1007" s="198"/>
      <c r="AJ1007" s="197">
        <f t="shared" si="210"/>
        <v>1.8000000000000002E-2</v>
      </c>
      <c r="AK1007" s="197">
        <f t="shared" si="207"/>
        <v>0.94976249999999895</v>
      </c>
      <c r="AL1007" s="198">
        <f>ROW(AG116)*AJ1007^IF(AK1007=100%,0,1)*PRODUCT(INDEX(1-AJ$891:AJ1006,))</f>
        <v>0.26588386810809572</v>
      </c>
      <c r="AM1007" s="199">
        <f t="shared" si="208"/>
        <v>35.568510210454775</v>
      </c>
      <c r="AN1007" s="190"/>
    </row>
    <row r="1008" spans="1:40" ht="14.45" hidden="1" customHeight="1">
      <c r="A1008" s="190"/>
      <c r="B1008" s="686"/>
      <c r="C1008" s="196">
        <v>116</v>
      </c>
      <c r="D1008" s="200"/>
      <c r="E1008" s="200"/>
      <c r="F1008" s="198"/>
      <c r="G1008" s="198"/>
      <c r="H1008" s="197"/>
      <c r="I1008" s="197"/>
      <c r="J1008" s="198"/>
      <c r="K1008" s="198"/>
      <c r="L1008" s="197"/>
      <c r="M1008" s="197"/>
      <c r="N1008" s="198"/>
      <c r="O1008" s="198"/>
      <c r="P1008" s="197"/>
      <c r="Q1008" s="197"/>
      <c r="R1008" s="198"/>
      <c r="S1008" s="198"/>
      <c r="T1008" s="197"/>
      <c r="U1008" s="197"/>
      <c r="V1008" s="198"/>
      <c r="W1008" s="198"/>
      <c r="X1008" s="197"/>
      <c r="Y1008" s="197"/>
      <c r="Z1008" s="198"/>
      <c r="AA1008" s="198"/>
      <c r="AB1008" s="197"/>
      <c r="AC1008" s="197"/>
      <c r="AD1008" s="198"/>
      <c r="AE1008" s="198"/>
      <c r="AF1008" s="197"/>
      <c r="AG1008" s="197"/>
      <c r="AH1008" s="198"/>
      <c r="AI1008" s="198"/>
      <c r="AJ1008" s="197">
        <f t="shared" si="210"/>
        <v>1.8000000000000002E-2</v>
      </c>
      <c r="AK1008" s="197">
        <f t="shared" si="207"/>
        <v>0.95813249999999894</v>
      </c>
      <c r="AL1008" s="198">
        <f>ROW(AG117)*AJ1008^IF(AK1008=100%,0,1)*PRODUCT(INDEX(1-AJ$891:AJ1007,))</f>
        <v>0.26334880295182372</v>
      </c>
      <c r="AM1008" s="199">
        <f t="shared" si="208"/>
        <v>35.8318590134066</v>
      </c>
      <c r="AN1008" s="190"/>
    </row>
    <row r="1009" spans="1:40" ht="14.45" hidden="1" customHeight="1">
      <c r="A1009" s="190"/>
      <c r="B1009" s="686"/>
      <c r="C1009" s="196">
        <v>117</v>
      </c>
      <c r="D1009" s="200"/>
      <c r="E1009" s="200"/>
      <c r="F1009" s="198"/>
      <c r="G1009" s="198"/>
      <c r="H1009" s="197"/>
      <c r="I1009" s="197"/>
      <c r="J1009" s="198"/>
      <c r="K1009" s="198"/>
      <c r="L1009" s="197"/>
      <c r="M1009" s="197"/>
      <c r="N1009" s="198"/>
      <c r="O1009" s="198"/>
      <c r="P1009" s="197"/>
      <c r="Q1009" s="197"/>
      <c r="R1009" s="198"/>
      <c r="S1009" s="198"/>
      <c r="T1009" s="197"/>
      <c r="U1009" s="197"/>
      <c r="V1009" s="198"/>
      <c r="W1009" s="198"/>
      <c r="X1009" s="197"/>
      <c r="Y1009" s="197"/>
      <c r="Z1009" s="198"/>
      <c r="AA1009" s="198"/>
      <c r="AB1009" s="197"/>
      <c r="AC1009" s="197"/>
      <c r="AD1009" s="198"/>
      <c r="AE1009" s="198"/>
      <c r="AF1009" s="197"/>
      <c r="AG1009" s="197"/>
      <c r="AH1009" s="198"/>
      <c r="AI1009" s="198"/>
      <c r="AJ1009" s="197">
        <f t="shared" si="210"/>
        <v>1.8000000000000002E-2</v>
      </c>
      <c r="AK1009" s="197">
        <f t="shared" si="207"/>
        <v>0.96650249999999893</v>
      </c>
      <c r="AL1009" s="198">
        <f>ROW(AG118)*AJ1009^IF(AK1009=100%,0,1)*PRODUCT(INDEX(1-AJ$891:AJ1008,))</f>
        <v>0.26081885376791047</v>
      </c>
      <c r="AM1009" s="199">
        <f t="shared" si="208"/>
        <v>36.092677867174508</v>
      </c>
      <c r="AN1009" s="190"/>
    </row>
    <row r="1010" spans="1:40" ht="14.45" hidden="1" customHeight="1">
      <c r="A1010" s="190"/>
      <c r="B1010" s="686"/>
      <c r="C1010" s="196">
        <v>118</v>
      </c>
      <c r="D1010" s="200"/>
      <c r="E1010" s="200"/>
      <c r="F1010" s="198"/>
      <c r="G1010" s="198"/>
      <c r="H1010" s="197"/>
      <c r="I1010" s="197"/>
      <c r="J1010" s="198"/>
      <c r="K1010" s="198"/>
      <c r="L1010" s="197"/>
      <c r="M1010" s="197"/>
      <c r="N1010" s="198"/>
      <c r="O1010" s="198"/>
      <c r="P1010" s="197"/>
      <c r="Q1010" s="197"/>
      <c r="R1010" s="198"/>
      <c r="S1010" s="198"/>
      <c r="T1010" s="197"/>
      <c r="U1010" s="197"/>
      <c r="V1010" s="198"/>
      <c r="W1010" s="198"/>
      <c r="X1010" s="197"/>
      <c r="Y1010" s="197"/>
      <c r="Z1010" s="198"/>
      <c r="AA1010" s="198"/>
      <c r="AB1010" s="197"/>
      <c r="AC1010" s="197"/>
      <c r="AD1010" s="198"/>
      <c r="AE1010" s="198"/>
      <c r="AF1010" s="197"/>
      <c r="AG1010" s="197"/>
      <c r="AH1010" s="198"/>
      <c r="AI1010" s="198"/>
      <c r="AJ1010" s="197">
        <f t="shared" si="210"/>
        <v>1.8000000000000002E-2</v>
      </c>
      <c r="AK1010" s="197">
        <f t="shared" si="207"/>
        <v>0.97487249999999892</v>
      </c>
      <c r="AL1010" s="198">
        <f>ROW(AG119)*AJ1010^IF(AK1010=100%,0,1)*PRODUCT(INDEX(1-AJ$891:AJ1009,))</f>
        <v>0.25829465774246169</v>
      </c>
      <c r="AM1010" s="199">
        <f t="shared" si="208"/>
        <v>36.350972524916969</v>
      </c>
      <c r="AN1010" s="190"/>
    </row>
    <row r="1011" spans="1:40" ht="14.45" hidden="1" customHeight="1">
      <c r="A1011" s="190"/>
      <c r="B1011" s="686"/>
      <c r="C1011" s="196">
        <v>119</v>
      </c>
      <c r="D1011" s="200"/>
      <c r="E1011" s="200"/>
      <c r="F1011" s="198"/>
      <c r="G1011" s="198"/>
      <c r="H1011" s="197"/>
      <c r="I1011" s="197"/>
      <c r="J1011" s="198"/>
      <c r="K1011" s="198"/>
      <c r="L1011" s="197"/>
      <c r="M1011" s="197"/>
      <c r="N1011" s="198"/>
      <c r="O1011" s="198"/>
      <c r="P1011" s="197"/>
      <c r="Q1011" s="197"/>
      <c r="R1011" s="198"/>
      <c r="S1011" s="198"/>
      <c r="T1011" s="197"/>
      <c r="U1011" s="197"/>
      <c r="V1011" s="198"/>
      <c r="W1011" s="198"/>
      <c r="X1011" s="197"/>
      <c r="Y1011" s="197"/>
      <c r="Z1011" s="198"/>
      <c r="AA1011" s="198"/>
      <c r="AB1011" s="197"/>
      <c r="AC1011" s="197"/>
      <c r="AD1011" s="198"/>
      <c r="AE1011" s="198"/>
      <c r="AF1011" s="197"/>
      <c r="AG1011" s="197"/>
      <c r="AH1011" s="198"/>
      <c r="AI1011" s="198"/>
      <c r="AJ1011" s="197">
        <f t="shared" si="210"/>
        <v>1.8000000000000002E-2</v>
      </c>
      <c r="AK1011" s="197">
        <f t="shared" si="207"/>
        <v>0.98324249999999891</v>
      </c>
      <c r="AL1011" s="198">
        <f>ROW(AG120)*AJ1011^IF(AK1011=100%,0,1)*PRODUCT(INDEX(1-AJ$891:AJ1010,))</f>
        <v>0.25577682746530828</v>
      </c>
      <c r="AM1011" s="199">
        <f t="shared" si="208"/>
        <v>36.60674935238228</v>
      </c>
      <c r="AN1011" s="190"/>
    </row>
    <row r="1012" spans="1:40" ht="14.45" hidden="1" customHeight="1">
      <c r="A1012" s="190"/>
      <c r="B1012" s="686"/>
      <c r="C1012" s="196"/>
      <c r="D1012" s="200"/>
      <c r="E1012" s="200"/>
      <c r="F1012" s="198"/>
      <c r="G1012" s="198"/>
      <c r="H1012" s="197"/>
      <c r="I1012" s="197"/>
      <c r="J1012" s="198"/>
      <c r="K1012" s="198"/>
      <c r="L1012" s="197"/>
      <c r="M1012" s="197"/>
      <c r="N1012" s="198"/>
      <c r="O1012" s="198"/>
      <c r="P1012" s="197"/>
      <c r="Q1012" s="197"/>
      <c r="R1012" s="198"/>
      <c r="S1012" s="198"/>
      <c r="T1012" s="197"/>
      <c r="U1012" s="197"/>
      <c r="V1012" s="198"/>
      <c r="W1012" s="198"/>
      <c r="X1012" s="197"/>
      <c r="Y1012" s="197"/>
      <c r="Z1012" s="198"/>
      <c r="AA1012" s="198"/>
      <c r="AB1012" s="197"/>
      <c r="AC1012" s="197"/>
      <c r="AD1012" s="198"/>
      <c r="AE1012" s="198"/>
      <c r="AF1012" s="197"/>
      <c r="AG1012" s="197"/>
      <c r="AH1012" s="198"/>
      <c r="AI1012" s="198"/>
      <c r="AJ1012" s="197">
        <f t="shared" si="210"/>
        <v>1.8000000000000002E-2</v>
      </c>
      <c r="AK1012" s="197">
        <f t="shared" si="207"/>
        <v>0.9916124999999989</v>
      </c>
      <c r="AL1012" s="198">
        <f>ROW(AG121)*AJ1012^IF(AK1012=100%,0,1)*PRODUCT(INDEX(1-AJ$891:AJ1011,))</f>
        <v>0.25326595160902388</v>
      </c>
      <c r="AM1012" s="199">
        <f t="shared" ref="AM1012:AM1014" si="211">SUM(AL1012+AM1011)</f>
        <v>36.860015303991304</v>
      </c>
      <c r="AN1012" s="190"/>
    </row>
    <row r="1013" spans="1:40" ht="14.45" hidden="1" customHeight="1">
      <c r="A1013" s="190"/>
      <c r="B1013" s="686"/>
      <c r="C1013" s="196">
        <v>120</v>
      </c>
      <c r="D1013" s="200"/>
      <c r="E1013" s="200"/>
      <c r="F1013" s="198"/>
      <c r="G1013" s="198"/>
      <c r="H1013" s="197"/>
      <c r="I1013" s="197"/>
      <c r="J1013" s="198"/>
      <c r="K1013" s="198"/>
      <c r="L1013" s="197"/>
      <c r="M1013" s="197"/>
      <c r="N1013" s="198"/>
      <c r="O1013" s="198"/>
      <c r="P1013" s="197"/>
      <c r="Q1013" s="197"/>
      <c r="R1013" s="198"/>
      <c r="S1013" s="198"/>
      <c r="T1013" s="197"/>
      <c r="U1013" s="197"/>
      <c r="V1013" s="198"/>
      <c r="W1013" s="198"/>
      <c r="X1013" s="197"/>
      <c r="Y1013" s="197"/>
      <c r="Z1013" s="198"/>
      <c r="AA1013" s="198"/>
      <c r="AB1013" s="197"/>
      <c r="AC1013" s="197"/>
      <c r="AD1013" s="198"/>
      <c r="AE1013" s="198"/>
      <c r="AF1013" s="197"/>
      <c r="AG1013" s="197"/>
      <c r="AH1013" s="198"/>
      <c r="AI1013" s="198"/>
      <c r="AJ1013" s="197">
        <f t="shared" si="210"/>
        <v>1.8000000000000002E-2</v>
      </c>
      <c r="AK1013" s="197">
        <f t="shared" si="207"/>
        <v>0.99998249999999889</v>
      </c>
      <c r="AL1013" s="198">
        <f>ROW(AG122)*AJ1013^IF(AK1013=100%,0,1)*PRODUCT(INDEX(1-AJ$891:AJ1012,))</f>
        <v>0.25076259559146685</v>
      </c>
      <c r="AM1013" s="199">
        <f t="shared" si="211"/>
        <v>37.110777899582772</v>
      </c>
      <c r="AN1013" s="190"/>
    </row>
    <row r="1014" spans="1:40" ht="14.45" customHeight="1" thickBot="1">
      <c r="A1014" s="190"/>
      <c r="B1014" s="687"/>
      <c r="C1014" s="202">
        <v>121</v>
      </c>
      <c r="D1014" s="203"/>
      <c r="E1014" s="203"/>
      <c r="F1014" s="204"/>
      <c r="G1014" s="204"/>
      <c r="H1014" s="205"/>
      <c r="I1014" s="205"/>
      <c r="J1014" s="204"/>
      <c r="K1014" s="204"/>
      <c r="L1014" s="205"/>
      <c r="M1014" s="205"/>
      <c r="N1014" s="204"/>
      <c r="O1014" s="204"/>
      <c r="P1014" s="205"/>
      <c r="Q1014" s="205"/>
      <c r="R1014" s="204"/>
      <c r="S1014" s="204"/>
      <c r="T1014" s="205"/>
      <c r="U1014" s="205"/>
      <c r="V1014" s="204"/>
      <c r="W1014" s="204"/>
      <c r="X1014" s="205"/>
      <c r="Y1014" s="205"/>
      <c r="Z1014" s="204"/>
      <c r="AA1014" s="204"/>
      <c r="AB1014" s="205"/>
      <c r="AC1014" s="205"/>
      <c r="AD1014" s="204"/>
      <c r="AE1014" s="204"/>
      <c r="AF1014" s="205"/>
      <c r="AG1014" s="205"/>
      <c r="AH1014" s="204"/>
      <c r="AI1014" s="204"/>
      <c r="AJ1014" s="205">
        <f t="shared" si="210"/>
        <v>1.8000000000000002E-2</v>
      </c>
      <c r="AK1014" s="205">
        <f t="shared" si="207"/>
        <v>1</v>
      </c>
      <c r="AL1014" s="204">
        <f>ROW(AG123)*AJ1014^IF(AK1014=100%,0,1)*PRODUCT(INDEX(1-AJ$891:AJ1013,))</f>
        <v>13.792627901234479</v>
      </c>
      <c r="AM1014" s="206">
        <f t="shared" si="211"/>
        <v>50.903405800817254</v>
      </c>
      <c r="AN1014" s="190"/>
    </row>
    <row r="1015" spans="1:40" ht="14.45" customHeight="1" thickBot="1">
      <c r="A1015" s="190"/>
      <c r="B1015" s="190"/>
      <c r="C1015" s="190"/>
      <c r="D1015" s="190"/>
      <c r="E1015" s="190"/>
      <c r="F1015" s="192"/>
      <c r="G1015" s="192"/>
      <c r="H1015" s="190"/>
      <c r="I1015" s="190"/>
      <c r="J1015" s="192"/>
      <c r="K1015" s="192"/>
      <c r="L1015" s="190"/>
      <c r="M1015" s="190"/>
      <c r="N1015" s="192"/>
      <c r="O1015" s="192"/>
      <c r="P1015" s="190"/>
      <c r="Q1015" s="190"/>
      <c r="R1015" s="192"/>
      <c r="S1015" s="192"/>
      <c r="T1015" s="190"/>
      <c r="U1015" s="190"/>
      <c r="V1015" s="192"/>
      <c r="W1015" s="192"/>
      <c r="X1015" s="190"/>
      <c r="Y1015" s="190"/>
      <c r="Z1015" s="192"/>
      <c r="AA1015" s="192"/>
      <c r="AB1015" s="190"/>
      <c r="AC1015" s="190"/>
      <c r="AD1015" s="192"/>
      <c r="AE1015" s="192"/>
      <c r="AF1015" s="190"/>
      <c r="AG1015" s="190"/>
      <c r="AH1015" s="192"/>
      <c r="AI1015" s="192"/>
      <c r="AJ1015" s="190"/>
      <c r="AK1015" s="190"/>
      <c r="AL1015" s="192"/>
      <c r="AM1015" s="192"/>
      <c r="AN1015" s="190"/>
    </row>
    <row r="1016" spans="1:40" ht="14.45" customHeight="1">
      <c r="A1016" s="190"/>
      <c r="B1016" s="685" t="s">
        <v>1537</v>
      </c>
      <c r="C1016" s="421" t="s">
        <v>1540</v>
      </c>
      <c r="D1016" s="683">
        <v>7</v>
      </c>
      <c r="E1016" s="683"/>
      <c r="F1016" s="683"/>
      <c r="G1016" s="683"/>
      <c r="H1016" s="683">
        <v>8</v>
      </c>
      <c r="I1016" s="683"/>
      <c r="J1016" s="683"/>
      <c r="K1016" s="683"/>
      <c r="L1016" s="683" t="s">
        <v>1007</v>
      </c>
      <c r="M1016" s="683"/>
      <c r="N1016" s="683"/>
      <c r="O1016" s="683"/>
      <c r="P1016" s="683" t="s">
        <v>1008</v>
      </c>
      <c r="Q1016" s="683"/>
      <c r="R1016" s="683"/>
      <c r="S1016" s="683"/>
      <c r="T1016" s="683" t="s">
        <v>1009</v>
      </c>
      <c r="U1016" s="683"/>
      <c r="V1016" s="683"/>
      <c r="W1016" s="683"/>
      <c r="X1016" s="683" t="s">
        <v>1010</v>
      </c>
      <c r="Y1016" s="683"/>
      <c r="Z1016" s="683"/>
      <c r="AA1016" s="683"/>
      <c r="AB1016" s="683" t="s">
        <v>1011</v>
      </c>
      <c r="AC1016" s="683"/>
      <c r="AD1016" s="688"/>
      <c r="AE1016" s="688"/>
      <c r="AF1016" s="683" t="s">
        <v>1012</v>
      </c>
      <c r="AG1016" s="683"/>
      <c r="AH1016" s="688"/>
      <c r="AI1016" s="688"/>
      <c r="AJ1016" s="683" t="s">
        <v>981</v>
      </c>
      <c r="AK1016" s="683"/>
      <c r="AL1016" s="683"/>
      <c r="AM1016" s="684"/>
      <c r="AN1016" s="190"/>
    </row>
    <row r="1017" spans="1:40" ht="14.45" customHeight="1">
      <c r="A1017" s="190"/>
      <c r="B1017" s="686"/>
      <c r="C1017" s="163" t="s">
        <v>1549</v>
      </c>
      <c r="D1017" s="163" t="s">
        <v>1004</v>
      </c>
      <c r="E1017" s="163" t="s">
        <v>1005</v>
      </c>
      <c r="F1017" s="163" t="s">
        <v>175</v>
      </c>
      <c r="G1017" s="163" t="s">
        <v>1006</v>
      </c>
      <c r="H1017" s="163" t="s">
        <v>1004</v>
      </c>
      <c r="I1017" s="163" t="s">
        <v>1005</v>
      </c>
      <c r="J1017" s="163" t="s">
        <v>175</v>
      </c>
      <c r="K1017" s="163" t="s">
        <v>1006</v>
      </c>
      <c r="L1017" s="163" t="s">
        <v>1004</v>
      </c>
      <c r="M1017" s="163" t="s">
        <v>1005</v>
      </c>
      <c r="N1017" s="163" t="s">
        <v>175</v>
      </c>
      <c r="O1017" s="163" t="s">
        <v>1006</v>
      </c>
      <c r="P1017" s="163" t="s">
        <v>1004</v>
      </c>
      <c r="Q1017" s="163" t="s">
        <v>1005</v>
      </c>
      <c r="R1017" s="163" t="s">
        <v>175</v>
      </c>
      <c r="S1017" s="163" t="s">
        <v>1006</v>
      </c>
      <c r="T1017" s="163" t="s">
        <v>1004</v>
      </c>
      <c r="U1017" s="163" t="s">
        <v>1005</v>
      </c>
      <c r="V1017" s="163" t="s">
        <v>175</v>
      </c>
      <c r="W1017" s="163" t="s">
        <v>1006</v>
      </c>
      <c r="X1017" s="163" t="s">
        <v>1004</v>
      </c>
      <c r="Y1017" s="163" t="s">
        <v>1005</v>
      </c>
      <c r="Z1017" s="163" t="s">
        <v>175</v>
      </c>
      <c r="AA1017" s="163" t="s">
        <v>1006</v>
      </c>
      <c r="AB1017" s="163" t="s">
        <v>1004</v>
      </c>
      <c r="AC1017" s="163" t="s">
        <v>1005</v>
      </c>
      <c r="AD1017" s="163" t="s">
        <v>175</v>
      </c>
      <c r="AE1017" s="163" t="s">
        <v>1006</v>
      </c>
      <c r="AF1017" s="163" t="s">
        <v>1004</v>
      </c>
      <c r="AG1017" s="163" t="s">
        <v>1005</v>
      </c>
      <c r="AH1017" s="163" t="s">
        <v>175</v>
      </c>
      <c r="AI1017" s="163" t="s">
        <v>1006</v>
      </c>
      <c r="AJ1017" s="163" t="s">
        <v>1004</v>
      </c>
      <c r="AK1017" s="163" t="s">
        <v>1005</v>
      </c>
      <c r="AL1017" s="163" t="s">
        <v>175</v>
      </c>
      <c r="AM1017" s="185" t="s">
        <v>1006</v>
      </c>
      <c r="AN1017" s="190"/>
    </row>
    <row r="1018" spans="1:40" ht="14.45" hidden="1" customHeight="1">
      <c r="A1018" s="190"/>
      <c r="B1018" s="686"/>
      <c r="C1018" s="168"/>
      <c r="D1018" s="174">
        <f>$F$5</f>
        <v>3.3300000000000003E-2</v>
      </c>
      <c r="E1018" s="174">
        <f>$F$7</f>
        <v>6.6600000000000006E-2</v>
      </c>
      <c r="F1018" s="174">
        <f>$F$9</f>
        <v>0.2</v>
      </c>
      <c r="G1018" s="170">
        <f>$D$9</f>
        <v>0.4</v>
      </c>
      <c r="H1018" s="174">
        <f>$F$15</f>
        <v>2.5000000000000001E-2</v>
      </c>
      <c r="I1018" s="174">
        <f>$F$17</f>
        <v>0.05</v>
      </c>
      <c r="J1018" s="174">
        <f>$F$19</f>
        <v>0.15</v>
      </c>
      <c r="K1018" s="170">
        <f>$D$19</f>
        <v>0.45</v>
      </c>
      <c r="L1018" s="174">
        <f>$F$25</f>
        <v>1.67E-2</v>
      </c>
      <c r="M1018" s="174">
        <f>$F$27</f>
        <v>3.3300000000000003E-2</v>
      </c>
      <c r="N1018" s="174">
        <f>$F$29</f>
        <v>0.1</v>
      </c>
      <c r="O1018" s="170">
        <f>$D$29</f>
        <v>0.3</v>
      </c>
      <c r="P1018" s="174">
        <f>$F$55</f>
        <v>4.1999999999999997E-3</v>
      </c>
      <c r="Q1018" s="174">
        <f>$F$57</f>
        <v>8.3999999999999995E-3</v>
      </c>
      <c r="R1018" s="174">
        <f>$F$59</f>
        <v>2.5000000000000001E-2</v>
      </c>
      <c r="S1018" s="170">
        <f>$D$59</f>
        <v>0.15</v>
      </c>
      <c r="T1018" s="174">
        <f>$O$25</f>
        <v>2.8E-3</v>
      </c>
      <c r="U1018" s="174">
        <f>$O$27</f>
        <v>5.5999999999999999E-3</v>
      </c>
      <c r="V1018" s="174">
        <f>$O$29</f>
        <v>1.66E-2</v>
      </c>
      <c r="W1018" s="170">
        <f>$M$29</f>
        <v>0.1</v>
      </c>
      <c r="X1018" s="174">
        <f>$O$55</f>
        <v>1E-3</v>
      </c>
      <c r="Y1018" s="174">
        <f>$O$57</f>
        <v>1.8E-3</v>
      </c>
      <c r="Z1018" s="174">
        <f>$O$59</f>
        <v>5.5999999999999999E-3</v>
      </c>
      <c r="AA1018" s="170">
        <f>$M$59</f>
        <v>0.05</v>
      </c>
      <c r="AB1018" s="174">
        <f>$X$25</f>
        <v>5.9999999999999995E-4</v>
      </c>
      <c r="AC1018" s="174">
        <f>$X$27</f>
        <v>1.1999999999999999E-3</v>
      </c>
      <c r="AD1018" s="174">
        <f>$X$29</f>
        <v>3.3999999999999998E-3</v>
      </c>
      <c r="AE1018" s="170">
        <f>$V$29</f>
        <v>0.03</v>
      </c>
      <c r="AF1018" s="174">
        <f>$X$35</f>
        <v>2.0000000000000001E-4</v>
      </c>
      <c r="AG1018" s="174">
        <f>$X$37</f>
        <v>4.0000000000000002E-4</v>
      </c>
      <c r="AH1018" s="174">
        <f>$X$39</f>
        <v>8.0000000000000004E-4</v>
      </c>
      <c r="AI1018" s="170">
        <f>$V$39</f>
        <v>0.01</v>
      </c>
      <c r="AJ1018" s="174">
        <f>$X$55</f>
        <v>2.0000000000000001E-4</v>
      </c>
      <c r="AK1018" s="174">
        <f>$X$57</f>
        <v>4.0000000000000002E-4</v>
      </c>
      <c r="AL1018" s="174">
        <f>$X$59</f>
        <v>8.0000000000000004E-4</v>
      </c>
      <c r="AM1018" s="189">
        <f>$V$59</f>
        <v>0.01</v>
      </c>
      <c r="AN1018" s="190"/>
    </row>
    <row r="1019" spans="1:40" ht="14.45" hidden="1" customHeight="1">
      <c r="A1019" s="190"/>
      <c r="B1019" s="686"/>
      <c r="C1019" s="168"/>
      <c r="D1019" s="168">
        <f>$G$5</f>
        <v>6</v>
      </c>
      <c r="E1019" s="168">
        <f>$G$7</f>
        <v>3</v>
      </c>
      <c r="F1019" s="168">
        <f>$G$9</f>
        <v>1</v>
      </c>
      <c r="G1019" s="168"/>
      <c r="H1019" s="168">
        <f>$G$15</f>
        <v>6</v>
      </c>
      <c r="I1019" s="168">
        <f>$G$17</f>
        <v>3</v>
      </c>
      <c r="J1019" s="168">
        <f>$G$19</f>
        <v>1</v>
      </c>
      <c r="K1019" s="168"/>
      <c r="L1019" s="168">
        <f>$G$25</f>
        <v>6</v>
      </c>
      <c r="M1019" s="168">
        <f>$G$27</f>
        <v>3</v>
      </c>
      <c r="N1019" s="168">
        <f>$G$29</f>
        <v>1</v>
      </c>
      <c r="O1019" s="168"/>
      <c r="P1019" s="168">
        <f>$G$55</f>
        <v>12</v>
      </c>
      <c r="Q1019" s="168">
        <f>$G$57</f>
        <v>6</v>
      </c>
      <c r="R1019" s="168">
        <f>$G$59</f>
        <v>2</v>
      </c>
      <c r="S1019" s="168"/>
      <c r="T1019" s="168">
        <f>$P$25</f>
        <v>12</v>
      </c>
      <c r="U1019" s="168">
        <f>$P$27</f>
        <v>6</v>
      </c>
      <c r="V1019" s="168">
        <f>$P$29</f>
        <v>2</v>
      </c>
      <c r="W1019" s="168"/>
      <c r="X1019" s="168">
        <f>$P$55</f>
        <v>18</v>
      </c>
      <c r="Y1019" s="168">
        <f>$P$57</f>
        <v>9</v>
      </c>
      <c r="Z1019" s="168">
        <f>$P$59</f>
        <v>3</v>
      </c>
      <c r="AA1019" s="168"/>
      <c r="AB1019" s="168">
        <f>$Y$25</f>
        <v>18</v>
      </c>
      <c r="AC1019" s="168">
        <f>$Y$27</f>
        <v>9</v>
      </c>
      <c r="AD1019" s="168">
        <f>$Y$29</f>
        <v>3</v>
      </c>
      <c r="AE1019" s="168"/>
      <c r="AF1019" s="168">
        <f>$Y$35</f>
        <v>24</v>
      </c>
      <c r="AG1019" s="168">
        <f>$Y$37</f>
        <v>12</v>
      </c>
      <c r="AH1019" s="168">
        <f>$Y$39</f>
        <v>4</v>
      </c>
      <c r="AI1019" s="168"/>
      <c r="AJ1019" s="168">
        <f>$Y$55</f>
        <v>24</v>
      </c>
      <c r="AK1019" s="168">
        <f>$Y$57</f>
        <v>12</v>
      </c>
      <c r="AL1019" s="168">
        <f>$Y$59</f>
        <v>4</v>
      </c>
      <c r="AM1019" s="169"/>
      <c r="AN1019" s="190"/>
    </row>
    <row r="1020" spans="1:40" ht="14.45" hidden="1" customHeight="1">
      <c r="A1020" s="190"/>
      <c r="B1020" s="686"/>
      <c r="C1020" s="168"/>
      <c r="D1020" s="170"/>
      <c r="E1020" s="170"/>
      <c r="F1020" s="171"/>
      <c r="G1020" s="171"/>
      <c r="H1020" s="170"/>
      <c r="I1020" s="170"/>
      <c r="J1020" s="171"/>
      <c r="K1020" s="171"/>
      <c r="L1020" s="170"/>
      <c r="M1020" s="170"/>
      <c r="N1020" s="171"/>
      <c r="O1020" s="171"/>
      <c r="P1020" s="170"/>
      <c r="Q1020" s="170"/>
      <c r="R1020" s="171"/>
      <c r="S1020" s="171"/>
      <c r="T1020" s="170"/>
      <c r="U1020" s="170"/>
      <c r="V1020" s="171"/>
      <c r="W1020" s="171"/>
      <c r="X1020" s="170"/>
      <c r="Y1020" s="170"/>
      <c r="Z1020" s="171"/>
      <c r="AA1020" s="171"/>
      <c r="AB1020" s="170"/>
      <c r="AC1020" s="170"/>
      <c r="AD1020" s="171"/>
      <c r="AE1020" s="171"/>
      <c r="AF1020" s="170"/>
      <c r="AG1020" s="170"/>
      <c r="AH1020" s="171"/>
      <c r="AI1020" s="171"/>
      <c r="AJ1020" s="172"/>
      <c r="AK1020" s="170"/>
      <c r="AL1020" s="171"/>
      <c r="AM1020" s="173"/>
      <c r="AN1020" s="190"/>
    </row>
    <row r="1021" spans="1:40" ht="14.45" customHeight="1">
      <c r="A1021" s="190"/>
      <c r="B1021" s="686"/>
      <c r="C1021" s="196">
        <v>0</v>
      </c>
      <c r="D1021" s="197">
        <f>IF(D$65+E1018*E1019+F1018*F1019&gt;1,1,IF(E1018*E1019+F1018*F1019&gt;G1018,D$65+G1018,D$65+E1018*E1019+F1018*F1019))</f>
        <v>0.99980000000000002</v>
      </c>
      <c r="E1021" s="197">
        <v>0</v>
      </c>
      <c r="F1021" s="198">
        <f>ROW(A1)*D1021^IF(E1021=100%,0,1)*PRODUCT(INDEX(1-D$1020:D1020,))</f>
        <v>0.99980000000000002</v>
      </c>
      <c r="G1021" s="198">
        <f>SUM(F1021+G1020)</f>
        <v>0.99980000000000002</v>
      </c>
      <c r="H1021" s="197">
        <f>IF(H$65+I1018*I1019+J1018*J1019&gt;1,1,IF(I1018*I1019+J1018*J1019&gt;K1018,H$65+K1018,H$65+I1018*I1019+J1018*J1019))</f>
        <v>0.75000000000000011</v>
      </c>
      <c r="I1021" s="197">
        <v>0</v>
      </c>
      <c r="J1021" s="198">
        <f>ROW(E1)*H1021^IF(I1021=100%,0,1)*PRODUCT(INDEX(1-H$1020:H1020,))</f>
        <v>0.75000000000000011</v>
      </c>
      <c r="K1021" s="198">
        <f>SUM(J1021+K1020)</f>
        <v>0.75000000000000011</v>
      </c>
      <c r="L1021" s="197">
        <f>IF(L$65+M1018*M1019+N1018*N1019&gt;1,1,IF(M1018*M1019+N1018*N1019&gt;O1018,L$65+O1018,L$65+M1018*M1019+N1018*N1019))</f>
        <v>0.49990000000000001</v>
      </c>
      <c r="M1021" s="197">
        <v>0</v>
      </c>
      <c r="N1021" s="198">
        <f>ROW(I1)*L1021^IF(M1021=100%,0,1)*PRODUCT(INDEX(1-L$1020:L1020,))</f>
        <v>0.49990000000000001</v>
      </c>
      <c r="O1021" s="198">
        <f>SUM(N1021+O1020)</f>
        <v>0.49990000000000001</v>
      </c>
      <c r="P1021" s="197">
        <f>IF(P$65+Q1018*Q1019+R1018*R1019&gt;1,1,IF(Q1018*Q1019+R1018*R1019&gt;S1018,P$65+S1018,P$65+Q1018*Q1019+R1018*R1019))</f>
        <v>0.25040000000000001</v>
      </c>
      <c r="Q1021" s="197">
        <v>0</v>
      </c>
      <c r="R1021" s="198">
        <f>ROW(M1)*P1021^IF(Q1021=100%,0,1)*PRODUCT(INDEX(1-P$1020:P1020,))</f>
        <v>0.25040000000000001</v>
      </c>
      <c r="S1021" s="198">
        <f>SUM(R1021+S1020)</f>
        <v>0.25040000000000001</v>
      </c>
      <c r="T1021" s="197">
        <f>IF(T$65+U1018*U1019+V1018*V1019&gt;1,1,IF(U1018*U1019+V1018*V1019&gt;W1018,T$65+W1018,T$65+U1018*U1019+V1018*V1019))</f>
        <v>0.1668</v>
      </c>
      <c r="U1021" s="197">
        <v>0</v>
      </c>
      <c r="V1021" s="198">
        <f>ROW(Q1)*T1021^IF(U1021=100%,0,1)*PRODUCT(INDEX(1-T$1020:T1020,))</f>
        <v>0.1668</v>
      </c>
      <c r="W1021" s="198">
        <f>SUM(V1021+W1020)</f>
        <v>0.1668</v>
      </c>
      <c r="X1021" s="197">
        <f>IF(X$65+Y1018*Y1019+Z1018*Z1019&gt;1,1,IF(Y1018*Y1019+Z1018*Z1019&gt;AA1018,X$65+AA1018,X$65+Y1018*Y1019+Z1018*Z1019))</f>
        <v>8.3000000000000004E-2</v>
      </c>
      <c r="Y1021" s="197">
        <v>0</v>
      </c>
      <c r="Z1021" s="198">
        <f>ROW(U1)*X1021^IF(Y1021=100%,0,1)*PRODUCT(INDEX(1-X$1020:X1020,))</f>
        <v>8.3000000000000004E-2</v>
      </c>
      <c r="AA1021" s="198">
        <f>SUM(Z1021+AA1020)</f>
        <v>8.3000000000000004E-2</v>
      </c>
      <c r="AB1021" s="197">
        <f>IF(AB$65+AC1018*AC1019+AD1018*AD1019&gt;1,1,IF(AC1018*AC1019+AD1018*AD1019&gt;AE1018,AB$65+AE1018,AB$65+AC1018*AC1019+AD1018*AD1019))</f>
        <v>5.0999999999999997E-2</v>
      </c>
      <c r="AC1021" s="197">
        <v>0</v>
      </c>
      <c r="AD1021" s="198">
        <f>ROW(Y1)*AB1021^IF(AC1021=100%,0,1)*PRODUCT(INDEX(1-AB$1020:AB1020,))</f>
        <v>5.0999999999999997E-2</v>
      </c>
      <c r="AE1021" s="198">
        <f>SUM(AD1021+AE1020)</f>
        <v>5.0999999999999997E-2</v>
      </c>
      <c r="AF1021" s="197">
        <f>IF(AF$65+AG1018*AG1019+AH1018*AH1019&gt;1,1,IF(AG1018*AG1019+AH1018*AH1019&gt;AI1018,AF$65+AI1018,AF$65+AG1018*AG1019+AH1018*AH1019))</f>
        <v>1.8000000000000002E-2</v>
      </c>
      <c r="AG1021" s="197">
        <v>0</v>
      </c>
      <c r="AH1021" s="198">
        <f>ROW(AC1)*AF1021^IF(AG1021=100%,0,1)*PRODUCT(INDEX(1-AF$1020:AF1020,))</f>
        <v>1.8000000000000002E-2</v>
      </c>
      <c r="AI1021" s="198">
        <f>SUM(AH1021+AI1020)</f>
        <v>1.8000000000000002E-2</v>
      </c>
      <c r="AJ1021" s="197">
        <f>IF(AJ$65+AK1018*AK1019+AL1018*AL1019&gt;1,1,IF(AK1018*AK1019+AL1018*AL1019&gt;AM1018,AJ$65+AM1018,AJ$65+AK1018*AK1019+AL1018*AL1019))</f>
        <v>1.2999999999999999E-2</v>
      </c>
      <c r="AK1021" s="197">
        <v>0</v>
      </c>
      <c r="AL1021" s="198">
        <f>ROW(AG1)*AJ1021^IF(AK1021=100%,0,1)*PRODUCT(INDEX(1-AJ$1020:AJ1020,))</f>
        <v>1.2999999999999999E-2</v>
      </c>
      <c r="AM1021" s="199">
        <f>SUM(AL1021+AM1020)</f>
        <v>1.2999999999999999E-2</v>
      </c>
      <c r="AN1021" s="190"/>
    </row>
    <row r="1022" spans="1:40" ht="14.45" hidden="1" customHeight="1">
      <c r="A1022" s="190"/>
      <c r="B1022" s="686"/>
      <c r="C1022" s="196">
        <v>1</v>
      </c>
      <c r="D1022" s="197"/>
      <c r="E1022" s="197"/>
      <c r="F1022" s="198"/>
      <c r="G1022" s="198"/>
      <c r="H1022" s="197">
        <f>H1021+ROUNDDOWN(H$65/10,3)</f>
        <v>0.79500000000000015</v>
      </c>
      <c r="I1022" s="197">
        <f>IF(I1021+H1021*0.465&gt;1,1,I1021+H1021*0.465)</f>
        <v>0.34875000000000006</v>
      </c>
      <c r="J1022" s="198">
        <f>ROW(E2)*H1022^IF(I1022=100%,0,1)*PRODUCT(INDEX(1-H$1020:H1021,))</f>
        <v>0.39749999999999991</v>
      </c>
      <c r="K1022" s="198">
        <f t="shared" ref="K1022:K1024" si="212">SUM(J1022+K1021)</f>
        <v>1.1475</v>
      </c>
      <c r="L1022" s="197">
        <f>L1021+ROUNDDOWN(L$65/10,3)</f>
        <v>0.52990000000000004</v>
      </c>
      <c r="M1022" s="197">
        <f>IF(M1021+L1021*0.465&gt;1,1,M1021+L1021*0.465)</f>
        <v>0.23245350000000001</v>
      </c>
      <c r="N1022" s="198">
        <f>ROW(I2)*L1022^IF(M1022=100%,0,1)*PRODUCT(INDEX(1-L$1020:L1021,))</f>
        <v>0.53000597999999999</v>
      </c>
      <c r="O1022" s="198">
        <f t="shared" ref="O1022:O1025" si="213">SUM(N1022+O1021)</f>
        <v>1.0299059800000001</v>
      </c>
      <c r="P1022" s="197">
        <f t="shared" ref="P1022:P1029" si="214">P1021+ROUNDDOWN(P$65/10,3)</f>
        <v>0.26540000000000002</v>
      </c>
      <c r="Q1022" s="197">
        <f t="shared" ref="Q1022:Q1029" si="215">IF(Q1021+P1021*0.465&gt;1,1,Q1021+P1021*0.465)</f>
        <v>0.11643600000000001</v>
      </c>
      <c r="R1022" s="198">
        <f>ROW(M2)*P1022^IF(Q1022=100%,0,1)*PRODUCT(INDEX(1-P$1020:P1021,))</f>
        <v>0.39788768000000008</v>
      </c>
      <c r="S1022" s="198">
        <f t="shared" ref="S1022:S1029" si="216">SUM(R1022+S1021)</f>
        <v>0.64828768000000014</v>
      </c>
      <c r="T1022" s="197">
        <f t="shared" ref="T1022:T1031" si="217">T1021+ROUNDDOWN(T$65/10,3)</f>
        <v>0.17680000000000001</v>
      </c>
      <c r="U1022" s="197">
        <f t="shared" ref="U1022:U1032" si="218">IF(U1021+T1021*0.465&gt;1,1,U1021+T1021*0.465)</f>
        <v>7.7562000000000006E-2</v>
      </c>
      <c r="V1022" s="198">
        <f>ROW(Q2)*T1022^IF(U1022=100%,0,1)*PRODUCT(INDEX(1-T$1020:T1021,))</f>
        <v>0.29461952000000002</v>
      </c>
      <c r="W1022" s="198">
        <f t="shared" ref="W1022:W1032" si="219">SUM(V1022+W1021)</f>
        <v>0.46141952000000003</v>
      </c>
      <c r="X1022" s="197">
        <f t="shared" ref="X1022:X1031" si="220">X1021+ROUNDDOWN(X$65/10,3)</f>
        <v>8.8000000000000009E-2</v>
      </c>
      <c r="Y1022" s="197">
        <f t="shared" ref="Y1022:Y1040" si="221">IF(Y1021+X1021*0.465&gt;1,1,Y1021+X1021*0.465)</f>
        <v>3.8595000000000004E-2</v>
      </c>
      <c r="Z1022" s="198">
        <f>ROW(U2)*X1022^IF(Y1022=100%,0,1)*PRODUCT(INDEX(1-X$1020:X1021,))</f>
        <v>0.16139200000000004</v>
      </c>
      <c r="AA1022" s="198">
        <f t="shared" ref="AA1022:AA1040" si="222">SUM(Z1022+AA1021)</f>
        <v>0.24439200000000005</v>
      </c>
      <c r="AB1022" s="197">
        <f t="shared" ref="AB1022:AB1031" si="223">AB1021+ROUNDDOWN(AB$65/10,3)</f>
        <v>5.3999999999999999E-2</v>
      </c>
      <c r="AC1022" s="197">
        <f t="shared" ref="AC1022:AC1050" si="224">IF(AC1021+AB1021*0.465&gt;1,1,AC1021+AB1021*0.465)</f>
        <v>2.3715E-2</v>
      </c>
      <c r="AD1022" s="198">
        <f>ROW(Y2)*AB1022^IF(AC1022=100%,0,1)*PRODUCT(INDEX(1-AB$1020:AB1021,))</f>
        <v>0.102492</v>
      </c>
      <c r="AE1022" s="198">
        <f t="shared" ref="AE1022:AE1050" si="225">SUM(AD1022+AE1021)</f>
        <v>0.15349199999999999</v>
      </c>
      <c r="AF1022" s="197">
        <f t="shared" ref="AF1022:AF1031" si="226">AF1021+ROUNDDOWN(AF$65/10,3)</f>
        <v>1.9000000000000003E-2</v>
      </c>
      <c r="AG1022" s="197">
        <f t="shared" ref="AG1022:AG1085" si="227">IF(AG1021+AF1021*0.465&gt;1,1,AG1021+AF1021*0.465)</f>
        <v>8.3700000000000007E-3</v>
      </c>
      <c r="AH1022" s="198">
        <f>ROW(AC2)*AF1022^IF(AG1022=100%,0,1)*PRODUCT(INDEX(1-AF$1020:AF1021,))</f>
        <v>3.7316000000000002E-2</v>
      </c>
      <c r="AI1022" s="198">
        <f t="shared" ref="AI1022:AI1085" si="228">SUM(AH1022+AI1021)</f>
        <v>5.5316000000000004E-2</v>
      </c>
      <c r="AJ1022" s="197">
        <f t="shared" ref="AJ1022:AJ1031" si="229">AJ1021+ROUNDDOWN(AJ$65/10,4)</f>
        <v>1.35E-2</v>
      </c>
      <c r="AK1022" s="197">
        <f t="shared" ref="AK1022:AK1085" si="230">IF(AK1021+AJ1021*0.465&gt;1,1,AK1021+AJ1021*0.465)</f>
        <v>6.045E-3</v>
      </c>
      <c r="AL1022" s="198">
        <f>ROW(AG2)*AJ1022^IF(AK1022=100%,0,1)*PRODUCT(INDEX(1-AJ$1020:AJ1021,))</f>
        <v>2.6648999999999999E-2</v>
      </c>
      <c r="AM1022" s="199">
        <f t="shared" ref="AM1022:AM1085" si="231">SUM(AL1022+AM1021)</f>
        <v>3.9648999999999997E-2</v>
      </c>
      <c r="AN1022" s="190"/>
    </row>
    <row r="1023" spans="1:40" ht="14.45" hidden="1" customHeight="1">
      <c r="A1023" s="190"/>
      <c r="B1023" s="686"/>
      <c r="C1023" s="196">
        <v>2</v>
      </c>
      <c r="D1023" s="197"/>
      <c r="E1023" s="197"/>
      <c r="F1023" s="198"/>
      <c r="G1023" s="198"/>
      <c r="H1023" s="197">
        <f t="shared" ref="H1023:H1024" si="232">H1022+ROUNDDOWN(H$65/10,3)</f>
        <v>0.84000000000000019</v>
      </c>
      <c r="I1023" s="197">
        <f t="shared" ref="I1023:I1024" si="233">IF(I1022+H1022*0.465&gt;1,1,I1022+H1022*0.465)</f>
        <v>0.71842500000000009</v>
      </c>
      <c r="J1023" s="198">
        <f>ROW(E3)*H1023^IF(I1023=100%,0,1)*PRODUCT(INDEX(1-H$1020:H1022,))</f>
        <v>0.12914999999999988</v>
      </c>
      <c r="K1023" s="198">
        <f t="shared" si="212"/>
        <v>1.2766499999999998</v>
      </c>
      <c r="L1023" s="197">
        <f>L1022+ROUNDDOWN(L$65/10,3)</f>
        <v>0.55990000000000006</v>
      </c>
      <c r="M1023" s="197">
        <f>IF(M1022+L1022*0.465&gt;1,1,M1022+L1022*0.465)</f>
        <v>0.47885700000000003</v>
      </c>
      <c r="N1023" s="198">
        <f>ROW(I3)*L1023^IF(M1023=100%,0,1)*PRODUCT(INDEX(1-L$1020:L1022,))</f>
        <v>0.39489244769699999</v>
      </c>
      <c r="O1023" s="198">
        <f t="shared" si="213"/>
        <v>1.424798427697</v>
      </c>
      <c r="P1023" s="197">
        <f t="shared" si="214"/>
        <v>0.28040000000000004</v>
      </c>
      <c r="Q1023" s="197">
        <f t="shared" si="215"/>
        <v>0.23984700000000003</v>
      </c>
      <c r="R1023" s="198">
        <f>ROW(M3)*P1023^IF(Q1023=100%,0,1)*PRODUCT(INDEX(1-P$1020:P1022,))</f>
        <v>0.46321196179200003</v>
      </c>
      <c r="S1023" s="198">
        <f t="shared" si="216"/>
        <v>1.1114996417920002</v>
      </c>
      <c r="T1023" s="197">
        <f t="shared" si="217"/>
        <v>0.18680000000000002</v>
      </c>
      <c r="U1023" s="197">
        <f t="shared" si="218"/>
        <v>0.15977400000000003</v>
      </c>
      <c r="V1023" s="198">
        <f>ROW(Q3)*T1023^IF(U1023=100%,0,1)*PRODUCT(INDEX(1-T$1020:T1022,))</f>
        <v>0.38437289049599993</v>
      </c>
      <c r="W1023" s="198">
        <f t="shared" si="219"/>
        <v>0.84579241049599996</v>
      </c>
      <c r="X1023" s="197">
        <f t="shared" si="220"/>
        <v>9.3000000000000013E-2</v>
      </c>
      <c r="Y1023" s="197">
        <f t="shared" si="221"/>
        <v>7.9515000000000002E-2</v>
      </c>
      <c r="Z1023" s="198">
        <f>ROW(U3)*X1023^IF(Y1023=100%,0,1)*PRODUCT(INDEX(1-X$1020:X1022,))</f>
        <v>0.23332881600000002</v>
      </c>
      <c r="AA1023" s="198">
        <f t="shared" si="222"/>
        <v>0.47772081600000005</v>
      </c>
      <c r="AB1023" s="197">
        <f t="shared" si="223"/>
        <v>5.7000000000000002E-2</v>
      </c>
      <c r="AC1023" s="197">
        <f t="shared" si="224"/>
        <v>4.8825E-2</v>
      </c>
      <c r="AD1023" s="198">
        <f>ROW(Y3)*AB1023^IF(AC1023=100%,0,1)*PRODUCT(INDEX(1-AB$1020:AB1022,))</f>
        <v>0.15351593399999999</v>
      </c>
      <c r="AE1023" s="198">
        <f t="shared" si="225"/>
        <v>0.30700793399999998</v>
      </c>
      <c r="AF1023" s="197">
        <f t="shared" si="226"/>
        <v>2.0000000000000004E-2</v>
      </c>
      <c r="AG1023" s="197">
        <f t="shared" si="227"/>
        <v>1.7205000000000005E-2</v>
      </c>
      <c r="AH1023" s="198">
        <f>ROW(AC3)*AF1023^IF(AG1023=100%,0,1)*PRODUCT(INDEX(1-AF$1020:AF1022,))</f>
        <v>5.7800520000000008E-2</v>
      </c>
      <c r="AI1023" s="198">
        <f t="shared" si="228"/>
        <v>0.11311652000000001</v>
      </c>
      <c r="AJ1023" s="197">
        <f t="shared" si="229"/>
        <v>1.4E-2</v>
      </c>
      <c r="AK1023" s="197">
        <f t="shared" si="230"/>
        <v>1.23225E-2</v>
      </c>
      <c r="AL1023" s="198">
        <f>ROW(AG3)*AJ1023^IF(AK1023=100%,0,1)*PRODUCT(INDEX(1-AJ$1020:AJ1022,))</f>
        <v>4.0894371000000006E-2</v>
      </c>
      <c r="AM1023" s="199">
        <f t="shared" si="231"/>
        <v>8.0543371000000002E-2</v>
      </c>
      <c r="AN1023" s="190"/>
    </row>
    <row r="1024" spans="1:40" ht="14.45" customHeight="1">
      <c r="A1024" s="190"/>
      <c r="B1024" s="686"/>
      <c r="C1024" s="196">
        <v>3</v>
      </c>
      <c r="D1024" s="197"/>
      <c r="E1024" s="197"/>
      <c r="F1024" s="198"/>
      <c r="G1024" s="198"/>
      <c r="H1024" s="197">
        <f t="shared" si="232"/>
        <v>0.88500000000000023</v>
      </c>
      <c r="I1024" s="197">
        <f t="shared" si="233"/>
        <v>1</v>
      </c>
      <c r="J1024" s="198">
        <f>ROW(E4)*H1024^IF(I1024=100%,0,1)*PRODUCT(INDEX(1-H$1020:H1023,))</f>
        <v>3.2799999999999926E-2</v>
      </c>
      <c r="K1024" s="198">
        <f t="shared" si="212"/>
        <v>1.3094499999999998</v>
      </c>
      <c r="L1024" s="197">
        <f>L1023+ROUNDDOWN(L$65/10,3)</f>
        <v>0.58990000000000009</v>
      </c>
      <c r="M1024" s="197">
        <f>IF(M1023+L1023*0.465&gt;1,1,M1023+L1023*0.465)</f>
        <v>0.7392105000000001</v>
      </c>
      <c r="N1024" s="198">
        <f>ROW(I4)*L1024^IF(M1024=100%,0,1)*PRODUCT(INDEX(1-L$1020:L1023,))</f>
        <v>0.24413883160071956</v>
      </c>
      <c r="O1024" s="198">
        <f t="shared" si="213"/>
        <v>1.6689372592977196</v>
      </c>
      <c r="P1024" s="197">
        <f t="shared" si="214"/>
        <v>0.29540000000000005</v>
      </c>
      <c r="Q1024" s="197">
        <f t="shared" si="215"/>
        <v>0.37023300000000003</v>
      </c>
      <c r="R1024" s="198">
        <f>ROW(M4)*P1024^IF(Q1024=100%,0,1)*PRODUCT(INDEX(1-P$1020:P1023,))</f>
        <v>0.46821156730485769</v>
      </c>
      <c r="S1024" s="198">
        <f t="shared" si="216"/>
        <v>1.5797112090968579</v>
      </c>
      <c r="T1024" s="197">
        <f t="shared" si="217"/>
        <v>0.19680000000000003</v>
      </c>
      <c r="U1024" s="197">
        <f t="shared" si="218"/>
        <v>0.24663600000000002</v>
      </c>
      <c r="V1024" s="198">
        <f>ROW(Q4)*T1024^IF(U1024=100%,0,1)*PRODUCT(INDEX(1-T$1020:T1023,))</f>
        <v>0.43907335046184959</v>
      </c>
      <c r="W1024" s="198">
        <f t="shared" si="219"/>
        <v>1.2848657609578495</v>
      </c>
      <c r="X1024" s="197">
        <f t="shared" si="220"/>
        <v>9.8000000000000018E-2</v>
      </c>
      <c r="Y1024" s="197">
        <f t="shared" si="221"/>
        <v>0.12276000000000001</v>
      </c>
      <c r="Z1024" s="198">
        <f>ROW(U4)*X1024^IF(Y1024=100%,0,1)*PRODUCT(INDEX(1-X$1020:X1023,))</f>
        <v>0.29734286937600007</v>
      </c>
      <c r="AA1024" s="198">
        <f t="shared" si="222"/>
        <v>0.77506368537600012</v>
      </c>
      <c r="AB1024" s="197">
        <f t="shared" si="223"/>
        <v>6.0000000000000005E-2</v>
      </c>
      <c r="AC1024" s="197">
        <f t="shared" si="224"/>
        <v>7.5330000000000008E-2</v>
      </c>
      <c r="AD1024" s="198">
        <f>ROW(Y4)*AB1024^IF(AC1024=100%,0,1)*PRODUCT(INDEX(1-AB$1020:AB1023,))</f>
        <v>0.20317968527999999</v>
      </c>
      <c r="AE1024" s="198">
        <f t="shared" si="225"/>
        <v>0.51018761928</v>
      </c>
      <c r="AF1024" s="197">
        <f t="shared" si="226"/>
        <v>2.1000000000000005E-2</v>
      </c>
      <c r="AG1024" s="197">
        <f t="shared" si="227"/>
        <v>2.6505000000000008E-2</v>
      </c>
      <c r="AH1024" s="198">
        <f>ROW(AC4)*AF1024^IF(AG1024=100%,0,1)*PRODUCT(INDEX(1-AF$1020:AF1023,))</f>
        <v>7.9302313440000008E-2</v>
      </c>
      <c r="AI1024" s="198">
        <f t="shared" si="228"/>
        <v>0.19241883344000002</v>
      </c>
      <c r="AJ1024" s="197">
        <f t="shared" si="229"/>
        <v>1.4500000000000001E-2</v>
      </c>
      <c r="AK1024" s="197">
        <f t="shared" si="230"/>
        <v>1.8832500000000002E-2</v>
      </c>
      <c r="AL1024" s="198">
        <f>ROW(AG4)*AJ1024^IF(AK1024=100%,0,1)*PRODUCT(INDEX(1-AJ$1020:AJ1023,))</f>
        <v>5.5682554494000003E-2</v>
      </c>
      <c r="AM1024" s="199">
        <f t="shared" si="231"/>
        <v>0.13622592549400001</v>
      </c>
      <c r="AN1024" s="190"/>
    </row>
    <row r="1025" spans="1:40" ht="14.45" customHeight="1">
      <c r="A1025" s="190"/>
      <c r="B1025" s="686"/>
      <c r="C1025" s="196">
        <v>4</v>
      </c>
      <c r="D1025" s="197"/>
      <c r="E1025" s="197"/>
      <c r="F1025" s="198"/>
      <c r="G1025" s="198"/>
      <c r="H1025" s="197"/>
      <c r="I1025" s="197"/>
      <c r="J1025" s="198"/>
      <c r="K1025" s="198"/>
      <c r="L1025" s="197">
        <f>L1024+ROUNDDOWN(L$65/10,3)</f>
        <v>0.61990000000000012</v>
      </c>
      <c r="M1025" s="197">
        <f>IF(M1024+L1024*0.465&gt;1,1,M1024+L1024*0.465)</f>
        <v>1</v>
      </c>
      <c r="N1025" s="198">
        <f>ROW(I5)*L1025^IF(M1025=100%,0,1)*PRODUCT(INDEX(1-L$1020:L1024,))</f>
        <v>0.21215743100410039</v>
      </c>
      <c r="O1025" s="198">
        <f t="shared" si="213"/>
        <v>1.88109469030182</v>
      </c>
      <c r="P1025" s="197">
        <f t="shared" si="214"/>
        <v>0.31040000000000006</v>
      </c>
      <c r="Q1025" s="197">
        <f t="shared" si="215"/>
        <v>0.5075940000000001</v>
      </c>
      <c r="R1025" s="198">
        <f>ROW(M5)*P1025^IF(Q1025=100%,0,1)*PRODUCT(INDEX(1-P$1020:P1024,))</f>
        <v>0.43331728397198727</v>
      </c>
      <c r="S1025" s="198">
        <f t="shared" si="216"/>
        <v>2.0130284930688451</v>
      </c>
      <c r="T1025" s="197">
        <f t="shared" si="217"/>
        <v>0.20680000000000004</v>
      </c>
      <c r="U1025" s="197">
        <f t="shared" si="218"/>
        <v>0.33814800000000006</v>
      </c>
      <c r="V1025" s="198">
        <f>ROW(Q5)*T1025^IF(U1025=100%,0,1)*PRODUCT(INDEX(1-T$1020:T1024,))</f>
        <v>0.46322952414132385</v>
      </c>
      <c r="W1025" s="198">
        <f t="shared" si="219"/>
        <v>1.7480952850991733</v>
      </c>
      <c r="X1025" s="197">
        <f t="shared" si="220"/>
        <v>0.10300000000000002</v>
      </c>
      <c r="Y1025" s="197">
        <f t="shared" si="221"/>
        <v>0.16833000000000004</v>
      </c>
      <c r="Z1025" s="198">
        <f>ROW(U5)*X1025^IF(Y1025=100%,0,1)*PRODUCT(INDEX(1-X$1020:X1024,))</f>
        <v>0.35235888548784006</v>
      </c>
      <c r="AA1025" s="198">
        <f t="shared" si="222"/>
        <v>1.1274225708638401</v>
      </c>
      <c r="AB1025" s="197">
        <f t="shared" si="223"/>
        <v>6.3E-2</v>
      </c>
      <c r="AC1025" s="197">
        <f t="shared" si="224"/>
        <v>0.10323000000000002</v>
      </c>
      <c r="AD1025" s="198">
        <f>ROW(Y5)*AB1025^IF(AC1025=100%,0,1)*PRODUCT(INDEX(1-AB$1020:AB1024,))</f>
        <v>0.25067293671419993</v>
      </c>
      <c r="AE1025" s="198">
        <f t="shared" si="225"/>
        <v>0.76086055599419988</v>
      </c>
      <c r="AF1025" s="197">
        <f t="shared" si="226"/>
        <v>2.2000000000000006E-2</v>
      </c>
      <c r="AG1025" s="197">
        <f t="shared" si="227"/>
        <v>3.6270000000000011E-2</v>
      </c>
      <c r="AH1025" s="198">
        <f>ROW(AC5)*AF1025^IF(AG1025=100%,0,1)*PRODUCT(INDEX(1-AF$1020:AF1024,))</f>
        <v>0.10166745398040002</v>
      </c>
      <c r="AI1025" s="198">
        <f t="shared" si="228"/>
        <v>0.29408628742040005</v>
      </c>
      <c r="AJ1025" s="197">
        <f t="shared" si="229"/>
        <v>1.5000000000000001E-2</v>
      </c>
      <c r="AK1025" s="197">
        <f t="shared" si="230"/>
        <v>2.5575000000000004E-2</v>
      </c>
      <c r="AL1025" s="198">
        <f>ROW(AG5)*AJ1025^IF(AK1025=100%,0,1)*PRODUCT(INDEX(1-AJ$1020:AJ1024,))</f>
        <v>7.0959255328237505E-2</v>
      </c>
      <c r="AM1025" s="199">
        <f t="shared" si="231"/>
        <v>0.20718518082223752</v>
      </c>
      <c r="AN1025" s="190"/>
    </row>
    <row r="1026" spans="1:40" ht="14.45" hidden="1" customHeight="1">
      <c r="A1026" s="190"/>
      <c r="B1026" s="686"/>
      <c r="C1026" s="196">
        <v>5</v>
      </c>
      <c r="D1026" s="200"/>
      <c r="E1026" s="200"/>
      <c r="F1026" s="198"/>
      <c r="G1026" s="198"/>
      <c r="H1026" s="197"/>
      <c r="I1026" s="197"/>
      <c r="J1026" s="198"/>
      <c r="K1026" s="198"/>
      <c r="L1026" s="197"/>
      <c r="M1026" s="197"/>
      <c r="N1026" s="198"/>
      <c r="O1026" s="198"/>
      <c r="P1026" s="197">
        <f t="shared" si="214"/>
        <v>0.32540000000000008</v>
      </c>
      <c r="Q1026" s="197">
        <f t="shared" si="215"/>
        <v>0.65193000000000012</v>
      </c>
      <c r="R1026" s="198">
        <f>ROW(M6)*P1026^IF(Q1026=100%,0,1)*PRODUCT(INDEX(1-P$1020:P1025,))</f>
        <v>0.37590694300288385</v>
      </c>
      <c r="S1026" s="198">
        <f t="shared" si="216"/>
        <v>2.388935436071729</v>
      </c>
      <c r="T1026" s="197">
        <f t="shared" si="217"/>
        <v>0.21680000000000005</v>
      </c>
      <c r="U1026" s="197">
        <f t="shared" si="218"/>
        <v>0.43431000000000008</v>
      </c>
      <c r="V1026" s="198">
        <f>ROW(Q6)*T1026^IF(U1026=100%,0,1)*PRODUCT(INDEX(1-T$1020:T1025,))</f>
        <v>0.46224149230213396</v>
      </c>
      <c r="W1026" s="198">
        <f t="shared" si="219"/>
        <v>2.2103367774013072</v>
      </c>
      <c r="X1026" s="197">
        <f t="shared" si="220"/>
        <v>0.10800000000000003</v>
      </c>
      <c r="Y1026" s="197">
        <f t="shared" si="221"/>
        <v>0.21622500000000006</v>
      </c>
      <c r="Z1026" s="198">
        <f>ROW(U6)*X1026^IF(Y1026=100%,0,1)*PRODUCT(INDEX(1-X$1020:X1025,))</f>
        <v>0.39769071134586398</v>
      </c>
      <c r="AA1026" s="198">
        <f t="shared" si="222"/>
        <v>1.5251132822097042</v>
      </c>
      <c r="AB1026" s="197">
        <f t="shared" si="223"/>
        <v>6.6000000000000003E-2</v>
      </c>
      <c r="AC1026" s="197">
        <f t="shared" si="224"/>
        <v>0.132525</v>
      </c>
      <c r="AD1026" s="198">
        <f>ROW(Y6)*AB1026^IF(AC1026=100%,0,1)*PRODUCT(INDEX(1-AB$1020:AB1025,))</f>
        <v>0.29527839528151534</v>
      </c>
      <c r="AE1026" s="198">
        <f t="shared" si="225"/>
        <v>1.0561389512757153</v>
      </c>
      <c r="AF1026" s="197">
        <f t="shared" si="226"/>
        <v>2.3000000000000007E-2</v>
      </c>
      <c r="AG1026" s="197">
        <f t="shared" si="227"/>
        <v>4.6500000000000014E-2</v>
      </c>
      <c r="AH1026" s="198">
        <f>ROW(AC6)*AF1026^IF(AG1026=100%,0,1)*PRODUCT(INDEX(1-AF$1020:AF1025,))</f>
        <v>0.12474042053646098</v>
      </c>
      <c r="AI1026" s="198">
        <f t="shared" si="228"/>
        <v>0.41882670795686106</v>
      </c>
      <c r="AJ1026" s="197">
        <f t="shared" si="229"/>
        <v>1.5500000000000002E-2</v>
      </c>
      <c r="AK1026" s="197">
        <f t="shared" si="230"/>
        <v>3.2550000000000003E-2</v>
      </c>
      <c r="AL1026" s="198">
        <f>ROW(AG6)*AJ1026^IF(AK1026=100%,0,1)*PRODUCT(INDEX(1-AJ$1020:AJ1025,))</f>
        <v>8.6669634457909303E-2</v>
      </c>
      <c r="AM1026" s="199">
        <f t="shared" si="231"/>
        <v>0.29385481528014684</v>
      </c>
      <c r="AN1026" s="190"/>
    </row>
    <row r="1027" spans="1:40" ht="14.45" hidden="1" customHeight="1">
      <c r="A1027" s="190"/>
      <c r="B1027" s="686"/>
      <c r="C1027" s="196">
        <v>6</v>
      </c>
      <c r="D1027" s="200"/>
      <c r="E1027" s="200"/>
      <c r="F1027" s="198"/>
      <c r="G1027" s="198"/>
      <c r="H1027" s="197"/>
      <c r="I1027" s="197"/>
      <c r="J1027" s="198"/>
      <c r="K1027" s="198"/>
      <c r="L1027" s="197"/>
      <c r="M1027" s="197"/>
      <c r="N1027" s="198"/>
      <c r="O1027" s="198"/>
      <c r="P1027" s="197">
        <f t="shared" si="214"/>
        <v>0.34040000000000009</v>
      </c>
      <c r="Q1027" s="197">
        <f t="shared" si="215"/>
        <v>0.8032410000000002</v>
      </c>
      <c r="R1027" s="198">
        <f>ROW(M7)*P1027^IF(Q1027=100%,0,1)*PRODUCT(INDEX(1-P$1020:P1026,))</f>
        <v>0.30948918440426826</v>
      </c>
      <c r="S1027" s="198">
        <f t="shared" si="216"/>
        <v>2.6984246204759974</v>
      </c>
      <c r="T1027" s="197">
        <f t="shared" si="217"/>
        <v>0.22680000000000006</v>
      </c>
      <c r="U1027" s="197">
        <f t="shared" si="218"/>
        <v>0.5351220000000001</v>
      </c>
      <c r="V1027" s="198">
        <f>ROW(Q7)*T1027^IF(U1027=100%,0,1)*PRODUCT(INDEX(1-T$1020:T1026,))</f>
        <v>0.4418472612067107</v>
      </c>
      <c r="W1027" s="198">
        <f t="shared" si="219"/>
        <v>2.6521840386080178</v>
      </c>
      <c r="X1027" s="197">
        <f t="shared" si="220"/>
        <v>0.11300000000000003</v>
      </c>
      <c r="Y1027" s="197">
        <f t="shared" si="221"/>
        <v>0.26644500000000004</v>
      </c>
      <c r="Z1027" s="198">
        <f>ROW(U7)*X1027^IF(Y1027=100%,0,1)*PRODUCT(INDEX(1-X$1020:X1026,))</f>
        <v>0.43302381263229012</v>
      </c>
      <c r="AA1027" s="198">
        <f t="shared" si="222"/>
        <v>1.9581370948419943</v>
      </c>
      <c r="AB1027" s="197">
        <f t="shared" si="223"/>
        <v>6.9000000000000006E-2</v>
      </c>
      <c r="AC1027" s="197">
        <f t="shared" si="224"/>
        <v>0.163215</v>
      </c>
      <c r="AD1027" s="198">
        <f>ROW(Y7)*AB1027^IF(AC1027=100%,0,1)*PRODUCT(INDEX(1-AB$1020:AB1026,))</f>
        <v>0.33638025312168623</v>
      </c>
      <c r="AE1027" s="198">
        <f t="shared" si="225"/>
        <v>1.3925192043974015</v>
      </c>
      <c r="AF1027" s="197">
        <f t="shared" si="226"/>
        <v>2.4000000000000007E-2</v>
      </c>
      <c r="AG1027" s="197">
        <f t="shared" si="227"/>
        <v>5.7195000000000017E-2</v>
      </c>
      <c r="AH1027" s="198">
        <f>ROW(AC7)*AF1027^IF(AG1027=100%,0,1)*PRODUCT(INDEX(1-AF$1020:AF1026,))</f>
        <v>0.14836517148675768</v>
      </c>
      <c r="AI1027" s="198">
        <f t="shared" si="228"/>
        <v>0.56719187944361871</v>
      </c>
      <c r="AJ1027" s="197">
        <f t="shared" si="229"/>
        <v>1.6E-2</v>
      </c>
      <c r="AK1027" s="197">
        <f t="shared" si="230"/>
        <v>3.9757500000000001E-2</v>
      </c>
      <c r="AL1027" s="198">
        <f>ROW(AG7)*AJ1027^IF(AK1027=100%,0,1)*PRODUCT(INDEX(1-AJ$1020:AJ1026,))</f>
        <v>0.10275850079426785</v>
      </c>
      <c r="AM1027" s="199">
        <f t="shared" si="231"/>
        <v>0.39661331607441469</v>
      </c>
      <c r="AN1027" s="190"/>
    </row>
    <row r="1028" spans="1:40" ht="14.45" hidden="1" customHeight="1">
      <c r="A1028" s="190"/>
      <c r="B1028" s="686"/>
      <c r="C1028" s="196">
        <v>7</v>
      </c>
      <c r="D1028" s="200"/>
      <c r="E1028" s="200"/>
      <c r="F1028" s="198"/>
      <c r="G1028" s="198"/>
      <c r="H1028" s="197"/>
      <c r="I1028" s="197"/>
      <c r="J1028" s="198"/>
      <c r="K1028" s="198"/>
      <c r="L1028" s="197"/>
      <c r="M1028" s="197"/>
      <c r="N1028" s="198"/>
      <c r="O1028" s="198"/>
      <c r="P1028" s="197">
        <f t="shared" si="214"/>
        <v>0.3554000000000001</v>
      </c>
      <c r="Q1028" s="197">
        <f t="shared" si="215"/>
        <v>0.96152700000000024</v>
      </c>
      <c r="R1028" s="198">
        <f>ROW(M8)*P1028^IF(Q1028=100%,0,1)*PRODUCT(INDEX(1-P$1020:P1027,))</f>
        <v>0.2435824209103504</v>
      </c>
      <c r="S1028" s="198">
        <f t="shared" si="216"/>
        <v>2.9420070413863479</v>
      </c>
      <c r="T1028" s="197">
        <f t="shared" si="217"/>
        <v>0.23680000000000007</v>
      </c>
      <c r="U1028" s="197">
        <f t="shared" si="218"/>
        <v>0.64058400000000015</v>
      </c>
      <c r="V1028" s="198">
        <f>ROW(Q8)*T1028^IF(U1028=100%,0,1)*PRODUCT(INDEX(1-T$1020:T1027,))</f>
        <v>0.40765672159253613</v>
      </c>
      <c r="W1028" s="198">
        <f t="shared" si="219"/>
        <v>3.059840760200554</v>
      </c>
      <c r="X1028" s="197">
        <f t="shared" si="220"/>
        <v>0.11800000000000004</v>
      </c>
      <c r="Y1028" s="197">
        <f t="shared" si="221"/>
        <v>0.31899000000000005</v>
      </c>
      <c r="Z1028" s="198">
        <f>ROW(U8)*X1028^IF(Y1028=100%,0,1)*PRODUCT(INDEX(1-X$1020:X1027,))</f>
        <v>0.45838554106671331</v>
      </c>
      <c r="AA1028" s="198">
        <f t="shared" si="222"/>
        <v>2.4165226359087075</v>
      </c>
      <c r="AB1028" s="197">
        <f t="shared" si="223"/>
        <v>7.2000000000000008E-2</v>
      </c>
      <c r="AC1028" s="197">
        <f t="shared" si="224"/>
        <v>0.1953</v>
      </c>
      <c r="AD1028" s="198">
        <f>ROW(Y8)*AB1028^IF(AC1028=100%,0,1)*PRODUCT(INDEX(1-AB$1020:AB1027,))</f>
        <v>0.37346983233545133</v>
      </c>
      <c r="AE1028" s="198">
        <f t="shared" si="225"/>
        <v>1.7659890367328528</v>
      </c>
      <c r="AF1028" s="197">
        <f t="shared" si="226"/>
        <v>2.5000000000000008E-2</v>
      </c>
      <c r="AG1028" s="197">
        <f t="shared" si="227"/>
        <v>6.8355000000000027E-2</v>
      </c>
      <c r="AH1028" s="198">
        <f>ROW(AC8)*AF1028^IF(AG1028=100%,0,1)*PRODUCT(INDEX(1-AF$1020:AF1027,))</f>
        <v>0.17238619925128035</v>
      </c>
      <c r="AI1028" s="198">
        <f t="shared" si="228"/>
        <v>0.73957807869489911</v>
      </c>
      <c r="AJ1028" s="197">
        <f t="shared" si="229"/>
        <v>1.6500000000000001E-2</v>
      </c>
      <c r="AK1028" s="197">
        <f t="shared" si="230"/>
        <v>4.7197500000000003E-2</v>
      </c>
      <c r="AL1028" s="198">
        <f>ROW(AG8)*AJ1028^IF(AK1028=100%,0,1)*PRODUCT(INDEX(1-AJ$1020:AJ1027,))</f>
        <v>0.1191705013496952</v>
      </c>
      <c r="AM1028" s="199">
        <f t="shared" si="231"/>
        <v>0.51578381742410984</v>
      </c>
      <c r="AN1028" s="190"/>
    </row>
    <row r="1029" spans="1:40" ht="14.45" customHeight="1">
      <c r="A1029" s="190"/>
      <c r="B1029" s="686"/>
      <c r="C1029" s="196">
        <v>8</v>
      </c>
      <c r="D1029" s="200"/>
      <c r="E1029" s="200"/>
      <c r="F1029" s="198"/>
      <c r="G1029" s="198"/>
      <c r="H1029" s="197"/>
      <c r="I1029" s="197"/>
      <c r="J1029" s="198"/>
      <c r="K1029" s="198"/>
      <c r="L1029" s="197"/>
      <c r="M1029" s="197"/>
      <c r="N1029" s="198"/>
      <c r="O1029" s="198"/>
      <c r="P1029" s="197">
        <f t="shared" si="214"/>
        <v>0.37040000000000012</v>
      </c>
      <c r="Q1029" s="197">
        <f t="shared" si="215"/>
        <v>1</v>
      </c>
      <c r="R1029" s="198">
        <f>ROW(M9)*P1029^IF(Q1029=100%,0,1)*PRODUCT(INDEX(1-P$1020:P1028,))</f>
        <v>0.49701711334739235</v>
      </c>
      <c r="S1029" s="198">
        <f t="shared" si="216"/>
        <v>3.4390241547337403</v>
      </c>
      <c r="T1029" s="197">
        <f t="shared" si="217"/>
        <v>0.24680000000000007</v>
      </c>
      <c r="U1029" s="197">
        <f t="shared" si="218"/>
        <v>0.75069600000000025</v>
      </c>
      <c r="V1029" s="198">
        <f>ROW(Q9)*T1029^IF(U1029=100%,0,1)*PRODUCT(INDEX(1-T$1020:T1028,))</f>
        <v>0.36479506036371595</v>
      </c>
      <c r="W1029" s="198">
        <f t="shared" si="219"/>
        <v>3.4246358205642697</v>
      </c>
      <c r="X1029" s="197">
        <f t="shared" si="220"/>
        <v>0.12300000000000004</v>
      </c>
      <c r="Y1029" s="197">
        <f t="shared" si="221"/>
        <v>0.37386000000000008</v>
      </c>
      <c r="Z1029" s="198">
        <f>ROW(U9)*X1029^IF(Y1029=100%,0,1)*PRODUCT(INDEX(1-X$1020:X1028,))</f>
        <v>0.47410564012020251</v>
      </c>
      <c r="AA1029" s="198">
        <f t="shared" si="222"/>
        <v>2.8906282760289099</v>
      </c>
      <c r="AB1029" s="197">
        <f t="shared" si="223"/>
        <v>7.5000000000000011E-2</v>
      </c>
      <c r="AC1029" s="197">
        <f t="shared" si="224"/>
        <v>0.22878000000000001</v>
      </c>
      <c r="AD1029" s="198">
        <f>ROW(Y9)*AB1029^IF(AC1029=100%,0,1)*PRODUCT(INDEX(1-AB$1020:AB1028,))</f>
        <v>0.40614844266480332</v>
      </c>
      <c r="AE1029" s="198">
        <f t="shared" si="225"/>
        <v>2.172137479397656</v>
      </c>
      <c r="AF1029" s="197">
        <f t="shared" si="226"/>
        <v>2.6000000000000009E-2</v>
      </c>
      <c r="AG1029" s="197">
        <f t="shared" si="227"/>
        <v>7.9980000000000037E-2</v>
      </c>
      <c r="AH1029" s="198">
        <f>ROW(AC9)*AF1029^IF(AG1029=100%,0,1)*PRODUCT(INDEX(1-AF$1020:AF1028,))</f>
        <v>0.19664955679589807</v>
      </c>
      <c r="AI1029" s="198">
        <f t="shared" si="228"/>
        <v>0.93622763549079724</v>
      </c>
      <c r="AJ1029" s="197">
        <f t="shared" si="229"/>
        <v>1.7000000000000001E-2</v>
      </c>
      <c r="AK1029" s="197">
        <f t="shared" si="230"/>
        <v>5.4870000000000002E-2</v>
      </c>
      <c r="AL1029" s="198">
        <f>ROW(AG9)*AJ1029^IF(AK1029=100%,0,1)*PRODUCT(INDEX(1-AJ$1020:AJ1028,))</f>
        <v>0.13585030890792474</v>
      </c>
      <c r="AM1029" s="199">
        <f t="shared" si="231"/>
        <v>0.65163412633203455</v>
      </c>
      <c r="AN1029" s="190"/>
    </row>
    <row r="1030" spans="1:40" ht="14.45" hidden="1" customHeight="1">
      <c r="A1030" s="190"/>
      <c r="B1030" s="686"/>
      <c r="C1030" s="196">
        <v>9</v>
      </c>
      <c r="D1030" s="200"/>
      <c r="E1030" s="200"/>
      <c r="F1030" s="198"/>
      <c r="G1030" s="198"/>
      <c r="H1030" s="197"/>
      <c r="I1030" s="197"/>
      <c r="J1030" s="198"/>
      <c r="K1030" s="198"/>
      <c r="L1030" s="197"/>
      <c r="M1030" s="197"/>
      <c r="N1030" s="198"/>
      <c r="O1030" s="198"/>
      <c r="P1030" s="197"/>
      <c r="Q1030" s="197"/>
      <c r="R1030" s="198"/>
      <c r="S1030" s="198"/>
      <c r="T1030" s="197">
        <f t="shared" si="217"/>
        <v>0.25680000000000008</v>
      </c>
      <c r="U1030" s="197">
        <f t="shared" si="218"/>
        <v>0.86545800000000028</v>
      </c>
      <c r="V1030" s="198">
        <f>ROW(Q10)*T1030^IF(U1030=100%,0,1)*PRODUCT(INDEX(1-T$1020:T1029,))</f>
        <v>0.31766298674075355</v>
      </c>
      <c r="W1030" s="198">
        <f t="shared" si="219"/>
        <v>3.7422988073050232</v>
      </c>
      <c r="X1030" s="197">
        <f t="shared" si="220"/>
        <v>0.12800000000000003</v>
      </c>
      <c r="Y1030" s="197">
        <f t="shared" si="221"/>
        <v>0.43105500000000008</v>
      </c>
      <c r="Z1030" s="198">
        <f>ROW(U10)*X1030^IF(Y1030=100%,0,1)*PRODUCT(INDEX(1-X$1020:X1029,))</f>
        <v>0.48076967242396973</v>
      </c>
      <c r="AA1030" s="198">
        <f t="shared" si="222"/>
        <v>3.3713979484528798</v>
      </c>
      <c r="AB1030" s="197">
        <f t="shared" si="223"/>
        <v>7.8000000000000014E-2</v>
      </c>
      <c r="AC1030" s="197">
        <f t="shared" si="224"/>
        <v>0.26365500000000003</v>
      </c>
      <c r="AD1030" s="198">
        <f>ROW(Y10)*AB1030^IF(AC1030=100%,0,1)*PRODUCT(INDEX(1-AB$1020:AB1029,))</f>
        <v>0.43412755760393423</v>
      </c>
      <c r="AE1030" s="198">
        <f t="shared" si="225"/>
        <v>2.6062650370015903</v>
      </c>
      <c r="AF1030" s="197">
        <f t="shared" si="226"/>
        <v>2.700000000000001E-2</v>
      </c>
      <c r="AG1030" s="197">
        <f t="shared" si="227"/>
        <v>9.2070000000000041E-2</v>
      </c>
      <c r="AH1030" s="198">
        <f>ROW(AC10)*AF1030^IF(AG1030=100%,0,1)*PRODUCT(INDEX(1-AF$1020:AF1029,))</f>
        <v>0.22100384806062084</v>
      </c>
      <c r="AI1030" s="198">
        <f t="shared" si="228"/>
        <v>1.1572314835514181</v>
      </c>
      <c r="AJ1030" s="197">
        <f t="shared" si="229"/>
        <v>1.7500000000000002E-2</v>
      </c>
      <c r="AK1030" s="197">
        <f t="shared" si="230"/>
        <v>6.2774999999999997E-2</v>
      </c>
      <c r="AL1030" s="198">
        <f>ROW(AG10)*AJ1030^IF(AK1030=100%,0,1)*PRODUCT(INDEX(1-AJ$1020:AJ1029,))</f>
        <v>0.15274280646984151</v>
      </c>
      <c r="AM1030" s="199">
        <f t="shared" si="231"/>
        <v>0.80437693280187605</v>
      </c>
      <c r="AN1030" s="190"/>
    </row>
    <row r="1031" spans="1:40" ht="14.45" hidden="1" customHeight="1">
      <c r="A1031" s="190"/>
      <c r="B1031" s="686"/>
      <c r="C1031" s="196">
        <v>10</v>
      </c>
      <c r="D1031" s="200"/>
      <c r="E1031" s="200"/>
      <c r="F1031" s="198"/>
      <c r="G1031" s="198"/>
      <c r="H1031" s="197"/>
      <c r="I1031" s="197"/>
      <c r="J1031" s="198"/>
      <c r="K1031" s="198"/>
      <c r="L1031" s="197"/>
      <c r="M1031" s="197"/>
      <c r="N1031" s="198"/>
      <c r="O1031" s="198"/>
      <c r="P1031" s="197"/>
      <c r="Q1031" s="197"/>
      <c r="R1031" s="198"/>
      <c r="S1031" s="198"/>
      <c r="T1031" s="197">
        <f t="shared" si="217"/>
        <v>0.26680000000000009</v>
      </c>
      <c r="U1031" s="197">
        <f t="shared" si="218"/>
        <v>0.98487000000000036</v>
      </c>
      <c r="V1031" s="198">
        <f>ROW(Q11)*T1031^IF(U1031=100%,0,1)*PRODUCT(INDEX(1-T$1020:T1030,))</f>
        <v>0.26980861146704149</v>
      </c>
      <c r="W1031" s="198">
        <f t="shared" si="219"/>
        <v>4.0121074187720644</v>
      </c>
      <c r="X1031" s="197">
        <f t="shared" si="220"/>
        <v>0.13300000000000003</v>
      </c>
      <c r="Y1031" s="197">
        <f t="shared" si="221"/>
        <v>0.49057500000000009</v>
      </c>
      <c r="Z1031" s="198">
        <f>ROW(U11)*X1031^IF(Y1031=100%,0,1)*PRODUCT(INDEX(1-X$1020:X1030,))</f>
        <v>0.47916810845270735</v>
      </c>
      <c r="AA1031" s="198">
        <f t="shared" si="222"/>
        <v>3.8505660569055871</v>
      </c>
      <c r="AB1031" s="197">
        <f t="shared" si="223"/>
        <v>8.1000000000000016E-2</v>
      </c>
      <c r="AC1031" s="197">
        <f t="shared" si="224"/>
        <v>0.29992500000000005</v>
      </c>
      <c r="AD1031" s="198">
        <f>ROW(Y11)*AB1031^IF(AC1031=100%,0,1)*PRODUCT(INDEX(1-AB$1020:AB1030,))</f>
        <v>0.45722648311121433</v>
      </c>
      <c r="AE1031" s="198">
        <f t="shared" si="225"/>
        <v>3.0634915201128048</v>
      </c>
      <c r="AF1031" s="197">
        <f t="shared" si="226"/>
        <v>2.8000000000000011E-2</v>
      </c>
      <c r="AG1031" s="197">
        <f t="shared" si="227"/>
        <v>0.10462500000000005</v>
      </c>
      <c r="AH1031" s="198">
        <f>ROW(AC11)*AF1031^IF(AG1031=100%,0,1)*PRODUCT(INDEX(1-AF$1020:AF1030,))</f>
        <v>0.24530117482295957</v>
      </c>
      <c r="AI1031" s="198">
        <f t="shared" si="228"/>
        <v>1.4025326583743778</v>
      </c>
      <c r="AJ1031" s="197">
        <f t="shared" si="229"/>
        <v>1.8000000000000002E-2</v>
      </c>
      <c r="AK1031" s="197">
        <f t="shared" si="230"/>
        <v>7.0912500000000003E-2</v>
      </c>
      <c r="AL1031" s="198">
        <f>ROW(AG11)*AJ1031^IF(AK1031=100%,0,1)*PRODUCT(INDEX(1-AJ$1020:AJ1030,))</f>
        <v>0.16979326775206066</v>
      </c>
      <c r="AM1031" s="199">
        <f t="shared" si="231"/>
        <v>0.97417020055393677</v>
      </c>
      <c r="AN1031" s="190"/>
    </row>
    <row r="1032" spans="1:40" ht="14.45" customHeight="1">
      <c r="A1032" s="190"/>
      <c r="B1032" s="686"/>
      <c r="C1032" s="196">
        <v>11</v>
      </c>
      <c r="D1032" s="200"/>
      <c r="E1032" s="200"/>
      <c r="F1032" s="198"/>
      <c r="G1032" s="198"/>
      <c r="H1032" s="197"/>
      <c r="I1032" s="197"/>
      <c r="J1032" s="198"/>
      <c r="K1032" s="198"/>
      <c r="L1032" s="197"/>
      <c r="M1032" s="197"/>
      <c r="N1032" s="198"/>
      <c r="O1032" s="198"/>
      <c r="P1032" s="197"/>
      <c r="Q1032" s="197"/>
      <c r="R1032" s="198"/>
      <c r="S1032" s="198"/>
      <c r="T1032" s="197">
        <f>T1031</f>
        <v>0.26680000000000009</v>
      </c>
      <c r="U1032" s="197">
        <f t="shared" si="218"/>
        <v>1</v>
      </c>
      <c r="V1032" s="198">
        <f>ROW(Q12)*T1032^IF(U1032=100%,0,1)*PRODUCT(INDEX(1-T$1020:T1031,))</f>
        <v>0.80887422895312</v>
      </c>
      <c r="W1032" s="198">
        <f t="shared" si="219"/>
        <v>4.8209816477251843</v>
      </c>
      <c r="X1032" s="197">
        <f t="shared" ref="X1032:X1040" si="234">X1031</f>
        <v>0.13300000000000003</v>
      </c>
      <c r="Y1032" s="197">
        <f t="shared" si="221"/>
        <v>0.55242000000000013</v>
      </c>
      <c r="Z1032" s="198">
        <f>ROW(U12)*X1032^IF(Y1032=100%,0,1)*PRODUCT(INDEX(1-X$1020:X1031,))</f>
        <v>0.45320590912199704</v>
      </c>
      <c r="AA1032" s="198">
        <f t="shared" si="222"/>
        <v>4.3037719660275844</v>
      </c>
      <c r="AB1032" s="197">
        <f t="shared" ref="AB1032:AB1050" si="235">AB1031</f>
        <v>8.1000000000000016E-2</v>
      </c>
      <c r="AC1032" s="197">
        <f t="shared" si="224"/>
        <v>0.33759000000000006</v>
      </c>
      <c r="AD1032" s="198">
        <f>ROW(Y12)*AB1032^IF(AC1032=100%,0,1)*PRODUCT(INDEX(1-AB$1020:AB1031,))</f>
        <v>0.45839033234095194</v>
      </c>
      <c r="AE1032" s="198">
        <f t="shared" si="225"/>
        <v>3.521881852453757</v>
      </c>
      <c r="AF1032" s="197">
        <f t="shared" ref="AF1032:AF1095" si="236">AF1031</f>
        <v>2.8000000000000011E-2</v>
      </c>
      <c r="AG1032" s="197">
        <f t="shared" si="227"/>
        <v>0.11764500000000006</v>
      </c>
      <c r="AH1032" s="198">
        <f>ROW(AC12)*AF1032^IF(AG1032=100%,0,1)*PRODUCT(INDEX(1-AF$1020:AF1031,))</f>
        <v>0.2601084457395455</v>
      </c>
      <c r="AI1032" s="198">
        <f t="shared" si="228"/>
        <v>1.6626411041139233</v>
      </c>
      <c r="AJ1032" s="197">
        <f t="shared" ref="AJ1032:AJ1095" si="237">AJ1031</f>
        <v>1.8000000000000002E-2</v>
      </c>
      <c r="AK1032" s="197">
        <f t="shared" si="230"/>
        <v>7.9282500000000006E-2</v>
      </c>
      <c r="AL1032" s="198">
        <f>ROW(AG12)*AJ1032^IF(AK1032=100%,0,1)*PRODUCT(INDEX(1-AJ$1020:AJ1031,))</f>
        <v>0.18189489701729847</v>
      </c>
      <c r="AM1032" s="199">
        <f t="shared" si="231"/>
        <v>1.1560650975712352</v>
      </c>
      <c r="AN1032" s="190"/>
    </row>
    <row r="1033" spans="1:40" ht="14.45" hidden="1" customHeight="1">
      <c r="A1033" s="190"/>
      <c r="B1033" s="686"/>
      <c r="C1033" s="196">
        <v>12</v>
      </c>
      <c r="D1033" s="200"/>
      <c r="E1033" s="200"/>
      <c r="F1033" s="198"/>
      <c r="G1033" s="198"/>
      <c r="H1033" s="197"/>
      <c r="I1033" s="197"/>
      <c r="J1033" s="198"/>
      <c r="K1033" s="198"/>
      <c r="L1033" s="197"/>
      <c r="M1033" s="197"/>
      <c r="N1033" s="198"/>
      <c r="O1033" s="198"/>
      <c r="P1033" s="197"/>
      <c r="Q1033" s="197"/>
      <c r="R1033" s="198"/>
      <c r="S1033" s="198"/>
      <c r="T1033" s="197"/>
      <c r="U1033" s="197"/>
      <c r="V1033" s="198"/>
      <c r="W1033" s="198"/>
      <c r="X1033" s="197">
        <f t="shared" si="234"/>
        <v>0.13300000000000003</v>
      </c>
      <c r="Y1033" s="197">
        <f t="shared" si="221"/>
        <v>0.61426500000000017</v>
      </c>
      <c r="Z1033" s="198">
        <f>ROW(U13)*X1033^IF(Y1033=100%,0,1)*PRODUCT(INDEX(1-X$1020:X1032,))</f>
        <v>0.42567365014283576</v>
      </c>
      <c r="AA1033" s="198">
        <f t="shared" si="222"/>
        <v>4.7294456161704197</v>
      </c>
      <c r="AB1033" s="197">
        <f t="shared" si="235"/>
        <v>8.1000000000000016E-2</v>
      </c>
      <c r="AC1033" s="197">
        <f t="shared" si="224"/>
        <v>0.37525500000000006</v>
      </c>
      <c r="AD1033" s="198">
        <f>ROW(Y13)*AB1033^IF(AC1033=100%,0,1)*PRODUCT(INDEX(1-AB$1020:AB1032,))</f>
        <v>0.45636577503977943</v>
      </c>
      <c r="AE1033" s="198">
        <f t="shared" si="225"/>
        <v>3.9782476274935363</v>
      </c>
      <c r="AF1033" s="197">
        <f t="shared" si="236"/>
        <v>2.8000000000000011E-2</v>
      </c>
      <c r="AG1033" s="197">
        <f t="shared" si="227"/>
        <v>0.13066500000000006</v>
      </c>
      <c r="AH1033" s="198">
        <f>ROW(AC13)*AF1033^IF(AG1033=100%,0,1)*PRODUCT(INDEX(1-AF$1020:AF1032,))</f>
        <v>0.27389419336374143</v>
      </c>
      <c r="AI1033" s="198">
        <f t="shared" si="228"/>
        <v>1.9365352974776648</v>
      </c>
      <c r="AJ1033" s="197">
        <f t="shared" si="237"/>
        <v>1.8000000000000002E-2</v>
      </c>
      <c r="AK1033" s="197">
        <f t="shared" si="230"/>
        <v>8.7652500000000008E-2</v>
      </c>
      <c r="AL1033" s="198">
        <f>ROW(AG13)*AJ1033^IF(AK1033=100%,0,1)*PRODUCT(INDEX(1-AJ$1020:AJ1032,))</f>
        <v>0.19350585461023601</v>
      </c>
      <c r="AM1033" s="199">
        <f t="shared" si="231"/>
        <v>1.3495709521814712</v>
      </c>
      <c r="AN1033" s="190"/>
    </row>
    <row r="1034" spans="1:40" ht="14.45" hidden="1" customHeight="1">
      <c r="A1034" s="190"/>
      <c r="B1034" s="686"/>
      <c r="C1034" s="196">
        <v>13</v>
      </c>
      <c r="D1034" s="200"/>
      <c r="E1034" s="200"/>
      <c r="F1034" s="198"/>
      <c r="G1034" s="198"/>
      <c r="H1034" s="197"/>
      <c r="I1034" s="197"/>
      <c r="J1034" s="198"/>
      <c r="K1034" s="198"/>
      <c r="L1034" s="197"/>
      <c r="M1034" s="197"/>
      <c r="N1034" s="198"/>
      <c r="O1034" s="198"/>
      <c r="P1034" s="197"/>
      <c r="Q1034" s="197"/>
      <c r="R1034" s="198"/>
      <c r="S1034" s="198"/>
      <c r="T1034" s="197"/>
      <c r="U1034" s="197"/>
      <c r="V1034" s="198"/>
      <c r="W1034" s="198"/>
      <c r="X1034" s="197">
        <f t="shared" si="234"/>
        <v>0.13300000000000003</v>
      </c>
      <c r="Y1034" s="197">
        <f t="shared" si="221"/>
        <v>0.67611000000000021</v>
      </c>
      <c r="Z1034" s="198">
        <f>ROW(U14)*X1034^IF(Y1034=100%,0,1)*PRODUCT(INDEX(1-X$1020:X1033,))</f>
        <v>0.39744821272567232</v>
      </c>
      <c r="AA1034" s="198">
        <f t="shared" si="222"/>
        <v>5.1268938288960921</v>
      </c>
      <c r="AB1034" s="197">
        <f t="shared" si="235"/>
        <v>8.1000000000000016E-2</v>
      </c>
      <c r="AC1034" s="197">
        <f t="shared" si="224"/>
        <v>0.41292000000000006</v>
      </c>
      <c r="AD1034" s="198">
        <f>ROW(Y14)*AB1034^IF(AC1034=100%,0,1)*PRODUCT(INDEX(1-AB$1020:AB1033,))</f>
        <v>0.45166169705090792</v>
      </c>
      <c r="AE1034" s="198">
        <f t="shared" si="225"/>
        <v>4.4299093245444441</v>
      </c>
      <c r="AF1034" s="197">
        <f t="shared" si="236"/>
        <v>2.8000000000000011E-2</v>
      </c>
      <c r="AG1034" s="197">
        <f t="shared" si="227"/>
        <v>0.14368500000000006</v>
      </c>
      <c r="AH1034" s="198">
        <f>ROW(AC14)*AF1034^IF(AG1034=100%,0,1)*PRODUCT(INDEX(1-AF$1020:AF1033,))</f>
        <v>0.28670401409952251</v>
      </c>
      <c r="AI1034" s="198">
        <f t="shared" si="228"/>
        <v>2.2232393115771876</v>
      </c>
      <c r="AJ1034" s="197">
        <f t="shared" si="237"/>
        <v>1.8000000000000002E-2</v>
      </c>
      <c r="AK1034" s="197">
        <f t="shared" si="230"/>
        <v>9.6022500000000011E-2</v>
      </c>
      <c r="AL1034" s="198">
        <f>ROW(AG14)*AJ1034^IF(AK1034=100%,0,1)*PRODUCT(INDEX(1-AJ$1020:AJ1033,))</f>
        <v>0.20463988378319417</v>
      </c>
      <c r="AM1034" s="199">
        <f t="shared" si="231"/>
        <v>1.5542108359646654</v>
      </c>
      <c r="AN1034" s="190"/>
    </row>
    <row r="1035" spans="1:40" ht="14.45" hidden="1" customHeight="1">
      <c r="A1035" s="190"/>
      <c r="B1035" s="686"/>
      <c r="C1035" s="196">
        <v>14</v>
      </c>
      <c r="D1035" s="200"/>
      <c r="E1035" s="200"/>
      <c r="F1035" s="198"/>
      <c r="G1035" s="198"/>
      <c r="H1035" s="197"/>
      <c r="I1035" s="197"/>
      <c r="J1035" s="198"/>
      <c r="K1035" s="198"/>
      <c r="L1035" s="197"/>
      <c r="M1035" s="197"/>
      <c r="N1035" s="198"/>
      <c r="O1035" s="198"/>
      <c r="P1035" s="197"/>
      <c r="Q1035" s="197"/>
      <c r="R1035" s="198"/>
      <c r="S1035" s="198"/>
      <c r="T1035" s="197"/>
      <c r="U1035" s="197"/>
      <c r="V1035" s="198"/>
      <c r="W1035" s="198"/>
      <c r="X1035" s="197">
        <f t="shared" si="234"/>
        <v>0.13300000000000003</v>
      </c>
      <c r="Y1035" s="197">
        <f t="shared" si="221"/>
        <v>0.73795500000000025</v>
      </c>
      <c r="Z1035" s="198">
        <f>ROW(U15)*X1035^IF(Y1035=100%,0,1)*PRODUCT(INDEX(1-X$1020:X1034,))</f>
        <v>0.36920100046409771</v>
      </c>
      <c r="AA1035" s="198">
        <f t="shared" si="222"/>
        <v>5.4960948293601897</v>
      </c>
      <c r="AB1035" s="197">
        <f t="shared" si="235"/>
        <v>8.1000000000000016E-2</v>
      </c>
      <c r="AC1035" s="197">
        <f t="shared" si="224"/>
        <v>0.45058500000000007</v>
      </c>
      <c r="AD1035" s="198">
        <f>ROW(Y15)*AB1035^IF(AC1035=100%,0,1)*PRODUCT(INDEX(1-AB$1020:AB1034,))</f>
        <v>0.44472546384619754</v>
      </c>
      <c r="AE1035" s="198">
        <f t="shared" si="225"/>
        <v>4.874634788390642</v>
      </c>
      <c r="AF1035" s="197">
        <f t="shared" si="236"/>
        <v>2.8000000000000011E-2</v>
      </c>
      <c r="AG1035" s="197">
        <f t="shared" si="227"/>
        <v>0.15670500000000007</v>
      </c>
      <c r="AH1035" s="198">
        <f>ROW(AC15)*AF1035^IF(AG1035=100%,0,1)*PRODUCT(INDEX(1-AF$1020:AF1034,))</f>
        <v>0.29858175182650276</v>
      </c>
      <c r="AI1035" s="198">
        <f t="shared" si="228"/>
        <v>2.5218210634036904</v>
      </c>
      <c r="AJ1035" s="197">
        <f t="shared" si="237"/>
        <v>1.8000000000000002E-2</v>
      </c>
      <c r="AK1035" s="197">
        <f t="shared" si="230"/>
        <v>0.10439250000000001</v>
      </c>
      <c r="AL1035" s="198">
        <f>ROW(AG15)*AJ1035^IF(AK1035=100%,0,1)*PRODUCT(INDEX(1-AJ$1020:AJ1034,))</f>
        <v>0.21531039200903213</v>
      </c>
      <c r="AM1035" s="199">
        <f t="shared" si="231"/>
        <v>1.7695212279736974</v>
      </c>
      <c r="AN1035" s="190"/>
    </row>
    <row r="1036" spans="1:40" ht="14.45" hidden="1" customHeight="1">
      <c r="A1036" s="190"/>
      <c r="B1036" s="686"/>
      <c r="C1036" s="196">
        <v>15</v>
      </c>
      <c r="D1036" s="200"/>
      <c r="E1036" s="200"/>
      <c r="F1036" s="198"/>
      <c r="G1036" s="198"/>
      <c r="H1036" s="197"/>
      <c r="I1036" s="197"/>
      <c r="J1036" s="198"/>
      <c r="K1036" s="198"/>
      <c r="L1036" s="197"/>
      <c r="M1036" s="197"/>
      <c r="N1036" s="198"/>
      <c r="O1036" s="198"/>
      <c r="P1036" s="197"/>
      <c r="Q1036" s="197"/>
      <c r="R1036" s="198"/>
      <c r="S1036" s="198"/>
      <c r="T1036" s="197"/>
      <c r="U1036" s="197"/>
      <c r="V1036" s="198"/>
      <c r="W1036" s="198"/>
      <c r="X1036" s="197">
        <f t="shared" si="234"/>
        <v>0.13300000000000003</v>
      </c>
      <c r="Y1036" s="197">
        <f t="shared" si="221"/>
        <v>0.79980000000000029</v>
      </c>
      <c r="Z1036" s="198">
        <f>ROW(U16)*X1036^IF(Y1036=100%,0,1)*PRODUCT(INDEX(1-X$1020:X1035,))</f>
        <v>0.34143708522919758</v>
      </c>
      <c r="AA1036" s="198">
        <f t="shared" si="222"/>
        <v>5.8375319145893876</v>
      </c>
      <c r="AB1036" s="197">
        <f t="shared" si="235"/>
        <v>8.1000000000000016E-2</v>
      </c>
      <c r="AC1036" s="197">
        <f t="shared" si="224"/>
        <v>0.48825000000000007</v>
      </c>
      <c r="AD1036" s="198">
        <f>ROW(Y16)*AB1036^IF(AC1036=100%,0,1)*PRODUCT(INDEX(1-AB$1020:AB1035,))</f>
        <v>0.43594954802629926</v>
      </c>
      <c r="AE1036" s="198">
        <f t="shared" si="225"/>
        <v>5.3105843364169409</v>
      </c>
      <c r="AF1036" s="197">
        <f t="shared" si="236"/>
        <v>2.8000000000000011E-2</v>
      </c>
      <c r="AG1036" s="197">
        <f t="shared" si="227"/>
        <v>0.16972500000000007</v>
      </c>
      <c r="AH1036" s="198">
        <f>ROW(AC16)*AF1036^IF(AG1036=100%,0,1)*PRODUCT(INDEX(1-AF$1020:AF1035,))</f>
        <v>0.30956956029371807</v>
      </c>
      <c r="AI1036" s="198">
        <f t="shared" si="228"/>
        <v>2.8313906236974082</v>
      </c>
      <c r="AJ1036" s="197">
        <f t="shared" si="237"/>
        <v>1.8000000000000002E-2</v>
      </c>
      <c r="AK1036" s="197">
        <f t="shared" si="230"/>
        <v>0.11276250000000002</v>
      </c>
      <c r="AL1036" s="198">
        <f>ROW(AG16)*AJ1036^IF(AK1036=100%,0,1)*PRODUCT(INDEX(1-AJ$1020:AJ1035,))</f>
        <v>0.22553045861639423</v>
      </c>
      <c r="AM1036" s="199">
        <f t="shared" si="231"/>
        <v>1.9950516865900916</v>
      </c>
      <c r="AN1036" s="190"/>
    </row>
    <row r="1037" spans="1:40" ht="14.45" hidden="1" customHeight="1">
      <c r="A1037" s="190"/>
      <c r="B1037" s="686"/>
      <c r="C1037" s="196">
        <v>16</v>
      </c>
      <c r="D1037" s="200"/>
      <c r="E1037" s="200"/>
      <c r="F1037" s="198"/>
      <c r="G1037" s="198"/>
      <c r="H1037" s="197"/>
      <c r="I1037" s="197"/>
      <c r="J1037" s="198"/>
      <c r="K1037" s="198"/>
      <c r="L1037" s="197"/>
      <c r="M1037" s="197"/>
      <c r="N1037" s="198"/>
      <c r="O1037" s="198"/>
      <c r="P1037" s="197"/>
      <c r="Q1037" s="197"/>
      <c r="R1037" s="198"/>
      <c r="S1037" s="198"/>
      <c r="T1037" s="197"/>
      <c r="U1037" s="197"/>
      <c r="V1037" s="198"/>
      <c r="W1037" s="198"/>
      <c r="X1037" s="197">
        <f t="shared" si="234"/>
        <v>0.13300000000000003</v>
      </c>
      <c r="Y1037" s="197">
        <f t="shared" si="221"/>
        <v>0.86164500000000033</v>
      </c>
      <c r="Z1037" s="198">
        <f>ROW(U17)*X1037^IF(Y1037=100%,0,1)*PRODUCT(INDEX(1-X$1020:X1036,))</f>
        <v>0.31452757494957145</v>
      </c>
      <c r="AA1037" s="198">
        <f t="shared" si="222"/>
        <v>6.1520594895389591</v>
      </c>
      <c r="AB1037" s="197">
        <f t="shared" si="235"/>
        <v>8.1000000000000016E-2</v>
      </c>
      <c r="AC1037" s="197">
        <f t="shared" si="224"/>
        <v>0.52591500000000013</v>
      </c>
      <c r="AD1037" s="198">
        <f>ROW(Y17)*AB1037^IF(AC1037=100%,0,1)*PRODUCT(INDEX(1-AB$1020:AB1036,))</f>
        <v>0.42567748680092959</v>
      </c>
      <c r="AE1037" s="198">
        <f t="shared" si="225"/>
        <v>5.7362618232178706</v>
      </c>
      <c r="AF1037" s="197">
        <f t="shared" si="236"/>
        <v>2.8000000000000011E-2</v>
      </c>
      <c r="AG1037" s="197">
        <f t="shared" si="227"/>
        <v>0.18274500000000007</v>
      </c>
      <c r="AH1037" s="198">
        <f>ROW(AC17)*AF1037^IF(AG1037=100%,0,1)*PRODUCT(INDEX(1-AF$1020:AF1036,))</f>
        <v>0.31970796339333735</v>
      </c>
      <c r="AI1037" s="198">
        <f t="shared" si="228"/>
        <v>3.1510985870907455</v>
      </c>
      <c r="AJ1037" s="197">
        <f t="shared" si="237"/>
        <v>1.8000000000000002E-2</v>
      </c>
      <c r="AK1037" s="197">
        <f t="shared" si="230"/>
        <v>0.12113250000000002</v>
      </c>
      <c r="AL1037" s="198">
        <f>ROW(AG17)*AJ1037^IF(AK1037=100%,0,1)*PRODUCT(INDEX(1-AJ$1020:AJ1036,))</f>
        <v>0.23531284225888033</v>
      </c>
      <c r="AM1037" s="199">
        <f t="shared" si="231"/>
        <v>2.230364528848972</v>
      </c>
      <c r="AN1037" s="190"/>
    </row>
    <row r="1038" spans="1:40" ht="14.45" hidden="1" customHeight="1">
      <c r="A1038" s="190"/>
      <c r="B1038" s="686"/>
      <c r="C1038" s="196">
        <v>17</v>
      </c>
      <c r="D1038" s="200"/>
      <c r="E1038" s="200"/>
      <c r="F1038" s="198"/>
      <c r="G1038" s="198"/>
      <c r="H1038" s="197"/>
      <c r="I1038" s="197"/>
      <c r="J1038" s="198"/>
      <c r="K1038" s="198"/>
      <c r="L1038" s="197"/>
      <c r="M1038" s="197"/>
      <c r="N1038" s="198"/>
      <c r="O1038" s="198"/>
      <c r="P1038" s="197"/>
      <c r="Q1038" s="197"/>
      <c r="R1038" s="198"/>
      <c r="S1038" s="198"/>
      <c r="T1038" s="197"/>
      <c r="U1038" s="197"/>
      <c r="V1038" s="198"/>
      <c r="W1038" s="198"/>
      <c r="X1038" s="197">
        <f t="shared" si="234"/>
        <v>0.13300000000000003</v>
      </c>
      <c r="Y1038" s="197">
        <f t="shared" si="221"/>
        <v>0.92349000000000037</v>
      </c>
      <c r="Z1038" s="198">
        <f>ROW(U18)*X1038^IF(Y1038=100%,0,1)*PRODUCT(INDEX(1-X$1020:X1037,))</f>
        <v>0.28873631380370657</v>
      </c>
      <c r="AA1038" s="198">
        <f t="shared" si="222"/>
        <v>6.4407958033426658</v>
      </c>
      <c r="AB1038" s="197">
        <f t="shared" si="235"/>
        <v>8.1000000000000016E-2</v>
      </c>
      <c r="AC1038" s="197">
        <f t="shared" si="224"/>
        <v>0.56358000000000019</v>
      </c>
      <c r="AD1038" s="198">
        <f>ROW(Y18)*AB1038^IF(AC1038=100%,0,1)*PRODUCT(INDEX(1-AB$1020:AB1037,))</f>
        <v>0.41420923450946923</v>
      </c>
      <c r="AE1038" s="198">
        <f t="shared" si="225"/>
        <v>6.1504710577273398</v>
      </c>
      <c r="AF1038" s="197">
        <f t="shared" si="236"/>
        <v>2.8000000000000011E-2</v>
      </c>
      <c r="AG1038" s="197">
        <f t="shared" si="227"/>
        <v>0.19576500000000008</v>
      </c>
      <c r="AH1038" s="198">
        <f>ROW(AC18)*AF1038^IF(AG1038=100%,0,1)*PRODUCT(INDEX(1-AF$1020:AF1037,))</f>
        <v>0.32903591338410759</v>
      </c>
      <c r="AI1038" s="198">
        <f t="shared" si="228"/>
        <v>3.4801345004748532</v>
      </c>
      <c r="AJ1038" s="197">
        <f t="shared" si="237"/>
        <v>1.8000000000000002E-2</v>
      </c>
      <c r="AK1038" s="197">
        <f t="shared" si="230"/>
        <v>0.12950250000000002</v>
      </c>
      <c r="AL1038" s="198">
        <f>ROW(AG18)*AJ1038^IF(AK1038=100%,0,1)*PRODUCT(INDEX(1-AJ$1020:AJ1037,))</f>
        <v>0.24466998822164523</v>
      </c>
      <c r="AM1038" s="199">
        <f t="shared" si="231"/>
        <v>2.4750345170706174</v>
      </c>
      <c r="AN1038" s="190"/>
    </row>
    <row r="1039" spans="1:40" ht="14.45" hidden="1" customHeight="1">
      <c r="A1039" s="190"/>
      <c r="B1039" s="686"/>
      <c r="C1039" s="196">
        <v>18</v>
      </c>
      <c r="D1039" s="200"/>
      <c r="E1039" s="200"/>
      <c r="F1039" s="198"/>
      <c r="G1039" s="198"/>
      <c r="H1039" s="197"/>
      <c r="I1039" s="197"/>
      <c r="J1039" s="198"/>
      <c r="K1039" s="198"/>
      <c r="L1039" s="197"/>
      <c r="M1039" s="197"/>
      <c r="N1039" s="198"/>
      <c r="O1039" s="198"/>
      <c r="P1039" s="197"/>
      <c r="Q1039" s="197"/>
      <c r="R1039" s="198"/>
      <c r="S1039" s="198"/>
      <c r="T1039" s="197"/>
      <c r="U1039" s="197"/>
      <c r="V1039" s="198"/>
      <c r="W1039" s="198"/>
      <c r="X1039" s="197">
        <f t="shared" si="234"/>
        <v>0.13300000000000003</v>
      </c>
      <c r="Y1039" s="197">
        <f t="shared" si="221"/>
        <v>0.9853350000000004</v>
      </c>
      <c r="Z1039" s="198">
        <f>ROW(U19)*X1039^IF(Y1039=100%,0,1)*PRODUCT(INDEX(1-X$1020:X1038,))</f>
        <v>0.26424184984935878</v>
      </c>
      <c r="AA1039" s="198">
        <f t="shared" si="222"/>
        <v>6.7050376531920248</v>
      </c>
      <c r="AB1039" s="197">
        <f t="shared" si="235"/>
        <v>8.1000000000000016E-2</v>
      </c>
      <c r="AC1039" s="197">
        <f t="shared" si="224"/>
        <v>0.60124500000000025</v>
      </c>
      <c r="AD1039" s="198">
        <f>ROW(Y19)*AB1039^IF(AC1039=100%,0,1)*PRODUCT(INDEX(1-AB$1020:AB1038,))</f>
        <v>0.40180596909832467</v>
      </c>
      <c r="AE1039" s="198">
        <f t="shared" si="225"/>
        <v>6.5522770268256645</v>
      </c>
      <c r="AF1039" s="197">
        <f t="shared" si="236"/>
        <v>2.8000000000000011E-2</v>
      </c>
      <c r="AG1039" s="197">
        <f t="shared" si="227"/>
        <v>0.20878500000000008</v>
      </c>
      <c r="AH1039" s="198">
        <f>ROW(AC19)*AF1039^IF(AG1039=100%,0,1)*PRODUCT(INDEX(1-AF$1020:AF1038,))</f>
        <v>0.33759084713209442</v>
      </c>
      <c r="AI1039" s="198">
        <f t="shared" si="228"/>
        <v>3.8177253476069475</v>
      </c>
      <c r="AJ1039" s="197">
        <f t="shared" si="237"/>
        <v>1.8000000000000002E-2</v>
      </c>
      <c r="AK1039" s="197">
        <f t="shared" si="230"/>
        <v>0.13787250000000001</v>
      </c>
      <c r="AL1039" s="198">
        <f>ROW(AG19)*AJ1039^IF(AK1039=100%,0,1)*PRODUCT(INDEX(1-AJ$1020:AJ1038,))</f>
        <v>0.25361403556885864</v>
      </c>
      <c r="AM1039" s="199">
        <f t="shared" si="231"/>
        <v>2.7286485526394761</v>
      </c>
      <c r="AN1039" s="190"/>
    </row>
    <row r="1040" spans="1:40" ht="14.45" customHeight="1">
      <c r="A1040" s="190"/>
      <c r="B1040" s="686"/>
      <c r="C1040" s="196">
        <v>19</v>
      </c>
      <c r="D1040" s="200"/>
      <c r="E1040" s="200"/>
      <c r="F1040" s="198"/>
      <c r="G1040" s="198"/>
      <c r="H1040" s="197"/>
      <c r="I1040" s="197"/>
      <c r="J1040" s="198"/>
      <c r="K1040" s="198"/>
      <c r="L1040" s="197"/>
      <c r="M1040" s="197"/>
      <c r="N1040" s="198"/>
      <c r="O1040" s="198"/>
      <c r="P1040" s="197"/>
      <c r="Q1040" s="197"/>
      <c r="R1040" s="198"/>
      <c r="S1040" s="198"/>
      <c r="T1040" s="197"/>
      <c r="U1040" s="197"/>
      <c r="V1040" s="198"/>
      <c r="W1040" s="198"/>
      <c r="X1040" s="197">
        <f t="shared" si="234"/>
        <v>0.13300000000000003</v>
      </c>
      <c r="Y1040" s="197">
        <f t="shared" si="221"/>
        <v>1</v>
      </c>
      <c r="Z1040" s="198">
        <f>ROW(U20)*X1040^IF(Y1040=100%,0,1)*PRODUCT(INDEX(1-X$1020:X1039,))</f>
        <v>1.8131989221954414</v>
      </c>
      <c r="AA1040" s="198">
        <f t="shared" si="222"/>
        <v>8.5182365753874656</v>
      </c>
      <c r="AB1040" s="197">
        <f t="shared" si="235"/>
        <v>8.1000000000000016E-2</v>
      </c>
      <c r="AC1040" s="197">
        <f t="shared" si="224"/>
        <v>0.63891000000000031</v>
      </c>
      <c r="AD1040" s="198">
        <f>ROW(Y20)*AB1040^IF(AC1040=100%,0,1)*PRODUCT(INDEX(1-AB$1020:AB1039,))</f>
        <v>0.38869440589616877</v>
      </c>
      <c r="AE1040" s="198">
        <f t="shared" si="225"/>
        <v>6.9409714327218328</v>
      </c>
      <c r="AF1040" s="197">
        <f t="shared" si="236"/>
        <v>2.8000000000000011E-2</v>
      </c>
      <c r="AG1040" s="197">
        <f t="shared" si="227"/>
        <v>0.22180500000000009</v>
      </c>
      <c r="AH1040" s="198">
        <f>ROW(AC20)*AF1040^IF(AG1040=100%,0,1)*PRODUCT(INDEX(1-AF$1020:AF1039,))</f>
        <v>0.3454087404341008</v>
      </c>
      <c r="AI1040" s="198">
        <f t="shared" si="228"/>
        <v>4.1631340880410486</v>
      </c>
      <c r="AJ1040" s="197">
        <f t="shared" si="237"/>
        <v>1.8000000000000002E-2</v>
      </c>
      <c r="AK1040" s="197">
        <f t="shared" si="230"/>
        <v>0.1462425</v>
      </c>
      <c r="AL1040" s="198">
        <f>ROW(AG20)*AJ1040^IF(AK1040=100%,0,1)*PRODUCT(INDEX(1-AJ$1020:AJ1039,))</f>
        <v>0.26215682413538866</v>
      </c>
      <c r="AM1040" s="199">
        <f t="shared" si="231"/>
        <v>2.9908053767748646</v>
      </c>
      <c r="AN1040" s="190"/>
    </row>
    <row r="1041" spans="1:40" ht="14.45" hidden="1" customHeight="1">
      <c r="A1041" s="190"/>
      <c r="B1041" s="686"/>
      <c r="C1041" s="196">
        <v>20</v>
      </c>
      <c r="D1041" s="200"/>
      <c r="E1041" s="200"/>
      <c r="F1041" s="198"/>
      <c r="G1041" s="198"/>
      <c r="H1041" s="197"/>
      <c r="I1041" s="197"/>
      <c r="J1041" s="198"/>
      <c r="K1041" s="198"/>
      <c r="L1041" s="197"/>
      <c r="M1041" s="197"/>
      <c r="N1041" s="198"/>
      <c r="O1041" s="198"/>
      <c r="P1041" s="197"/>
      <c r="Q1041" s="197"/>
      <c r="R1041" s="198"/>
      <c r="S1041" s="198"/>
      <c r="T1041" s="197"/>
      <c r="U1041" s="197"/>
      <c r="V1041" s="198"/>
      <c r="W1041" s="198"/>
      <c r="X1041" s="197"/>
      <c r="Y1041" s="197"/>
      <c r="Z1041" s="198"/>
      <c r="AA1041" s="198"/>
      <c r="AB1041" s="197">
        <f t="shared" si="235"/>
        <v>8.1000000000000016E-2</v>
      </c>
      <c r="AC1041" s="197">
        <f t="shared" si="224"/>
        <v>0.67657500000000037</v>
      </c>
      <c r="AD1041" s="198">
        <f>ROW(Y21)*AB1041^IF(AC1041=100%,0,1)*PRODUCT(INDEX(1-AB$1020:AB1040,))</f>
        <v>0.37507066696950808</v>
      </c>
      <c r="AE1041" s="198">
        <f t="shared" si="225"/>
        <v>7.3160420996913409</v>
      </c>
      <c r="AF1041" s="197">
        <f t="shared" si="236"/>
        <v>2.8000000000000011E-2</v>
      </c>
      <c r="AG1041" s="197">
        <f t="shared" si="227"/>
        <v>0.23482500000000009</v>
      </c>
      <c r="AH1041" s="198">
        <f>ROW(AC21)*AF1041^IF(AG1041=100%,0,1)*PRODUCT(INDEX(1-AF$1020:AF1040,))</f>
        <v>0.35252416048704321</v>
      </c>
      <c r="AI1041" s="198">
        <f t="shared" si="228"/>
        <v>4.5156582485280916</v>
      </c>
      <c r="AJ1041" s="197">
        <f t="shared" si="237"/>
        <v>1.8000000000000002E-2</v>
      </c>
      <c r="AK1041" s="197">
        <f t="shared" si="230"/>
        <v>0.15461249999999999</v>
      </c>
      <c r="AL1041" s="198">
        <f>ROW(AG21)*AJ1041^IF(AK1041=100%,0,1)*PRODUCT(INDEX(1-AJ$1020:AJ1040,))</f>
        <v>0.27030990136599925</v>
      </c>
      <c r="AM1041" s="199">
        <f t="shared" si="231"/>
        <v>3.2611152781408639</v>
      </c>
      <c r="AN1041" s="190"/>
    </row>
    <row r="1042" spans="1:40" ht="14.45" hidden="1" customHeight="1">
      <c r="A1042" s="190"/>
      <c r="B1042" s="686"/>
      <c r="C1042" s="196">
        <v>21</v>
      </c>
      <c r="D1042" s="200"/>
      <c r="E1042" s="200"/>
      <c r="F1042" s="198"/>
      <c r="G1042" s="198"/>
      <c r="H1042" s="197"/>
      <c r="I1042" s="197"/>
      <c r="J1042" s="198"/>
      <c r="K1042" s="198"/>
      <c r="L1042" s="197"/>
      <c r="M1042" s="197"/>
      <c r="N1042" s="198"/>
      <c r="O1042" s="198"/>
      <c r="P1042" s="197"/>
      <c r="Q1042" s="197"/>
      <c r="R1042" s="198"/>
      <c r="S1042" s="198"/>
      <c r="T1042" s="197"/>
      <c r="U1042" s="197"/>
      <c r="V1042" s="198"/>
      <c r="W1042" s="198"/>
      <c r="X1042" s="197"/>
      <c r="Y1042" s="197"/>
      <c r="Z1042" s="198"/>
      <c r="AA1042" s="198"/>
      <c r="AB1042" s="197">
        <f t="shared" si="235"/>
        <v>8.1000000000000016E-2</v>
      </c>
      <c r="AC1042" s="197">
        <f t="shared" si="224"/>
        <v>0.71424000000000043</v>
      </c>
      <c r="AD1042" s="198">
        <f>ROW(Y22)*AB1042^IF(AC1042=100%,0,1)*PRODUCT(INDEX(1-AB$1020:AB1041,))</f>
        <v>0.3611037497518817</v>
      </c>
      <c r="AE1042" s="198">
        <f t="shared" si="225"/>
        <v>7.6771458494432228</v>
      </c>
      <c r="AF1042" s="197">
        <f t="shared" si="236"/>
        <v>2.8000000000000011E-2</v>
      </c>
      <c r="AG1042" s="197">
        <f t="shared" si="227"/>
        <v>0.24784500000000009</v>
      </c>
      <c r="AH1042" s="198">
        <f>ROW(AC22)*AF1042^IF(AG1042=100%,0,1)*PRODUCT(INDEX(1-AF$1020:AF1041,))</f>
        <v>0.35897031656452061</v>
      </c>
      <c r="AI1042" s="198">
        <f t="shared" si="228"/>
        <v>4.8746285650926122</v>
      </c>
      <c r="AJ1042" s="197">
        <f t="shared" si="237"/>
        <v>1.8000000000000002E-2</v>
      </c>
      <c r="AK1042" s="197">
        <f t="shared" si="230"/>
        <v>0.16298249999999997</v>
      </c>
      <c r="AL1042" s="198">
        <f>ROW(AG22)*AJ1042^IF(AK1042=100%,0,1)*PRODUCT(INDEX(1-AJ$1020:AJ1041,))</f>
        <v>0.27808452900528796</v>
      </c>
      <c r="AM1042" s="199">
        <f t="shared" si="231"/>
        <v>3.5391998071461517</v>
      </c>
      <c r="AN1042" s="190"/>
    </row>
    <row r="1043" spans="1:40" ht="14.45" hidden="1" customHeight="1">
      <c r="A1043" s="190"/>
      <c r="B1043" s="686"/>
      <c r="C1043" s="196">
        <v>22</v>
      </c>
      <c r="D1043" s="200"/>
      <c r="E1043" s="200"/>
      <c r="F1043" s="198"/>
      <c r="G1043" s="198"/>
      <c r="H1043" s="197"/>
      <c r="I1043" s="197"/>
      <c r="J1043" s="198"/>
      <c r="K1043" s="198"/>
      <c r="L1043" s="197"/>
      <c r="M1043" s="197"/>
      <c r="N1043" s="198"/>
      <c r="O1043" s="198"/>
      <c r="P1043" s="197"/>
      <c r="Q1043" s="197"/>
      <c r="R1043" s="198"/>
      <c r="S1043" s="198"/>
      <c r="T1043" s="197"/>
      <c r="U1043" s="197"/>
      <c r="V1043" s="198"/>
      <c r="W1043" s="198"/>
      <c r="X1043" s="197"/>
      <c r="Y1043" s="197"/>
      <c r="Z1043" s="198"/>
      <c r="AA1043" s="198"/>
      <c r="AB1043" s="197">
        <f t="shared" si="235"/>
        <v>8.1000000000000016E-2</v>
      </c>
      <c r="AC1043" s="197">
        <f t="shared" si="224"/>
        <v>0.75190500000000049</v>
      </c>
      <c r="AD1043" s="198">
        <f>ROW(Y23)*AB1043^IF(AC1043=100%,0,1)*PRODUCT(INDEX(1-AB$1020:AB1042,))</f>
        <v>0.34693863447752377</v>
      </c>
      <c r="AE1043" s="198">
        <f t="shared" si="225"/>
        <v>8.0240844839207472</v>
      </c>
      <c r="AF1043" s="197">
        <f t="shared" si="236"/>
        <v>2.8000000000000011E-2</v>
      </c>
      <c r="AG1043" s="197">
        <f t="shared" si="227"/>
        <v>0.26086500000000012</v>
      </c>
      <c r="AH1043" s="198">
        <f>ROW(AC23)*AF1043^IF(AG1043=100%,0,1)*PRODUCT(INDEX(1-AF$1020:AF1042,))</f>
        <v>0.36477910895983739</v>
      </c>
      <c r="AI1043" s="198">
        <f t="shared" si="228"/>
        <v>5.2394076740524493</v>
      </c>
      <c r="AJ1043" s="197">
        <f t="shared" si="237"/>
        <v>1.8000000000000002E-2</v>
      </c>
      <c r="AK1043" s="197">
        <f t="shared" si="230"/>
        <v>0.17135249999999996</v>
      </c>
      <c r="AL1043" s="198">
        <f>ROW(AG23)*AJ1043^IF(AK1043=100%,0,1)*PRODUCT(INDEX(1-AJ$1020:AJ1042,))</f>
        <v>0.28549168964151972</v>
      </c>
      <c r="AM1043" s="199">
        <f t="shared" si="231"/>
        <v>3.8246914967876715</v>
      </c>
      <c r="AN1043" s="190"/>
    </row>
    <row r="1044" spans="1:40" ht="14.45" hidden="1" customHeight="1">
      <c r="A1044" s="190"/>
      <c r="B1044" s="686"/>
      <c r="C1044" s="196">
        <v>23</v>
      </c>
      <c r="D1044" s="200"/>
      <c r="E1044" s="200"/>
      <c r="F1044" s="198"/>
      <c r="G1044" s="198"/>
      <c r="H1044" s="197"/>
      <c r="I1044" s="197"/>
      <c r="J1044" s="198"/>
      <c r="K1044" s="198"/>
      <c r="L1044" s="197"/>
      <c r="M1044" s="197"/>
      <c r="N1044" s="198"/>
      <c r="O1044" s="198"/>
      <c r="P1044" s="197"/>
      <c r="Q1044" s="197"/>
      <c r="R1044" s="198"/>
      <c r="S1044" s="198"/>
      <c r="T1044" s="197"/>
      <c r="U1044" s="197"/>
      <c r="V1044" s="198"/>
      <c r="W1044" s="198"/>
      <c r="X1044" s="197"/>
      <c r="Y1044" s="197"/>
      <c r="Z1044" s="198"/>
      <c r="AA1044" s="198"/>
      <c r="AB1044" s="197">
        <f t="shared" si="235"/>
        <v>8.1000000000000016E-2</v>
      </c>
      <c r="AC1044" s="197">
        <f t="shared" si="224"/>
        <v>0.78957000000000055</v>
      </c>
      <c r="AD1044" s="198">
        <f>ROW(Y24)*AB1044^IF(AC1044=100%,0,1)*PRODUCT(INDEX(1-AB$1020:AB1043,))</f>
        <v>0.33269906617548978</v>
      </c>
      <c r="AE1044" s="198">
        <f t="shared" si="225"/>
        <v>8.3567835500962371</v>
      </c>
      <c r="AF1044" s="197">
        <f t="shared" si="236"/>
        <v>2.8000000000000011E-2</v>
      </c>
      <c r="AG1044" s="197">
        <f t="shared" si="227"/>
        <v>0.27388500000000016</v>
      </c>
      <c r="AH1044" s="198">
        <f>ROW(AC24)*AF1044^IF(AG1044=100%,0,1)*PRODUCT(INDEX(1-AF$1020:AF1043,))</f>
        <v>0.36998117625282984</v>
      </c>
      <c r="AI1044" s="198">
        <f t="shared" si="228"/>
        <v>5.6093888503052796</v>
      </c>
      <c r="AJ1044" s="197">
        <f t="shared" si="237"/>
        <v>1.8000000000000002E-2</v>
      </c>
      <c r="AK1044" s="197">
        <f t="shared" si="230"/>
        <v>0.17972249999999995</v>
      </c>
      <c r="AL1044" s="198">
        <f>ROW(AG24)*AJ1044^IF(AK1044=100%,0,1)*PRODUCT(INDEX(1-AJ$1020:AJ1043,))</f>
        <v>0.29254209310744944</v>
      </c>
      <c r="AM1044" s="199">
        <f t="shared" si="231"/>
        <v>4.1172335898951209</v>
      </c>
      <c r="AN1044" s="190"/>
    </row>
    <row r="1045" spans="1:40" ht="14.45" hidden="1" customHeight="1">
      <c r="A1045" s="190"/>
      <c r="B1045" s="686"/>
      <c r="C1045" s="196">
        <v>24</v>
      </c>
      <c r="D1045" s="200"/>
      <c r="E1045" s="200"/>
      <c r="F1045" s="198"/>
      <c r="G1045" s="198"/>
      <c r="H1045" s="197"/>
      <c r="I1045" s="197"/>
      <c r="J1045" s="198"/>
      <c r="K1045" s="198"/>
      <c r="L1045" s="197"/>
      <c r="M1045" s="197"/>
      <c r="N1045" s="198"/>
      <c r="O1045" s="198"/>
      <c r="P1045" s="197"/>
      <c r="Q1045" s="197"/>
      <c r="R1045" s="198"/>
      <c r="S1045" s="198"/>
      <c r="T1045" s="197"/>
      <c r="U1045" s="197"/>
      <c r="V1045" s="198"/>
      <c r="W1045" s="198"/>
      <c r="X1045" s="197"/>
      <c r="Y1045" s="197"/>
      <c r="Z1045" s="198"/>
      <c r="AA1045" s="198"/>
      <c r="AB1045" s="197">
        <f t="shared" si="235"/>
        <v>8.1000000000000016E-2</v>
      </c>
      <c r="AC1045" s="197">
        <f t="shared" si="224"/>
        <v>0.82723500000000061</v>
      </c>
      <c r="AD1045" s="198">
        <f>ROW(Y25)*AB1045^IF(AC1045=100%,0,1)*PRODUCT(INDEX(1-AB$1020:AB1044,))</f>
        <v>0.31849004355757826</v>
      </c>
      <c r="AE1045" s="198">
        <f t="shared" si="225"/>
        <v>8.6752735936538148</v>
      </c>
      <c r="AF1045" s="197">
        <f t="shared" si="236"/>
        <v>2.8000000000000011E-2</v>
      </c>
      <c r="AG1045" s="197">
        <f t="shared" si="227"/>
        <v>0.28690500000000019</v>
      </c>
      <c r="AH1045" s="198">
        <f>ROW(AC25)*AF1045^IF(AG1045=100%,0,1)*PRODUCT(INDEX(1-AF$1020:AF1044,))</f>
        <v>0.3746059409559902</v>
      </c>
      <c r="AI1045" s="198">
        <f t="shared" si="228"/>
        <v>5.9839947912612699</v>
      </c>
      <c r="AJ1045" s="197">
        <f t="shared" si="237"/>
        <v>1.8000000000000002E-2</v>
      </c>
      <c r="AK1045" s="197">
        <f t="shared" si="230"/>
        <v>0.18809249999999994</v>
      </c>
      <c r="AL1045" s="198">
        <f>ROW(AG25)*AJ1045^IF(AK1045=100%,0,1)*PRODUCT(INDEX(1-AJ$1020:AJ1044,))</f>
        <v>0.29924618274116183</v>
      </c>
      <c r="AM1045" s="199">
        <f t="shared" si="231"/>
        <v>4.4164797726362828</v>
      </c>
      <c r="AN1045" s="190"/>
    </row>
    <row r="1046" spans="1:40" ht="14.45" hidden="1" customHeight="1">
      <c r="A1046" s="190"/>
      <c r="B1046" s="686"/>
      <c r="C1046" s="196">
        <v>25</v>
      </c>
      <c r="D1046" s="200"/>
      <c r="E1046" s="200"/>
      <c r="F1046" s="198"/>
      <c r="G1046" s="198"/>
      <c r="H1046" s="197"/>
      <c r="I1046" s="197"/>
      <c r="J1046" s="198"/>
      <c r="K1046" s="198"/>
      <c r="L1046" s="197"/>
      <c r="M1046" s="197"/>
      <c r="N1046" s="198"/>
      <c r="O1046" s="198"/>
      <c r="P1046" s="197"/>
      <c r="Q1046" s="197"/>
      <c r="R1046" s="198"/>
      <c r="S1046" s="198"/>
      <c r="T1046" s="197"/>
      <c r="U1046" s="197"/>
      <c r="V1046" s="198"/>
      <c r="W1046" s="198"/>
      <c r="X1046" s="197"/>
      <c r="Y1046" s="197"/>
      <c r="Z1046" s="198"/>
      <c r="AA1046" s="198"/>
      <c r="AB1046" s="197">
        <f t="shared" si="235"/>
        <v>8.1000000000000016E-2</v>
      </c>
      <c r="AC1046" s="197">
        <f t="shared" si="224"/>
        <v>0.86490000000000067</v>
      </c>
      <c r="AD1046" s="198">
        <f>ROW(Y26)*AB1046^IF(AC1046=100%,0,1)*PRODUCT(INDEX(1-AB$1020:AB1045,))</f>
        <v>0.30440004403059095</v>
      </c>
      <c r="AE1046" s="198">
        <f t="shared" si="225"/>
        <v>8.9796736376844066</v>
      </c>
      <c r="AF1046" s="197">
        <f t="shared" si="236"/>
        <v>2.8000000000000011E-2</v>
      </c>
      <c r="AG1046" s="197">
        <f t="shared" si="227"/>
        <v>0.29992500000000022</v>
      </c>
      <c r="AH1046" s="198">
        <f>ROW(AC26)*AF1046^IF(AG1046=100%,0,1)*PRODUCT(INDEX(1-AF$1020:AF1045,))</f>
        <v>0.37868165359359135</v>
      </c>
      <c r="AI1046" s="198">
        <f t="shared" si="228"/>
        <v>6.3626764448548609</v>
      </c>
      <c r="AJ1046" s="197">
        <f t="shared" si="237"/>
        <v>1.8000000000000002E-2</v>
      </c>
      <c r="AK1046" s="197">
        <f t="shared" si="230"/>
        <v>0.19646249999999993</v>
      </c>
      <c r="AL1046" s="198">
        <f>ROW(AG26)*AJ1046^IF(AK1046=100%,0,1)*PRODUCT(INDEX(1-AJ$1020:AJ1045,))</f>
        <v>0.3056141415098938</v>
      </c>
      <c r="AM1046" s="199">
        <f t="shared" si="231"/>
        <v>4.7220939141461766</v>
      </c>
      <c r="AN1046" s="190"/>
    </row>
    <row r="1047" spans="1:40" ht="14.45" hidden="1" customHeight="1">
      <c r="A1047" s="190"/>
      <c r="B1047" s="686"/>
      <c r="C1047" s="196">
        <v>26</v>
      </c>
      <c r="D1047" s="200"/>
      <c r="E1047" s="200"/>
      <c r="F1047" s="198"/>
      <c r="G1047" s="198"/>
      <c r="H1047" s="197"/>
      <c r="I1047" s="197"/>
      <c r="J1047" s="198"/>
      <c r="K1047" s="198"/>
      <c r="L1047" s="197"/>
      <c r="M1047" s="197"/>
      <c r="N1047" s="198"/>
      <c r="O1047" s="198"/>
      <c r="P1047" s="197"/>
      <c r="Q1047" s="197"/>
      <c r="R1047" s="198"/>
      <c r="S1047" s="198"/>
      <c r="T1047" s="197"/>
      <c r="U1047" s="197"/>
      <c r="V1047" s="198"/>
      <c r="W1047" s="198"/>
      <c r="X1047" s="197"/>
      <c r="Y1047" s="197"/>
      <c r="Z1047" s="198"/>
      <c r="AA1047" s="198"/>
      <c r="AB1047" s="197">
        <f t="shared" si="235"/>
        <v>8.1000000000000016E-2</v>
      </c>
      <c r="AC1047" s="197">
        <f t="shared" si="224"/>
        <v>0.90256500000000073</v>
      </c>
      <c r="AD1047" s="198">
        <f>ROW(Y27)*AB1047^IF(AC1047=100%,0,1)*PRODUCT(INDEX(1-AB$1020:AB1046,))</f>
        <v>0.29050301125119438</v>
      </c>
      <c r="AE1047" s="198">
        <f t="shared" si="225"/>
        <v>9.2701766489356014</v>
      </c>
      <c r="AF1047" s="197">
        <f t="shared" si="236"/>
        <v>2.8000000000000011E-2</v>
      </c>
      <c r="AG1047" s="197">
        <f t="shared" si="227"/>
        <v>0.31294500000000025</v>
      </c>
      <c r="AH1047" s="198">
        <f>ROW(AC27)*AF1047^IF(AG1047=100%,0,1)*PRODUCT(INDEX(1-AF$1020:AF1046,))</f>
        <v>0.38223543526577741</v>
      </c>
      <c r="AI1047" s="198">
        <f t="shared" si="228"/>
        <v>6.7449118801206387</v>
      </c>
      <c r="AJ1047" s="197">
        <f t="shared" si="237"/>
        <v>1.8000000000000002E-2</v>
      </c>
      <c r="AK1047" s="197">
        <f t="shared" si="230"/>
        <v>0.20483249999999992</v>
      </c>
      <c r="AL1047" s="198">
        <f>ROW(AG27)*AJ1047^IF(AK1047=100%,0,1)*PRODUCT(INDEX(1-AJ$1020:AJ1046,))</f>
        <v>0.31165589799974319</v>
      </c>
      <c r="AM1047" s="199">
        <f t="shared" si="231"/>
        <v>5.0337498121459197</v>
      </c>
      <c r="AN1047" s="190"/>
    </row>
    <row r="1048" spans="1:40" ht="14.45" hidden="1" customHeight="1">
      <c r="A1048" s="190"/>
      <c r="B1048" s="686"/>
      <c r="C1048" s="196">
        <v>27</v>
      </c>
      <c r="D1048" s="200"/>
      <c r="E1048" s="200"/>
      <c r="F1048" s="198"/>
      <c r="G1048" s="198"/>
      <c r="H1048" s="197"/>
      <c r="I1048" s="197"/>
      <c r="J1048" s="198"/>
      <c r="K1048" s="198"/>
      <c r="L1048" s="197"/>
      <c r="M1048" s="197"/>
      <c r="N1048" s="198"/>
      <c r="O1048" s="198"/>
      <c r="P1048" s="197"/>
      <c r="Q1048" s="197"/>
      <c r="R1048" s="198"/>
      <c r="S1048" s="198"/>
      <c r="T1048" s="197"/>
      <c r="U1048" s="197"/>
      <c r="V1048" s="198"/>
      <c r="W1048" s="198"/>
      <c r="X1048" s="197"/>
      <c r="Y1048" s="197"/>
      <c r="Z1048" s="198"/>
      <c r="AA1048" s="198"/>
      <c r="AB1048" s="197">
        <f t="shared" si="235"/>
        <v>8.1000000000000016E-2</v>
      </c>
      <c r="AC1048" s="197">
        <f t="shared" si="224"/>
        <v>0.94023000000000079</v>
      </c>
      <c r="AD1048" s="198">
        <f>ROW(Y28)*AB1048^IF(AC1048=100%,0,1)*PRODUCT(INDEX(1-AB$1020:AB1047,))</f>
        <v>0.27686012909317537</v>
      </c>
      <c r="AE1048" s="198">
        <f t="shared" si="225"/>
        <v>9.5470367780287759</v>
      </c>
      <c r="AF1048" s="197">
        <f t="shared" si="236"/>
        <v>2.8000000000000011E-2</v>
      </c>
      <c r="AG1048" s="197">
        <f t="shared" si="227"/>
        <v>0.32596500000000028</v>
      </c>
      <c r="AH1048" s="198">
        <f>ROW(AC28)*AF1048^IF(AG1048=100%,0,1)*PRODUCT(INDEX(1-AF$1020:AF1047,))</f>
        <v>0.38529331874790357</v>
      </c>
      <c r="AI1048" s="198">
        <f t="shared" si="228"/>
        <v>7.1302051988685422</v>
      </c>
      <c r="AJ1048" s="197">
        <f t="shared" si="237"/>
        <v>1.8000000000000002E-2</v>
      </c>
      <c r="AK1048" s="197">
        <f t="shared" si="230"/>
        <v>0.21320249999999991</v>
      </c>
      <c r="AL1048" s="198">
        <f>ROW(AG28)*AJ1048^IF(AK1048=100%,0,1)*PRODUCT(INDEX(1-AJ$1020:AJ1047,))</f>
        <v>0.31738113227410875</v>
      </c>
      <c r="AM1048" s="199">
        <f t="shared" si="231"/>
        <v>5.3511309444200288</v>
      </c>
      <c r="AN1048" s="190"/>
    </row>
    <row r="1049" spans="1:40" ht="14.45" hidden="1" customHeight="1">
      <c r="A1049" s="190"/>
      <c r="B1049" s="686"/>
      <c r="C1049" s="196">
        <v>28</v>
      </c>
      <c r="D1049" s="200"/>
      <c r="E1049" s="200"/>
      <c r="F1049" s="198"/>
      <c r="G1049" s="198"/>
      <c r="H1049" s="197"/>
      <c r="I1049" s="197"/>
      <c r="J1049" s="198"/>
      <c r="K1049" s="198"/>
      <c r="L1049" s="197"/>
      <c r="M1049" s="197"/>
      <c r="N1049" s="198"/>
      <c r="O1049" s="198"/>
      <c r="P1049" s="197"/>
      <c r="Q1049" s="197"/>
      <c r="R1049" s="198"/>
      <c r="S1049" s="198"/>
      <c r="T1049" s="197"/>
      <c r="U1049" s="197"/>
      <c r="V1049" s="198"/>
      <c r="W1049" s="198"/>
      <c r="X1049" s="197"/>
      <c r="Y1049" s="197"/>
      <c r="Z1049" s="198"/>
      <c r="AA1049" s="198"/>
      <c r="AB1049" s="197">
        <f t="shared" si="235"/>
        <v>8.1000000000000016E-2</v>
      </c>
      <c r="AC1049" s="197">
        <f t="shared" si="224"/>
        <v>0.97789500000000085</v>
      </c>
      <c r="AD1049" s="198">
        <f>ROW(Y29)*AB1049^IF(AC1049=100%,0,1)*PRODUCT(INDEX(1-AB$1020:AB1048,))</f>
        <v>0.2635214035879363</v>
      </c>
      <c r="AE1049" s="198">
        <f t="shared" si="225"/>
        <v>9.8105581816167131</v>
      </c>
      <c r="AF1049" s="197">
        <f t="shared" si="236"/>
        <v>2.8000000000000011E-2</v>
      </c>
      <c r="AG1049" s="197">
        <f t="shared" si="227"/>
        <v>0.33898500000000031</v>
      </c>
      <c r="AH1049" s="198">
        <f>ROW(AC29)*AF1049^IF(AG1049=100%,0,1)*PRODUCT(INDEX(1-AF$1020:AF1048,))</f>
        <v>0.38788028817378234</v>
      </c>
      <c r="AI1049" s="198">
        <f t="shared" si="228"/>
        <v>7.5180854870423248</v>
      </c>
      <c r="AJ1049" s="197">
        <f t="shared" si="237"/>
        <v>1.8000000000000002E-2</v>
      </c>
      <c r="AK1049" s="197">
        <f t="shared" si="230"/>
        <v>0.22157249999999989</v>
      </c>
      <c r="AL1049" s="198">
        <f>ROW(AG29)*AJ1049^IF(AK1049=100%,0,1)*PRODUCT(INDEX(1-AJ$1020:AJ1048,))</f>
        <v>0.32279928160364529</v>
      </c>
      <c r="AM1049" s="199">
        <f t="shared" si="231"/>
        <v>5.6739302260236739</v>
      </c>
      <c r="AN1049" s="190"/>
    </row>
    <row r="1050" spans="1:40" ht="14.45" customHeight="1">
      <c r="A1050" s="190"/>
      <c r="B1050" s="686"/>
      <c r="C1050" s="196">
        <v>29</v>
      </c>
      <c r="D1050" s="200"/>
      <c r="E1050" s="200"/>
      <c r="F1050" s="198"/>
      <c r="G1050" s="198"/>
      <c r="H1050" s="197"/>
      <c r="I1050" s="197"/>
      <c r="J1050" s="198"/>
      <c r="K1050" s="198"/>
      <c r="L1050" s="197"/>
      <c r="M1050" s="197"/>
      <c r="N1050" s="198"/>
      <c r="O1050" s="198"/>
      <c r="P1050" s="197"/>
      <c r="Q1050" s="197"/>
      <c r="R1050" s="198"/>
      <c r="S1050" s="198"/>
      <c r="T1050" s="197"/>
      <c r="U1050" s="197"/>
      <c r="V1050" s="198"/>
      <c r="W1050" s="198"/>
      <c r="X1050" s="197"/>
      <c r="Y1050" s="197"/>
      <c r="Z1050" s="198"/>
      <c r="AA1050" s="198"/>
      <c r="AB1050" s="197">
        <f t="shared" si="235"/>
        <v>8.1000000000000016E-2</v>
      </c>
      <c r="AC1050" s="197">
        <f t="shared" si="224"/>
        <v>1</v>
      </c>
      <c r="AD1050" s="198">
        <f>ROW(Y30)*AB1050^IF(AC1050=100%,0,1)*PRODUCT(INDEX(1-AB$1020:AB1049,))</f>
        <v>3.0929268186119208</v>
      </c>
      <c r="AE1050" s="198">
        <f t="shared" si="225"/>
        <v>12.903485000228635</v>
      </c>
      <c r="AF1050" s="197">
        <f t="shared" si="236"/>
        <v>2.8000000000000011E-2</v>
      </c>
      <c r="AG1050" s="197">
        <f t="shared" si="227"/>
        <v>0.35200500000000035</v>
      </c>
      <c r="AH1050" s="198">
        <f>ROW(AC30)*AF1050^IF(AG1050=100%,0,1)*PRODUCT(INDEX(1-AF$1020:AF1049,))</f>
        <v>0.39002031734991355</v>
      </c>
      <c r="AI1050" s="198">
        <f t="shared" si="228"/>
        <v>7.9081058043922381</v>
      </c>
      <c r="AJ1050" s="197">
        <f t="shared" si="237"/>
        <v>1.8000000000000002E-2</v>
      </c>
      <c r="AK1050" s="197">
        <f t="shared" si="230"/>
        <v>0.22994249999999988</v>
      </c>
      <c r="AL1050" s="198">
        <f>ROW(AG30)*AJ1050^IF(AK1050=100%,0,1)*PRODUCT(INDEX(1-AJ$1020:AJ1049,))</f>
        <v>0.32791954607046175</v>
      </c>
      <c r="AM1050" s="199">
        <f t="shared" si="231"/>
        <v>6.0018497720941353</v>
      </c>
      <c r="AN1050" s="190"/>
    </row>
    <row r="1051" spans="1:40" ht="14.45" hidden="1" customHeight="1">
      <c r="A1051" s="190"/>
      <c r="B1051" s="686"/>
      <c r="C1051" s="196">
        <v>30</v>
      </c>
      <c r="D1051" s="200"/>
      <c r="E1051" s="200"/>
      <c r="F1051" s="198"/>
      <c r="G1051" s="198"/>
      <c r="H1051" s="197"/>
      <c r="I1051" s="197"/>
      <c r="J1051" s="198"/>
      <c r="K1051" s="198"/>
      <c r="L1051" s="197"/>
      <c r="M1051" s="197"/>
      <c r="N1051" s="198"/>
      <c r="O1051" s="198"/>
      <c r="P1051" s="197"/>
      <c r="Q1051" s="197"/>
      <c r="R1051" s="198"/>
      <c r="S1051" s="198"/>
      <c r="T1051" s="197"/>
      <c r="U1051" s="197"/>
      <c r="V1051" s="198"/>
      <c r="W1051" s="198"/>
      <c r="X1051" s="197"/>
      <c r="Y1051" s="197"/>
      <c r="Z1051" s="198"/>
      <c r="AA1051" s="198"/>
      <c r="AB1051" s="197"/>
      <c r="AC1051" s="197"/>
      <c r="AD1051" s="198"/>
      <c r="AE1051" s="198"/>
      <c r="AF1051" s="197">
        <f t="shared" si="236"/>
        <v>2.8000000000000011E-2</v>
      </c>
      <c r="AG1051" s="197">
        <f t="shared" si="227"/>
        <v>0.36502500000000038</v>
      </c>
      <c r="AH1051" s="198">
        <f>ROW(AC31)*AF1051^IF(AG1051=100%,0,1)*PRODUCT(INDEX(1-AF$1020:AF1050,))</f>
        <v>0.39173640674625315</v>
      </c>
      <c r="AI1051" s="198">
        <f t="shared" si="228"/>
        <v>8.2998422111384915</v>
      </c>
      <c r="AJ1051" s="197">
        <f t="shared" si="237"/>
        <v>1.8000000000000002E-2</v>
      </c>
      <c r="AK1051" s="197">
        <f t="shared" si="230"/>
        <v>0.23831249999999987</v>
      </c>
      <c r="AL1051" s="198">
        <f>ROW(AG31)*AJ1051^IF(AK1051=100%,0,1)*PRODUCT(INDEX(1-AJ$1020:AJ1050,))</f>
        <v>0.33275089404923325</v>
      </c>
      <c r="AM1051" s="199">
        <f t="shared" si="231"/>
        <v>6.3346006661433689</v>
      </c>
      <c r="AN1051" s="190"/>
    </row>
    <row r="1052" spans="1:40" ht="14.45" hidden="1" customHeight="1">
      <c r="A1052" s="190"/>
      <c r="B1052" s="686"/>
      <c r="C1052" s="196">
        <v>31</v>
      </c>
      <c r="D1052" s="200"/>
      <c r="E1052" s="200"/>
      <c r="F1052" s="198"/>
      <c r="G1052" s="198"/>
      <c r="H1052" s="197"/>
      <c r="I1052" s="197"/>
      <c r="J1052" s="198"/>
      <c r="K1052" s="198"/>
      <c r="L1052" s="197"/>
      <c r="M1052" s="197"/>
      <c r="N1052" s="198"/>
      <c r="O1052" s="198"/>
      <c r="P1052" s="197"/>
      <c r="Q1052" s="197"/>
      <c r="R1052" s="198"/>
      <c r="S1052" s="198"/>
      <c r="T1052" s="197"/>
      <c r="U1052" s="197"/>
      <c r="V1052" s="198"/>
      <c r="W1052" s="198"/>
      <c r="X1052" s="197"/>
      <c r="Y1052" s="197"/>
      <c r="Z1052" s="198"/>
      <c r="AA1052" s="198"/>
      <c r="AB1052" s="197"/>
      <c r="AC1052" s="197"/>
      <c r="AD1052" s="198"/>
      <c r="AE1052" s="198"/>
      <c r="AF1052" s="197">
        <f t="shared" si="236"/>
        <v>2.8000000000000011E-2</v>
      </c>
      <c r="AG1052" s="197">
        <f t="shared" si="227"/>
        <v>0.37804500000000041</v>
      </c>
      <c r="AH1052" s="198">
        <f>ROW(AC32)*AF1052^IF(AG1052=100%,0,1)*PRODUCT(INDEX(1-AF$1020:AF1051,))</f>
        <v>0.39305061920759538</v>
      </c>
      <c r="AI1052" s="198">
        <f t="shared" si="228"/>
        <v>8.6928928303460875</v>
      </c>
      <c r="AJ1052" s="197">
        <f t="shared" si="237"/>
        <v>1.8000000000000002E-2</v>
      </c>
      <c r="AK1052" s="197">
        <f t="shared" si="230"/>
        <v>0.24668249999999986</v>
      </c>
      <c r="AL1052" s="198">
        <f>ROW(AG32)*AJ1052^IF(AK1052=100%,0,1)*PRODUCT(INDEX(1-AJ$1020:AJ1051,))</f>
        <v>0.33730206756784215</v>
      </c>
      <c r="AM1052" s="199">
        <f t="shared" si="231"/>
        <v>6.6719027337112111</v>
      </c>
      <c r="AN1052" s="190"/>
    </row>
    <row r="1053" spans="1:40" ht="14.45" hidden="1" customHeight="1">
      <c r="A1053" s="190"/>
      <c r="B1053" s="686"/>
      <c r="C1053" s="196">
        <v>32</v>
      </c>
      <c r="D1053" s="200"/>
      <c r="E1053" s="200"/>
      <c r="F1053" s="198"/>
      <c r="G1053" s="198"/>
      <c r="H1053" s="197"/>
      <c r="I1053" s="197"/>
      <c r="J1053" s="198"/>
      <c r="K1053" s="198"/>
      <c r="L1053" s="197"/>
      <c r="M1053" s="197"/>
      <c r="N1053" s="198"/>
      <c r="O1053" s="198"/>
      <c r="P1053" s="197"/>
      <c r="Q1053" s="197"/>
      <c r="R1053" s="198"/>
      <c r="S1053" s="198"/>
      <c r="T1053" s="197"/>
      <c r="U1053" s="197"/>
      <c r="V1053" s="198"/>
      <c r="W1053" s="198"/>
      <c r="X1053" s="197"/>
      <c r="Y1053" s="197"/>
      <c r="Z1053" s="198"/>
      <c r="AA1053" s="198"/>
      <c r="AB1053" s="197"/>
      <c r="AC1053" s="197"/>
      <c r="AD1053" s="198"/>
      <c r="AE1053" s="198"/>
      <c r="AF1053" s="197">
        <f t="shared" si="236"/>
        <v>2.8000000000000011E-2</v>
      </c>
      <c r="AG1053" s="197">
        <f t="shared" si="227"/>
        <v>0.39106500000000044</v>
      </c>
      <c r="AH1053" s="198">
        <f>ROW(AC33)*AF1053^IF(AG1053=100%,0,1)*PRODUCT(INDEX(1-AF$1020:AF1052,))</f>
        <v>0.39398411442821341</v>
      </c>
      <c r="AI1053" s="198">
        <f t="shared" si="228"/>
        <v>9.0868769447743016</v>
      </c>
      <c r="AJ1053" s="197">
        <f t="shared" si="237"/>
        <v>1.8000000000000002E-2</v>
      </c>
      <c r="AK1053" s="197">
        <f t="shared" si="230"/>
        <v>0.25505249999999985</v>
      </c>
      <c r="AL1053" s="198">
        <f>ROW(AG33)*AJ1053^IF(AK1053=100%,0,1)*PRODUCT(INDEX(1-AJ$1020:AJ1052,))</f>
        <v>0.34158158755010909</v>
      </c>
      <c r="AM1053" s="199">
        <f t="shared" si="231"/>
        <v>7.0134843212613198</v>
      </c>
      <c r="AN1053" s="190"/>
    </row>
    <row r="1054" spans="1:40" ht="14.45" hidden="1" customHeight="1">
      <c r="A1054" s="190"/>
      <c r="B1054" s="686"/>
      <c r="C1054" s="196">
        <v>33</v>
      </c>
      <c r="D1054" s="200"/>
      <c r="E1054" s="200"/>
      <c r="F1054" s="198"/>
      <c r="G1054" s="198"/>
      <c r="H1054" s="197"/>
      <c r="I1054" s="197"/>
      <c r="J1054" s="198"/>
      <c r="K1054" s="198"/>
      <c r="L1054" s="197"/>
      <c r="M1054" s="197"/>
      <c r="N1054" s="198"/>
      <c r="O1054" s="198"/>
      <c r="P1054" s="197"/>
      <c r="Q1054" s="197"/>
      <c r="R1054" s="198"/>
      <c r="S1054" s="198"/>
      <c r="T1054" s="197"/>
      <c r="U1054" s="197"/>
      <c r="V1054" s="198"/>
      <c r="W1054" s="198"/>
      <c r="X1054" s="197"/>
      <c r="Y1054" s="197"/>
      <c r="Z1054" s="198"/>
      <c r="AA1054" s="198"/>
      <c r="AB1054" s="197"/>
      <c r="AC1054" s="197"/>
      <c r="AD1054" s="198"/>
      <c r="AE1054" s="198"/>
      <c r="AF1054" s="197">
        <f t="shared" si="236"/>
        <v>2.8000000000000011E-2</v>
      </c>
      <c r="AG1054" s="197">
        <f t="shared" si="227"/>
        <v>0.40408500000000047</v>
      </c>
      <c r="AH1054" s="198">
        <f>ROW(AC34)*AF1054^IF(AG1054=100%,0,1)*PRODUCT(INDEX(1-AF$1020:AF1053,))</f>
        <v>0.3945571822310181</v>
      </c>
      <c r="AI1054" s="198">
        <f t="shared" si="228"/>
        <v>9.4814341270053202</v>
      </c>
      <c r="AJ1054" s="197">
        <f t="shared" si="237"/>
        <v>1.8000000000000002E-2</v>
      </c>
      <c r="AK1054" s="197">
        <f t="shared" si="230"/>
        <v>0.26342249999999984</v>
      </c>
      <c r="AL1054" s="198">
        <f>ROW(AG34)*AJ1054^IF(AK1054=100%,0,1)*PRODUCT(INDEX(1-AJ$1020:AJ1053,))</f>
        <v>0.34559775894312256</v>
      </c>
      <c r="AM1054" s="199">
        <f t="shared" si="231"/>
        <v>7.3590820802044421</v>
      </c>
      <c r="AN1054" s="190"/>
    </row>
    <row r="1055" spans="1:40" ht="14.45" hidden="1" customHeight="1">
      <c r="A1055" s="190"/>
      <c r="B1055" s="686"/>
      <c r="C1055" s="196">
        <v>34</v>
      </c>
      <c r="D1055" s="200"/>
      <c r="E1055" s="200"/>
      <c r="F1055" s="198"/>
      <c r="G1055" s="198"/>
      <c r="H1055" s="197"/>
      <c r="I1055" s="197"/>
      <c r="J1055" s="198"/>
      <c r="K1055" s="198"/>
      <c r="L1055" s="197"/>
      <c r="M1055" s="197"/>
      <c r="N1055" s="198"/>
      <c r="O1055" s="198"/>
      <c r="P1055" s="197"/>
      <c r="Q1055" s="197"/>
      <c r="R1055" s="198"/>
      <c r="S1055" s="198"/>
      <c r="T1055" s="197"/>
      <c r="U1055" s="197"/>
      <c r="V1055" s="198"/>
      <c r="W1055" s="198"/>
      <c r="X1055" s="197"/>
      <c r="Y1055" s="197"/>
      <c r="Z1055" s="198"/>
      <c r="AA1055" s="198"/>
      <c r="AB1055" s="197"/>
      <c r="AC1055" s="197"/>
      <c r="AD1055" s="198"/>
      <c r="AE1055" s="198"/>
      <c r="AF1055" s="197">
        <f t="shared" si="236"/>
        <v>2.8000000000000011E-2</v>
      </c>
      <c r="AG1055" s="197">
        <f t="shared" si="227"/>
        <v>0.4171050000000005</v>
      </c>
      <c r="AH1055" s="198">
        <f>ROW(AC35)*AF1055^IF(AG1055=100%,0,1)*PRODUCT(INDEX(1-AF$1020:AF1054,))</f>
        <v>0.39478927469115399</v>
      </c>
      <c r="AI1055" s="198">
        <f t="shared" si="228"/>
        <v>9.8762234016964747</v>
      </c>
      <c r="AJ1055" s="197">
        <f t="shared" si="237"/>
        <v>1.8000000000000002E-2</v>
      </c>
      <c r="AK1055" s="197">
        <f t="shared" si="230"/>
        <v>0.27179249999999983</v>
      </c>
      <c r="AL1055" s="198">
        <f>ROW(AG35)*AJ1055^IF(AK1055=100%,0,1)*PRODUCT(INDEX(1-AJ$1020:AJ1054,))</f>
        <v>0.34935867573162122</v>
      </c>
      <c r="AM1055" s="199">
        <f t="shared" si="231"/>
        <v>7.7084407559360635</v>
      </c>
      <c r="AN1055" s="190"/>
    </row>
    <row r="1056" spans="1:40" ht="14.45" hidden="1" customHeight="1">
      <c r="A1056" s="190"/>
      <c r="B1056" s="686"/>
      <c r="C1056" s="196">
        <v>35</v>
      </c>
      <c r="D1056" s="200"/>
      <c r="E1056" s="200"/>
      <c r="F1056" s="198"/>
      <c r="G1056" s="198"/>
      <c r="H1056" s="197"/>
      <c r="I1056" s="197"/>
      <c r="J1056" s="198"/>
      <c r="K1056" s="198"/>
      <c r="L1056" s="197"/>
      <c r="M1056" s="197"/>
      <c r="N1056" s="198"/>
      <c r="O1056" s="198"/>
      <c r="P1056" s="197"/>
      <c r="Q1056" s="197"/>
      <c r="R1056" s="198"/>
      <c r="S1056" s="198"/>
      <c r="T1056" s="197"/>
      <c r="U1056" s="197"/>
      <c r="V1056" s="198"/>
      <c r="W1056" s="198"/>
      <c r="X1056" s="197"/>
      <c r="Y1056" s="197"/>
      <c r="Z1056" s="198"/>
      <c r="AA1056" s="198"/>
      <c r="AB1056" s="197"/>
      <c r="AC1056" s="197"/>
      <c r="AD1056" s="198"/>
      <c r="AE1056" s="198"/>
      <c r="AF1056" s="197">
        <f t="shared" si="236"/>
        <v>2.8000000000000011E-2</v>
      </c>
      <c r="AG1056" s="197">
        <f t="shared" si="227"/>
        <v>0.43012500000000053</v>
      </c>
      <c r="AH1056" s="198">
        <f>ROW(AC36)*AF1056^IF(AG1056=100%,0,1)*PRODUCT(INDEX(1-AF$1020:AF1055,))</f>
        <v>0.39469903714265314</v>
      </c>
      <c r="AI1056" s="198">
        <f t="shared" si="228"/>
        <v>10.270922438839127</v>
      </c>
      <c r="AJ1056" s="197">
        <f t="shared" si="237"/>
        <v>1.8000000000000002E-2</v>
      </c>
      <c r="AK1056" s="197">
        <f t="shared" si="230"/>
        <v>0.28016249999999981</v>
      </c>
      <c r="AL1056" s="198">
        <f>ROW(AG36)*AJ1056^IF(AK1056=100%,0,1)*PRODUCT(INDEX(1-AJ$1020:AJ1055,))</f>
        <v>0.35287222584183642</v>
      </c>
      <c r="AM1056" s="199">
        <f t="shared" si="231"/>
        <v>8.061312981777899</v>
      </c>
      <c r="AN1056" s="190"/>
    </row>
    <row r="1057" spans="1:40" ht="14.45" hidden="1" customHeight="1">
      <c r="A1057" s="190"/>
      <c r="B1057" s="686"/>
      <c r="C1057" s="196">
        <v>36</v>
      </c>
      <c r="D1057" s="200"/>
      <c r="E1057" s="200"/>
      <c r="F1057" s="198"/>
      <c r="G1057" s="198"/>
      <c r="H1057" s="197"/>
      <c r="I1057" s="197"/>
      <c r="J1057" s="198"/>
      <c r="K1057" s="198"/>
      <c r="L1057" s="197"/>
      <c r="M1057" s="197"/>
      <c r="N1057" s="198"/>
      <c r="O1057" s="198"/>
      <c r="P1057" s="197"/>
      <c r="Q1057" s="197"/>
      <c r="R1057" s="198"/>
      <c r="S1057" s="198"/>
      <c r="T1057" s="197"/>
      <c r="U1057" s="197"/>
      <c r="V1057" s="198"/>
      <c r="W1057" s="198"/>
      <c r="X1057" s="197"/>
      <c r="Y1057" s="197"/>
      <c r="Z1057" s="198"/>
      <c r="AA1057" s="198"/>
      <c r="AB1057" s="197"/>
      <c r="AC1057" s="197"/>
      <c r="AD1057" s="198"/>
      <c r="AE1057" s="198"/>
      <c r="AF1057" s="197">
        <f t="shared" si="236"/>
        <v>2.8000000000000011E-2</v>
      </c>
      <c r="AG1057" s="197">
        <f t="shared" si="227"/>
        <v>0.44314500000000057</v>
      </c>
      <c r="AH1057" s="198">
        <f>ROW(AC37)*AF1057^IF(AG1057=100%,0,1)*PRODUCT(INDEX(1-AF$1020:AF1056,))</f>
        <v>0.39430433810551047</v>
      </c>
      <c r="AI1057" s="198">
        <f t="shared" si="228"/>
        <v>10.665226776944637</v>
      </c>
      <c r="AJ1057" s="197">
        <f t="shared" si="237"/>
        <v>1.8000000000000002E-2</v>
      </c>
      <c r="AK1057" s="197">
        <f t="shared" si="230"/>
        <v>0.2885324999999998</v>
      </c>
      <c r="AL1057" s="198">
        <f>ROW(AG37)*AJ1057^IF(AK1057=100%,0,1)*PRODUCT(INDEX(1-AJ$1020:AJ1056,))</f>
        <v>0.35614609593714669</v>
      </c>
      <c r="AM1057" s="199">
        <f t="shared" si="231"/>
        <v>8.417459077715046</v>
      </c>
      <c r="AN1057" s="190"/>
    </row>
    <row r="1058" spans="1:40" ht="14.45" hidden="1" customHeight="1">
      <c r="A1058" s="190"/>
      <c r="B1058" s="686"/>
      <c r="C1058" s="196">
        <v>37</v>
      </c>
      <c r="D1058" s="200"/>
      <c r="E1058" s="200"/>
      <c r="F1058" s="198"/>
      <c r="G1058" s="198"/>
      <c r="H1058" s="197"/>
      <c r="I1058" s="197"/>
      <c r="J1058" s="198"/>
      <c r="K1058" s="198"/>
      <c r="L1058" s="197"/>
      <c r="M1058" s="197"/>
      <c r="N1058" s="198"/>
      <c r="O1058" s="198"/>
      <c r="P1058" s="197"/>
      <c r="Q1058" s="197"/>
      <c r="R1058" s="198"/>
      <c r="S1058" s="198"/>
      <c r="T1058" s="197"/>
      <c r="U1058" s="197"/>
      <c r="V1058" s="198"/>
      <c r="W1058" s="198"/>
      <c r="X1058" s="197"/>
      <c r="Y1058" s="197"/>
      <c r="Z1058" s="198"/>
      <c r="AA1058" s="198"/>
      <c r="AB1058" s="197"/>
      <c r="AC1058" s="197"/>
      <c r="AD1058" s="198"/>
      <c r="AE1058" s="198"/>
      <c r="AF1058" s="197">
        <f t="shared" si="236"/>
        <v>2.8000000000000011E-2</v>
      </c>
      <c r="AG1058" s="197">
        <f t="shared" si="227"/>
        <v>0.4561650000000006</v>
      </c>
      <c r="AH1058" s="198">
        <f>ROW(AC38)*AF1058^IF(AG1058=100%,0,1)*PRODUCT(INDEX(1-AF$1020:AF1057,))</f>
        <v>0.39362229816932798</v>
      </c>
      <c r="AI1058" s="198">
        <f t="shared" si="228"/>
        <v>11.058849075113965</v>
      </c>
      <c r="AJ1058" s="197">
        <f t="shared" si="237"/>
        <v>1.8000000000000002E-2</v>
      </c>
      <c r="AK1058" s="197">
        <f t="shared" si="230"/>
        <v>0.29690249999999979</v>
      </c>
      <c r="AL1058" s="198">
        <f>ROW(AG38)*AJ1058^IF(AK1058=100%,0,1)*PRODUCT(INDEX(1-AJ$1020:AJ1057,))</f>
        <v>0.35918777610785318</v>
      </c>
      <c r="AM1058" s="199">
        <f t="shared" si="231"/>
        <v>8.7766468538228999</v>
      </c>
      <c r="AN1058" s="190"/>
    </row>
    <row r="1059" spans="1:40" ht="14.45" hidden="1" customHeight="1">
      <c r="A1059" s="190"/>
      <c r="B1059" s="686"/>
      <c r="C1059" s="196">
        <v>38</v>
      </c>
      <c r="D1059" s="200"/>
      <c r="E1059" s="200"/>
      <c r="F1059" s="198"/>
      <c r="G1059" s="198"/>
      <c r="H1059" s="197"/>
      <c r="I1059" s="197"/>
      <c r="J1059" s="198"/>
      <c r="K1059" s="198"/>
      <c r="L1059" s="197"/>
      <c r="M1059" s="197"/>
      <c r="N1059" s="198"/>
      <c r="O1059" s="198"/>
      <c r="P1059" s="197"/>
      <c r="Q1059" s="197"/>
      <c r="R1059" s="198"/>
      <c r="S1059" s="198"/>
      <c r="T1059" s="197"/>
      <c r="U1059" s="197"/>
      <c r="V1059" s="198"/>
      <c r="W1059" s="198"/>
      <c r="X1059" s="197"/>
      <c r="Y1059" s="197"/>
      <c r="Z1059" s="198"/>
      <c r="AA1059" s="198"/>
      <c r="AB1059" s="197"/>
      <c r="AC1059" s="197"/>
      <c r="AD1059" s="198"/>
      <c r="AE1059" s="198"/>
      <c r="AF1059" s="197">
        <f t="shared" si="236"/>
        <v>2.8000000000000011E-2</v>
      </c>
      <c r="AG1059" s="197">
        <f t="shared" si="227"/>
        <v>0.46918500000000063</v>
      </c>
      <c r="AH1059" s="198">
        <f>ROW(AC39)*AF1059^IF(AG1059=100%,0,1)*PRODUCT(INDEX(1-AF$1020:AF1058,))</f>
        <v>0.39266931786849696</v>
      </c>
      <c r="AI1059" s="198">
        <f t="shared" si="228"/>
        <v>11.451518392982463</v>
      </c>
      <c r="AJ1059" s="197">
        <f t="shared" si="237"/>
        <v>1.8000000000000002E-2</v>
      </c>
      <c r="AK1059" s="197">
        <f t="shared" si="230"/>
        <v>0.30527249999999978</v>
      </c>
      <c r="AL1059" s="198">
        <f>ROW(AG39)*AJ1059^IF(AK1059=100%,0,1)*PRODUCT(INDEX(1-AJ$1020:AJ1058,))</f>
        <v>0.36200456445733059</v>
      </c>
      <c r="AM1059" s="199">
        <f t="shared" si="231"/>
        <v>9.1386514182802312</v>
      </c>
      <c r="AN1059" s="190"/>
    </row>
    <row r="1060" spans="1:40" ht="14.45" hidden="1" customHeight="1">
      <c r="A1060" s="190"/>
      <c r="B1060" s="686"/>
      <c r="C1060" s="196">
        <v>39</v>
      </c>
      <c r="D1060" s="200"/>
      <c r="E1060" s="200"/>
      <c r="F1060" s="198"/>
      <c r="G1060" s="198"/>
      <c r="H1060" s="197"/>
      <c r="I1060" s="197"/>
      <c r="J1060" s="198"/>
      <c r="K1060" s="198"/>
      <c r="L1060" s="197"/>
      <c r="M1060" s="197"/>
      <c r="N1060" s="198"/>
      <c r="O1060" s="198"/>
      <c r="P1060" s="197"/>
      <c r="Q1060" s="197"/>
      <c r="R1060" s="198"/>
      <c r="S1060" s="198"/>
      <c r="T1060" s="197"/>
      <c r="U1060" s="197"/>
      <c r="V1060" s="198"/>
      <c r="W1060" s="198"/>
      <c r="X1060" s="197"/>
      <c r="Y1060" s="197"/>
      <c r="Z1060" s="198"/>
      <c r="AA1060" s="198"/>
      <c r="AB1060" s="197"/>
      <c r="AC1060" s="197"/>
      <c r="AD1060" s="198"/>
      <c r="AE1060" s="198"/>
      <c r="AF1060" s="197">
        <f t="shared" si="236"/>
        <v>2.8000000000000011E-2</v>
      </c>
      <c r="AG1060" s="197">
        <f t="shared" si="227"/>
        <v>0.48220500000000066</v>
      </c>
      <c r="AH1060" s="198">
        <f>ROW(AC40)*AF1060^IF(AG1060=100%,0,1)*PRODUCT(INDEX(1-AF$1020:AF1059,))</f>
        <v>0.39146110458274774</v>
      </c>
      <c r="AI1060" s="198">
        <f t="shared" si="228"/>
        <v>11.84297949756521</v>
      </c>
      <c r="AJ1060" s="197">
        <f t="shared" si="237"/>
        <v>1.8000000000000002E-2</v>
      </c>
      <c r="AK1060" s="197">
        <f t="shared" si="230"/>
        <v>0.31364249999999977</v>
      </c>
      <c r="AL1060" s="198">
        <f>ROW(AG40)*AJ1060^IF(AK1060=100%,0,1)*PRODUCT(INDEX(1-AJ$1020:AJ1059,))</f>
        <v>0.36460357158676782</v>
      </c>
      <c r="AM1060" s="199">
        <f t="shared" si="231"/>
        <v>9.5032549898669991</v>
      </c>
      <c r="AN1060" s="190"/>
    </row>
    <row r="1061" spans="1:40" ht="14.45" hidden="1" customHeight="1">
      <c r="A1061" s="190"/>
      <c r="B1061" s="686"/>
      <c r="C1061" s="196">
        <v>40</v>
      </c>
      <c r="D1061" s="200"/>
      <c r="E1061" s="200"/>
      <c r="F1061" s="198"/>
      <c r="G1061" s="198"/>
      <c r="H1061" s="197"/>
      <c r="I1061" s="197"/>
      <c r="J1061" s="198"/>
      <c r="K1061" s="198"/>
      <c r="L1061" s="197"/>
      <c r="M1061" s="197"/>
      <c r="N1061" s="198"/>
      <c r="O1061" s="198"/>
      <c r="P1061" s="197"/>
      <c r="Q1061" s="197"/>
      <c r="R1061" s="198"/>
      <c r="S1061" s="198"/>
      <c r="T1061" s="197"/>
      <c r="U1061" s="197"/>
      <c r="V1061" s="198"/>
      <c r="W1061" s="198"/>
      <c r="X1061" s="197"/>
      <c r="Y1061" s="197"/>
      <c r="Z1061" s="198"/>
      <c r="AA1061" s="198"/>
      <c r="AB1061" s="197"/>
      <c r="AC1061" s="197"/>
      <c r="AD1061" s="198"/>
      <c r="AE1061" s="198"/>
      <c r="AF1061" s="197">
        <f t="shared" si="236"/>
        <v>2.8000000000000011E-2</v>
      </c>
      <c r="AG1061" s="197">
        <f t="shared" si="227"/>
        <v>0.49522500000000069</v>
      </c>
      <c r="AH1061" s="198">
        <f>ROW(AC41)*AF1061^IF(AG1061=100%,0,1)*PRODUCT(INDEX(1-AF$1020:AF1060,))</f>
        <v>0.39001269849579145</v>
      </c>
      <c r="AI1061" s="198">
        <f t="shared" si="228"/>
        <v>12.232992196061002</v>
      </c>
      <c r="AJ1061" s="197">
        <f t="shared" si="237"/>
        <v>1.8000000000000002E-2</v>
      </c>
      <c r="AK1061" s="197">
        <f t="shared" si="230"/>
        <v>0.32201249999999976</v>
      </c>
      <c r="AL1061" s="198">
        <f>ROW(AG41)*AJ1061^IF(AK1061=100%,0,1)*PRODUCT(INDEX(1-AJ$1020:AJ1060,))</f>
        <v>0.36699172498066113</v>
      </c>
      <c r="AM1061" s="199">
        <f t="shared" si="231"/>
        <v>9.87024671484766</v>
      </c>
      <c r="AN1061" s="190"/>
    </row>
    <row r="1062" spans="1:40" ht="14.45" hidden="1" customHeight="1">
      <c r="A1062" s="190"/>
      <c r="B1062" s="686"/>
      <c r="C1062" s="196">
        <v>41</v>
      </c>
      <c r="D1062" s="200"/>
      <c r="E1062" s="200"/>
      <c r="F1062" s="198"/>
      <c r="G1062" s="198"/>
      <c r="H1062" s="197"/>
      <c r="I1062" s="197"/>
      <c r="J1062" s="198"/>
      <c r="K1062" s="198"/>
      <c r="L1062" s="197"/>
      <c r="M1062" s="197"/>
      <c r="N1062" s="198"/>
      <c r="O1062" s="198"/>
      <c r="P1062" s="197"/>
      <c r="Q1062" s="197"/>
      <c r="R1062" s="198"/>
      <c r="S1062" s="198"/>
      <c r="T1062" s="197"/>
      <c r="U1062" s="197"/>
      <c r="V1062" s="198"/>
      <c r="W1062" s="198"/>
      <c r="X1062" s="197"/>
      <c r="Y1062" s="197"/>
      <c r="Z1062" s="198"/>
      <c r="AA1062" s="198"/>
      <c r="AB1062" s="197"/>
      <c r="AC1062" s="197"/>
      <c r="AD1062" s="198"/>
      <c r="AE1062" s="198"/>
      <c r="AF1062" s="197">
        <f t="shared" si="236"/>
        <v>2.8000000000000011E-2</v>
      </c>
      <c r="AG1062" s="197">
        <f t="shared" si="227"/>
        <v>0.50824500000000072</v>
      </c>
      <c r="AH1062" s="198">
        <f>ROW(AC42)*AF1062^IF(AG1062=100%,0,1)*PRODUCT(INDEX(1-AF$1020:AF1061,))</f>
        <v>0.38833849764371192</v>
      </c>
      <c r="AI1062" s="198">
        <f t="shared" si="228"/>
        <v>12.621330693704714</v>
      </c>
      <c r="AJ1062" s="197">
        <f t="shared" si="237"/>
        <v>1.8000000000000002E-2</v>
      </c>
      <c r="AK1062" s="197">
        <f t="shared" si="230"/>
        <v>0.33038249999999975</v>
      </c>
      <c r="AL1062" s="198">
        <f>ROW(AG42)*AJ1062^IF(AK1062=100%,0,1)*PRODUCT(INDEX(1-AJ$1020:AJ1061,))</f>
        <v>0.3691757732951802</v>
      </c>
      <c r="AM1062" s="199">
        <f t="shared" si="231"/>
        <v>10.239422488142841</v>
      </c>
      <c r="AN1062" s="190"/>
    </row>
    <row r="1063" spans="1:40" ht="14.45" hidden="1" customHeight="1">
      <c r="A1063" s="190"/>
      <c r="B1063" s="686"/>
      <c r="C1063" s="196">
        <v>42</v>
      </c>
      <c r="D1063" s="200"/>
      <c r="E1063" s="200"/>
      <c r="F1063" s="198"/>
      <c r="G1063" s="198"/>
      <c r="H1063" s="197"/>
      <c r="I1063" s="197"/>
      <c r="J1063" s="198"/>
      <c r="K1063" s="198"/>
      <c r="L1063" s="197"/>
      <c r="M1063" s="197"/>
      <c r="N1063" s="198"/>
      <c r="O1063" s="198"/>
      <c r="P1063" s="197"/>
      <c r="Q1063" s="197"/>
      <c r="R1063" s="198"/>
      <c r="S1063" s="198"/>
      <c r="T1063" s="197"/>
      <c r="U1063" s="197"/>
      <c r="V1063" s="198"/>
      <c r="W1063" s="198"/>
      <c r="X1063" s="197"/>
      <c r="Y1063" s="197"/>
      <c r="Z1063" s="198"/>
      <c r="AA1063" s="198"/>
      <c r="AB1063" s="197"/>
      <c r="AC1063" s="197"/>
      <c r="AD1063" s="198"/>
      <c r="AE1063" s="198"/>
      <c r="AF1063" s="197">
        <f t="shared" si="236"/>
        <v>2.8000000000000011E-2</v>
      </c>
      <c r="AG1063" s="197">
        <f t="shared" si="227"/>
        <v>0.52126500000000076</v>
      </c>
      <c r="AH1063" s="198">
        <f>ROW(AC43)*AF1063^IF(AG1063=100%,0,1)*PRODUCT(INDEX(1-AF$1020:AF1062,))</f>
        <v>0.38645228208372823</v>
      </c>
      <c r="AI1063" s="198">
        <f t="shared" si="228"/>
        <v>13.007782975788443</v>
      </c>
      <c r="AJ1063" s="197">
        <f t="shared" si="237"/>
        <v>1.8000000000000002E-2</v>
      </c>
      <c r="AK1063" s="197">
        <f t="shared" si="230"/>
        <v>0.33875249999999973</v>
      </c>
      <c r="AL1063" s="198">
        <f>ROW(AG43)*AJ1063^IF(AK1063=100%,0,1)*PRODUCT(INDEX(1-AJ$1020:AJ1062,))</f>
        <v>0.37116229055148287</v>
      </c>
      <c r="AM1063" s="199">
        <f t="shared" si="231"/>
        <v>10.610584778694324</v>
      </c>
      <c r="AN1063" s="190"/>
    </row>
    <row r="1064" spans="1:40" ht="14.45" hidden="1" customHeight="1">
      <c r="A1064" s="190"/>
      <c r="B1064" s="686"/>
      <c r="C1064" s="196">
        <v>43</v>
      </c>
      <c r="D1064" s="200"/>
      <c r="E1064" s="200"/>
      <c r="F1064" s="198"/>
      <c r="G1064" s="198"/>
      <c r="H1064" s="197"/>
      <c r="I1064" s="197"/>
      <c r="J1064" s="198"/>
      <c r="K1064" s="198"/>
      <c r="L1064" s="197"/>
      <c r="M1064" s="197"/>
      <c r="N1064" s="198"/>
      <c r="O1064" s="198"/>
      <c r="P1064" s="197"/>
      <c r="Q1064" s="197"/>
      <c r="R1064" s="198"/>
      <c r="S1064" s="198"/>
      <c r="T1064" s="197"/>
      <c r="U1064" s="197"/>
      <c r="V1064" s="198"/>
      <c r="W1064" s="198"/>
      <c r="X1064" s="197"/>
      <c r="Y1064" s="197"/>
      <c r="Z1064" s="198"/>
      <c r="AA1064" s="198"/>
      <c r="AB1064" s="197"/>
      <c r="AC1064" s="197"/>
      <c r="AD1064" s="198"/>
      <c r="AE1064" s="198"/>
      <c r="AF1064" s="197">
        <f t="shared" si="236"/>
        <v>2.8000000000000011E-2</v>
      </c>
      <c r="AG1064" s="197">
        <f t="shared" si="227"/>
        <v>0.53428500000000079</v>
      </c>
      <c r="AH1064" s="198">
        <f>ROW(AC44)*AF1064^IF(AG1064=100%,0,1)*PRODUCT(INDEX(1-AF$1020:AF1063,))</f>
        <v>0.38436723721295091</v>
      </c>
      <c r="AI1064" s="198">
        <f t="shared" si="228"/>
        <v>13.392150213001393</v>
      </c>
      <c r="AJ1064" s="197">
        <f t="shared" si="237"/>
        <v>1.8000000000000002E-2</v>
      </c>
      <c r="AK1064" s="197">
        <f t="shared" si="230"/>
        <v>0.34712249999999972</v>
      </c>
      <c r="AL1064" s="198">
        <f>ROW(AG44)*AJ1064^IF(AK1064=100%,0,1)*PRODUCT(INDEX(1-AJ$1020:AJ1063,))</f>
        <v>0.37295768023601089</v>
      </c>
      <c r="AM1064" s="199">
        <f t="shared" si="231"/>
        <v>10.983542458930335</v>
      </c>
      <c r="AN1064" s="190"/>
    </row>
    <row r="1065" spans="1:40" ht="14.45" hidden="1" customHeight="1">
      <c r="A1065" s="190"/>
      <c r="B1065" s="686"/>
      <c r="C1065" s="196">
        <v>44</v>
      </c>
      <c r="D1065" s="200"/>
      <c r="E1065" s="200"/>
      <c r="F1065" s="198"/>
      <c r="G1065" s="198"/>
      <c r="H1065" s="197"/>
      <c r="I1065" s="197"/>
      <c r="J1065" s="198"/>
      <c r="K1065" s="198"/>
      <c r="L1065" s="197"/>
      <c r="M1065" s="197"/>
      <c r="N1065" s="198"/>
      <c r="O1065" s="198"/>
      <c r="P1065" s="197"/>
      <c r="Q1065" s="197"/>
      <c r="R1065" s="198"/>
      <c r="S1065" s="198"/>
      <c r="T1065" s="197"/>
      <c r="U1065" s="197"/>
      <c r="V1065" s="198"/>
      <c r="W1065" s="198"/>
      <c r="X1065" s="197"/>
      <c r="Y1065" s="197"/>
      <c r="Z1065" s="198"/>
      <c r="AA1065" s="198"/>
      <c r="AB1065" s="197"/>
      <c r="AC1065" s="197"/>
      <c r="AD1065" s="198"/>
      <c r="AE1065" s="198"/>
      <c r="AF1065" s="197">
        <f t="shared" si="236"/>
        <v>2.8000000000000011E-2</v>
      </c>
      <c r="AG1065" s="197">
        <f t="shared" si="227"/>
        <v>0.54730500000000082</v>
      </c>
      <c r="AH1065" s="198">
        <f>ROW(AC45)*AF1065^IF(AG1065=100%,0,1)*PRODUCT(INDEX(1-AF$1020:AF1064,))</f>
        <v>0.3820959762657834</v>
      </c>
      <c r="AI1065" s="198">
        <f t="shared" si="228"/>
        <v>13.774246189267178</v>
      </c>
      <c r="AJ1065" s="197">
        <f t="shared" si="237"/>
        <v>1.8000000000000002E-2</v>
      </c>
      <c r="AK1065" s="197">
        <f t="shared" si="230"/>
        <v>0.35549249999999971</v>
      </c>
      <c r="AL1065" s="198">
        <f>ROW(AG45)*AJ1065^IF(AK1065=100%,0,1)*PRODUCT(INDEX(1-AJ$1020:AJ1064,))</f>
        <v>0.37456817930975733</v>
      </c>
      <c r="AM1065" s="199">
        <f t="shared" si="231"/>
        <v>11.358110638240094</v>
      </c>
      <c r="AN1065" s="190"/>
    </row>
    <row r="1066" spans="1:40" ht="14.45" hidden="1" customHeight="1">
      <c r="A1066" s="190"/>
      <c r="B1066" s="686"/>
      <c r="C1066" s="196">
        <v>45</v>
      </c>
      <c r="D1066" s="200"/>
      <c r="E1066" s="200"/>
      <c r="F1066" s="198"/>
      <c r="G1066" s="198"/>
      <c r="H1066" s="197"/>
      <c r="I1066" s="197"/>
      <c r="J1066" s="198"/>
      <c r="K1066" s="198"/>
      <c r="L1066" s="197"/>
      <c r="M1066" s="197"/>
      <c r="N1066" s="198"/>
      <c r="O1066" s="198"/>
      <c r="P1066" s="197"/>
      <c r="Q1066" s="197"/>
      <c r="R1066" s="198"/>
      <c r="S1066" s="198"/>
      <c r="T1066" s="197"/>
      <c r="U1066" s="197"/>
      <c r="V1066" s="198"/>
      <c r="W1066" s="198"/>
      <c r="X1066" s="197"/>
      <c r="Y1066" s="197"/>
      <c r="Z1066" s="198"/>
      <c r="AA1066" s="198"/>
      <c r="AB1066" s="197"/>
      <c r="AC1066" s="197"/>
      <c r="AD1066" s="198"/>
      <c r="AE1066" s="198"/>
      <c r="AF1066" s="197">
        <f t="shared" si="236"/>
        <v>2.8000000000000011E-2</v>
      </c>
      <c r="AG1066" s="197">
        <f t="shared" si="227"/>
        <v>0.56032500000000085</v>
      </c>
      <c r="AH1066" s="198">
        <f>ROW(AC46)*AF1066^IF(AG1066=100%,0,1)*PRODUCT(INDEX(1-AF$1020:AF1065,))</f>
        <v>0.37965056201768238</v>
      </c>
      <c r="AI1066" s="198">
        <f t="shared" si="228"/>
        <v>14.15389675128486</v>
      </c>
      <c r="AJ1066" s="197">
        <f t="shared" si="237"/>
        <v>1.8000000000000002E-2</v>
      </c>
      <c r="AK1066" s="197">
        <f t="shared" si="230"/>
        <v>0.3638624999999997</v>
      </c>
      <c r="AL1066" s="198">
        <f>ROW(AG46)*AJ1066^IF(AK1066=100%,0,1)*PRODUCT(INDEX(1-AJ$1020:AJ1065,))</f>
        <v>0.37599986212845238</v>
      </c>
      <c r="AM1066" s="199">
        <f t="shared" si="231"/>
        <v>11.734110500368546</v>
      </c>
      <c r="AN1066" s="190"/>
    </row>
    <row r="1067" spans="1:40" ht="14.45" hidden="1" customHeight="1">
      <c r="A1067" s="190"/>
      <c r="B1067" s="686"/>
      <c r="C1067" s="196">
        <v>46</v>
      </c>
      <c r="D1067" s="200"/>
      <c r="E1067" s="200"/>
      <c r="F1067" s="198"/>
      <c r="G1067" s="198"/>
      <c r="H1067" s="197"/>
      <c r="I1067" s="197"/>
      <c r="J1067" s="198"/>
      <c r="K1067" s="198"/>
      <c r="L1067" s="197"/>
      <c r="M1067" s="197"/>
      <c r="N1067" s="198"/>
      <c r="O1067" s="198"/>
      <c r="P1067" s="197"/>
      <c r="Q1067" s="197"/>
      <c r="R1067" s="198"/>
      <c r="S1067" s="198"/>
      <c r="T1067" s="197"/>
      <c r="U1067" s="197"/>
      <c r="V1067" s="198"/>
      <c r="W1067" s="198"/>
      <c r="X1067" s="197"/>
      <c r="Y1067" s="197"/>
      <c r="Z1067" s="198"/>
      <c r="AA1067" s="198"/>
      <c r="AB1067" s="197"/>
      <c r="AC1067" s="197"/>
      <c r="AD1067" s="198"/>
      <c r="AE1067" s="198"/>
      <c r="AF1067" s="197">
        <f t="shared" si="236"/>
        <v>2.8000000000000011E-2</v>
      </c>
      <c r="AG1067" s="197">
        <f t="shared" si="227"/>
        <v>0.57334500000000088</v>
      </c>
      <c r="AH1067" s="198">
        <f>ROW(AC47)*AF1067^IF(AG1067=100%,0,1)*PRODUCT(INDEX(1-AF$1020:AF1066,))</f>
        <v>0.37704252772208263</v>
      </c>
      <c r="AI1067" s="198">
        <f t="shared" si="228"/>
        <v>14.530939279006942</v>
      </c>
      <c r="AJ1067" s="197">
        <f t="shared" si="237"/>
        <v>1.8000000000000002E-2</v>
      </c>
      <c r="AK1067" s="197">
        <f t="shared" si="230"/>
        <v>0.37223249999999969</v>
      </c>
      <c r="AL1067" s="198">
        <f>ROW(AG47)*AJ1067^IF(AK1067=100%,0,1)*PRODUCT(INDEX(1-AJ$1020:AJ1066,))</f>
        <v>0.37725864427557804</v>
      </c>
      <c r="AM1067" s="199">
        <f t="shared" si="231"/>
        <v>12.111369144644124</v>
      </c>
      <c r="AN1067" s="190"/>
    </row>
    <row r="1068" spans="1:40" ht="14.45" hidden="1" customHeight="1">
      <c r="A1068" s="190"/>
      <c r="B1068" s="686"/>
      <c r="C1068" s="196">
        <v>47</v>
      </c>
      <c r="D1068" s="200"/>
      <c r="E1068" s="200"/>
      <c r="F1068" s="198"/>
      <c r="G1068" s="198"/>
      <c r="H1068" s="197"/>
      <c r="I1068" s="197"/>
      <c r="J1068" s="198"/>
      <c r="K1068" s="198"/>
      <c r="L1068" s="197"/>
      <c r="M1068" s="197"/>
      <c r="N1068" s="198"/>
      <c r="O1068" s="198"/>
      <c r="P1068" s="197"/>
      <c r="Q1068" s="197"/>
      <c r="R1068" s="198"/>
      <c r="S1068" s="198"/>
      <c r="T1068" s="197"/>
      <c r="U1068" s="197"/>
      <c r="V1068" s="198"/>
      <c r="W1068" s="198"/>
      <c r="X1068" s="197"/>
      <c r="Y1068" s="197"/>
      <c r="Z1068" s="198"/>
      <c r="AA1068" s="198"/>
      <c r="AB1068" s="197"/>
      <c r="AC1068" s="197"/>
      <c r="AD1068" s="198"/>
      <c r="AE1068" s="198"/>
      <c r="AF1068" s="197">
        <f t="shared" si="236"/>
        <v>2.8000000000000011E-2</v>
      </c>
      <c r="AG1068" s="197">
        <f t="shared" si="227"/>
        <v>0.58636500000000091</v>
      </c>
      <c r="AH1068" s="198">
        <f>ROW(AC48)*AF1068^IF(AG1068=100%,0,1)*PRODUCT(INDEX(1-AF$1020:AF1067,))</f>
        <v>0.37428289730641462</v>
      </c>
      <c r="AI1068" s="198">
        <f t="shared" si="228"/>
        <v>14.905222176313357</v>
      </c>
      <c r="AJ1068" s="197">
        <f t="shared" si="237"/>
        <v>1.8000000000000002E-2</v>
      </c>
      <c r="AK1068" s="197">
        <f t="shared" si="230"/>
        <v>0.38060249999999968</v>
      </c>
      <c r="AL1068" s="198">
        <f>ROW(AG48)*AJ1068^IF(AK1068=100%,0,1)*PRODUCT(INDEX(1-AJ$1020:AJ1067,))</f>
        <v>0.37835028631007761</v>
      </c>
      <c r="AM1068" s="199">
        <f t="shared" si="231"/>
        <v>12.489719430954201</v>
      </c>
      <c r="AN1068" s="190"/>
    </row>
    <row r="1069" spans="1:40" ht="14.45" hidden="1" customHeight="1">
      <c r="A1069" s="190"/>
      <c r="B1069" s="686"/>
      <c r="C1069" s="196">
        <v>48</v>
      </c>
      <c r="D1069" s="200"/>
      <c r="E1069" s="200"/>
      <c r="F1069" s="198"/>
      <c r="G1069" s="198"/>
      <c r="H1069" s="197"/>
      <c r="I1069" s="197"/>
      <c r="J1069" s="198"/>
      <c r="K1069" s="198"/>
      <c r="L1069" s="197"/>
      <c r="M1069" s="197"/>
      <c r="N1069" s="198"/>
      <c r="O1069" s="198"/>
      <c r="P1069" s="197"/>
      <c r="Q1069" s="197"/>
      <c r="R1069" s="198"/>
      <c r="S1069" s="198"/>
      <c r="T1069" s="197"/>
      <c r="U1069" s="197"/>
      <c r="V1069" s="198"/>
      <c r="W1069" s="198"/>
      <c r="X1069" s="197"/>
      <c r="Y1069" s="197"/>
      <c r="Z1069" s="198"/>
      <c r="AA1069" s="198"/>
      <c r="AB1069" s="197"/>
      <c r="AC1069" s="197"/>
      <c r="AD1069" s="198"/>
      <c r="AE1069" s="198"/>
      <c r="AF1069" s="197">
        <f t="shared" si="236"/>
        <v>2.8000000000000011E-2</v>
      </c>
      <c r="AG1069" s="197">
        <f t="shared" si="227"/>
        <v>0.59938500000000094</v>
      </c>
      <c r="AH1069" s="198">
        <f>ROW(AC49)*AF1069^IF(AG1069=100%,0,1)*PRODUCT(INDEX(1-AF$1020:AF1068,))</f>
        <v>0.37138220485228995</v>
      </c>
      <c r="AI1069" s="198">
        <f t="shared" si="228"/>
        <v>15.276604381165647</v>
      </c>
      <c r="AJ1069" s="197">
        <f t="shared" si="237"/>
        <v>1.8000000000000002E-2</v>
      </c>
      <c r="AK1069" s="197">
        <f t="shared" si="230"/>
        <v>0.38897249999999967</v>
      </c>
      <c r="AL1069" s="198">
        <f>ROW(AG49)*AJ1069^IF(AK1069=100%,0,1)*PRODUCT(INDEX(1-AJ$1020:AJ1068,))</f>
        <v>0.37928039743058983</v>
      </c>
      <c r="AM1069" s="199">
        <f t="shared" si="231"/>
        <v>12.868999828384791</v>
      </c>
      <c r="AN1069" s="190"/>
    </row>
    <row r="1070" spans="1:40" ht="14.45" hidden="1" customHeight="1">
      <c r="A1070" s="190"/>
      <c r="B1070" s="686"/>
      <c r="C1070" s="196">
        <v>49</v>
      </c>
      <c r="D1070" s="200"/>
      <c r="E1070" s="200"/>
      <c r="F1070" s="198"/>
      <c r="G1070" s="198"/>
      <c r="H1070" s="197"/>
      <c r="I1070" s="197"/>
      <c r="J1070" s="198"/>
      <c r="K1070" s="198"/>
      <c r="L1070" s="197"/>
      <c r="M1070" s="197"/>
      <c r="N1070" s="198"/>
      <c r="O1070" s="198"/>
      <c r="P1070" s="197"/>
      <c r="Q1070" s="197"/>
      <c r="R1070" s="198"/>
      <c r="S1070" s="198"/>
      <c r="T1070" s="197"/>
      <c r="U1070" s="197"/>
      <c r="V1070" s="198"/>
      <c r="W1070" s="198"/>
      <c r="X1070" s="197"/>
      <c r="Y1070" s="197"/>
      <c r="Z1070" s="198"/>
      <c r="AA1070" s="198"/>
      <c r="AB1070" s="197"/>
      <c r="AC1070" s="197"/>
      <c r="AD1070" s="198"/>
      <c r="AE1070" s="198"/>
      <c r="AF1070" s="197">
        <f t="shared" si="236"/>
        <v>2.8000000000000011E-2</v>
      </c>
      <c r="AG1070" s="197">
        <f t="shared" si="227"/>
        <v>0.61240500000000098</v>
      </c>
      <c r="AH1070" s="198">
        <f>ROW(AC50)*AF1070^IF(AG1070=100%,0,1)*PRODUCT(INDEX(1-AF$1020:AF1069,))</f>
        <v>0.36835051338410796</v>
      </c>
      <c r="AI1070" s="198">
        <f t="shared" si="228"/>
        <v>15.644954894549755</v>
      </c>
      <c r="AJ1070" s="197">
        <f t="shared" si="237"/>
        <v>1.8000000000000002E-2</v>
      </c>
      <c r="AK1070" s="197">
        <f t="shared" si="230"/>
        <v>0.39734249999999965</v>
      </c>
      <c r="AL1070" s="198">
        <f>ROW(AG50)*AJ1070^IF(AK1070=100%,0,1)*PRODUCT(INDEX(1-AJ$1020:AJ1069,))</f>
        <v>0.38005443905799924</v>
      </c>
      <c r="AM1070" s="199">
        <f t="shared" si="231"/>
        <v>13.249054267442791</v>
      </c>
      <c r="AN1070" s="190"/>
    </row>
    <row r="1071" spans="1:40" ht="14.45" hidden="1" customHeight="1">
      <c r="A1071" s="190"/>
      <c r="B1071" s="686"/>
      <c r="C1071" s="196">
        <v>50</v>
      </c>
      <c r="D1071" s="200"/>
      <c r="E1071" s="200"/>
      <c r="F1071" s="198"/>
      <c r="G1071" s="198"/>
      <c r="H1071" s="197"/>
      <c r="I1071" s="197"/>
      <c r="J1071" s="198"/>
      <c r="K1071" s="198"/>
      <c r="L1071" s="197"/>
      <c r="M1071" s="197"/>
      <c r="N1071" s="198"/>
      <c r="O1071" s="198"/>
      <c r="P1071" s="197"/>
      <c r="Q1071" s="197"/>
      <c r="R1071" s="198"/>
      <c r="S1071" s="198"/>
      <c r="T1071" s="197"/>
      <c r="U1071" s="197"/>
      <c r="V1071" s="198"/>
      <c r="W1071" s="198"/>
      <c r="X1071" s="197"/>
      <c r="Y1071" s="197"/>
      <c r="Z1071" s="198"/>
      <c r="AA1071" s="198"/>
      <c r="AB1071" s="197"/>
      <c r="AC1071" s="197"/>
      <c r="AD1071" s="198"/>
      <c r="AE1071" s="198"/>
      <c r="AF1071" s="197">
        <f t="shared" si="236"/>
        <v>2.8000000000000011E-2</v>
      </c>
      <c r="AG1071" s="197">
        <f t="shared" si="227"/>
        <v>0.62542500000000101</v>
      </c>
      <c r="AH1071" s="198">
        <f>ROW(AC51)*AF1071^IF(AG1071=100%,0,1)*PRODUCT(INDEX(1-AF$1020:AF1070,))</f>
        <v>0.36519743298953999</v>
      </c>
      <c r="AI1071" s="198">
        <f t="shared" si="228"/>
        <v>16.010152327539295</v>
      </c>
      <c r="AJ1071" s="197">
        <f t="shared" si="237"/>
        <v>1.8000000000000002E-2</v>
      </c>
      <c r="AK1071" s="197">
        <f t="shared" si="230"/>
        <v>0.40571249999999964</v>
      </c>
      <c r="AL1071" s="198">
        <f>ROW(AG51)*AJ1071^IF(AK1071=100%,0,1)*PRODUCT(INDEX(1-AJ$1020:AJ1070,))</f>
        <v>0.3806777283380543</v>
      </c>
      <c r="AM1071" s="199">
        <f t="shared" si="231"/>
        <v>13.629731995780846</v>
      </c>
      <c r="AN1071" s="190"/>
    </row>
    <row r="1072" spans="1:40" ht="14.45" hidden="1" customHeight="1">
      <c r="A1072" s="190"/>
      <c r="B1072" s="686"/>
      <c r="C1072" s="196">
        <v>51</v>
      </c>
      <c r="D1072" s="200"/>
      <c r="E1072" s="200"/>
      <c r="F1072" s="198"/>
      <c r="G1072" s="198"/>
      <c r="H1072" s="197"/>
      <c r="I1072" s="197"/>
      <c r="J1072" s="198"/>
      <c r="K1072" s="198"/>
      <c r="L1072" s="197"/>
      <c r="M1072" s="197"/>
      <c r="N1072" s="198"/>
      <c r="O1072" s="198"/>
      <c r="P1072" s="197"/>
      <c r="Q1072" s="197"/>
      <c r="R1072" s="198"/>
      <c r="S1072" s="198"/>
      <c r="T1072" s="197"/>
      <c r="U1072" s="197"/>
      <c r="V1072" s="198"/>
      <c r="W1072" s="198"/>
      <c r="X1072" s="197"/>
      <c r="Y1072" s="197"/>
      <c r="Z1072" s="198"/>
      <c r="AA1072" s="198"/>
      <c r="AB1072" s="197"/>
      <c r="AC1072" s="197"/>
      <c r="AD1072" s="198"/>
      <c r="AE1072" s="198"/>
      <c r="AF1072" s="197">
        <f t="shared" si="236"/>
        <v>2.8000000000000011E-2</v>
      </c>
      <c r="AG1072" s="197">
        <f t="shared" si="227"/>
        <v>0.63844500000000104</v>
      </c>
      <c r="AH1072" s="198">
        <f>ROW(AC52)*AF1072^IF(AG1072=100%,0,1)*PRODUCT(INDEX(1-AF$1020:AF1071,))</f>
        <v>0.36193213829457466</v>
      </c>
      <c r="AI1072" s="198">
        <f t="shared" si="228"/>
        <v>16.372084465833868</v>
      </c>
      <c r="AJ1072" s="197">
        <f t="shared" si="237"/>
        <v>1.8000000000000002E-2</v>
      </c>
      <c r="AK1072" s="197">
        <f t="shared" si="230"/>
        <v>0.41408249999999963</v>
      </c>
      <c r="AL1072" s="198">
        <f>ROW(AG52)*AJ1072^IF(AK1072=100%,0,1)*PRODUCT(INDEX(1-AJ$1020:AJ1071,))</f>
        <v>0.38115544156577263</v>
      </c>
      <c r="AM1072" s="199">
        <f t="shared" si="231"/>
        <v>14.010887437346618</v>
      </c>
      <c r="AN1072" s="190"/>
    </row>
    <row r="1073" spans="1:40" ht="14.45" hidden="1" customHeight="1">
      <c r="A1073" s="190"/>
      <c r="B1073" s="686"/>
      <c r="C1073" s="196">
        <v>52</v>
      </c>
      <c r="D1073" s="200"/>
      <c r="E1073" s="200"/>
      <c r="F1073" s="198"/>
      <c r="G1073" s="198"/>
      <c r="H1073" s="197"/>
      <c r="I1073" s="197"/>
      <c r="J1073" s="198"/>
      <c r="K1073" s="198"/>
      <c r="L1073" s="197"/>
      <c r="M1073" s="197"/>
      <c r="N1073" s="198"/>
      <c r="O1073" s="198"/>
      <c r="P1073" s="197"/>
      <c r="Q1073" s="197"/>
      <c r="R1073" s="198"/>
      <c r="S1073" s="198"/>
      <c r="T1073" s="197"/>
      <c r="U1073" s="197"/>
      <c r="V1073" s="198"/>
      <c r="W1073" s="198"/>
      <c r="X1073" s="197"/>
      <c r="Y1073" s="197"/>
      <c r="Z1073" s="198"/>
      <c r="AA1073" s="198"/>
      <c r="AB1073" s="197"/>
      <c r="AC1073" s="197"/>
      <c r="AD1073" s="198"/>
      <c r="AE1073" s="198"/>
      <c r="AF1073" s="197">
        <f t="shared" si="236"/>
        <v>2.8000000000000011E-2</v>
      </c>
      <c r="AG1073" s="197">
        <f t="shared" si="227"/>
        <v>0.65146500000000107</v>
      </c>
      <c r="AH1073" s="198">
        <f>ROW(AC53)*AF1073^IF(AG1073=100%,0,1)*PRODUCT(INDEX(1-AF$1020:AF1072,))</f>
        <v>0.3585633853150636</v>
      </c>
      <c r="AI1073" s="198">
        <f t="shared" si="228"/>
        <v>16.73064785114893</v>
      </c>
      <c r="AJ1073" s="197">
        <f t="shared" si="237"/>
        <v>1.8000000000000002E-2</v>
      </c>
      <c r="AK1073" s="197">
        <f t="shared" si="230"/>
        <v>0.42245249999999962</v>
      </c>
      <c r="AL1073" s="198">
        <f>ROW(AG53)*AJ1073^IF(AK1073=100%,0,1)*PRODUCT(INDEX(1-AJ$1020:AJ1072,))</f>
        <v>0.38149261753331154</v>
      </c>
      <c r="AM1073" s="199">
        <f t="shared" si="231"/>
        <v>14.392380054879929</v>
      </c>
      <c r="AN1073" s="190"/>
    </row>
    <row r="1074" spans="1:40" ht="14.45" hidden="1" customHeight="1">
      <c r="A1074" s="190"/>
      <c r="B1074" s="686"/>
      <c r="C1074" s="196">
        <v>53</v>
      </c>
      <c r="D1074" s="200"/>
      <c r="E1074" s="200"/>
      <c r="F1074" s="198"/>
      <c r="G1074" s="198"/>
      <c r="H1074" s="197"/>
      <c r="I1074" s="197"/>
      <c r="J1074" s="198"/>
      <c r="K1074" s="198"/>
      <c r="L1074" s="197"/>
      <c r="M1074" s="197"/>
      <c r="N1074" s="198"/>
      <c r="O1074" s="198"/>
      <c r="P1074" s="197"/>
      <c r="Q1074" s="197"/>
      <c r="R1074" s="198"/>
      <c r="S1074" s="198"/>
      <c r="T1074" s="197"/>
      <c r="U1074" s="197"/>
      <c r="V1074" s="198"/>
      <c r="W1074" s="198"/>
      <c r="X1074" s="197"/>
      <c r="Y1074" s="197"/>
      <c r="Z1074" s="198"/>
      <c r="AA1074" s="198"/>
      <c r="AB1074" s="197"/>
      <c r="AC1074" s="197"/>
      <c r="AD1074" s="198"/>
      <c r="AE1074" s="198"/>
      <c r="AF1074" s="197">
        <f t="shared" si="236"/>
        <v>2.8000000000000011E-2</v>
      </c>
      <c r="AG1074" s="197">
        <f t="shared" si="227"/>
        <v>0.6644850000000011</v>
      </c>
      <c r="AH1074" s="198">
        <f>ROW(AC54)*AF1074^IF(AG1074=100%,0,1)*PRODUCT(INDEX(1-AF$1020:AF1073,))</f>
        <v>0.35509952770598224</v>
      </c>
      <c r="AI1074" s="198">
        <f t="shared" si="228"/>
        <v>17.085747378854911</v>
      </c>
      <c r="AJ1074" s="197">
        <f t="shared" si="237"/>
        <v>1.8000000000000002E-2</v>
      </c>
      <c r="AK1074" s="197">
        <f t="shared" si="230"/>
        <v>0.43082249999999961</v>
      </c>
      <c r="AL1074" s="198">
        <f>ROW(AG54)*AJ1074^IF(AK1074=100%,0,1)*PRODUCT(INDEX(1-AJ$1020:AJ1073,))</f>
        <v>0.38169416080295182</v>
      </c>
      <c r="AM1074" s="199">
        <f t="shared" si="231"/>
        <v>14.77407421568288</v>
      </c>
      <c r="AN1074" s="190"/>
    </row>
    <row r="1075" spans="1:40" ht="14.45" hidden="1" customHeight="1">
      <c r="A1075" s="190"/>
      <c r="B1075" s="686"/>
      <c r="C1075" s="196">
        <v>54</v>
      </c>
      <c r="D1075" s="200"/>
      <c r="E1075" s="200"/>
      <c r="F1075" s="198"/>
      <c r="G1075" s="198"/>
      <c r="H1075" s="197"/>
      <c r="I1075" s="197"/>
      <c r="J1075" s="198"/>
      <c r="K1075" s="198"/>
      <c r="L1075" s="197"/>
      <c r="M1075" s="197"/>
      <c r="N1075" s="198"/>
      <c r="O1075" s="198"/>
      <c r="P1075" s="197"/>
      <c r="Q1075" s="197"/>
      <c r="R1075" s="198"/>
      <c r="S1075" s="198"/>
      <c r="T1075" s="197"/>
      <c r="U1075" s="197"/>
      <c r="V1075" s="198"/>
      <c r="W1075" s="198"/>
      <c r="X1075" s="197"/>
      <c r="Y1075" s="197"/>
      <c r="Z1075" s="198"/>
      <c r="AA1075" s="198"/>
      <c r="AB1075" s="197"/>
      <c r="AC1075" s="197"/>
      <c r="AD1075" s="198"/>
      <c r="AE1075" s="198"/>
      <c r="AF1075" s="197">
        <f t="shared" si="236"/>
        <v>2.8000000000000011E-2</v>
      </c>
      <c r="AG1075" s="197">
        <f t="shared" si="227"/>
        <v>0.67750500000000113</v>
      </c>
      <c r="AH1075" s="198">
        <f>ROW(AC55)*AF1075^IF(AG1075=100%,0,1)*PRODUCT(INDEX(1-AF$1020:AF1074,))</f>
        <v>0.35154853242892242</v>
      </c>
      <c r="AI1075" s="198">
        <f t="shared" si="228"/>
        <v>17.437295911283833</v>
      </c>
      <c r="AJ1075" s="197">
        <f t="shared" si="237"/>
        <v>1.8000000000000002E-2</v>
      </c>
      <c r="AK1075" s="197">
        <f t="shared" si="230"/>
        <v>0.4391924999999996</v>
      </c>
      <c r="AL1075" s="198">
        <f>ROW(AG55)*AJ1075^IF(AK1075=100%,0,1)*PRODUCT(INDEX(1-AJ$1020:AJ1074,))</f>
        <v>0.38176484490680418</v>
      </c>
      <c r="AM1075" s="199">
        <f t="shared" si="231"/>
        <v>15.155839060589685</v>
      </c>
      <c r="AN1075" s="190"/>
    </row>
    <row r="1076" spans="1:40" ht="14.45" hidden="1" customHeight="1">
      <c r="A1076" s="190"/>
      <c r="B1076" s="686"/>
      <c r="C1076" s="196">
        <v>55</v>
      </c>
      <c r="D1076" s="200"/>
      <c r="E1076" s="200"/>
      <c r="F1076" s="198"/>
      <c r="G1076" s="198"/>
      <c r="H1076" s="197"/>
      <c r="I1076" s="197"/>
      <c r="J1076" s="198"/>
      <c r="K1076" s="198"/>
      <c r="L1076" s="197"/>
      <c r="M1076" s="197"/>
      <c r="N1076" s="198"/>
      <c r="O1076" s="198"/>
      <c r="P1076" s="197"/>
      <c r="Q1076" s="197"/>
      <c r="R1076" s="198"/>
      <c r="S1076" s="198"/>
      <c r="T1076" s="197"/>
      <c r="U1076" s="197"/>
      <c r="V1076" s="198"/>
      <c r="W1076" s="198"/>
      <c r="X1076" s="197"/>
      <c r="Y1076" s="197"/>
      <c r="Z1076" s="198"/>
      <c r="AA1076" s="198"/>
      <c r="AB1076" s="197"/>
      <c r="AC1076" s="197"/>
      <c r="AD1076" s="198"/>
      <c r="AE1076" s="198"/>
      <c r="AF1076" s="197">
        <f t="shared" si="236"/>
        <v>2.8000000000000011E-2</v>
      </c>
      <c r="AG1076" s="197">
        <f t="shared" si="227"/>
        <v>0.69052500000000117</v>
      </c>
      <c r="AH1076" s="198">
        <f>ROW(AC56)*AF1076^IF(AG1076=100%,0,1)*PRODUCT(INDEX(1-AF$1020:AF1075,))</f>
        <v>0.3479179948576564</v>
      </c>
      <c r="AI1076" s="198">
        <f t="shared" si="228"/>
        <v>17.78521390614149</v>
      </c>
      <c r="AJ1076" s="197">
        <f t="shared" si="237"/>
        <v>1.8000000000000002E-2</v>
      </c>
      <c r="AK1076" s="197">
        <f t="shared" si="230"/>
        <v>0.44756249999999959</v>
      </c>
      <c r="AL1076" s="198">
        <f>ROW(AG56)*AJ1076^IF(AK1076=100%,0,1)*PRODUCT(INDEX(1-AJ$1020:AJ1075,))</f>
        <v>0.38170931547481768</v>
      </c>
      <c r="AM1076" s="199">
        <f t="shared" si="231"/>
        <v>15.537548376064503</v>
      </c>
      <c r="AN1076" s="190"/>
    </row>
    <row r="1077" spans="1:40" ht="14.45" hidden="1" customHeight="1">
      <c r="A1077" s="190"/>
      <c r="B1077" s="686"/>
      <c r="C1077" s="196">
        <v>56</v>
      </c>
      <c r="D1077" s="200"/>
      <c r="E1077" s="200"/>
      <c r="F1077" s="198"/>
      <c r="G1077" s="198"/>
      <c r="H1077" s="197"/>
      <c r="I1077" s="197"/>
      <c r="J1077" s="198"/>
      <c r="K1077" s="198"/>
      <c r="L1077" s="197"/>
      <c r="M1077" s="197"/>
      <c r="N1077" s="198"/>
      <c r="O1077" s="198"/>
      <c r="P1077" s="197"/>
      <c r="Q1077" s="197"/>
      <c r="R1077" s="198"/>
      <c r="S1077" s="198"/>
      <c r="T1077" s="197"/>
      <c r="U1077" s="197"/>
      <c r="V1077" s="198"/>
      <c r="W1077" s="198"/>
      <c r="X1077" s="197"/>
      <c r="Y1077" s="197"/>
      <c r="Z1077" s="198"/>
      <c r="AA1077" s="198"/>
      <c r="AB1077" s="197"/>
      <c r="AC1077" s="197"/>
      <c r="AD1077" s="198"/>
      <c r="AE1077" s="198"/>
      <c r="AF1077" s="197">
        <f t="shared" si="236"/>
        <v>2.8000000000000011E-2</v>
      </c>
      <c r="AG1077" s="197">
        <f t="shared" si="227"/>
        <v>0.7035450000000012</v>
      </c>
      <c r="AH1077" s="198">
        <f>ROW(AC57)*AF1077^IF(AG1077=100%,0,1)*PRODUCT(INDEX(1-AF$1020:AF1076,))</f>
        <v>0.34421515334095704</v>
      </c>
      <c r="AI1077" s="198">
        <f t="shared" si="228"/>
        <v>18.129429059482447</v>
      </c>
      <c r="AJ1077" s="197">
        <f t="shared" si="237"/>
        <v>1.8000000000000002E-2</v>
      </c>
      <c r="AK1077" s="197">
        <f t="shared" si="230"/>
        <v>0.45593249999999957</v>
      </c>
      <c r="AL1077" s="198">
        <f>ROW(AG57)*AJ1077^IF(AK1077=100%,0,1)*PRODUCT(INDEX(1-AJ$1020:AJ1076,))</f>
        <v>0.38153209329263293</v>
      </c>
      <c r="AM1077" s="199">
        <f t="shared" si="231"/>
        <v>15.919080469357135</v>
      </c>
      <c r="AN1077" s="190"/>
    </row>
    <row r="1078" spans="1:40" ht="14.45" hidden="1" customHeight="1">
      <c r="A1078" s="190"/>
      <c r="B1078" s="686"/>
      <c r="C1078" s="196">
        <v>57</v>
      </c>
      <c r="D1078" s="200"/>
      <c r="E1078" s="200"/>
      <c r="F1078" s="198"/>
      <c r="G1078" s="198"/>
      <c r="H1078" s="197"/>
      <c r="I1078" s="197"/>
      <c r="J1078" s="198"/>
      <c r="K1078" s="198"/>
      <c r="L1078" s="197"/>
      <c r="M1078" s="197"/>
      <c r="N1078" s="198"/>
      <c r="O1078" s="198"/>
      <c r="P1078" s="197"/>
      <c r="Q1078" s="197"/>
      <c r="R1078" s="198"/>
      <c r="S1078" s="198"/>
      <c r="T1078" s="197"/>
      <c r="U1078" s="197"/>
      <c r="V1078" s="198"/>
      <c r="W1078" s="198"/>
      <c r="X1078" s="197"/>
      <c r="Y1078" s="197"/>
      <c r="Z1078" s="198"/>
      <c r="AA1078" s="198"/>
      <c r="AB1078" s="197"/>
      <c r="AC1078" s="197"/>
      <c r="AD1078" s="198"/>
      <c r="AE1078" s="198"/>
      <c r="AF1078" s="197">
        <f t="shared" si="236"/>
        <v>2.8000000000000011E-2</v>
      </c>
      <c r="AG1078" s="197">
        <f t="shared" si="227"/>
        <v>0.71656500000000123</v>
      </c>
      <c r="AH1078" s="198">
        <f>ROW(AC58)*AF1078^IF(AG1078=100%,0,1)*PRODUCT(INDEX(1-AF$1020:AF1077,))</f>
        <v>0.34044690324122445</v>
      </c>
      <c r="AI1078" s="198">
        <f t="shared" si="228"/>
        <v>18.469875962723673</v>
      </c>
      <c r="AJ1078" s="197">
        <f t="shared" si="237"/>
        <v>1.8000000000000002E-2</v>
      </c>
      <c r="AK1078" s="197">
        <f t="shared" si="230"/>
        <v>0.46430249999999956</v>
      </c>
      <c r="AL1078" s="198">
        <f>ROW(AG58)*AJ1078^IF(AK1078=100%,0,1)*PRODUCT(INDEX(1-AJ$1020:AJ1077,))</f>
        <v>0.38123757729079305</v>
      </c>
      <c r="AM1078" s="199">
        <f t="shared" si="231"/>
        <v>16.300318046647927</v>
      </c>
      <c r="AN1078" s="190"/>
    </row>
    <row r="1079" spans="1:40" ht="14.45" hidden="1" customHeight="1">
      <c r="A1079" s="190"/>
      <c r="B1079" s="686"/>
      <c r="C1079" s="196">
        <v>58</v>
      </c>
      <c r="D1079" s="200"/>
      <c r="E1079" s="200"/>
      <c r="F1079" s="198"/>
      <c r="G1079" s="198"/>
      <c r="H1079" s="197"/>
      <c r="I1079" s="197"/>
      <c r="J1079" s="198"/>
      <c r="K1079" s="198"/>
      <c r="L1079" s="197"/>
      <c r="M1079" s="197"/>
      <c r="N1079" s="198"/>
      <c r="O1079" s="198"/>
      <c r="P1079" s="197"/>
      <c r="Q1079" s="197"/>
      <c r="R1079" s="198"/>
      <c r="S1079" s="198"/>
      <c r="T1079" s="197"/>
      <c r="U1079" s="197"/>
      <c r="V1079" s="198"/>
      <c r="W1079" s="198"/>
      <c r="X1079" s="197"/>
      <c r="Y1079" s="197"/>
      <c r="Z1079" s="198"/>
      <c r="AA1079" s="198"/>
      <c r="AB1079" s="197"/>
      <c r="AC1079" s="197"/>
      <c r="AD1079" s="198"/>
      <c r="AE1079" s="198"/>
      <c r="AF1079" s="197">
        <f t="shared" si="236"/>
        <v>2.8000000000000011E-2</v>
      </c>
      <c r="AG1079" s="197">
        <f t="shared" si="227"/>
        <v>0.72958500000000126</v>
      </c>
      <c r="AH1079" s="198">
        <f>ROW(AC59)*AF1079^IF(AG1079=100%,0,1)*PRODUCT(INDEX(1-AF$1020:AF1078,))</f>
        <v>0.33661981046685763</v>
      </c>
      <c r="AI1079" s="198">
        <f t="shared" si="228"/>
        <v>18.80649577319053</v>
      </c>
      <c r="AJ1079" s="197">
        <f t="shared" si="237"/>
        <v>1.8000000000000002E-2</v>
      </c>
      <c r="AK1079" s="197">
        <f t="shared" si="230"/>
        <v>0.47267249999999955</v>
      </c>
      <c r="AL1079" s="198">
        <f>ROW(AG59)*AJ1079^IF(AK1079=100%,0,1)*PRODUCT(INDEX(1-AJ$1020:AJ1078,))</f>
        <v>0.3808300474667925</v>
      </c>
      <c r="AM1079" s="199">
        <f t="shared" si="231"/>
        <v>16.681148094114718</v>
      </c>
      <c r="AN1079" s="190"/>
    </row>
    <row r="1080" spans="1:40" ht="14.45" hidden="1" customHeight="1">
      <c r="A1080" s="190"/>
      <c r="B1080" s="686"/>
      <c r="C1080" s="196">
        <v>59</v>
      </c>
      <c r="D1080" s="200"/>
      <c r="E1080" s="200"/>
      <c r="F1080" s="198"/>
      <c r="G1080" s="198"/>
      <c r="H1080" s="197"/>
      <c r="I1080" s="197"/>
      <c r="J1080" s="198"/>
      <c r="K1080" s="198"/>
      <c r="L1080" s="197"/>
      <c r="M1080" s="197"/>
      <c r="N1080" s="198"/>
      <c r="O1080" s="198"/>
      <c r="P1080" s="197"/>
      <c r="Q1080" s="197"/>
      <c r="R1080" s="198"/>
      <c r="S1080" s="198"/>
      <c r="T1080" s="197"/>
      <c r="U1080" s="197"/>
      <c r="V1080" s="198"/>
      <c r="W1080" s="198"/>
      <c r="X1080" s="197"/>
      <c r="Y1080" s="197"/>
      <c r="Z1080" s="198"/>
      <c r="AA1080" s="198"/>
      <c r="AB1080" s="197"/>
      <c r="AC1080" s="197"/>
      <c r="AD1080" s="198"/>
      <c r="AE1080" s="198"/>
      <c r="AF1080" s="197">
        <f t="shared" si="236"/>
        <v>2.8000000000000011E-2</v>
      </c>
      <c r="AG1080" s="197">
        <f t="shared" si="227"/>
        <v>0.74260500000000129</v>
      </c>
      <c r="AH1080" s="198">
        <f>ROW(AC60)*AF1080^IF(AG1080=100%,0,1)*PRODUCT(INDEX(1-AF$1020:AF1079,))</f>
        <v>0.33274012451571416</v>
      </c>
      <c r="AI1080" s="198">
        <f t="shared" si="228"/>
        <v>19.139235897706243</v>
      </c>
      <c r="AJ1080" s="197">
        <f t="shared" si="237"/>
        <v>1.8000000000000002E-2</v>
      </c>
      <c r="AK1080" s="197">
        <f t="shared" si="230"/>
        <v>0.48104249999999954</v>
      </c>
      <c r="AL1080" s="198">
        <f>ROW(AG60)*AJ1080^IF(AK1080=100%,0,1)*PRODUCT(INDEX(1-AJ$1020:AJ1079,))</f>
        <v>0.38031366774141379</v>
      </c>
      <c r="AM1080" s="199">
        <f t="shared" si="231"/>
        <v>17.061461761856133</v>
      </c>
      <c r="AN1080" s="190"/>
    </row>
    <row r="1081" spans="1:40" ht="14.45" hidden="1" customHeight="1">
      <c r="A1081" s="190"/>
      <c r="B1081" s="686"/>
      <c r="C1081" s="196">
        <v>60</v>
      </c>
      <c r="D1081" s="200"/>
      <c r="E1081" s="200"/>
      <c r="F1081" s="198"/>
      <c r="G1081" s="198"/>
      <c r="H1081" s="197"/>
      <c r="I1081" s="197"/>
      <c r="J1081" s="198"/>
      <c r="K1081" s="198"/>
      <c r="L1081" s="197"/>
      <c r="M1081" s="197"/>
      <c r="N1081" s="198"/>
      <c r="O1081" s="198"/>
      <c r="P1081" s="197"/>
      <c r="Q1081" s="197"/>
      <c r="R1081" s="198"/>
      <c r="S1081" s="198"/>
      <c r="T1081" s="197"/>
      <c r="U1081" s="197"/>
      <c r="V1081" s="198"/>
      <c r="W1081" s="198"/>
      <c r="X1081" s="197"/>
      <c r="Y1081" s="197"/>
      <c r="Z1081" s="198"/>
      <c r="AA1081" s="198"/>
      <c r="AB1081" s="197"/>
      <c r="AC1081" s="197"/>
      <c r="AD1081" s="198"/>
      <c r="AE1081" s="198"/>
      <c r="AF1081" s="197">
        <f t="shared" si="236"/>
        <v>2.8000000000000011E-2</v>
      </c>
      <c r="AG1081" s="197">
        <f t="shared" si="227"/>
        <v>0.75562500000000132</v>
      </c>
      <c r="AH1081" s="198">
        <f>ROW(AC61)*AF1081^IF(AG1081=100%,0,1)*PRODUCT(INDEX(1-AF$1020:AF1080,))</f>
        <v>0.32881379104642872</v>
      </c>
      <c r="AI1081" s="198">
        <f t="shared" si="228"/>
        <v>19.468049688752671</v>
      </c>
      <c r="AJ1081" s="197">
        <f t="shared" si="237"/>
        <v>1.8000000000000002E-2</v>
      </c>
      <c r="AK1081" s="197">
        <f t="shared" si="230"/>
        <v>0.48941249999999953</v>
      </c>
      <c r="AL1081" s="198">
        <f>ROW(AG61)*AJ1081^IF(AK1081=100%,0,1)*PRODUCT(INDEX(1-AJ$1020:AJ1080,))</f>
        <v>0.3796924887507695</v>
      </c>
      <c r="AM1081" s="199">
        <f t="shared" si="231"/>
        <v>17.441154250606903</v>
      </c>
      <c r="AN1081" s="190"/>
    </row>
    <row r="1082" spans="1:40" ht="14.45" hidden="1" customHeight="1">
      <c r="A1082" s="190"/>
      <c r="B1082" s="686"/>
      <c r="C1082" s="196">
        <v>61</v>
      </c>
      <c r="D1082" s="200"/>
      <c r="E1082" s="200"/>
      <c r="F1082" s="198"/>
      <c r="G1082" s="198"/>
      <c r="H1082" s="197"/>
      <c r="I1082" s="197"/>
      <c r="J1082" s="198"/>
      <c r="K1082" s="198"/>
      <c r="L1082" s="197"/>
      <c r="M1082" s="197"/>
      <c r="N1082" s="198"/>
      <c r="O1082" s="198"/>
      <c r="P1082" s="197"/>
      <c r="Q1082" s="197"/>
      <c r="R1082" s="198"/>
      <c r="S1082" s="198"/>
      <c r="T1082" s="197"/>
      <c r="U1082" s="197"/>
      <c r="V1082" s="198"/>
      <c r="W1082" s="198"/>
      <c r="X1082" s="197"/>
      <c r="Y1082" s="197"/>
      <c r="Z1082" s="198"/>
      <c r="AA1082" s="198"/>
      <c r="AB1082" s="197"/>
      <c r="AC1082" s="197"/>
      <c r="AD1082" s="198"/>
      <c r="AE1082" s="198"/>
      <c r="AF1082" s="197">
        <f t="shared" si="236"/>
        <v>2.8000000000000011E-2</v>
      </c>
      <c r="AG1082" s="197">
        <f t="shared" si="227"/>
        <v>0.76864500000000135</v>
      </c>
      <c r="AH1082" s="198">
        <f>ROW(AC62)*AF1082^IF(AG1082=100%,0,1)*PRODUCT(INDEX(1-AF$1020:AF1081,))</f>
        <v>0.32484646399380296</v>
      </c>
      <c r="AI1082" s="198">
        <f t="shared" si="228"/>
        <v>19.792896152746476</v>
      </c>
      <c r="AJ1082" s="197">
        <f t="shared" si="237"/>
        <v>1.8000000000000002E-2</v>
      </c>
      <c r="AK1082" s="197">
        <f t="shared" si="230"/>
        <v>0.49778249999999952</v>
      </c>
      <c r="AL1082" s="198">
        <f>ROW(AG62)*AJ1082^IF(AK1082=100%,0,1)*PRODUCT(INDEX(1-AJ$1020:AJ1081,))</f>
        <v>0.3789704505754401</v>
      </c>
      <c r="AM1082" s="199">
        <f t="shared" si="231"/>
        <v>17.820124701182344</v>
      </c>
      <c r="AN1082" s="190"/>
    </row>
    <row r="1083" spans="1:40" ht="14.45" hidden="1" customHeight="1">
      <c r="A1083" s="190"/>
      <c r="B1083" s="686"/>
      <c r="C1083" s="196">
        <v>62</v>
      </c>
      <c r="D1083" s="200"/>
      <c r="E1083" s="200"/>
      <c r="F1083" s="198"/>
      <c r="G1083" s="198"/>
      <c r="H1083" s="197"/>
      <c r="I1083" s="197"/>
      <c r="J1083" s="198"/>
      <c r="K1083" s="198"/>
      <c r="L1083" s="197"/>
      <c r="M1083" s="197"/>
      <c r="N1083" s="198"/>
      <c r="O1083" s="198"/>
      <c r="P1083" s="197"/>
      <c r="Q1083" s="197"/>
      <c r="R1083" s="198"/>
      <c r="S1083" s="198"/>
      <c r="T1083" s="197"/>
      <c r="U1083" s="197"/>
      <c r="V1083" s="198"/>
      <c r="W1083" s="198"/>
      <c r="X1083" s="197"/>
      <c r="Y1083" s="197"/>
      <c r="Z1083" s="198"/>
      <c r="AA1083" s="198"/>
      <c r="AB1083" s="197"/>
      <c r="AC1083" s="197"/>
      <c r="AD1083" s="198"/>
      <c r="AE1083" s="198"/>
      <c r="AF1083" s="197">
        <f t="shared" si="236"/>
        <v>2.8000000000000011E-2</v>
      </c>
      <c r="AG1083" s="197">
        <f t="shared" si="227"/>
        <v>0.78166500000000139</v>
      </c>
      <c r="AH1083" s="198">
        <f>ROW(AC63)*AF1083^IF(AG1083=100%,0,1)*PRODUCT(INDEX(1-AF$1020:AF1082,))</f>
        <v>0.32084351724394378</v>
      </c>
      <c r="AI1083" s="198">
        <f t="shared" si="228"/>
        <v>20.113739669990419</v>
      </c>
      <c r="AJ1083" s="197">
        <f t="shared" si="237"/>
        <v>1.8000000000000002E-2</v>
      </c>
      <c r="AK1083" s="197">
        <f t="shared" si="230"/>
        <v>0.50615249999999956</v>
      </c>
      <c r="AL1083" s="198">
        <f>ROW(AG63)*AJ1083^IF(AK1083=100%,0,1)*PRODUCT(INDEX(1-AJ$1020:AJ1082,))</f>
        <v>0.37815138540806736</v>
      </c>
      <c r="AM1083" s="199">
        <f t="shared" si="231"/>
        <v>18.198276086590411</v>
      </c>
      <c r="AN1083" s="190"/>
    </row>
    <row r="1084" spans="1:40" ht="14.45" hidden="1" customHeight="1">
      <c r="A1084" s="190"/>
      <c r="B1084" s="686"/>
      <c r="C1084" s="196">
        <v>63</v>
      </c>
      <c r="D1084" s="200"/>
      <c r="E1084" s="200"/>
      <c r="F1084" s="198"/>
      <c r="G1084" s="198"/>
      <c r="H1084" s="197"/>
      <c r="I1084" s="197"/>
      <c r="J1084" s="198"/>
      <c r="K1084" s="198"/>
      <c r="L1084" s="197"/>
      <c r="M1084" s="197"/>
      <c r="N1084" s="198"/>
      <c r="O1084" s="198"/>
      <c r="P1084" s="197"/>
      <c r="Q1084" s="197"/>
      <c r="R1084" s="198"/>
      <c r="S1084" s="198"/>
      <c r="T1084" s="197"/>
      <c r="U1084" s="197"/>
      <c r="V1084" s="198"/>
      <c r="W1084" s="198"/>
      <c r="X1084" s="197"/>
      <c r="Y1084" s="197"/>
      <c r="Z1084" s="198"/>
      <c r="AA1084" s="198"/>
      <c r="AB1084" s="197"/>
      <c r="AC1084" s="197"/>
      <c r="AD1084" s="198"/>
      <c r="AE1084" s="198"/>
      <c r="AF1084" s="197">
        <f t="shared" si="236"/>
        <v>2.8000000000000011E-2</v>
      </c>
      <c r="AG1084" s="197">
        <f t="shared" si="227"/>
        <v>0.79468500000000142</v>
      </c>
      <c r="AH1084" s="198">
        <f>ROW(AC64)*AF1084^IF(AG1084=100%,0,1)*PRODUCT(INDEX(1-AF$1020:AF1083,))</f>
        <v>0.31681005588430566</v>
      </c>
      <c r="AI1084" s="198">
        <f t="shared" si="228"/>
        <v>20.430549725874727</v>
      </c>
      <c r="AJ1084" s="197">
        <f t="shared" si="237"/>
        <v>1.8000000000000002E-2</v>
      </c>
      <c r="AK1084" s="197">
        <f t="shared" si="230"/>
        <v>0.51452249999999955</v>
      </c>
      <c r="AL1084" s="198">
        <f>ROW(AG64)*AJ1084^IF(AK1084=100%,0,1)*PRODUCT(INDEX(1-AJ$1020:AJ1083,))</f>
        <v>0.37723902016073363</v>
      </c>
      <c r="AM1084" s="199">
        <f t="shared" si="231"/>
        <v>18.575515106751144</v>
      </c>
      <c r="AN1084" s="190"/>
    </row>
    <row r="1085" spans="1:40" ht="14.45" hidden="1" customHeight="1">
      <c r="A1085" s="190"/>
      <c r="B1085" s="686"/>
      <c r="C1085" s="196">
        <v>64</v>
      </c>
      <c r="D1085" s="200"/>
      <c r="E1085" s="200"/>
      <c r="F1085" s="198"/>
      <c r="G1085" s="198"/>
      <c r="H1085" s="197"/>
      <c r="I1085" s="197"/>
      <c r="J1085" s="198"/>
      <c r="K1085" s="198"/>
      <c r="L1085" s="197"/>
      <c r="M1085" s="197"/>
      <c r="N1085" s="198"/>
      <c r="O1085" s="198"/>
      <c r="P1085" s="197"/>
      <c r="Q1085" s="197"/>
      <c r="R1085" s="198"/>
      <c r="S1085" s="198"/>
      <c r="T1085" s="197"/>
      <c r="U1085" s="197"/>
      <c r="V1085" s="198"/>
      <c r="W1085" s="198"/>
      <c r="X1085" s="197"/>
      <c r="Y1085" s="197"/>
      <c r="Z1085" s="198"/>
      <c r="AA1085" s="198"/>
      <c r="AB1085" s="197"/>
      <c r="AC1085" s="197"/>
      <c r="AD1085" s="198"/>
      <c r="AE1085" s="198"/>
      <c r="AF1085" s="197">
        <f t="shared" si="236"/>
        <v>2.8000000000000011E-2</v>
      </c>
      <c r="AG1085" s="197">
        <f t="shared" si="227"/>
        <v>0.80770500000000145</v>
      </c>
      <c r="AH1085" s="198">
        <f>ROW(AC65)*AF1085^IF(AG1085=100%,0,1)*PRODUCT(INDEX(1-AF$1020:AF1084,))</f>
        <v>0.312750927043288</v>
      </c>
      <c r="AI1085" s="198">
        <f t="shared" si="228"/>
        <v>20.743300652918016</v>
      </c>
      <c r="AJ1085" s="197">
        <f t="shared" si="237"/>
        <v>1.8000000000000002E-2</v>
      </c>
      <c r="AK1085" s="197">
        <f t="shared" si="230"/>
        <v>0.52289249999999954</v>
      </c>
      <c r="AL1085" s="198">
        <f>ROW(AG65)*AJ1085^IF(AK1085=100%,0,1)*PRODUCT(INDEX(1-AJ$1020:AJ1084,))</f>
        <v>0.37623697901343167</v>
      </c>
      <c r="AM1085" s="199">
        <f t="shared" si="231"/>
        <v>18.951752085764575</v>
      </c>
      <c r="AN1085" s="190"/>
    </row>
    <row r="1086" spans="1:40" ht="14.45" hidden="1" customHeight="1">
      <c r="A1086" s="190"/>
      <c r="B1086" s="686"/>
      <c r="C1086" s="196">
        <v>65</v>
      </c>
      <c r="D1086" s="200"/>
      <c r="E1086" s="200"/>
      <c r="F1086" s="198"/>
      <c r="G1086" s="198"/>
      <c r="H1086" s="197"/>
      <c r="I1086" s="197"/>
      <c r="J1086" s="198"/>
      <c r="K1086" s="198"/>
      <c r="L1086" s="197"/>
      <c r="M1086" s="197"/>
      <c r="N1086" s="198"/>
      <c r="O1086" s="198"/>
      <c r="P1086" s="197"/>
      <c r="Q1086" s="197"/>
      <c r="R1086" s="198"/>
      <c r="S1086" s="198"/>
      <c r="T1086" s="197"/>
      <c r="U1086" s="197"/>
      <c r="V1086" s="198"/>
      <c r="W1086" s="198"/>
      <c r="X1086" s="197"/>
      <c r="Y1086" s="197"/>
      <c r="Z1086" s="198"/>
      <c r="AA1086" s="198"/>
      <c r="AB1086" s="197"/>
      <c r="AC1086" s="197"/>
      <c r="AD1086" s="198"/>
      <c r="AE1086" s="198"/>
      <c r="AF1086" s="197">
        <f t="shared" si="236"/>
        <v>2.8000000000000011E-2</v>
      </c>
      <c r="AG1086" s="197">
        <f t="shared" ref="AG1086:AG1100" si="238">IF(AG1085+AF1085*0.465&gt;1,1,AG1085+AF1085*0.465)</f>
        <v>0.82072500000000148</v>
      </c>
      <c r="AH1086" s="198">
        <f>ROW(AC66)*AF1086^IF(AG1086=100%,0,1)*PRODUCT(INDEX(1-AF$1020:AF1085,))</f>
        <v>0.30867073033355402</v>
      </c>
      <c r="AI1086" s="198">
        <f t="shared" ref="AI1086:AI1100" si="239">SUM(AH1086+AI1085)</f>
        <v>21.051971383251569</v>
      </c>
      <c r="AJ1086" s="197">
        <f t="shared" si="237"/>
        <v>1.8000000000000002E-2</v>
      </c>
      <c r="AK1086" s="197">
        <f t="shared" ref="AK1086:AK1143" si="240">IF(AK1085+AJ1085*0.465&gt;1,1,AK1085+AJ1085*0.465)</f>
        <v>0.53126249999999953</v>
      </c>
      <c r="AL1086" s="198">
        <f>ROW(AG66)*AJ1086^IF(AK1086=100%,0,1)*PRODUCT(INDEX(1-AJ$1020:AJ1085,))</f>
        <v>0.37514878590490053</v>
      </c>
      <c r="AM1086" s="199">
        <f t="shared" ref="AM1086:AM1139" si="241">SUM(AL1086+AM1085)</f>
        <v>19.326900871669476</v>
      </c>
      <c r="AN1086" s="190"/>
    </row>
    <row r="1087" spans="1:40" ht="14.45" hidden="1" customHeight="1">
      <c r="A1087" s="190"/>
      <c r="B1087" s="686"/>
      <c r="C1087" s="196">
        <v>66</v>
      </c>
      <c r="D1087" s="200"/>
      <c r="E1087" s="200"/>
      <c r="F1087" s="198"/>
      <c r="G1087" s="198"/>
      <c r="H1087" s="197"/>
      <c r="I1087" s="197"/>
      <c r="J1087" s="198"/>
      <c r="K1087" s="198"/>
      <c r="L1087" s="197"/>
      <c r="M1087" s="197"/>
      <c r="N1087" s="198"/>
      <c r="O1087" s="198"/>
      <c r="P1087" s="197"/>
      <c r="Q1087" s="197"/>
      <c r="R1087" s="198"/>
      <c r="S1087" s="198"/>
      <c r="T1087" s="197"/>
      <c r="U1087" s="197"/>
      <c r="V1087" s="198"/>
      <c r="W1087" s="198"/>
      <c r="X1087" s="197"/>
      <c r="Y1087" s="197"/>
      <c r="Z1087" s="198"/>
      <c r="AA1087" s="198"/>
      <c r="AB1087" s="197"/>
      <c r="AC1087" s="197"/>
      <c r="AD1087" s="198"/>
      <c r="AE1087" s="198"/>
      <c r="AF1087" s="197">
        <f t="shared" si="236"/>
        <v>2.8000000000000011E-2</v>
      </c>
      <c r="AG1087" s="197">
        <f t="shared" si="238"/>
        <v>0.83374500000000151</v>
      </c>
      <c r="AH1087" s="198">
        <f>ROW(AC67)*AF1087^IF(AG1087=100%,0,1)*PRODUCT(INDEX(1-AF$1020:AF1086,))</f>
        <v>0.30457382791276322</v>
      </c>
      <c r="AI1087" s="198">
        <f t="shared" si="239"/>
        <v>21.356545211164331</v>
      </c>
      <c r="AJ1087" s="197">
        <f t="shared" si="237"/>
        <v>1.8000000000000002E-2</v>
      </c>
      <c r="AK1087" s="197">
        <f t="shared" si="240"/>
        <v>0.53963249999999952</v>
      </c>
      <c r="AL1087" s="198">
        <f>ROW(AG67)*AJ1087^IF(AK1087=100%,0,1)*PRODUCT(INDEX(1-AJ$1020:AJ1086,))</f>
        <v>0.37397786696707613</v>
      </c>
      <c r="AM1087" s="199">
        <f t="shared" si="241"/>
        <v>19.700878738636554</v>
      </c>
      <c r="AN1087" s="190"/>
    </row>
    <row r="1088" spans="1:40" ht="14.45" hidden="1" customHeight="1">
      <c r="A1088" s="190"/>
      <c r="B1088" s="686"/>
      <c r="C1088" s="196">
        <v>67</v>
      </c>
      <c r="D1088" s="200"/>
      <c r="E1088" s="200"/>
      <c r="F1088" s="198"/>
      <c r="G1088" s="198"/>
      <c r="H1088" s="197"/>
      <c r="I1088" s="197"/>
      <c r="J1088" s="198"/>
      <c r="K1088" s="198"/>
      <c r="L1088" s="197"/>
      <c r="M1088" s="197"/>
      <c r="N1088" s="198"/>
      <c r="O1088" s="198"/>
      <c r="P1088" s="197"/>
      <c r="Q1088" s="197"/>
      <c r="R1088" s="198"/>
      <c r="S1088" s="198"/>
      <c r="T1088" s="197"/>
      <c r="U1088" s="197"/>
      <c r="V1088" s="198"/>
      <c r="W1088" s="198"/>
      <c r="X1088" s="197"/>
      <c r="Y1088" s="197"/>
      <c r="Z1088" s="198"/>
      <c r="AA1088" s="198"/>
      <c r="AB1088" s="197"/>
      <c r="AC1088" s="197"/>
      <c r="AD1088" s="198"/>
      <c r="AE1088" s="198"/>
      <c r="AF1088" s="197">
        <f t="shared" si="236"/>
        <v>2.8000000000000011E-2</v>
      </c>
      <c r="AG1088" s="197">
        <f t="shared" si="238"/>
        <v>0.84676500000000154</v>
      </c>
      <c r="AH1088" s="198">
        <f>ROW(AC68)*AF1088^IF(AG1088=100%,0,1)*PRODUCT(INDEX(1-AF$1020:AF1087,))</f>
        <v>0.30046435417495521</v>
      </c>
      <c r="AI1088" s="198">
        <f t="shared" si="239"/>
        <v>21.657009565339287</v>
      </c>
      <c r="AJ1088" s="197">
        <f t="shared" si="237"/>
        <v>1.8000000000000002E-2</v>
      </c>
      <c r="AK1088" s="197">
        <f t="shared" si="240"/>
        <v>0.5480024999999995</v>
      </c>
      <c r="AL1088" s="198">
        <f>ROW(AG68)*AJ1088^IF(AK1088=100%,0,1)*PRODUCT(INDEX(1-AJ$1020:AJ1087,))</f>
        <v>0.37272755290438025</v>
      </c>
      <c r="AM1088" s="199">
        <f t="shared" si="241"/>
        <v>20.073606291540933</v>
      </c>
      <c r="AN1088" s="190"/>
    </row>
    <row r="1089" spans="1:40" ht="14.45" hidden="1" customHeight="1">
      <c r="A1089" s="190"/>
      <c r="B1089" s="686"/>
      <c r="C1089" s="196">
        <v>68</v>
      </c>
      <c r="D1089" s="200"/>
      <c r="E1089" s="200"/>
      <c r="F1089" s="198"/>
      <c r="G1089" s="198"/>
      <c r="H1089" s="197"/>
      <c r="I1089" s="197"/>
      <c r="J1089" s="198"/>
      <c r="K1089" s="198"/>
      <c r="L1089" s="197"/>
      <c r="M1089" s="197"/>
      <c r="N1089" s="198"/>
      <c r="O1089" s="198"/>
      <c r="P1089" s="197"/>
      <c r="Q1089" s="197"/>
      <c r="R1089" s="198"/>
      <c r="S1089" s="198"/>
      <c r="T1089" s="197"/>
      <c r="U1089" s="197"/>
      <c r="V1089" s="198"/>
      <c r="W1089" s="198"/>
      <c r="X1089" s="197"/>
      <c r="Y1089" s="197"/>
      <c r="Z1089" s="198"/>
      <c r="AA1089" s="198"/>
      <c r="AB1089" s="197"/>
      <c r="AC1089" s="197"/>
      <c r="AD1089" s="198"/>
      <c r="AE1089" s="198"/>
      <c r="AF1089" s="197">
        <f t="shared" si="236"/>
        <v>2.8000000000000011E-2</v>
      </c>
      <c r="AG1089" s="197">
        <f t="shared" si="238"/>
        <v>0.85978500000000158</v>
      </c>
      <c r="AH1089" s="198">
        <f>ROW(AC69)*AF1089^IF(AG1089=100%,0,1)*PRODUCT(INDEX(1-AF$1020:AF1088,))</f>
        <v>0.29634622508538078</v>
      </c>
      <c r="AI1089" s="198">
        <f t="shared" si="239"/>
        <v>21.953355790424666</v>
      </c>
      <c r="AJ1089" s="197">
        <f t="shared" si="237"/>
        <v>1.8000000000000002E-2</v>
      </c>
      <c r="AK1089" s="197">
        <f t="shared" si="240"/>
        <v>0.55637249999999949</v>
      </c>
      <c r="AL1089" s="198">
        <f>ROW(AG69)*AJ1089^IF(AK1089=100%,0,1)*PRODUCT(INDEX(1-AJ$1020:AJ1088,))</f>
        <v>0.37140108131904404</v>
      </c>
      <c r="AM1089" s="199">
        <f t="shared" si="241"/>
        <v>20.445007372859976</v>
      </c>
      <c r="AN1089" s="190"/>
    </row>
    <row r="1090" spans="1:40" ht="14.45" hidden="1" customHeight="1">
      <c r="A1090" s="190"/>
      <c r="B1090" s="686"/>
      <c r="C1090" s="196">
        <v>69</v>
      </c>
      <c r="D1090" s="200"/>
      <c r="E1090" s="200"/>
      <c r="F1090" s="198"/>
      <c r="G1090" s="198"/>
      <c r="H1090" s="197"/>
      <c r="I1090" s="197"/>
      <c r="J1090" s="198"/>
      <c r="K1090" s="198"/>
      <c r="L1090" s="197"/>
      <c r="M1090" s="197"/>
      <c r="N1090" s="198"/>
      <c r="O1090" s="198"/>
      <c r="P1090" s="197"/>
      <c r="Q1090" s="197"/>
      <c r="R1090" s="198"/>
      <c r="S1090" s="198"/>
      <c r="T1090" s="197"/>
      <c r="U1090" s="197"/>
      <c r="V1090" s="198"/>
      <c r="W1090" s="198"/>
      <c r="X1090" s="197"/>
      <c r="Y1090" s="197"/>
      <c r="Z1090" s="198"/>
      <c r="AA1090" s="198"/>
      <c r="AB1090" s="197"/>
      <c r="AC1090" s="197"/>
      <c r="AD1090" s="198"/>
      <c r="AE1090" s="198"/>
      <c r="AF1090" s="197">
        <f t="shared" si="236"/>
        <v>2.8000000000000011E-2</v>
      </c>
      <c r="AG1090" s="197">
        <f t="shared" si="238"/>
        <v>0.87280500000000161</v>
      </c>
      <c r="AH1090" s="198">
        <f>ROW(AC70)*AF1090^IF(AG1090=100%,0,1)*PRODUCT(INDEX(1-AF$1020:AF1089,))</f>
        <v>0.29222314717114944</v>
      </c>
      <c r="AI1090" s="198">
        <f t="shared" si="239"/>
        <v>22.245578937595816</v>
      </c>
      <c r="AJ1090" s="197">
        <f t="shared" si="237"/>
        <v>1.8000000000000002E-2</v>
      </c>
      <c r="AK1090" s="197">
        <f t="shared" si="240"/>
        <v>0.56474249999999948</v>
      </c>
      <c r="AL1090" s="198">
        <f>ROW(AG70)*AJ1090^IF(AK1090=100%,0,1)*PRODUCT(INDEX(1-AJ$1020:AJ1089,))</f>
        <v>0.37000159898363899</v>
      </c>
      <c r="AM1090" s="199">
        <f t="shared" si="241"/>
        <v>20.815008971843614</v>
      </c>
      <c r="AN1090" s="190"/>
    </row>
    <row r="1091" spans="1:40" ht="14.45" hidden="1" customHeight="1">
      <c r="A1091" s="190"/>
      <c r="B1091" s="686"/>
      <c r="C1091" s="196">
        <v>70</v>
      </c>
      <c r="D1091" s="200"/>
      <c r="E1091" s="200"/>
      <c r="F1091" s="198"/>
      <c r="G1091" s="198"/>
      <c r="H1091" s="197"/>
      <c r="I1091" s="197"/>
      <c r="J1091" s="198"/>
      <c r="K1091" s="198"/>
      <c r="L1091" s="197"/>
      <c r="M1091" s="197"/>
      <c r="N1091" s="198"/>
      <c r="O1091" s="198"/>
      <c r="P1091" s="197"/>
      <c r="Q1091" s="197"/>
      <c r="R1091" s="198"/>
      <c r="S1091" s="198"/>
      <c r="T1091" s="197"/>
      <c r="U1091" s="197"/>
      <c r="V1091" s="198"/>
      <c r="W1091" s="198"/>
      <c r="X1091" s="197"/>
      <c r="Y1091" s="197"/>
      <c r="Z1091" s="198"/>
      <c r="AA1091" s="198"/>
      <c r="AB1091" s="197"/>
      <c r="AC1091" s="197"/>
      <c r="AD1091" s="198"/>
      <c r="AE1091" s="198"/>
      <c r="AF1091" s="197">
        <f t="shared" si="236"/>
        <v>2.8000000000000011E-2</v>
      </c>
      <c r="AG1091" s="197">
        <f t="shared" si="238"/>
        <v>0.88582500000000164</v>
      </c>
      <c r="AH1091" s="198">
        <f>ROW(AC71)*AF1091^IF(AG1091=100%,0,1)*PRODUCT(INDEX(1-AF$1020:AF1090,))</f>
        <v>0.28809862617964804</v>
      </c>
      <c r="AI1091" s="198">
        <f t="shared" si="239"/>
        <v>22.533677563775463</v>
      </c>
      <c r="AJ1091" s="197">
        <f t="shared" si="237"/>
        <v>1.8000000000000002E-2</v>
      </c>
      <c r="AK1091" s="197">
        <f t="shared" si="240"/>
        <v>0.57311249999999947</v>
      </c>
      <c r="AL1091" s="198">
        <f>ROW(AG71)*AJ1091^IF(AK1091=100%,0,1)*PRODUCT(INDEX(1-AJ$1020:AJ1090,))</f>
        <v>0.3685321640619611</v>
      </c>
      <c r="AM1091" s="199">
        <f t="shared" si="241"/>
        <v>21.183541135905575</v>
      </c>
      <c r="AN1091" s="190"/>
    </row>
    <row r="1092" spans="1:40" ht="14.45" hidden="1" customHeight="1">
      <c r="A1092" s="190"/>
      <c r="B1092" s="686"/>
      <c r="C1092" s="196">
        <v>71</v>
      </c>
      <c r="D1092" s="200"/>
      <c r="E1092" s="200"/>
      <c r="F1092" s="198"/>
      <c r="G1092" s="198"/>
      <c r="H1092" s="197"/>
      <c r="I1092" s="197"/>
      <c r="J1092" s="198"/>
      <c r="K1092" s="198"/>
      <c r="L1092" s="197"/>
      <c r="M1092" s="197"/>
      <c r="N1092" s="198"/>
      <c r="O1092" s="198"/>
      <c r="P1092" s="197"/>
      <c r="Q1092" s="197"/>
      <c r="R1092" s="198"/>
      <c r="S1092" s="198"/>
      <c r="T1092" s="197"/>
      <c r="U1092" s="197"/>
      <c r="V1092" s="198"/>
      <c r="W1092" s="198"/>
      <c r="X1092" s="197"/>
      <c r="Y1092" s="197"/>
      <c r="Z1092" s="198"/>
      <c r="AA1092" s="198"/>
      <c r="AB1092" s="197"/>
      <c r="AC1092" s="197"/>
      <c r="AD1092" s="198"/>
      <c r="AE1092" s="198"/>
      <c r="AF1092" s="197">
        <f t="shared" si="236"/>
        <v>2.8000000000000011E-2</v>
      </c>
      <c r="AG1092" s="197">
        <f t="shared" si="238"/>
        <v>0.89884500000000167</v>
      </c>
      <c r="AH1092" s="198">
        <f>ROW(AC72)*AF1092^IF(AG1092=100%,0,1)*PRODUCT(INDEX(1-AF$1020:AF1091,))</f>
        <v>0.28397597541628861</v>
      </c>
      <c r="AI1092" s="198">
        <f t="shared" si="239"/>
        <v>22.817653539191753</v>
      </c>
      <c r="AJ1092" s="197">
        <f t="shared" si="237"/>
        <v>1.8000000000000002E-2</v>
      </c>
      <c r="AK1092" s="197">
        <f t="shared" si="240"/>
        <v>0.58148249999999946</v>
      </c>
      <c r="AL1092" s="198">
        <f>ROW(AG72)*AJ1092^IF(AK1092=100%,0,1)*PRODUCT(INDEX(1-AJ$1020:AJ1091,))</f>
        <v>0.36699574827939296</v>
      </c>
      <c r="AM1092" s="199">
        <f t="shared" si="241"/>
        <v>21.550536884184968</v>
      </c>
      <c r="AN1092" s="190"/>
    </row>
    <row r="1093" spans="1:40" ht="14.45" hidden="1" customHeight="1">
      <c r="A1093" s="190"/>
      <c r="B1093" s="686"/>
      <c r="C1093" s="196">
        <v>72</v>
      </c>
      <c r="D1093" s="200"/>
      <c r="E1093" s="200"/>
      <c r="F1093" s="198"/>
      <c r="G1093" s="198"/>
      <c r="H1093" s="197"/>
      <c r="I1093" s="197"/>
      <c r="J1093" s="198"/>
      <c r="K1093" s="198"/>
      <c r="L1093" s="197"/>
      <c r="M1093" s="197"/>
      <c r="N1093" s="198"/>
      <c r="O1093" s="198"/>
      <c r="P1093" s="197"/>
      <c r="Q1093" s="197"/>
      <c r="R1093" s="198"/>
      <c r="S1093" s="198"/>
      <c r="T1093" s="197"/>
      <c r="U1093" s="197"/>
      <c r="V1093" s="198"/>
      <c r="W1093" s="198"/>
      <c r="X1093" s="197"/>
      <c r="Y1093" s="197"/>
      <c r="Z1093" s="198"/>
      <c r="AA1093" s="198"/>
      <c r="AB1093" s="197"/>
      <c r="AC1093" s="197"/>
      <c r="AD1093" s="198"/>
      <c r="AE1093" s="198"/>
      <c r="AF1093" s="197">
        <f t="shared" si="236"/>
        <v>2.8000000000000011E-2</v>
      </c>
      <c r="AG1093" s="197">
        <f t="shared" si="238"/>
        <v>0.9118650000000017</v>
      </c>
      <c r="AH1093" s="198">
        <f>ROW(AC73)*AF1093^IF(AG1093=100%,0,1)*PRODUCT(INDEX(1-AF$1020:AF1092,))</f>
        <v>0.27985832377275238</v>
      </c>
      <c r="AI1093" s="198">
        <f t="shared" si="239"/>
        <v>23.097511862964506</v>
      </c>
      <c r="AJ1093" s="197">
        <f t="shared" si="237"/>
        <v>1.8000000000000002E-2</v>
      </c>
      <c r="AK1093" s="197">
        <f t="shared" si="240"/>
        <v>0.58985249999999945</v>
      </c>
      <c r="AL1093" s="198">
        <f>ROW(AG73)*AJ1093^IF(AK1093=100%,0,1)*PRODUCT(INDEX(1-AJ$1020:AJ1092,))</f>
        <v>0.36539523904384102</v>
      </c>
      <c r="AM1093" s="199">
        <f t="shared" si="241"/>
        <v>21.91593212322881</v>
      </c>
      <c r="AN1093" s="190"/>
    </row>
    <row r="1094" spans="1:40" ht="14.45" hidden="1" customHeight="1">
      <c r="A1094" s="190"/>
      <c r="B1094" s="686"/>
      <c r="C1094" s="196">
        <v>73</v>
      </c>
      <c r="D1094" s="200"/>
      <c r="E1094" s="200"/>
      <c r="F1094" s="198"/>
      <c r="G1094" s="198"/>
      <c r="H1094" s="197"/>
      <c r="I1094" s="197"/>
      <c r="J1094" s="198"/>
      <c r="K1094" s="198"/>
      <c r="L1094" s="197"/>
      <c r="M1094" s="197"/>
      <c r="N1094" s="198"/>
      <c r="O1094" s="198"/>
      <c r="P1094" s="197"/>
      <c r="Q1094" s="197"/>
      <c r="R1094" s="198"/>
      <c r="S1094" s="198"/>
      <c r="T1094" s="197"/>
      <c r="U1094" s="197"/>
      <c r="V1094" s="198"/>
      <c r="W1094" s="198"/>
      <c r="X1094" s="197"/>
      <c r="Y1094" s="197"/>
      <c r="Z1094" s="198"/>
      <c r="AA1094" s="198"/>
      <c r="AB1094" s="197"/>
      <c r="AC1094" s="197"/>
      <c r="AD1094" s="198"/>
      <c r="AE1094" s="198"/>
      <c r="AF1094" s="197">
        <f t="shared" si="236"/>
        <v>2.8000000000000011E-2</v>
      </c>
      <c r="AG1094" s="197">
        <f t="shared" si="238"/>
        <v>0.92488500000000173</v>
      </c>
      <c r="AH1094" s="198">
        <f>ROW(AC74)*AF1094^IF(AG1094=100%,0,1)*PRODUCT(INDEX(1-AF$1020:AF1093,))</f>
        <v>0.27574862345652784</v>
      </c>
      <c r="AI1094" s="198">
        <f t="shared" si="239"/>
        <v>23.373260486421035</v>
      </c>
      <c r="AJ1094" s="197">
        <f t="shared" si="237"/>
        <v>1.8000000000000002E-2</v>
      </c>
      <c r="AK1094" s="197">
        <f t="shared" si="240"/>
        <v>0.59822249999999944</v>
      </c>
      <c r="AL1094" s="198">
        <f>ROW(AG74)*AJ1094^IF(AK1094=100%,0,1)*PRODUCT(INDEX(1-AJ$1020:AJ1093,))</f>
        <v>0.36373344151832659</v>
      </c>
      <c r="AM1094" s="199">
        <f t="shared" si="241"/>
        <v>22.279665564747138</v>
      </c>
      <c r="AN1094" s="190"/>
    </row>
    <row r="1095" spans="1:40" ht="14.45" hidden="1" customHeight="1">
      <c r="A1095" s="190"/>
      <c r="B1095" s="686"/>
      <c r="C1095" s="196">
        <v>74</v>
      </c>
      <c r="D1095" s="200"/>
      <c r="E1095" s="200"/>
      <c r="F1095" s="198"/>
      <c r="G1095" s="198"/>
      <c r="H1095" s="197"/>
      <c r="I1095" s="197"/>
      <c r="J1095" s="198"/>
      <c r="K1095" s="198"/>
      <c r="L1095" s="197"/>
      <c r="M1095" s="197"/>
      <c r="N1095" s="198"/>
      <c r="O1095" s="198"/>
      <c r="P1095" s="197"/>
      <c r="Q1095" s="197"/>
      <c r="R1095" s="198"/>
      <c r="S1095" s="198"/>
      <c r="T1095" s="197"/>
      <c r="U1095" s="197"/>
      <c r="V1095" s="198"/>
      <c r="W1095" s="198"/>
      <c r="X1095" s="197"/>
      <c r="Y1095" s="197"/>
      <c r="Z1095" s="198"/>
      <c r="AA1095" s="198"/>
      <c r="AB1095" s="197"/>
      <c r="AC1095" s="197"/>
      <c r="AD1095" s="198"/>
      <c r="AE1095" s="198"/>
      <c r="AF1095" s="197">
        <f t="shared" si="236"/>
        <v>2.8000000000000011E-2</v>
      </c>
      <c r="AG1095" s="197">
        <f t="shared" si="238"/>
        <v>0.93790500000000177</v>
      </c>
      <c r="AH1095" s="198">
        <f>ROW(AC75)*AF1095^IF(AG1095=100%,0,1)*PRODUCT(INDEX(1-AF$1020:AF1094,))</f>
        <v>0.27164965743217406</v>
      </c>
      <c r="AI1095" s="198">
        <f t="shared" si="239"/>
        <v>23.64491014385321</v>
      </c>
      <c r="AJ1095" s="197">
        <f t="shared" si="237"/>
        <v>1.8000000000000002E-2</v>
      </c>
      <c r="AK1095" s="197">
        <f t="shared" si="240"/>
        <v>0.60659249999999942</v>
      </c>
      <c r="AL1095" s="198">
        <f>ROW(AG75)*AJ1095^IF(AK1095=100%,0,1)*PRODUCT(INDEX(1-AJ$1020:AJ1094,))</f>
        <v>0.36201308064628046</v>
      </c>
      <c r="AM1095" s="199">
        <f t="shared" si="241"/>
        <v>22.641678645393419</v>
      </c>
      <c r="AN1095" s="190"/>
    </row>
    <row r="1096" spans="1:40" ht="14.45" hidden="1" customHeight="1">
      <c r="A1096" s="190"/>
      <c r="B1096" s="686"/>
      <c r="C1096" s="196">
        <v>75</v>
      </c>
      <c r="D1096" s="200"/>
      <c r="E1096" s="200"/>
      <c r="F1096" s="198"/>
      <c r="G1096" s="198"/>
      <c r="H1096" s="197"/>
      <c r="I1096" s="197"/>
      <c r="J1096" s="198"/>
      <c r="K1096" s="198"/>
      <c r="L1096" s="197"/>
      <c r="M1096" s="197"/>
      <c r="N1096" s="198"/>
      <c r="O1096" s="198"/>
      <c r="P1096" s="197"/>
      <c r="Q1096" s="197"/>
      <c r="R1096" s="198"/>
      <c r="S1096" s="198"/>
      <c r="T1096" s="197"/>
      <c r="U1096" s="197"/>
      <c r="V1096" s="198"/>
      <c r="W1096" s="198"/>
      <c r="X1096" s="197"/>
      <c r="Y1096" s="197"/>
      <c r="Z1096" s="198"/>
      <c r="AA1096" s="198"/>
      <c r="AB1096" s="197"/>
      <c r="AC1096" s="197"/>
      <c r="AD1096" s="198"/>
      <c r="AE1096" s="198"/>
      <c r="AF1096" s="197">
        <f t="shared" ref="AF1096:AF1100" si="242">AF1095</f>
        <v>2.8000000000000011E-2</v>
      </c>
      <c r="AG1096" s="197">
        <f t="shared" si="238"/>
        <v>0.9509250000000018</v>
      </c>
      <c r="AH1096" s="198">
        <f>ROW(AC76)*AF1096^IF(AG1096=100%,0,1)*PRODUCT(INDEX(1-AF$1020:AF1095,))</f>
        <v>0.26756404658439414</v>
      </c>
      <c r="AI1096" s="198">
        <f t="shared" si="239"/>
        <v>23.912474190437603</v>
      </c>
      <c r="AJ1096" s="197">
        <f t="shared" ref="AJ1096:AJ1143" si="243">AJ1095</f>
        <v>1.8000000000000002E-2</v>
      </c>
      <c r="AK1096" s="197">
        <f t="shared" si="240"/>
        <v>0.61496249999999941</v>
      </c>
      <c r="AL1096" s="198">
        <f>ROW(AG76)*AJ1096^IF(AK1096=100%,0,1)*PRODUCT(INDEX(1-AJ$1020:AJ1095,))</f>
        <v>0.36023680313057604</v>
      </c>
      <c r="AM1096" s="199">
        <f t="shared" si="241"/>
        <v>23.001915448523995</v>
      </c>
      <c r="AN1096" s="190"/>
    </row>
    <row r="1097" spans="1:40" ht="14.45" hidden="1" customHeight="1">
      <c r="A1097" s="190"/>
      <c r="B1097" s="686"/>
      <c r="C1097" s="196">
        <v>76</v>
      </c>
      <c r="D1097" s="200"/>
      <c r="E1097" s="200"/>
      <c r="F1097" s="198"/>
      <c r="G1097" s="198"/>
      <c r="H1097" s="197"/>
      <c r="I1097" s="197"/>
      <c r="J1097" s="198"/>
      <c r="K1097" s="198"/>
      <c r="L1097" s="197"/>
      <c r="M1097" s="197"/>
      <c r="N1097" s="198"/>
      <c r="O1097" s="198"/>
      <c r="P1097" s="197"/>
      <c r="Q1097" s="197"/>
      <c r="R1097" s="198"/>
      <c r="S1097" s="198"/>
      <c r="T1097" s="197"/>
      <c r="U1097" s="197"/>
      <c r="V1097" s="198"/>
      <c r="W1097" s="198"/>
      <c r="X1097" s="197"/>
      <c r="Y1097" s="197"/>
      <c r="Z1097" s="198"/>
      <c r="AA1097" s="198"/>
      <c r="AB1097" s="197"/>
      <c r="AC1097" s="197"/>
      <c r="AD1097" s="198"/>
      <c r="AE1097" s="198"/>
      <c r="AF1097" s="197">
        <f t="shared" si="242"/>
        <v>2.8000000000000011E-2</v>
      </c>
      <c r="AG1097" s="197">
        <f t="shared" si="238"/>
        <v>0.96394500000000183</v>
      </c>
      <c r="AH1097" s="198">
        <f>ROW(AC77)*AF1097^IF(AG1097=100%,0,1)*PRODUCT(INDEX(1-AF$1020:AF1096,))</f>
        <v>0.26349425661266307</v>
      </c>
      <c r="AI1097" s="198">
        <f t="shared" si="239"/>
        <v>24.175968447050266</v>
      </c>
      <c r="AJ1097" s="197">
        <f t="shared" si="243"/>
        <v>1.8000000000000002E-2</v>
      </c>
      <c r="AK1097" s="197">
        <f t="shared" si="240"/>
        <v>0.6233324999999994</v>
      </c>
      <c r="AL1097" s="198">
        <f>ROW(AG77)*AJ1097^IF(AK1097=100%,0,1)*PRODUCT(INDEX(1-AJ$1020:AJ1096,))</f>
        <v>0.35840717936730759</v>
      </c>
      <c r="AM1097" s="199">
        <f t="shared" si="241"/>
        <v>23.360322627891303</v>
      </c>
      <c r="AN1097" s="190"/>
    </row>
    <row r="1098" spans="1:40" ht="14.45" hidden="1" customHeight="1">
      <c r="A1098" s="190"/>
      <c r="B1098" s="686"/>
      <c r="C1098" s="196">
        <v>77</v>
      </c>
      <c r="D1098" s="200"/>
      <c r="E1098" s="200"/>
      <c r="F1098" s="198"/>
      <c r="G1098" s="198"/>
      <c r="H1098" s="197"/>
      <c r="I1098" s="197"/>
      <c r="J1098" s="198"/>
      <c r="K1098" s="198"/>
      <c r="L1098" s="197"/>
      <c r="M1098" s="197"/>
      <c r="N1098" s="198"/>
      <c r="O1098" s="198"/>
      <c r="P1098" s="197"/>
      <c r="Q1098" s="197"/>
      <c r="R1098" s="198"/>
      <c r="S1098" s="198"/>
      <c r="T1098" s="197"/>
      <c r="U1098" s="197"/>
      <c r="V1098" s="198"/>
      <c r="W1098" s="198"/>
      <c r="X1098" s="197"/>
      <c r="Y1098" s="197"/>
      <c r="Z1098" s="198"/>
      <c r="AA1098" s="198"/>
      <c r="AB1098" s="197"/>
      <c r="AC1098" s="197"/>
      <c r="AD1098" s="198"/>
      <c r="AE1098" s="198"/>
      <c r="AF1098" s="197">
        <f t="shared" si="242"/>
        <v>2.8000000000000011E-2</v>
      </c>
      <c r="AG1098" s="197">
        <f t="shared" si="238"/>
        <v>0.97696500000000186</v>
      </c>
      <c r="AH1098" s="198">
        <f>ROW(AC78)*AF1098^IF(AG1098=100%,0,1)*PRODUCT(INDEX(1-AF$1020:AF1097,))</f>
        <v>0.25944260466682684</v>
      </c>
      <c r="AI1098" s="198">
        <f t="shared" si="239"/>
        <v>24.435411051717093</v>
      </c>
      <c r="AJ1098" s="197">
        <f t="shared" si="243"/>
        <v>1.8000000000000002E-2</v>
      </c>
      <c r="AK1098" s="197">
        <f t="shared" si="240"/>
        <v>0.63170249999999939</v>
      </c>
      <c r="AL1098" s="198">
        <f>ROW(AG78)*AJ1098^IF(AK1098=100%,0,1)*PRODUCT(INDEX(1-AJ$1020:AJ1097,))</f>
        <v>0.35652670533530251</v>
      </c>
      <c r="AM1098" s="199">
        <f t="shared" si="241"/>
        <v>23.716849333226605</v>
      </c>
      <c r="AN1098" s="190"/>
    </row>
    <row r="1099" spans="1:40" ht="14.45" hidden="1" customHeight="1">
      <c r="A1099" s="190"/>
      <c r="B1099" s="686"/>
      <c r="C1099" s="196">
        <v>78</v>
      </c>
      <c r="D1099" s="200"/>
      <c r="E1099" s="200"/>
      <c r="F1099" s="198"/>
      <c r="G1099" s="198"/>
      <c r="H1099" s="197"/>
      <c r="I1099" s="197"/>
      <c r="J1099" s="198"/>
      <c r="K1099" s="198"/>
      <c r="L1099" s="197"/>
      <c r="M1099" s="197"/>
      <c r="N1099" s="198"/>
      <c r="O1099" s="198"/>
      <c r="P1099" s="197"/>
      <c r="Q1099" s="197"/>
      <c r="R1099" s="198"/>
      <c r="S1099" s="198"/>
      <c r="T1099" s="197"/>
      <c r="U1099" s="197"/>
      <c r="V1099" s="198"/>
      <c r="W1099" s="198"/>
      <c r="X1099" s="197"/>
      <c r="Y1099" s="197"/>
      <c r="Z1099" s="198"/>
      <c r="AA1099" s="198"/>
      <c r="AB1099" s="197"/>
      <c r="AC1099" s="197"/>
      <c r="AD1099" s="198"/>
      <c r="AE1099" s="198"/>
      <c r="AF1099" s="197">
        <f t="shared" si="242"/>
        <v>2.8000000000000011E-2</v>
      </c>
      <c r="AG1099" s="197">
        <f t="shared" si="238"/>
        <v>0.98998500000000189</v>
      </c>
      <c r="AH1099" s="198">
        <f>ROW(AC79)*AF1099^IF(AG1099=100%,0,1)*PRODUCT(INDEX(1-AF$1020:AF1098,))</f>
        <v>0.25541126573277301</v>
      </c>
      <c r="AI1099" s="198">
        <f t="shared" si="239"/>
        <v>24.690822317449864</v>
      </c>
      <c r="AJ1099" s="197">
        <f t="shared" si="243"/>
        <v>1.8000000000000002E-2</v>
      </c>
      <c r="AK1099" s="197">
        <f t="shared" si="240"/>
        <v>0.64007249999999938</v>
      </c>
      <c r="AL1099" s="198">
        <f>ROW(AG79)*AJ1099^IF(AK1099=100%,0,1)*PRODUCT(INDEX(1-AJ$1020:AJ1098,))</f>
        <v>0.35459780444233457</v>
      </c>
      <c r="AM1099" s="199">
        <f t="shared" si="241"/>
        <v>24.07144713766894</v>
      </c>
      <c r="AN1099" s="190"/>
    </row>
    <row r="1100" spans="1:40" ht="14.45" customHeight="1">
      <c r="A1100" s="190"/>
      <c r="B1100" s="686"/>
      <c r="C1100" s="196">
        <v>79</v>
      </c>
      <c r="D1100" s="200"/>
      <c r="E1100" s="200"/>
      <c r="F1100" s="198"/>
      <c r="G1100" s="198"/>
      <c r="H1100" s="197"/>
      <c r="I1100" s="197"/>
      <c r="J1100" s="198"/>
      <c r="K1100" s="198"/>
      <c r="L1100" s="197"/>
      <c r="M1100" s="197"/>
      <c r="N1100" s="198"/>
      <c r="O1100" s="198"/>
      <c r="P1100" s="197"/>
      <c r="Q1100" s="197"/>
      <c r="R1100" s="198"/>
      <c r="S1100" s="198"/>
      <c r="T1100" s="197"/>
      <c r="U1100" s="197"/>
      <c r="V1100" s="198"/>
      <c r="W1100" s="198"/>
      <c r="X1100" s="197"/>
      <c r="Y1100" s="197"/>
      <c r="Z1100" s="198"/>
      <c r="AA1100" s="198"/>
      <c r="AB1100" s="197"/>
      <c r="AC1100" s="197"/>
      <c r="AD1100" s="198"/>
      <c r="AE1100" s="198"/>
      <c r="AF1100" s="197">
        <f t="shared" si="242"/>
        <v>2.8000000000000011E-2</v>
      </c>
      <c r="AG1100" s="197">
        <f t="shared" si="238"/>
        <v>1</v>
      </c>
      <c r="AH1100" s="198">
        <f>ROW(AC80)*AF1100^IF(AG1100=100%,0,1)*PRODUCT(INDEX(1-AF$1020:AF1099,))</f>
        <v>8.9786528134631194</v>
      </c>
      <c r="AI1100" s="198">
        <f t="shared" si="239"/>
        <v>33.669475130912986</v>
      </c>
      <c r="AJ1100" s="197">
        <f t="shared" si="243"/>
        <v>1.8000000000000002E-2</v>
      </c>
      <c r="AK1100" s="197">
        <f t="shared" si="240"/>
        <v>0.64844249999999937</v>
      </c>
      <c r="AL1100" s="198">
        <f>ROW(AG80)*AJ1100^IF(AK1100=100%,0,1)*PRODUCT(INDEX(1-AJ$1020:AJ1099,))</f>
        <v>0.35262282932898487</v>
      </c>
      <c r="AM1100" s="199">
        <f t="shared" si="241"/>
        <v>24.424069966997926</v>
      </c>
      <c r="AN1100" s="190"/>
    </row>
    <row r="1101" spans="1:40" ht="14.45" hidden="1" customHeight="1">
      <c r="A1101" s="190"/>
      <c r="B1101" s="686"/>
      <c r="C1101" s="196">
        <v>80</v>
      </c>
      <c r="D1101" s="200"/>
      <c r="E1101" s="200"/>
      <c r="F1101" s="198"/>
      <c r="G1101" s="198"/>
      <c r="H1101" s="197"/>
      <c r="I1101" s="197"/>
      <c r="J1101" s="198"/>
      <c r="K1101" s="198"/>
      <c r="L1101" s="197"/>
      <c r="M1101" s="197"/>
      <c r="N1101" s="198"/>
      <c r="O1101" s="198"/>
      <c r="P1101" s="197"/>
      <c r="Q1101" s="197"/>
      <c r="R1101" s="198"/>
      <c r="S1101" s="198"/>
      <c r="T1101" s="197"/>
      <c r="U1101" s="197"/>
      <c r="V1101" s="198"/>
      <c r="W1101" s="198"/>
      <c r="X1101" s="197"/>
      <c r="Y1101" s="197"/>
      <c r="Z1101" s="198"/>
      <c r="AA1101" s="198"/>
      <c r="AB1101" s="197"/>
      <c r="AC1101" s="197"/>
      <c r="AD1101" s="198"/>
      <c r="AE1101" s="198"/>
      <c r="AF1101" s="197"/>
      <c r="AG1101" s="197"/>
      <c r="AH1101" s="198"/>
      <c r="AI1101" s="198"/>
      <c r="AJ1101" s="197">
        <f t="shared" si="243"/>
        <v>1.8000000000000002E-2</v>
      </c>
      <c r="AK1101" s="197">
        <f t="shared" si="240"/>
        <v>0.65681249999999936</v>
      </c>
      <c r="AL1101" s="198">
        <f>ROW(AG81)*AJ1101^IF(AK1101=100%,0,1)*PRODUCT(INDEX(1-AJ$1020:AJ1100,))</f>
        <v>0.35060406363107643</v>
      </c>
      <c r="AM1101" s="199">
        <f t="shared" si="241"/>
        <v>24.774674030629004</v>
      </c>
      <c r="AN1101" s="190"/>
    </row>
    <row r="1102" spans="1:40" ht="14.45" hidden="1" customHeight="1">
      <c r="A1102" s="190"/>
      <c r="B1102" s="686"/>
      <c r="C1102" s="196">
        <v>81</v>
      </c>
      <c r="D1102" s="200"/>
      <c r="E1102" s="200"/>
      <c r="F1102" s="198"/>
      <c r="G1102" s="198"/>
      <c r="H1102" s="197"/>
      <c r="I1102" s="197"/>
      <c r="J1102" s="198"/>
      <c r="K1102" s="198"/>
      <c r="L1102" s="197"/>
      <c r="M1102" s="197"/>
      <c r="N1102" s="198"/>
      <c r="O1102" s="198"/>
      <c r="P1102" s="197"/>
      <c r="Q1102" s="197"/>
      <c r="R1102" s="198"/>
      <c r="S1102" s="198"/>
      <c r="T1102" s="197"/>
      <c r="U1102" s="197"/>
      <c r="V1102" s="198"/>
      <c r="W1102" s="198"/>
      <c r="X1102" s="197"/>
      <c r="Y1102" s="197"/>
      <c r="Z1102" s="198"/>
      <c r="AA1102" s="198"/>
      <c r="AB1102" s="197"/>
      <c r="AC1102" s="197"/>
      <c r="AD1102" s="198"/>
      <c r="AE1102" s="198"/>
      <c r="AF1102" s="197"/>
      <c r="AG1102" s="197"/>
      <c r="AH1102" s="198"/>
      <c r="AI1102" s="198"/>
      <c r="AJ1102" s="197">
        <f t="shared" si="243"/>
        <v>1.8000000000000002E-2</v>
      </c>
      <c r="AK1102" s="197">
        <f t="shared" si="240"/>
        <v>0.66518249999999934</v>
      </c>
      <c r="AL1102" s="198">
        <f>ROW(AG82)*AJ1102^IF(AK1102=100%,0,1)*PRODUCT(INDEX(1-AJ$1020:AJ1101,))</f>
        <v>0.34854372370159009</v>
      </c>
      <c r="AM1102" s="199">
        <f t="shared" si="241"/>
        <v>25.123217754330593</v>
      </c>
      <c r="AN1102" s="190"/>
    </row>
    <row r="1103" spans="1:40" ht="14.45" hidden="1" customHeight="1">
      <c r="A1103" s="190"/>
      <c r="B1103" s="686"/>
      <c r="C1103" s="196">
        <v>82</v>
      </c>
      <c r="D1103" s="200"/>
      <c r="E1103" s="200"/>
      <c r="F1103" s="198"/>
      <c r="G1103" s="198"/>
      <c r="H1103" s="197"/>
      <c r="I1103" s="197"/>
      <c r="J1103" s="198"/>
      <c r="K1103" s="198"/>
      <c r="L1103" s="197"/>
      <c r="M1103" s="197"/>
      <c r="N1103" s="198"/>
      <c r="O1103" s="198"/>
      <c r="P1103" s="197"/>
      <c r="Q1103" s="197"/>
      <c r="R1103" s="198"/>
      <c r="S1103" s="198"/>
      <c r="T1103" s="197"/>
      <c r="U1103" s="197"/>
      <c r="V1103" s="198"/>
      <c r="W1103" s="198"/>
      <c r="X1103" s="197"/>
      <c r="Y1103" s="197"/>
      <c r="Z1103" s="198"/>
      <c r="AA1103" s="198"/>
      <c r="AB1103" s="197"/>
      <c r="AC1103" s="197"/>
      <c r="AD1103" s="198"/>
      <c r="AE1103" s="198"/>
      <c r="AF1103" s="197"/>
      <c r="AG1103" s="197"/>
      <c r="AH1103" s="198"/>
      <c r="AI1103" s="198"/>
      <c r="AJ1103" s="197">
        <f t="shared" si="243"/>
        <v>1.8000000000000002E-2</v>
      </c>
      <c r="AK1103" s="197">
        <f t="shared" si="240"/>
        <v>0.67355249999999933</v>
      </c>
      <c r="AL1103" s="198">
        <f>ROW(AG83)*AJ1103^IF(AK1103=100%,0,1)*PRODUCT(INDEX(1-AJ$1020:AJ1102,))</f>
        <v>0.34644396029294883</v>
      </c>
      <c r="AM1103" s="199">
        <f t="shared" si="241"/>
        <v>25.469661714623541</v>
      </c>
      <c r="AN1103" s="190"/>
    </row>
    <row r="1104" spans="1:40" ht="14.45" hidden="1" customHeight="1">
      <c r="A1104" s="190"/>
      <c r="B1104" s="686"/>
      <c r="C1104" s="196">
        <v>83</v>
      </c>
      <c r="D1104" s="200"/>
      <c r="E1104" s="200"/>
      <c r="F1104" s="198"/>
      <c r="G1104" s="198"/>
      <c r="H1104" s="197"/>
      <c r="I1104" s="197"/>
      <c r="J1104" s="198"/>
      <c r="K1104" s="198"/>
      <c r="L1104" s="197"/>
      <c r="M1104" s="197"/>
      <c r="N1104" s="198"/>
      <c r="O1104" s="198"/>
      <c r="P1104" s="197"/>
      <c r="Q1104" s="197"/>
      <c r="R1104" s="198"/>
      <c r="S1104" s="198"/>
      <c r="T1104" s="197"/>
      <c r="U1104" s="197"/>
      <c r="V1104" s="198"/>
      <c r="W1104" s="198"/>
      <c r="X1104" s="197"/>
      <c r="Y1104" s="197"/>
      <c r="Z1104" s="198"/>
      <c r="AA1104" s="198"/>
      <c r="AB1104" s="197"/>
      <c r="AC1104" s="197"/>
      <c r="AD1104" s="198"/>
      <c r="AE1104" s="198"/>
      <c r="AF1104" s="197"/>
      <c r="AG1104" s="197"/>
      <c r="AH1104" s="198"/>
      <c r="AI1104" s="198"/>
      <c r="AJ1104" s="197">
        <f t="shared" si="243"/>
        <v>1.8000000000000002E-2</v>
      </c>
      <c r="AK1104" s="197">
        <f t="shared" si="240"/>
        <v>0.68192249999999932</v>
      </c>
      <c r="AL1104" s="198">
        <f>ROW(AG84)*AJ1104^IF(AK1104=100%,0,1)*PRODUCT(INDEX(1-AJ$1020:AJ1103,))</f>
        <v>0.3443068602005393</v>
      </c>
      <c r="AM1104" s="199">
        <f t="shared" si="241"/>
        <v>25.813968574824081</v>
      </c>
      <c r="AN1104" s="190"/>
    </row>
    <row r="1105" spans="1:40" ht="14.45" hidden="1" customHeight="1">
      <c r="A1105" s="190"/>
      <c r="B1105" s="686"/>
      <c r="C1105" s="196">
        <v>84</v>
      </c>
      <c r="D1105" s="200"/>
      <c r="E1105" s="200"/>
      <c r="F1105" s="198"/>
      <c r="G1105" s="198"/>
      <c r="H1105" s="197"/>
      <c r="I1105" s="197"/>
      <c r="J1105" s="198"/>
      <c r="K1105" s="198"/>
      <c r="L1105" s="197"/>
      <c r="M1105" s="197"/>
      <c r="N1105" s="198"/>
      <c r="O1105" s="198"/>
      <c r="P1105" s="197"/>
      <c r="Q1105" s="197"/>
      <c r="R1105" s="198"/>
      <c r="S1105" s="198"/>
      <c r="T1105" s="197"/>
      <c r="U1105" s="197"/>
      <c r="V1105" s="198"/>
      <c r="W1105" s="198"/>
      <c r="X1105" s="197"/>
      <c r="Y1105" s="197"/>
      <c r="Z1105" s="198"/>
      <c r="AA1105" s="198"/>
      <c r="AB1105" s="197"/>
      <c r="AC1105" s="197"/>
      <c r="AD1105" s="198"/>
      <c r="AE1105" s="198"/>
      <c r="AF1105" s="197"/>
      <c r="AG1105" s="197"/>
      <c r="AH1105" s="198"/>
      <c r="AI1105" s="198"/>
      <c r="AJ1105" s="197">
        <f t="shared" si="243"/>
        <v>1.8000000000000002E-2</v>
      </c>
      <c r="AK1105" s="197">
        <f t="shared" si="240"/>
        <v>0.69029249999999931</v>
      </c>
      <c r="AL1105" s="198">
        <f>ROW(AG85)*AJ1105^IF(AK1105=100%,0,1)*PRODUCT(INDEX(1-AJ$1020:AJ1104,))</f>
        <v>0.34213444786832159</v>
      </c>
      <c r="AM1105" s="199">
        <f t="shared" si="241"/>
        <v>26.156103022692403</v>
      </c>
      <c r="AN1105" s="190"/>
    </row>
    <row r="1106" spans="1:40" ht="14.45" hidden="1" customHeight="1">
      <c r="A1106" s="190"/>
      <c r="B1106" s="686"/>
      <c r="C1106" s="196">
        <v>85</v>
      </c>
      <c r="D1106" s="200"/>
      <c r="E1106" s="200"/>
      <c r="F1106" s="198"/>
      <c r="G1106" s="198"/>
      <c r="H1106" s="197"/>
      <c r="I1106" s="197"/>
      <c r="J1106" s="198"/>
      <c r="K1106" s="198"/>
      <c r="L1106" s="197"/>
      <c r="M1106" s="197"/>
      <c r="N1106" s="198"/>
      <c r="O1106" s="198"/>
      <c r="P1106" s="197"/>
      <c r="Q1106" s="197"/>
      <c r="R1106" s="198"/>
      <c r="S1106" s="198"/>
      <c r="T1106" s="197"/>
      <c r="U1106" s="197"/>
      <c r="V1106" s="198"/>
      <c r="W1106" s="198"/>
      <c r="X1106" s="197"/>
      <c r="Y1106" s="197"/>
      <c r="Z1106" s="198"/>
      <c r="AA1106" s="198"/>
      <c r="AB1106" s="197"/>
      <c r="AC1106" s="197"/>
      <c r="AD1106" s="198"/>
      <c r="AE1106" s="198"/>
      <c r="AF1106" s="197"/>
      <c r="AG1106" s="197"/>
      <c r="AH1106" s="198"/>
      <c r="AI1106" s="198"/>
      <c r="AJ1106" s="197">
        <f t="shared" si="243"/>
        <v>1.8000000000000002E-2</v>
      </c>
      <c r="AK1106" s="197">
        <f t="shared" si="240"/>
        <v>0.6986624999999993</v>
      </c>
      <c r="AL1106" s="198">
        <f>ROW(AG86)*AJ1106^IF(AK1106=100%,0,1)*PRODUCT(INDEX(1-AJ$1020:AJ1105,))</f>
        <v>0.33992868695735878</v>
      </c>
      <c r="AM1106" s="199">
        <f t="shared" si="241"/>
        <v>26.49603170964976</v>
      </c>
      <c r="AN1106" s="190"/>
    </row>
    <row r="1107" spans="1:40" ht="14.45" hidden="1" customHeight="1">
      <c r="A1107" s="190"/>
      <c r="B1107" s="686"/>
      <c r="C1107" s="196">
        <v>86</v>
      </c>
      <c r="D1107" s="200"/>
      <c r="E1107" s="200"/>
      <c r="F1107" s="198"/>
      <c r="G1107" s="198"/>
      <c r="H1107" s="197"/>
      <c r="I1107" s="197"/>
      <c r="J1107" s="198"/>
      <c r="K1107" s="198"/>
      <c r="L1107" s="197"/>
      <c r="M1107" s="197"/>
      <c r="N1107" s="198"/>
      <c r="O1107" s="198"/>
      <c r="P1107" s="197"/>
      <c r="Q1107" s="197"/>
      <c r="R1107" s="198"/>
      <c r="S1107" s="198"/>
      <c r="T1107" s="197"/>
      <c r="U1107" s="197"/>
      <c r="V1107" s="198"/>
      <c r="W1107" s="198"/>
      <c r="X1107" s="197"/>
      <c r="Y1107" s="197"/>
      <c r="Z1107" s="198"/>
      <c r="AA1107" s="198"/>
      <c r="AB1107" s="197"/>
      <c r="AC1107" s="197"/>
      <c r="AD1107" s="198"/>
      <c r="AE1107" s="198"/>
      <c r="AF1107" s="197"/>
      <c r="AG1107" s="197"/>
      <c r="AH1107" s="198"/>
      <c r="AI1107" s="198"/>
      <c r="AJ1107" s="197">
        <f t="shared" si="243"/>
        <v>1.8000000000000002E-2</v>
      </c>
      <c r="AK1107" s="197">
        <f t="shared" si="240"/>
        <v>0.70703249999999929</v>
      </c>
      <c r="AL1107" s="198">
        <f>ROW(AG87)*AJ1107^IF(AK1107=100%,0,1)*PRODUCT(INDEX(1-AJ$1020:AJ1106,))</f>
        <v>0.33769148187808129</v>
      </c>
      <c r="AM1107" s="199">
        <f t="shared" si="241"/>
        <v>26.833723191527842</v>
      </c>
      <c r="AN1107" s="190"/>
    </row>
    <row r="1108" spans="1:40" ht="14.45" hidden="1" customHeight="1">
      <c r="A1108" s="190"/>
      <c r="B1108" s="686"/>
      <c r="C1108" s="196">
        <v>87</v>
      </c>
      <c r="D1108" s="200"/>
      <c r="E1108" s="200"/>
      <c r="F1108" s="198"/>
      <c r="G1108" s="198"/>
      <c r="H1108" s="197"/>
      <c r="I1108" s="197"/>
      <c r="J1108" s="198"/>
      <c r="K1108" s="198"/>
      <c r="L1108" s="197"/>
      <c r="M1108" s="197"/>
      <c r="N1108" s="198"/>
      <c r="O1108" s="198"/>
      <c r="P1108" s="197"/>
      <c r="Q1108" s="197"/>
      <c r="R1108" s="198"/>
      <c r="S1108" s="198"/>
      <c r="T1108" s="197"/>
      <c r="U1108" s="197"/>
      <c r="V1108" s="198"/>
      <c r="W1108" s="198"/>
      <c r="X1108" s="197"/>
      <c r="Y1108" s="197"/>
      <c r="Z1108" s="198"/>
      <c r="AA1108" s="198"/>
      <c r="AB1108" s="197"/>
      <c r="AC1108" s="197"/>
      <c r="AD1108" s="198"/>
      <c r="AE1108" s="198"/>
      <c r="AF1108" s="197"/>
      <c r="AG1108" s="197"/>
      <c r="AH1108" s="198"/>
      <c r="AI1108" s="198"/>
      <c r="AJ1108" s="197">
        <f t="shared" si="243"/>
        <v>1.8000000000000002E-2</v>
      </c>
      <c r="AK1108" s="197">
        <f t="shared" si="240"/>
        <v>0.71540249999999928</v>
      </c>
      <c r="AL1108" s="198">
        <f>ROW(AG88)*AJ1108^IF(AK1108=100%,0,1)*PRODUCT(INDEX(1-AJ$1020:AJ1107,))</f>
        <v>0.33542467928708353</v>
      </c>
      <c r="AM1108" s="199">
        <f t="shared" si="241"/>
        <v>27.169147870814925</v>
      </c>
      <c r="AN1108" s="190"/>
    </row>
    <row r="1109" spans="1:40" ht="14.45" hidden="1" customHeight="1">
      <c r="A1109" s="190"/>
      <c r="B1109" s="686"/>
      <c r="C1109" s="196">
        <v>88</v>
      </c>
      <c r="D1109" s="200"/>
      <c r="E1109" s="200"/>
      <c r="F1109" s="198"/>
      <c r="G1109" s="198"/>
      <c r="H1109" s="197"/>
      <c r="I1109" s="197"/>
      <c r="J1109" s="198"/>
      <c r="K1109" s="198"/>
      <c r="L1109" s="197"/>
      <c r="M1109" s="197"/>
      <c r="N1109" s="198"/>
      <c r="O1109" s="198"/>
      <c r="P1109" s="197"/>
      <c r="Q1109" s="197"/>
      <c r="R1109" s="198"/>
      <c r="S1109" s="198"/>
      <c r="T1109" s="197"/>
      <c r="U1109" s="197"/>
      <c r="V1109" s="198"/>
      <c r="W1109" s="198"/>
      <c r="X1109" s="197"/>
      <c r="Y1109" s="197"/>
      <c r="Z1109" s="198"/>
      <c r="AA1109" s="198"/>
      <c r="AB1109" s="197"/>
      <c r="AC1109" s="197"/>
      <c r="AD1109" s="198"/>
      <c r="AE1109" s="198"/>
      <c r="AF1109" s="197"/>
      <c r="AG1109" s="197"/>
      <c r="AH1109" s="198"/>
      <c r="AI1109" s="198"/>
      <c r="AJ1109" s="197">
        <f t="shared" si="243"/>
        <v>1.8000000000000002E-2</v>
      </c>
      <c r="AK1109" s="197">
        <f t="shared" si="240"/>
        <v>0.72377249999999926</v>
      </c>
      <c r="AL1109" s="198">
        <f>ROW(AG89)*AJ1109^IF(AK1109=100%,0,1)*PRODUCT(INDEX(1-AJ$1020:AJ1108,))</f>
        <v>0.33313006954923324</v>
      </c>
      <c r="AM1109" s="199">
        <f t="shared" si="241"/>
        <v>27.502277940364159</v>
      </c>
      <c r="AN1109" s="190"/>
    </row>
    <row r="1110" spans="1:40" ht="14.45" hidden="1" customHeight="1">
      <c r="A1110" s="190"/>
      <c r="B1110" s="686"/>
      <c r="C1110" s="196">
        <v>89</v>
      </c>
      <c r="D1110" s="200"/>
      <c r="E1110" s="200"/>
      <c r="F1110" s="198"/>
      <c r="G1110" s="198"/>
      <c r="H1110" s="197"/>
      <c r="I1110" s="197"/>
      <c r="J1110" s="198"/>
      <c r="K1110" s="198"/>
      <c r="L1110" s="197"/>
      <c r="M1110" s="197"/>
      <c r="N1110" s="198"/>
      <c r="O1110" s="198"/>
      <c r="P1110" s="197"/>
      <c r="Q1110" s="197"/>
      <c r="R1110" s="198"/>
      <c r="S1110" s="198"/>
      <c r="T1110" s="197"/>
      <c r="U1110" s="197"/>
      <c r="V1110" s="198"/>
      <c r="W1110" s="198"/>
      <c r="X1110" s="197"/>
      <c r="Y1110" s="197"/>
      <c r="Z1110" s="198"/>
      <c r="AA1110" s="198"/>
      <c r="AB1110" s="197"/>
      <c r="AC1110" s="197"/>
      <c r="AD1110" s="198"/>
      <c r="AE1110" s="198"/>
      <c r="AF1110" s="197"/>
      <c r="AG1110" s="197"/>
      <c r="AH1110" s="198"/>
      <c r="AI1110" s="198"/>
      <c r="AJ1110" s="197">
        <f t="shared" si="243"/>
        <v>1.8000000000000002E-2</v>
      </c>
      <c r="AK1110" s="197">
        <f t="shared" si="240"/>
        <v>0.73214249999999925</v>
      </c>
      <c r="AL1110" s="198">
        <f>ROW(AG90)*AJ1110^IF(AK1110=100%,0,1)*PRODUCT(INDEX(1-AJ$1020:AJ1109,))</f>
        <v>0.33080938816585659</v>
      </c>
      <c r="AM1110" s="199">
        <f t="shared" si="241"/>
        <v>27.833087328530016</v>
      </c>
      <c r="AN1110" s="190"/>
    </row>
    <row r="1111" spans="1:40" ht="14.45" hidden="1" customHeight="1">
      <c r="A1111" s="190"/>
      <c r="B1111" s="686"/>
      <c r="C1111" s="196">
        <v>90</v>
      </c>
      <c r="D1111" s="200"/>
      <c r="E1111" s="200"/>
      <c r="F1111" s="198"/>
      <c r="G1111" s="198"/>
      <c r="H1111" s="197"/>
      <c r="I1111" s="197"/>
      <c r="J1111" s="198"/>
      <c r="K1111" s="198"/>
      <c r="L1111" s="197"/>
      <c r="M1111" s="197"/>
      <c r="N1111" s="198"/>
      <c r="O1111" s="198"/>
      <c r="P1111" s="197"/>
      <c r="Q1111" s="197"/>
      <c r="R1111" s="198"/>
      <c r="S1111" s="198"/>
      <c r="T1111" s="197"/>
      <c r="U1111" s="197"/>
      <c r="V1111" s="198"/>
      <c r="W1111" s="198"/>
      <c r="X1111" s="197"/>
      <c r="Y1111" s="197"/>
      <c r="Z1111" s="198"/>
      <c r="AA1111" s="198"/>
      <c r="AB1111" s="197"/>
      <c r="AC1111" s="197"/>
      <c r="AD1111" s="198"/>
      <c r="AE1111" s="198"/>
      <c r="AF1111" s="197"/>
      <c r="AG1111" s="197"/>
      <c r="AH1111" s="198"/>
      <c r="AI1111" s="198"/>
      <c r="AJ1111" s="197">
        <f t="shared" si="243"/>
        <v>1.8000000000000002E-2</v>
      </c>
      <c r="AK1111" s="197">
        <f t="shared" si="240"/>
        <v>0.74051249999999924</v>
      </c>
      <c r="AL1111" s="198">
        <f>ROW(AG91)*AJ1111^IF(AK1111=100%,0,1)*PRODUCT(INDEX(1-AJ$1020:AJ1110,))</f>
        <v>0.3284643171697475</v>
      </c>
      <c r="AM1111" s="199">
        <f t="shared" si="241"/>
        <v>28.161551645699763</v>
      </c>
      <c r="AN1111" s="190"/>
    </row>
    <row r="1112" spans="1:40" ht="14.45" hidden="1" customHeight="1">
      <c r="A1112" s="190"/>
      <c r="B1112" s="686"/>
      <c r="C1112" s="196">
        <v>91</v>
      </c>
      <c r="D1112" s="200"/>
      <c r="E1112" s="200"/>
      <c r="F1112" s="198"/>
      <c r="G1112" s="198"/>
      <c r="H1112" s="197"/>
      <c r="I1112" s="197"/>
      <c r="J1112" s="198"/>
      <c r="K1112" s="198"/>
      <c r="L1112" s="197"/>
      <c r="M1112" s="197"/>
      <c r="N1112" s="198"/>
      <c r="O1112" s="198"/>
      <c r="P1112" s="197"/>
      <c r="Q1112" s="197"/>
      <c r="R1112" s="198"/>
      <c r="S1112" s="198"/>
      <c r="T1112" s="197"/>
      <c r="U1112" s="197"/>
      <c r="V1112" s="198"/>
      <c r="W1112" s="198"/>
      <c r="X1112" s="197"/>
      <c r="Y1112" s="197"/>
      <c r="Z1112" s="198"/>
      <c r="AA1112" s="198"/>
      <c r="AB1112" s="197"/>
      <c r="AC1112" s="197"/>
      <c r="AD1112" s="198"/>
      <c r="AE1112" s="198"/>
      <c r="AF1112" s="197"/>
      <c r="AG1112" s="197"/>
      <c r="AH1112" s="198"/>
      <c r="AI1112" s="198"/>
      <c r="AJ1112" s="197">
        <f t="shared" si="243"/>
        <v>1.8000000000000002E-2</v>
      </c>
      <c r="AK1112" s="197">
        <f t="shared" si="240"/>
        <v>0.74888249999999923</v>
      </c>
      <c r="AL1112" s="198">
        <f>ROW(AG92)*AJ1112^IF(AK1112=100%,0,1)*PRODUCT(INDEX(1-AJ$1020:AJ1111,))</f>
        <v>0.32609648648773265</v>
      </c>
      <c r="AM1112" s="199">
        <f t="shared" si="241"/>
        <v>28.487648132187495</v>
      </c>
      <c r="AN1112" s="190"/>
    </row>
    <row r="1113" spans="1:40" ht="14.45" hidden="1" customHeight="1">
      <c r="A1113" s="190"/>
      <c r="B1113" s="686"/>
      <c r="C1113" s="196">
        <v>92</v>
      </c>
      <c r="D1113" s="200"/>
      <c r="E1113" s="200"/>
      <c r="F1113" s="198"/>
      <c r="G1113" s="198"/>
      <c r="H1113" s="197"/>
      <c r="I1113" s="197"/>
      <c r="J1113" s="198"/>
      <c r="K1113" s="198"/>
      <c r="L1113" s="197"/>
      <c r="M1113" s="197"/>
      <c r="N1113" s="198"/>
      <c r="O1113" s="198"/>
      <c r="P1113" s="197"/>
      <c r="Q1113" s="197"/>
      <c r="R1113" s="198"/>
      <c r="S1113" s="198"/>
      <c r="T1113" s="197"/>
      <c r="U1113" s="197"/>
      <c r="V1113" s="198"/>
      <c r="W1113" s="198"/>
      <c r="X1113" s="197"/>
      <c r="Y1113" s="197"/>
      <c r="Z1113" s="198"/>
      <c r="AA1113" s="198"/>
      <c r="AB1113" s="197"/>
      <c r="AC1113" s="197"/>
      <c r="AD1113" s="198"/>
      <c r="AE1113" s="198"/>
      <c r="AF1113" s="197"/>
      <c r="AG1113" s="197"/>
      <c r="AH1113" s="198"/>
      <c r="AI1113" s="198"/>
      <c r="AJ1113" s="197">
        <f t="shared" si="243"/>
        <v>1.8000000000000002E-2</v>
      </c>
      <c r="AK1113" s="197">
        <f t="shared" si="240"/>
        <v>0.75725249999999922</v>
      </c>
      <c r="AL1113" s="198">
        <f>ROW(AG93)*AJ1113^IF(AK1113=100%,0,1)*PRODUCT(INDEX(1-AJ$1020:AJ1112,))</f>
        <v>0.32370747527150728</v>
      </c>
      <c r="AM1113" s="199">
        <f t="shared" si="241"/>
        <v>28.811355607459003</v>
      </c>
      <c r="AN1113" s="190"/>
    </row>
    <row r="1114" spans="1:40" ht="14.45" hidden="1" customHeight="1">
      <c r="A1114" s="190"/>
      <c r="B1114" s="686"/>
      <c r="C1114" s="196">
        <v>93</v>
      </c>
      <c r="D1114" s="200"/>
      <c r="E1114" s="200"/>
      <c r="F1114" s="198"/>
      <c r="G1114" s="198"/>
      <c r="H1114" s="197"/>
      <c r="I1114" s="197"/>
      <c r="J1114" s="198"/>
      <c r="K1114" s="198"/>
      <c r="L1114" s="197"/>
      <c r="M1114" s="197"/>
      <c r="N1114" s="198"/>
      <c r="O1114" s="198"/>
      <c r="P1114" s="197"/>
      <c r="Q1114" s="197"/>
      <c r="R1114" s="198"/>
      <c r="S1114" s="198"/>
      <c r="T1114" s="197"/>
      <c r="U1114" s="197"/>
      <c r="V1114" s="198"/>
      <c r="W1114" s="198"/>
      <c r="X1114" s="197"/>
      <c r="Y1114" s="197"/>
      <c r="Z1114" s="198"/>
      <c r="AA1114" s="198"/>
      <c r="AB1114" s="197"/>
      <c r="AC1114" s="197"/>
      <c r="AD1114" s="198"/>
      <c r="AE1114" s="198"/>
      <c r="AF1114" s="197"/>
      <c r="AG1114" s="197"/>
      <c r="AH1114" s="198"/>
      <c r="AI1114" s="198"/>
      <c r="AJ1114" s="197">
        <f t="shared" si="243"/>
        <v>1.8000000000000002E-2</v>
      </c>
      <c r="AK1114" s="197">
        <f t="shared" si="240"/>
        <v>0.76562249999999921</v>
      </c>
      <c r="AL1114" s="198">
        <f>ROW(AG94)*AJ1114^IF(AK1114=100%,0,1)*PRODUCT(INDEX(1-AJ$1020:AJ1113,))</f>
        <v>0.32129881319744402</v>
      </c>
      <c r="AM1114" s="199">
        <f t="shared" si="241"/>
        <v>29.132654420656447</v>
      </c>
      <c r="AN1114" s="190"/>
    </row>
    <row r="1115" spans="1:40" ht="14.45" hidden="1" customHeight="1">
      <c r="A1115" s="190"/>
      <c r="B1115" s="686"/>
      <c r="C1115" s="196">
        <v>94</v>
      </c>
      <c r="D1115" s="200"/>
      <c r="E1115" s="200"/>
      <c r="F1115" s="198"/>
      <c r="G1115" s="198"/>
      <c r="H1115" s="197"/>
      <c r="I1115" s="197"/>
      <c r="J1115" s="198"/>
      <c r="K1115" s="198"/>
      <c r="L1115" s="197"/>
      <c r="M1115" s="197"/>
      <c r="N1115" s="198"/>
      <c r="O1115" s="198"/>
      <c r="P1115" s="197"/>
      <c r="Q1115" s="197"/>
      <c r="R1115" s="198"/>
      <c r="S1115" s="198"/>
      <c r="T1115" s="197"/>
      <c r="U1115" s="197"/>
      <c r="V1115" s="198"/>
      <c r="W1115" s="198"/>
      <c r="X1115" s="197"/>
      <c r="Y1115" s="197"/>
      <c r="Z1115" s="198"/>
      <c r="AA1115" s="198"/>
      <c r="AB1115" s="197"/>
      <c r="AC1115" s="197"/>
      <c r="AD1115" s="198"/>
      <c r="AE1115" s="198"/>
      <c r="AF1115" s="197"/>
      <c r="AG1115" s="197"/>
      <c r="AH1115" s="198"/>
      <c r="AI1115" s="198"/>
      <c r="AJ1115" s="197">
        <f t="shared" si="243"/>
        <v>1.8000000000000002E-2</v>
      </c>
      <c r="AK1115" s="197">
        <f t="shared" si="240"/>
        <v>0.7739924999999992</v>
      </c>
      <c r="AL1115" s="198">
        <f>ROW(AG95)*AJ1115^IF(AK1115=100%,0,1)*PRODUCT(INDEX(1-AJ$1020:AJ1114,))</f>
        <v>0.31887198173605907</v>
      </c>
      <c r="AM1115" s="199">
        <f t="shared" si="241"/>
        <v>29.451526402392506</v>
      </c>
      <c r="AN1115" s="190"/>
    </row>
    <row r="1116" spans="1:40" ht="14.45" hidden="1" customHeight="1">
      <c r="A1116" s="190"/>
      <c r="B1116" s="686"/>
      <c r="C1116" s="196">
        <v>95</v>
      </c>
      <c r="D1116" s="200"/>
      <c r="E1116" s="200"/>
      <c r="F1116" s="198"/>
      <c r="G1116" s="198"/>
      <c r="H1116" s="197"/>
      <c r="I1116" s="197"/>
      <c r="J1116" s="198"/>
      <c r="K1116" s="198"/>
      <c r="L1116" s="197"/>
      <c r="M1116" s="197"/>
      <c r="N1116" s="198"/>
      <c r="O1116" s="198"/>
      <c r="P1116" s="197"/>
      <c r="Q1116" s="197"/>
      <c r="R1116" s="198"/>
      <c r="S1116" s="198"/>
      <c r="T1116" s="197"/>
      <c r="U1116" s="197"/>
      <c r="V1116" s="198"/>
      <c r="W1116" s="198"/>
      <c r="X1116" s="197"/>
      <c r="Y1116" s="197"/>
      <c r="Z1116" s="198"/>
      <c r="AA1116" s="198"/>
      <c r="AB1116" s="197"/>
      <c r="AC1116" s="197"/>
      <c r="AD1116" s="198"/>
      <c r="AE1116" s="198"/>
      <c r="AF1116" s="197"/>
      <c r="AG1116" s="197"/>
      <c r="AH1116" s="198"/>
      <c r="AI1116" s="198"/>
      <c r="AJ1116" s="197">
        <f t="shared" si="243"/>
        <v>1.8000000000000002E-2</v>
      </c>
      <c r="AK1116" s="197">
        <f t="shared" si="240"/>
        <v>0.78236249999999918</v>
      </c>
      <c r="AL1116" s="198">
        <f>ROW(AG96)*AJ1116^IF(AK1116=100%,0,1)*PRODUCT(INDEX(1-AJ$1020:AJ1115,))</f>
        <v>0.31642841539180799</v>
      </c>
      <c r="AM1116" s="199">
        <f t="shared" si="241"/>
        <v>29.767954817784315</v>
      </c>
      <c r="AN1116" s="190"/>
    </row>
    <row r="1117" spans="1:40" ht="14.45" hidden="1" customHeight="1">
      <c r="A1117" s="190"/>
      <c r="B1117" s="686"/>
      <c r="C1117" s="196">
        <v>96</v>
      </c>
      <c r="D1117" s="200"/>
      <c r="E1117" s="200"/>
      <c r="F1117" s="198"/>
      <c r="G1117" s="198"/>
      <c r="H1117" s="197"/>
      <c r="I1117" s="197"/>
      <c r="J1117" s="198"/>
      <c r="K1117" s="198"/>
      <c r="L1117" s="197"/>
      <c r="M1117" s="197"/>
      <c r="N1117" s="198"/>
      <c r="O1117" s="198"/>
      <c r="P1117" s="197"/>
      <c r="Q1117" s="197"/>
      <c r="R1117" s="198"/>
      <c r="S1117" s="198"/>
      <c r="T1117" s="197"/>
      <c r="U1117" s="197"/>
      <c r="V1117" s="198"/>
      <c r="W1117" s="198"/>
      <c r="X1117" s="197"/>
      <c r="Y1117" s="197"/>
      <c r="Z1117" s="198"/>
      <c r="AA1117" s="198"/>
      <c r="AB1117" s="197"/>
      <c r="AC1117" s="197"/>
      <c r="AD1117" s="198"/>
      <c r="AE1117" s="198"/>
      <c r="AF1117" s="197"/>
      <c r="AG1117" s="197"/>
      <c r="AH1117" s="198"/>
      <c r="AI1117" s="198"/>
      <c r="AJ1117" s="197">
        <f t="shared" si="243"/>
        <v>1.8000000000000002E-2</v>
      </c>
      <c r="AK1117" s="197">
        <f t="shared" si="240"/>
        <v>0.79073249999999917</v>
      </c>
      <c r="AL1117" s="198">
        <f>ROW(AG97)*AJ1117^IF(AK1117=100%,0,1)*PRODUCT(INDEX(1-AJ$1020:AJ1116,))</f>
        <v>0.31396950291386749</v>
      </c>
      <c r="AM1117" s="199">
        <f t="shared" si="241"/>
        <v>30.081924320698182</v>
      </c>
      <c r="AN1117" s="190"/>
    </row>
    <row r="1118" spans="1:40" ht="14.45" hidden="1" customHeight="1">
      <c r="A1118" s="190"/>
      <c r="B1118" s="686"/>
      <c r="C1118" s="196">
        <v>97</v>
      </c>
      <c r="D1118" s="200"/>
      <c r="E1118" s="200"/>
      <c r="F1118" s="198"/>
      <c r="G1118" s="198"/>
      <c r="H1118" s="197"/>
      <c r="I1118" s="197"/>
      <c r="J1118" s="198"/>
      <c r="K1118" s="198"/>
      <c r="L1118" s="197"/>
      <c r="M1118" s="197"/>
      <c r="N1118" s="198"/>
      <c r="O1118" s="198"/>
      <c r="P1118" s="197"/>
      <c r="Q1118" s="197"/>
      <c r="R1118" s="198"/>
      <c r="S1118" s="198"/>
      <c r="T1118" s="197"/>
      <c r="U1118" s="197"/>
      <c r="V1118" s="198"/>
      <c r="W1118" s="198"/>
      <c r="X1118" s="197"/>
      <c r="Y1118" s="197"/>
      <c r="Z1118" s="198"/>
      <c r="AA1118" s="198"/>
      <c r="AB1118" s="197"/>
      <c r="AC1118" s="197"/>
      <c r="AD1118" s="198"/>
      <c r="AE1118" s="198"/>
      <c r="AF1118" s="197"/>
      <c r="AG1118" s="197"/>
      <c r="AH1118" s="198"/>
      <c r="AI1118" s="198"/>
      <c r="AJ1118" s="197">
        <f t="shared" si="243"/>
        <v>1.8000000000000002E-2</v>
      </c>
      <c r="AK1118" s="197">
        <f t="shared" si="240"/>
        <v>0.79910249999999916</v>
      </c>
      <c r="AL1118" s="198">
        <f>ROW(AG98)*AJ1118^IF(AK1118=100%,0,1)*PRODUCT(INDEX(1-AJ$1020:AJ1117,))</f>
        <v>0.31149658847854594</v>
      </c>
      <c r="AM1118" s="199">
        <f t="shared" si="241"/>
        <v>30.393420909176729</v>
      </c>
      <c r="AN1118" s="190"/>
    </row>
    <row r="1119" spans="1:40" ht="14.45" hidden="1" customHeight="1">
      <c r="A1119" s="190"/>
      <c r="B1119" s="686"/>
      <c r="C1119" s="196">
        <v>98</v>
      </c>
      <c r="D1119" s="200"/>
      <c r="E1119" s="200"/>
      <c r="F1119" s="198"/>
      <c r="G1119" s="198"/>
      <c r="H1119" s="197"/>
      <c r="I1119" s="197"/>
      <c r="J1119" s="198"/>
      <c r="K1119" s="198"/>
      <c r="L1119" s="197"/>
      <c r="M1119" s="197"/>
      <c r="N1119" s="198"/>
      <c r="O1119" s="198"/>
      <c r="P1119" s="197"/>
      <c r="Q1119" s="197"/>
      <c r="R1119" s="198"/>
      <c r="S1119" s="198"/>
      <c r="T1119" s="197"/>
      <c r="U1119" s="197"/>
      <c r="V1119" s="198"/>
      <c r="W1119" s="198"/>
      <c r="X1119" s="197"/>
      <c r="Y1119" s="197"/>
      <c r="Z1119" s="198"/>
      <c r="AA1119" s="198"/>
      <c r="AB1119" s="197"/>
      <c r="AC1119" s="197"/>
      <c r="AD1119" s="198"/>
      <c r="AE1119" s="198"/>
      <c r="AF1119" s="197"/>
      <c r="AG1119" s="197"/>
      <c r="AH1119" s="198"/>
      <c r="AI1119" s="198"/>
      <c r="AJ1119" s="197">
        <f t="shared" si="243"/>
        <v>1.8000000000000002E-2</v>
      </c>
      <c r="AK1119" s="197">
        <f t="shared" si="240"/>
        <v>0.80747249999999915</v>
      </c>
      <c r="AL1119" s="198">
        <f>ROW(AG99)*AJ1119^IF(AK1119=100%,0,1)*PRODUCT(INDEX(1-AJ$1020:AJ1118,))</f>
        <v>0.30901097284395185</v>
      </c>
      <c r="AM1119" s="199">
        <f t="shared" si="241"/>
        <v>30.702431882020683</v>
      </c>
      <c r="AN1119" s="190"/>
    </row>
    <row r="1120" spans="1:40" ht="14.45" hidden="1" customHeight="1">
      <c r="A1120" s="190"/>
      <c r="B1120" s="686"/>
      <c r="C1120" s="196">
        <v>99</v>
      </c>
      <c r="D1120" s="200"/>
      <c r="E1120" s="200"/>
      <c r="F1120" s="198"/>
      <c r="G1120" s="198"/>
      <c r="H1120" s="197"/>
      <c r="I1120" s="197"/>
      <c r="J1120" s="198"/>
      <c r="K1120" s="198"/>
      <c r="L1120" s="197"/>
      <c r="M1120" s="197"/>
      <c r="N1120" s="198"/>
      <c r="O1120" s="198"/>
      <c r="P1120" s="197"/>
      <c r="Q1120" s="197"/>
      <c r="R1120" s="198"/>
      <c r="S1120" s="198"/>
      <c r="T1120" s="197"/>
      <c r="U1120" s="197"/>
      <c r="V1120" s="198"/>
      <c r="W1120" s="198"/>
      <c r="X1120" s="197"/>
      <c r="Y1120" s="197"/>
      <c r="Z1120" s="198"/>
      <c r="AA1120" s="198"/>
      <c r="AB1120" s="197"/>
      <c r="AC1120" s="197"/>
      <c r="AD1120" s="198"/>
      <c r="AE1120" s="198"/>
      <c r="AF1120" s="197"/>
      <c r="AG1120" s="197"/>
      <c r="AH1120" s="198"/>
      <c r="AI1120" s="198"/>
      <c r="AJ1120" s="197">
        <f t="shared" si="243"/>
        <v>1.8000000000000002E-2</v>
      </c>
      <c r="AK1120" s="197">
        <f t="shared" si="240"/>
        <v>0.81584249999999914</v>
      </c>
      <c r="AL1120" s="198">
        <f>ROW(AG100)*AJ1120^IF(AK1120=100%,0,1)*PRODUCT(INDEX(1-AJ$1020:AJ1119,))</f>
        <v>0.30651391447753601</v>
      </c>
      <c r="AM1120" s="199">
        <f t="shared" si="241"/>
        <v>31.008945796498217</v>
      </c>
      <c r="AN1120" s="190"/>
    </row>
    <row r="1121" spans="1:40" ht="14.45" hidden="1" customHeight="1">
      <c r="A1121" s="190"/>
      <c r="B1121" s="686"/>
      <c r="C1121" s="196">
        <v>100</v>
      </c>
      <c r="D1121" s="200"/>
      <c r="E1121" s="200"/>
      <c r="F1121" s="198"/>
      <c r="G1121" s="198"/>
      <c r="H1121" s="197"/>
      <c r="I1121" s="197"/>
      <c r="J1121" s="198"/>
      <c r="K1121" s="198"/>
      <c r="L1121" s="197"/>
      <c r="M1121" s="197"/>
      <c r="N1121" s="198"/>
      <c r="O1121" s="198"/>
      <c r="P1121" s="197"/>
      <c r="Q1121" s="197"/>
      <c r="R1121" s="198"/>
      <c r="S1121" s="198"/>
      <c r="T1121" s="197"/>
      <c r="U1121" s="197"/>
      <c r="V1121" s="198"/>
      <c r="W1121" s="198"/>
      <c r="X1121" s="197"/>
      <c r="Y1121" s="197"/>
      <c r="Z1121" s="198"/>
      <c r="AA1121" s="198"/>
      <c r="AB1121" s="197"/>
      <c r="AC1121" s="197"/>
      <c r="AD1121" s="198"/>
      <c r="AE1121" s="198"/>
      <c r="AF1121" s="197"/>
      <c r="AG1121" s="197"/>
      <c r="AH1121" s="198"/>
      <c r="AI1121" s="198"/>
      <c r="AJ1121" s="197">
        <f t="shared" si="243"/>
        <v>1.8000000000000002E-2</v>
      </c>
      <c r="AK1121" s="197">
        <f t="shared" si="240"/>
        <v>0.82421249999999913</v>
      </c>
      <c r="AL1121" s="198">
        <f>ROW(AG101)*AJ1121^IF(AK1121=100%,0,1)*PRODUCT(INDEX(1-AJ$1020:AJ1120,))</f>
        <v>0.30400663065710981</v>
      </c>
      <c r="AM1121" s="199">
        <f t="shared" si="241"/>
        <v>31.312952427155327</v>
      </c>
      <c r="AN1121" s="190"/>
    </row>
    <row r="1122" spans="1:40" ht="14.45" hidden="1" customHeight="1">
      <c r="A1122" s="190"/>
      <c r="B1122" s="686"/>
      <c r="C1122" s="196">
        <v>101</v>
      </c>
      <c r="D1122" s="200"/>
      <c r="E1122" s="200"/>
      <c r="F1122" s="198"/>
      <c r="G1122" s="198"/>
      <c r="H1122" s="197"/>
      <c r="I1122" s="197"/>
      <c r="J1122" s="198"/>
      <c r="K1122" s="198"/>
      <c r="L1122" s="197"/>
      <c r="M1122" s="197"/>
      <c r="N1122" s="198"/>
      <c r="O1122" s="198"/>
      <c r="P1122" s="197"/>
      <c r="Q1122" s="197"/>
      <c r="R1122" s="198"/>
      <c r="S1122" s="198"/>
      <c r="T1122" s="197"/>
      <c r="U1122" s="197"/>
      <c r="V1122" s="198"/>
      <c r="W1122" s="198"/>
      <c r="X1122" s="197"/>
      <c r="Y1122" s="197"/>
      <c r="Z1122" s="198"/>
      <c r="AA1122" s="198"/>
      <c r="AB1122" s="197"/>
      <c r="AC1122" s="197"/>
      <c r="AD1122" s="198"/>
      <c r="AE1122" s="198"/>
      <c r="AF1122" s="197"/>
      <c r="AG1122" s="197"/>
      <c r="AH1122" s="198"/>
      <c r="AI1122" s="198"/>
      <c r="AJ1122" s="197">
        <f t="shared" si="243"/>
        <v>1.8000000000000002E-2</v>
      </c>
      <c r="AK1122" s="197">
        <f t="shared" si="240"/>
        <v>0.83258249999999911</v>
      </c>
      <c r="AL1122" s="198">
        <f>ROW(AG102)*AJ1122^IF(AK1122=100%,0,1)*PRODUCT(INDEX(1-AJ$1020:AJ1121,))</f>
        <v>0.30149029854592818</v>
      </c>
      <c r="AM1122" s="199">
        <f t="shared" si="241"/>
        <v>31.614442725701256</v>
      </c>
      <c r="AN1122" s="190"/>
    </row>
    <row r="1123" spans="1:40" ht="14.45" hidden="1" customHeight="1">
      <c r="A1123" s="190"/>
      <c r="B1123" s="686"/>
      <c r="C1123" s="196">
        <v>102</v>
      </c>
      <c r="D1123" s="200"/>
      <c r="E1123" s="200"/>
      <c r="F1123" s="198"/>
      <c r="G1123" s="198"/>
      <c r="H1123" s="197"/>
      <c r="I1123" s="197"/>
      <c r="J1123" s="198"/>
      <c r="K1123" s="198"/>
      <c r="L1123" s="197"/>
      <c r="M1123" s="197"/>
      <c r="N1123" s="198"/>
      <c r="O1123" s="198"/>
      <c r="P1123" s="197"/>
      <c r="Q1123" s="197"/>
      <c r="R1123" s="198"/>
      <c r="S1123" s="198"/>
      <c r="T1123" s="197"/>
      <c r="U1123" s="197"/>
      <c r="V1123" s="198"/>
      <c r="W1123" s="198"/>
      <c r="X1123" s="197"/>
      <c r="Y1123" s="197"/>
      <c r="Z1123" s="198"/>
      <c r="AA1123" s="198"/>
      <c r="AB1123" s="197"/>
      <c r="AC1123" s="197"/>
      <c r="AD1123" s="198"/>
      <c r="AE1123" s="198"/>
      <c r="AF1123" s="197"/>
      <c r="AG1123" s="197"/>
      <c r="AH1123" s="198"/>
      <c r="AI1123" s="198"/>
      <c r="AJ1123" s="197">
        <f t="shared" si="243"/>
        <v>1.8000000000000002E-2</v>
      </c>
      <c r="AK1123" s="197">
        <f t="shared" si="240"/>
        <v>0.8409524999999991</v>
      </c>
      <c r="AL1123" s="198">
        <f>ROW(AG103)*AJ1123^IF(AK1123=100%,0,1)*PRODUCT(INDEX(1-AJ$1020:AJ1122,))</f>
        <v>0.29896605624241623</v>
      </c>
      <c r="AM1123" s="199">
        <f t="shared" si="241"/>
        <v>31.913408781943673</v>
      </c>
      <c r="AN1123" s="190"/>
    </row>
    <row r="1124" spans="1:40" ht="14.45" hidden="1" customHeight="1">
      <c r="A1124" s="190"/>
      <c r="B1124" s="686"/>
      <c r="C1124" s="196">
        <v>103</v>
      </c>
      <c r="D1124" s="200"/>
      <c r="E1124" s="200"/>
      <c r="F1124" s="198"/>
      <c r="G1124" s="198"/>
      <c r="H1124" s="197"/>
      <c r="I1124" s="197"/>
      <c r="J1124" s="198"/>
      <c r="K1124" s="198"/>
      <c r="L1124" s="197"/>
      <c r="M1124" s="197"/>
      <c r="N1124" s="198"/>
      <c r="O1124" s="198"/>
      <c r="P1124" s="197"/>
      <c r="Q1124" s="197"/>
      <c r="R1124" s="198"/>
      <c r="S1124" s="198"/>
      <c r="T1124" s="197"/>
      <c r="U1124" s="197"/>
      <c r="V1124" s="198"/>
      <c r="W1124" s="198"/>
      <c r="X1124" s="197"/>
      <c r="Y1124" s="197"/>
      <c r="Z1124" s="198"/>
      <c r="AA1124" s="198"/>
      <c r="AB1124" s="197"/>
      <c r="AC1124" s="197"/>
      <c r="AD1124" s="198"/>
      <c r="AE1124" s="198"/>
      <c r="AF1124" s="197"/>
      <c r="AG1124" s="197"/>
      <c r="AH1124" s="198"/>
      <c r="AI1124" s="198"/>
      <c r="AJ1124" s="197">
        <f t="shared" si="243"/>
        <v>1.8000000000000002E-2</v>
      </c>
      <c r="AK1124" s="197">
        <f t="shared" si="240"/>
        <v>0.84932249999999909</v>
      </c>
      <c r="AL1124" s="198">
        <f>ROW(AG104)*AJ1124^IF(AK1124=100%,0,1)*PRODUCT(INDEX(1-AJ$1020:AJ1123,))</f>
        <v>0.29643500380510179</v>
      </c>
      <c r="AM1124" s="199">
        <f t="shared" si="241"/>
        <v>32.209843785748774</v>
      </c>
      <c r="AN1124" s="190"/>
    </row>
    <row r="1125" spans="1:40" ht="14.45" hidden="1" customHeight="1">
      <c r="A1125" s="190"/>
      <c r="B1125" s="686"/>
      <c r="C1125" s="196">
        <v>104</v>
      </c>
      <c r="D1125" s="200"/>
      <c r="E1125" s="200"/>
      <c r="F1125" s="198"/>
      <c r="G1125" s="198"/>
      <c r="H1125" s="197"/>
      <c r="I1125" s="197"/>
      <c r="J1125" s="198"/>
      <c r="K1125" s="198"/>
      <c r="L1125" s="197"/>
      <c r="M1125" s="197"/>
      <c r="N1125" s="198"/>
      <c r="O1125" s="198"/>
      <c r="P1125" s="197"/>
      <c r="Q1125" s="197"/>
      <c r="R1125" s="198"/>
      <c r="S1125" s="198"/>
      <c r="T1125" s="197"/>
      <c r="U1125" s="197"/>
      <c r="V1125" s="198"/>
      <c r="W1125" s="198"/>
      <c r="X1125" s="197"/>
      <c r="Y1125" s="197"/>
      <c r="Z1125" s="198"/>
      <c r="AA1125" s="198"/>
      <c r="AB1125" s="197"/>
      <c r="AC1125" s="197"/>
      <c r="AD1125" s="198"/>
      <c r="AE1125" s="198"/>
      <c r="AF1125" s="197"/>
      <c r="AG1125" s="197"/>
      <c r="AH1125" s="198"/>
      <c r="AI1125" s="198"/>
      <c r="AJ1125" s="197">
        <f t="shared" si="243"/>
        <v>1.8000000000000002E-2</v>
      </c>
      <c r="AK1125" s="197">
        <f t="shared" si="240"/>
        <v>0.85769249999999908</v>
      </c>
      <c r="AL1125" s="198">
        <f>ROW(AG105)*AJ1125^IF(AK1125=100%,0,1)*PRODUCT(INDEX(1-AJ$1020:AJ1124,))</f>
        <v>0.29389820425330815</v>
      </c>
      <c r="AM1125" s="199">
        <f t="shared" si="241"/>
        <v>32.503741990002084</v>
      </c>
      <c r="AN1125" s="190"/>
    </row>
    <row r="1126" spans="1:40" ht="14.45" hidden="1" customHeight="1">
      <c r="A1126" s="190"/>
      <c r="B1126" s="686"/>
      <c r="C1126" s="196">
        <v>105</v>
      </c>
      <c r="D1126" s="200"/>
      <c r="E1126" s="200"/>
      <c r="F1126" s="198"/>
      <c r="G1126" s="198"/>
      <c r="H1126" s="197"/>
      <c r="I1126" s="197"/>
      <c r="J1126" s="198"/>
      <c r="K1126" s="198"/>
      <c r="L1126" s="197"/>
      <c r="M1126" s="197"/>
      <c r="N1126" s="198"/>
      <c r="O1126" s="198"/>
      <c r="P1126" s="197"/>
      <c r="Q1126" s="197"/>
      <c r="R1126" s="198"/>
      <c r="S1126" s="198"/>
      <c r="T1126" s="197"/>
      <c r="U1126" s="197"/>
      <c r="V1126" s="198"/>
      <c r="W1126" s="198"/>
      <c r="X1126" s="197"/>
      <c r="Y1126" s="197"/>
      <c r="Z1126" s="198"/>
      <c r="AA1126" s="198"/>
      <c r="AB1126" s="197"/>
      <c r="AC1126" s="197"/>
      <c r="AD1126" s="198"/>
      <c r="AE1126" s="198"/>
      <c r="AF1126" s="197"/>
      <c r="AG1126" s="197"/>
      <c r="AH1126" s="198"/>
      <c r="AI1126" s="198"/>
      <c r="AJ1126" s="197">
        <f t="shared" si="243"/>
        <v>1.8000000000000002E-2</v>
      </c>
      <c r="AK1126" s="197">
        <f t="shared" si="240"/>
        <v>0.86606249999999907</v>
      </c>
      <c r="AL1126" s="198">
        <f>ROW(AG106)*AJ1126^IF(AK1126=100%,0,1)*PRODUCT(INDEX(1-AJ$1020:AJ1125,))</f>
        <v>0.2913566845441462</v>
      </c>
      <c r="AM1126" s="199">
        <f t="shared" si="241"/>
        <v>32.795098674546232</v>
      </c>
      <c r="AN1126" s="190"/>
    </row>
    <row r="1127" spans="1:40" ht="14.45" hidden="1" customHeight="1">
      <c r="A1127" s="190"/>
      <c r="B1127" s="686"/>
      <c r="C1127" s="196">
        <v>106</v>
      </c>
      <c r="D1127" s="200"/>
      <c r="E1127" s="200"/>
      <c r="F1127" s="198"/>
      <c r="G1127" s="198"/>
      <c r="H1127" s="197"/>
      <c r="I1127" s="197"/>
      <c r="J1127" s="198"/>
      <c r="K1127" s="198"/>
      <c r="L1127" s="197"/>
      <c r="M1127" s="197"/>
      <c r="N1127" s="198"/>
      <c r="O1127" s="198"/>
      <c r="P1127" s="197"/>
      <c r="Q1127" s="197"/>
      <c r="R1127" s="198"/>
      <c r="S1127" s="198"/>
      <c r="T1127" s="197"/>
      <c r="U1127" s="197"/>
      <c r="V1127" s="198"/>
      <c r="W1127" s="198"/>
      <c r="X1127" s="197"/>
      <c r="Y1127" s="197"/>
      <c r="Z1127" s="198"/>
      <c r="AA1127" s="198"/>
      <c r="AB1127" s="197"/>
      <c r="AC1127" s="197"/>
      <c r="AD1127" s="198"/>
      <c r="AE1127" s="198"/>
      <c r="AF1127" s="197"/>
      <c r="AG1127" s="197"/>
      <c r="AH1127" s="198"/>
      <c r="AI1127" s="198"/>
      <c r="AJ1127" s="197">
        <f t="shared" si="243"/>
        <v>1.8000000000000002E-2</v>
      </c>
      <c r="AK1127" s="197">
        <f t="shared" si="240"/>
        <v>0.87443249999999906</v>
      </c>
      <c r="AL1127" s="198">
        <f>ROW(AG107)*AJ1127^IF(AK1127=100%,0,1)*PRODUCT(INDEX(1-AJ$1020:AJ1126,))</f>
        <v>0.28881143652633601</v>
      </c>
      <c r="AM1127" s="199">
        <f t="shared" si="241"/>
        <v>33.083910111072569</v>
      </c>
      <c r="AN1127" s="190"/>
    </row>
    <row r="1128" spans="1:40" ht="14.45" hidden="1" customHeight="1">
      <c r="A1128" s="190"/>
      <c r="B1128" s="686"/>
      <c r="C1128" s="196">
        <v>107</v>
      </c>
      <c r="D1128" s="200"/>
      <c r="E1128" s="200"/>
      <c r="F1128" s="198"/>
      <c r="G1128" s="198"/>
      <c r="H1128" s="197"/>
      <c r="I1128" s="197"/>
      <c r="J1128" s="198"/>
      <c r="K1128" s="198"/>
      <c r="L1128" s="197"/>
      <c r="M1128" s="197"/>
      <c r="N1128" s="198"/>
      <c r="O1128" s="198"/>
      <c r="P1128" s="197"/>
      <c r="Q1128" s="197"/>
      <c r="R1128" s="198"/>
      <c r="S1128" s="198"/>
      <c r="T1128" s="197"/>
      <c r="U1128" s="197"/>
      <c r="V1128" s="198"/>
      <c r="W1128" s="198"/>
      <c r="X1128" s="197"/>
      <c r="Y1128" s="197"/>
      <c r="Z1128" s="198"/>
      <c r="AA1128" s="198"/>
      <c r="AB1128" s="197"/>
      <c r="AC1128" s="197"/>
      <c r="AD1128" s="198"/>
      <c r="AE1128" s="198"/>
      <c r="AF1128" s="197"/>
      <c r="AG1128" s="197"/>
      <c r="AH1128" s="198"/>
      <c r="AI1128" s="198"/>
      <c r="AJ1128" s="197">
        <f t="shared" si="243"/>
        <v>1.8000000000000002E-2</v>
      </c>
      <c r="AK1128" s="197">
        <f t="shared" si="240"/>
        <v>0.88280249999999905</v>
      </c>
      <c r="AL1128" s="198">
        <f>ROW(AG108)*AJ1128^IF(AK1128=100%,0,1)*PRODUCT(INDEX(1-AJ$1020:AJ1127,))</f>
        <v>0.28626341787137471</v>
      </c>
      <c r="AM1128" s="199">
        <f t="shared" si="241"/>
        <v>33.370173528943944</v>
      </c>
      <c r="AN1128" s="190"/>
    </row>
    <row r="1129" spans="1:40" ht="14.45" hidden="1" customHeight="1">
      <c r="A1129" s="190"/>
      <c r="B1129" s="686"/>
      <c r="C1129" s="196">
        <v>108</v>
      </c>
      <c r="D1129" s="200"/>
      <c r="E1129" s="200"/>
      <c r="F1129" s="198"/>
      <c r="G1129" s="198"/>
      <c r="H1129" s="197"/>
      <c r="I1129" s="197"/>
      <c r="J1129" s="198"/>
      <c r="K1129" s="198"/>
      <c r="L1129" s="197"/>
      <c r="M1129" s="197"/>
      <c r="N1129" s="198"/>
      <c r="O1129" s="198"/>
      <c r="P1129" s="197"/>
      <c r="Q1129" s="197"/>
      <c r="R1129" s="198"/>
      <c r="S1129" s="198"/>
      <c r="T1129" s="197"/>
      <c r="U1129" s="197"/>
      <c r="V1129" s="198"/>
      <c r="W1129" s="198"/>
      <c r="X1129" s="197"/>
      <c r="Y1129" s="197"/>
      <c r="Z1129" s="198"/>
      <c r="AA1129" s="198"/>
      <c r="AB1129" s="197"/>
      <c r="AC1129" s="197"/>
      <c r="AD1129" s="198"/>
      <c r="AE1129" s="198"/>
      <c r="AF1129" s="197"/>
      <c r="AG1129" s="197"/>
      <c r="AH1129" s="198"/>
      <c r="AI1129" s="198"/>
      <c r="AJ1129" s="197">
        <f t="shared" si="243"/>
        <v>1.8000000000000002E-2</v>
      </c>
      <c r="AK1129" s="197">
        <f t="shared" si="240"/>
        <v>0.89117249999999903</v>
      </c>
      <c r="AL1129" s="198">
        <f>ROW(AG109)*AJ1129^IF(AK1129=100%,0,1)*PRODUCT(INDEX(1-AJ$1020:AJ1128,))</f>
        <v>0.28371355298255746</v>
      </c>
      <c r="AM1129" s="199">
        <f t="shared" si="241"/>
        <v>33.653887081926499</v>
      </c>
      <c r="AN1129" s="190"/>
    </row>
    <row r="1130" spans="1:40" ht="14.45" hidden="1" customHeight="1">
      <c r="A1130" s="190"/>
      <c r="B1130" s="686"/>
      <c r="C1130" s="196">
        <v>109</v>
      </c>
      <c r="D1130" s="200"/>
      <c r="E1130" s="200"/>
      <c r="F1130" s="198"/>
      <c r="G1130" s="198"/>
      <c r="H1130" s="197"/>
      <c r="I1130" s="197"/>
      <c r="J1130" s="198"/>
      <c r="K1130" s="198"/>
      <c r="L1130" s="197"/>
      <c r="M1130" s="197"/>
      <c r="N1130" s="198"/>
      <c r="O1130" s="198"/>
      <c r="P1130" s="197"/>
      <c r="Q1130" s="197"/>
      <c r="R1130" s="198"/>
      <c r="S1130" s="198"/>
      <c r="T1130" s="197"/>
      <c r="U1130" s="197"/>
      <c r="V1130" s="198"/>
      <c r="W1130" s="198"/>
      <c r="X1130" s="197"/>
      <c r="Y1130" s="197"/>
      <c r="Z1130" s="198"/>
      <c r="AA1130" s="198"/>
      <c r="AB1130" s="197"/>
      <c r="AC1130" s="197"/>
      <c r="AD1130" s="198"/>
      <c r="AE1130" s="198"/>
      <c r="AF1130" s="197"/>
      <c r="AG1130" s="197"/>
      <c r="AH1130" s="198"/>
      <c r="AI1130" s="198"/>
      <c r="AJ1130" s="197">
        <f t="shared" si="243"/>
        <v>1.8000000000000002E-2</v>
      </c>
      <c r="AK1130" s="197">
        <f t="shared" si="240"/>
        <v>0.89954249999999902</v>
      </c>
      <c r="AL1130" s="198">
        <f>ROW(AG110)*AJ1130^IF(AK1130=100%,0,1)*PRODUCT(INDEX(1-AJ$1020:AJ1129,))</f>
        <v>0.2811627338823473</v>
      </c>
      <c r="AM1130" s="199">
        <f t="shared" si="241"/>
        <v>33.935049815808846</v>
      </c>
      <c r="AN1130" s="190"/>
    </row>
    <row r="1131" spans="1:40" ht="14.45" hidden="1" customHeight="1">
      <c r="A1131" s="190"/>
      <c r="B1131" s="686"/>
      <c r="C1131" s="196">
        <v>110</v>
      </c>
      <c r="D1131" s="200"/>
      <c r="E1131" s="200"/>
      <c r="F1131" s="198"/>
      <c r="G1131" s="198"/>
      <c r="H1131" s="197"/>
      <c r="I1131" s="197"/>
      <c r="J1131" s="198"/>
      <c r="K1131" s="198"/>
      <c r="L1131" s="197"/>
      <c r="M1131" s="197"/>
      <c r="N1131" s="198"/>
      <c r="O1131" s="198"/>
      <c r="P1131" s="197"/>
      <c r="Q1131" s="197"/>
      <c r="R1131" s="198"/>
      <c r="S1131" s="198"/>
      <c r="T1131" s="197"/>
      <c r="U1131" s="197"/>
      <c r="V1131" s="198"/>
      <c r="W1131" s="198"/>
      <c r="X1131" s="197"/>
      <c r="Y1131" s="197"/>
      <c r="Z1131" s="198"/>
      <c r="AA1131" s="198"/>
      <c r="AB1131" s="197"/>
      <c r="AC1131" s="197"/>
      <c r="AD1131" s="198"/>
      <c r="AE1131" s="198"/>
      <c r="AF1131" s="197"/>
      <c r="AG1131" s="197"/>
      <c r="AH1131" s="198"/>
      <c r="AI1131" s="198"/>
      <c r="AJ1131" s="197">
        <f t="shared" si="243"/>
        <v>1.8000000000000002E-2</v>
      </c>
      <c r="AK1131" s="197">
        <f t="shared" si="240"/>
        <v>0.90791249999999901</v>
      </c>
      <c r="AL1131" s="198">
        <f>ROW(AG111)*AJ1131^IF(AK1131=100%,0,1)*PRODUCT(INDEX(1-AJ$1020:AJ1130,))</f>
        <v>0.27861182107857835</v>
      </c>
      <c r="AM1131" s="199">
        <f t="shared" si="241"/>
        <v>34.213661636887423</v>
      </c>
      <c r="AN1131" s="190"/>
    </row>
    <row r="1132" spans="1:40" ht="14.45" hidden="1" customHeight="1">
      <c r="A1132" s="190"/>
      <c r="B1132" s="686"/>
      <c r="C1132" s="196">
        <v>111</v>
      </c>
      <c r="D1132" s="200"/>
      <c r="E1132" s="200"/>
      <c r="F1132" s="198"/>
      <c r="G1132" s="198"/>
      <c r="H1132" s="197"/>
      <c r="I1132" s="197"/>
      <c r="J1132" s="198"/>
      <c r="K1132" s="198"/>
      <c r="L1132" s="197"/>
      <c r="M1132" s="197"/>
      <c r="N1132" s="198"/>
      <c r="O1132" s="198"/>
      <c r="P1132" s="197"/>
      <c r="Q1132" s="197"/>
      <c r="R1132" s="198"/>
      <c r="S1132" s="198"/>
      <c r="T1132" s="197"/>
      <c r="U1132" s="197"/>
      <c r="V1132" s="198"/>
      <c r="W1132" s="198"/>
      <c r="X1132" s="197"/>
      <c r="Y1132" s="197"/>
      <c r="Z1132" s="198"/>
      <c r="AA1132" s="198"/>
      <c r="AB1132" s="197"/>
      <c r="AC1132" s="197"/>
      <c r="AD1132" s="198"/>
      <c r="AE1132" s="198"/>
      <c r="AF1132" s="197"/>
      <c r="AG1132" s="197"/>
      <c r="AH1132" s="198"/>
      <c r="AI1132" s="198"/>
      <c r="AJ1132" s="197">
        <f t="shared" si="243"/>
        <v>1.8000000000000002E-2</v>
      </c>
      <c r="AK1132" s="197">
        <f t="shared" si="240"/>
        <v>0.916282499999999</v>
      </c>
      <c r="AL1132" s="198">
        <f>ROW(AG112)*AJ1132^IF(AK1132=100%,0,1)*PRODUCT(INDEX(1-AJ$1020:AJ1131,))</f>
        <v>0.27606164440996717</v>
      </c>
      <c r="AM1132" s="199">
        <f t="shared" si="241"/>
        <v>34.489723281297387</v>
      </c>
      <c r="AN1132" s="190"/>
    </row>
    <row r="1133" spans="1:40" ht="14.45" hidden="1" customHeight="1">
      <c r="A1133" s="190"/>
      <c r="B1133" s="686"/>
      <c r="C1133" s="196">
        <v>112</v>
      </c>
      <c r="D1133" s="200"/>
      <c r="E1133" s="200"/>
      <c r="F1133" s="198"/>
      <c r="G1133" s="198"/>
      <c r="H1133" s="197"/>
      <c r="I1133" s="197"/>
      <c r="J1133" s="198"/>
      <c r="K1133" s="198"/>
      <c r="L1133" s="197"/>
      <c r="M1133" s="197"/>
      <c r="N1133" s="198"/>
      <c r="O1133" s="198"/>
      <c r="P1133" s="197"/>
      <c r="Q1133" s="197"/>
      <c r="R1133" s="198"/>
      <c r="S1133" s="198"/>
      <c r="T1133" s="197"/>
      <c r="U1133" s="197"/>
      <c r="V1133" s="198"/>
      <c r="W1133" s="198"/>
      <c r="X1133" s="197"/>
      <c r="Y1133" s="197"/>
      <c r="Z1133" s="198"/>
      <c r="AA1133" s="198"/>
      <c r="AB1133" s="197"/>
      <c r="AC1133" s="197"/>
      <c r="AD1133" s="198"/>
      <c r="AE1133" s="198"/>
      <c r="AF1133" s="197"/>
      <c r="AG1133" s="197"/>
      <c r="AH1133" s="198"/>
      <c r="AI1133" s="198"/>
      <c r="AJ1133" s="197">
        <f t="shared" si="243"/>
        <v>1.8000000000000002E-2</v>
      </c>
      <c r="AK1133" s="197">
        <f t="shared" si="240"/>
        <v>0.92465249999999899</v>
      </c>
      <c r="AL1133" s="198">
        <f>ROW(AG113)*AJ1133^IF(AK1133=100%,0,1)*PRODUCT(INDEX(1-AJ$1020:AJ1132,))</f>
        <v>0.2735130038713966</v>
      </c>
      <c r="AM1133" s="199">
        <f t="shared" si="241"/>
        <v>34.76323628516878</v>
      </c>
      <c r="AN1133" s="190"/>
    </row>
    <row r="1134" spans="1:40" ht="14.45" hidden="1" customHeight="1">
      <c r="A1134" s="190"/>
      <c r="B1134" s="686"/>
      <c r="C1134" s="196">
        <v>113</v>
      </c>
      <c r="D1134" s="200"/>
      <c r="E1134" s="200"/>
      <c r="F1134" s="198"/>
      <c r="G1134" s="198"/>
      <c r="H1134" s="197"/>
      <c r="I1134" s="197"/>
      <c r="J1134" s="198"/>
      <c r="K1134" s="198"/>
      <c r="L1134" s="197"/>
      <c r="M1134" s="197"/>
      <c r="N1134" s="198"/>
      <c r="O1134" s="198"/>
      <c r="P1134" s="197"/>
      <c r="Q1134" s="197"/>
      <c r="R1134" s="198"/>
      <c r="S1134" s="198"/>
      <c r="T1134" s="197"/>
      <c r="U1134" s="197"/>
      <c r="V1134" s="198"/>
      <c r="W1134" s="198"/>
      <c r="X1134" s="197"/>
      <c r="Y1134" s="197"/>
      <c r="Z1134" s="198"/>
      <c r="AA1134" s="198"/>
      <c r="AB1134" s="197"/>
      <c r="AC1134" s="197"/>
      <c r="AD1134" s="198"/>
      <c r="AE1134" s="198"/>
      <c r="AF1134" s="197"/>
      <c r="AG1134" s="197"/>
      <c r="AH1134" s="198"/>
      <c r="AI1134" s="198"/>
      <c r="AJ1134" s="197">
        <f t="shared" si="243"/>
        <v>1.8000000000000002E-2</v>
      </c>
      <c r="AK1134" s="197">
        <f t="shared" si="240"/>
        <v>0.93302249999999898</v>
      </c>
      <c r="AL1134" s="198">
        <f>ROW(AG114)*AJ1134^IF(AK1134=100%,0,1)*PRODUCT(INDEX(1-AJ$1020:AJ1133,))</f>
        <v>0.27096667041942574</v>
      </c>
      <c r="AM1134" s="199">
        <f t="shared" si="241"/>
        <v>35.034202955588206</v>
      </c>
      <c r="AN1134" s="190"/>
    </row>
    <row r="1135" spans="1:40" ht="14.45" hidden="1" customHeight="1">
      <c r="A1135" s="190"/>
      <c r="B1135" s="686"/>
      <c r="C1135" s="196">
        <v>114</v>
      </c>
      <c r="D1135" s="200"/>
      <c r="E1135" s="200"/>
      <c r="F1135" s="198"/>
      <c r="G1135" s="198"/>
      <c r="H1135" s="197"/>
      <c r="I1135" s="197"/>
      <c r="J1135" s="198"/>
      <c r="K1135" s="198"/>
      <c r="L1135" s="197"/>
      <c r="M1135" s="197"/>
      <c r="N1135" s="198"/>
      <c r="O1135" s="198"/>
      <c r="P1135" s="197"/>
      <c r="Q1135" s="197"/>
      <c r="R1135" s="198"/>
      <c r="S1135" s="198"/>
      <c r="T1135" s="197"/>
      <c r="U1135" s="197"/>
      <c r="V1135" s="198"/>
      <c r="W1135" s="198"/>
      <c r="X1135" s="197"/>
      <c r="Y1135" s="197"/>
      <c r="Z1135" s="198"/>
      <c r="AA1135" s="198"/>
      <c r="AB1135" s="197"/>
      <c r="AC1135" s="197"/>
      <c r="AD1135" s="198"/>
      <c r="AE1135" s="198"/>
      <c r="AF1135" s="197"/>
      <c r="AG1135" s="197"/>
      <c r="AH1135" s="198"/>
      <c r="AI1135" s="198"/>
      <c r="AJ1135" s="197">
        <f t="shared" si="243"/>
        <v>1.8000000000000002E-2</v>
      </c>
      <c r="AK1135" s="197">
        <f t="shared" si="240"/>
        <v>0.94139249999999897</v>
      </c>
      <c r="AL1135" s="198">
        <f>ROW(AG115)*AJ1135^IF(AK1135=100%,0,1)*PRODUCT(INDEX(1-AJ$1020:AJ1134,))</f>
        <v>0.26842338675847149</v>
      </c>
      <c r="AM1135" s="199">
        <f t="shared" si="241"/>
        <v>35.302626342346677</v>
      </c>
      <c r="AN1135" s="190"/>
    </row>
    <row r="1136" spans="1:40" ht="14.45" hidden="1" customHeight="1">
      <c r="A1136" s="190"/>
      <c r="B1136" s="686"/>
      <c r="C1136" s="196">
        <v>115</v>
      </c>
      <c r="D1136" s="200"/>
      <c r="E1136" s="200"/>
      <c r="F1136" s="198"/>
      <c r="G1136" s="198"/>
      <c r="H1136" s="197"/>
      <c r="I1136" s="197"/>
      <c r="J1136" s="198"/>
      <c r="K1136" s="198"/>
      <c r="L1136" s="197"/>
      <c r="M1136" s="197"/>
      <c r="N1136" s="198"/>
      <c r="O1136" s="198"/>
      <c r="P1136" s="197"/>
      <c r="Q1136" s="197"/>
      <c r="R1136" s="198"/>
      <c r="S1136" s="198"/>
      <c r="T1136" s="197"/>
      <c r="U1136" s="197"/>
      <c r="V1136" s="198"/>
      <c r="W1136" s="198"/>
      <c r="X1136" s="197"/>
      <c r="Y1136" s="197"/>
      <c r="Z1136" s="198"/>
      <c r="AA1136" s="198"/>
      <c r="AB1136" s="197"/>
      <c r="AC1136" s="197"/>
      <c r="AD1136" s="198"/>
      <c r="AE1136" s="198"/>
      <c r="AF1136" s="197"/>
      <c r="AG1136" s="197"/>
      <c r="AH1136" s="198"/>
      <c r="AI1136" s="198"/>
      <c r="AJ1136" s="197">
        <f t="shared" si="243"/>
        <v>1.8000000000000002E-2</v>
      </c>
      <c r="AK1136" s="197">
        <f t="shared" si="240"/>
        <v>0.94976249999999895</v>
      </c>
      <c r="AL1136" s="198">
        <f>ROW(AG116)*AJ1136^IF(AK1136=100%,0,1)*PRODUCT(INDEX(1-AJ$1020:AJ1135,))</f>
        <v>0.26588386810809572</v>
      </c>
      <c r="AM1136" s="199">
        <f t="shared" si="241"/>
        <v>35.568510210454775</v>
      </c>
      <c r="AN1136" s="190"/>
    </row>
    <row r="1137" spans="1:40" ht="14.45" hidden="1" customHeight="1">
      <c r="A1137" s="190"/>
      <c r="B1137" s="686"/>
      <c r="C1137" s="196">
        <v>116</v>
      </c>
      <c r="D1137" s="200"/>
      <c r="E1137" s="200"/>
      <c r="F1137" s="198"/>
      <c r="G1137" s="198"/>
      <c r="H1137" s="197"/>
      <c r="I1137" s="197"/>
      <c r="J1137" s="198"/>
      <c r="K1137" s="198"/>
      <c r="L1137" s="197"/>
      <c r="M1137" s="197"/>
      <c r="N1137" s="198"/>
      <c r="O1137" s="198"/>
      <c r="P1137" s="197"/>
      <c r="Q1137" s="197"/>
      <c r="R1137" s="198"/>
      <c r="S1137" s="198"/>
      <c r="T1137" s="197"/>
      <c r="U1137" s="197"/>
      <c r="V1137" s="198"/>
      <c r="W1137" s="198"/>
      <c r="X1137" s="197"/>
      <c r="Y1137" s="197"/>
      <c r="Z1137" s="198"/>
      <c r="AA1137" s="198"/>
      <c r="AB1137" s="197"/>
      <c r="AC1137" s="197"/>
      <c r="AD1137" s="198"/>
      <c r="AE1137" s="198"/>
      <c r="AF1137" s="197"/>
      <c r="AG1137" s="197"/>
      <c r="AH1137" s="198"/>
      <c r="AI1137" s="198"/>
      <c r="AJ1137" s="197">
        <f t="shared" si="243"/>
        <v>1.8000000000000002E-2</v>
      </c>
      <c r="AK1137" s="197">
        <f t="shared" si="240"/>
        <v>0.95813249999999894</v>
      </c>
      <c r="AL1137" s="198">
        <f>ROW(AG117)*AJ1137^IF(AK1137=100%,0,1)*PRODUCT(INDEX(1-AJ$1020:AJ1136,))</f>
        <v>0.26334880295182372</v>
      </c>
      <c r="AM1137" s="199">
        <f t="shared" si="241"/>
        <v>35.8318590134066</v>
      </c>
      <c r="AN1137" s="190"/>
    </row>
    <row r="1138" spans="1:40" ht="14.45" hidden="1" customHeight="1">
      <c r="A1138" s="190"/>
      <c r="B1138" s="686"/>
      <c r="C1138" s="196">
        <v>117</v>
      </c>
      <c r="D1138" s="200"/>
      <c r="E1138" s="200"/>
      <c r="F1138" s="198"/>
      <c r="G1138" s="198"/>
      <c r="H1138" s="197"/>
      <c r="I1138" s="197"/>
      <c r="J1138" s="198"/>
      <c r="K1138" s="198"/>
      <c r="L1138" s="197"/>
      <c r="M1138" s="197"/>
      <c r="N1138" s="198"/>
      <c r="O1138" s="198"/>
      <c r="P1138" s="197"/>
      <c r="Q1138" s="197"/>
      <c r="R1138" s="198"/>
      <c r="S1138" s="198"/>
      <c r="T1138" s="197"/>
      <c r="U1138" s="197"/>
      <c r="V1138" s="198"/>
      <c r="W1138" s="198"/>
      <c r="X1138" s="197"/>
      <c r="Y1138" s="197"/>
      <c r="Z1138" s="198"/>
      <c r="AA1138" s="198"/>
      <c r="AB1138" s="197"/>
      <c r="AC1138" s="197"/>
      <c r="AD1138" s="198"/>
      <c r="AE1138" s="198"/>
      <c r="AF1138" s="197"/>
      <c r="AG1138" s="197"/>
      <c r="AH1138" s="198"/>
      <c r="AI1138" s="198"/>
      <c r="AJ1138" s="197">
        <f t="shared" si="243"/>
        <v>1.8000000000000002E-2</v>
      </c>
      <c r="AK1138" s="197">
        <f t="shared" si="240"/>
        <v>0.96650249999999893</v>
      </c>
      <c r="AL1138" s="198">
        <f>ROW(AG118)*AJ1138^IF(AK1138=100%,0,1)*PRODUCT(INDEX(1-AJ$1020:AJ1137,))</f>
        <v>0.26081885376791047</v>
      </c>
      <c r="AM1138" s="199">
        <f t="shared" si="241"/>
        <v>36.092677867174508</v>
      </c>
      <c r="AN1138" s="190"/>
    </row>
    <row r="1139" spans="1:40" ht="14.45" hidden="1" customHeight="1">
      <c r="A1139" s="190"/>
      <c r="B1139" s="686"/>
      <c r="C1139" s="196">
        <v>118</v>
      </c>
      <c r="D1139" s="200"/>
      <c r="E1139" s="200"/>
      <c r="F1139" s="198"/>
      <c r="G1139" s="198"/>
      <c r="H1139" s="197"/>
      <c r="I1139" s="197"/>
      <c r="J1139" s="198"/>
      <c r="K1139" s="198"/>
      <c r="L1139" s="197"/>
      <c r="M1139" s="197"/>
      <c r="N1139" s="198"/>
      <c r="O1139" s="198"/>
      <c r="P1139" s="197"/>
      <c r="Q1139" s="197"/>
      <c r="R1139" s="198"/>
      <c r="S1139" s="198"/>
      <c r="T1139" s="197"/>
      <c r="U1139" s="197"/>
      <c r="V1139" s="198"/>
      <c r="W1139" s="198"/>
      <c r="X1139" s="197"/>
      <c r="Y1139" s="197"/>
      <c r="Z1139" s="198"/>
      <c r="AA1139" s="198"/>
      <c r="AB1139" s="197"/>
      <c r="AC1139" s="197"/>
      <c r="AD1139" s="198"/>
      <c r="AE1139" s="198"/>
      <c r="AF1139" s="197"/>
      <c r="AG1139" s="197"/>
      <c r="AH1139" s="198"/>
      <c r="AI1139" s="198"/>
      <c r="AJ1139" s="197">
        <f t="shared" si="243"/>
        <v>1.8000000000000002E-2</v>
      </c>
      <c r="AK1139" s="197">
        <f t="shared" si="240"/>
        <v>0.97487249999999892</v>
      </c>
      <c r="AL1139" s="198">
        <f>ROW(AG119)*AJ1139^IF(AK1139=100%,0,1)*PRODUCT(INDEX(1-AJ$1020:AJ1138,))</f>
        <v>0.25829465774246169</v>
      </c>
      <c r="AM1139" s="199">
        <f t="shared" si="241"/>
        <v>36.350972524916969</v>
      </c>
      <c r="AN1139" s="190"/>
    </row>
    <row r="1140" spans="1:40" ht="14.45" hidden="1" customHeight="1">
      <c r="A1140" s="190"/>
      <c r="B1140" s="686"/>
      <c r="C1140" s="196"/>
      <c r="D1140" s="200"/>
      <c r="E1140" s="200"/>
      <c r="F1140" s="198"/>
      <c r="G1140" s="198"/>
      <c r="H1140" s="197"/>
      <c r="I1140" s="197"/>
      <c r="J1140" s="198"/>
      <c r="K1140" s="198"/>
      <c r="L1140" s="197"/>
      <c r="M1140" s="197"/>
      <c r="N1140" s="198"/>
      <c r="O1140" s="198"/>
      <c r="P1140" s="197"/>
      <c r="Q1140" s="197"/>
      <c r="R1140" s="198"/>
      <c r="S1140" s="198"/>
      <c r="T1140" s="197"/>
      <c r="U1140" s="197"/>
      <c r="V1140" s="198"/>
      <c r="W1140" s="198"/>
      <c r="X1140" s="197"/>
      <c r="Y1140" s="197"/>
      <c r="Z1140" s="198"/>
      <c r="AA1140" s="198"/>
      <c r="AB1140" s="197"/>
      <c r="AC1140" s="197"/>
      <c r="AD1140" s="198"/>
      <c r="AE1140" s="198"/>
      <c r="AF1140" s="197"/>
      <c r="AG1140" s="197"/>
      <c r="AH1140" s="198"/>
      <c r="AI1140" s="198"/>
      <c r="AJ1140" s="197">
        <f t="shared" si="243"/>
        <v>1.8000000000000002E-2</v>
      </c>
      <c r="AK1140" s="197">
        <f t="shared" si="240"/>
        <v>0.98324249999999891</v>
      </c>
      <c r="AL1140" s="198">
        <f>ROW(AG120)*AJ1140^IF(AK1140=100%,0,1)*PRODUCT(INDEX(1-AJ$1020:AJ1139,))</f>
        <v>0.25577682746530828</v>
      </c>
      <c r="AM1140" s="199">
        <f t="shared" ref="AM1140:AM1143" si="244">SUM(AL1140+AM1139)</f>
        <v>36.60674935238228</v>
      </c>
      <c r="AN1140" s="190"/>
    </row>
    <row r="1141" spans="1:40" ht="14.45" hidden="1" customHeight="1">
      <c r="A1141" s="190"/>
      <c r="B1141" s="686"/>
      <c r="C1141" s="196">
        <v>119</v>
      </c>
      <c r="D1141" s="200"/>
      <c r="E1141" s="200"/>
      <c r="F1141" s="198"/>
      <c r="G1141" s="198"/>
      <c r="H1141" s="197"/>
      <c r="I1141" s="197"/>
      <c r="J1141" s="198"/>
      <c r="K1141" s="198"/>
      <c r="L1141" s="197"/>
      <c r="M1141" s="197"/>
      <c r="N1141" s="198"/>
      <c r="O1141" s="198"/>
      <c r="P1141" s="197"/>
      <c r="Q1141" s="197"/>
      <c r="R1141" s="198"/>
      <c r="S1141" s="198"/>
      <c r="T1141" s="197"/>
      <c r="U1141" s="197"/>
      <c r="V1141" s="198"/>
      <c r="W1141" s="198"/>
      <c r="X1141" s="197"/>
      <c r="Y1141" s="197"/>
      <c r="Z1141" s="198"/>
      <c r="AA1141" s="198"/>
      <c r="AB1141" s="197"/>
      <c r="AC1141" s="197"/>
      <c r="AD1141" s="198"/>
      <c r="AE1141" s="198"/>
      <c r="AF1141" s="197"/>
      <c r="AG1141" s="197"/>
      <c r="AH1141" s="198"/>
      <c r="AI1141" s="198"/>
      <c r="AJ1141" s="197">
        <f t="shared" si="243"/>
        <v>1.8000000000000002E-2</v>
      </c>
      <c r="AK1141" s="197">
        <f t="shared" si="240"/>
        <v>0.9916124999999989</v>
      </c>
      <c r="AL1141" s="198">
        <f>ROW(AG121)*AJ1141^IF(AK1141=100%,0,1)*PRODUCT(INDEX(1-AJ$1020:AJ1140,))</f>
        <v>0.25326595160902388</v>
      </c>
      <c r="AM1141" s="199">
        <f t="shared" si="244"/>
        <v>36.860015303991304</v>
      </c>
      <c r="AN1141" s="190"/>
    </row>
    <row r="1142" spans="1:40" ht="14.45" hidden="1" customHeight="1">
      <c r="A1142" s="190"/>
      <c r="B1142" s="686"/>
      <c r="C1142" s="196">
        <v>120</v>
      </c>
      <c r="D1142" s="200"/>
      <c r="E1142" s="200"/>
      <c r="F1142" s="198"/>
      <c r="G1142" s="198"/>
      <c r="H1142" s="197"/>
      <c r="I1142" s="197"/>
      <c r="J1142" s="198"/>
      <c r="K1142" s="198"/>
      <c r="L1142" s="197"/>
      <c r="M1142" s="197"/>
      <c r="N1142" s="198"/>
      <c r="O1142" s="198"/>
      <c r="P1142" s="197"/>
      <c r="Q1142" s="197"/>
      <c r="R1142" s="198"/>
      <c r="S1142" s="198"/>
      <c r="T1142" s="197"/>
      <c r="U1142" s="197"/>
      <c r="V1142" s="198"/>
      <c r="W1142" s="198"/>
      <c r="X1142" s="197"/>
      <c r="Y1142" s="197"/>
      <c r="Z1142" s="198"/>
      <c r="AA1142" s="198"/>
      <c r="AB1142" s="197"/>
      <c r="AC1142" s="197"/>
      <c r="AD1142" s="198"/>
      <c r="AE1142" s="198"/>
      <c r="AF1142" s="197"/>
      <c r="AG1142" s="197"/>
      <c r="AH1142" s="198"/>
      <c r="AI1142" s="198"/>
      <c r="AJ1142" s="197">
        <f t="shared" si="243"/>
        <v>1.8000000000000002E-2</v>
      </c>
      <c r="AK1142" s="197">
        <f t="shared" si="240"/>
        <v>0.99998249999999889</v>
      </c>
      <c r="AL1142" s="198">
        <f>ROW(AG122)*AJ1142^IF(AK1142=100%,0,1)*PRODUCT(INDEX(1-AJ$1020:AJ1141,))</f>
        <v>0.25076259559146685</v>
      </c>
      <c r="AM1142" s="199">
        <f t="shared" si="244"/>
        <v>37.110777899582772</v>
      </c>
      <c r="AN1142" s="190"/>
    </row>
    <row r="1143" spans="1:40" ht="14.45" customHeight="1" thickBot="1">
      <c r="A1143" s="190"/>
      <c r="B1143" s="687"/>
      <c r="C1143" s="202">
        <v>121</v>
      </c>
      <c r="D1143" s="203"/>
      <c r="E1143" s="203"/>
      <c r="F1143" s="204"/>
      <c r="G1143" s="204"/>
      <c r="H1143" s="205"/>
      <c r="I1143" s="205"/>
      <c r="J1143" s="204"/>
      <c r="K1143" s="204"/>
      <c r="L1143" s="205"/>
      <c r="M1143" s="205"/>
      <c r="N1143" s="204"/>
      <c r="O1143" s="204"/>
      <c r="P1143" s="205"/>
      <c r="Q1143" s="205"/>
      <c r="R1143" s="204"/>
      <c r="S1143" s="204"/>
      <c r="T1143" s="205"/>
      <c r="U1143" s="205"/>
      <c r="V1143" s="204"/>
      <c r="W1143" s="204"/>
      <c r="X1143" s="205"/>
      <c r="Y1143" s="205"/>
      <c r="Z1143" s="204"/>
      <c r="AA1143" s="204"/>
      <c r="AB1143" s="205"/>
      <c r="AC1143" s="205"/>
      <c r="AD1143" s="204"/>
      <c r="AE1143" s="204"/>
      <c r="AF1143" s="205"/>
      <c r="AG1143" s="205"/>
      <c r="AH1143" s="204"/>
      <c r="AI1143" s="204"/>
      <c r="AJ1143" s="205">
        <f t="shared" si="243"/>
        <v>1.8000000000000002E-2</v>
      </c>
      <c r="AK1143" s="205">
        <f t="shared" si="240"/>
        <v>1</v>
      </c>
      <c r="AL1143" s="204">
        <f>ROW(AG123)*AJ1143^IF(AK1143=100%,0,1)*PRODUCT(INDEX(1-AJ$1020:AJ1142,))</f>
        <v>13.792627901234479</v>
      </c>
      <c r="AM1143" s="206">
        <f t="shared" si="244"/>
        <v>50.903405800817254</v>
      </c>
      <c r="AN1143" s="190"/>
    </row>
    <row r="1144" spans="1:40" ht="14.45" customHeight="1" thickBot="1">
      <c r="A1144" s="190"/>
      <c r="B1144" s="190"/>
      <c r="C1144" s="190"/>
      <c r="D1144" s="190"/>
      <c r="E1144" s="190"/>
      <c r="F1144" s="192"/>
      <c r="G1144" s="192"/>
      <c r="H1144" s="190"/>
      <c r="I1144" s="190"/>
      <c r="J1144" s="192"/>
      <c r="K1144" s="192"/>
      <c r="L1144" s="190"/>
      <c r="M1144" s="190"/>
      <c r="N1144" s="192"/>
      <c r="O1144" s="192"/>
      <c r="P1144" s="190"/>
      <c r="Q1144" s="190"/>
      <c r="R1144" s="192"/>
      <c r="S1144" s="192"/>
      <c r="T1144" s="190"/>
      <c r="U1144" s="190"/>
      <c r="V1144" s="192"/>
      <c r="W1144" s="192"/>
      <c r="X1144" s="190"/>
      <c r="Y1144" s="190"/>
      <c r="Z1144" s="192"/>
      <c r="AA1144" s="192"/>
      <c r="AB1144" s="190"/>
      <c r="AC1144" s="190"/>
      <c r="AD1144" s="192"/>
      <c r="AE1144" s="192"/>
      <c r="AF1144" s="190"/>
      <c r="AG1144" s="190"/>
      <c r="AH1144" s="192"/>
      <c r="AI1144" s="192"/>
      <c r="AJ1144" s="190"/>
      <c r="AK1144" s="190"/>
      <c r="AL1144" s="192"/>
      <c r="AM1144" s="192"/>
      <c r="AN1144" s="190"/>
    </row>
    <row r="1145" spans="1:40" ht="14.45" customHeight="1">
      <c r="A1145" s="190"/>
      <c r="B1145" s="685" t="s">
        <v>1550</v>
      </c>
      <c r="C1145" s="421" t="s">
        <v>1540</v>
      </c>
      <c r="D1145" s="683">
        <v>7</v>
      </c>
      <c r="E1145" s="683"/>
      <c r="F1145" s="683"/>
      <c r="G1145" s="683"/>
      <c r="H1145" s="683">
        <v>8</v>
      </c>
      <c r="I1145" s="683"/>
      <c r="J1145" s="683"/>
      <c r="K1145" s="683"/>
      <c r="L1145" s="683" t="s">
        <v>1007</v>
      </c>
      <c r="M1145" s="683"/>
      <c r="N1145" s="683"/>
      <c r="O1145" s="683"/>
      <c r="P1145" s="683" t="s">
        <v>1008</v>
      </c>
      <c r="Q1145" s="683"/>
      <c r="R1145" s="683"/>
      <c r="S1145" s="683"/>
      <c r="T1145" s="683" t="s">
        <v>1009</v>
      </c>
      <c r="U1145" s="683"/>
      <c r="V1145" s="683"/>
      <c r="W1145" s="683"/>
      <c r="X1145" s="683" t="s">
        <v>1010</v>
      </c>
      <c r="Y1145" s="683"/>
      <c r="Z1145" s="683"/>
      <c r="AA1145" s="683"/>
      <c r="AB1145" s="683" t="s">
        <v>1011</v>
      </c>
      <c r="AC1145" s="683"/>
      <c r="AD1145" s="688"/>
      <c r="AE1145" s="688"/>
      <c r="AF1145" s="683" t="s">
        <v>1012</v>
      </c>
      <c r="AG1145" s="683"/>
      <c r="AH1145" s="688"/>
      <c r="AI1145" s="688"/>
      <c r="AJ1145" s="683" t="s">
        <v>981</v>
      </c>
      <c r="AK1145" s="683"/>
      <c r="AL1145" s="683"/>
      <c r="AM1145" s="684"/>
      <c r="AN1145" s="190"/>
    </row>
    <row r="1146" spans="1:40" ht="14.45" customHeight="1">
      <c r="A1146" s="190"/>
      <c r="B1146" s="686"/>
      <c r="C1146" s="163" t="s">
        <v>1549</v>
      </c>
      <c r="D1146" s="163" t="s">
        <v>1004</v>
      </c>
      <c r="E1146" s="163" t="s">
        <v>1005</v>
      </c>
      <c r="F1146" s="163" t="s">
        <v>175</v>
      </c>
      <c r="G1146" s="163" t="s">
        <v>1006</v>
      </c>
      <c r="H1146" s="163" t="s">
        <v>1004</v>
      </c>
      <c r="I1146" s="163" t="s">
        <v>1005</v>
      </c>
      <c r="J1146" s="163" t="s">
        <v>175</v>
      </c>
      <c r="K1146" s="163" t="s">
        <v>1006</v>
      </c>
      <c r="L1146" s="163" t="s">
        <v>1004</v>
      </c>
      <c r="M1146" s="163" t="s">
        <v>1005</v>
      </c>
      <c r="N1146" s="163" t="s">
        <v>175</v>
      </c>
      <c r="O1146" s="163" t="s">
        <v>1006</v>
      </c>
      <c r="P1146" s="163" t="s">
        <v>1004</v>
      </c>
      <c r="Q1146" s="163" t="s">
        <v>1005</v>
      </c>
      <c r="R1146" s="163" t="s">
        <v>175</v>
      </c>
      <c r="S1146" s="163" t="s">
        <v>1006</v>
      </c>
      <c r="T1146" s="163" t="s">
        <v>1004</v>
      </c>
      <c r="U1146" s="163" t="s">
        <v>1005</v>
      </c>
      <c r="V1146" s="163" t="s">
        <v>175</v>
      </c>
      <c r="W1146" s="163" t="s">
        <v>1006</v>
      </c>
      <c r="X1146" s="163" t="s">
        <v>1004</v>
      </c>
      <c r="Y1146" s="163" t="s">
        <v>1005</v>
      </c>
      <c r="Z1146" s="163" t="s">
        <v>175</v>
      </c>
      <c r="AA1146" s="163" t="s">
        <v>1006</v>
      </c>
      <c r="AB1146" s="163" t="s">
        <v>1004</v>
      </c>
      <c r="AC1146" s="163" t="s">
        <v>1005</v>
      </c>
      <c r="AD1146" s="163" t="s">
        <v>175</v>
      </c>
      <c r="AE1146" s="163" t="s">
        <v>1006</v>
      </c>
      <c r="AF1146" s="163" t="s">
        <v>1004</v>
      </c>
      <c r="AG1146" s="163" t="s">
        <v>1005</v>
      </c>
      <c r="AH1146" s="163" t="s">
        <v>175</v>
      </c>
      <c r="AI1146" s="163" t="s">
        <v>1006</v>
      </c>
      <c r="AJ1146" s="163" t="s">
        <v>1004</v>
      </c>
      <c r="AK1146" s="163" t="s">
        <v>1005</v>
      </c>
      <c r="AL1146" s="163" t="s">
        <v>175</v>
      </c>
      <c r="AM1146" s="185" t="s">
        <v>1006</v>
      </c>
      <c r="AN1146" s="190"/>
    </row>
    <row r="1147" spans="1:40" ht="14.45" hidden="1" customHeight="1">
      <c r="A1147" s="190"/>
      <c r="B1147" s="686"/>
      <c r="C1147" s="168"/>
      <c r="D1147" s="174">
        <f>$F$5</f>
        <v>3.3300000000000003E-2</v>
      </c>
      <c r="E1147" s="174">
        <f>$F$7</f>
        <v>6.6600000000000006E-2</v>
      </c>
      <c r="F1147" s="174">
        <f>$F$9</f>
        <v>0.2</v>
      </c>
      <c r="G1147" s="170">
        <f>$D$9</f>
        <v>0.4</v>
      </c>
      <c r="H1147" s="174">
        <f>$F$15</f>
        <v>2.5000000000000001E-2</v>
      </c>
      <c r="I1147" s="174">
        <f>$F$17</f>
        <v>0.05</v>
      </c>
      <c r="J1147" s="174">
        <f>$F$19</f>
        <v>0.15</v>
      </c>
      <c r="K1147" s="170">
        <f>$D$19</f>
        <v>0.45</v>
      </c>
      <c r="L1147" s="174">
        <f>$F$25</f>
        <v>1.67E-2</v>
      </c>
      <c r="M1147" s="174">
        <f>$F$27</f>
        <v>3.3300000000000003E-2</v>
      </c>
      <c r="N1147" s="174">
        <f>$F$29</f>
        <v>0.1</v>
      </c>
      <c r="O1147" s="170">
        <f>$D$29</f>
        <v>0.3</v>
      </c>
      <c r="P1147" s="174">
        <f>$F$55</f>
        <v>4.1999999999999997E-3</v>
      </c>
      <c r="Q1147" s="174">
        <f>$F$57</f>
        <v>8.3999999999999995E-3</v>
      </c>
      <c r="R1147" s="174">
        <f>$F$59</f>
        <v>2.5000000000000001E-2</v>
      </c>
      <c r="S1147" s="170">
        <f>$D$59</f>
        <v>0.15</v>
      </c>
      <c r="T1147" s="174">
        <f>$O$25</f>
        <v>2.8E-3</v>
      </c>
      <c r="U1147" s="174">
        <f>$O$27</f>
        <v>5.5999999999999999E-3</v>
      </c>
      <c r="V1147" s="174">
        <f>$O$29</f>
        <v>1.66E-2</v>
      </c>
      <c r="W1147" s="170">
        <f>$M$29</f>
        <v>0.1</v>
      </c>
      <c r="X1147" s="174">
        <f>$O$55</f>
        <v>1E-3</v>
      </c>
      <c r="Y1147" s="174">
        <f>$O$57</f>
        <v>1.8E-3</v>
      </c>
      <c r="Z1147" s="174">
        <f>$O$59</f>
        <v>5.5999999999999999E-3</v>
      </c>
      <c r="AA1147" s="170">
        <f>$M$59</f>
        <v>0.05</v>
      </c>
      <c r="AB1147" s="174">
        <f>$X$25</f>
        <v>5.9999999999999995E-4</v>
      </c>
      <c r="AC1147" s="174">
        <f>$X$27</f>
        <v>1.1999999999999999E-3</v>
      </c>
      <c r="AD1147" s="174">
        <f>$X$29</f>
        <v>3.3999999999999998E-3</v>
      </c>
      <c r="AE1147" s="170">
        <f>$V$29</f>
        <v>0.03</v>
      </c>
      <c r="AF1147" s="174">
        <f>$X$35</f>
        <v>2.0000000000000001E-4</v>
      </c>
      <c r="AG1147" s="174">
        <f>$X$37</f>
        <v>4.0000000000000002E-4</v>
      </c>
      <c r="AH1147" s="174">
        <f>$X$39</f>
        <v>8.0000000000000004E-4</v>
      </c>
      <c r="AI1147" s="170">
        <f>$V$39</f>
        <v>0.01</v>
      </c>
      <c r="AJ1147" s="174">
        <f>$X$55</f>
        <v>2.0000000000000001E-4</v>
      </c>
      <c r="AK1147" s="174">
        <f>$X$57</f>
        <v>4.0000000000000002E-4</v>
      </c>
      <c r="AL1147" s="174">
        <f>$X$59</f>
        <v>8.0000000000000004E-4</v>
      </c>
      <c r="AM1147" s="189">
        <f>$V$59</f>
        <v>0.01</v>
      </c>
      <c r="AN1147" s="190"/>
    </row>
    <row r="1148" spans="1:40" ht="14.45" hidden="1" customHeight="1">
      <c r="A1148" s="190"/>
      <c r="B1148" s="686"/>
      <c r="C1148" s="168"/>
      <c r="D1148" s="168">
        <f>$G$5</f>
        <v>6</v>
      </c>
      <c r="E1148" s="168">
        <f>$G$7</f>
        <v>3</v>
      </c>
      <c r="F1148" s="168">
        <f>$G$9</f>
        <v>1</v>
      </c>
      <c r="G1148" s="168"/>
      <c r="H1148" s="168">
        <f>$G$15</f>
        <v>6</v>
      </c>
      <c r="I1148" s="168">
        <f>$G$17</f>
        <v>3</v>
      </c>
      <c r="J1148" s="168">
        <f>$G$19</f>
        <v>1</v>
      </c>
      <c r="K1148" s="168"/>
      <c r="L1148" s="168">
        <f>$G$25</f>
        <v>6</v>
      </c>
      <c r="M1148" s="168">
        <f>$G$27</f>
        <v>3</v>
      </c>
      <c r="N1148" s="168">
        <f>$G$29</f>
        <v>1</v>
      </c>
      <c r="O1148" s="168"/>
      <c r="P1148" s="168">
        <f>$G$55</f>
        <v>12</v>
      </c>
      <c r="Q1148" s="168">
        <f>$G$57</f>
        <v>6</v>
      </c>
      <c r="R1148" s="168">
        <f>$G$59</f>
        <v>2</v>
      </c>
      <c r="S1148" s="168"/>
      <c r="T1148" s="168">
        <f>$P$25</f>
        <v>12</v>
      </c>
      <c r="U1148" s="168">
        <f>$P$27</f>
        <v>6</v>
      </c>
      <c r="V1148" s="168">
        <f>$P$29</f>
        <v>2</v>
      </c>
      <c r="W1148" s="168"/>
      <c r="X1148" s="168">
        <f>$P$55</f>
        <v>18</v>
      </c>
      <c r="Y1148" s="168">
        <f>$P$57</f>
        <v>9</v>
      </c>
      <c r="Z1148" s="168">
        <f>$P$59</f>
        <v>3</v>
      </c>
      <c r="AA1148" s="168"/>
      <c r="AB1148" s="168">
        <f>$Y$25</f>
        <v>18</v>
      </c>
      <c r="AC1148" s="168">
        <f>$Y$27</f>
        <v>9</v>
      </c>
      <c r="AD1148" s="168">
        <f>$Y$29</f>
        <v>3</v>
      </c>
      <c r="AE1148" s="168"/>
      <c r="AF1148" s="168">
        <f>$Y$35</f>
        <v>24</v>
      </c>
      <c r="AG1148" s="168">
        <f>$Y$37</f>
        <v>12</v>
      </c>
      <c r="AH1148" s="168">
        <f>$Y$39</f>
        <v>4</v>
      </c>
      <c r="AI1148" s="168"/>
      <c r="AJ1148" s="168">
        <f>$Y$55</f>
        <v>24</v>
      </c>
      <c r="AK1148" s="168">
        <f>$Y$57</f>
        <v>12</v>
      </c>
      <c r="AL1148" s="168">
        <f>$Y$59</f>
        <v>4</v>
      </c>
      <c r="AM1148" s="169"/>
      <c r="AN1148" s="190"/>
    </row>
    <row r="1149" spans="1:40" ht="14.45" hidden="1" customHeight="1">
      <c r="A1149" s="190"/>
      <c r="B1149" s="686"/>
      <c r="C1149" s="168"/>
      <c r="D1149" s="170"/>
      <c r="E1149" s="170"/>
      <c r="F1149" s="171"/>
      <c r="G1149" s="171"/>
      <c r="H1149" s="170"/>
      <c r="I1149" s="170"/>
      <c r="J1149" s="171"/>
      <c r="K1149" s="171"/>
      <c r="L1149" s="170"/>
      <c r="M1149" s="170"/>
      <c r="N1149" s="171"/>
      <c r="O1149" s="171"/>
      <c r="P1149" s="170"/>
      <c r="Q1149" s="170"/>
      <c r="R1149" s="171"/>
      <c r="S1149" s="171"/>
      <c r="T1149" s="170"/>
      <c r="U1149" s="170"/>
      <c r="V1149" s="171"/>
      <c r="W1149" s="171"/>
      <c r="X1149" s="170"/>
      <c r="Y1149" s="170"/>
      <c r="Z1149" s="171"/>
      <c r="AA1149" s="171"/>
      <c r="AB1149" s="170"/>
      <c r="AC1149" s="170"/>
      <c r="AD1149" s="171"/>
      <c r="AE1149" s="171"/>
      <c r="AF1149" s="170"/>
      <c r="AG1149" s="170"/>
      <c r="AH1149" s="171"/>
      <c r="AI1149" s="171"/>
      <c r="AJ1149" s="172"/>
      <c r="AK1149" s="170"/>
      <c r="AL1149" s="171"/>
      <c r="AM1149" s="173"/>
      <c r="AN1149" s="190"/>
    </row>
    <row r="1150" spans="1:40" ht="14.45" customHeight="1">
      <c r="A1150" s="190"/>
      <c r="B1150" s="686"/>
      <c r="C1150" s="196">
        <v>0</v>
      </c>
      <c r="D1150" s="197">
        <f>IF(D$65+D1147*D1148+E1147*E1148+F1147*F1148&gt;1,1,IF(D1147*D1148+E1147*E1148+F1147*F1148&gt;G1147,D$65+G1147,D$65+D1147*D1148+E1147*E1148+F1147*F1148))</f>
        <v>1</v>
      </c>
      <c r="E1150" s="197">
        <v>0</v>
      </c>
      <c r="F1150" s="198">
        <f>ROW(A1)*D1150^IF(E1150=100%,0,1)*PRODUCT(INDEX(1-D$1149:D1149,))</f>
        <v>1</v>
      </c>
      <c r="G1150" s="198">
        <f>SUM(F1150+G1149)</f>
        <v>1</v>
      </c>
      <c r="H1150" s="197">
        <f>IF(H$65+H1147*H1148+I1147*I1148+J1147*J1148&gt;1,1,IF(H1147*H1148+I1147*I1148+J1147*J1148&gt;K1147,H$65+K1147,H$65+H1147*H1148+I1147*I1148+J1147*J1148))</f>
        <v>0.90000000000000013</v>
      </c>
      <c r="I1150" s="197">
        <v>0</v>
      </c>
      <c r="J1150" s="198">
        <f>ROW(E1)*H1150^IF(I1150=100%,0,1)*PRODUCT(INDEX(1-H$1149:H1149,))</f>
        <v>0.90000000000000013</v>
      </c>
      <c r="K1150" s="198">
        <f>SUM(J1150+K1149)</f>
        <v>0.90000000000000013</v>
      </c>
      <c r="L1150" s="197">
        <f>IF(L$65+L1147*L1148+M1147*M1148+N1147*N1148&gt;1,1,IF(L1147*L1148+M1147*M1148+N1147*N1148&gt;O1147,L$65+O1147,L$65+L1147*L1148+M1147*M1148+N1147*N1148))</f>
        <v>0.6</v>
      </c>
      <c r="M1150" s="197">
        <v>0</v>
      </c>
      <c r="N1150" s="198">
        <f>ROW(I1)*L1150^IF(M1150=100%,0,1)*PRODUCT(INDEX(1-L$1149:L1149,))</f>
        <v>0.6</v>
      </c>
      <c r="O1150" s="198">
        <f>SUM(N1150+O1149)</f>
        <v>0.6</v>
      </c>
      <c r="P1150" s="197">
        <f>IF(P$65+P1147*P1148+Q1147*Q1148+R1147*R1148&gt;1,1,IF(P1147*P1148+Q1147*Q1148+R1147*R1148&gt;S1147,P$65+S1147,P$65+P1147*P1148+Q1147*Q1148+R1147*R1148))</f>
        <v>0.3</v>
      </c>
      <c r="Q1150" s="197">
        <v>0</v>
      </c>
      <c r="R1150" s="198">
        <f>ROW(M1)*P1150^IF(Q1150=100%,0,1)*PRODUCT(INDEX(1-P$1149:P1149,))</f>
        <v>0.3</v>
      </c>
      <c r="S1150" s="198">
        <f>SUM(R1150+S1149)</f>
        <v>0.3</v>
      </c>
      <c r="T1150" s="197">
        <f>IF(T$65+T1147*T1148+U1147*U1148+V1147*V1148&gt;1,1,IF(T1147*T1148+U1147*U1148+V1147*V1148&gt;W1147,T$65+W1147,T$65+T1147*T1148+U1147*U1148+V1147*V1148))</f>
        <v>0.2</v>
      </c>
      <c r="U1150" s="197">
        <v>0</v>
      </c>
      <c r="V1150" s="198">
        <f>ROW(Q1)*T1150^IF(U1150=100%,0,1)*PRODUCT(INDEX(1-T$1149:T1149,))</f>
        <v>0.2</v>
      </c>
      <c r="W1150" s="198">
        <f>SUM(V1150+W1149)</f>
        <v>0.2</v>
      </c>
      <c r="X1150" s="197">
        <f>IF(X$65+X1147*X1148+Y1147*Y1148+Z1147*Z1148&gt;1,1,IF(X1147*X1148+Y1147*Y1148+Z1147*Z1148&gt;AA1147,X$65+AA1147,X$65+X1147*X1148+Y1147*Y1148+Z1147*Z1148))</f>
        <v>0.1</v>
      </c>
      <c r="Y1150" s="197">
        <v>0</v>
      </c>
      <c r="Z1150" s="198">
        <f>ROW(U1)*X1150^IF(Y1150=100%,0,1)*PRODUCT(INDEX(1-X$1149:X1149,))</f>
        <v>0.1</v>
      </c>
      <c r="AA1150" s="198">
        <f>SUM(Z1150+AA1149)</f>
        <v>0.1</v>
      </c>
      <c r="AB1150" s="197">
        <f>IF(AB$65+AB1147*AB1148+AC1147*AC1148+AD1147*AD1148&gt;1,1,IF(AB1147*AB1148+AC1147*AC1148+AD1147*AD1148&gt;AE1147,AB$65+AE1147,AB$65+AB1147*AB1148+AC1147*AC1148+AD1147*AD1148))</f>
        <v>0.06</v>
      </c>
      <c r="AC1150" s="197">
        <v>0</v>
      </c>
      <c r="AD1150" s="198">
        <f>ROW(Y1)*AB1150^IF(AC1150=100%,0,1)*PRODUCT(INDEX(1-AB$1149:AB1149,))</f>
        <v>0.06</v>
      </c>
      <c r="AE1150" s="198">
        <f>SUM(AD1150+AE1149)</f>
        <v>0.06</v>
      </c>
      <c r="AF1150" s="197">
        <f>IF(AF$65+AF1147*AF1148+AG1147*AG1148+AH1147*AH1148&gt;1,1,IF(AF1147*AF1148+AG1147*AG1148+AH1147*AH1148&gt;AI1147,AF$65+AI1147,AF$65+AF1147*AF1148+AG1147*AG1148+AH1147*AH1148))</f>
        <v>0.02</v>
      </c>
      <c r="AG1150" s="197">
        <v>0</v>
      </c>
      <c r="AH1150" s="198">
        <f>ROW(AC1)*AF1150^IF(AG1150=100%,0,1)*PRODUCT(INDEX(1-AF$1149:AF1149,))</f>
        <v>0.02</v>
      </c>
      <c r="AI1150" s="198">
        <f>SUM(AH1150+AI1149)</f>
        <v>0.02</v>
      </c>
      <c r="AJ1150" s="197">
        <f>IF(AJ$65+AJ1147*AJ1148+AK1147*AK1148+AL1147*AL1148&gt;1,1,IF(AJ1147*AJ1148+AK1147*AK1148+AL1147*AL1148&gt;AM1147,AJ$65+AM1147,AJ$65+AJ1147*AJ1148+AK1147*AK1148+AL1147*AL1148))</f>
        <v>1.4999999999999999E-2</v>
      </c>
      <c r="AK1150" s="197">
        <v>0</v>
      </c>
      <c r="AL1150" s="198">
        <f>ROW(AG1)*AJ1150^IF(AK1150=100%,0,1)*PRODUCT(INDEX(1-AJ$1149:AJ1149,))</f>
        <v>1.4999999999999999E-2</v>
      </c>
      <c r="AM1150" s="199">
        <f>SUM(AL1150+AM1149)</f>
        <v>1.4999999999999999E-2</v>
      </c>
      <c r="AN1150" s="190"/>
    </row>
    <row r="1151" spans="1:40" ht="14.45" hidden="1" customHeight="1">
      <c r="A1151" s="190"/>
      <c r="B1151" s="686"/>
      <c r="C1151" s="196">
        <v>1</v>
      </c>
      <c r="D1151" s="197"/>
      <c r="E1151" s="197"/>
      <c r="F1151" s="198"/>
      <c r="G1151" s="198"/>
      <c r="H1151" s="197">
        <f>H1150+ROUNDDOWN(H$65/10,3)</f>
        <v>0.94500000000000017</v>
      </c>
      <c r="I1151" s="197">
        <f>IF(I1150+H1150*0.465&gt;1,1,I1150+H1150*0.465)</f>
        <v>0.41850000000000009</v>
      </c>
      <c r="J1151" s="198">
        <f>ROW(E2)*H1151^IF(I1151=100%,0,1)*PRODUCT(INDEX(1-H$1149:H1150,))</f>
        <v>0.18899999999999978</v>
      </c>
      <c r="K1151" s="198">
        <f t="shared" ref="K1151:K1153" si="245">SUM(J1151+K1150)</f>
        <v>1.089</v>
      </c>
      <c r="L1151" s="197">
        <f>L1150+ROUNDDOWN(L$65/10,3)</f>
        <v>0.63</v>
      </c>
      <c r="M1151" s="197">
        <f>IF(M1150+L1150*0.465&gt;1,1,M1150+L1150*0.465)</f>
        <v>0.27900000000000003</v>
      </c>
      <c r="N1151" s="198">
        <f>ROW(I2)*L1151^IF(M1151=100%,0,1)*PRODUCT(INDEX(1-L$1149:L1150,))</f>
        <v>0.504</v>
      </c>
      <c r="O1151" s="198">
        <f t="shared" ref="O1151:O1154" si="246">SUM(N1151+O1150)</f>
        <v>1.1040000000000001</v>
      </c>
      <c r="P1151" s="197">
        <f t="shared" ref="P1151:P1157" si="247">P1150+ROUNDDOWN(P$65/10,3)</f>
        <v>0.315</v>
      </c>
      <c r="Q1151" s="197">
        <f t="shared" ref="Q1151:Q1157" si="248">IF(Q1150+P1150*0.465&gt;1,1,Q1150+P1150*0.465)</f>
        <v>0.13950000000000001</v>
      </c>
      <c r="R1151" s="198">
        <f>ROW(M2)*P1151^IF(Q1151=100%,0,1)*PRODUCT(INDEX(1-P$1149:P1150,))</f>
        <v>0.44099999999999995</v>
      </c>
      <c r="S1151" s="198">
        <f t="shared" ref="S1151:S1157" si="249">SUM(R1151+S1150)</f>
        <v>0.74099999999999988</v>
      </c>
      <c r="T1151" s="197">
        <f t="shared" ref="T1151:T1159" si="250">T1150+ROUNDDOWN(T$65/10,3)</f>
        <v>0.21000000000000002</v>
      </c>
      <c r="U1151" s="197">
        <f t="shared" ref="U1151:U1159" si="251">IF(U1150+T1150*0.465&gt;1,1,U1150+T1150*0.465)</f>
        <v>9.3000000000000013E-2</v>
      </c>
      <c r="V1151" s="198">
        <f>ROW(Q2)*T1151^IF(U1151=100%,0,1)*PRODUCT(INDEX(1-T$1149:T1150,))</f>
        <v>0.33600000000000008</v>
      </c>
      <c r="W1151" s="198">
        <f t="shared" ref="W1151:W1159" si="252">SUM(V1151+W1150)</f>
        <v>0.53600000000000003</v>
      </c>
      <c r="X1151" s="197">
        <f t="shared" ref="X1151:X1160" si="253">X1150+ROUNDDOWN(X$65/10,3)</f>
        <v>0.10500000000000001</v>
      </c>
      <c r="Y1151" s="197">
        <f t="shared" ref="Y1151:Y1167" si="254">IF(Y1150+X1150*0.465&gt;1,1,Y1150+X1150*0.465)</f>
        <v>4.6500000000000007E-2</v>
      </c>
      <c r="Z1151" s="198">
        <f>ROW(U2)*X1151^IF(Y1151=100%,0,1)*PRODUCT(INDEX(1-X$1149:X1150,))</f>
        <v>0.18900000000000003</v>
      </c>
      <c r="AA1151" s="198">
        <f t="shared" ref="AA1151:AA1167" si="255">SUM(Z1151+AA1150)</f>
        <v>0.28900000000000003</v>
      </c>
      <c r="AB1151" s="197">
        <f t="shared" ref="AB1151:AB1160" si="256">AB1150+ROUNDDOWN(AB$65/10,3)</f>
        <v>6.3E-2</v>
      </c>
      <c r="AC1151" s="197">
        <f t="shared" ref="AC1151:AC1176" si="257">IF(AC1150+AB1150*0.465&gt;1,1,AC1150+AB1150*0.465)</f>
        <v>2.7900000000000001E-2</v>
      </c>
      <c r="AD1151" s="198">
        <f>ROW(Y2)*AB1151^IF(AC1151=100%,0,1)*PRODUCT(INDEX(1-AB$1149:AB1150,))</f>
        <v>0.11843999999999999</v>
      </c>
      <c r="AE1151" s="198">
        <f t="shared" ref="AE1151:AE1176" si="258">SUM(AD1151+AE1150)</f>
        <v>0.17843999999999999</v>
      </c>
      <c r="AF1151" s="197">
        <f t="shared" ref="AF1151:AF1160" si="259">AF1150+ROUNDDOWN(AF$65/10,3)</f>
        <v>2.1000000000000001E-2</v>
      </c>
      <c r="AG1151" s="197">
        <f t="shared" ref="AG1151:AG1214" si="260">IF(AG1150+AF1150*0.465&gt;1,1,AG1150+AF1150*0.465)</f>
        <v>9.300000000000001E-3</v>
      </c>
      <c r="AH1151" s="198">
        <f>ROW(AC2)*AF1151^IF(AG1151=100%,0,1)*PRODUCT(INDEX(1-AF$1149:AF1150,))</f>
        <v>4.1160000000000002E-2</v>
      </c>
      <c r="AI1151" s="198">
        <f t="shared" ref="AI1151:AI1214" si="261">SUM(AH1151+AI1150)</f>
        <v>6.1160000000000006E-2</v>
      </c>
      <c r="AJ1151" s="197">
        <f t="shared" ref="AJ1151:AJ1160" si="262">AJ1150+ROUNDDOWN(AJ$65/10,4)</f>
        <v>1.55E-2</v>
      </c>
      <c r="AK1151" s="197">
        <f t="shared" ref="AK1151:AK1214" si="263">IF(AK1150+AJ1150*0.465&gt;1,1,AK1150+AJ1150*0.465)</f>
        <v>6.9750000000000003E-3</v>
      </c>
      <c r="AL1151" s="198">
        <f>ROW(AG2)*AJ1151^IF(AK1151=100%,0,1)*PRODUCT(INDEX(1-AJ$1149:AJ1150,))</f>
        <v>3.0535E-2</v>
      </c>
      <c r="AM1151" s="199">
        <f t="shared" ref="AM1151:AM1214" si="264">SUM(AL1151+AM1150)</f>
        <v>4.5534999999999999E-2</v>
      </c>
      <c r="AN1151" s="190"/>
    </row>
    <row r="1152" spans="1:40" ht="14.45" hidden="1" customHeight="1">
      <c r="A1152" s="190"/>
      <c r="B1152" s="686"/>
      <c r="C1152" s="196">
        <v>2</v>
      </c>
      <c r="D1152" s="197"/>
      <c r="E1152" s="197"/>
      <c r="F1152" s="198"/>
      <c r="G1152" s="198"/>
      <c r="H1152" s="197">
        <f t="shared" ref="H1152:H1153" si="265">H1151+ROUNDDOWN(H$65/10,3)</f>
        <v>0.99000000000000021</v>
      </c>
      <c r="I1152" s="197">
        <f t="shared" ref="I1152:I1153" si="266">IF(I1151+H1151*0.465&gt;1,1,I1151+H1151*0.465)</f>
        <v>0.85792500000000027</v>
      </c>
      <c r="J1152" s="198">
        <f>ROW(E3)*H1152^IF(I1152=100%,0,1)*PRODUCT(INDEX(1-H$1149:H1151,))</f>
        <v>1.6334999999999929E-2</v>
      </c>
      <c r="K1152" s="198">
        <f t="shared" si="245"/>
        <v>1.105335</v>
      </c>
      <c r="L1152" s="197">
        <f>L1151+ROUNDDOWN(L$65/10,3)</f>
        <v>0.66</v>
      </c>
      <c r="M1152" s="197">
        <f>IF(M1151+L1151*0.465&gt;1,1,M1151+L1151*0.465)</f>
        <v>0.57195000000000007</v>
      </c>
      <c r="N1152" s="198">
        <f>ROW(I3)*L1152^IF(M1152=100%,0,1)*PRODUCT(INDEX(1-L$1149:L1151,))</f>
        <v>0.29303999999999997</v>
      </c>
      <c r="O1152" s="198">
        <f t="shared" si="246"/>
        <v>1.3970400000000001</v>
      </c>
      <c r="P1152" s="197">
        <f t="shared" si="247"/>
        <v>0.33</v>
      </c>
      <c r="Q1152" s="197">
        <f t="shared" si="248"/>
        <v>0.28597500000000003</v>
      </c>
      <c r="R1152" s="198">
        <f>ROW(M3)*P1152^IF(Q1152=100%,0,1)*PRODUCT(INDEX(1-P$1149:P1151,))</f>
        <v>0.47470499999999999</v>
      </c>
      <c r="S1152" s="198">
        <f t="shared" si="249"/>
        <v>1.2157049999999998</v>
      </c>
      <c r="T1152" s="197">
        <f t="shared" si="250"/>
        <v>0.22000000000000003</v>
      </c>
      <c r="U1152" s="197">
        <f t="shared" si="251"/>
        <v>0.19065000000000004</v>
      </c>
      <c r="V1152" s="198">
        <f>ROW(Q3)*T1152^IF(U1152=100%,0,1)*PRODUCT(INDEX(1-T$1149:T1151,))</f>
        <v>0.41712000000000016</v>
      </c>
      <c r="W1152" s="198">
        <f t="shared" si="252"/>
        <v>0.95312000000000019</v>
      </c>
      <c r="X1152" s="197">
        <f t="shared" si="253"/>
        <v>0.11000000000000001</v>
      </c>
      <c r="Y1152" s="197">
        <f t="shared" si="254"/>
        <v>9.5325000000000021E-2</v>
      </c>
      <c r="Z1152" s="198">
        <f>ROW(U3)*X1152^IF(Y1152=100%,0,1)*PRODUCT(INDEX(1-X$1149:X1151,))</f>
        <v>0.26581500000000008</v>
      </c>
      <c r="AA1152" s="198">
        <f t="shared" si="255"/>
        <v>0.55481500000000006</v>
      </c>
      <c r="AB1152" s="197">
        <f t="shared" si="256"/>
        <v>6.6000000000000003E-2</v>
      </c>
      <c r="AC1152" s="197">
        <f t="shared" si="257"/>
        <v>5.7195000000000003E-2</v>
      </c>
      <c r="AD1152" s="198">
        <f>ROW(Y3)*AB1152^IF(AC1152=100%,0,1)*PRODUCT(INDEX(1-AB$1149:AB1151,))</f>
        <v>0.17439444000000001</v>
      </c>
      <c r="AE1152" s="198">
        <f t="shared" si="258"/>
        <v>0.35283443999999997</v>
      </c>
      <c r="AF1152" s="197">
        <f t="shared" si="259"/>
        <v>2.2000000000000002E-2</v>
      </c>
      <c r="AG1152" s="197">
        <f t="shared" si="260"/>
        <v>1.9065000000000002E-2</v>
      </c>
      <c r="AH1152" s="198">
        <f>ROW(AC3)*AF1152^IF(AG1152=100%,0,1)*PRODUCT(INDEX(1-AF$1149:AF1151,))</f>
        <v>6.3321719999999998E-2</v>
      </c>
      <c r="AI1152" s="198">
        <f t="shared" si="261"/>
        <v>0.12448172</v>
      </c>
      <c r="AJ1152" s="197">
        <f t="shared" si="262"/>
        <v>1.6E-2</v>
      </c>
      <c r="AK1152" s="197">
        <f t="shared" si="263"/>
        <v>1.4182500000000001E-2</v>
      </c>
      <c r="AL1152" s="198">
        <f>ROW(AG3)*AJ1152^IF(AK1152=100%,0,1)*PRODUCT(INDEX(1-AJ$1149:AJ1151,))</f>
        <v>4.6547160000000004E-2</v>
      </c>
      <c r="AM1152" s="199">
        <f t="shared" si="264"/>
        <v>9.2082159999999996E-2</v>
      </c>
      <c r="AN1152" s="190"/>
    </row>
    <row r="1153" spans="1:40" ht="14.45" customHeight="1">
      <c r="A1153" s="190"/>
      <c r="B1153" s="686"/>
      <c r="C1153" s="196">
        <v>3</v>
      </c>
      <c r="D1153" s="197"/>
      <c r="E1153" s="197"/>
      <c r="F1153" s="198"/>
      <c r="G1153" s="198"/>
      <c r="H1153" s="197">
        <f t="shared" si="265"/>
        <v>1.0350000000000001</v>
      </c>
      <c r="I1153" s="197">
        <f t="shared" si="266"/>
        <v>1</v>
      </c>
      <c r="J1153" s="198">
        <f>ROW(E4)*H1153^IF(I1153=100%,0,1)*PRODUCT(INDEX(1-H$1149:H1152,))</f>
        <v>2.1999999999999432E-4</v>
      </c>
      <c r="K1153" s="198">
        <f t="shared" si="245"/>
        <v>1.1055549999999998</v>
      </c>
      <c r="L1153" s="197">
        <f>L1152+ROUNDDOWN(L$65/10,3)</f>
        <v>0.69000000000000006</v>
      </c>
      <c r="M1153" s="197">
        <f>IF(M1152+L1152*0.465&gt;1,1,M1152+L1152*0.465)</f>
        <v>0.87885000000000013</v>
      </c>
      <c r="N1153" s="198">
        <f>ROW(I4)*L1153^IF(M1153=100%,0,1)*PRODUCT(INDEX(1-L$1149:L1152,))</f>
        <v>0.13888319999999998</v>
      </c>
      <c r="O1153" s="198">
        <f t="shared" si="246"/>
        <v>1.5359232</v>
      </c>
      <c r="P1153" s="197">
        <f t="shared" si="247"/>
        <v>0.34500000000000003</v>
      </c>
      <c r="Q1153" s="197">
        <f t="shared" si="248"/>
        <v>0.43942500000000007</v>
      </c>
      <c r="R1153" s="198">
        <f>ROW(M4)*P1153^IF(Q1153=100%,0,1)*PRODUCT(INDEX(1-P$1149:P1152,))</f>
        <v>0.44334570000000001</v>
      </c>
      <c r="S1153" s="198">
        <f t="shared" si="249"/>
        <v>1.6590506999999999</v>
      </c>
      <c r="T1153" s="197">
        <f t="shared" si="250"/>
        <v>0.23000000000000004</v>
      </c>
      <c r="U1153" s="197">
        <f t="shared" si="251"/>
        <v>0.29295000000000004</v>
      </c>
      <c r="V1153" s="198">
        <f>ROW(Q4)*T1153^IF(U1153=100%,0,1)*PRODUCT(INDEX(1-T$1149:T1152,))</f>
        <v>0.45352320000000018</v>
      </c>
      <c r="W1153" s="198">
        <f t="shared" si="252"/>
        <v>1.4066432000000004</v>
      </c>
      <c r="X1153" s="197">
        <f t="shared" si="253"/>
        <v>0.11500000000000002</v>
      </c>
      <c r="Y1153" s="197">
        <f t="shared" si="254"/>
        <v>0.14647500000000002</v>
      </c>
      <c r="Z1153" s="198">
        <f>ROW(U4)*X1153^IF(Y1153=100%,0,1)*PRODUCT(INDEX(1-X$1149:X1152,))</f>
        <v>0.32977170000000006</v>
      </c>
      <c r="AA1153" s="198">
        <f t="shared" si="255"/>
        <v>0.88458670000000006</v>
      </c>
      <c r="AB1153" s="197">
        <f t="shared" si="256"/>
        <v>6.9000000000000006E-2</v>
      </c>
      <c r="AC1153" s="197">
        <f t="shared" si="257"/>
        <v>8.7885000000000005E-2</v>
      </c>
      <c r="AD1153" s="198">
        <f>ROW(Y4)*AB1153^IF(AC1153=100%,0,1)*PRODUCT(INDEX(1-AB$1149:AB1152,))</f>
        <v>0.22705099152000002</v>
      </c>
      <c r="AE1153" s="198">
        <f t="shared" si="258"/>
        <v>0.57988543151999994</v>
      </c>
      <c r="AF1153" s="197">
        <f t="shared" si="259"/>
        <v>2.3000000000000003E-2</v>
      </c>
      <c r="AG1153" s="197">
        <f t="shared" si="260"/>
        <v>2.9295000000000002E-2</v>
      </c>
      <c r="AH1153" s="198">
        <f>ROW(AC4)*AF1153^IF(AG1153=100%,0,1)*PRODUCT(INDEX(1-AF$1149:AF1152,))</f>
        <v>8.6324773920000014E-2</v>
      </c>
      <c r="AI1153" s="198">
        <f t="shared" si="261"/>
        <v>0.21080649392</v>
      </c>
      <c r="AJ1153" s="197">
        <f t="shared" si="262"/>
        <v>1.6500000000000001E-2</v>
      </c>
      <c r="AK1153" s="197">
        <f t="shared" si="263"/>
        <v>2.1622500000000003E-2</v>
      </c>
      <c r="AL1153" s="198">
        <f>ROW(AG4)*AJ1153^IF(AK1153=100%,0,1)*PRODUCT(INDEX(1-AJ$1149:AJ1152,))</f>
        <v>6.2978307479999995E-2</v>
      </c>
      <c r="AM1153" s="199">
        <f t="shared" si="264"/>
        <v>0.15506046747999999</v>
      </c>
      <c r="AN1153" s="190"/>
    </row>
    <row r="1154" spans="1:40" ht="14.45" customHeight="1">
      <c r="A1154" s="190"/>
      <c r="B1154" s="686"/>
      <c r="C1154" s="196">
        <v>4</v>
      </c>
      <c r="D1154" s="197"/>
      <c r="E1154" s="197"/>
      <c r="F1154" s="198"/>
      <c r="G1154" s="198"/>
      <c r="H1154" s="197"/>
      <c r="I1154" s="197"/>
      <c r="J1154" s="198"/>
      <c r="K1154" s="198"/>
      <c r="L1154" s="197">
        <f>L1153+ROUNDDOWN(L$65/10,3)</f>
        <v>0.72000000000000008</v>
      </c>
      <c r="M1154" s="197">
        <f>IF(M1153+L1153*0.465&gt;1,1,M1153+L1153*0.465)</f>
        <v>1</v>
      </c>
      <c r="N1154" s="198">
        <f>ROW(I5)*L1154^IF(M1154=100%,0,1)*PRODUCT(INDEX(1-L$1149:L1153,))</f>
        <v>7.7995999999999968E-2</v>
      </c>
      <c r="O1154" s="198">
        <f t="shared" si="246"/>
        <v>1.6139192</v>
      </c>
      <c r="P1154" s="197">
        <f t="shared" si="247"/>
        <v>0.36000000000000004</v>
      </c>
      <c r="Q1154" s="197">
        <f t="shared" si="248"/>
        <v>0.59985000000000011</v>
      </c>
      <c r="R1154" s="198">
        <f>ROW(M5)*P1154^IF(Q1154=100%,0,1)*PRODUCT(INDEX(1-P$1149:P1153,))</f>
        <v>0.37877143500000005</v>
      </c>
      <c r="S1154" s="198">
        <f t="shared" si="249"/>
        <v>2.0378221349999999</v>
      </c>
      <c r="T1154" s="197">
        <f t="shared" si="250"/>
        <v>0.24000000000000005</v>
      </c>
      <c r="U1154" s="197">
        <f t="shared" si="251"/>
        <v>0.39990000000000003</v>
      </c>
      <c r="V1154" s="198">
        <f>ROW(Q5)*T1154^IF(U1154=100%,0,1)*PRODUCT(INDEX(1-T$1149:T1153,))</f>
        <v>0.45549504000000018</v>
      </c>
      <c r="W1154" s="198">
        <f t="shared" si="252"/>
        <v>1.8621382400000006</v>
      </c>
      <c r="X1154" s="197">
        <f t="shared" si="253"/>
        <v>0.12000000000000002</v>
      </c>
      <c r="Y1154" s="197">
        <f t="shared" si="254"/>
        <v>0.19995000000000002</v>
      </c>
      <c r="Z1154" s="198">
        <f>ROW(U5)*X1154^IF(Y1154=100%,0,1)*PRODUCT(INDEX(1-X$1149:X1153,))</f>
        <v>0.38067124500000005</v>
      </c>
      <c r="AA1154" s="198">
        <f t="shared" si="255"/>
        <v>1.2652579450000001</v>
      </c>
      <c r="AB1154" s="197">
        <f t="shared" si="256"/>
        <v>7.2000000000000008E-2</v>
      </c>
      <c r="AC1154" s="197">
        <f t="shared" si="257"/>
        <v>0.11997000000000001</v>
      </c>
      <c r="AD1154" s="198">
        <f>ROW(Y5)*AB1154^IF(AC1154=100%,0,1)*PRODUCT(INDEX(1-AB$1149:AB1153,))</f>
        <v>0.27571887796320005</v>
      </c>
      <c r="AE1154" s="198">
        <f t="shared" si="258"/>
        <v>0.85560430948319999</v>
      </c>
      <c r="AF1154" s="197">
        <f t="shared" si="259"/>
        <v>2.4000000000000004E-2</v>
      </c>
      <c r="AG1154" s="197">
        <f t="shared" si="260"/>
        <v>3.9990000000000005E-2</v>
      </c>
      <c r="AH1154" s="198">
        <f>ROW(AC5)*AF1154^IF(AG1154=100%,0,1)*PRODUCT(INDEX(1-AF$1149:AF1153,))</f>
        <v>0.11000778798240002</v>
      </c>
      <c r="AI1154" s="198">
        <f t="shared" si="261"/>
        <v>0.32081428190240002</v>
      </c>
      <c r="AJ1154" s="197">
        <f t="shared" si="262"/>
        <v>1.7000000000000001E-2</v>
      </c>
      <c r="AK1154" s="197">
        <f t="shared" si="263"/>
        <v>2.9295000000000002E-2</v>
      </c>
      <c r="AL1154" s="198">
        <f>ROW(AG5)*AJ1154^IF(AK1154=100%,0,1)*PRODUCT(INDEX(1-AJ$1149:AJ1153,))</f>
        <v>7.9770137266050006E-2</v>
      </c>
      <c r="AM1154" s="199">
        <f t="shared" si="264"/>
        <v>0.23483060474605</v>
      </c>
      <c r="AN1154" s="190"/>
    </row>
    <row r="1155" spans="1:40" ht="14.45" hidden="1" customHeight="1">
      <c r="A1155" s="190"/>
      <c r="B1155" s="686"/>
      <c r="C1155" s="196">
        <v>5</v>
      </c>
      <c r="D1155" s="200"/>
      <c r="E1155" s="200"/>
      <c r="F1155" s="198"/>
      <c r="G1155" s="198"/>
      <c r="H1155" s="197"/>
      <c r="I1155" s="197"/>
      <c r="J1155" s="198"/>
      <c r="K1155" s="198"/>
      <c r="L1155" s="197"/>
      <c r="M1155" s="197"/>
      <c r="N1155" s="198"/>
      <c r="O1155" s="198"/>
      <c r="P1155" s="197">
        <f t="shared" si="247"/>
        <v>0.37500000000000006</v>
      </c>
      <c r="Q1155" s="197">
        <f t="shared" si="248"/>
        <v>0.7672500000000001</v>
      </c>
      <c r="R1155" s="198">
        <f>ROW(M6)*P1155^IF(Q1155=100%,0,1)*PRODUCT(INDEX(1-P$1149:P1154,))</f>
        <v>0.30301714800000001</v>
      </c>
      <c r="S1155" s="198">
        <f t="shared" si="249"/>
        <v>2.3408392829999998</v>
      </c>
      <c r="T1155" s="197">
        <f t="shared" si="250"/>
        <v>0.25000000000000006</v>
      </c>
      <c r="U1155" s="197">
        <f t="shared" si="251"/>
        <v>0.51150000000000007</v>
      </c>
      <c r="V1155" s="198">
        <f>ROW(Q6)*T1155^IF(U1155=100%,0,1)*PRODUCT(INDEX(1-T$1149:T1154,))</f>
        <v>0.43272028800000023</v>
      </c>
      <c r="W1155" s="198">
        <f t="shared" si="252"/>
        <v>2.2948585280000007</v>
      </c>
      <c r="X1155" s="197">
        <f t="shared" si="253"/>
        <v>0.12500000000000003</v>
      </c>
      <c r="Y1155" s="197">
        <f t="shared" si="254"/>
        <v>0.25575000000000003</v>
      </c>
      <c r="Z1155" s="198">
        <f>ROW(U6)*X1155^IF(Y1155=100%,0,1)*PRODUCT(INDEX(1-X$1149:X1154,))</f>
        <v>0.41873836950000015</v>
      </c>
      <c r="AA1155" s="198">
        <f t="shared" si="255"/>
        <v>1.6839963145000003</v>
      </c>
      <c r="AB1155" s="197">
        <f t="shared" si="256"/>
        <v>7.5000000000000011E-2</v>
      </c>
      <c r="AC1155" s="197">
        <f t="shared" si="257"/>
        <v>0.15345</v>
      </c>
      <c r="AD1155" s="198">
        <f>ROW(Y6)*AB1155^IF(AC1155=100%,0,1)*PRODUCT(INDEX(1-AB$1149:AB1154,))</f>
        <v>0.31983389843731208</v>
      </c>
      <c r="AE1155" s="198">
        <f t="shared" si="258"/>
        <v>1.1754382079205121</v>
      </c>
      <c r="AF1155" s="197">
        <f t="shared" si="259"/>
        <v>2.5000000000000005E-2</v>
      </c>
      <c r="AG1155" s="197">
        <f t="shared" si="260"/>
        <v>5.1150000000000008E-2</v>
      </c>
      <c r="AH1155" s="198">
        <f>ROW(AC6)*AF1155^IF(AG1155=100%,0,1)*PRODUCT(INDEX(1-AF$1149:AF1154,))</f>
        <v>0.13420950133852802</v>
      </c>
      <c r="AI1155" s="198">
        <f t="shared" si="261"/>
        <v>0.45502378324092807</v>
      </c>
      <c r="AJ1155" s="197">
        <f t="shared" si="262"/>
        <v>1.7500000000000002E-2</v>
      </c>
      <c r="AK1155" s="197">
        <f t="shared" si="263"/>
        <v>3.7200000000000004E-2</v>
      </c>
      <c r="AL1155" s="198">
        <f>ROW(AG6)*AJ1155^IF(AK1155=100%,0,1)*PRODUCT(INDEX(1-AJ$1149:AJ1154,))</f>
        <v>9.686440844606295E-2</v>
      </c>
      <c r="AM1155" s="199">
        <f t="shared" si="264"/>
        <v>0.33169501319211292</v>
      </c>
      <c r="AN1155" s="190"/>
    </row>
    <row r="1156" spans="1:40" ht="14.45" hidden="1" customHeight="1">
      <c r="A1156" s="190"/>
      <c r="B1156" s="686"/>
      <c r="C1156" s="196">
        <v>6</v>
      </c>
      <c r="D1156" s="200"/>
      <c r="E1156" s="200"/>
      <c r="F1156" s="198"/>
      <c r="G1156" s="198"/>
      <c r="H1156" s="197"/>
      <c r="I1156" s="197"/>
      <c r="J1156" s="198"/>
      <c r="K1156" s="198"/>
      <c r="L1156" s="197"/>
      <c r="M1156" s="197"/>
      <c r="N1156" s="198"/>
      <c r="O1156" s="198"/>
      <c r="P1156" s="197">
        <f t="shared" si="247"/>
        <v>0.39000000000000007</v>
      </c>
      <c r="Q1156" s="197">
        <f t="shared" si="248"/>
        <v>0.94162500000000016</v>
      </c>
      <c r="R1156" s="198">
        <f>ROW(M7)*P1156^IF(Q1156=100%,0,1)*PRODUCT(INDEX(1-P$1149:P1155,))</f>
        <v>0.22978800390000001</v>
      </c>
      <c r="S1156" s="198">
        <f t="shared" si="249"/>
        <v>2.5706272868999998</v>
      </c>
      <c r="T1156" s="197">
        <f t="shared" si="250"/>
        <v>0.26000000000000006</v>
      </c>
      <c r="U1156" s="197">
        <f t="shared" si="251"/>
        <v>0.62775000000000014</v>
      </c>
      <c r="V1156" s="198">
        <f>ROW(Q7)*T1156^IF(U1156=100%,0,1)*PRODUCT(INDEX(1-T$1149:T1155,))</f>
        <v>0.39377546208000019</v>
      </c>
      <c r="W1156" s="198">
        <f t="shared" si="252"/>
        <v>2.6886339900800009</v>
      </c>
      <c r="X1156" s="197">
        <f t="shared" si="253"/>
        <v>0.13000000000000003</v>
      </c>
      <c r="Y1156" s="197">
        <f t="shared" si="254"/>
        <v>0.31387500000000007</v>
      </c>
      <c r="Z1156" s="198">
        <f>ROW(U7)*X1156^IF(Y1156=100%,0,1)*PRODUCT(INDEX(1-X$1149:X1155,))</f>
        <v>0.44456056895250012</v>
      </c>
      <c r="AA1156" s="198">
        <f t="shared" si="255"/>
        <v>2.1285568834525006</v>
      </c>
      <c r="AB1156" s="197">
        <f t="shared" si="256"/>
        <v>7.8000000000000014E-2</v>
      </c>
      <c r="AC1156" s="197">
        <f t="shared" si="257"/>
        <v>0.18832500000000002</v>
      </c>
      <c r="AD1156" s="198">
        <f>ROW(Y7)*AB1156^IF(AC1156=100%,0,1)*PRODUCT(INDEX(1-AB$1149:AB1155,))</f>
        <v>0.35896024534614324</v>
      </c>
      <c r="AE1156" s="198">
        <f t="shared" si="258"/>
        <v>1.5343984532666552</v>
      </c>
      <c r="AF1156" s="197">
        <f t="shared" si="259"/>
        <v>2.6000000000000006E-2</v>
      </c>
      <c r="AG1156" s="197">
        <f t="shared" si="260"/>
        <v>6.2775000000000011E-2</v>
      </c>
      <c r="AH1156" s="198">
        <f>ROW(AC7)*AF1156^IF(AG1156=100%,0,1)*PRODUCT(INDEX(1-AF$1149:AF1155,))</f>
        <v>0.15876984008347866</v>
      </c>
      <c r="AI1156" s="198">
        <f t="shared" si="261"/>
        <v>0.61379362332440679</v>
      </c>
      <c r="AJ1156" s="197">
        <f t="shared" si="262"/>
        <v>1.8000000000000002E-2</v>
      </c>
      <c r="AK1156" s="197">
        <f t="shared" si="263"/>
        <v>4.5337500000000003E-2</v>
      </c>
      <c r="AL1156" s="198">
        <f>ROW(AG7)*AJ1156^IF(AK1156=100%,0,1)*PRODUCT(INDEX(1-AJ$1149:AJ1155,))</f>
        <v>0.11420313755790822</v>
      </c>
      <c r="AM1156" s="199">
        <f t="shared" si="264"/>
        <v>0.44589815075002115</v>
      </c>
      <c r="AN1156" s="190"/>
    </row>
    <row r="1157" spans="1:40" ht="14.45" customHeight="1">
      <c r="A1157" s="190"/>
      <c r="B1157" s="686"/>
      <c r="C1157" s="196">
        <v>7</v>
      </c>
      <c r="D1157" s="200"/>
      <c r="E1157" s="200"/>
      <c r="F1157" s="198"/>
      <c r="G1157" s="198"/>
      <c r="H1157" s="197"/>
      <c r="I1157" s="197"/>
      <c r="J1157" s="198"/>
      <c r="K1157" s="198"/>
      <c r="L1157" s="197"/>
      <c r="M1157" s="197"/>
      <c r="N1157" s="198"/>
      <c r="O1157" s="198"/>
      <c r="P1157" s="197">
        <f t="shared" si="247"/>
        <v>0.40500000000000008</v>
      </c>
      <c r="Q1157" s="197">
        <f t="shared" si="248"/>
        <v>1</v>
      </c>
      <c r="R1157" s="198">
        <f>ROW(M8)*P1157^IF(Q1157=100%,0,1)*PRODUCT(INDEX(1-P$1149:P1156,))</f>
        <v>0.41075657839999985</v>
      </c>
      <c r="S1157" s="198">
        <f t="shared" si="249"/>
        <v>2.9813838652999998</v>
      </c>
      <c r="T1157" s="197">
        <f t="shared" si="250"/>
        <v>0.27000000000000007</v>
      </c>
      <c r="U1157" s="197">
        <f t="shared" si="251"/>
        <v>0.74865000000000015</v>
      </c>
      <c r="V1157" s="198">
        <f>ROW(Q8)*T1157^IF(U1157=100%,0,1)*PRODUCT(INDEX(1-T$1149:T1156,))</f>
        <v>0.34583005416960022</v>
      </c>
      <c r="W1157" s="198">
        <f t="shared" si="252"/>
        <v>3.0344640442496011</v>
      </c>
      <c r="X1157" s="197">
        <f t="shared" si="253"/>
        <v>0.13500000000000004</v>
      </c>
      <c r="Y1157" s="197">
        <f t="shared" si="254"/>
        <v>0.37432500000000007</v>
      </c>
      <c r="Z1157" s="198">
        <f>ROW(U8)*X1157^IF(Y1157=100%,0,1)*PRODUCT(INDEX(1-X$1149:X1156,))</f>
        <v>0.45902100064590012</v>
      </c>
      <c r="AA1157" s="198">
        <f t="shared" si="255"/>
        <v>2.5875778840984007</v>
      </c>
      <c r="AB1157" s="197">
        <f t="shared" si="256"/>
        <v>8.1000000000000016E-2</v>
      </c>
      <c r="AC1157" s="197">
        <f t="shared" si="257"/>
        <v>0.22459500000000004</v>
      </c>
      <c r="AD1157" s="198">
        <f>ROW(Y8)*AB1157^IF(AC1157=100%,0,1)*PRODUCT(INDEX(1-AB$1149:AB1156,))</f>
        <v>0.39278929000645668</v>
      </c>
      <c r="AE1157" s="198">
        <f t="shared" si="258"/>
        <v>1.9271877432731119</v>
      </c>
      <c r="AF1157" s="197">
        <f t="shared" si="259"/>
        <v>2.7000000000000007E-2</v>
      </c>
      <c r="AG1157" s="197">
        <f t="shared" si="260"/>
        <v>7.4865000000000015E-2</v>
      </c>
      <c r="AH1157" s="198">
        <f>ROW(AC8)*AF1157^IF(AG1157=100%,0,1)*PRODUCT(INDEX(1-AF$1149:AF1156,))</f>
        <v>0.18353095624243174</v>
      </c>
      <c r="AI1157" s="198">
        <f t="shared" si="261"/>
        <v>0.79732457956683855</v>
      </c>
      <c r="AJ1157" s="197">
        <f t="shared" si="262"/>
        <v>1.8500000000000003E-2</v>
      </c>
      <c r="AK1157" s="197">
        <f t="shared" si="263"/>
        <v>5.3707500000000005E-2</v>
      </c>
      <c r="AL1157" s="198">
        <f>ROW(AG8)*AJ1157^IF(AK1157=100%,0,1)*PRODUCT(INDEX(1-AJ$1149:AJ1156,))</f>
        <v>0.13172878730250914</v>
      </c>
      <c r="AM1157" s="199">
        <f t="shared" si="264"/>
        <v>0.57762693805253029</v>
      </c>
      <c r="AN1157" s="190"/>
    </row>
    <row r="1158" spans="1:40" ht="14.45" hidden="1" customHeight="1">
      <c r="A1158" s="190"/>
      <c r="B1158" s="686"/>
      <c r="C1158" s="196">
        <v>8</v>
      </c>
      <c r="D1158" s="200"/>
      <c r="E1158" s="200"/>
      <c r="F1158" s="198"/>
      <c r="G1158" s="198"/>
      <c r="H1158" s="197"/>
      <c r="I1158" s="197"/>
      <c r="J1158" s="198"/>
      <c r="K1158" s="198"/>
      <c r="L1158" s="197"/>
      <c r="M1158" s="197"/>
      <c r="N1158" s="198"/>
      <c r="O1158" s="198"/>
      <c r="P1158" s="197"/>
      <c r="Q1158" s="197"/>
      <c r="R1158" s="198"/>
      <c r="S1158" s="198"/>
      <c r="T1158" s="197">
        <f t="shared" si="250"/>
        <v>0.28000000000000008</v>
      </c>
      <c r="U1158" s="197">
        <f t="shared" si="251"/>
        <v>0.8742000000000002</v>
      </c>
      <c r="V1158" s="198">
        <f>ROW(Q9)*T1158^IF(U1158=100%,0,1)*PRODUCT(INDEX(1-T$1149:T1157,))</f>
        <v>0.29453192946777623</v>
      </c>
      <c r="W1158" s="198">
        <f t="shared" si="252"/>
        <v>3.3289959737173773</v>
      </c>
      <c r="X1158" s="197">
        <f t="shared" si="253"/>
        <v>0.14000000000000004</v>
      </c>
      <c r="Y1158" s="197">
        <f t="shared" si="254"/>
        <v>0.4371000000000001</v>
      </c>
      <c r="Z1158" s="198">
        <f>ROW(U9)*X1158^IF(Y1158=100%,0,1)*PRODUCT(INDEX(1-X$1149:X1157,))</f>
        <v>0.46322869315182091</v>
      </c>
      <c r="AA1158" s="198">
        <f t="shared" si="255"/>
        <v>3.0508065772502215</v>
      </c>
      <c r="AB1158" s="197">
        <f t="shared" si="256"/>
        <v>8.4000000000000019E-2</v>
      </c>
      <c r="AC1158" s="197">
        <f t="shared" si="257"/>
        <v>0.26226000000000005</v>
      </c>
      <c r="AD1158" s="198">
        <f>ROW(Y9)*AB1158^IF(AC1158=100%,0,1)*PRODUCT(INDEX(1-AB$1149:AB1157,))</f>
        <v>0.42113558376858934</v>
      </c>
      <c r="AE1158" s="198">
        <f t="shared" si="258"/>
        <v>2.3483233270417014</v>
      </c>
      <c r="AF1158" s="197">
        <f t="shared" si="259"/>
        <v>2.8000000000000008E-2</v>
      </c>
      <c r="AG1158" s="197">
        <f t="shared" si="260"/>
        <v>8.7420000000000025E-2</v>
      </c>
      <c r="AH1158" s="198">
        <f>ROW(AC9)*AF1158^IF(AG1158=100%,0,1)*PRODUCT(INDEX(1-AF$1149:AF1157,))</f>
        <v>0.20833822382786707</v>
      </c>
      <c r="AI1158" s="198">
        <f t="shared" si="261"/>
        <v>1.0056628033947057</v>
      </c>
      <c r="AJ1158" s="197">
        <f t="shared" si="262"/>
        <v>1.9000000000000003E-2</v>
      </c>
      <c r="AK1158" s="197">
        <f t="shared" si="263"/>
        <v>6.2310000000000004E-2</v>
      </c>
      <c r="AL1158" s="198">
        <f>ROW(AG9)*AJ1158^IF(AK1158=100%,0,1)*PRODUCT(INDEX(1-AJ$1149:AJ1157,))</f>
        <v>0.14938445006822687</v>
      </c>
      <c r="AM1158" s="199">
        <f t="shared" si="264"/>
        <v>0.72701138812075716</v>
      </c>
      <c r="AN1158" s="190"/>
    </row>
    <row r="1159" spans="1:40" ht="14.45" customHeight="1">
      <c r="A1159" s="190"/>
      <c r="B1159" s="686"/>
      <c r="C1159" s="196">
        <v>9</v>
      </c>
      <c r="D1159" s="200"/>
      <c r="E1159" s="200"/>
      <c r="F1159" s="198"/>
      <c r="G1159" s="198"/>
      <c r="H1159" s="197"/>
      <c r="I1159" s="197"/>
      <c r="J1159" s="198"/>
      <c r="K1159" s="198"/>
      <c r="L1159" s="197"/>
      <c r="M1159" s="197"/>
      <c r="N1159" s="198"/>
      <c r="O1159" s="198"/>
      <c r="P1159" s="197"/>
      <c r="Q1159" s="197"/>
      <c r="R1159" s="198"/>
      <c r="S1159" s="198"/>
      <c r="T1159" s="197">
        <f t="shared" si="250"/>
        <v>0.29000000000000009</v>
      </c>
      <c r="U1159" s="197">
        <f t="shared" si="251"/>
        <v>1</v>
      </c>
      <c r="V1159" s="198">
        <f>ROW(Q10)*T1159^IF(U1159=100%,0,1)*PRODUCT(INDEX(1-T$1149:T1158,))</f>
        <v>0.84151979847936031</v>
      </c>
      <c r="W1159" s="198">
        <f t="shared" si="252"/>
        <v>4.1705157721967376</v>
      </c>
      <c r="X1159" s="197">
        <f t="shared" si="253"/>
        <v>0.14500000000000005</v>
      </c>
      <c r="Y1159" s="197">
        <f t="shared" si="254"/>
        <v>0.50220000000000009</v>
      </c>
      <c r="Z1159" s="198">
        <f>ROW(U10)*X1159^IF(Y1159=100%,0,1)*PRODUCT(INDEX(1-X$1149:X1158,))</f>
        <v>0.45844934949231791</v>
      </c>
      <c r="AA1159" s="198">
        <f t="shared" si="255"/>
        <v>3.5092559267425396</v>
      </c>
      <c r="AB1159" s="197">
        <f t="shared" si="256"/>
        <v>8.7000000000000022E-2</v>
      </c>
      <c r="AC1159" s="197">
        <f t="shared" si="257"/>
        <v>0.30132000000000003</v>
      </c>
      <c r="AD1159" s="198">
        <f>ROW(Y10)*AB1159^IF(AC1159=100%,0,1)*PRODUCT(INDEX(1-AB$1149:AB1158,))</f>
        <v>0.4439303828265399</v>
      </c>
      <c r="AE1159" s="198">
        <f t="shared" si="258"/>
        <v>2.7922537098682412</v>
      </c>
      <c r="AF1159" s="197">
        <f t="shared" si="259"/>
        <v>2.9000000000000008E-2</v>
      </c>
      <c r="AG1159" s="197">
        <f t="shared" si="260"/>
        <v>0.10044000000000003</v>
      </c>
      <c r="AH1159" s="198">
        <f>ROW(AC10)*AF1159^IF(AG1159=100%,0,1)*PRODUCT(INDEX(1-AF$1149:AF1158,))</f>
        <v>0.23304118465317131</v>
      </c>
      <c r="AI1159" s="198">
        <f t="shared" si="261"/>
        <v>1.238703988047877</v>
      </c>
      <c r="AJ1159" s="197">
        <f t="shared" si="262"/>
        <v>1.9500000000000003E-2</v>
      </c>
      <c r="AK1159" s="197">
        <f t="shared" si="263"/>
        <v>7.1145000000000014E-2</v>
      </c>
      <c r="AL1159" s="198">
        <f>ROW(AG10)*AJ1159^IF(AK1159=100%,0,1)*PRODUCT(INDEX(1-AJ$1149:AJ1158,))</f>
        <v>0.16711402558948218</v>
      </c>
      <c r="AM1159" s="199">
        <f t="shared" si="264"/>
        <v>0.89412541371023935</v>
      </c>
      <c r="AN1159" s="190"/>
    </row>
    <row r="1160" spans="1:40" ht="14.45" hidden="1" customHeight="1">
      <c r="A1160" s="190"/>
      <c r="B1160" s="686"/>
      <c r="C1160" s="196">
        <v>10</v>
      </c>
      <c r="D1160" s="200"/>
      <c r="E1160" s="200"/>
      <c r="F1160" s="198"/>
      <c r="G1160" s="198"/>
      <c r="H1160" s="197"/>
      <c r="I1160" s="197"/>
      <c r="J1160" s="198"/>
      <c r="K1160" s="198"/>
      <c r="L1160" s="197"/>
      <c r="M1160" s="197"/>
      <c r="N1160" s="198"/>
      <c r="O1160" s="198"/>
      <c r="P1160" s="197"/>
      <c r="Q1160" s="197"/>
      <c r="R1160" s="198"/>
      <c r="S1160" s="198"/>
      <c r="T1160" s="197"/>
      <c r="U1160" s="197"/>
      <c r="V1160" s="198"/>
      <c r="W1160" s="198"/>
      <c r="X1160" s="197">
        <f t="shared" si="253"/>
        <v>0.15000000000000005</v>
      </c>
      <c r="Y1160" s="197">
        <f t="shared" si="254"/>
        <v>0.56962500000000016</v>
      </c>
      <c r="Z1160" s="198">
        <f>ROW(U11)*X1160^IF(Y1160=100%,0,1)*PRODUCT(INDEX(1-X$1149:X1159,))</f>
        <v>0.44603959985950858</v>
      </c>
      <c r="AA1160" s="198">
        <f t="shared" si="255"/>
        <v>3.9552955266020482</v>
      </c>
      <c r="AB1160" s="197">
        <f t="shared" si="256"/>
        <v>9.0000000000000024E-2</v>
      </c>
      <c r="AC1160" s="197">
        <f t="shared" si="257"/>
        <v>0.34177500000000005</v>
      </c>
      <c r="AD1160" s="198">
        <f>ROW(Y11)*AB1160^IF(AC1160=100%,0,1)*PRODUCT(INDEX(1-AB$1149:AB1159,))</f>
        <v>0.46121305186830414</v>
      </c>
      <c r="AE1160" s="198">
        <f t="shared" si="258"/>
        <v>3.2534667617365454</v>
      </c>
      <c r="AF1160" s="197">
        <f t="shared" si="259"/>
        <v>3.0000000000000009E-2</v>
      </c>
      <c r="AG1160" s="197">
        <f t="shared" si="260"/>
        <v>0.11392500000000003</v>
      </c>
      <c r="AH1160" s="198">
        <f>ROW(AC11)*AF1160^IF(AG1160=100%,0,1)*PRODUCT(INDEX(1-AF$1149:AF1159,))</f>
        <v>0.25749443723591614</v>
      </c>
      <c r="AI1160" s="198">
        <f t="shared" si="261"/>
        <v>1.4961984252837932</v>
      </c>
      <c r="AJ1160" s="197">
        <f t="shared" si="262"/>
        <v>2.0000000000000004E-2</v>
      </c>
      <c r="AK1160" s="197">
        <f t="shared" si="263"/>
        <v>8.021250000000002E-2</v>
      </c>
      <c r="AL1160" s="198">
        <f>ROW(AG11)*AJ1160^IF(AK1160=100%,0,1)*PRODUCT(INDEX(1-AJ$1149:AJ1159,))</f>
        <v>0.18486239210208821</v>
      </c>
      <c r="AM1160" s="199">
        <f t="shared" si="264"/>
        <v>1.0789878058123277</v>
      </c>
      <c r="AN1160" s="190"/>
    </row>
    <row r="1161" spans="1:40" ht="14.45" hidden="1" customHeight="1">
      <c r="A1161" s="190"/>
      <c r="B1161" s="686"/>
      <c r="C1161" s="196">
        <v>11</v>
      </c>
      <c r="D1161" s="200"/>
      <c r="E1161" s="200"/>
      <c r="F1161" s="198"/>
      <c r="G1161" s="198"/>
      <c r="H1161" s="197"/>
      <c r="I1161" s="197"/>
      <c r="J1161" s="198"/>
      <c r="K1161" s="198"/>
      <c r="L1161" s="197"/>
      <c r="M1161" s="197"/>
      <c r="N1161" s="198"/>
      <c r="O1161" s="198"/>
      <c r="P1161" s="197"/>
      <c r="Q1161" s="197"/>
      <c r="R1161" s="198"/>
      <c r="S1161" s="198"/>
      <c r="T1161" s="197"/>
      <c r="U1161" s="197"/>
      <c r="V1161" s="198"/>
      <c r="W1161" s="198"/>
      <c r="X1161" s="197">
        <f t="shared" ref="X1161:X1167" si="267">X1160</f>
        <v>0.15000000000000005</v>
      </c>
      <c r="Y1161" s="197">
        <f t="shared" si="254"/>
        <v>0.63937500000000014</v>
      </c>
      <c r="Z1161" s="198">
        <f>ROW(U12)*X1161^IF(Y1161=100%,0,1)*PRODUCT(INDEX(1-X$1149:X1160,))</f>
        <v>0.4136003562333625</v>
      </c>
      <c r="AA1161" s="198">
        <f t="shared" si="255"/>
        <v>4.3688958828354103</v>
      </c>
      <c r="AB1161" s="197">
        <f t="shared" ref="AB1161:AB1176" si="268">AB1160</f>
        <v>9.0000000000000024E-2</v>
      </c>
      <c r="AC1161" s="197">
        <f t="shared" si="257"/>
        <v>0.38362500000000005</v>
      </c>
      <c r="AD1161" s="198">
        <f>ROW(Y12)*AB1161^IF(AC1161=100%,0,1)*PRODUCT(INDEX(1-AB$1149:AB1160,))</f>
        <v>0.45785877512744377</v>
      </c>
      <c r="AE1161" s="198">
        <f t="shared" si="258"/>
        <v>3.7113255368639892</v>
      </c>
      <c r="AF1161" s="197">
        <f t="shared" ref="AF1161:AF1224" si="269">AF1160</f>
        <v>3.0000000000000009E-2</v>
      </c>
      <c r="AG1161" s="197">
        <f t="shared" si="260"/>
        <v>0.12787500000000004</v>
      </c>
      <c r="AH1161" s="198">
        <f>ROW(AC12)*AF1161^IF(AG1161=100%,0,1)*PRODUCT(INDEX(1-AF$1149:AF1160,))</f>
        <v>0.27247593176600576</v>
      </c>
      <c r="AI1161" s="198">
        <f t="shared" si="261"/>
        <v>1.7686743570497989</v>
      </c>
      <c r="AJ1161" s="197">
        <f t="shared" ref="AJ1161:AJ1224" si="270">AJ1160</f>
        <v>2.0000000000000004E-2</v>
      </c>
      <c r="AK1161" s="197">
        <f t="shared" si="263"/>
        <v>8.9512500000000023E-2</v>
      </c>
      <c r="AL1161" s="198">
        <f>ROW(AG12)*AJ1161^IF(AK1161=100%,0,1)*PRODUCT(INDEX(1-AJ$1149:AJ1160,))</f>
        <v>0.19763470282914161</v>
      </c>
      <c r="AM1161" s="199">
        <f t="shared" si="264"/>
        <v>1.2766225086414693</v>
      </c>
      <c r="AN1161" s="190"/>
    </row>
    <row r="1162" spans="1:40" ht="14.45" hidden="1" customHeight="1">
      <c r="A1162" s="190"/>
      <c r="B1162" s="686"/>
      <c r="C1162" s="196">
        <v>12</v>
      </c>
      <c r="D1162" s="200"/>
      <c r="E1162" s="200"/>
      <c r="F1162" s="198"/>
      <c r="G1162" s="198"/>
      <c r="H1162" s="197"/>
      <c r="I1162" s="197"/>
      <c r="J1162" s="198"/>
      <c r="K1162" s="198"/>
      <c r="L1162" s="197"/>
      <c r="M1162" s="197"/>
      <c r="N1162" s="198"/>
      <c r="O1162" s="198"/>
      <c r="P1162" s="197"/>
      <c r="Q1162" s="197"/>
      <c r="R1162" s="198"/>
      <c r="S1162" s="198"/>
      <c r="T1162" s="197"/>
      <c r="U1162" s="197"/>
      <c r="V1162" s="198"/>
      <c r="W1162" s="198"/>
      <c r="X1162" s="197">
        <f t="shared" si="267"/>
        <v>0.15000000000000005</v>
      </c>
      <c r="Y1162" s="197">
        <f t="shared" si="254"/>
        <v>0.70912500000000012</v>
      </c>
      <c r="Z1162" s="198">
        <f>ROW(U13)*X1162^IF(Y1162=100%,0,1)*PRODUCT(INDEX(1-X$1149:X1161,))</f>
        <v>0.38085699469822126</v>
      </c>
      <c r="AA1162" s="198">
        <f t="shared" si="255"/>
        <v>4.7497528775336315</v>
      </c>
      <c r="AB1162" s="197">
        <f t="shared" si="268"/>
        <v>9.0000000000000024E-2</v>
      </c>
      <c r="AC1162" s="197">
        <f t="shared" si="257"/>
        <v>0.42547500000000005</v>
      </c>
      <c r="AD1162" s="198">
        <f>ROW(Y13)*AB1162^IF(AC1162=100%,0,1)*PRODUCT(INDEX(1-AB$1149:AB1161,))</f>
        <v>0.45137244247980496</v>
      </c>
      <c r="AE1162" s="198">
        <f t="shared" si="258"/>
        <v>4.1626979793437942</v>
      </c>
      <c r="AF1162" s="197">
        <f t="shared" si="269"/>
        <v>3.0000000000000009E-2</v>
      </c>
      <c r="AG1162" s="197">
        <f t="shared" si="260"/>
        <v>0.14182500000000006</v>
      </c>
      <c r="AH1162" s="198">
        <f>ROW(AC13)*AF1162^IF(AG1162=100%,0,1)*PRODUCT(INDEX(1-AF$1149:AF1161,))</f>
        <v>0.28632679163077773</v>
      </c>
      <c r="AI1162" s="198">
        <f t="shared" si="261"/>
        <v>2.0550011486805766</v>
      </c>
      <c r="AJ1162" s="197">
        <f t="shared" si="270"/>
        <v>2.0000000000000004E-2</v>
      </c>
      <c r="AK1162" s="197">
        <f t="shared" si="263"/>
        <v>9.8812500000000025E-2</v>
      </c>
      <c r="AL1162" s="198">
        <f>ROW(AG13)*AJ1162^IF(AK1162=100%,0,1)*PRODUCT(INDEX(1-AJ$1149:AJ1161,))</f>
        <v>0.20982217617027202</v>
      </c>
      <c r="AM1162" s="199">
        <f t="shared" si="264"/>
        <v>1.4864446848117414</v>
      </c>
      <c r="AN1162" s="190"/>
    </row>
    <row r="1163" spans="1:40" ht="14.45" hidden="1" customHeight="1">
      <c r="A1163" s="190"/>
      <c r="B1163" s="686"/>
      <c r="C1163" s="196">
        <v>13</v>
      </c>
      <c r="D1163" s="200"/>
      <c r="E1163" s="200"/>
      <c r="F1163" s="198"/>
      <c r="G1163" s="198"/>
      <c r="H1163" s="197"/>
      <c r="I1163" s="197"/>
      <c r="J1163" s="198"/>
      <c r="K1163" s="198"/>
      <c r="L1163" s="197"/>
      <c r="M1163" s="197"/>
      <c r="N1163" s="198"/>
      <c r="O1163" s="198"/>
      <c r="P1163" s="197"/>
      <c r="Q1163" s="197"/>
      <c r="R1163" s="198"/>
      <c r="S1163" s="198"/>
      <c r="T1163" s="197"/>
      <c r="U1163" s="197"/>
      <c r="V1163" s="198"/>
      <c r="W1163" s="198"/>
      <c r="X1163" s="197">
        <f t="shared" si="267"/>
        <v>0.15000000000000005</v>
      </c>
      <c r="Y1163" s="197">
        <f t="shared" si="254"/>
        <v>0.7788750000000001</v>
      </c>
      <c r="Z1163" s="198">
        <f>ROW(U14)*X1163^IF(Y1163=100%,0,1)*PRODUCT(INDEX(1-X$1149:X1162,))</f>
        <v>0.34863063360837171</v>
      </c>
      <c r="AA1163" s="198">
        <f t="shared" si="255"/>
        <v>5.0983835111420035</v>
      </c>
      <c r="AB1163" s="197">
        <f t="shared" si="268"/>
        <v>9.0000000000000024E-2</v>
      </c>
      <c r="AC1163" s="197">
        <f t="shared" si="257"/>
        <v>0.46732500000000005</v>
      </c>
      <c r="AD1163" s="198">
        <f>ROW(Y14)*AB1163^IF(AC1163=100%,0,1)*PRODUCT(INDEX(1-AB$1149:AB1162,))</f>
        <v>0.44234499363020879</v>
      </c>
      <c r="AE1163" s="198">
        <f t="shared" si="258"/>
        <v>4.6050429729740028</v>
      </c>
      <c r="AF1163" s="197">
        <f t="shared" si="269"/>
        <v>3.0000000000000009E-2</v>
      </c>
      <c r="AG1163" s="197">
        <f t="shared" si="260"/>
        <v>0.15577500000000008</v>
      </c>
      <c r="AH1163" s="198">
        <f>ROW(AC14)*AF1163^IF(AG1163=100%,0,1)*PRODUCT(INDEX(1-AF$1149:AF1162,))</f>
        <v>0.29910137156507394</v>
      </c>
      <c r="AI1163" s="198">
        <f t="shared" si="261"/>
        <v>2.3541025202456507</v>
      </c>
      <c r="AJ1163" s="197">
        <f t="shared" si="270"/>
        <v>2.0000000000000004E-2</v>
      </c>
      <c r="AK1163" s="197">
        <f t="shared" si="263"/>
        <v>0.10811250000000003</v>
      </c>
      <c r="AL1163" s="198">
        <f>ROW(AG14)*AJ1163^IF(AK1163=100%,0,1)*PRODUCT(INDEX(1-AJ$1149:AJ1162,))</f>
        <v>0.22144309669662549</v>
      </c>
      <c r="AM1163" s="199">
        <f t="shared" si="264"/>
        <v>1.7078877815083668</v>
      </c>
      <c r="AN1163" s="190"/>
    </row>
    <row r="1164" spans="1:40" ht="14.45" hidden="1" customHeight="1">
      <c r="A1164" s="190"/>
      <c r="B1164" s="686"/>
      <c r="C1164" s="196">
        <v>14</v>
      </c>
      <c r="D1164" s="200"/>
      <c r="E1164" s="200"/>
      <c r="F1164" s="198"/>
      <c r="G1164" s="198"/>
      <c r="H1164" s="197"/>
      <c r="I1164" s="197"/>
      <c r="J1164" s="198"/>
      <c r="K1164" s="198"/>
      <c r="L1164" s="197"/>
      <c r="M1164" s="197"/>
      <c r="N1164" s="198"/>
      <c r="O1164" s="198"/>
      <c r="P1164" s="197"/>
      <c r="Q1164" s="197"/>
      <c r="R1164" s="198"/>
      <c r="S1164" s="198"/>
      <c r="T1164" s="197"/>
      <c r="U1164" s="197"/>
      <c r="V1164" s="198"/>
      <c r="W1164" s="198"/>
      <c r="X1164" s="197">
        <f t="shared" si="267"/>
        <v>0.15000000000000005</v>
      </c>
      <c r="Y1164" s="197">
        <f t="shared" si="254"/>
        <v>0.84862500000000007</v>
      </c>
      <c r="Z1164" s="198">
        <f>ROW(U15)*X1164^IF(Y1164=100%,0,1)*PRODUCT(INDEX(1-X$1149:X1163,))</f>
        <v>0.31750289846476715</v>
      </c>
      <c r="AA1164" s="198">
        <f t="shared" si="255"/>
        <v>5.4158864096067703</v>
      </c>
      <c r="AB1164" s="197">
        <f t="shared" si="268"/>
        <v>9.0000000000000024E-2</v>
      </c>
      <c r="AC1164" s="197">
        <f t="shared" si="257"/>
        <v>0.50917500000000004</v>
      </c>
      <c r="AD1164" s="198">
        <f>ROW(Y15)*AB1164^IF(AC1164=100%,0,1)*PRODUCT(INDEX(1-AB$1149:AB1163,))</f>
        <v>0.43128636878945353</v>
      </c>
      <c r="AE1164" s="198">
        <f t="shared" si="258"/>
        <v>5.036329341763456</v>
      </c>
      <c r="AF1164" s="197">
        <f t="shared" si="269"/>
        <v>3.0000000000000009E-2</v>
      </c>
      <c r="AG1164" s="197">
        <f t="shared" si="260"/>
        <v>0.1697250000000001</v>
      </c>
      <c r="AH1164" s="198">
        <f>ROW(AC15)*AF1164^IF(AG1164=100%,0,1)*PRODUCT(INDEX(1-AF$1149:AF1163,))</f>
        <v>0.31085178259084467</v>
      </c>
      <c r="AI1164" s="198">
        <f t="shared" si="261"/>
        <v>2.6649543028364953</v>
      </c>
      <c r="AJ1164" s="197">
        <f t="shared" si="270"/>
        <v>2.0000000000000004E-2</v>
      </c>
      <c r="AK1164" s="197">
        <f t="shared" si="263"/>
        <v>0.11741250000000003</v>
      </c>
      <c r="AL1164" s="198">
        <f>ROW(AG15)*AJ1164^IF(AK1164=100%,0,1)*PRODUCT(INDEX(1-AJ$1149:AJ1163,))</f>
        <v>0.23251525153145677</v>
      </c>
      <c r="AM1164" s="199">
        <f t="shared" si="264"/>
        <v>1.9404030330398236</v>
      </c>
      <c r="AN1164" s="190"/>
    </row>
    <row r="1165" spans="1:40" ht="14.45" hidden="1" customHeight="1">
      <c r="A1165" s="190"/>
      <c r="B1165" s="686"/>
      <c r="C1165" s="196">
        <v>15</v>
      </c>
      <c r="D1165" s="200"/>
      <c r="E1165" s="200"/>
      <c r="F1165" s="198"/>
      <c r="G1165" s="198"/>
      <c r="H1165" s="197"/>
      <c r="I1165" s="197"/>
      <c r="J1165" s="198"/>
      <c r="K1165" s="198"/>
      <c r="L1165" s="197"/>
      <c r="M1165" s="197"/>
      <c r="N1165" s="198"/>
      <c r="O1165" s="198"/>
      <c r="P1165" s="197"/>
      <c r="Q1165" s="197"/>
      <c r="R1165" s="198"/>
      <c r="S1165" s="198"/>
      <c r="T1165" s="197"/>
      <c r="U1165" s="197"/>
      <c r="V1165" s="198"/>
      <c r="W1165" s="198"/>
      <c r="X1165" s="197">
        <f t="shared" si="267"/>
        <v>0.15000000000000005</v>
      </c>
      <c r="Y1165" s="197">
        <f t="shared" si="254"/>
        <v>0.91837500000000005</v>
      </c>
      <c r="Z1165" s="198">
        <f>ROW(U16)*X1165^IF(Y1165=100%,0,1)*PRODUCT(INDEX(1-X$1149:X1164,))</f>
        <v>0.28786929460805549</v>
      </c>
      <c r="AA1165" s="198">
        <f t="shared" si="255"/>
        <v>5.7037557042148261</v>
      </c>
      <c r="AB1165" s="197">
        <f t="shared" si="268"/>
        <v>9.0000000000000024E-2</v>
      </c>
      <c r="AC1165" s="197">
        <f t="shared" si="257"/>
        <v>0.5510250000000001</v>
      </c>
      <c r="AD1165" s="198">
        <f>ROW(Y16)*AB1165^IF(AC1165=100%,0,1)*PRODUCT(INDEX(1-AB$1149:AB1164,))</f>
        <v>0.41863530197162951</v>
      </c>
      <c r="AE1165" s="198">
        <f t="shared" si="258"/>
        <v>5.4549646437350852</v>
      </c>
      <c r="AF1165" s="197">
        <f t="shared" si="269"/>
        <v>3.0000000000000009E-2</v>
      </c>
      <c r="AG1165" s="197">
        <f t="shared" si="260"/>
        <v>0.18367500000000012</v>
      </c>
      <c r="AH1165" s="198">
        <f>ROW(AC16)*AF1165^IF(AG1165=100%,0,1)*PRODUCT(INDEX(1-AF$1149:AF1164,))</f>
        <v>0.32162797772066065</v>
      </c>
      <c r="AI1165" s="198">
        <f t="shared" si="261"/>
        <v>2.986582280557156</v>
      </c>
      <c r="AJ1165" s="197">
        <f t="shared" si="270"/>
        <v>2.0000000000000004E-2</v>
      </c>
      <c r="AK1165" s="197">
        <f t="shared" si="263"/>
        <v>0.12671250000000003</v>
      </c>
      <c r="AL1165" s="198">
        <f>ROW(AG16)*AJ1165^IF(AK1165=100%,0,1)*PRODUCT(INDEX(1-AJ$1149:AJ1164,))</f>
        <v>0.24305594293421615</v>
      </c>
      <c r="AM1165" s="199">
        <f t="shared" si="264"/>
        <v>2.1834589759740397</v>
      </c>
      <c r="AN1165" s="190"/>
    </row>
    <row r="1166" spans="1:40" ht="14.45" hidden="1" customHeight="1">
      <c r="A1166" s="190"/>
      <c r="B1166" s="686"/>
      <c r="C1166" s="196">
        <v>16</v>
      </c>
      <c r="D1166" s="200"/>
      <c r="E1166" s="200"/>
      <c r="F1166" s="198"/>
      <c r="G1166" s="198"/>
      <c r="H1166" s="197"/>
      <c r="I1166" s="197"/>
      <c r="J1166" s="198"/>
      <c r="K1166" s="198"/>
      <c r="L1166" s="197"/>
      <c r="M1166" s="197"/>
      <c r="N1166" s="198"/>
      <c r="O1166" s="198"/>
      <c r="P1166" s="197"/>
      <c r="Q1166" s="197"/>
      <c r="R1166" s="198"/>
      <c r="S1166" s="198"/>
      <c r="T1166" s="197"/>
      <c r="U1166" s="197"/>
      <c r="V1166" s="198"/>
      <c r="W1166" s="198"/>
      <c r="X1166" s="197">
        <f t="shared" si="267"/>
        <v>0.15000000000000005</v>
      </c>
      <c r="Y1166" s="197">
        <f t="shared" si="254"/>
        <v>0.98812500000000003</v>
      </c>
      <c r="Z1166" s="198">
        <f>ROW(U17)*X1166^IF(Y1166=100%,0,1)*PRODUCT(INDEX(1-X$1149:X1165,))</f>
        <v>0.25998195669290014</v>
      </c>
      <c r="AA1166" s="198">
        <f t="shared" si="255"/>
        <v>5.9637376609077259</v>
      </c>
      <c r="AB1166" s="197">
        <f t="shared" si="268"/>
        <v>9.0000000000000024E-2</v>
      </c>
      <c r="AC1166" s="197">
        <f t="shared" si="257"/>
        <v>0.59287500000000015</v>
      </c>
      <c r="AD1166" s="198">
        <f>ROW(Y17)*AB1166^IF(AC1166=100%,0,1)*PRODUCT(INDEX(1-AB$1149:AB1165,))</f>
        <v>0.40476800759381926</v>
      </c>
      <c r="AE1166" s="198">
        <f t="shared" si="258"/>
        <v>5.8597326513289048</v>
      </c>
      <c r="AF1166" s="197">
        <f t="shared" si="269"/>
        <v>3.0000000000000009E-2</v>
      </c>
      <c r="AG1166" s="197">
        <f t="shared" si="260"/>
        <v>0.19762500000000013</v>
      </c>
      <c r="AH1166" s="198">
        <f>ROW(AC17)*AF1166^IF(AG1166=100%,0,1)*PRODUCT(INDEX(1-AF$1149:AF1165,))</f>
        <v>0.33147783453835583</v>
      </c>
      <c r="AI1166" s="198">
        <f t="shared" si="261"/>
        <v>3.3180601150955118</v>
      </c>
      <c r="AJ1166" s="197">
        <f t="shared" si="270"/>
        <v>2.0000000000000004E-2</v>
      </c>
      <c r="AK1166" s="197">
        <f t="shared" si="263"/>
        <v>0.13601250000000004</v>
      </c>
      <c r="AL1166" s="198">
        <f>ROW(AG17)*AJ1166^IF(AK1166=100%,0,1)*PRODUCT(INDEX(1-AJ$1149:AJ1165,))</f>
        <v>0.2530820005802526</v>
      </c>
      <c r="AM1166" s="199">
        <f t="shared" si="264"/>
        <v>2.4365409765542925</v>
      </c>
      <c r="AN1166" s="190"/>
    </row>
    <row r="1167" spans="1:40" ht="14.45" customHeight="1">
      <c r="A1167" s="190"/>
      <c r="B1167" s="686"/>
      <c r="C1167" s="196">
        <v>17</v>
      </c>
      <c r="D1167" s="200"/>
      <c r="E1167" s="200"/>
      <c r="F1167" s="198"/>
      <c r="G1167" s="198"/>
      <c r="H1167" s="197"/>
      <c r="I1167" s="197"/>
      <c r="J1167" s="198"/>
      <c r="K1167" s="198"/>
      <c r="L1167" s="197"/>
      <c r="M1167" s="197"/>
      <c r="N1167" s="198"/>
      <c r="O1167" s="198"/>
      <c r="P1167" s="197"/>
      <c r="Q1167" s="197"/>
      <c r="R1167" s="198"/>
      <c r="S1167" s="198"/>
      <c r="T1167" s="197"/>
      <c r="U1167" s="197"/>
      <c r="V1167" s="198"/>
      <c r="W1167" s="198"/>
      <c r="X1167" s="197">
        <f t="shared" si="267"/>
        <v>0.15000000000000005</v>
      </c>
      <c r="Y1167" s="197">
        <f t="shared" si="254"/>
        <v>1</v>
      </c>
      <c r="Z1167" s="198">
        <f>ROW(U18)*X1167^IF(Y1167=100%,0,1)*PRODUCT(INDEX(1-X$1149:X1166,))</f>
        <v>1.5598917401574002</v>
      </c>
      <c r="AA1167" s="198">
        <f t="shared" si="255"/>
        <v>7.5236294010651257</v>
      </c>
      <c r="AB1167" s="197">
        <f t="shared" si="268"/>
        <v>9.0000000000000024E-2</v>
      </c>
      <c r="AC1167" s="197">
        <f t="shared" si="257"/>
        <v>0.63472500000000021</v>
      </c>
      <c r="AD1167" s="198">
        <f>ROW(Y18)*AB1167^IF(AC1167=100%,0,1)*PRODUCT(INDEX(1-AB$1149:AB1166,))</f>
        <v>0.39000588025804467</v>
      </c>
      <c r="AE1167" s="198">
        <f t="shared" si="258"/>
        <v>6.2497385315869494</v>
      </c>
      <c r="AF1167" s="197">
        <f t="shared" si="269"/>
        <v>3.0000000000000009E-2</v>
      </c>
      <c r="AG1167" s="197">
        <f t="shared" si="260"/>
        <v>0.21157500000000015</v>
      </c>
      <c r="AH1167" s="198">
        <f>ROW(AC18)*AF1167^IF(AG1167=100%,0,1)*PRODUCT(INDEX(1-AF$1149:AF1166,))</f>
        <v>0.34044723476704075</v>
      </c>
      <c r="AI1167" s="198">
        <f t="shared" si="261"/>
        <v>3.6585073498625524</v>
      </c>
      <c r="AJ1167" s="197">
        <f t="shared" si="270"/>
        <v>2.0000000000000004E-2</v>
      </c>
      <c r="AK1167" s="197">
        <f t="shared" si="263"/>
        <v>0.14531250000000004</v>
      </c>
      <c r="AL1167" s="198">
        <f>ROW(AG18)*AJ1167^IF(AK1167=100%,0,1)*PRODUCT(INDEX(1-AJ$1149:AJ1166,))</f>
        <v>0.26260979354327385</v>
      </c>
      <c r="AM1167" s="199">
        <f t="shared" si="264"/>
        <v>2.6991507700975665</v>
      </c>
      <c r="AN1167" s="190"/>
    </row>
    <row r="1168" spans="1:40" ht="14.45" hidden="1" customHeight="1">
      <c r="A1168" s="190"/>
      <c r="B1168" s="686"/>
      <c r="C1168" s="196">
        <v>18</v>
      </c>
      <c r="D1168" s="200"/>
      <c r="E1168" s="200"/>
      <c r="F1168" s="198"/>
      <c r="G1168" s="198"/>
      <c r="H1168" s="197"/>
      <c r="I1168" s="197"/>
      <c r="J1168" s="198"/>
      <c r="K1168" s="198"/>
      <c r="L1168" s="197"/>
      <c r="M1168" s="197"/>
      <c r="N1168" s="198"/>
      <c r="O1168" s="198"/>
      <c r="P1168" s="197"/>
      <c r="Q1168" s="197"/>
      <c r="R1168" s="198"/>
      <c r="S1168" s="198"/>
      <c r="T1168" s="197"/>
      <c r="U1168" s="197"/>
      <c r="V1168" s="198"/>
      <c r="W1168" s="198"/>
      <c r="X1168" s="197"/>
      <c r="Y1168" s="197"/>
      <c r="Z1168" s="198"/>
      <c r="AA1168" s="198"/>
      <c r="AB1168" s="197">
        <f t="shared" si="268"/>
        <v>9.0000000000000024E-2</v>
      </c>
      <c r="AC1168" s="197">
        <f t="shared" si="257"/>
        <v>0.67657500000000026</v>
      </c>
      <c r="AD1168" s="198">
        <f>ROW(Y19)*AB1168^IF(AC1168=100%,0,1)*PRODUCT(INDEX(1-AB$1149:AB1167,))</f>
        <v>0.37462231498119947</v>
      </c>
      <c r="AE1168" s="198">
        <f t="shared" si="258"/>
        <v>6.6243608465681492</v>
      </c>
      <c r="AF1168" s="197">
        <f t="shared" si="269"/>
        <v>3.0000000000000009E-2</v>
      </c>
      <c r="AG1168" s="197">
        <f t="shared" si="260"/>
        <v>0.22552500000000017</v>
      </c>
      <c r="AH1168" s="198">
        <f>ROW(AC19)*AF1168^IF(AG1168=100%,0,1)*PRODUCT(INDEX(1-AF$1149:AF1167,))</f>
        <v>0.34858014093092005</v>
      </c>
      <c r="AI1168" s="198">
        <f t="shared" si="261"/>
        <v>4.0070874907934728</v>
      </c>
      <c r="AJ1168" s="197">
        <f t="shared" si="270"/>
        <v>2.0000000000000004E-2</v>
      </c>
      <c r="AK1168" s="197">
        <f t="shared" si="263"/>
        <v>0.15461250000000004</v>
      </c>
      <c r="AL1168" s="198">
        <f>ROW(AG19)*AJ1168^IF(AK1168=100%,0,1)*PRODUCT(INDEX(1-AJ$1149:AJ1167,))</f>
        <v>0.27165524198754215</v>
      </c>
      <c r="AM1168" s="199">
        <f t="shared" si="264"/>
        <v>2.9708060120851085</v>
      </c>
      <c r="AN1168" s="190"/>
    </row>
    <row r="1169" spans="1:40" ht="14.45" hidden="1" customHeight="1">
      <c r="A1169" s="190"/>
      <c r="B1169" s="686"/>
      <c r="C1169" s="196">
        <v>19</v>
      </c>
      <c r="D1169" s="200"/>
      <c r="E1169" s="200"/>
      <c r="F1169" s="198"/>
      <c r="G1169" s="198"/>
      <c r="H1169" s="197"/>
      <c r="I1169" s="197"/>
      <c r="J1169" s="198"/>
      <c r="K1169" s="198"/>
      <c r="L1169" s="197"/>
      <c r="M1169" s="197"/>
      <c r="N1169" s="198"/>
      <c r="O1169" s="198"/>
      <c r="P1169" s="197"/>
      <c r="Q1169" s="197"/>
      <c r="R1169" s="198"/>
      <c r="S1169" s="198"/>
      <c r="T1169" s="197"/>
      <c r="U1169" s="197"/>
      <c r="V1169" s="198"/>
      <c r="W1169" s="198"/>
      <c r="X1169" s="197"/>
      <c r="Y1169" s="197"/>
      <c r="Z1169" s="198"/>
      <c r="AA1169" s="198"/>
      <c r="AB1169" s="197">
        <f t="shared" si="268"/>
        <v>9.0000000000000024E-2</v>
      </c>
      <c r="AC1169" s="197">
        <f t="shared" si="257"/>
        <v>0.71842500000000031</v>
      </c>
      <c r="AD1169" s="198">
        <f>ROW(Y20)*AB1169^IF(AC1169=100%,0,1)*PRODUCT(INDEX(1-AB$1149:AB1168,))</f>
        <v>0.35884874382409632</v>
      </c>
      <c r="AE1169" s="198">
        <f t="shared" si="258"/>
        <v>6.9832095903922458</v>
      </c>
      <c r="AF1169" s="197">
        <f t="shared" si="269"/>
        <v>3.0000000000000009E-2</v>
      </c>
      <c r="AG1169" s="197">
        <f t="shared" si="260"/>
        <v>0.23947500000000019</v>
      </c>
      <c r="AH1169" s="198">
        <f>ROW(AC20)*AF1169^IF(AG1169=100%,0,1)*PRODUCT(INDEX(1-AF$1149:AF1168,))</f>
        <v>0.35591867021367624</v>
      </c>
      <c r="AI1169" s="198">
        <f t="shared" si="261"/>
        <v>4.3630061610071493</v>
      </c>
      <c r="AJ1169" s="197">
        <f t="shared" si="270"/>
        <v>2.0000000000000004E-2</v>
      </c>
      <c r="AK1169" s="197">
        <f t="shared" si="263"/>
        <v>0.16391250000000004</v>
      </c>
      <c r="AL1169" s="198">
        <f>ROW(AG20)*AJ1169^IF(AK1169=100%,0,1)*PRODUCT(INDEX(1-AJ$1149:AJ1168,))</f>
        <v>0.28023382857662243</v>
      </c>
      <c r="AM1169" s="199">
        <f t="shared" si="264"/>
        <v>3.2510398406617309</v>
      </c>
      <c r="AN1169" s="190"/>
    </row>
    <row r="1170" spans="1:40" ht="14.45" hidden="1" customHeight="1">
      <c r="A1170" s="190"/>
      <c r="B1170" s="686"/>
      <c r="C1170" s="196">
        <v>20</v>
      </c>
      <c r="D1170" s="200"/>
      <c r="E1170" s="200"/>
      <c r="F1170" s="198"/>
      <c r="G1170" s="198"/>
      <c r="H1170" s="197"/>
      <c r="I1170" s="197"/>
      <c r="J1170" s="198"/>
      <c r="K1170" s="198"/>
      <c r="L1170" s="197"/>
      <c r="M1170" s="197"/>
      <c r="N1170" s="198"/>
      <c r="O1170" s="198"/>
      <c r="P1170" s="197"/>
      <c r="Q1170" s="197"/>
      <c r="R1170" s="198"/>
      <c r="S1170" s="198"/>
      <c r="T1170" s="197"/>
      <c r="U1170" s="197"/>
      <c r="V1170" s="198"/>
      <c r="W1170" s="198"/>
      <c r="X1170" s="197"/>
      <c r="Y1170" s="197"/>
      <c r="Z1170" s="198"/>
      <c r="AA1170" s="198"/>
      <c r="AB1170" s="197">
        <f t="shared" si="268"/>
        <v>9.0000000000000024E-2</v>
      </c>
      <c r="AC1170" s="197">
        <f t="shared" si="257"/>
        <v>0.76027500000000037</v>
      </c>
      <c r="AD1170" s="198">
        <f>ROW(Y21)*AB1170^IF(AC1170=100%,0,1)*PRODUCT(INDEX(1-AB$1149:AB1169,))</f>
        <v>0.34287997472392401</v>
      </c>
      <c r="AE1170" s="198">
        <f t="shared" si="258"/>
        <v>7.3260895651161695</v>
      </c>
      <c r="AF1170" s="197">
        <f t="shared" si="269"/>
        <v>3.0000000000000009E-2</v>
      </c>
      <c r="AG1170" s="197">
        <f t="shared" si="260"/>
        <v>0.25342500000000018</v>
      </c>
      <c r="AH1170" s="198">
        <f>ROW(AC21)*AF1170^IF(AG1170=100%,0,1)*PRODUCT(INDEX(1-AF$1149:AF1169,))</f>
        <v>0.36250316561262919</v>
      </c>
      <c r="AI1170" s="198">
        <f t="shared" si="261"/>
        <v>4.725509326619779</v>
      </c>
      <c r="AJ1170" s="197">
        <f t="shared" si="270"/>
        <v>2.0000000000000004E-2</v>
      </c>
      <c r="AK1170" s="197">
        <f t="shared" si="263"/>
        <v>0.17321250000000005</v>
      </c>
      <c r="AL1170" s="198">
        <f>ROW(AG21)*AJ1170^IF(AK1170=100%,0,1)*PRODUCT(INDEX(1-AJ$1149:AJ1169,))</f>
        <v>0.28836060960534449</v>
      </c>
      <c r="AM1170" s="199">
        <f t="shared" si="264"/>
        <v>3.5394004502670753</v>
      </c>
      <c r="AN1170" s="190"/>
    </row>
    <row r="1171" spans="1:40" ht="14.45" hidden="1" customHeight="1">
      <c r="A1171" s="190"/>
      <c r="B1171" s="686"/>
      <c r="C1171" s="196">
        <v>21</v>
      </c>
      <c r="D1171" s="200"/>
      <c r="E1171" s="200"/>
      <c r="F1171" s="198"/>
      <c r="G1171" s="198"/>
      <c r="H1171" s="197"/>
      <c r="I1171" s="197"/>
      <c r="J1171" s="198"/>
      <c r="K1171" s="198"/>
      <c r="L1171" s="197"/>
      <c r="M1171" s="197"/>
      <c r="N1171" s="198"/>
      <c r="O1171" s="198"/>
      <c r="P1171" s="197"/>
      <c r="Q1171" s="197"/>
      <c r="R1171" s="198"/>
      <c r="S1171" s="198"/>
      <c r="T1171" s="197"/>
      <c r="U1171" s="197"/>
      <c r="V1171" s="198"/>
      <c r="W1171" s="198"/>
      <c r="X1171" s="197"/>
      <c r="Y1171" s="197"/>
      <c r="Z1171" s="198"/>
      <c r="AA1171" s="198"/>
      <c r="AB1171" s="197">
        <f t="shared" si="268"/>
        <v>9.0000000000000024E-2</v>
      </c>
      <c r="AC1171" s="197">
        <f t="shared" si="257"/>
        <v>0.80212500000000042</v>
      </c>
      <c r="AD1171" s="198">
        <f>ROW(Y22)*AB1171^IF(AC1171=100%,0,1)*PRODUCT(INDEX(1-AB$1149:AB1170,))</f>
        <v>0.32687890923680751</v>
      </c>
      <c r="AE1171" s="198">
        <f t="shared" si="258"/>
        <v>7.6529684743529769</v>
      </c>
      <c r="AF1171" s="197">
        <f t="shared" si="269"/>
        <v>3.0000000000000009E-2</v>
      </c>
      <c r="AG1171" s="197">
        <f t="shared" si="260"/>
        <v>0.2673750000000002</v>
      </c>
      <c r="AH1171" s="198">
        <f>ROW(AC22)*AF1171^IF(AG1171=100%,0,1)*PRODUCT(INDEX(1-AF$1149:AF1170,))</f>
        <v>0.3683722644844527</v>
      </c>
      <c r="AI1171" s="198">
        <f t="shared" si="261"/>
        <v>5.0938815911042319</v>
      </c>
      <c r="AJ1171" s="197">
        <f t="shared" si="270"/>
        <v>2.0000000000000004E-2</v>
      </c>
      <c r="AK1171" s="197">
        <f t="shared" si="263"/>
        <v>0.18251250000000005</v>
      </c>
      <c r="AL1171" s="198">
        <f>ROW(AG22)*AJ1171^IF(AK1171=100%,0,1)*PRODUCT(INDEX(1-AJ$1149:AJ1170,))</f>
        <v>0.29605022586148694</v>
      </c>
      <c r="AM1171" s="199">
        <f t="shared" si="264"/>
        <v>3.8354506761285623</v>
      </c>
      <c r="AN1171" s="190"/>
    </row>
    <row r="1172" spans="1:40" ht="14.45" hidden="1" customHeight="1">
      <c r="A1172" s="190"/>
      <c r="B1172" s="686"/>
      <c r="C1172" s="196">
        <v>22</v>
      </c>
      <c r="D1172" s="200"/>
      <c r="E1172" s="200"/>
      <c r="F1172" s="198"/>
      <c r="G1172" s="198"/>
      <c r="H1172" s="197"/>
      <c r="I1172" s="197"/>
      <c r="J1172" s="198"/>
      <c r="K1172" s="198"/>
      <c r="L1172" s="197"/>
      <c r="M1172" s="197"/>
      <c r="N1172" s="198"/>
      <c r="O1172" s="198"/>
      <c r="P1172" s="197"/>
      <c r="Q1172" s="197"/>
      <c r="R1172" s="198"/>
      <c r="S1172" s="198"/>
      <c r="T1172" s="197"/>
      <c r="U1172" s="197"/>
      <c r="V1172" s="198"/>
      <c r="W1172" s="198"/>
      <c r="X1172" s="197"/>
      <c r="Y1172" s="197"/>
      <c r="Z1172" s="198"/>
      <c r="AA1172" s="198"/>
      <c r="AB1172" s="197">
        <f t="shared" si="268"/>
        <v>9.0000000000000024E-2</v>
      </c>
      <c r="AC1172" s="197">
        <f t="shared" si="257"/>
        <v>0.84397500000000047</v>
      </c>
      <c r="AD1172" s="198">
        <f>ROW(Y23)*AB1172^IF(AC1172=100%,0,1)*PRODUCT(INDEX(1-AB$1149:AB1171,))</f>
        <v>0.31098070774210823</v>
      </c>
      <c r="AE1172" s="198">
        <f t="shared" si="258"/>
        <v>7.9639491820950852</v>
      </c>
      <c r="AF1172" s="197">
        <f t="shared" si="269"/>
        <v>3.0000000000000009E-2</v>
      </c>
      <c r="AG1172" s="197">
        <f t="shared" si="260"/>
        <v>0.28132500000000021</v>
      </c>
      <c r="AH1172" s="198">
        <f>ROW(AC23)*AF1172^IF(AG1172=100%,0,1)*PRODUCT(INDEX(1-AF$1149:AF1171,))</f>
        <v>0.37356296457491539</v>
      </c>
      <c r="AI1172" s="198">
        <f t="shared" si="261"/>
        <v>5.4674445556791476</v>
      </c>
      <c r="AJ1172" s="197">
        <f t="shared" si="270"/>
        <v>2.0000000000000004E-2</v>
      </c>
      <c r="AK1172" s="197">
        <f t="shared" si="263"/>
        <v>0.19181250000000005</v>
      </c>
      <c r="AL1172" s="198">
        <f>ROW(AG23)*AJ1172^IF(AK1172=100%,0,1)*PRODUCT(INDEX(1-AJ$1149:AJ1171,))</f>
        <v>0.3033169132235416</v>
      </c>
      <c r="AM1172" s="199">
        <f t="shared" si="264"/>
        <v>4.1387675893521036</v>
      </c>
      <c r="AN1172" s="190"/>
    </row>
    <row r="1173" spans="1:40" ht="14.45" hidden="1" customHeight="1">
      <c r="A1173" s="190"/>
      <c r="B1173" s="686"/>
      <c r="C1173" s="196">
        <v>23</v>
      </c>
      <c r="D1173" s="200"/>
      <c r="E1173" s="200"/>
      <c r="F1173" s="198"/>
      <c r="G1173" s="198"/>
      <c r="H1173" s="197"/>
      <c r="I1173" s="197"/>
      <c r="J1173" s="198"/>
      <c r="K1173" s="198"/>
      <c r="L1173" s="197"/>
      <c r="M1173" s="197"/>
      <c r="N1173" s="198"/>
      <c r="O1173" s="198"/>
      <c r="P1173" s="197"/>
      <c r="Q1173" s="197"/>
      <c r="R1173" s="198"/>
      <c r="S1173" s="198"/>
      <c r="T1173" s="197"/>
      <c r="U1173" s="197"/>
      <c r="V1173" s="198"/>
      <c r="W1173" s="198"/>
      <c r="X1173" s="197"/>
      <c r="Y1173" s="197"/>
      <c r="Z1173" s="198"/>
      <c r="AA1173" s="198"/>
      <c r="AB1173" s="197">
        <f t="shared" si="268"/>
        <v>9.0000000000000024E-2</v>
      </c>
      <c r="AC1173" s="197">
        <f t="shared" si="257"/>
        <v>0.88582500000000053</v>
      </c>
      <c r="AD1173" s="198">
        <f>ROW(Y24)*AB1173^IF(AC1173=100%,0,1)*PRODUCT(INDEX(1-AB$1149:AB1172,))</f>
        <v>0.29529646335163662</v>
      </c>
      <c r="AE1173" s="198">
        <f t="shared" si="258"/>
        <v>8.2592456454467218</v>
      </c>
      <c r="AF1173" s="197">
        <f t="shared" si="269"/>
        <v>3.0000000000000009E-2</v>
      </c>
      <c r="AG1173" s="197">
        <f t="shared" si="260"/>
        <v>0.29527500000000023</v>
      </c>
      <c r="AH1173" s="198">
        <f>ROW(AC24)*AF1173^IF(AG1173=100%,0,1)*PRODUCT(INDEX(1-AF$1149:AF1172,))</f>
        <v>0.37811068762191435</v>
      </c>
      <c r="AI1173" s="198">
        <f t="shared" si="261"/>
        <v>5.845555243301062</v>
      </c>
      <c r="AJ1173" s="197">
        <f t="shared" si="270"/>
        <v>2.0000000000000004E-2</v>
      </c>
      <c r="AK1173" s="197">
        <f t="shared" si="263"/>
        <v>0.20111250000000006</v>
      </c>
      <c r="AL1173" s="198">
        <f>ROW(AG24)*AJ1173^IF(AK1173=100%,0,1)*PRODUCT(INDEX(1-AJ$1149:AJ1172,))</f>
        <v>0.31017451300076948</v>
      </c>
      <c r="AM1173" s="199">
        <f t="shared" si="264"/>
        <v>4.4489421023528735</v>
      </c>
      <c r="AN1173" s="190"/>
    </row>
    <row r="1174" spans="1:40" ht="14.45" hidden="1" customHeight="1">
      <c r="A1174" s="190"/>
      <c r="B1174" s="686"/>
      <c r="C1174" s="196">
        <v>24</v>
      </c>
      <c r="D1174" s="200"/>
      <c r="E1174" s="200"/>
      <c r="F1174" s="198"/>
      <c r="G1174" s="198"/>
      <c r="H1174" s="197"/>
      <c r="I1174" s="197"/>
      <c r="J1174" s="198"/>
      <c r="K1174" s="198"/>
      <c r="L1174" s="197"/>
      <c r="M1174" s="197"/>
      <c r="N1174" s="198"/>
      <c r="O1174" s="198"/>
      <c r="P1174" s="197"/>
      <c r="Q1174" s="197"/>
      <c r="R1174" s="198"/>
      <c r="S1174" s="198"/>
      <c r="T1174" s="197"/>
      <c r="U1174" s="197"/>
      <c r="V1174" s="198"/>
      <c r="W1174" s="198"/>
      <c r="X1174" s="197"/>
      <c r="Y1174" s="197"/>
      <c r="Z1174" s="198"/>
      <c r="AA1174" s="198"/>
      <c r="AB1174" s="197">
        <f t="shared" si="268"/>
        <v>9.0000000000000024E-2</v>
      </c>
      <c r="AC1174" s="197">
        <f t="shared" si="257"/>
        <v>0.92767500000000058</v>
      </c>
      <c r="AD1174" s="198">
        <f>ROW(Y25)*AB1174^IF(AC1174=100%,0,1)*PRODUCT(INDEX(1-AB$1149:AB1173,))</f>
        <v>0.27991643921873882</v>
      </c>
      <c r="AE1174" s="198">
        <f t="shared" si="258"/>
        <v>8.5391620846654614</v>
      </c>
      <c r="AF1174" s="197">
        <f t="shared" si="269"/>
        <v>3.0000000000000009E-2</v>
      </c>
      <c r="AG1174" s="197">
        <f t="shared" si="260"/>
        <v>0.30922500000000025</v>
      </c>
      <c r="AH1174" s="198">
        <f>ROW(AC25)*AF1174^IF(AG1174=100%,0,1)*PRODUCT(INDEX(1-AF$1149:AF1173,))</f>
        <v>0.38204934061797596</v>
      </c>
      <c r="AI1174" s="198">
        <f t="shared" si="261"/>
        <v>6.2276045839190379</v>
      </c>
      <c r="AJ1174" s="197">
        <f t="shared" si="270"/>
        <v>2.0000000000000004E-2</v>
      </c>
      <c r="AK1174" s="197">
        <f t="shared" si="263"/>
        <v>0.21041250000000006</v>
      </c>
      <c r="AL1174" s="198">
        <f>ROW(AG25)*AJ1174^IF(AK1174=100%,0,1)*PRODUCT(INDEX(1-AJ$1149:AJ1173,))</f>
        <v>0.31663648202161881</v>
      </c>
      <c r="AM1174" s="199">
        <f t="shared" si="264"/>
        <v>4.7655785843744924</v>
      </c>
      <c r="AN1174" s="190"/>
    </row>
    <row r="1175" spans="1:40" ht="14.45" hidden="1" customHeight="1">
      <c r="A1175" s="190"/>
      <c r="B1175" s="686"/>
      <c r="C1175" s="196">
        <v>25</v>
      </c>
      <c r="D1175" s="200"/>
      <c r="E1175" s="200"/>
      <c r="F1175" s="198"/>
      <c r="G1175" s="198"/>
      <c r="H1175" s="197"/>
      <c r="I1175" s="197"/>
      <c r="J1175" s="198"/>
      <c r="K1175" s="198"/>
      <c r="L1175" s="197"/>
      <c r="M1175" s="197"/>
      <c r="N1175" s="198"/>
      <c r="O1175" s="198"/>
      <c r="P1175" s="197"/>
      <c r="Q1175" s="197"/>
      <c r="R1175" s="198"/>
      <c r="S1175" s="198"/>
      <c r="T1175" s="197"/>
      <c r="U1175" s="197"/>
      <c r="V1175" s="198"/>
      <c r="W1175" s="198"/>
      <c r="X1175" s="197"/>
      <c r="Y1175" s="197"/>
      <c r="Z1175" s="198"/>
      <c r="AA1175" s="198"/>
      <c r="AB1175" s="197">
        <f t="shared" si="268"/>
        <v>9.0000000000000024E-2</v>
      </c>
      <c r="AC1175" s="197">
        <f t="shared" si="257"/>
        <v>0.96952500000000064</v>
      </c>
      <c r="AD1175" s="198">
        <f>ROW(Y26)*AB1175^IF(AC1175=100%,0,1)*PRODUCT(INDEX(1-AB$1149:AB1174,))</f>
        <v>0.26491291807661443</v>
      </c>
      <c r="AE1175" s="198">
        <f t="shared" si="258"/>
        <v>8.804075002742076</v>
      </c>
      <c r="AF1175" s="197">
        <f t="shared" si="269"/>
        <v>3.0000000000000009E-2</v>
      </c>
      <c r="AG1175" s="197">
        <f t="shared" si="260"/>
        <v>0.32317500000000027</v>
      </c>
      <c r="AH1175" s="198">
        <f>ROW(AC26)*AF1175^IF(AG1175=100%,0,1)*PRODUCT(INDEX(1-AF$1149:AF1174,))</f>
        <v>0.3854113748154141</v>
      </c>
      <c r="AI1175" s="198">
        <f t="shared" si="261"/>
        <v>6.6130159587344517</v>
      </c>
      <c r="AJ1175" s="197">
        <f t="shared" si="270"/>
        <v>2.0000000000000004E-2</v>
      </c>
      <c r="AK1175" s="197">
        <f t="shared" si="263"/>
        <v>0.21971250000000006</v>
      </c>
      <c r="AL1175" s="198">
        <f>ROW(AG26)*AJ1175^IF(AK1175=100%,0,1)*PRODUCT(INDEX(1-AJ$1149:AJ1174,))</f>
        <v>0.32271590247643395</v>
      </c>
      <c r="AM1175" s="199">
        <f t="shared" si="264"/>
        <v>5.0882944868509261</v>
      </c>
      <c r="AN1175" s="190"/>
    </row>
    <row r="1176" spans="1:40" ht="14.45" customHeight="1">
      <c r="A1176" s="190"/>
      <c r="B1176" s="686"/>
      <c r="C1176" s="196">
        <v>26</v>
      </c>
      <c r="D1176" s="200"/>
      <c r="E1176" s="200"/>
      <c r="F1176" s="198"/>
      <c r="G1176" s="198"/>
      <c r="H1176" s="197"/>
      <c r="I1176" s="197"/>
      <c r="J1176" s="198"/>
      <c r="K1176" s="198"/>
      <c r="L1176" s="197"/>
      <c r="M1176" s="197"/>
      <c r="N1176" s="198"/>
      <c r="O1176" s="198"/>
      <c r="P1176" s="197"/>
      <c r="Q1176" s="197"/>
      <c r="R1176" s="198"/>
      <c r="S1176" s="198"/>
      <c r="T1176" s="197"/>
      <c r="U1176" s="197"/>
      <c r="V1176" s="198"/>
      <c r="W1176" s="198"/>
      <c r="X1176" s="197"/>
      <c r="Y1176" s="197"/>
      <c r="Z1176" s="198"/>
      <c r="AA1176" s="198"/>
      <c r="AB1176" s="197">
        <f t="shared" si="268"/>
        <v>9.0000000000000024E-2</v>
      </c>
      <c r="AC1176" s="197">
        <f t="shared" si="257"/>
        <v>1</v>
      </c>
      <c r="AD1176" s="198">
        <f>ROW(Y27)*AB1176^IF(AC1176=100%,0,1)*PRODUCT(INDEX(1-AB$1149:AB1175,))</f>
        <v>2.7815856398044505</v>
      </c>
      <c r="AE1176" s="198">
        <f t="shared" si="258"/>
        <v>11.585660642546527</v>
      </c>
      <c r="AF1176" s="197">
        <f t="shared" si="269"/>
        <v>3.0000000000000009E-2</v>
      </c>
      <c r="AG1176" s="197">
        <f t="shared" si="260"/>
        <v>0.33712500000000029</v>
      </c>
      <c r="AH1176" s="198">
        <f>ROW(AC27)*AF1176^IF(AG1176=100%,0,1)*PRODUCT(INDEX(1-AF$1149:AF1175,))</f>
        <v>0.38822784255444986</v>
      </c>
      <c r="AI1176" s="198">
        <f t="shared" si="261"/>
        <v>7.0012438012889016</v>
      </c>
      <c r="AJ1176" s="197">
        <f t="shared" si="270"/>
        <v>2.0000000000000004E-2</v>
      </c>
      <c r="AK1176" s="197">
        <f t="shared" si="263"/>
        <v>0.22901250000000006</v>
      </c>
      <c r="AL1176" s="198">
        <f>ROW(AG27)*AJ1176^IF(AK1176=100%,0,1)*PRODUCT(INDEX(1-AJ$1149:AJ1175,))</f>
        <v>0.3284254915202478</v>
      </c>
      <c r="AM1176" s="199">
        <f t="shared" si="264"/>
        <v>5.4167199783711739</v>
      </c>
      <c r="AN1176" s="190"/>
    </row>
    <row r="1177" spans="1:40" ht="14.45" hidden="1" customHeight="1">
      <c r="A1177" s="190"/>
      <c r="B1177" s="686"/>
      <c r="C1177" s="196">
        <v>27</v>
      </c>
      <c r="D1177" s="200"/>
      <c r="E1177" s="200"/>
      <c r="F1177" s="198"/>
      <c r="G1177" s="198"/>
      <c r="H1177" s="197"/>
      <c r="I1177" s="197"/>
      <c r="J1177" s="198"/>
      <c r="K1177" s="198"/>
      <c r="L1177" s="197"/>
      <c r="M1177" s="197"/>
      <c r="N1177" s="198"/>
      <c r="O1177" s="198"/>
      <c r="P1177" s="197"/>
      <c r="Q1177" s="197"/>
      <c r="R1177" s="198"/>
      <c r="S1177" s="198"/>
      <c r="T1177" s="197"/>
      <c r="U1177" s="197"/>
      <c r="V1177" s="198"/>
      <c r="W1177" s="198"/>
      <c r="X1177" s="197"/>
      <c r="Y1177" s="197"/>
      <c r="Z1177" s="198"/>
      <c r="AA1177" s="198"/>
      <c r="AB1177" s="197"/>
      <c r="AC1177" s="197"/>
      <c r="AD1177" s="198"/>
      <c r="AE1177" s="198"/>
      <c r="AF1177" s="197">
        <f t="shared" si="269"/>
        <v>3.0000000000000009E-2</v>
      </c>
      <c r="AG1177" s="197">
        <f t="shared" si="260"/>
        <v>0.3510750000000003</v>
      </c>
      <c r="AH1177" s="198">
        <f>ROW(AC28)*AF1177^IF(AG1177=100%,0,1)*PRODUCT(INDEX(1-AF$1149:AF1176,))</f>
        <v>0.39052845199180958</v>
      </c>
      <c r="AI1177" s="198">
        <f t="shared" si="261"/>
        <v>7.3917722532807115</v>
      </c>
      <c r="AJ1177" s="197">
        <f t="shared" si="270"/>
        <v>2.0000000000000004E-2</v>
      </c>
      <c r="AK1177" s="197">
        <f t="shared" si="263"/>
        <v>0.23831250000000007</v>
      </c>
      <c r="AL1177" s="198">
        <f>ROW(AG28)*AJ1177^IF(AK1177=100%,0,1)*PRODUCT(INDEX(1-AJ$1149:AJ1176,))</f>
        <v>0.33377761064131845</v>
      </c>
      <c r="AM1177" s="199">
        <f t="shared" si="264"/>
        <v>5.7504975890124923</v>
      </c>
      <c r="AN1177" s="190"/>
    </row>
    <row r="1178" spans="1:40" ht="14.45" hidden="1" customHeight="1">
      <c r="A1178" s="190"/>
      <c r="B1178" s="686"/>
      <c r="C1178" s="196">
        <v>28</v>
      </c>
      <c r="D1178" s="200"/>
      <c r="E1178" s="200"/>
      <c r="F1178" s="198"/>
      <c r="G1178" s="198"/>
      <c r="H1178" s="197"/>
      <c r="I1178" s="197"/>
      <c r="J1178" s="198"/>
      <c r="K1178" s="198"/>
      <c r="L1178" s="197"/>
      <c r="M1178" s="197"/>
      <c r="N1178" s="198"/>
      <c r="O1178" s="198"/>
      <c r="P1178" s="197"/>
      <c r="Q1178" s="197"/>
      <c r="R1178" s="198"/>
      <c r="S1178" s="198"/>
      <c r="T1178" s="197"/>
      <c r="U1178" s="197"/>
      <c r="V1178" s="198"/>
      <c r="W1178" s="198"/>
      <c r="X1178" s="197"/>
      <c r="Y1178" s="197"/>
      <c r="Z1178" s="198"/>
      <c r="AA1178" s="198"/>
      <c r="AB1178" s="197"/>
      <c r="AC1178" s="197"/>
      <c r="AD1178" s="198"/>
      <c r="AE1178" s="198"/>
      <c r="AF1178" s="197">
        <f t="shared" si="269"/>
        <v>3.0000000000000009E-2</v>
      </c>
      <c r="AG1178" s="197">
        <f t="shared" si="260"/>
        <v>0.36502500000000032</v>
      </c>
      <c r="AH1178" s="198">
        <f>ROW(AC29)*AF1178^IF(AG1178=100%,0,1)*PRODUCT(INDEX(1-AF$1149:AF1177,))</f>
        <v>0.39234161980462862</v>
      </c>
      <c r="AI1178" s="198">
        <f t="shared" si="261"/>
        <v>7.7841138730853405</v>
      </c>
      <c r="AJ1178" s="197">
        <f t="shared" si="270"/>
        <v>2.0000000000000004E-2</v>
      </c>
      <c r="AK1178" s="197">
        <f t="shared" si="263"/>
        <v>0.24761250000000007</v>
      </c>
      <c r="AL1178" s="198">
        <f>ROW(AG29)*AJ1178^IF(AK1178=100%,0,1)*PRODUCT(INDEX(1-AJ$1149:AJ1177,))</f>
        <v>0.3387842748009382</v>
      </c>
      <c r="AM1178" s="199">
        <f t="shared" si="264"/>
        <v>6.0892818638134303</v>
      </c>
      <c r="AN1178" s="190"/>
    </row>
    <row r="1179" spans="1:40" ht="14.45" hidden="1" customHeight="1">
      <c r="A1179" s="190"/>
      <c r="B1179" s="686"/>
      <c r="C1179" s="196">
        <v>29</v>
      </c>
      <c r="D1179" s="200"/>
      <c r="E1179" s="200"/>
      <c r="F1179" s="198"/>
      <c r="G1179" s="198"/>
      <c r="H1179" s="197"/>
      <c r="I1179" s="197"/>
      <c r="J1179" s="198"/>
      <c r="K1179" s="198"/>
      <c r="L1179" s="197"/>
      <c r="M1179" s="197"/>
      <c r="N1179" s="198"/>
      <c r="O1179" s="198"/>
      <c r="P1179" s="197"/>
      <c r="Q1179" s="197"/>
      <c r="R1179" s="198"/>
      <c r="S1179" s="198"/>
      <c r="T1179" s="197"/>
      <c r="U1179" s="197"/>
      <c r="V1179" s="198"/>
      <c r="W1179" s="198"/>
      <c r="X1179" s="197"/>
      <c r="Y1179" s="197"/>
      <c r="Z1179" s="198"/>
      <c r="AA1179" s="198"/>
      <c r="AB1179" s="197"/>
      <c r="AC1179" s="197"/>
      <c r="AD1179" s="198"/>
      <c r="AE1179" s="198"/>
      <c r="AF1179" s="197">
        <f t="shared" si="269"/>
        <v>3.0000000000000009E-2</v>
      </c>
      <c r="AG1179" s="197">
        <f t="shared" si="260"/>
        <v>0.37897500000000034</v>
      </c>
      <c r="AH1179" s="198">
        <f>ROW(AC30)*AF1179^IF(AG1179=100%,0,1)*PRODUCT(INDEX(1-AF$1149:AF1178,))</f>
        <v>0.39369452194188598</v>
      </c>
      <c r="AI1179" s="198">
        <f t="shared" si="261"/>
        <v>8.1778083950272258</v>
      </c>
      <c r="AJ1179" s="197">
        <f t="shared" si="270"/>
        <v>2.0000000000000004E-2</v>
      </c>
      <c r="AK1179" s="197">
        <f t="shared" si="263"/>
        <v>0.2569125000000001</v>
      </c>
      <c r="AL1179" s="198">
        <f>ROW(AG30)*AJ1179^IF(AK1179=100%,0,1)*PRODUCT(INDEX(1-AJ$1149:AJ1178,))</f>
        <v>0.34345716134991666</v>
      </c>
      <c r="AM1179" s="199">
        <f t="shared" si="264"/>
        <v>6.4327390251633467</v>
      </c>
      <c r="AN1179" s="190"/>
    </row>
    <row r="1180" spans="1:40" ht="14.45" hidden="1" customHeight="1">
      <c r="A1180" s="190"/>
      <c r="B1180" s="686"/>
      <c r="C1180" s="196">
        <v>30</v>
      </c>
      <c r="D1180" s="200"/>
      <c r="E1180" s="200"/>
      <c r="F1180" s="198"/>
      <c r="G1180" s="198"/>
      <c r="H1180" s="197"/>
      <c r="I1180" s="197"/>
      <c r="J1180" s="198"/>
      <c r="K1180" s="198"/>
      <c r="L1180" s="197"/>
      <c r="M1180" s="197"/>
      <c r="N1180" s="198"/>
      <c r="O1180" s="198"/>
      <c r="P1180" s="197"/>
      <c r="Q1180" s="197"/>
      <c r="R1180" s="198"/>
      <c r="S1180" s="198"/>
      <c r="T1180" s="197"/>
      <c r="U1180" s="197"/>
      <c r="V1180" s="198"/>
      <c r="W1180" s="198"/>
      <c r="X1180" s="197"/>
      <c r="Y1180" s="197"/>
      <c r="Z1180" s="198"/>
      <c r="AA1180" s="198"/>
      <c r="AB1180" s="197"/>
      <c r="AC1180" s="197"/>
      <c r="AD1180" s="198"/>
      <c r="AE1180" s="198"/>
      <c r="AF1180" s="197">
        <f t="shared" si="269"/>
        <v>3.0000000000000009E-2</v>
      </c>
      <c r="AG1180" s="197">
        <f t="shared" si="260"/>
        <v>0.39292500000000036</v>
      </c>
      <c r="AH1180" s="198">
        <f>ROW(AC31)*AF1180^IF(AG1180=100%,0,1)*PRODUCT(INDEX(1-AF$1149:AF1179,))</f>
        <v>0.39461314249308371</v>
      </c>
      <c r="AI1180" s="198">
        <f t="shared" si="261"/>
        <v>8.5724215375203094</v>
      </c>
      <c r="AJ1180" s="197">
        <f t="shared" si="270"/>
        <v>2.0000000000000004E-2</v>
      </c>
      <c r="AK1180" s="197">
        <f t="shared" si="263"/>
        <v>0.26621250000000007</v>
      </c>
      <c r="AL1180" s="198">
        <f>ROW(AG31)*AJ1180^IF(AK1180=100%,0,1)*PRODUCT(INDEX(1-AJ$1149:AJ1179,))</f>
        <v>0.3478076187270156</v>
      </c>
      <c r="AM1180" s="199">
        <f t="shared" si="264"/>
        <v>6.7805466438903625</v>
      </c>
      <c r="AN1180" s="190"/>
    </row>
    <row r="1181" spans="1:40" ht="14.45" hidden="1" customHeight="1">
      <c r="A1181" s="190"/>
      <c r="B1181" s="686"/>
      <c r="C1181" s="196">
        <v>31</v>
      </c>
      <c r="D1181" s="200"/>
      <c r="E1181" s="200"/>
      <c r="F1181" s="198"/>
      <c r="G1181" s="198"/>
      <c r="H1181" s="197"/>
      <c r="I1181" s="197"/>
      <c r="J1181" s="198"/>
      <c r="K1181" s="198"/>
      <c r="L1181" s="197"/>
      <c r="M1181" s="197"/>
      <c r="N1181" s="198"/>
      <c r="O1181" s="198"/>
      <c r="P1181" s="197"/>
      <c r="Q1181" s="197"/>
      <c r="R1181" s="198"/>
      <c r="S1181" s="198"/>
      <c r="T1181" s="197"/>
      <c r="U1181" s="197"/>
      <c r="V1181" s="198"/>
      <c r="W1181" s="198"/>
      <c r="X1181" s="197"/>
      <c r="Y1181" s="197"/>
      <c r="Z1181" s="198"/>
      <c r="AA1181" s="198"/>
      <c r="AB1181" s="197"/>
      <c r="AC1181" s="197"/>
      <c r="AD1181" s="198"/>
      <c r="AE1181" s="198"/>
      <c r="AF1181" s="197">
        <f t="shared" si="269"/>
        <v>3.0000000000000009E-2</v>
      </c>
      <c r="AG1181" s="197">
        <f t="shared" si="260"/>
        <v>0.40687500000000038</v>
      </c>
      <c r="AH1181" s="198">
        <f>ROW(AC32)*AF1181^IF(AG1181=100%,0,1)*PRODUCT(INDEX(1-AF$1149:AF1180,))</f>
        <v>0.39512232074146186</v>
      </c>
      <c r="AI1181" s="198">
        <f t="shared" si="261"/>
        <v>8.9675438582617719</v>
      </c>
      <c r="AJ1181" s="197">
        <f t="shared" si="270"/>
        <v>2.0000000000000004E-2</v>
      </c>
      <c r="AK1181" s="197">
        <f t="shared" si="263"/>
        <v>0.27551250000000005</v>
      </c>
      <c r="AL1181" s="198">
        <f>ROW(AG32)*AJ1181^IF(AK1181=100%,0,1)*PRODUCT(INDEX(1-AJ$1149:AJ1180,))</f>
        <v>0.35184667494449057</v>
      </c>
      <c r="AM1181" s="199">
        <f t="shared" si="264"/>
        <v>7.1323933188348532</v>
      </c>
      <c r="AN1181" s="190"/>
    </row>
    <row r="1182" spans="1:40" ht="14.45" hidden="1" customHeight="1">
      <c r="A1182" s="190"/>
      <c r="B1182" s="686"/>
      <c r="C1182" s="196">
        <v>32</v>
      </c>
      <c r="D1182" s="200"/>
      <c r="E1182" s="200"/>
      <c r="F1182" s="198"/>
      <c r="G1182" s="198"/>
      <c r="H1182" s="197"/>
      <c r="I1182" s="197"/>
      <c r="J1182" s="198"/>
      <c r="K1182" s="198"/>
      <c r="L1182" s="197"/>
      <c r="M1182" s="197"/>
      <c r="N1182" s="198"/>
      <c r="O1182" s="198"/>
      <c r="P1182" s="197"/>
      <c r="Q1182" s="197"/>
      <c r="R1182" s="198"/>
      <c r="S1182" s="198"/>
      <c r="T1182" s="197"/>
      <c r="U1182" s="197"/>
      <c r="V1182" s="198"/>
      <c r="W1182" s="198"/>
      <c r="X1182" s="197"/>
      <c r="Y1182" s="197"/>
      <c r="Z1182" s="198"/>
      <c r="AA1182" s="198"/>
      <c r="AB1182" s="197"/>
      <c r="AC1182" s="197"/>
      <c r="AD1182" s="198"/>
      <c r="AE1182" s="198"/>
      <c r="AF1182" s="197">
        <f t="shared" si="269"/>
        <v>3.0000000000000009E-2</v>
      </c>
      <c r="AG1182" s="197">
        <f t="shared" si="260"/>
        <v>0.42082500000000039</v>
      </c>
      <c r="AH1182" s="198">
        <f>ROW(AC33)*AF1182^IF(AG1182=100%,0,1)*PRODUCT(INDEX(1-AF$1149:AF1181,))</f>
        <v>0.39524579646669356</v>
      </c>
      <c r="AI1182" s="198">
        <f t="shared" si="261"/>
        <v>9.3627896547284664</v>
      </c>
      <c r="AJ1182" s="197">
        <f t="shared" si="270"/>
        <v>2.0000000000000004E-2</v>
      </c>
      <c r="AK1182" s="197">
        <f t="shared" si="263"/>
        <v>0.28481250000000002</v>
      </c>
      <c r="AL1182" s="198">
        <f>ROW(AG33)*AJ1182^IF(AK1182=100%,0,1)*PRODUCT(INDEX(1-AJ$1149:AJ1181,))</f>
        <v>0.35558504586577583</v>
      </c>
      <c r="AM1182" s="199">
        <f t="shared" si="264"/>
        <v>7.4879783647006288</v>
      </c>
      <c r="AN1182" s="190"/>
    </row>
    <row r="1183" spans="1:40" ht="14.45" hidden="1" customHeight="1">
      <c r="A1183" s="190"/>
      <c r="B1183" s="686"/>
      <c r="C1183" s="196">
        <v>33</v>
      </c>
      <c r="D1183" s="200"/>
      <c r="E1183" s="200"/>
      <c r="F1183" s="198"/>
      <c r="G1183" s="198"/>
      <c r="H1183" s="197"/>
      <c r="I1183" s="197"/>
      <c r="J1183" s="198"/>
      <c r="K1183" s="198"/>
      <c r="L1183" s="197"/>
      <c r="M1183" s="197"/>
      <c r="N1183" s="198"/>
      <c r="O1183" s="198"/>
      <c r="P1183" s="197"/>
      <c r="Q1183" s="197"/>
      <c r="R1183" s="198"/>
      <c r="S1183" s="198"/>
      <c r="T1183" s="197"/>
      <c r="U1183" s="197"/>
      <c r="V1183" s="198"/>
      <c r="W1183" s="198"/>
      <c r="X1183" s="197"/>
      <c r="Y1183" s="197"/>
      <c r="Z1183" s="198"/>
      <c r="AA1183" s="198"/>
      <c r="AB1183" s="197"/>
      <c r="AC1183" s="197"/>
      <c r="AD1183" s="198"/>
      <c r="AE1183" s="198"/>
      <c r="AF1183" s="197">
        <f t="shared" si="269"/>
        <v>3.0000000000000009E-2</v>
      </c>
      <c r="AG1183" s="197">
        <f t="shared" si="260"/>
        <v>0.43477500000000041</v>
      </c>
      <c r="AH1183" s="198">
        <f>ROW(AC34)*AF1183^IF(AG1183=100%,0,1)*PRODUCT(INDEX(1-AF$1149:AF1182,))</f>
        <v>0.395006253559744</v>
      </c>
      <c r="AI1183" s="198">
        <f t="shared" si="261"/>
        <v>9.7577959082882106</v>
      </c>
      <c r="AJ1183" s="197">
        <f t="shared" si="270"/>
        <v>2.0000000000000004E-2</v>
      </c>
      <c r="AK1183" s="197">
        <f t="shared" si="263"/>
        <v>0.2941125</v>
      </c>
      <c r="AL1183" s="198">
        <f>ROW(AG34)*AJ1183^IF(AK1183=100%,0,1)*PRODUCT(INDEX(1-AJ$1149:AJ1182,))</f>
        <v>0.35903314328023184</v>
      </c>
      <c r="AM1183" s="199">
        <f t="shared" si="264"/>
        <v>7.8470115079808611</v>
      </c>
      <c r="AN1183" s="190"/>
    </row>
    <row r="1184" spans="1:40" ht="14.45" hidden="1" customHeight="1">
      <c r="A1184" s="190"/>
      <c r="B1184" s="686"/>
      <c r="C1184" s="196">
        <v>34</v>
      </c>
      <c r="D1184" s="200"/>
      <c r="E1184" s="200"/>
      <c r="F1184" s="198"/>
      <c r="G1184" s="198"/>
      <c r="H1184" s="197"/>
      <c r="I1184" s="197"/>
      <c r="J1184" s="198"/>
      <c r="K1184" s="198"/>
      <c r="L1184" s="197"/>
      <c r="M1184" s="197"/>
      <c r="N1184" s="198"/>
      <c r="O1184" s="198"/>
      <c r="P1184" s="197"/>
      <c r="Q1184" s="197"/>
      <c r="R1184" s="198"/>
      <c r="S1184" s="198"/>
      <c r="T1184" s="197"/>
      <c r="U1184" s="197"/>
      <c r="V1184" s="198"/>
      <c r="W1184" s="198"/>
      <c r="X1184" s="197"/>
      <c r="Y1184" s="197"/>
      <c r="Z1184" s="198"/>
      <c r="AA1184" s="198"/>
      <c r="AB1184" s="197"/>
      <c r="AC1184" s="197"/>
      <c r="AD1184" s="198"/>
      <c r="AE1184" s="198"/>
      <c r="AF1184" s="197">
        <f t="shared" si="269"/>
        <v>3.0000000000000009E-2</v>
      </c>
      <c r="AG1184" s="197">
        <f t="shared" si="260"/>
        <v>0.44872500000000043</v>
      </c>
      <c r="AH1184" s="198">
        <f>ROW(AC35)*AF1184^IF(AG1184=100%,0,1)*PRODUCT(INDEX(1-AF$1149:AF1183,))</f>
        <v>0.39442536201039141</v>
      </c>
      <c r="AI1184" s="198">
        <f t="shared" si="261"/>
        <v>10.152221270298602</v>
      </c>
      <c r="AJ1184" s="197">
        <f t="shared" si="270"/>
        <v>2.0000000000000004E-2</v>
      </c>
      <c r="AK1184" s="197">
        <f t="shared" si="263"/>
        <v>0.30341249999999997</v>
      </c>
      <c r="AL1184" s="198">
        <f>ROW(AG35)*AJ1184^IF(AK1184=100%,0,1)*PRODUCT(INDEX(1-AJ$1149:AJ1183,))</f>
        <v>0.36220108277976326</v>
      </c>
      <c r="AM1184" s="199">
        <f t="shared" si="264"/>
        <v>8.2092125907606253</v>
      </c>
      <c r="AN1184" s="190"/>
    </row>
    <row r="1185" spans="1:40" ht="14.45" hidden="1" customHeight="1">
      <c r="A1185" s="190"/>
      <c r="B1185" s="686"/>
      <c r="C1185" s="196">
        <v>35</v>
      </c>
      <c r="D1185" s="200"/>
      <c r="E1185" s="200"/>
      <c r="F1185" s="198"/>
      <c r="G1185" s="198"/>
      <c r="H1185" s="197"/>
      <c r="I1185" s="197"/>
      <c r="J1185" s="198"/>
      <c r="K1185" s="198"/>
      <c r="L1185" s="197"/>
      <c r="M1185" s="197"/>
      <c r="N1185" s="198"/>
      <c r="O1185" s="198"/>
      <c r="P1185" s="197"/>
      <c r="Q1185" s="197"/>
      <c r="R1185" s="198"/>
      <c r="S1185" s="198"/>
      <c r="T1185" s="197"/>
      <c r="U1185" s="197"/>
      <c r="V1185" s="198"/>
      <c r="W1185" s="198"/>
      <c r="X1185" s="197"/>
      <c r="Y1185" s="197"/>
      <c r="Z1185" s="198"/>
      <c r="AA1185" s="198"/>
      <c r="AB1185" s="197"/>
      <c r="AC1185" s="197"/>
      <c r="AD1185" s="198"/>
      <c r="AE1185" s="198"/>
      <c r="AF1185" s="197">
        <f t="shared" si="269"/>
        <v>3.0000000000000009E-2</v>
      </c>
      <c r="AG1185" s="197">
        <f t="shared" si="260"/>
        <v>0.46267500000000045</v>
      </c>
      <c r="AH1185" s="198">
        <f>ROW(AC36)*AF1185^IF(AG1185=100%,0,1)*PRODUCT(INDEX(1-AF$1149:AF1184,))</f>
        <v>0.39352381832579625</v>
      </c>
      <c r="AI1185" s="198">
        <f t="shared" si="261"/>
        <v>10.545745088624399</v>
      </c>
      <c r="AJ1185" s="197">
        <f t="shared" si="270"/>
        <v>2.0000000000000004E-2</v>
      </c>
      <c r="AK1185" s="197">
        <f t="shared" si="263"/>
        <v>0.31271249999999995</v>
      </c>
      <c r="AL1185" s="198">
        <f>ROW(AG36)*AJ1185^IF(AK1185=100%,0,1)*PRODUCT(INDEX(1-AJ$1149:AJ1184,))</f>
        <v>0.36509869144200136</v>
      </c>
      <c r="AM1185" s="199">
        <f t="shared" si="264"/>
        <v>8.5743112822026273</v>
      </c>
      <c r="AN1185" s="190"/>
    </row>
    <row r="1186" spans="1:40" ht="14.45" hidden="1" customHeight="1">
      <c r="A1186" s="190"/>
      <c r="B1186" s="686"/>
      <c r="C1186" s="196">
        <v>36</v>
      </c>
      <c r="D1186" s="200"/>
      <c r="E1186" s="200"/>
      <c r="F1186" s="198"/>
      <c r="G1186" s="198"/>
      <c r="H1186" s="197"/>
      <c r="I1186" s="197"/>
      <c r="J1186" s="198"/>
      <c r="K1186" s="198"/>
      <c r="L1186" s="197"/>
      <c r="M1186" s="197"/>
      <c r="N1186" s="198"/>
      <c r="O1186" s="198"/>
      <c r="P1186" s="197"/>
      <c r="Q1186" s="197"/>
      <c r="R1186" s="198"/>
      <c r="S1186" s="198"/>
      <c r="T1186" s="197"/>
      <c r="U1186" s="197"/>
      <c r="V1186" s="198"/>
      <c r="W1186" s="198"/>
      <c r="X1186" s="197"/>
      <c r="Y1186" s="197"/>
      <c r="Z1186" s="198"/>
      <c r="AA1186" s="198"/>
      <c r="AB1186" s="197"/>
      <c r="AC1186" s="197"/>
      <c r="AD1186" s="198"/>
      <c r="AE1186" s="198"/>
      <c r="AF1186" s="197">
        <f t="shared" si="269"/>
        <v>3.0000000000000009E-2</v>
      </c>
      <c r="AG1186" s="197">
        <f t="shared" si="260"/>
        <v>0.47662500000000046</v>
      </c>
      <c r="AH1186" s="198">
        <f>ROW(AC37)*AF1186^IF(AG1186=100%,0,1)*PRODUCT(INDEX(1-AF$1149:AF1185,))</f>
        <v>0.39232138443646741</v>
      </c>
      <c r="AI1186" s="198">
        <f t="shared" si="261"/>
        <v>10.938066473060866</v>
      </c>
      <c r="AJ1186" s="197">
        <f t="shared" si="270"/>
        <v>2.0000000000000004E-2</v>
      </c>
      <c r="AK1186" s="197">
        <f t="shared" si="263"/>
        <v>0.32201249999999992</v>
      </c>
      <c r="AL1186" s="198">
        <f>ROW(AG37)*AJ1186^IF(AK1186=100%,0,1)*PRODUCT(INDEX(1-AJ$1149:AJ1185,))</f>
        <v>0.36773551532463794</v>
      </c>
      <c r="AM1186" s="199">
        <f t="shared" si="264"/>
        <v>8.9420467975272651</v>
      </c>
      <c r="AN1186" s="190"/>
    </row>
    <row r="1187" spans="1:40" ht="14.45" hidden="1" customHeight="1">
      <c r="A1187" s="190"/>
      <c r="B1187" s="686"/>
      <c r="C1187" s="196">
        <v>37</v>
      </c>
      <c r="D1187" s="200"/>
      <c r="E1187" s="200"/>
      <c r="F1187" s="198"/>
      <c r="G1187" s="198"/>
      <c r="H1187" s="197"/>
      <c r="I1187" s="197"/>
      <c r="J1187" s="198"/>
      <c r="K1187" s="198"/>
      <c r="L1187" s="197"/>
      <c r="M1187" s="197"/>
      <c r="N1187" s="198"/>
      <c r="O1187" s="198"/>
      <c r="P1187" s="197"/>
      <c r="Q1187" s="197"/>
      <c r="R1187" s="198"/>
      <c r="S1187" s="198"/>
      <c r="T1187" s="197"/>
      <c r="U1187" s="197"/>
      <c r="V1187" s="198"/>
      <c r="W1187" s="198"/>
      <c r="X1187" s="197"/>
      <c r="Y1187" s="197"/>
      <c r="Z1187" s="198"/>
      <c r="AA1187" s="198"/>
      <c r="AB1187" s="197"/>
      <c r="AC1187" s="197"/>
      <c r="AD1187" s="198"/>
      <c r="AE1187" s="198"/>
      <c r="AF1187" s="197">
        <f t="shared" si="269"/>
        <v>3.0000000000000009E-2</v>
      </c>
      <c r="AG1187" s="197">
        <f t="shared" si="260"/>
        <v>0.49057500000000048</v>
      </c>
      <c r="AH1187" s="198">
        <f>ROW(AC38)*AF1187^IF(AG1187=100%,0,1)*PRODUCT(INDEX(1-AF$1149:AF1186,))</f>
        <v>0.39083692514400509</v>
      </c>
      <c r="AI1187" s="198">
        <f t="shared" si="261"/>
        <v>11.32890339820487</v>
      </c>
      <c r="AJ1187" s="197">
        <f t="shared" si="270"/>
        <v>2.0000000000000004E-2</v>
      </c>
      <c r="AK1187" s="197">
        <f t="shared" si="263"/>
        <v>0.3313124999999999</v>
      </c>
      <c r="AL1187" s="198">
        <f>ROW(AG38)*AJ1187^IF(AK1187=100%,0,1)*PRODUCT(INDEX(1-AJ$1149:AJ1186,))</f>
        <v>0.37012082677539238</v>
      </c>
      <c r="AM1187" s="199">
        <f t="shared" si="264"/>
        <v>9.3121676243026581</v>
      </c>
      <c r="AN1187" s="190"/>
    </row>
    <row r="1188" spans="1:40" ht="14.45" hidden="1" customHeight="1">
      <c r="A1188" s="190"/>
      <c r="B1188" s="686"/>
      <c r="C1188" s="196">
        <v>38</v>
      </c>
      <c r="D1188" s="200"/>
      <c r="E1188" s="200"/>
      <c r="F1188" s="198"/>
      <c r="G1188" s="198"/>
      <c r="H1188" s="197"/>
      <c r="I1188" s="197"/>
      <c r="J1188" s="198"/>
      <c r="K1188" s="198"/>
      <c r="L1188" s="197"/>
      <c r="M1188" s="197"/>
      <c r="N1188" s="198"/>
      <c r="O1188" s="198"/>
      <c r="P1188" s="197"/>
      <c r="Q1188" s="197"/>
      <c r="R1188" s="198"/>
      <c r="S1188" s="198"/>
      <c r="T1188" s="197"/>
      <c r="U1188" s="197"/>
      <c r="V1188" s="198"/>
      <c r="W1188" s="198"/>
      <c r="X1188" s="197"/>
      <c r="Y1188" s="197"/>
      <c r="Z1188" s="198"/>
      <c r="AA1188" s="198"/>
      <c r="AB1188" s="197"/>
      <c r="AC1188" s="197"/>
      <c r="AD1188" s="198"/>
      <c r="AE1188" s="198"/>
      <c r="AF1188" s="197">
        <f t="shared" si="269"/>
        <v>3.0000000000000009E-2</v>
      </c>
      <c r="AG1188" s="197">
        <f t="shared" si="260"/>
        <v>0.50452500000000045</v>
      </c>
      <c r="AH1188" s="198">
        <f>ROW(AC39)*AF1188^IF(AG1188=100%,0,1)*PRODUCT(INDEX(1-AF$1149:AF1187,))</f>
        <v>0.38908844416309768</v>
      </c>
      <c r="AI1188" s="198">
        <f t="shared" si="261"/>
        <v>11.717991842367969</v>
      </c>
      <c r="AJ1188" s="197">
        <f t="shared" si="270"/>
        <v>2.0000000000000004E-2</v>
      </c>
      <c r="AK1188" s="197">
        <f t="shared" si="263"/>
        <v>0.34061249999999987</v>
      </c>
      <c r="AL1188" s="198">
        <f>ROW(AG39)*AJ1188^IF(AK1188=100%,0,1)*PRODUCT(INDEX(1-AJ$1149:AJ1187,))</f>
        <v>0.37226363156198672</v>
      </c>
      <c r="AM1188" s="199">
        <f t="shared" si="264"/>
        <v>9.684431255864645</v>
      </c>
      <c r="AN1188" s="190"/>
    </row>
    <row r="1189" spans="1:40" ht="14.45" hidden="1" customHeight="1">
      <c r="A1189" s="190"/>
      <c r="B1189" s="686"/>
      <c r="C1189" s="196">
        <v>39</v>
      </c>
      <c r="D1189" s="200"/>
      <c r="E1189" s="200"/>
      <c r="F1189" s="198"/>
      <c r="G1189" s="198"/>
      <c r="H1189" s="197"/>
      <c r="I1189" s="197"/>
      <c r="J1189" s="198"/>
      <c r="K1189" s="198"/>
      <c r="L1189" s="197"/>
      <c r="M1189" s="197"/>
      <c r="N1189" s="198"/>
      <c r="O1189" s="198"/>
      <c r="P1189" s="197"/>
      <c r="Q1189" s="197"/>
      <c r="R1189" s="198"/>
      <c r="S1189" s="198"/>
      <c r="T1189" s="197"/>
      <c r="U1189" s="197"/>
      <c r="V1189" s="198"/>
      <c r="W1189" s="198"/>
      <c r="X1189" s="197"/>
      <c r="Y1189" s="197"/>
      <c r="Z1189" s="198"/>
      <c r="AA1189" s="198"/>
      <c r="AB1189" s="197"/>
      <c r="AC1189" s="197"/>
      <c r="AD1189" s="198"/>
      <c r="AE1189" s="198"/>
      <c r="AF1189" s="197">
        <f t="shared" si="269"/>
        <v>3.0000000000000009E-2</v>
      </c>
      <c r="AG1189" s="197">
        <f t="shared" si="260"/>
        <v>0.51847500000000046</v>
      </c>
      <c r="AH1189" s="198">
        <f>ROW(AC40)*AF1189^IF(AG1189=100%,0,1)*PRODUCT(INDEX(1-AF$1149:AF1188,))</f>
        <v>0.38709311880841513</v>
      </c>
      <c r="AI1189" s="198">
        <f t="shared" si="261"/>
        <v>12.105084961176384</v>
      </c>
      <c r="AJ1189" s="197">
        <f t="shared" si="270"/>
        <v>2.0000000000000004E-2</v>
      </c>
      <c r="AK1189" s="197">
        <f t="shared" si="263"/>
        <v>0.34991249999999985</v>
      </c>
      <c r="AL1189" s="198">
        <f>ROW(AG40)*AJ1189^IF(AK1189=100%,0,1)*PRODUCT(INDEX(1-AJ$1149:AJ1188,))</f>
        <v>0.37417267582640718</v>
      </c>
      <c r="AM1189" s="199">
        <f t="shared" si="264"/>
        <v>10.058603931691053</v>
      </c>
      <c r="AN1189" s="190"/>
    </row>
    <row r="1190" spans="1:40" ht="14.45" hidden="1" customHeight="1">
      <c r="A1190" s="190"/>
      <c r="B1190" s="686"/>
      <c r="C1190" s="196">
        <v>40</v>
      </c>
      <c r="D1190" s="200"/>
      <c r="E1190" s="200"/>
      <c r="F1190" s="198"/>
      <c r="G1190" s="198"/>
      <c r="H1190" s="197"/>
      <c r="I1190" s="197"/>
      <c r="J1190" s="198"/>
      <c r="K1190" s="198"/>
      <c r="L1190" s="197"/>
      <c r="M1190" s="197"/>
      <c r="N1190" s="198"/>
      <c r="O1190" s="198"/>
      <c r="P1190" s="197"/>
      <c r="Q1190" s="197"/>
      <c r="R1190" s="198"/>
      <c r="S1190" s="198"/>
      <c r="T1190" s="197"/>
      <c r="U1190" s="197"/>
      <c r="V1190" s="198"/>
      <c r="W1190" s="198"/>
      <c r="X1190" s="197"/>
      <c r="Y1190" s="197"/>
      <c r="Z1190" s="198"/>
      <c r="AA1190" s="198"/>
      <c r="AB1190" s="197"/>
      <c r="AC1190" s="197"/>
      <c r="AD1190" s="198"/>
      <c r="AE1190" s="198"/>
      <c r="AF1190" s="197">
        <f t="shared" si="269"/>
        <v>3.0000000000000009E-2</v>
      </c>
      <c r="AG1190" s="197">
        <f t="shared" si="260"/>
        <v>0.53242500000000048</v>
      </c>
      <c r="AH1190" s="198">
        <f>ROW(AC41)*AF1190^IF(AG1190=100%,0,1)*PRODUCT(INDEX(1-AF$1149:AF1189,))</f>
        <v>0.38486733337526674</v>
      </c>
      <c r="AI1190" s="198">
        <f t="shared" si="261"/>
        <v>12.489952294551651</v>
      </c>
      <c r="AJ1190" s="197">
        <f t="shared" si="270"/>
        <v>2.0000000000000004E-2</v>
      </c>
      <c r="AK1190" s="197">
        <f t="shared" si="263"/>
        <v>0.35921249999999982</v>
      </c>
      <c r="AL1190" s="198">
        <f>ROW(AG41)*AJ1190^IF(AK1190=100%,0,1)*PRODUCT(INDEX(1-AJ$1149:AJ1189,))</f>
        <v>0.37585645286762598</v>
      </c>
      <c r="AM1190" s="199">
        <f t="shared" si="264"/>
        <v>10.43446038455868</v>
      </c>
      <c r="AN1190" s="190"/>
    </row>
    <row r="1191" spans="1:40" ht="14.45" hidden="1" customHeight="1">
      <c r="A1191" s="190"/>
      <c r="B1191" s="686"/>
      <c r="C1191" s="196">
        <v>41</v>
      </c>
      <c r="D1191" s="200"/>
      <c r="E1191" s="200"/>
      <c r="F1191" s="198"/>
      <c r="G1191" s="198"/>
      <c r="H1191" s="197"/>
      <c r="I1191" s="197"/>
      <c r="J1191" s="198"/>
      <c r="K1191" s="198"/>
      <c r="L1191" s="197"/>
      <c r="M1191" s="197"/>
      <c r="N1191" s="198"/>
      <c r="O1191" s="198"/>
      <c r="P1191" s="197"/>
      <c r="Q1191" s="197"/>
      <c r="R1191" s="198"/>
      <c r="S1191" s="198"/>
      <c r="T1191" s="197"/>
      <c r="U1191" s="197"/>
      <c r="V1191" s="198"/>
      <c r="W1191" s="198"/>
      <c r="X1191" s="197"/>
      <c r="Y1191" s="197"/>
      <c r="Z1191" s="198"/>
      <c r="AA1191" s="198"/>
      <c r="AB1191" s="197"/>
      <c r="AC1191" s="197"/>
      <c r="AD1191" s="198"/>
      <c r="AE1191" s="198"/>
      <c r="AF1191" s="197">
        <f t="shared" si="269"/>
        <v>3.0000000000000009E-2</v>
      </c>
      <c r="AG1191" s="197">
        <f t="shared" si="260"/>
        <v>0.5463750000000005</v>
      </c>
      <c r="AH1191" s="198">
        <f>ROW(AC42)*AF1191^IF(AG1191=100%,0,1)*PRODUCT(INDEX(1-AF$1149:AF1190,))</f>
        <v>0.38242671126117972</v>
      </c>
      <c r="AI1191" s="198">
        <f t="shared" si="261"/>
        <v>12.872379005812832</v>
      </c>
      <c r="AJ1191" s="197">
        <f t="shared" si="270"/>
        <v>2.0000000000000004E-2</v>
      </c>
      <c r="AK1191" s="197">
        <f t="shared" si="263"/>
        <v>0.3685124999999998</v>
      </c>
      <c r="AL1191" s="198">
        <f>ROW(AG42)*AJ1191^IF(AK1191=100%,0,1)*PRODUCT(INDEX(1-AJ$1149:AJ1190,))</f>
        <v>0.37732320975686551</v>
      </c>
      <c r="AM1191" s="199">
        <f t="shared" si="264"/>
        <v>10.811783594315544</v>
      </c>
      <c r="AN1191" s="190"/>
    </row>
    <row r="1192" spans="1:40" ht="14.45" hidden="1" customHeight="1">
      <c r="A1192" s="190"/>
      <c r="B1192" s="686"/>
      <c r="C1192" s="196">
        <v>42</v>
      </c>
      <c r="D1192" s="200"/>
      <c r="E1192" s="200"/>
      <c r="F1192" s="198"/>
      <c r="G1192" s="198"/>
      <c r="H1192" s="197"/>
      <c r="I1192" s="197"/>
      <c r="J1192" s="198"/>
      <c r="K1192" s="198"/>
      <c r="L1192" s="197"/>
      <c r="M1192" s="197"/>
      <c r="N1192" s="198"/>
      <c r="O1192" s="198"/>
      <c r="P1192" s="197"/>
      <c r="Q1192" s="197"/>
      <c r="R1192" s="198"/>
      <c r="S1192" s="198"/>
      <c r="T1192" s="197"/>
      <c r="U1192" s="197"/>
      <c r="V1192" s="198"/>
      <c r="W1192" s="198"/>
      <c r="X1192" s="197"/>
      <c r="Y1192" s="197"/>
      <c r="Z1192" s="198"/>
      <c r="AA1192" s="198"/>
      <c r="AB1192" s="197"/>
      <c r="AC1192" s="197"/>
      <c r="AD1192" s="198"/>
      <c r="AE1192" s="198"/>
      <c r="AF1192" s="197">
        <f t="shared" si="269"/>
        <v>3.0000000000000009E-2</v>
      </c>
      <c r="AG1192" s="197">
        <f t="shared" si="260"/>
        <v>0.56032500000000052</v>
      </c>
      <c r="AH1192" s="198">
        <f>ROW(AC43)*AF1192^IF(AG1192=100%,0,1)*PRODUCT(INDEX(1-AF$1149:AF1191,))</f>
        <v>0.37978614587390014</v>
      </c>
      <c r="AI1192" s="198">
        <f t="shared" si="261"/>
        <v>13.252165151686732</v>
      </c>
      <c r="AJ1192" s="197">
        <f t="shared" si="270"/>
        <v>2.0000000000000004E-2</v>
      </c>
      <c r="AK1192" s="197">
        <f t="shared" si="263"/>
        <v>0.37781249999999977</v>
      </c>
      <c r="AL1192" s="198">
        <f>ROW(AG43)*AJ1192^IF(AK1192=100%,0,1)*PRODUCT(INDEX(1-AJ$1149:AJ1191,))</f>
        <v>0.37858095378938839</v>
      </c>
      <c r="AM1192" s="199">
        <f t="shared" si="264"/>
        <v>11.190364548104933</v>
      </c>
      <c r="AN1192" s="190"/>
    </row>
    <row r="1193" spans="1:40" ht="14.45" hidden="1" customHeight="1">
      <c r="A1193" s="190"/>
      <c r="B1193" s="686"/>
      <c r="C1193" s="196">
        <v>43</v>
      </c>
      <c r="D1193" s="200"/>
      <c r="E1193" s="200"/>
      <c r="F1193" s="198"/>
      <c r="G1193" s="198"/>
      <c r="H1193" s="197"/>
      <c r="I1193" s="197"/>
      <c r="J1193" s="198"/>
      <c r="K1193" s="198"/>
      <c r="L1193" s="197"/>
      <c r="M1193" s="197"/>
      <c r="N1193" s="198"/>
      <c r="O1193" s="198"/>
      <c r="P1193" s="197"/>
      <c r="Q1193" s="197"/>
      <c r="R1193" s="198"/>
      <c r="S1193" s="198"/>
      <c r="T1193" s="197"/>
      <c r="U1193" s="197"/>
      <c r="V1193" s="198"/>
      <c r="W1193" s="198"/>
      <c r="X1193" s="197"/>
      <c r="Y1193" s="197"/>
      <c r="Z1193" s="198"/>
      <c r="AA1193" s="198"/>
      <c r="AB1193" s="197"/>
      <c r="AC1193" s="197"/>
      <c r="AD1193" s="198"/>
      <c r="AE1193" s="198"/>
      <c r="AF1193" s="197">
        <f t="shared" si="269"/>
        <v>3.0000000000000009E-2</v>
      </c>
      <c r="AG1193" s="197">
        <f t="shared" si="260"/>
        <v>0.57427500000000054</v>
      </c>
      <c r="AH1193" s="198">
        <f>ROW(AC44)*AF1193^IF(AG1193=100%,0,1)*PRODUCT(INDEX(1-AF$1149:AF1192,))</f>
        <v>0.37695983036972225</v>
      </c>
      <c r="AI1193" s="198">
        <f t="shared" si="261"/>
        <v>13.629124982056455</v>
      </c>
      <c r="AJ1193" s="197">
        <f t="shared" si="270"/>
        <v>2.0000000000000004E-2</v>
      </c>
      <c r="AK1193" s="197">
        <f t="shared" si="263"/>
        <v>0.38711249999999975</v>
      </c>
      <c r="AL1193" s="198">
        <f>ROW(AG44)*AJ1193^IF(AK1193=100%,0,1)*PRODUCT(INDEX(1-AJ$1149:AJ1192,))</f>
        <v>0.37963745877670757</v>
      </c>
      <c r="AM1193" s="199">
        <f t="shared" si="264"/>
        <v>11.570002006881641</v>
      </c>
      <c r="AN1193" s="190"/>
    </row>
    <row r="1194" spans="1:40" ht="14.45" hidden="1" customHeight="1">
      <c r="A1194" s="190"/>
      <c r="B1194" s="686"/>
      <c r="C1194" s="196">
        <v>44</v>
      </c>
      <c r="D1194" s="200"/>
      <c r="E1194" s="200"/>
      <c r="F1194" s="198"/>
      <c r="G1194" s="198"/>
      <c r="H1194" s="197"/>
      <c r="I1194" s="197"/>
      <c r="J1194" s="198"/>
      <c r="K1194" s="198"/>
      <c r="L1194" s="197"/>
      <c r="M1194" s="197"/>
      <c r="N1194" s="198"/>
      <c r="O1194" s="198"/>
      <c r="P1194" s="197"/>
      <c r="Q1194" s="197"/>
      <c r="R1194" s="198"/>
      <c r="S1194" s="198"/>
      <c r="T1194" s="197"/>
      <c r="U1194" s="197"/>
      <c r="V1194" s="198"/>
      <c r="W1194" s="198"/>
      <c r="X1194" s="197"/>
      <c r="Y1194" s="197"/>
      <c r="Z1194" s="198"/>
      <c r="AA1194" s="198"/>
      <c r="AB1194" s="197"/>
      <c r="AC1194" s="197"/>
      <c r="AD1194" s="198"/>
      <c r="AE1194" s="198"/>
      <c r="AF1194" s="197">
        <f t="shared" si="269"/>
        <v>3.0000000000000009E-2</v>
      </c>
      <c r="AG1194" s="197">
        <f t="shared" si="260"/>
        <v>0.58822500000000055</v>
      </c>
      <c r="AH1194" s="198">
        <f>ROW(AC45)*AF1194^IF(AG1194=100%,0,1)*PRODUCT(INDEX(1-AF$1149:AF1193,))</f>
        <v>0.37396128626450853</v>
      </c>
      <c r="AI1194" s="198">
        <f t="shared" si="261"/>
        <v>14.003086268320963</v>
      </c>
      <c r="AJ1194" s="197">
        <f t="shared" si="270"/>
        <v>2.0000000000000004E-2</v>
      </c>
      <c r="AK1194" s="197">
        <f t="shared" si="263"/>
        <v>0.39641249999999972</v>
      </c>
      <c r="AL1194" s="198">
        <f>ROW(AG45)*AJ1194^IF(AK1194=100%,0,1)*PRODUCT(INDEX(1-AJ$1149:AJ1193,))</f>
        <v>0.38050027118301827</v>
      </c>
      <c r="AM1194" s="199">
        <f t="shared" si="264"/>
        <v>11.950502278064659</v>
      </c>
      <c r="AN1194" s="190"/>
    </row>
    <row r="1195" spans="1:40" ht="14.45" hidden="1" customHeight="1">
      <c r="A1195" s="190"/>
      <c r="B1195" s="686"/>
      <c r="C1195" s="196">
        <v>45</v>
      </c>
      <c r="D1195" s="200"/>
      <c r="E1195" s="200"/>
      <c r="F1195" s="198"/>
      <c r="G1195" s="198"/>
      <c r="H1195" s="197"/>
      <c r="I1195" s="197"/>
      <c r="J1195" s="198"/>
      <c r="K1195" s="198"/>
      <c r="L1195" s="197"/>
      <c r="M1195" s="197"/>
      <c r="N1195" s="198"/>
      <c r="O1195" s="198"/>
      <c r="P1195" s="197"/>
      <c r="Q1195" s="197"/>
      <c r="R1195" s="198"/>
      <c r="S1195" s="198"/>
      <c r="T1195" s="197"/>
      <c r="U1195" s="197"/>
      <c r="V1195" s="198"/>
      <c r="W1195" s="198"/>
      <c r="X1195" s="197"/>
      <c r="Y1195" s="197"/>
      <c r="Z1195" s="198"/>
      <c r="AA1195" s="198"/>
      <c r="AB1195" s="197"/>
      <c r="AC1195" s="197"/>
      <c r="AD1195" s="198"/>
      <c r="AE1195" s="198"/>
      <c r="AF1195" s="197">
        <f t="shared" si="269"/>
        <v>3.0000000000000009E-2</v>
      </c>
      <c r="AG1195" s="197">
        <f t="shared" si="260"/>
        <v>0.60217500000000057</v>
      </c>
      <c r="AH1195" s="198">
        <f>ROW(AC46)*AF1195^IF(AG1195=100%,0,1)*PRODUCT(INDEX(1-AF$1149:AF1194,))</f>
        <v>0.37080339095827486</v>
      </c>
      <c r="AI1195" s="198">
        <f t="shared" si="261"/>
        <v>14.373889659279238</v>
      </c>
      <c r="AJ1195" s="197">
        <f t="shared" si="270"/>
        <v>2.0000000000000004E-2</v>
      </c>
      <c r="AK1195" s="197">
        <f t="shared" si="263"/>
        <v>0.4057124999999997</v>
      </c>
      <c r="AL1195" s="198">
        <f>ROW(AG46)*AJ1195^IF(AK1195=100%,0,1)*PRODUCT(INDEX(1-AJ$1149:AJ1194,))</f>
        <v>0.38117671610956588</v>
      </c>
      <c r="AM1195" s="199">
        <f t="shared" si="264"/>
        <v>12.331678994174226</v>
      </c>
      <c r="AN1195" s="190"/>
    </row>
    <row r="1196" spans="1:40" ht="14.45" hidden="1" customHeight="1">
      <c r="A1196" s="190"/>
      <c r="B1196" s="686"/>
      <c r="C1196" s="196">
        <v>46</v>
      </c>
      <c r="D1196" s="200"/>
      <c r="E1196" s="200"/>
      <c r="F1196" s="198"/>
      <c r="G1196" s="198"/>
      <c r="H1196" s="197"/>
      <c r="I1196" s="197"/>
      <c r="J1196" s="198"/>
      <c r="K1196" s="198"/>
      <c r="L1196" s="197"/>
      <c r="M1196" s="197"/>
      <c r="N1196" s="198"/>
      <c r="O1196" s="198"/>
      <c r="P1196" s="197"/>
      <c r="Q1196" s="197"/>
      <c r="R1196" s="198"/>
      <c r="S1196" s="198"/>
      <c r="T1196" s="197"/>
      <c r="U1196" s="197"/>
      <c r="V1196" s="198"/>
      <c r="W1196" s="198"/>
      <c r="X1196" s="197"/>
      <c r="Y1196" s="197"/>
      <c r="Z1196" s="198"/>
      <c r="AA1196" s="198"/>
      <c r="AB1196" s="197"/>
      <c r="AC1196" s="197"/>
      <c r="AD1196" s="198"/>
      <c r="AE1196" s="198"/>
      <c r="AF1196" s="197">
        <f t="shared" si="269"/>
        <v>3.0000000000000009E-2</v>
      </c>
      <c r="AG1196" s="197">
        <f t="shared" si="260"/>
        <v>0.61612500000000059</v>
      </c>
      <c r="AH1196" s="198">
        <f>ROW(AC47)*AF1196^IF(AG1196=100%,0,1)*PRODUCT(INDEX(1-AF$1149:AF1195,))</f>
        <v>0.36749840421277713</v>
      </c>
      <c r="AI1196" s="198">
        <f t="shared" si="261"/>
        <v>14.741388063492014</v>
      </c>
      <c r="AJ1196" s="197">
        <f t="shared" si="270"/>
        <v>2.0000000000000004E-2</v>
      </c>
      <c r="AK1196" s="197">
        <f t="shared" si="263"/>
        <v>0.41501249999999967</v>
      </c>
      <c r="AL1196" s="198">
        <f>ROW(AG47)*AJ1196^IF(AK1196=100%,0,1)*PRODUCT(INDEX(1-AJ$1149:AJ1195,))</f>
        <v>0.38167390313057831</v>
      </c>
      <c r="AM1196" s="199">
        <f t="shared" si="264"/>
        <v>12.713352897304803</v>
      </c>
      <c r="AN1196" s="190"/>
    </row>
    <row r="1197" spans="1:40" ht="14.45" hidden="1" customHeight="1">
      <c r="A1197" s="190"/>
      <c r="B1197" s="686"/>
      <c r="C1197" s="196">
        <v>47</v>
      </c>
      <c r="D1197" s="200"/>
      <c r="E1197" s="200"/>
      <c r="F1197" s="198"/>
      <c r="G1197" s="198"/>
      <c r="H1197" s="197"/>
      <c r="I1197" s="197"/>
      <c r="J1197" s="198"/>
      <c r="K1197" s="198"/>
      <c r="L1197" s="197"/>
      <c r="M1197" s="197"/>
      <c r="N1197" s="198"/>
      <c r="O1197" s="198"/>
      <c r="P1197" s="197"/>
      <c r="Q1197" s="197"/>
      <c r="R1197" s="198"/>
      <c r="S1197" s="198"/>
      <c r="T1197" s="197"/>
      <c r="U1197" s="197"/>
      <c r="V1197" s="198"/>
      <c r="W1197" s="198"/>
      <c r="X1197" s="197"/>
      <c r="Y1197" s="197"/>
      <c r="Z1197" s="198"/>
      <c r="AA1197" s="198"/>
      <c r="AB1197" s="197"/>
      <c r="AC1197" s="197"/>
      <c r="AD1197" s="198"/>
      <c r="AE1197" s="198"/>
      <c r="AF1197" s="197">
        <f t="shared" si="269"/>
        <v>3.0000000000000009E-2</v>
      </c>
      <c r="AG1197" s="197">
        <f t="shared" si="260"/>
        <v>0.63007500000000061</v>
      </c>
      <c r="AH1197" s="198">
        <f>ROW(AC48)*AF1197^IF(AG1197=100%,0,1)*PRODUCT(INDEX(1-AF$1149:AF1196,))</f>
        <v>0.36405799362014685</v>
      </c>
      <c r="AI1197" s="198">
        <f t="shared" si="261"/>
        <v>15.105446057112161</v>
      </c>
      <c r="AJ1197" s="197">
        <f t="shared" si="270"/>
        <v>2.0000000000000004E-2</v>
      </c>
      <c r="AK1197" s="197">
        <f t="shared" si="263"/>
        <v>0.42431249999999965</v>
      </c>
      <c r="AL1197" s="198">
        <f>ROW(AG48)*AJ1197^IF(AK1197=100%,0,1)*PRODUCT(INDEX(1-AJ$1149:AJ1196,))</f>
        <v>0.38199873198430651</v>
      </c>
      <c r="AM1197" s="199">
        <f t="shared" si="264"/>
        <v>13.095351629289111</v>
      </c>
      <c r="AN1197" s="190"/>
    </row>
    <row r="1198" spans="1:40" ht="14.45" hidden="1" customHeight="1">
      <c r="A1198" s="190"/>
      <c r="B1198" s="686"/>
      <c r="C1198" s="196">
        <v>48</v>
      </c>
      <c r="D1198" s="200"/>
      <c r="E1198" s="200"/>
      <c r="F1198" s="198"/>
      <c r="G1198" s="198"/>
      <c r="H1198" s="197"/>
      <c r="I1198" s="197"/>
      <c r="J1198" s="198"/>
      <c r="K1198" s="198"/>
      <c r="L1198" s="197"/>
      <c r="M1198" s="197"/>
      <c r="N1198" s="198"/>
      <c r="O1198" s="198"/>
      <c r="P1198" s="197"/>
      <c r="Q1198" s="197"/>
      <c r="R1198" s="198"/>
      <c r="S1198" s="198"/>
      <c r="T1198" s="197"/>
      <c r="U1198" s="197"/>
      <c r="V1198" s="198"/>
      <c r="W1198" s="198"/>
      <c r="X1198" s="197"/>
      <c r="Y1198" s="197"/>
      <c r="Z1198" s="198"/>
      <c r="AA1198" s="198"/>
      <c r="AB1198" s="197"/>
      <c r="AC1198" s="197"/>
      <c r="AD1198" s="198"/>
      <c r="AE1198" s="198"/>
      <c r="AF1198" s="197">
        <f t="shared" si="269"/>
        <v>3.0000000000000009E-2</v>
      </c>
      <c r="AG1198" s="197">
        <f t="shared" si="260"/>
        <v>0.64402500000000062</v>
      </c>
      <c r="AH1198" s="198">
        <f>ROW(AC49)*AF1198^IF(AG1198=100%,0,1)*PRODUCT(INDEX(1-AF$1149:AF1197,))</f>
        <v>0.36049325909928293</v>
      </c>
      <c r="AI1198" s="198">
        <f t="shared" si="261"/>
        <v>15.465939316211443</v>
      </c>
      <c r="AJ1198" s="197">
        <f t="shared" si="270"/>
        <v>2.0000000000000004E-2</v>
      </c>
      <c r="AK1198" s="197">
        <f t="shared" si="263"/>
        <v>0.43361249999999962</v>
      </c>
      <c r="AL1198" s="198">
        <f>ROW(AG49)*AJ1198^IF(AK1198=100%,0,1)*PRODUCT(INDEX(1-AJ$1149:AJ1197,))</f>
        <v>0.38215789812263329</v>
      </c>
      <c r="AM1198" s="199">
        <f t="shared" si="264"/>
        <v>13.477509527411744</v>
      </c>
      <c r="AN1198" s="190"/>
    </row>
    <row r="1199" spans="1:40" ht="14.45" hidden="1" customHeight="1">
      <c r="A1199" s="190"/>
      <c r="B1199" s="686"/>
      <c r="C1199" s="196">
        <v>49</v>
      </c>
      <c r="D1199" s="200"/>
      <c r="E1199" s="200"/>
      <c r="F1199" s="198"/>
      <c r="G1199" s="198"/>
      <c r="H1199" s="197"/>
      <c r="I1199" s="197"/>
      <c r="J1199" s="198"/>
      <c r="K1199" s="198"/>
      <c r="L1199" s="197"/>
      <c r="M1199" s="197"/>
      <c r="N1199" s="198"/>
      <c r="O1199" s="198"/>
      <c r="P1199" s="197"/>
      <c r="Q1199" s="197"/>
      <c r="R1199" s="198"/>
      <c r="S1199" s="198"/>
      <c r="T1199" s="197"/>
      <c r="U1199" s="197"/>
      <c r="V1199" s="198"/>
      <c r="W1199" s="198"/>
      <c r="X1199" s="197"/>
      <c r="Y1199" s="197"/>
      <c r="Z1199" s="198"/>
      <c r="AA1199" s="198"/>
      <c r="AB1199" s="197"/>
      <c r="AC1199" s="197"/>
      <c r="AD1199" s="198"/>
      <c r="AE1199" s="198"/>
      <c r="AF1199" s="197">
        <f t="shared" si="269"/>
        <v>3.0000000000000009E-2</v>
      </c>
      <c r="AG1199" s="197">
        <f t="shared" si="260"/>
        <v>0.65797500000000064</v>
      </c>
      <c r="AH1199" s="198">
        <f>ROW(AC50)*AF1199^IF(AG1199=100%,0,1)*PRODUCT(INDEX(1-AF$1149:AF1198,))</f>
        <v>0.35681475645541266</v>
      </c>
      <c r="AI1199" s="198">
        <f t="shared" si="261"/>
        <v>15.822754072666855</v>
      </c>
      <c r="AJ1199" s="197">
        <f t="shared" si="270"/>
        <v>2.0000000000000004E-2</v>
      </c>
      <c r="AK1199" s="197">
        <f t="shared" si="263"/>
        <v>0.4429124999999996</v>
      </c>
      <c r="AL1199" s="198">
        <f>ROW(AG50)*AJ1199^IF(AK1199=100%,0,1)*PRODUCT(INDEX(1-AJ$1149:AJ1198,))</f>
        <v>0.38215789812263334</v>
      </c>
      <c r="AM1199" s="199">
        <f t="shared" si="264"/>
        <v>13.859667425534377</v>
      </c>
      <c r="AN1199" s="190"/>
    </row>
    <row r="1200" spans="1:40" ht="14.45" hidden="1" customHeight="1">
      <c r="A1200" s="190"/>
      <c r="B1200" s="686"/>
      <c r="C1200" s="196">
        <v>50</v>
      </c>
      <c r="D1200" s="200"/>
      <c r="E1200" s="200"/>
      <c r="F1200" s="198"/>
      <c r="G1200" s="198"/>
      <c r="H1200" s="197"/>
      <c r="I1200" s="197"/>
      <c r="J1200" s="198"/>
      <c r="K1200" s="198"/>
      <c r="L1200" s="197"/>
      <c r="M1200" s="197"/>
      <c r="N1200" s="198"/>
      <c r="O1200" s="198"/>
      <c r="P1200" s="197"/>
      <c r="Q1200" s="197"/>
      <c r="R1200" s="198"/>
      <c r="S1200" s="198"/>
      <c r="T1200" s="197"/>
      <c r="U1200" s="197"/>
      <c r="V1200" s="198"/>
      <c r="W1200" s="198"/>
      <c r="X1200" s="197"/>
      <c r="Y1200" s="197"/>
      <c r="Z1200" s="198"/>
      <c r="AA1200" s="198"/>
      <c r="AB1200" s="197"/>
      <c r="AC1200" s="197"/>
      <c r="AD1200" s="198"/>
      <c r="AE1200" s="198"/>
      <c r="AF1200" s="197">
        <f t="shared" si="269"/>
        <v>3.0000000000000009E-2</v>
      </c>
      <c r="AG1200" s="197">
        <f t="shared" si="260"/>
        <v>0.67192500000000066</v>
      </c>
      <c r="AH1200" s="198">
        <f>ROW(AC51)*AF1200^IF(AG1200=100%,0,1)*PRODUCT(INDEX(1-AF$1149:AF1199,))</f>
        <v>0.35303252003698526</v>
      </c>
      <c r="AI1200" s="198">
        <f t="shared" si="261"/>
        <v>16.17578659270384</v>
      </c>
      <c r="AJ1200" s="197">
        <f t="shared" si="270"/>
        <v>2.0000000000000004E-2</v>
      </c>
      <c r="AK1200" s="197">
        <f t="shared" si="263"/>
        <v>0.45221249999999957</v>
      </c>
      <c r="AL1200" s="198">
        <f>ROW(AG51)*AJ1200^IF(AK1200=100%,0,1)*PRODUCT(INDEX(1-AJ$1149:AJ1199,))</f>
        <v>0.38200503496338423</v>
      </c>
      <c r="AM1200" s="199">
        <f t="shared" si="264"/>
        <v>14.241672460497762</v>
      </c>
      <c r="AN1200" s="190"/>
    </row>
    <row r="1201" spans="1:40" ht="14.45" hidden="1" customHeight="1">
      <c r="A1201" s="190"/>
      <c r="B1201" s="686"/>
      <c r="C1201" s="196">
        <v>51</v>
      </c>
      <c r="D1201" s="200"/>
      <c r="E1201" s="200"/>
      <c r="F1201" s="198"/>
      <c r="G1201" s="198"/>
      <c r="H1201" s="197"/>
      <c r="I1201" s="197"/>
      <c r="J1201" s="198"/>
      <c r="K1201" s="198"/>
      <c r="L1201" s="197"/>
      <c r="M1201" s="197"/>
      <c r="N1201" s="198"/>
      <c r="O1201" s="198"/>
      <c r="P1201" s="197"/>
      <c r="Q1201" s="197"/>
      <c r="R1201" s="198"/>
      <c r="S1201" s="198"/>
      <c r="T1201" s="197"/>
      <c r="U1201" s="197"/>
      <c r="V1201" s="198"/>
      <c r="W1201" s="198"/>
      <c r="X1201" s="197"/>
      <c r="Y1201" s="197"/>
      <c r="Z1201" s="198"/>
      <c r="AA1201" s="198"/>
      <c r="AB1201" s="197"/>
      <c r="AC1201" s="197"/>
      <c r="AD1201" s="198"/>
      <c r="AE1201" s="198"/>
      <c r="AF1201" s="197">
        <f t="shared" si="269"/>
        <v>3.0000000000000009E-2</v>
      </c>
      <c r="AG1201" s="197">
        <f t="shared" si="260"/>
        <v>0.68587500000000068</v>
      </c>
      <c r="AH1201" s="198">
        <f>ROW(AC52)*AF1201^IF(AG1201=100%,0,1)*PRODUCT(INDEX(1-AF$1149:AF1200,))</f>
        <v>0.34915608452285368</v>
      </c>
      <c r="AI1201" s="198">
        <f t="shared" si="261"/>
        <v>16.524942677226694</v>
      </c>
      <c r="AJ1201" s="197">
        <f t="shared" si="270"/>
        <v>2.0000000000000004E-2</v>
      </c>
      <c r="AK1201" s="197">
        <f t="shared" si="263"/>
        <v>0.46151249999999955</v>
      </c>
      <c r="AL1201" s="198">
        <f>ROW(AG52)*AJ1201^IF(AK1201=100%,0,1)*PRODUCT(INDEX(1-AJ$1149:AJ1200,))</f>
        <v>0.38170542317125611</v>
      </c>
      <c r="AM1201" s="199">
        <f t="shared" si="264"/>
        <v>14.623377883669018</v>
      </c>
      <c r="AN1201" s="190"/>
    </row>
    <row r="1202" spans="1:40" ht="14.45" hidden="1" customHeight="1">
      <c r="A1202" s="190"/>
      <c r="B1202" s="686"/>
      <c r="C1202" s="196">
        <v>52</v>
      </c>
      <c r="D1202" s="200"/>
      <c r="E1202" s="200"/>
      <c r="F1202" s="198"/>
      <c r="G1202" s="198"/>
      <c r="H1202" s="197"/>
      <c r="I1202" s="197"/>
      <c r="J1202" s="198"/>
      <c r="K1202" s="198"/>
      <c r="L1202" s="197"/>
      <c r="M1202" s="197"/>
      <c r="N1202" s="198"/>
      <c r="O1202" s="198"/>
      <c r="P1202" s="197"/>
      <c r="Q1202" s="197"/>
      <c r="R1202" s="198"/>
      <c r="S1202" s="198"/>
      <c r="T1202" s="197"/>
      <c r="U1202" s="197"/>
      <c r="V1202" s="198"/>
      <c r="W1202" s="198"/>
      <c r="X1202" s="197"/>
      <c r="Y1202" s="197"/>
      <c r="Z1202" s="198"/>
      <c r="AA1202" s="198"/>
      <c r="AB1202" s="197"/>
      <c r="AC1202" s="197"/>
      <c r="AD1202" s="198"/>
      <c r="AE1202" s="198"/>
      <c r="AF1202" s="197">
        <f t="shared" si="269"/>
        <v>3.0000000000000009E-2</v>
      </c>
      <c r="AG1202" s="197">
        <f t="shared" si="260"/>
        <v>0.6998250000000007</v>
      </c>
      <c r="AH1202" s="198">
        <f>ROW(AC53)*AF1202^IF(AG1202=100%,0,1)*PRODUCT(INDEX(1-AF$1149:AF1201,))</f>
        <v>0.34519450587153666</v>
      </c>
      <c r="AI1202" s="198">
        <f t="shared" si="261"/>
        <v>16.87013718309823</v>
      </c>
      <c r="AJ1202" s="197">
        <f t="shared" si="270"/>
        <v>2.0000000000000004E-2</v>
      </c>
      <c r="AK1202" s="197">
        <f t="shared" si="263"/>
        <v>0.47081249999999952</v>
      </c>
      <c r="AL1202" s="198">
        <f>ROW(AG53)*AJ1202^IF(AK1202=100%,0,1)*PRODUCT(INDEX(1-AJ$1149:AJ1201,))</f>
        <v>0.38126499383682771</v>
      </c>
      <c r="AM1202" s="199">
        <f t="shared" si="264"/>
        <v>15.004642877505846</v>
      </c>
      <c r="AN1202" s="190"/>
    </row>
    <row r="1203" spans="1:40" ht="14.45" hidden="1" customHeight="1">
      <c r="A1203" s="190"/>
      <c r="B1203" s="686"/>
      <c r="C1203" s="196">
        <v>53</v>
      </c>
      <c r="D1203" s="200"/>
      <c r="E1203" s="200"/>
      <c r="F1203" s="198"/>
      <c r="G1203" s="198"/>
      <c r="H1203" s="197"/>
      <c r="I1203" s="197"/>
      <c r="J1203" s="198"/>
      <c r="K1203" s="198"/>
      <c r="L1203" s="197"/>
      <c r="M1203" s="197"/>
      <c r="N1203" s="198"/>
      <c r="O1203" s="198"/>
      <c r="P1203" s="197"/>
      <c r="Q1203" s="197"/>
      <c r="R1203" s="198"/>
      <c r="S1203" s="198"/>
      <c r="T1203" s="197"/>
      <c r="U1203" s="197"/>
      <c r="V1203" s="198"/>
      <c r="W1203" s="198"/>
      <c r="X1203" s="197"/>
      <c r="Y1203" s="197"/>
      <c r="Z1203" s="198"/>
      <c r="AA1203" s="198"/>
      <c r="AB1203" s="197"/>
      <c r="AC1203" s="197"/>
      <c r="AD1203" s="198"/>
      <c r="AE1203" s="198"/>
      <c r="AF1203" s="197">
        <f t="shared" si="269"/>
        <v>3.0000000000000009E-2</v>
      </c>
      <c r="AG1203" s="197">
        <f t="shared" si="260"/>
        <v>0.71377500000000071</v>
      </c>
      <c r="AH1203" s="198">
        <f>ROW(AC54)*AF1203^IF(AG1203=100%,0,1)*PRODUCT(INDEX(1-AF$1149:AF1202,))</f>
        <v>0.34115638146322808</v>
      </c>
      <c r="AI1203" s="198">
        <f t="shared" si="261"/>
        <v>17.211293564561458</v>
      </c>
      <c r="AJ1203" s="197">
        <f t="shared" si="270"/>
        <v>2.0000000000000004E-2</v>
      </c>
      <c r="AK1203" s="197">
        <f t="shared" si="263"/>
        <v>0.4801124999999995</v>
      </c>
      <c r="AL1203" s="198">
        <f>ROW(AG54)*AJ1203^IF(AK1203=100%,0,1)*PRODUCT(INDEX(1-AJ$1149:AJ1202,))</f>
        <v>0.38068949950650793</v>
      </c>
      <c r="AM1203" s="199">
        <f t="shared" si="264"/>
        <v>15.385332377012354</v>
      </c>
      <c r="AN1203" s="190"/>
    </row>
    <row r="1204" spans="1:40" ht="14.45" hidden="1" customHeight="1">
      <c r="A1204" s="190"/>
      <c r="B1204" s="686"/>
      <c r="C1204" s="196">
        <v>54</v>
      </c>
      <c r="D1204" s="200"/>
      <c r="E1204" s="200"/>
      <c r="F1204" s="198"/>
      <c r="G1204" s="198"/>
      <c r="H1204" s="197"/>
      <c r="I1204" s="197"/>
      <c r="J1204" s="198"/>
      <c r="K1204" s="198"/>
      <c r="L1204" s="197"/>
      <c r="M1204" s="197"/>
      <c r="N1204" s="198"/>
      <c r="O1204" s="198"/>
      <c r="P1204" s="197"/>
      <c r="Q1204" s="197"/>
      <c r="R1204" s="198"/>
      <c r="S1204" s="198"/>
      <c r="T1204" s="197"/>
      <c r="U1204" s="197"/>
      <c r="V1204" s="198"/>
      <c r="W1204" s="198"/>
      <c r="X1204" s="197"/>
      <c r="Y1204" s="197"/>
      <c r="Z1204" s="198"/>
      <c r="AA1204" s="198"/>
      <c r="AB1204" s="197"/>
      <c r="AC1204" s="197"/>
      <c r="AD1204" s="198"/>
      <c r="AE1204" s="198"/>
      <c r="AF1204" s="197">
        <f t="shared" si="269"/>
        <v>3.0000000000000009E-2</v>
      </c>
      <c r="AG1204" s="197">
        <f t="shared" si="260"/>
        <v>0.72772500000000073</v>
      </c>
      <c r="AH1204" s="198">
        <f>ROW(AC55)*AF1204^IF(AG1204=100%,0,1)*PRODUCT(INDEX(1-AF$1149:AF1203,))</f>
        <v>0.33704986946413368</v>
      </c>
      <c r="AI1204" s="198">
        <f t="shared" si="261"/>
        <v>17.548343434025593</v>
      </c>
      <c r="AJ1204" s="197">
        <f t="shared" si="270"/>
        <v>2.0000000000000004E-2</v>
      </c>
      <c r="AK1204" s="197">
        <f t="shared" si="263"/>
        <v>0.48941249999999947</v>
      </c>
      <c r="AL1204" s="198">
        <f>ROW(AG55)*AJ1204^IF(AK1204=100%,0,1)*PRODUCT(INDEX(1-AJ$1149:AJ1203,))</f>
        <v>0.37998451895186625</v>
      </c>
      <c r="AM1204" s="199">
        <f t="shared" si="264"/>
        <v>15.76531689596422</v>
      </c>
      <c r="AN1204" s="190"/>
    </row>
    <row r="1205" spans="1:40" ht="14.45" hidden="1" customHeight="1">
      <c r="A1205" s="190"/>
      <c r="B1205" s="686"/>
      <c r="C1205" s="196">
        <v>55</v>
      </c>
      <c r="D1205" s="200"/>
      <c r="E1205" s="200"/>
      <c r="F1205" s="198"/>
      <c r="G1205" s="198"/>
      <c r="H1205" s="197"/>
      <c r="I1205" s="197"/>
      <c r="J1205" s="198"/>
      <c r="K1205" s="198"/>
      <c r="L1205" s="197"/>
      <c r="M1205" s="197"/>
      <c r="N1205" s="198"/>
      <c r="O1205" s="198"/>
      <c r="P1205" s="197"/>
      <c r="Q1205" s="197"/>
      <c r="R1205" s="198"/>
      <c r="S1205" s="198"/>
      <c r="T1205" s="197"/>
      <c r="U1205" s="197"/>
      <c r="V1205" s="198"/>
      <c r="W1205" s="198"/>
      <c r="X1205" s="197"/>
      <c r="Y1205" s="197"/>
      <c r="Z1205" s="198"/>
      <c r="AA1205" s="198"/>
      <c r="AB1205" s="197"/>
      <c r="AC1205" s="197"/>
      <c r="AD1205" s="198"/>
      <c r="AE1205" s="198"/>
      <c r="AF1205" s="197">
        <f t="shared" si="269"/>
        <v>3.0000000000000009E-2</v>
      </c>
      <c r="AG1205" s="197">
        <f t="shared" si="260"/>
        <v>0.74167500000000075</v>
      </c>
      <c r="AH1205" s="198">
        <f>ROW(AC56)*AF1205^IF(AG1205=100%,0,1)*PRODUCT(INDEX(1-AF$1149:AF1204,))</f>
        <v>0.33288270744166804</v>
      </c>
      <c r="AI1205" s="198">
        <f t="shared" si="261"/>
        <v>17.881226141467263</v>
      </c>
      <c r="AJ1205" s="197">
        <f t="shared" si="270"/>
        <v>2.0000000000000004E-2</v>
      </c>
      <c r="AK1205" s="197">
        <f t="shared" si="263"/>
        <v>0.49871249999999945</v>
      </c>
      <c r="AL1205" s="198">
        <f>ROW(AG56)*AJ1205^IF(AK1205=100%,0,1)*PRODUCT(INDEX(1-AJ$1149:AJ1204,))</f>
        <v>0.37915546181960758</v>
      </c>
      <c r="AM1205" s="199">
        <f t="shared" si="264"/>
        <v>16.14447235778383</v>
      </c>
      <c r="AN1205" s="190"/>
    </row>
    <row r="1206" spans="1:40" ht="14.45" hidden="1" customHeight="1">
      <c r="A1206" s="190"/>
      <c r="B1206" s="686"/>
      <c r="C1206" s="196">
        <v>56</v>
      </c>
      <c r="D1206" s="200"/>
      <c r="E1206" s="200"/>
      <c r="F1206" s="198"/>
      <c r="G1206" s="198"/>
      <c r="H1206" s="197"/>
      <c r="I1206" s="197"/>
      <c r="J1206" s="198"/>
      <c r="K1206" s="198"/>
      <c r="L1206" s="197"/>
      <c r="M1206" s="197"/>
      <c r="N1206" s="198"/>
      <c r="O1206" s="198"/>
      <c r="P1206" s="197"/>
      <c r="Q1206" s="197"/>
      <c r="R1206" s="198"/>
      <c r="S1206" s="198"/>
      <c r="T1206" s="197"/>
      <c r="U1206" s="197"/>
      <c r="V1206" s="198"/>
      <c r="W1206" s="198"/>
      <c r="X1206" s="197"/>
      <c r="Y1206" s="197"/>
      <c r="Z1206" s="198"/>
      <c r="AA1206" s="198"/>
      <c r="AB1206" s="197"/>
      <c r="AC1206" s="197"/>
      <c r="AD1206" s="198"/>
      <c r="AE1206" s="198"/>
      <c r="AF1206" s="197">
        <f t="shared" si="269"/>
        <v>3.0000000000000009E-2</v>
      </c>
      <c r="AG1206" s="197">
        <f t="shared" si="260"/>
        <v>0.75562500000000077</v>
      </c>
      <c r="AH1206" s="198">
        <f>ROW(AC57)*AF1206^IF(AG1206=100%,0,1)*PRODUCT(INDEX(1-AF$1149:AF1205,))</f>
        <v>0.32866223025803259</v>
      </c>
      <c r="AI1206" s="198">
        <f t="shared" si="261"/>
        <v>18.209888371725295</v>
      </c>
      <c r="AJ1206" s="197">
        <f t="shared" si="270"/>
        <v>2.0000000000000004E-2</v>
      </c>
      <c r="AK1206" s="197">
        <f t="shared" si="263"/>
        <v>0.50801249999999942</v>
      </c>
      <c r="AL1206" s="198">
        <f>ROW(AG57)*AJ1206^IF(AK1206=100%,0,1)*PRODUCT(INDEX(1-AJ$1149:AJ1205,))</f>
        <v>0.37820757316505849</v>
      </c>
      <c r="AM1206" s="199">
        <f t="shared" si="264"/>
        <v>16.52267993094889</v>
      </c>
      <c r="AN1206" s="190"/>
    </row>
    <row r="1207" spans="1:40" ht="14.45" hidden="1" customHeight="1">
      <c r="A1207" s="190"/>
      <c r="B1207" s="686"/>
      <c r="C1207" s="196">
        <v>57</v>
      </c>
      <c r="D1207" s="200"/>
      <c r="E1207" s="200"/>
      <c r="F1207" s="198"/>
      <c r="G1207" s="198"/>
      <c r="H1207" s="197"/>
      <c r="I1207" s="197"/>
      <c r="J1207" s="198"/>
      <c r="K1207" s="198"/>
      <c r="L1207" s="197"/>
      <c r="M1207" s="197"/>
      <c r="N1207" s="198"/>
      <c r="O1207" s="198"/>
      <c r="P1207" s="197"/>
      <c r="Q1207" s="197"/>
      <c r="R1207" s="198"/>
      <c r="S1207" s="198"/>
      <c r="T1207" s="197"/>
      <c r="U1207" s="197"/>
      <c r="V1207" s="198"/>
      <c r="W1207" s="198"/>
      <c r="X1207" s="197"/>
      <c r="Y1207" s="197"/>
      <c r="Z1207" s="198"/>
      <c r="AA1207" s="198"/>
      <c r="AB1207" s="197"/>
      <c r="AC1207" s="197"/>
      <c r="AD1207" s="198"/>
      <c r="AE1207" s="198"/>
      <c r="AF1207" s="197">
        <f t="shared" si="269"/>
        <v>3.0000000000000009E-2</v>
      </c>
      <c r="AG1207" s="197">
        <f t="shared" si="260"/>
        <v>0.76957500000000079</v>
      </c>
      <c r="AH1207" s="198">
        <f>ROW(AC58)*AF1207^IF(AG1207=100%,0,1)*PRODUCT(INDEX(1-AF$1149:AF1206,))</f>
        <v>0.32439538726871775</v>
      </c>
      <c r="AI1207" s="198">
        <f t="shared" si="261"/>
        <v>18.534283758994015</v>
      </c>
      <c r="AJ1207" s="197">
        <f t="shared" si="270"/>
        <v>2.0000000000000004E-2</v>
      </c>
      <c r="AK1207" s="197">
        <f t="shared" si="263"/>
        <v>0.5173124999999994</v>
      </c>
      <c r="AL1207" s="198">
        <f>ROW(AG58)*AJ1207^IF(AK1207=100%,0,1)*PRODUCT(INDEX(1-AJ$1149:AJ1206,))</f>
        <v>0.3771459378719636</v>
      </c>
      <c r="AM1207" s="199">
        <f t="shared" si="264"/>
        <v>16.899825868820852</v>
      </c>
      <c r="AN1207" s="190"/>
    </row>
    <row r="1208" spans="1:40" ht="14.45" hidden="1" customHeight="1">
      <c r="A1208" s="190"/>
      <c r="B1208" s="686"/>
      <c r="C1208" s="196">
        <v>58</v>
      </c>
      <c r="D1208" s="200"/>
      <c r="E1208" s="200"/>
      <c r="F1208" s="198"/>
      <c r="G1208" s="198"/>
      <c r="H1208" s="197"/>
      <c r="I1208" s="197"/>
      <c r="J1208" s="198"/>
      <c r="K1208" s="198"/>
      <c r="L1208" s="197"/>
      <c r="M1208" s="197"/>
      <c r="N1208" s="198"/>
      <c r="O1208" s="198"/>
      <c r="P1208" s="197"/>
      <c r="Q1208" s="197"/>
      <c r="R1208" s="198"/>
      <c r="S1208" s="198"/>
      <c r="T1208" s="197"/>
      <c r="U1208" s="197"/>
      <c r="V1208" s="198"/>
      <c r="W1208" s="198"/>
      <c r="X1208" s="197"/>
      <c r="Y1208" s="197"/>
      <c r="Z1208" s="198"/>
      <c r="AA1208" s="198"/>
      <c r="AB1208" s="197"/>
      <c r="AC1208" s="197"/>
      <c r="AD1208" s="198"/>
      <c r="AE1208" s="198"/>
      <c r="AF1208" s="197">
        <f t="shared" si="269"/>
        <v>3.0000000000000009E-2</v>
      </c>
      <c r="AG1208" s="197">
        <f t="shared" si="260"/>
        <v>0.7835250000000008</v>
      </c>
      <c r="AH1208" s="198">
        <f>ROW(AC59)*AF1208^IF(AG1208=100%,0,1)*PRODUCT(INDEX(1-AF$1149:AF1207,))</f>
        <v>0.3200887588515296</v>
      </c>
      <c r="AI1208" s="198">
        <f t="shared" si="261"/>
        <v>18.854372517845544</v>
      </c>
      <c r="AJ1208" s="197">
        <f t="shared" si="270"/>
        <v>2.0000000000000004E-2</v>
      </c>
      <c r="AK1208" s="197">
        <f t="shared" si="263"/>
        <v>0.52661249999999937</v>
      </c>
      <c r="AL1208" s="198">
        <f>ROW(AG59)*AJ1208^IF(AK1208=100%,0,1)*PRODUCT(INDEX(1-AJ$1149:AJ1207,))</f>
        <v>0.37597548496132649</v>
      </c>
      <c r="AM1208" s="199">
        <f t="shared" si="264"/>
        <v>17.275801353782178</v>
      </c>
      <c r="AN1208" s="190"/>
    </row>
    <row r="1209" spans="1:40" ht="14.45" hidden="1" customHeight="1">
      <c r="A1209" s="190"/>
      <c r="B1209" s="686"/>
      <c r="C1209" s="196">
        <v>59</v>
      </c>
      <c r="D1209" s="200"/>
      <c r="E1209" s="200"/>
      <c r="F1209" s="198"/>
      <c r="G1209" s="198"/>
      <c r="H1209" s="197"/>
      <c r="I1209" s="197"/>
      <c r="J1209" s="198"/>
      <c r="K1209" s="198"/>
      <c r="L1209" s="197"/>
      <c r="M1209" s="197"/>
      <c r="N1209" s="198"/>
      <c r="O1209" s="198"/>
      <c r="P1209" s="197"/>
      <c r="Q1209" s="197"/>
      <c r="R1209" s="198"/>
      <c r="S1209" s="198"/>
      <c r="T1209" s="197"/>
      <c r="U1209" s="197"/>
      <c r="V1209" s="198"/>
      <c r="W1209" s="198"/>
      <c r="X1209" s="197"/>
      <c r="Y1209" s="197"/>
      <c r="Z1209" s="198"/>
      <c r="AA1209" s="198"/>
      <c r="AB1209" s="197"/>
      <c r="AC1209" s="197"/>
      <c r="AD1209" s="198"/>
      <c r="AE1209" s="198"/>
      <c r="AF1209" s="197">
        <f t="shared" si="269"/>
        <v>3.0000000000000009E-2</v>
      </c>
      <c r="AG1209" s="197">
        <f t="shared" si="260"/>
        <v>0.79747500000000082</v>
      </c>
      <c r="AH1209" s="198">
        <f>ROW(AC60)*AF1209^IF(AG1209=100%,0,1)*PRODUCT(INDEX(1-AF$1149:AF1208,))</f>
        <v>0.31574857229083092</v>
      </c>
      <c r="AI1209" s="198">
        <f t="shared" si="261"/>
        <v>19.170121090136377</v>
      </c>
      <c r="AJ1209" s="197">
        <f t="shared" si="270"/>
        <v>2.0000000000000004E-2</v>
      </c>
      <c r="AK1209" s="197">
        <f t="shared" si="263"/>
        <v>0.53591249999999935</v>
      </c>
      <c r="AL1209" s="198">
        <f>ROW(AG60)*AJ1209^IF(AK1209=100%,0,1)*PRODUCT(INDEX(1-AJ$1149:AJ1208,))</f>
        <v>0.37470099179196609</v>
      </c>
      <c r="AM1209" s="199">
        <f t="shared" si="264"/>
        <v>17.650502345574143</v>
      </c>
      <c r="AN1209" s="190"/>
    </row>
    <row r="1210" spans="1:40" ht="14.45" hidden="1" customHeight="1">
      <c r="A1210" s="190"/>
      <c r="B1210" s="686"/>
      <c r="C1210" s="196">
        <v>60</v>
      </c>
      <c r="D1210" s="200"/>
      <c r="E1210" s="200"/>
      <c r="F1210" s="198"/>
      <c r="G1210" s="198"/>
      <c r="H1210" s="197"/>
      <c r="I1210" s="197"/>
      <c r="J1210" s="198"/>
      <c r="K1210" s="198"/>
      <c r="L1210" s="197"/>
      <c r="M1210" s="197"/>
      <c r="N1210" s="198"/>
      <c r="O1210" s="198"/>
      <c r="P1210" s="197"/>
      <c r="Q1210" s="197"/>
      <c r="R1210" s="198"/>
      <c r="S1210" s="198"/>
      <c r="T1210" s="197"/>
      <c r="U1210" s="197"/>
      <c r="V1210" s="198"/>
      <c r="W1210" s="198"/>
      <c r="X1210" s="197"/>
      <c r="Y1210" s="197"/>
      <c r="Z1210" s="198"/>
      <c r="AA1210" s="198"/>
      <c r="AB1210" s="197"/>
      <c r="AC1210" s="197"/>
      <c r="AD1210" s="198"/>
      <c r="AE1210" s="198"/>
      <c r="AF1210" s="197">
        <f t="shared" si="269"/>
        <v>3.0000000000000009E-2</v>
      </c>
      <c r="AG1210" s="197">
        <f t="shared" si="260"/>
        <v>0.81142500000000084</v>
      </c>
      <c r="AH1210" s="198">
        <f>ROW(AC61)*AF1210^IF(AG1210=100%,0,1)*PRODUCT(INDEX(1-AF$1149:AF1209,))</f>
        <v>0.31138071704080772</v>
      </c>
      <c r="AI1210" s="198">
        <f t="shared" si="261"/>
        <v>19.481501807177185</v>
      </c>
      <c r="AJ1210" s="197">
        <f t="shared" si="270"/>
        <v>2.0000000000000004E-2</v>
      </c>
      <c r="AK1210" s="197">
        <f t="shared" si="263"/>
        <v>0.54521249999999932</v>
      </c>
      <c r="AL1210" s="198">
        <f>ROW(AG61)*AJ1210^IF(AK1210=100%,0,1)*PRODUCT(INDEX(1-AJ$1149:AJ1209,))</f>
        <v>0.37332708815539561</v>
      </c>
      <c r="AM1210" s="199">
        <f t="shared" si="264"/>
        <v>18.023829433729539</v>
      </c>
      <c r="AN1210" s="190"/>
    </row>
    <row r="1211" spans="1:40" ht="14.45" hidden="1" customHeight="1">
      <c r="A1211" s="190"/>
      <c r="B1211" s="686"/>
      <c r="C1211" s="196">
        <v>61</v>
      </c>
      <c r="D1211" s="200"/>
      <c r="E1211" s="200"/>
      <c r="F1211" s="198"/>
      <c r="G1211" s="198"/>
      <c r="H1211" s="197"/>
      <c r="I1211" s="197"/>
      <c r="J1211" s="198"/>
      <c r="K1211" s="198"/>
      <c r="L1211" s="197"/>
      <c r="M1211" s="197"/>
      <c r="N1211" s="198"/>
      <c r="O1211" s="198"/>
      <c r="P1211" s="197"/>
      <c r="Q1211" s="197"/>
      <c r="R1211" s="198"/>
      <c r="S1211" s="198"/>
      <c r="T1211" s="197"/>
      <c r="U1211" s="197"/>
      <c r="V1211" s="198"/>
      <c r="W1211" s="198"/>
      <c r="X1211" s="197"/>
      <c r="Y1211" s="197"/>
      <c r="Z1211" s="198"/>
      <c r="AA1211" s="198"/>
      <c r="AB1211" s="197"/>
      <c r="AC1211" s="197"/>
      <c r="AD1211" s="198"/>
      <c r="AE1211" s="198"/>
      <c r="AF1211" s="197">
        <f t="shared" si="269"/>
        <v>3.0000000000000009E-2</v>
      </c>
      <c r="AG1211" s="197">
        <f t="shared" si="260"/>
        <v>0.82537500000000086</v>
      </c>
      <c r="AH1211" s="198">
        <f>ROW(AC62)*AF1211^IF(AG1211=100%,0,1)*PRODUCT(INDEX(1-AF$1149:AF1210,))</f>
        <v>0.30699075939072423</v>
      </c>
      <c r="AI1211" s="198">
        <f t="shared" si="261"/>
        <v>19.788492566567911</v>
      </c>
      <c r="AJ1211" s="197">
        <f t="shared" si="270"/>
        <v>2.0000000000000004E-2</v>
      </c>
      <c r="AK1211" s="197">
        <f t="shared" si="263"/>
        <v>0.5545124999999993</v>
      </c>
      <c r="AL1211" s="198">
        <f>ROW(AG62)*AJ1211^IF(AK1211=100%,0,1)*PRODUCT(INDEX(1-AJ$1149:AJ1210,))</f>
        <v>0.37185826026757107</v>
      </c>
      <c r="AM1211" s="199">
        <f t="shared" si="264"/>
        <v>18.395687693997111</v>
      </c>
      <c r="AN1211" s="190"/>
    </row>
    <row r="1212" spans="1:40" ht="14.45" hidden="1" customHeight="1">
      <c r="A1212" s="190"/>
      <c r="B1212" s="686"/>
      <c r="C1212" s="196">
        <v>62</v>
      </c>
      <c r="D1212" s="200"/>
      <c r="E1212" s="200"/>
      <c r="F1212" s="198"/>
      <c r="G1212" s="198"/>
      <c r="H1212" s="197"/>
      <c r="I1212" s="197"/>
      <c r="J1212" s="198"/>
      <c r="K1212" s="198"/>
      <c r="L1212" s="197"/>
      <c r="M1212" s="197"/>
      <c r="N1212" s="198"/>
      <c r="O1212" s="198"/>
      <c r="P1212" s="197"/>
      <c r="Q1212" s="197"/>
      <c r="R1212" s="198"/>
      <c r="S1212" s="198"/>
      <c r="T1212" s="197"/>
      <c r="U1212" s="197"/>
      <c r="V1212" s="198"/>
      <c r="W1212" s="198"/>
      <c r="X1212" s="197"/>
      <c r="Y1212" s="197"/>
      <c r="Z1212" s="198"/>
      <c r="AA1212" s="198"/>
      <c r="AB1212" s="197"/>
      <c r="AC1212" s="197"/>
      <c r="AD1212" s="198"/>
      <c r="AE1212" s="198"/>
      <c r="AF1212" s="197">
        <f t="shared" si="269"/>
        <v>3.0000000000000009E-2</v>
      </c>
      <c r="AG1212" s="197">
        <f t="shared" si="260"/>
        <v>0.83932500000000088</v>
      </c>
      <c r="AH1212" s="198">
        <f>ROW(AC63)*AF1212^IF(AG1212=100%,0,1)*PRODUCT(INDEX(1-AF$1149:AF1211,))</f>
        <v>0.30258395655430897</v>
      </c>
      <c r="AI1212" s="198">
        <f t="shared" si="261"/>
        <v>20.091076523122219</v>
      </c>
      <c r="AJ1212" s="197">
        <f t="shared" si="270"/>
        <v>2.0000000000000004E-2</v>
      </c>
      <c r="AK1212" s="197">
        <f t="shared" si="263"/>
        <v>0.56381249999999927</v>
      </c>
      <c r="AL1212" s="198">
        <f>ROW(AG63)*AJ1212^IF(AK1212=100%,0,1)*PRODUCT(INDEX(1-AJ$1149:AJ1211,))</f>
        <v>0.3702988546599974</v>
      </c>
      <c r="AM1212" s="199">
        <f t="shared" si="264"/>
        <v>18.765986548657107</v>
      </c>
      <c r="AN1212" s="190"/>
    </row>
    <row r="1213" spans="1:40" ht="14.45" hidden="1" customHeight="1">
      <c r="A1213" s="190"/>
      <c r="B1213" s="686"/>
      <c r="C1213" s="196">
        <v>63</v>
      </c>
      <c r="D1213" s="200"/>
      <c r="E1213" s="200"/>
      <c r="F1213" s="198"/>
      <c r="G1213" s="198"/>
      <c r="H1213" s="197"/>
      <c r="I1213" s="197"/>
      <c r="J1213" s="198"/>
      <c r="K1213" s="198"/>
      <c r="L1213" s="197"/>
      <c r="M1213" s="197"/>
      <c r="N1213" s="198"/>
      <c r="O1213" s="198"/>
      <c r="P1213" s="197"/>
      <c r="Q1213" s="197"/>
      <c r="R1213" s="198"/>
      <c r="S1213" s="198"/>
      <c r="T1213" s="197"/>
      <c r="U1213" s="197"/>
      <c r="V1213" s="198"/>
      <c r="W1213" s="198"/>
      <c r="X1213" s="197"/>
      <c r="Y1213" s="197"/>
      <c r="Z1213" s="198"/>
      <c r="AA1213" s="198"/>
      <c r="AB1213" s="197"/>
      <c r="AC1213" s="197"/>
      <c r="AD1213" s="198"/>
      <c r="AE1213" s="198"/>
      <c r="AF1213" s="197">
        <f t="shared" si="269"/>
        <v>3.0000000000000009E-2</v>
      </c>
      <c r="AG1213" s="197">
        <f t="shared" si="260"/>
        <v>0.85327500000000089</v>
      </c>
      <c r="AH1213" s="198">
        <f>ROW(AC64)*AF1213^IF(AG1213=100%,0,1)*PRODUCT(INDEX(1-AF$1149:AF1212,))</f>
        <v>0.29816527020462702</v>
      </c>
      <c r="AI1213" s="198">
        <f t="shared" si="261"/>
        <v>20.389241793326846</v>
      </c>
      <c r="AJ1213" s="197">
        <f t="shared" si="270"/>
        <v>2.0000000000000004E-2</v>
      </c>
      <c r="AK1213" s="197">
        <f t="shared" si="263"/>
        <v>0.57311249999999925</v>
      </c>
      <c r="AL1213" s="198">
        <f>ROW(AG64)*AJ1213^IF(AK1213=100%,0,1)*PRODUCT(INDEX(1-AJ$1149:AJ1212,))</f>
        <v>0.36865308197261959</v>
      </c>
      <c r="AM1213" s="199">
        <f t="shared" si="264"/>
        <v>19.134639630629728</v>
      </c>
      <c r="AN1213" s="190"/>
    </row>
    <row r="1214" spans="1:40" ht="14.45" hidden="1" customHeight="1">
      <c r="A1214" s="190"/>
      <c r="B1214" s="686"/>
      <c r="C1214" s="196">
        <v>64</v>
      </c>
      <c r="D1214" s="200"/>
      <c r="E1214" s="200"/>
      <c r="F1214" s="198"/>
      <c r="G1214" s="198"/>
      <c r="H1214" s="197"/>
      <c r="I1214" s="197"/>
      <c r="J1214" s="198"/>
      <c r="K1214" s="198"/>
      <c r="L1214" s="197"/>
      <c r="M1214" s="197"/>
      <c r="N1214" s="198"/>
      <c r="O1214" s="198"/>
      <c r="P1214" s="197"/>
      <c r="Q1214" s="197"/>
      <c r="R1214" s="198"/>
      <c r="S1214" s="198"/>
      <c r="T1214" s="197"/>
      <c r="U1214" s="197"/>
      <c r="V1214" s="198"/>
      <c r="W1214" s="198"/>
      <c r="X1214" s="197"/>
      <c r="Y1214" s="197"/>
      <c r="Z1214" s="198"/>
      <c r="AA1214" s="198"/>
      <c r="AB1214" s="197"/>
      <c r="AC1214" s="197"/>
      <c r="AD1214" s="198"/>
      <c r="AE1214" s="198"/>
      <c r="AF1214" s="197">
        <f t="shared" si="269"/>
        <v>3.0000000000000009E-2</v>
      </c>
      <c r="AG1214" s="197">
        <f t="shared" si="260"/>
        <v>0.86722500000000091</v>
      </c>
      <c r="AH1214" s="198">
        <f>ROW(AC65)*AF1214^IF(AG1214=100%,0,1)*PRODUCT(INDEX(1-AF$1149:AF1213,))</f>
        <v>0.2937393794750271</v>
      </c>
      <c r="AI1214" s="198">
        <f t="shared" si="261"/>
        <v>20.682981172801874</v>
      </c>
      <c r="AJ1214" s="197">
        <f t="shared" si="270"/>
        <v>2.0000000000000004E-2</v>
      </c>
      <c r="AK1214" s="197">
        <f t="shared" si="263"/>
        <v>0.58241249999999922</v>
      </c>
      <c r="AL1214" s="198">
        <f>ROW(AG65)*AJ1214^IF(AK1214=100%,0,1)*PRODUCT(INDEX(1-AJ$1149:AJ1213,))</f>
        <v>0.3669250206508729</v>
      </c>
      <c r="AM1214" s="199">
        <f t="shared" si="264"/>
        <v>19.501564651280599</v>
      </c>
      <c r="AN1214" s="190"/>
    </row>
    <row r="1215" spans="1:40" ht="14.45" hidden="1" customHeight="1">
      <c r="A1215" s="190"/>
      <c r="B1215" s="686"/>
      <c r="C1215" s="196">
        <v>65</v>
      </c>
      <c r="D1215" s="200"/>
      <c r="E1215" s="200"/>
      <c r="F1215" s="198"/>
      <c r="G1215" s="198"/>
      <c r="H1215" s="197"/>
      <c r="I1215" s="197"/>
      <c r="J1215" s="198"/>
      <c r="K1215" s="198"/>
      <c r="L1215" s="197"/>
      <c r="M1215" s="197"/>
      <c r="N1215" s="198"/>
      <c r="O1215" s="198"/>
      <c r="P1215" s="197"/>
      <c r="Q1215" s="197"/>
      <c r="R1215" s="198"/>
      <c r="S1215" s="198"/>
      <c r="T1215" s="197"/>
      <c r="U1215" s="197"/>
      <c r="V1215" s="198"/>
      <c r="W1215" s="198"/>
      <c r="X1215" s="197"/>
      <c r="Y1215" s="197"/>
      <c r="Z1215" s="198"/>
      <c r="AA1215" s="198"/>
      <c r="AB1215" s="197"/>
      <c r="AC1215" s="197"/>
      <c r="AD1215" s="198"/>
      <c r="AE1215" s="198"/>
      <c r="AF1215" s="197">
        <f t="shared" si="269"/>
        <v>3.0000000000000009E-2</v>
      </c>
      <c r="AG1215" s="197">
        <f t="shared" ref="AG1215:AG1224" si="271">IF(AG1214+AF1214*0.465&gt;1,1,AG1214+AF1214*0.465)</f>
        <v>0.88117500000000093</v>
      </c>
      <c r="AH1215" s="198">
        <f>ROW(AC66)*AF1215^IF(AG1215=100%,0,1)*PRODUCT(INDEX(1-AF$1149:AF1214,))</f>
        <v>0.28931069344601901</v>
      </c>
      <c r="AI1215" s="198">
        <f t="shared" ref="AI1215:AI1224" si="272">SUM(AH1215+AI1214)</f>
        <v>20.972291866247893</v>
      </c>
      <c r="AJ1215" s="197">
        <f t="shared" si="270"/>
        <v>2.0000000000000004E-2</v>
      </c>
      <c r="AK1215" s="197">
        <f t="shared" ref="AK1215:AK1259" si="273">IF(AK1214+AJ1214*0.465&gt;1,1,AK1214+AJ1214*0.465)</f>
        <v>0.5917124999999992</v>
      </c>
      <c r="AL1215" s="198">
        <f>ROW(AG66)*AJ1215^IF(AK1215=100%,0,1)*PRODUCT(INDEX(1-AJ$1149:AJ1214,))</f>
        <v>0.36511862054920707</v>
      </c>
      <c r="AM1215" s="199">
        <f t="shared" ref="AM1215:AM1259" si="274">SUM(AL1215+AM1214)</f>
        <v>19.866683271829807</v>
      </c>
      <c r="AN1215" s="190"/>
    </row>
    <row r="1216" spans="1:40" ht="14.45" hidden="1" customHeight="1">
      <c r="A1216" s="190"/>
      <c r="B1216" s="686"/>
      <c r="C1216" s="196">
        <v>66</v>
      </c>
      <c r="D1216" s="200"/>
      <c r="E1216" s="200"/>
      <c r="F1216" s="198"/>
      <c r="G1216" s="198"/>
      <c r="H1216" s="197"/>
      <c r="I1216" s="197"/>
      <c r="J1216" s="198"/>
      <c r="K1216" s="198"/>
      <c r="L1216" s="197"/>
      <c r="M1216" s="197"/>
      <c r="N1216" s="198"/>
      <c r="O1216" s="198"/>
      <c r="P1216" s="197"/>
      <c r="Q1216" s="197"/>
      <c r="R1216" s="198"/>
      <c r="S1216" s="198"/>
      <c r="T1216" s="197"/>
      <c r="U1216" s="197"/>
      <c r="V1216" s="198"/>
      <c r="W1216" s="198"/>
      <c r="X1216" s="197"/>
      <c r="Y1216" s="197"/>
      <c r="Z1216" s="198"/>
      <c r="AA1216" s="198"/>
      <c r="AB1216" s="197"/>
      <c r="AC1216" s="197"/>
      <c r="AD1216" s="198"/>
      <c r="AE1216" s="198"/>
      <c r="AF1216" s="197">
        <f t="shared" si="269"/>
        <v>3.0000000000000009E-2</v>
      </c>
      <c r="AG1216" s="197">
        <f t="shared" si="271"/>
        <v>0.89512500000000095</v>
      </c>
      <c r="AH1216" s="198">
        <f>ROW(AC67)*AF1216^IF(AG1216=100%,0,1)*PRODUCT(INDEX(1-AF$1149:AF1215,))</f>
        <v>0.28488336313722384</v>
      </c>
      <c r="AI1216" s="198">
        <f t="shared" si="272"/>
        <v>21.257175229385116</v>
      </c>
      <c r="AJ1216" s="197">
        <f t="shared" si="270"/>
        <v>2.0000000000000004E-2</v>
      </c>
      <c r="AK1216" s="197">
        <f t="shared" si="273"/>
        <v>0.60101249999999917</v>
      </c>
      <c r="AL1216" s="198">
        <f>ROW(AG67)*AJ1216^IF(AK1216=100%,0,1)*PRODUCT(INDEX(1-AJ$1149:AJ1215,))</f>
        <v>0.36323770644334746</v>
      </c>
      <c r="AM1216" s="199">
        <f t="shared" si="274"/>
        <v>20.229920978273153</v>
      </c>
      <c r="AN1216" s="190"/>
    </row>
    <row r="1217" spans="1:40" ht="14.45" hidden="1" customHeight="1">
      <c r="A1217" s="190"/>
      <c r="B1217" s="686"/>
      <c r="C1217" s="196">
        <v>67</v>
      </c>
      <c r="D1217" s="200"/>
      <c r="E1217" s="200"/>
      <c r="F1217" s="198"/>
      <c r="G1217" s="198"/>
      <c r="H1217" s="197"/>
      <c r="I1217" s="197"/>
      <c r="J1217" s="198"/>
      <c r="K1217" s="198"/>
      <c r="L1217" s="197"/>
      <c r="M1217" s="197"/>
      <c r="N1217" s="198"/>
      <c r="O1217" s="198"/>
      <c r="P1217" s="197"/>
      <c r="Q1217" s="197"/>
      <c r="R1217" s="198"/>
      <c r="S1217" s="198"/>
      <c r="T1217" s="197"/>
      <c r="U1217" s="197"/>
      <c r="V1217" s="198"/>
      <c r="W1217" s="198"/>
      <c r="X1217" s="197"/>
      <c r="Y1217" s="197"/>
      <c r="Z1217" s="198"/>
      <c r="AA1217" s="198"/>
      <c r="AB1217" s="197"/>
      <c r="AC1217" s="197"/>
      <c r="AD1217" s="198"/>
      <c r="AE1217" s="198"/>
      <c r="AF1217" s="197">
        <f t="shared" si="269"/>
        <v>3.0000000000000009E-2</v>
      </c>
      <c r="AG1217" s="197">
        <f t="shared" si="271"/>
        <v>0.90907500000000097</v>
      </c>
      <c r="AH1217" s="198">
        <f>ROW(AC68)*AF1217^IF(AG1217=100%,0,1)*PRODUCT(INDEX(1-AF$1149:AF1216,))</f>
        <v>0.28046129302285494</v>
      </c>
      <c r="AI1217" s="198">
        <f t="shared" si="272"/>
        <v>21.537636522407972</v>
      </c>
      <c r="AJ1217" s="197">
        <f t="shared" si="270"/>
        <v>2.0000000000000004E-2</v>
      </c>
      <c r="AK1217" s="197">
        <f t="shared" si="273"/>
        <v>0.61031249999999915</v>
      </c>
      <c r="AL1217" s="198">
        <f>ROW(AG68)*AJ1217^IF(AK1217=100%,0,1)*PRODUCT(INDEX(1-AJ$1149:AJ1216,))</f>
        <v>0.36128598145350266</v>
      </c>
      <c r="AM1217" s="199">
        <f t="shared" si="274"/>
        <v>20.591206959726655</v>
      </c>
      <c r="AN1217" s="190"/>
    </row>
    <row r="1218" spans="1:40" ht="14.45" hidden="1" customHeight="1">
      <c r="A1218" s="190"/>
      <c r="B1218" s="686"/>
      <c r="C1218" s="196">
        <v>68</v>
      </c>
      <c r="D1218" s="200"/>
      <c r="E1218" s="200"/>
      <c r="F1218" s="198"/>
      <c r="G1218" s="198"/>
      <c r="H1218" s="197"/>
      <c r="I1218" s="197"/>
      <c r="J1218" s="198"/>
      <c r="K1218" s="198"/>
      <c r="L1218" s="197"/>
      <c r="M1218" s="197"/>
      <c r="N1218" s="198"/>
      <c r="O1218" s="198"/>
      <c r="P1218" s="197"/>
      <c r="Q1218" s="197"/>
      <c r="R1218" s="198"/>
      <c r="S1218" s="198"/>
      <c r="T1218" s="197"/>
      <c r="U1218" s="197"/>
      <c r="V1218" s="198"/>
      <c r="W1218" s="198"/>
      <c r="X1218" s="197"/>
      <c r="Y1218" s="197"/>
      <c r="Z1218" s="198"/>
      <c r="AA1218" s="198"/>
      <c r="AB1218" s="197"/>
      <c r="AC1218" s="197"/>
      <c r="AD1218" s="198"/>
      <c r="AE1218" s="198"/>
      <c r="AF1218" s="197">
        <f t="shared" si="269"/>
        <v>3.0000000000000009E-2</v>
      </c>
      <c r="AG1218" s="197">
        <f t="shared" si="271"/>
        <v>0.92302500000000098</v>
      </c>
      <c r="AH1218" s="198">
        <f>ROW(AC69)*AF1218^IF(AG1218=100%,0,1)*PRODUCT(INDEX(1-AF$1149:AF1217,))</f>
        <v>0.27604815208852479</v>
      </c>
      <c r="AI1218" s="198">
        <f t="shared" si="272"/>
        <v>21.813684674496496</v>
      </c>
      <c r="AJ1218" s="197">
        <f t="shared" si="270"/>
        <v>2.0000000000000004E-2</v>
      </c>
      <c r="AK1218" s="197">
        <f t="shared" si="273"/>
        <v>0.61961249999999912</v>
      </c>
      <c r="AL1218" s="198">
        <f>ROW(AG69)*AJ1218^IF(AK1218=100%,0,1)*PRODUCT(INDEX(1-AJ$1149:AJ1217,))</f>
        <v>0.35926703038067426</v>
      </c>
      <c r="AM1218" s="199">
        <f t="shared" si="274"/>
        <v>20.95047399010733</v>
      </c>
      <c r="AN1218" s="190"/>
    </row>
    <row r="1219" spans="1:40" ht="14.45" hidden="1" customHeight="1">
      <c r="A1219" s="190"/>
      <c r="B1219" s="686"/>
      <c r="C1219" s="196">
        <v>69</v>
      </c>
      <c r="D1219" s="200"/>
      <c r="E1219" s="200"/>
      <c r="F1219" s="198"/>
      <c r="G1219" s="198"/>
      <c r="H1219" s="197"/>
      <c r="I1219" s="197"/>
      <c r="J1219" s="198"/>
      <c r="K1219" s="198"/>
      <c r="L1219" s="197"/>
      <c r="M1219" s="197"/>
      <c r="N1219" s="198"/>
      <c r="O1219" s="198"/>
      <c r="P1219" s="197"/>
      <c r="Q1219" s="197"/>
      <c r="R1219" s="198"/>
      <c r="S1219" s="198"/>
      <c r="T1219" s="197"/>
      <c r="U1219" s="197"/>
      <c r="V1219" s="198"/>
      <c r="W1219" s="198"/>
      <c r="X1219" s="197"/>
      <c r="Y1219" s="197"/>
      <c r="Z1219" s="198"/>
      <c r="AA1219" s="198"/>
      <c r="AB1219" s="197"/>
      <c r="AC1219" s="197"/>
      <c r="AD1219" s="198"/>
      <c r="AE1219" s="198"/>
      <c r="AF1219" s="197">
        <f t="shared" si="269"/>
        <v>3.0000000000000009E-2</v>
      </c>
      <c r="AG1219" s="197">
        <f t="shared" si="271"/>
        <v>0.936975000000001</v>
      </c>
      <c r="AH1219" s="198">
        <f>ROW(AC70)*AF1219^IF(AG1219=100%,0,1)*PRODUCT(INDEX(1-AF$1149:AF1218,))</f>
        <v>0.2716473844465338</v>
      </c>
      <c r="AI1219" s="198">
        <f t="shared" si="272"/>
        <v>22.085332058943031</v>
      </c>
      <c r="AJ1219" s="197">
        <f t="shared" si="270"/>
        <v>2.0000000000000004E-2</v>
      </c>
      <c r="AK1219" s="197">
        <f t="shared" si="273"/>
        <v>0.6289124999999991</v>
      </c>
      <c r="AL1219" s="198">
        <f>ROW(AG70)*AJ1219^IF(AK1219=100%,0,1)*PRODUCT(INDEX(1-AJ$1149:AJ1218,))</f>
        <v>0.35718432295817759</v>
      </c>
      <c r="AM1219" s="199">
        <f t="shared" si="274"/>
        <v>21.307658313065506</v>
      </c>
      <c r="AN1219" s="190"/>
    </row>
    <row r="1220" spans="1:40" ht="14.45" hidden="1" customHeight="1">
      <c r="A1220" s="190"/>
      <c r="B1220" s="686"/>
      <c r="C1220" s="196">
        <v>70</v>
      </c>
      <c r="D1220" s="200"/>
      <c r="E1220" s="200"/>
      <c r="F1220" s="198"/>
      <c r="G1220" s="198"/>
      <c r="H1220" s="197"/>
      <c r="I1220" s="197"/>
      <c r="J1220" s="198"/>
      <c r="K1220" s="198"/>
      <c r="L1220" s="197"/>
      <c r="M1220" s="197"/>
      <c r="N1220" s="198"/>
      <c r="O1220" s="198"/>
      <c r="P1220" s="197"/>
      <c r="Q1220" s="197"/>
      <c r="R1220" s="198"/>
      <c r="S1220" s="198"/>
      <c r="T1220" s="197"/>
      <c r="U1220" s="197"/>
      <c r="V1220" s="198"/>
      <c r="W1220" s="198"/>
      <c r="X1220" s="197"/>
      <c r="Y1220" s="197"/>
      <c r="Z1220" s="198"/>
      <c r="AA1220" s="198"/>
      <c r="AB1220" s="197"/>
      <c r="AC1220" s="197"/>
      <c r="AD1220" s="198"/>
      <c r="AE1220" s="198"/>
      <c r="AF1220" s="197">
        <f t="shared" si="269"/>
        <v>3.0000000000000009E-2</v>
      </c>
      <c r="AG1220" s="197">
        <f t="shared" si="271"/>
        <v>0.95092500000000102</v>
      </c>
      <c r="AH1220" s="198">
        <f>ROW(AC71)*AF1220^IF(AG1220=100%,0,1)*PRODUCT(INDEX(1-AF$1149:AF1219,))</f>
        <v>0.26726221952618262</v>
      </c>
      <c r="AI1220" s="198">
        <f t="shared" si="272"/>
        <v>22.352594278469212</v>
      </c>
      <c r="AJ1220" s="197">
        <f t="shared" si="270"/>
        <v>2.0000000000000004E-2</v>
      </c>
      <c r="AK1220" s="197">
        <f t="shared" si="273"/>
        <v>0.63821249999999907</v>
      </c>
      <c r="AL1220" s="198">
        <f>ROW(AG71)*AJ1220^IF(AK1220=100%,0,1)*PRODUCT(INDEX(1-AJ$1149:AJ1219,))</f>
        <v>0.35504121702042851</v>
      </c>
      <c r="AM1220" s="199">
        <f t="shared" si="274"/>
        <v>21.662699530085934</v>
      </c>
      <c r="AN1220" s="190"/>
    </row>
    <row r="1221" spans="1:40" ht="14.45" hidden="1" customHeight="1">
      <c r="A1221" s="190"/>
      <c r="B1221" s="686"/>
      <c r="C1221" s="196">
        <v>71</v>
      </c>
      <c r="D1221" s="200"/>
      <c r="E1221" s="200"/>
      <c r="F1221" s="198"/>
      <c r="G1221" s="198"/>
      <c r="H1221" s="197"/>
      <c r="I1221" s="197"/>
      <c r="J1221" s="198"/>
      <c r="K1221" s="198"/>
      <c r="L1221" s="197"/>
      <c r="M1221" s="197"/>
      <c r="N1221" s="198"/>
      <c r="O1221" s="198"/>
      <c r="P1221" s="197"/>
      <c r="Q1221" s="197"/>
      <c r="R1221" s="198"/>
      <c r="S1221" s="198"/>
      <c r="T1221" s="197"/>
      <c r="U1221" s="197"/>
      <c r="V1221" s="198"/>
      <c r="W1221" s="198"/>
      <c r="X1221" s="197"/>
      <c r="Y1221" s="197"/>
      <c r="Z1221" s="198"/>
      <c r="AA1221" s="198"/>
      <c r="AB1221" s="197"/>
      <c r="AC1221" s="197"/>
      <c r="AD1221" s="198"/>
      <c r="AE1221" s="198"/>
      <c r="AF1221" s="197">
        <f t="shared" si="269"/>
        <v>3.0000000000000009E-2</v>
      </c>
      <c r="AG1221" s="197">
        <f t="shared" si="271"/>
        <v>0.96487500000000104</v>
      </c>
      <c r="AH1221" s="198">
        <f>ROW(AC72)*AF1221^IF(AG1221=100%,0,1)*PRODUCT(INDEX(1-AF$1149:AF1220,))</f>
        <v>0.26289568185505058</v>
      </c>
      <c r="AI1221" s="198">
        <f t="shared" si="272"/>
        <v>22.615489960324261</v>
      </c>
      <c r="AJ1221" s="197">
        <f t="shared" si="270"/>
        <v>2.0000000000000004E-2</v>
      </c>
      <c r="AK1221" s="197">
        <f t="shared" si="273"/>
        <v>0.64751249999999905</v>
      </c>
      <c r="AL1221" s="198">
        <f>ROW(AG72)*AJ1221^IF(AK1221=100%,0,1)*PRODUCT(INDEX(1-AJ$1149:AJ1220,))</f>
        <v>0.35284096159100614</v>
      </c>
      <c r="AM1221" s="199">
        <f t="shared" si="274"/>
        <v>22.015540491676941</v>
      </c>
      <c r="AN1221" s="190"/>
    </row>
    <row r="1222" spans="1:40" ht="14.45" hidden="1" customHeight="1">
      <c r="A1222" s="190"/>
      <c r="B1222" s="686"/>
      <c r="C1222" s="196">
        <v>72</v>
      </c>
      <c r="D1222" s="200"/>
      <c r="E1222" s="200"/>
      <c r="F1222" s="198"/>
      <c r="G1222" s="198"/>
      <c r="H1222" s="197"/>
      <c r="I1222" s="197"/>
      <c r="J1222" s="198"/>
      <c r="K1222" s="198"/>
      <c r="L1222" s="197"/>
      <c r="M1222" s="197"/>
      <c r="N1222" s="198"/>
      <c r="O1222" s="198"/>
      <c r="P1222" s="197"/>
      <c r="Q1222" s="197"/>
      <c r="R1222" s="198"/>
      <c r="S1222" s="198"/>
      <c r="T1222" s="197"/>
      <c r="U1222" s="197"/>
      <c r="V1222" s="198"/>
      <c r="W1222" s="198"/>
      <c r="X1222" s="197"/>
      <c r="Y1222" s="197"/>
      <c r="Z1222" s="198"/>
      <c r="AA1222" s="198"/>
      <c r="AB1222" s="197"/>
      <c r="AC1222" s="197"/>
      <c r="AD1222" s="198"/>
      <c r="AE1222" s="198"/>
      <c r="AF1222" s="197">
        <f t="shared" si="269"/>
        <v>3.0000000000000009E-2</v>
      </c>
      <c r="AG1222" s="197">
        <f t="shared" si="271"/>
        <v>0.97882500000000106</v>
      </c>
      <c r="AH1222" s="198">
        <f>ROW(AC73)*AF1222^IF(AG1222=100%,0,1)*PRODUCT(INDEX(1-AF$1149:AF1221,))</f>
        <v>0.25855060044661293</v>
      </c>
      <c r="AI1222" s="198">
        <f t="shared" si="272"/>
        <v>22.874040560770872</v>
      </c>
      <c r="AJ1222" s="197">
        <f t="shared" si="270"/>
        <v>2.0000000000000004E-2</v>
      </c>
      <c r="AK1222" s="197">
        <f t="shared" si="273"/>
        <v>0.65681249999999902</v>
      </c>
      <c r="AL1222" s="198">
        <f>ROW(AG73)*AJ1222^IF(AK1222=100%,0,1)*PRODUCT(INDEX(1-AJ$1149:AJ1221,))</f>
        <v>0.3505866998919524</v>
      </c>
      <c r="AM1222" s="199">
        <f t="shared" si="274"/>
        <v>22.366127191568893</v>
      </c>
      <c r="AN1222" s="190"/>
    </row>
    <row r="1223" spans="1:40" ht="14.45" hidden="1" customHeight="1">
      <c r="A1223" s="190"/>
      <c r="B1223" s="686"/>
      <c r="C1223" s="196">
        <v>73</v>
      </c>
      <c r="D1223" s="200"/>
      <c r="E1223" s="200"/>
      <c r="F1223" s="198"/>
      <c r="G1223" s="198"/>
      <c r="H1223" s="197"/>
      <c r="I1223" s="197"/>
      <c r="J1223" s="198"/>
      <c r="K1223" s="198"/>
      <c r="L1223" s="197"/>
      <c r="M1223" s="197"/>
      <c r="N1223" s="198"/>
      <c r="O1223" s="198"/>
      <c r="P1223" s="197"/>
      <c r="Q1223" s="197"/>
      <c r="R1223" s="198"/>
      <c r="S1223" s="198"/>
      <c r="T1223" s="197"/>
      <c r="U1223" s="197"/>
      <c r="V1223" s="198"/>
      <c r="W1223" s="198"/>
      <c r="X1223" s="197"/>
      <c r="Y1223" s="197"/>
      <c r="Z1223" s="198"/>
      <c r="AA1223" s="198"/>
      <c r="AB1223" s="197"/>
      <c r="AC1223" s="197"/>
      <c r="AD1223" s="198"/>
      <c r="AE1223" s="198"/>
      <c r="AF1223" s="197">
        <f t="shared" si="269"/>
        <v>3.0000000000000009E-2</v>
      </c>
      <c r="AG1223" s="197">
        <f t="shared" si="271"/>
        <v>0.99277500000000107</v>
      </c>
      <c r="AH1223" s="198">
        <f>ROW(AC74)*AF1223^IF(AG1223=100%,0,1)*PRODUCT(INDEX(1-AF$1149:AF1222,))</f>
        <v>0.25422961780901199</v>
      </c>
      <c r="AI1223" s="198">
        <f t="shared" si="272"/>
        <v>23.128270178579886</v>
      </c>
      <c r="AJ1223" s="197">
        <f t="shared" si="270"/>
        <v>2.0000000000000004E-2</v>
      </c>
      <c r="AK1223" s="197">
        <f t="shared" si="273"/>
        <v>0.666112499999999</v>
      </c>
      <c r="AL1223" s="198">
        <f>ROW(AG74)*AJ1223^IF(AK1223=100%,0,1)*PRODUCT(INDEX(1-AJ$1149:AJ1222,))</f>
        <v>0.34828147227622452</v>
      </c>
      <c r="AM1223" s="199">
        <f t="shared" si="274"/>
        <v>22.714408663845116</v>
      </c>
      <c r="AN1223" s="190"/>
    </row>
    <row r="1224" spans="1:40" ht="14.45" customHeight="1">
      <c r="A1224" s="190"/>
      <c r="B1224" s="686"/>
      <c r="C1224" s="196">
        <v>74</v>
      </c>
      <c r="D1224" s="200"/>
      <c r="E1224" s="200"/>
      <c r="F1224" s="198"/>
      <c r="G1224" s="198"/>
      <c r="H1224" s="197"/>
      <c r="I1224" s="197"/>
      <c r="J1224" s="198"/>
      <c r="K1224" s="198"/>
      <c r="L1224" s="197"/>
      <c r="M1224" s="197"/>
      <c r="N1224" s="198"/>
      <c r="O1224" s="198"/>
      <c r="P1224" s="197"/>
      <c r="Q1224" s="197"/>
      <c r="R1224" s="198"/>
      <c r="S1224" s="198"/>
      <c r="T1224" s="197"/>
      <c r="U1224" s="197"/>
      <c r="V1224" s="198"/>
      <c r="W1224" s="198"/>
      <c r="X1224" s="197"/>
      <c r="Y1224" s="197"/>
      <c r="Z1224" s="198"/>
      <c r="AA1224" s="198"/>
      <c r="AB1224" s="197"/>
      <c r="AC1224" s="197"/>
      <c r="AD1224" s="198"/>
      <c r="AE1224" s="198"/>
      <c r="AF1224" s="197">
        <f t="shared" si="269"/>
        <v>3.0000000000000009E-2</v>
      </c>
      <c r="AG1224" s="197">
        <f t="shared" si="271"/>
        <v>1</v>
      </c>
      <c r="AH1224" s="198">
        <f>ROW(AC75)*AF1224^IF(AG1224=100%,0,1)*PRODUCT(INDEX(1-AF$1149:AF1223,))</f>
        <v>8.3311732863088359</v>
      </c>
      <c r="AI1224" s="198">
        <f t="shared" si="272"/>
        <v>31.459443464888722</v>
      </c>
      <c r="AJ1224" s="197">
        <f t="shared" si="270"/>
        <v>2.0000000000000004E-2</v>
      </c>
      <c r="AK1224" s="197">
        <f t="shared" si="273"/>
        <v>0.67541249999999897</v>
      </c>
      <c r="AL1224" s="198">
        <f>ROW(AG75)*AJ1224^IF(AK1224=100%,0,1)*PRODUCT(INDEX(1-AJ$1149:AJ1223,))</f>
        <v>0.34592821908516891</v>
      </c>
      <c r="AM1224" s="199">
        <f t="shared" si="274"/>
        <v>23.060336882930287</v>
      </c>
      <c r="AN1224" s="190"/>
    </row>
    <row r="1225" spans="1:40" ht="14.45" hidden="1" customHeight="1">
      <c r="A1225" s="190"/>
      <c r="B1225" s="686"/>
      <c r="C1225" s="196">
        <v>75</v>
      </c>
      <c r="D1225" s="200"/>
      <c r="E1225" s="200"/>
      <c r="F1225" s="198"/>
      <c r="G1225" s="198"/>
      <c r="H1225" s="197"/>
      <c r="I1225" s="197"/>
      <c r="J1225" s="198"/>
      <c r="K1225" s="198"/>
      <c r="L1225" s="197"/>
      <c r="M1225" s="197"/>
      <c r="N1225" s="198"/>
      <c r="O1225" s="198"/>
      <c r="P1225" s="197"/>
      <c r="Q1225" s="197"/>
      <c r="R1225" s="198"/>
      <c r="S1225" s="198"/>
      <c r="T1225" s="197"/>
      <c r="U1225" s="197"/>
      <c r="V1225" s="198"/>
      <c r="W1225" s="198"/>
      <c r="X1225" s="197"/>
      <c r="Y1225" s="197"/>
      <c r="Z1225" s="198"/>
      <c r="AA1225" s="198"/>
      <c r="AB1225" s="197"/>
      <c r="AC1225" s="197"/>
      <c r="AD1225" s="198"/>
      <c r="AE1225" s="198"/>
      <c r="AF1225" s="197"/>
      <c r="AG1225" s="197"/>
      <c r="AH1225" s="198"/>
      <c r="AI1225" s="198"/>
      <c r="AJ1225" s="197">
        <f t="shared" ref="AJ1225:AJ1259" si="275">AJ1224</f>
        <v>2.0000000000000004E-2</v>
      </c>
      <c r="AK1225" s="197">
        <f t="shared" si="273"/>
        <v>0.68471249999999895</v>
      </c>
      <c r="AL1225" s="198">
        <f>ROW(AG76)*AJ1225^IF(AK1225=100%,0,1)*PRODUCT(INDEX(1-AJ$1149:AJ1224,))</f>
        <v>0.34352978343284507</v>
      </c>
      <c r="AM1225" s="199">
        <f t="shared" si="274"/>
        <v>23.403866666363133</v>
      </c>
      <c r="AN1225" s="190"/>
    </row>
    <row r="1226" spans="1:40" ht="14.45" hidden="1" customHeight="1">
      <c r="A1226" s="190"/>
      <c r="B1226" s="686"/>
      <c r="C1226" s="196">
        <v>76</v>
      </c>
      <c r="D1226" s="200"/>
      <c r="E1226" s="200"/>
      <c r="F1226" s="198"/>
      <c r="G1226" s="198"/>
      <c r="H1226" s="197"/>
      <c r="I1226" s="197"/>
      <c r="J1226" s="198"/>
      <c r="K1226" s="198"/>
      <c r="L1226" s="197"/>
      <c r="M1226" s="197"/>
      <c r="N1226" s="198"/>
      <c r="O1226" s="198"/>
      <c r="P1226" s="197"/>
      <c r="Q1226" s="197"/>
      <c r="R1226" s="198"/>
      <c r="S1226" s="198"/>
      <c r="T1226" s="197"/>
      <c r="U1226" s="197"/>
      <c r="V1226" s="198"/>
      <c r="W1226" s="198"/>
      <c r="X1226" s="197"/>
      <c r="Y1226" s="197"/>
      <c r="Z1226" s="198"/>
      <c r="AA1226" s="198"/>
      <c r="AB1226" s="197"/>
      <c r="AC1226" s="197"/>
      <c r="AD1226" s="198"/>
      <c r="AE1226" s="198"/>
      <c r="AF1226" s="197"/>
      <c r="AG1226" s="197"/>
      <c r="AH1226" s="198"/>
      <c r="AI1226" s="198"/>
      <c r="AJ1226" s="197">
        <f t="shared" si="275"/>
        <v>2.0000000000000004E-2</v>
      </c>
      <c r="AK1226" s="197">
        <f t="shared" si="273"/>
        <v>0.69401249999999892</v>
      </c>
      <c r="AL1226" s="198">
        <f>ROW(AG77)*AJ1226^IF(AK1226=100%,0,1)*PRODUCT(INDEX(1-AJ$1149:AJ1225,))</f>
        <v>0.34108891391898016</v>
      </c>
      <c r="AM1226" s="199">
        <f t="shared" si="274"/>
        <v>23.744955580282113</v>
      </c>
      <c r="AN1226" s="190"/>
    </row>
    <row r="1227" spans="1:40" ht="14.45" hidden="1" customHeight="1">
      <c r="A1227" s="190"/>
      <c r="B1227" s="686"/>
      <c r="C1227" s="196">
        <v>77</v>
      </c>
      <c r="D1227" s="200"/>
      <c r="E1227" s="200"/>
      <c r="F1227" s="198"/>
      <c r="G1227" s="198"/>
      <c r="H1227" s="197"/>
      <c r="I1227" s="197"/>
      <c r="J1227" s="198"/>
      <c r="K1227" s="198"/>
      <c r="L1227" s="197"/>
      <c r="M1227" s="197"/>
      <c r="N1227" s="198"/>
      <c r="O1227" s="198"/>
      <c r="P1227" s="197"/>
      <c r="Q1227" s="197"/>
      <c r="R1227" s="198"/>
      <c r="S1227" s="198"/>
      <c r="T1227" s="197"/>
      <c r="U1227" s="197"/>
      <c r="V1227" s="198"/>
      <c r="W1227" s="198"/>
      <c r="X1227" s="197"/>
      <c r="Y1227" s="197"/>
      <c r="Z1227" s="198"/>
      <c r="AA1227" s="198"/>
      <c r="AB1227" s="197"/>
      <c r="AC1227" s="197"/>
      <c r="AD1227" s="198"/>
      <c r="AE1227" s="198"/>
      <c r="AF1227" s="197"/>
      <c r="AG1227" s="197"/>
      <c r="AH1227" s="198"/>
      <c r="AI1227" s="198"/>
      <c r="AJ1227" s="197">
        <f t="shared" si="275"/>
        <v>2.0000000000000004E-2</v>
      </c>
      <c r="AK1227" s="197">
        <f t="shared" si="273"/>
        <v>0.7033124999999989</v>
      </c>
      <c r="AL1227" s="198">
        <f>ROW(AG78)*AJ1227^IF(AK1227=100%,0,1)*PRODUCT(INDEX(1-AJ$1149:AJ1226,))</f>
        <v>0.33860826727229665</v>
      </c>
      <c r="AM1227" s="199">
        <f t="shared" si="274"/>
        <v>24.083563847554409</v>
      </c>
      <c r="AN1227" s="190"/>
    </row>
    <row r="1228" spans="1:40" ht="14.45" hidden="1" customHeight="1">
      <c r="A1228" s="190"/>
      <c r="B1228" s="686"/>
      <c r="C1228" s="196">
        <v>78</v>
      </c>
      <c r="D1228" s="200"/>
      <c r="E1228" s="200"/>
      <c r="F1228" s="198"/>
      <c r="G1228" s="198"/>
      <c r="H1228" s="197"/>
      <c r="I1228" s="197"/>
      <c r="J1228" s="198"/>
      <c r="K1228" s="198"/>
      <c r="L1228" s="197"/>
      <c r="M1228" s="197"/>
      <c r="N1228" s="198"/>
      <c r="O1228" s="198"/>
      <c r="P1228" s="197"/>
      <c r="Q1228" s="197"/>
      <c r="R1228" s="198"/>
      <c r="S1228" s="198"/>
      <c r="T1228" s="197"/>
      <c r="U1228" s="197"/>
      <c r="V1228" s="198"/>
      <c r="W1228" s="198"/>
      <c r="X1228" s="197"/>
      <c r="Y1228" s="197"/>
      <c r="Z1228" s="198"/>
      <c r="AA1228" s="198"/>
      <c r="AB1228" s="197"/>
      <c r="AC1228" s="197"/>
      <c r="AD1228" s="198"/>
      <c r="AE1228" s="198"/>
      <c r="AF1228" s="197"/>
      <c r="AG1228" s="197"/>
      <c r="AH1228" s="198"/>
      <c r="AI1228" s="198"/>
      <c r="AJ1228" s="197">
        <f t="shared" si="275"/>
        <v>2.0000000000000004E-2</v>
      </c>
      <c r="AK1228" s="197">
        <f t="shared" si="273"/>
        <v>0.71261249999999887</v>
      </c>
      <c r="AL1228" s="198">
        <f>ROW(AG79)*AJ1228^IF(AK1228=100%,0,1)*PRODUCT(INDEX(1-AJ$1149:AJ1227,))</f>
        <v>0.33609041092591291</v>
      </c>
      <c r="AM1228" s="199">
        <f t="shared" si="274"/>
        <v>24.419654258480321</v>
      </c>
      <c r="AN1228" s="190"/>
    </row>
    <row r="1229" spans="1:40" ht="14.45" hidden="1" customHeight="1">
      <c r="A1229" s="190"/>
      <c r="B1229" s="686"/>
      <c r="C1229" s="196">
        <v>79</v>
      </c>
      <c r="D1229" s="200"/>
      <c r="E1229" s="200"/>
      <c r="F1229" s="198"/>
      <c r="G1229" s="198"/>
      <c r="H1229" s="197"/>
      <c r="I1229" s="197"/>
      <c r="J1229" s="198"/>
      <c r="K1229" s="198"/>
      <c r="L1229" s="197"/>
      <c r="M1229" s="197"/>
      <c r="N1229" s="198"/>
      <c r="O1229" s="198"/>
      <c r="P1229" s="197"/>
      <c r="Q1229" s="197"/>
      <c r="R1229" s="198"/>
      <c r="S1229" s="198"/>
      <c r="T1229" s="197"/>
      <c r="U1229" s="197"/>
      <c r="V1229" s="198"/>
      <c r="W1229" s="198"/>
      <c r="X1229" s="197"/>
      <c r="Y1229" s="197"/>
      <c r="Z1229" s="198"/>
      <c r="AA1229" s="198"/>
      <c r="AB1229" s="197"/>
      <c r="AC1229" s="197"/>
      <c r="AD1229" s="198"/>
      <c r="AE1229" s="198"/>
      <c r="AF1229" s="197"/>
      <c r="AG1229" s="197"/>
      <c r="AH1229" s="198"/>
      <c r="AI1229" s="198"/>
      <c r="AJ1229" s="197">
        <f t="shared" si="275"/>
        <v>2.0000000000000004E-2</v>
      </c>
      <c r="AK1229" s="197">
        <f t="shared" si="273"/>
        <v>0.72191249999999885</v>
      </c>
      <c r="AL1229" s="198">
        <f>ROW(AG80)*AJ1229^IF(AK1229=100%,0,1)*PRODUCT(INDEX(1-AJ$1149:AJ1228,))</f>
        <v>0.3335378255264756</v>
      </c>
      <c r="AM1229" s="199">
        <f t="shared" si="274"/>
        <v>24.753192084006798</v>
      </c>
      <c r="AN1229" s="190"/>
    </row>
    <row r="1230" spans="1:40" ht="14.45" hidden="1" customHeight="1">
      <c r="A1230" s="190"/>
      <c r="B1230" s="686"/>
      <c r="C1230" s="196">
        <v>80</v>
      </c>
      <c r="D1230" s="200"/>
      <c r="E1230" s="200"/>
      <c r="F1230" s="198"/>
      <c r="G1230" s="198"/>
      <c r="H1230" s="197"/>
      <c r="I1230" s="197"/>
      <c r="J1230" s="198"/>
      <c r="K1230" s="198"/>
      <c r="L1230" s="197"/>
      <c r="M1230" s="197"/>
      <c r="N1230" s="198"/>
      <c r="O1230" s="198"/>
      <c r="P1230" s="197"/>
      <c r="Q1230" s="197"/>
      <c r="R1230" s="198"/>
      <c r="S1230" s="198"/>
      <c r="T1230" s="197"/>
      <c r="U1230" s="197"/>
      <c r="V1230" s="198"/>
      <c r="W1230" s="198"/>
      <c r="X1230" s="197"/>
      <c r="Y1230" s="197"/>
      <c r="Z1230" s="198"/>
      <c r="AA1230" s="198"/>
      <c r="AB1230" s="197"/>
      <c r="AC1230" s="197"/>
      <c r="AD1230" s="198"/>
      <c r="AE1230" s="198"/>
      <c r="AF1230" s="197"/>
      <c r="AG1230" s="197"/>
      <c r="AH1230" s="198"/>
      <c r="AI1230" s="198"/>
      <c r="AJ1230" s="197">
        <f t="shared" si="275"/>
        <v>2.0000000000000004E-2</v>
      </c>
      <c r="AK1230" s="197">
        <f t="shared" si="273"/>
        <v>0.73121249999999882</v>
      </c>
      <c r="AL1230" s="198">
        <f>ROW(AG81)*AJ1230^IF(AK1230=100%,0,1)*PRODUCT(INDEX(1-AJ$1149:AJ1229,))</f>
        <v>0.33095290737864541</v>
      </c>
      <c r="AM1230" s="199">
        <f t="shared" si="274"/>
        <v>25.084144991385443</v>
      </c>
      <c r="AN1230" s="190"/>
    </row>
    <row r="1231" spans="1:40" ht="14.45" hidden="1" customHeight="1">
      <c r="A1231" s="190"/>
      <c r="B1231" s="686"/>
      <c r="C1231" s="196">
        <v>81</v>
      </c>
      <c r="D1231" s="200"/>
      <c r="E1231" s="200"/>
      <c r="F1231" s="198"/>
      <c r="G1231" s="198"/>
      <c r="H1231" s="197"/>
      <c r="I1231" s="197"/>
      <c r="J1231" s="198"/>
      <c r="K1231" s="198"/>
      <c r="L1231" s="197"/>
      <c r="M1231" s="197"/>
      <c r="N1231" s="198"/>
      <c r="O1231" s="198"/>
      <c r="P1231" s="197"/>
      <c r="Q1231" s="197"/>
      <c r="R1231" s="198"/>
      <c r="S1231" s="198"/>
      <c r="T1231" s="197"/>
      <c r="U1231" s="197"/>
      <c r="V1231" s="198"/>
      <c r="W1231" s="198"/>
      <c r="X1231" s="197"/>
      <c r="Y1231" s="197"/>
      <c r="Z1231" s="198"/>
      <c r="AA1231" s="198"/>
      <c r="AB1231" s="197"/>
      <c r="AC1231" s="197"/>
      <c r="AD1231" s="198"/>
      <c r="AE1231" s="198"/>
      <c r="AF1231" s="197"/>
      <c r="AG1231" s="197"/>
      <c r="AH1231" s="198"/>
      <c r="AI1231" s="198"/>
      <c r="AJ1231" s="197">
        <f t="shared" si="275"/>
        <v>2.0000000000000004E-2</v>
      </c>
      <c r="AK1231" s="197">
        <f t="shared" si="273"/>
        <v>0.7405124999999988</v>
      </c>
      <c r="AL1231" s="198">
        <f>ROW(AG82)*AJ1231^IF(AK1231=100%,0,1)*PRODUCT(INDEX(1-AJ$1149:AJ1230,))</f>
        <v>0.32833797082651789</v>
      </c>
      <c r="AM1231" s="199">
        <f t="shared" si="274"/>
        <v>25.412482962211961</v>
      </c>
      <c r="AN1231" s="190"/>
    </row>
    <row r="1232" spans="1:40" ht="14.45" hidden="1" customHeight="1">
      <c r="A1232" s="190"/>
      <c r="B1232" s="686"/>
      <c r="C1232" s="196">
        <v>82</v>
      </c>
      <c r="D1232" s="200"/>
      <c r="E1232" s="200"/>
      <c r="F1232" s="198"/>
      <c r="G1232" s="198"/>
      <c r="H1232" s="197"/>
      <c r="I1232" s="197"/>
      <c r="J1232" s="198"/>
      <c r="K1232" s="198"/>
      <c r="L1232" s="197"/>
      <c r="M1232" s="197"/>
      <c r="N1232" s="198"/>
      <c r="O1232" s="198"/>
      <c r="P1232" s="197"/>
      <c r="Q1232" s="197"/>
      <c r="R1232" s="198"/>
      <c r="S1232" s="198"/>
      <c r="T1232" s="197"/>
      <c r="U1232" s="197"/>
      <c r="V1232" s="198"/>
      <c r="W1232" s="198"/>
      <c r="X1232" s="197"/>
      <c r="Y1232" s="197"/>
      <c r="Z1232" s="198"/>
      <c r="AA1232" s="198"/>
      <c r="AB1232" s="197"/>
      <c r="AC1232" s="197"/>
      <c r="AD1232" s="198"/>
      <c r="AE1232" s="198"/>
      <c r="AF1232" s="197"/>
      <c r="AG1232" s="197"/>
      <c r="AH1232" s="198"/>
      <c r="AI1232" s="198"/>
      <c r="AJ1232" s="197">
        <f t="shared" si="275"/>
        <v>2.0000000000000004E-2</v>
      </c>
      <c r="AK1232" s="197">
        <f t="shared" si="273"/>
        <v>0.74981249999999877</v>
      </c>
      <c r="AL1232" s="198">
        <f>ROW(AG83)*AJ1232^IF(AK1232=100%,0,1)*PRODUCT(INDEX(1-AJ$1149:AJ1231,))</f>
        <v>0.32569525057352394</v>
      </c>
      <c r="AM1232" s="199">
        <f t="shared" si="274"/>
        <v>25.738178212785485</v>
      </c>
      <c r="AN1232" s="190"/>
    </row>
    <row r="1233" spans="1:40" ht="14.45" hidden="1" customHeight="1">
      <c r="A1233" s="190"/>
      <c r="B1233" s="686"/>
      <c r="C1233" s="196">
        <v>83</v>
      </c>
      <c r="D1233" s="200"/>
      <c r="E1233" s="200"/>
      <c r="F1233" s="198"/>
      <c r="G1233" s="198"/>
      <c r="H1233" s="197"/>
      <c r="I1233" s="197"/>
      <c r="J1233" s="198"/>
      <c r="K1233" s="198"/>
      <c r="L1233" s="197"/>
      <c r="M1233" s="197"/>
      <c r="N1233" s="198"/>
      <c r="O1233" s="198"/>
      <c r="P1233" s="197"/>
      <c r="Q1233" s="197"/>
      <c r="R1233" s="198"/>
      <c r="S1233" s="198"/>
      <c r="T1233" s="197"/>
      <c r="U1233" s="197"/>
      <c r="V1233" s="198"/>
      <c r="W1233" s="198"/>
      <c r="X1233" s="197"/>
      <c r="Y1233" s="197"/>
      <c r="Z1233" s="198"/>
      <c r="AA1233" s="198"/>
      <c r="AB1233" s="197"/>
      <c r="AC1233" s="197"/>
      <c r="AD1233" s="198"/>
      <c r="AE1233" s="198"/>
      <c r="AF1233" s="197"/>
      <c r="AG1233" s="197"/>
      <c r="AH1233" s="198"/>
      <c r="AI1233" s="198"/>
      <c r="AJ1233" s="197">
        <f t="shared" si="275"/>
        <v>2.0000000000000004E-2</v>
      </c>
      <c r="AK1233" s="197">
        <f t="shared" si="273"/>
        <v>0.75911249999999875</v>
      </c>
      <c r="AL1233" s="198">
        <f>ROW(AG84)*AJ1233^IF(AK1233=100%,0,1)*PRODUCT(INDEX(1-AJ$1149:AJ1232,))</f>
        <v>0.3230269039423192</v>
      </c>
      <c r="AM1233" s="199">
        <f t="shared" si="274"/>
        <v>26.061205116727805</v>
      </c>
      <c r="AN1233" s="190"/>
    </row>
    <row r="1234" spans="1:40" ht="14.45" hidden="1" customHeight="1">
      <c r="A1234" s="190"/>
      <c r="B1234" s="686"/>
      <c r="C1234" s="196">
        <v>84</v>
      </c>
      <c r="D1234" s="200"/>
      <c r="E1234" s="200"/>
      <c r="F1234" s="198"/>
      <c r="G1234" s="198"/>
      <c r="H1234" s="197"/>
      <c r="I1234" s="197"/>
      <c r="J1234" s="198"/>
      <c r="K1234" s="198"/>
      <c r="L1234" s="197"/>
      <c r="M1234" s="197"/>
      <c r="N1234" s="198"/>
      <c r="O1234" s="198"/>
      <c r="P1234" s="197"/>
      <c r="Q1234" s="197"/>
      <c r="R1234" s="198"/>
      <c r="S1234" s="198"/>
      <c r="T1234" s="197"/>
      <c r="U1234" s="197"/>
      <c r="V1234" s="198"/>
      <c r="W1234" s="198"/>
      <c r="X1234" s="197"/>
      <c r="Y1234" s="197"/>
      <c r="Z1234" s="198"/>
      <c r="AA1234" s="198"/>
      <c r="AB1234" s="197"/>
      <c r="AC1234" s="197"/>
      <c r="AD1234" s="198"/>
      <c r="AE1234" s="198"/>
      <c r="AF1234" s="197"/>
      <c r="AG1234" s="197"/>
      <c r="AH1234" s="198"/>
      <c r="AI1234" s="198"/>
      <c r="AJ1234" s="197">
        <f t="shared" si="275"/>
        <v>2.0000000000000004E-2</v>
      </c>
      <c r="AK1234" s="197">
        <f t="shared" si="273"/>
        <v>0.76841249999999872</v>
      </c>
      <c r="AL1234" s="198">
        <f>ROW(AG85)*AJ1234^IF(AK1234=100%,0,1)*PRODUCT(INDEX(1-AJ$1149:AJ1233,))</f>
        <v>0.32033501307613321</v>
      </c>
      <c r="AM1234" s="199">
        <f t="shared" si="274"/>
        <v>26.381540129803938</v>
      </c>
      <c r="AN1234" s="190"/>
    </row>
    <row r="1235" spans="1:40" ht="14.45" hidden="1" customHeight="1">
      <c r="A1235" s="190"/>
      <c r="B1235" s="686"/>
      <c r="C1235" s="196">
        <v>85</v>
      </c>
      <c r="D1235" s="200"/>
      <c r="E1235" s="200"/>
      <c r="F1235" s="198"/>
      <c r="G1235" s="198"/>
      <c r="H1235" s="197"/>
      <c r="I1235" s="197"/>
      <c r="J1235" s="198"/>
      <c r="K1235" s="198"/>
      <c r="L1235" s="197"/>
      <c r="M1235" s="197"/>
      <c r="N1235" s="198"/>
      <c r="O1235" s="198"/>
      <c r="P1235" s="197"/>
      <c r="Q1235" s="197"/>
      <c r="R1235" s="198"/>
      <c r="S1235" s="198"/>
      <c r="T1235" s="197"/>
      <c r="U1235" s="197"/>
      <c r="V1235" s="198"/>
      <c r="W1235" s="198"/>
      <c r="X1235" s="197"/>
      <c r="Y1235" s="197"/>
      <c r="Z1235" s="198"/>
      <c r="AA1235" s="198"/>
      <c r="AB1235" s="197"/>
      <c r="AC1235" s="197"/>
      <c r="AD1235" s="198"/>
      <c r="AE1235" s="198"/>
      <c r="AF1235" s="197"/>
      <c r="AG1235" s="197"/>
      <c r="AH1235" s="198"/>
      <c r="AI1235" s="198"/>
      <c r="AJ1235" s="197">
        <f t="shared" si="275"/>
        <v>2.0000000000000004E-2</v>
      </c>
      <c r="AK1235" s="197">
        <f t="shared" si="273"/>
        <v>0.7777124999999987</v>
      </c>
      <c r="AL1235" s="198">
        <f>ROW(AG86)*AJ1235^IF(AK1235=100%,0,1)*PRODUCT(INDEX(1-AJ$1149:AJ1234,))</f>
        <v>0.31762158708301769</v>
      </c>
      <c r="AM1235" s="199">
        <f t="shared" si="274"/>
        <v>26.699161716886955</v>
      </c>
      <c r="AN1235" s="190"/>
    </row>
    <row r="1236" spans="1:40" ht="14.45" hidden="1" customHeight="1">
      <c r="A1236" s="190"/>
      <c r="B1236" s="686"/>
      <c r="C1236" s="196">
        <v>86</v>
      </c>
      <c r="D1236" s="200"/>
      <c r="E1236" s="200"/>
      <c r="F1236" s="198"/>
      <c r="G1236" s="198"/>
      <c r="H1236" s="197"/>
      <c r="I1236" s="197"/>
      <c r="J1236" s="198"/>
      <c r="K1236" s="198"/>
      <c r="L1236" s="197"/>
      <c r="M1236" s="197"/>
      <c r="N1236" s="198"/>
      <c r="O1236" s="198"/>
      <c r="P1236" s="197"/>
      <c r="Q1236" s="197"/>
      <c r="R1236" s="198"/>
      <c r="S1236" s="198"/>
      <c r="T1236" s="197"/>
      <c r="U1236" s="197"/>
      <c r="V1236" s="198"/>
      <c r="W1236" s="198"/>
      <c r="X1236" s="197"/>
      <c r="Y1236" s="197"/>
      <c r="Z1236" s="198"/>
      <c r="AA1236" s="198"/>
      <c r="AB1236" s="197"/>
      <c r="AC1236" s="197"/>
      <c r="AD1236" s="198"/>
      <c r="AE1236" s="198"/>
      <c r="AF1236" s="197"/>
      <c r="AG1236" s="197"/>
      <c r="AH1236" s="198"/>
      <c r="AI1236" s="198"/>
      <c r="AJ1236" s="197">
        <f t="shared" si="275"/>
        <v>2.0000000000000004E-2</v>
      </c>
      <c r="AK1236" s="197">
        <f t="shared" si="273"/>
        <v>0.78701249999999867</v>
      </c>
      <c r="AL1236" s="198">
        <f>ROW(AG87)*AJ1236^IF(AK1236=100%,0,1)*PRODUCT(INDEX(1-AJ$1149:AJ1235,))</f>
        <v>0.31488856412439642</v>
      </c>
      <c r="AM1236" s="199">
        <f t="shared" si="274"/>
        <v>27.01405028101135</v>
      </c>
      <c r="AN1236" s="190"/>
    </row>
    <row r="1237" spans="1:40" ht="14.45" hidden="1" customHeight="1">
      <c r="A1237" s="190"/>
      <c r="B1237" s="686"/>
      <c r="C1237" s="196">
        <v>87</v>
      </c>
      <c r="D1237" s="200"/>
      <c r="E1237" s="200"/>
      <c r="F1237" s="198"/>
      <c r="G1237" s="198"/>
      <c r="H1237" s="197"/>
      <c r="I1237" s="197"/>
      <c r="J1237" s="198"/>
      <c r="K1237" s="198"/>
      <c r="L1237" s="197"/>
      <c r="M1237" s="197"/>
      <c r="N1237" s="198"/>
      <c r="O1237" s="198"/>
      <c r="P1237" s="197"/>
      <c r="Q1237" s="197"/>
      <c r="R1237" s="198"/>
      <c r="S1237" s="198"/>
      <c r="T1237" s="197"/>
      <c r="U1237" s="197"/>
      <c r="V1237" s="198"/>
      <c r="W1237" s="198"/>
      <c r="X1237" s="197"/>
      <c r="Y1237" s="197"/>
      <c r="Z1237" s="198"/>
      <c r="AA1237" s="198"/>
      <c r="AB1237" s="197"/>
      <c r="AC1237" s="197"/>
      <c r="AD1237" s="198"/>
      <c r="AE1237" s="198"/>
      <c r="AF1237" s="197"/>
      <c r="AG1237" s="197"/>
      <c r="AH1237" s="198"/>
      <c r="AI1237" s="198"/>
      <c r="AJ1237" s="197">
        <f t="shared" si="275"/>
        <v>2.0000000000000004E-2</v>
      </c>
      <c r="AK1237" s="197">
        <f t="shared" si="273"/>
        <v>0.79631249999999865</v>
      </c>
      <c r="AL1237" s="198">
        <f>ROW(AG88)*AJ1237^IF(AK1237=100%,0,1)*PRODUCT(INDEX(1-AJ$1149:AJ1236,))</f>
        <v>0.31213781344928671</v>
      </c>
      <c r="AM1237" s="199">
        <f t="shared" si="274"/>
        <v>27.326188094460637</v>
      </c>
      <c r="AN1237" s="190"/>
    </row>
    <row r="1238" spans="1:40" ht="14.45" hidden="1" customHeight="1">
      <c r="A1238" s="190"/>
      <c r="B1238" s="686"/>
      <c r="C1238" s="196">
        <v>88</v>
      </c>
      <c r="D1238" s="200"/>
      <c r="E1238" s="200"/>
      <c r="F1238" s="198"/>
      <c r="G1238" s="198"/>
      <c r="H1238" s="197"/>
      <c r="I1238" s="197"/>
      <c r="J1238" s="198"/>
      <c r="K1238" s="198"/>
      <c r="L1238" s="197"/>
      <c r="M1238" s="197"/>
      <c r="N1238" s="198"/>
      <c r="O1238" s="198"/>
      <c r="P1238" s="197"/>
      <c r="Q1238" s="197"/>
      <c r="R1238" s="198"/>
      <c r="S1238" s="198"/>
      <c r="T1238" s="197"/>
      <c r="U1238" s="197"/>
      <c r="V1238" s="198"/>
      <c r="W1238" s="198"/>
      <c r="X1238" s="197"/>
      <c r="Y1238" s="197"/>
      <c r="Z1238" s="198"/>
      <c r="AA1238" s="198"/>
      <c r="AB1238" s="197"/>
      <c r="AC1238" s="197"/>
      <c r="AD1238" s="198"/>
      <c r="AE1238" s="198"/>
      <c r="AF1238" s="197"/>
      <c r="AG1238" s="197"/>
      <c r="AH1238" s="198"/>
      <c r="AI1238" s="198"/>
      <c r="AJ1238" s="197">
        <f t="shared" si="275"/>
        <v>2.0000000000000004E-2</v>
      </c>
      <c r="AK1238" s="197">
        <f t="shared" si="273"/>
        <v>0.80561249999999862</v>
      </c>
      <c r="AL1238" s="198">
        <f>ROW(AG89)*AJ1238^IF(AK1238=100%,0,1)*PRODUCT(INDEX(1-AJ$1149:AJ1237,))</f>
        <v>0.30937113737553162</v>
      </c>
      <c r="AM1238" s="199">
        <f t="shared" si="274"/>
        <v>27.635559231836169</v>
      </c>
      <c r="AN1238" s="190"/>
    </row>
    <row r="1239" spans="1:40" ht="14.45" hidden="1" customHeight="1">
      <c r="A1239" s="190"/>
      <c r="B1239" s="686"/>
      <c r="C1239" s="196">
        <v>89</v>
      </c>
      <c r="D1239" s="200"/>
      <c r="E1239" s="200"/>
      <c r="F1239" s="198"/>
      <c r="G1239" s="198"/>
      <c r="H1239" s="197"/>
      <c r="I1239" s="197"/>
      <c r="J1239" s="198"/>
      <c r="K1239" s="198"/>
      <c r="L1239" s="197"/>
      <c r="M1239" s="197"/>
      <c r="N1239" s="198"/>
      <c r="O1239" s="198"/>
      <c r="P1239" s="197"/>
      <c r="Q1239" s="197"/>
      <c r="R1239" s="198"/>
      <c r="S1239" s="198"/>
      <c r="T1239" s="197"/>
      <c r="U1239" s="197"/>
      <c r="V1239" s="198"/>
      <c r="W1239" s="198"/>
      <c r="X1239" s="197"/>
      <c r="Y1239" s="197"/>
      <c r="Z1239" s="198"/>
      <c r="AA1239" s="198"/>
      <c r="AB1239" s="197"/>
      <c r="AC1239" s="197"/>
      <c r="AD1239" s="198"/>
      <c r="AE1239" s="198"/>
      <c r="AF1239" s="197"/>
      <c r="AG1239" s="197"/>
      <c r="AH1239" s="198"/>
      <c r="AI1239" s="198"/>
      <c r="AJ1239" s="197">
        <f t="shared" si="275"/>
        <v>2.0000000000000004E-2</v>
      </c>
      <c r="AK1239" s="197">
        <f t="shared" si="273"/>
        <v>0.8149124999999986</v>
      </c>
      <c r="AL1239" s="198">
        <f>ROW(AG90)*AJ1239^IF(AK1239=100%,0,1)*PRODUCT(INDEX(1-AJ$1149:AJ1238,))</f>
        <v>0.30659027321934706</v>
      </c>
      <c r="AM1239" s="199">
        <f t="shared" si="274"/>
        <v>27.942149505055514</v>
      </c>
      <c r="AN1239" s="190"/>
    </row>
    <row r="1240" spans="1:40" ht="14.45" hidden="1" customHeight="1">
      <c r="A1240" s="190"/>
      <c r="B1240" s="686"/>
      <c r="C1240" s="196">
        <v>90</v>
      </c>
      <c r="D1240" s="200"/>
      <c r="E1240" s="200"/>
      <c r="F1240" s="198"/>
      <c r="G1240" s="198"/>
      <c r="H1240" s="197"/>
      <c r="I1240" s="197"/>
      <c r="J1240" s="198"/>
      <c r="K1240" s="198"/>
      <c r="L1240" s="197"/>
      <c r="M1240" s="197"/>
      <c r="N1240" s="198"/>
      <c r="O1240" s="198"/>
      <c r="P1240" s="197"/>
      <c r="Q1240" s="197"/>
      <c r="R1240" s="198"/>
      <c r="S1240" s="198"/>
      <c r="T1240" s="197"/>
      <c r="U1240" s="197"/>
      <c r="V1240" s="198"/>
      <c r="W1240" s="198"/>
      <c r="X1240" s="197"/>
      <c r="Y1240" s="197"/>
      <c r="Z1240" s="198"/>
      <c r="AA1240" s="198"/>
      <c r="AB1240" s="197"/>
      <c r="AC1240" s="197"/>
      <c r="AD1240" s="198"/>
      <c r="AE1240" s="198"/>
      <c r="AF1240" s="197"/>
      <c r="AG1240" s="197"/>
      <c r="AH1240" s="198"/>
      <c r="AI1240" s="198"/>
      <c r="AJ1240" s="197">
        <f t="shared" si="275"/>
        <v>2.0000000000000004E-2</v>
      </c>
      <c r="AK1240" s="197">
        <f t="shared" si="273"/>
        <v>0.82421249999999857</v>
      </c>
      <c r="AL1240" s="198">
        <f>ROW(AG91)*AJ1240^IF(AK1240=100%,0,1)*PRODUCT(INDEX(1-AJ$1149:AJ1239,))</f>
        <v>0.30379689517445968</v>
      </c>
      <c r="AM1240" s="199">
        <f t="shared" si="274"/>
        <v>28.245946400229975</v>
      </c>
      <c r="AN1240" s="190"/>
    </row>
    <row r="1241" spans="1:40" ht="14.45" hidden="1" customHeight="1">
      <c r="A1241" s="190"/>
      <c r="B1241" s="686"/>
      <c r="C1241" s="196">
        <v>91</v>
      </c>
      <c r="D1241" s="200"/>
      <c r="E1241" s="200"/>
      <c r="F1241" s="198"/>
      <c r="G1241" s="198"/>
      <c r="H1241" s="197"/>
      <c r="I1241" s="197"/>
      <c r="J1241" s="198"/>
      <c r="K1241" s="198"/>
      <c r="L1241" s="197"/>
      <c r="M1241" s="197"/>
      <c r="N1241" s="198"/>
      <c r="O1241" s="198"/>
      <c r="P1241" s="197"/>
      <c r="Q1241" s="197"/>
      <c r="R1241" s="198"/>
      <c r="S1241" s="198"/>
      <c r="T1241" s="197"/>
      <c r="U1241" s="197"/>
      <c r="V1241" s="198"/>
      <c r="W1241" s="198"/>
      <c r="X1241" s="197"/>
      <c r="Y1241" s="197"/>
      <c r="Z1241" s="198"/>
      <c r="AA1241" s="198"/>
      <c r="AB1241" s="197"/>
      <c r="AC1241" s="197"/>
      <c r="AD1241" s="198"/>
      <c r="AE1241" s="198"/>
      <c r="AF1241" s="197"/>
      <c r="AG1241" s="197"/>
      <c r="AH1241" s="198"/>
      <c r="AI1241" s="198"/>
      <c r="AJ1241" s="197">
        <f t="shared" si="275"/>
        <v>2.0000000000000004E-2</v>
      </c>
      <c r="AK1241" s="197">
        <f t="shared" si="273"/>
        <v>0.83351249999999855</v>
      </c>
      <c r="AL1241" s="198">
        <f>ROW(AG92)*AJ1241^IF(AK1241=100%,0,1)*PRODUCT(INDEX(1-AJ$1149:AJ1240,))</f>
        <v>0.30099261614208012</v>
      </c>
      <c r="AM1241" s="199">
        <f t="shared" si="274"/>
        <v>28.546939016372054</v>
      </c>
      <c r="AN1241" s="190"/>
    </row>
    <row r="1242" spans="1:40" ht="14.45" hidden="1" customHeight="1">
      <c r="A1242" s="190"/>
      <c r="B1242" s="686"/>
      <c r="C1242" s="196">
        <v>92</v>
      </c>
      <c r="D1242" s="200"/>
      <c r="E1242" s="200"/>
      <c r="F1242" s="198"/>
      <c r="G1242" s="198"/>
      <c r="H1242" s="197"/>
      <c r="I1242" s="197"/>
      <c r="J1242" s="198"/>
      <c r="K1242" s="198"/>
      <c r="L1242" s="197"/>
      <c r="M1242" s="197"/>
      <c r="N1242" s="198"/>
      <c r="O1242" s="198"/>
      <c r="P1242" s="197"/>
      <c r="Q1242" s="197"/>
      <c r="R1242" s="198"/>
      <c r="S1242" s="198"/>
      <c r="T1242" s="197"/>
      <c r="U1242" s="197"/>
      <c r="V1242" s="198"/>
      <c r="W1242" s="198"/>
      <c r="X1242" s="197"/>
      <c r="Y1242" s="197"/>
      <c r="Z1242" s="198"/>
      <c r="AA1242" s="198"/>
      <c r="AB1242" s="197"/>
      <c r="AC1242" s="197"/>
      <c r="AD1242" s="198"/>
      <c r="AE1242" s="198"/>
      <c r="AF1242" s="197"/>
      <c r="AG1242" s="197"/>
      <c r="AH1242" s="198"/>
      <c r="AI1242" s="198"/>
      <c r="AJ1242" s="197">
        <f t="shared" si="275"/>
        <v>2.0000000000000004E-2</v>
      </c>
      <c r="AK1242" s="197">
        <f t="shared" si="273"/>
        <v>0.84281249999999852</v>
      </c>
      <c r="AL1242" s="198">
        <f>ROW(AG93)*AJ1242^IF(AK1242=100%,0,1)*PRODUCT(INDEX(1-AJ$1149:AJ1241,))</f>
        <v>0.29817898951292587</v>
      </c>
      <c r="AM1242" s="199">
        <f t="shared" si="274"/>
        <v>28.845118005884981</v>
      </c>
      <c r="AN1242" s="190"/>
    </row>
    <row r="1243" spans="1:40" ht="14.45" hidden="1" customHeight="1">
      <c r="A1243" s="190"/>
      <c r="B1243" s="686"/>
      <c r="C1243" s="196">
        <v>93</v>
      </c>
      <c r="D1243" s="200"/>
      <c r="E1243" s="200"/>
      <c r="F1243" s="198"/>
      <c r="G1243" s="198"/>
      <c r="H1243" s="197"/>
      <c r="I1243" s="197"/>
      <c r="J1243" s="198"/>
      <c r="K1243" s="198"/>
      <c r="L1243" s="197"/>
      <c r="M1243" s="197"/>
      <c r="N1243" s="198"/>
      <c r="O1243" s="198"/>
      <c r="P1243" s="197"/>
      <c r="Q1243" s="197"/>
      <c r="R1243" s="198"/>
      <c r="S1243" s="198"/>
      <c r="T1243" s="197"/>
      <c r="U1243" s="197"/>
      <c r="V1243" s="198"/>
      <c r="W1243" s="198"/>
      <c r="X1243" s="197"/>
      <c r="Y1243" s="197"/>
      <c r="Z1243" s="198"/>
      <c r="AA1243" s="198"/>
      <c r="AB1243" s="197"/>
      <c r="AC1243" s="197"/>
      <c r="AD1243" s="198"/>
      <c r="AE1243" s="198"/>
      <c r="AF1243" s="197"/>
      <c r="AG1243" s="197"/>
      <c r="AH1243" s="198"/>
      <c r="AI1243" s="198"/>
      <c r="AJ1243" s="197">
        <f t="shared" si="275"/>
        <v>2.0000000000000004E-2</v>
      </c>
      <c r="AK1243" s="197">
        <f t="shared" si="273"/>
        <v>0.8521124999999985</v>
      </c>
      <c r="AL1243" s="198">
        <f>ROW(AG94)*AJ1243^IF(AK1243=100%,0,1)*PRODUCT(INDEX(1-AJ$1149:AJ1242,))</f>
        <v>0.29535751090248102</v>
      </c>
      <c r="AM1243" s="199">
        <f t="shared" si="274"/>
        <v>29.140475516787461</v>
      </c>
      <c r="AN1243" s="190"/>
    </row>
    <row r="1244" spans="1:40" ht="14.45" hidden="1" customHeight="1">
      <c r="A1244" s="190"/>
      <c r="B1244" s="686"/>
      <c r="C1244" s="196">
        <v>94</v>
      </c>
      <c r="D1244" s="200"/>
      <c r="E1244" s="200"/>
      <c r="F1244" s="198"/>
      <c r="G1244" s="198"/>
      <c r="H1244" s="197"/>
      <c r="I1244" s="197"/>
      <c r="J1244" s="198"/>
      <c r="K1244" s="198"/>
      <c r="L1244" s="197"/>
      <c r="M1244" s="197"/>
      <c r="N1244" s="198"/>
      <c r="O1244" s="198"/>
      <c r="P1244" s="197"/>
      <c r="Q1244" s="197"/>
      <c r="R1244" s="198"/>
      <c r="S1244" s="198"/>
      <c r="T1244" s="197"/>
      <c r="U1244" s="197"/>
      <c r="V1244" s="198"/>
      <c r="W1244" s="198"/>
      <c r="X1244" s="197"/>
      <c r="Y1244" s="197"/>
      <c r="Z1244" s="198"/>
      <c r="AA1244" s="198"/>
      <c r="AB1244" s="197"/>
      <c r="AC1244" s="197"/>
      <c r="AD1244" s="198"/>
      <c r="AE1244" s="198"/>
      <c r="AF1244" s="197"/>
      <c r="AG1244" s="197"/>
      <c r="AH1244" s="198"/>
      <c r="AI1244" s="198"/>
      <c r="AJ1244" s="197">
        <f t="shared" si="275"/>
        <v>2.0000000000000004E-2</v>
      </c>
      <c r="AK1244" s="197">
        <f t="shared" si="273"/>
        <v>0.86141249999999847</v>
      </c>
      <c r="AL1244" s="198">
        <f>ROW(AG95)*AJ1244^IF(AK1244=100%,0,1)*PRODUCT(INDEX(1-AJ$1149:AJ1243,))</f>
        <v>0.29252961984064879</v>
      </c>
      <c r="AM1244" s="199">
        <f t="shared" si="274"/>
        <v>29.433005136628111</v>
      </c>
      <c r="AN1244" s="190"/>
    </row>
    <row r="1245" spans="1:40" ht="14.45" hidden="1" customHeight="1">
      <c r="A1245" s="190"/>
      <c r="B1245" s="686"/>
      <c r="C1245" s="196">
        <v>95</v>
      </c>
      <c r="D1245" s="200"/>
      <c r="E1245" s="200"/>
      <c r="F1245" s="198"/>
      <c r="G1245" s="198"/>
      <c r="H1245" s="197"/>
      <c r="I1245" s="197"/>
      <c r="J1245" s="198"/>
      <c r="K1245" s="198"/>
      <c r="L1245" s="197"/>
      <c r="M1245" s="197"/>
      <c r="N1245" s="198"/>
      <c r="O1245" s="198"/>
      <c r="P1245" s="197"/>
      <c r="Q1245" s="197"/>
      <c r="R1245" s="198"/>
      <c r="S1245" s="198"/>
      <c r="T1245" s="197"/>
      <c r="U1245" s="197"/>
      <c r="V1245" s="198"/>
      <c r="W1245" s="198"/>
      <c r="X1245" s="197"/>
      <c r="Y1245" s="197"/>
      <c r="Z1245" s="198"/>
      <c r="AA1245" s="198"/>
      <c r="AB1245" s="197"/>
      <c r="AC1245" s="197"/>
      <c r="AD1245" s="198"/>
      <c r="AE1245" s="198"/>
      <c r="AF1245" s="197"/>
      <c r="AG1245" s="197"/>
      <c r="AH1245" s="198"/>
      <c r="AI1245" s="198"/>
      <c r="AJ1245" s="197">
        <f t="shared" si="275"/>
        <v>2.0000000000000004E-2</v>
      </c>
      <c r="AK1245" s="197">
        <f t="shared" si="273"/>
        <v>0.87071249999999845</v>
      </c>
      <c r="AL1245" s="198">
        <f>ROW(AG96)*AJ1245^IF(AK1245=100%,0,1)*PRODUCT(INDEX(1-AJ$1149:AJ1244,))</f>
        <v>0.28969670141692883</v>
      </c>
      <c r="AM1245" s="199">
        <f t="shared" si="274"/>
        <v>29.72270183804504</v>
      </c>
      <c r="AN1245" s="190"/>
    </row>
    <row r="1246" spans="1:40" ht="14.45" hidden="1" customHeight="1">
      <c r="A1246" s="190"/>
      <c r="B1246" s="686"/>
      <c r="C1246" s="196">
        <v>96</v>
      </c>
      <c r="D1246" s="200"/>
      <c r="E1246" s="200"/>
      <c r="F1246" s="198"/>
      <c r="G1246" s="198"/>
      <c r="H1246" s="197"/>
      <c r="I1246" s="197"/>
      <c r="J1246" s="198"/>
      <c r="K1246" s="198"/>
      <c r="L1246" s="197"/>
      <c r="M1246" s="197"/>
      <c r="N1246" s="198"/>
      <c r="O1246" s="198"/>
      <c r="P1246" s="197"/>
      <c r="Q1246" s="197"/>
      <c r="R1246" s="198"/>
      <c r="S1246" s="198"/>
      <c r="T1246" s="197"/>
      <c r="U1246" s="197"/>
      <c r="V1246" s="198"/>
      <c r="W1246" s="198"/>
      <c r="X1246" s="197"/>
      <c r="Y1246" s="197"/>
      <c r="Z1246" s="198"/>
      <c r="AA1246" s="198"/>
      <c r="AB1246" s="197"/>
      <c r="AC1246" s="197"/>
      <c r="AD1246" s="198"/>
      <c r="AE1246" s="198"/>
      <c r="AF1246" s="197"/>
      <c r="AG1246" s="197"/>
      <c r="AH1246" s="198"/>
      <c r="AI1246" s="198"/>
      <c r="AJ1246" s="197">
        <f t="shared" si="275"/>
        <v>2.0000000000000004E-2</v>
      </c>
      <c r="AK1246" s="197">
        <f t="shared" si="273"/>
        <v>0.88001249999999842</v>
      </c>
      <c r="AL1246" s="198">
        <f>ROW(AG97)*AJ1246^IF(AK1246=100%,0,1)*PRODUCT(INDEX(1-AJ$1149:AJ1245,))</f>
        <v>0.28686008788222139</v>
      </c>
      <c r="AM1246" s="199">
        <f t="shared" si="274"/>
        <v>30.009561925927262</v>
      </c>
      <c r="AN1246" s="190"/>
    </row>
    <row r="1247" spans="1:40" ht="14.45" hidden="1" customHeight="1">
      <c r="A1247" s="190"/>
      <c r="B1247" s="686"/>
      <c r="C1247" s="196">
        <v>97</v>
      </c>
      <c r="D1247" s="200"/>
      <c r="E1247" s="200"/>
      <c r="F1247" s="198"/>
      <c r="G1247" s="198"/>
      <c r="H1247" s="197"/>
      <c r="I1247" s="197"/>
      <c r="J1247" s="198"/>
      <c r="K1247" s="198"/>
      <c r="L1247" s="197"/>
      <c r="M1247" s="197"/>
      <c r="N1247" s="198"/>
      <c r="O1247" s="198"/>
      <c r="P1247" s="197"/>
      <c r="Q1247" s="197"/>
      <c r="R1247" s="198"/>
      <c r="S1247" s="198"/>
      <c r="T1247" s="197"/>
      <c r="U1247" s="197"/>
      <c r="V1247" s="198"/>
      <c r="W1247" s="198"/>
      <c r="X1247" s="197"/>
      <c r="Y1247" s="197"/>
      <c r="Z1247" s="198"/>
      <c r="AA1247" s="198"/>
      <c r="AB1247" s="197"/>
      <c r="AC1247" s="197"/>
      <c r="AD1247" s="198"/>
      <c r="AE1247" s="198"/>
      <c r="AF1247" s="197"/>
      <c r="AG1247" s="197"/>
      <c r="AH1247" s="198"/>
      <c r="AI1247" s="198"/>
      <c r="AJ1247" s="197">
        <f t="shared" si="275"/>
        <v>2.0000000000000004E-2</v>
      </c>
      <c r="AK1247" s="197">
        <f t="shared" si="273"/>
        <v>0.8893124999999984</v>
      </c>
      <c r="AL1247" s="198">
        <f>ROW(AG98)*AJ1247^IF(AK1247=100%,0,1)*PRODUCT(INDEX(1-AJ$1149:AJ1246,))</f>
        <v>0.28402106020833545</v>
      </c>
      <c r="AM1247" s="199">
        <f t="shared" si="274"/>
        <v>30.293582986135597</v>
      </c>
      <c r="AN1247" s="190"/>
    </row>
    <row r="1248" spans="1:40" ht="14.45" hidden="1" customHeight="1">
      <c r="A1248" s="190"/>
      <c r="B1248" s="686"/>
      <c r="C1248" s="196">
        <v>98</v>
      </c>
      <c r="D1248" s="200"/>
      <c r="E1248" s="200"/>
      <c r="F1248" s="198"/>
      <c r="G1248" s="198"/>
      <c r="H1248" s="197"/>
      <c r="I1248" s="197"/>
      <c r="J1248" s="198"/>
      <c r="K1248" s="198"/>
      <c r="L1248" s="197"/>
      <c r="M1248" s="197"/>
      <c r="N1248" s="198"/>
      <c r="O1248" s="198"/>
      <c r="P1248" s="197"/>
      <c r="Q1248" s="197"/>
      <c r="R1248" s="198"/>
      <c r="S1248" s="198"/>
      <c r="T1248" s="197"/>
      <c r="U1248" s="197"/>
      <c r="V1248" s="198"/>
      <c r="W1248" s="198"/>
      <c r="X1248" s="197"/>
      <c r="Y1248" s="197"/>
      <c r="Z1248" s="198"/>
      <c r="AA1248" s="198"/>
      <c r="AB1248" s="197"/>
      <c r="AC1248" s="197"/>
      <c r="AD1248" s="198"/>
      <c r="AE1248" s="198"/>
      <c r="AF1248" s="197"/>
      <c r="AG1248" s="197"/>
      <c r="AH1248" s="198"/>
      <c r="AI1248" s="198"/>
      <c r="AJ1248" s="197">
        <f t="shared" si="275"/>
        <v>2.0000000000000004E-2</v>
      </c>
      <c r="AK1248" s="197">
        <f t="shared" si="273"/>
        <v>0.89861249999999837</v>
      </c>
      <c r="AL1248" s="198">
        <f>ROW(AG99)*AJ1248^IF(AK1248=100%,0,1)*PRODUCT(INDEX(1-AJ$1149:AJ1247,))</f>
        <v>0.28118084960625211</v>
      </c>
      <c r="AM1248" s="199">
        <f t="shared" si="274"/>
        <v>30.574763835741848</v>
      </c>
      <c r="AN1248" s="190"/>
    </row>
    <row r="1249" spans="1:40" ht="14.45" hidden="1" customHeight="1">
      <c r="A1249" s="190"/>
      <c r="B1249" s="686"/>
      <c r="C1249" s="196">
        <v>99</v>
      </c>
      <c r="D1249" s="200"/>
      <c r="E1249" s="200"/>
      <c r="F1249" s="198"/>
      <c r="G1249" s="198"/>
      <c r="H1249" s="197"/>
      <c r="I1249" s="197"/>
      <c r="J1249" s="198"/>
      <c r="K1249" s="198"/>
      <c r="L1249" s="197"/>
      <c r="M1249" s="197"/>
      <c r="N1249" s="198"/>
      <c r="O1249" s="198"/>
      <c r="P1249" s="197"/>
      <c r="Q1249" s="197"/>
      <c r="R1249" s="198"/>
      <c r="S1249" s="198"/>
      <c r="T1249" s="197"/>
      <c r="U1249" s="197"/>
      <c r="V1249" s="198"/>
      <c r="W1249" s="198"/>
      <c r="X1249" s="197"/>
      <c r="Y1249" s="197"/>
      <c r="Z1249" s="198"/>
      <c r="AA1249" s="198"/>
      <c r="AB1249" s="197"/>
      <c r="AC1249" s="197"/>
      <c r="AD1249" s="198"/>
      <c r="AE1249" s="198"/>
      <c r="AF1249" s="197"/>
      <c r="AG1249" s="197"/>
      <c r="AH1249" s="198"/>
      <c r="AI1249" s="198"/>
      <c r="AJ1249" s="197">
        <f t="shared" si="275"/>
        <v>2.0000000000000004E-2</v>
      </c>
      <c r="AK1249" s="197">
        <f t="shared" si="273"/>
        <v>0.90791249999999835</v>
      </c>
      <c r="AL1249" s="198">
        <f>ROW(AG100)*AJ1249^IF(AK1249=100%,0,1)*PRODUCT(INDEX(1-AJ$1149:AJ1248,))</f>
        <v>0.27834063900416872</v>
      </c>
      <c r="AM1249" s="199">
        <f t="shared" si="274"/>
        <v>30.853104474746019</v>
      </c>
      <c r="AN1249" s="190"/>
    </row>
    <row r="1250" spans="1:40" ht="14.45" hidden="1" customHeight="1">
      <c r="A1250" s="190"/>
      <c r="B1250" s="686"/>
      <c r="C1250" s="196">
        <v>100</v>
      </c>
      <c r="D1250" s="200"/>
      <c r="E1250" s="200"/>
      <c r="F1250" s="198"/>
      <c r="G1250" s="198"/>
      <c r="H1250" s="197"/>
      <c r="I1250" s="197"/>
      <c r="J1250" s="198"/>
      <c r="K1250" s="198"/>
      <c r="L1250" s="197"/>
      <c r="M1250" s="197"/>
      <c r="N1250" s="198"/>
      <c r="O1250" s="198"/>
      <c r="P1250" s="197"/>
      <c r="Q1250" s="197"/>
      <c r="R1250" s="198"/>
      <c r="S1250" s="198"/>
      <c r="T1250" s="197"/>
      <c r="U1250" s="197"/>
      <c r="V1250" s="198"/>
      <c r="W1250" s="198"/>
      <c r="X1250" s="197"/>
      <c r="Y1250" s="197"/>
      <c r="Z1250" s="198"/>
      <c r="AA1250" s="198"/>
      <c r="AB1250" s="197"/>
      <c r="AC1250" s="197"/>
      <c r="AD1250" s="198"/>
      <c r="AE1250" s="198"/>
      <c r="AF1250" s="197"/>
      <c r="AG1250" s="197"/>
      <c r="AH1250" s="198"/>
      <c r="AI1250" s="198"/>
      <c r="AJ1250" s="197">
        <f t="shared" si="275"/>
        <v>2.0000000000000004E-2</v>
      </c>
      <c r="AK1250" s="197">
        <f t="shared" si="273"/>
        <v>0.91721249999999832</v>
      </c>
      <c r="AL1250" s="198">
        <f>ROW(AG101)*AJ1250^IF(AK1250=100%,0,1)*PRODUCT(INDEX(1-AJ$1149:AJ1249,))</f>
        <v>0.27550156448632623</v>
      </c>
      <c r="AM1250" s="199">
        <f t="shared" si="274"/>
        <v>31.128606039232345</v>
      </c>
      <c r="AN1250" s="190"/>
    </row>
    <row r="1251" spans="1:40" ht="14.45" hidden="1" customHeight="1">
      <c r="A1251" s="190"/>
      <c r="B1251" s="686"/>
      <c r="C1251" s="196">
        <v>101</v>
      </c>
      <c r="D1251" s="200"/>
      <c r="E1251" s="200"/>
      <c r="F1251" s="198"/>
      <c r="G1251" s="198"/>
      <c r="H1251" s="197"/>
      <c r="I1251" s="197"/>
      <c r="J1251" s="198"/>
      <c r="K1251" s="198"/>
      <c r="L1251" s="197"/>
      <c r="M1251" s="197"/>
      <c r="N1251" s="198"/>
      <c r="O1251" s="198"/>
      <c r="P1251" s="197"/>
      <c r="Q1251" s="197"/>
      <c r="R1251" s="198"/>
      <c r="S1251" s="198"/>
      <c r="T1251" s="197"/>
      <c r="U1251" s="197"/>
      <c r="V1251" s="198"/>
      <c r="W1251" s="198"/>
      <c r="X1251" s="197"/>
      <c r="Y1251" s="197"/>
      <c r="Z1251" s="198"/>
      <c r="AA1251" s="198"/>
      <c r="AB1251" s="197"/>
      <c r="AC1251" s="197"/>
      <c r="AD1251" s="198"/>
      <c r="AE1251" s="198"/>
      <c r="AF1251" s="197"/>
      <c r="AG1251" s="197"/>
      <c r="AH1251" s="198"/>
      <c r="AI1251" s="198"/>
      <c r="AJ1251" s="197">
        <f t="shared" si="275"/>
        <v>2.0000000000000004E-2</v>
      </c>
      <c r="AK1251" s="197">
        <f t="shared" si="273"/>
        <v>0.9265124999999983</v>
      </c>
      <c r="AL1251" s="198">
        <f>ROW(AG102)*AJ1251^IF(AK1251=100%,0,1)*PRODUCT(INDEX(1-AJ$1149:AJ1250,))</f>
        <v>0.27266471669359577</v>
      </c>
      <c r="AM1251" s="199">
        <f t="shared" si="274"/>
        <v>31.401270755925939</v>
      </c>
      <c r="AN1251" s="190"/>
    </row>
    <row r="1252" spans="1:40" ht="14.45" hidden="1" customHeight="1">
      <c r="A1252" s="190"/>
      <c r="B1252" s="686"/>
      <c r="C1252" s="196">
        <v>102</v>
      </c>
      <c r="D1252" s="200"/>
      <c r="E1252" s="200"/>
      <c r="F1252" s="198"/>
      <c r="G1252" s="198"/>
      <c r="H1252" s="197"/>
      <c r="I1252" s="197"/>
      <c r="J1252" s="198"/>
      <c r="K1252" s="198"/>
      <c r="L1252" s="197"/>
      <c r="M1252" s="197"/>
      <c r="N1252" s="198"/>
      <c r="O1252" s="198"/>
      <c r="P1252" s="197"/>
      <c r="Q1252" s="197"/>
      <c r="R1252" s="198"/>
      <c r="S1252" s="198"/>
      <c r="T1252" s="197"/>
      <c r="U1252" s="197"/>
      <c r="V1252" s="198"/>
      <c r="W1252" s="198"/>
      <c r="X1252" s="197"/>
      <c r="Y1252" s="197"/>
      <c r="Z1252" s="198"/>
      <c r="AA1252" s="198"/>
      <c r="AB1252" s="197"/>
      <c r="AC1252" s="197"/>
      <c r="AD1252" s="198"/>
      <c r="AE1252" s="198"/>
      <c r="AF1252" s="197"/>
      <c r="AG1252" s="197"/>
      <c r="AH1252" s="198"/>
      <c r="AI1252" s="198"/>
      <c r="AJ1252" s="197">
        <f t="shared" si="275"/>
        <v>2.0000000000000004E-2</v>
      </c>
      <c r="AK1252" s="197">
        <f t="shared" si="273"/>
        <v>0.93581249999999827</v>
      </c>
      <c r="AL1252" s="198">
        <f>ROW(AG103)*AJ1252^IF(AK1252=100%,0,1)*PRODUCT(INDEX(1-AJ$1149:AJ1251,))</f>
        <v>0.26983114218677989</v>
      </c>
      <c r="AM1252" s="199">
        <f t="shared" si="274"/>
        <v>31.67110189811272</v>
      </c>
      <c r="AN1252" s="190"/>
    </row>
    <row r="1253" spans="1:40" ht="14.45" hidden="1" customHeight="1">
      <c r="A1253" s="190"/>
      <c r="B1253" s="686"/>
      <c r="C1253" s="196">
        <v>103</v>
      </c>
      <c r="D1253" s="200"/>
      <c r="E1253" s="200"/>
      <c r="F1253" s="198"/>
      <c r="G1253" s="198"/>
      <c r="H1253" s="197"/>
      <c r="I1253" s="197"/>
      <c r="J1253" s="198"/>
      <c r="K1253" s="198"/>
      <c r="L1253" s="197"/>
      <c r="M1253" s="197"/>
      <c r="N1253" s="198"/>
      <c r="O1253" s="198"/>
      <c r="P1253" s="197"/>
      <c r="Q1253" s="197"/>
      <c r="R1253" s="198"/>
      <c r="S1253" s="198"/>
      <c r="T1253" s="197"/>
      <c r="U1253" s="197"/>
      <c r="V1253" s="198"/>
      <c r="W1253" s="198"/>
      <c r="X1253" s="197"/>
      <c r="Y1253" s="197"/>
      <c r="Z1253" s="198"/>
      <c r="AA1253" s="198"/>
      <c r="AB1253" s="197"/>
      <c r="AC1253" s="197"/>
      <c r="AD1253" s="198"/>
      <c r="AE1253" s="198"/>
      <c r="AF1253" s="197"/>
      <c r="AG1253" s="197"/>
      <c r="AH1253" s="198"/>
      <c r="AI1253" s="198"/>
      <c r="AJ1253" s="197">
        <f t="shared" si="275"/>
        <v>2.0000000000000004E-2</v>
      </c>
      <c r="AK1253" s="197">
        <f t="shared" si="273"/>
        <v>0.94511249999999825</v>
      </c>
      <c r="AL1253" s="198">
        <f>ROW(AG104)*AJ1253^IF(AK1253=100%,0,1)*PRODUCT(INDEX(1-AJ$1149:AJ1252,))</f>
        <v>0.26700184477355932</v>
      </c>
      <c r="AM1253" s="199">
        <f t="shared" si="274"/>
        <v>31.93810374288628</v>
      </c>
      <c r="AN1253" s="190"/>
    </row>
    <row r="1254" spans="1:40" ht="14.45" hidden="1" customHeight="1">
      <c r="A1254" s="190"/>
      <c r="B1254" s="686"/>
      <c r="C1254" s="196">
        <v>104</v>
      </c>
      <c r="D1254" s="200"/>
      <c r="E1254" s="200"/>
      <c r="F1254" s="198"/>
      <c r="G1254" s="198"/>
      <c r="H1254" s="197"/>
      <c r="I1254" s="197"/>
      <c r="J1254" s="198"/>
      <c r="K1254" s="198"/>
      <c r="L1254" s="197"/>
      <c r="M1254" s="197"/>
      <c r="N1254" s="198"/>
      <c r="O1254" s="198"/>
      <c r="P1254" s="197"/>
      <c r="Q1254" s="197"/>
      <c r="R1254" s="198"/>
      <c r="S1254" s="198"/>
      <c r="T1254" s="197"/>
      <c r="U1254" s="197"/>
      <c r="V1254" s="198"/>
      <c r="W1254" s="198"/>
      <c r="X1254" s="197"/>
      <c r="Y1254" s="197"/>
      <c r="Z1254" s="198"/>
      <c r="AA1254" s="198"/>
      <c r="AB1254" s="197"/>
      <c r="AC1254" s="197"/>
      <c r="AD1254" s="198"/>
      <c r="AE1254" s="198"/>
      <c r="AF1254" s="197"/>
      <c r="AG1254" s="197"/>
      <c r="AH1254" s="198"/>
      <c r="AI1254" s="198"/>
      <c r="AJ1254" s="197">
        <f t="shared" si="275"/>
        <v>2.0000000000000004E-2</v>
      </c>
      <c r="AK1254" s="197">
        <f t="shared" si="273"/>
        <v>0.95441249999999822</v>
      </c>
      <c r="AL1254" s="198">
        <f>ROW(AG105)*AJ1254^IF(AK1254=100%,0,1)*PRODUCT(INDEX(1-AJ$1149:AJ1253,))</f>
        <v>0.26417778679999282</v>
      </c>
      <c r="AM1254" s="199">
        <f t="shared" si="274"/>
        <v>32.202281529686275</v>
      </c>
      <c r="AN1254" s="190"/>
    </row>
    <row r="1255" spans="1:40" ht="14.45" hidden="1" customHeight="1">
      <c r="A1255" s="190"/>
      <c r="B1255" s="686"/>
      <c r="C1255" s="196">
        <v>105</v>
      </c>
      <c r="D1255" s="200"/>
      <c r="E1255" s="200"/>
      <c r="F1255" s="198"/>
      <c r="G1255" s="198"/>
      <c r="H1255" s="197"/>
      <c r="I1255" s="197"/>
      <c r="J1255" s="198"/>
      <c r="K1255" s="198"/>
      <c r="L1255" s="197"/>
      <c r="M1255" s="197"/>
      <c r="N1255" s="198"/>
      <c r="O1255" s="198"/>
      <c r="P1255" s="197"/>
      <c r="Q1255" s="197"/>
      <c r="R1255" s="198"/>
      <c r="S1255" s="198"/>
      <c r="T1255" s="197"/>
      <c r="U1255" s="197"/>
      <c r="V1255" s="198"/>
      <c r="W1255" s="198"/>
      <c r="X1255" s="197"/>
      <c r="Y1255" s="197"/>
      <c r="Z1255" s="198"/>
      <c r="AA1255" s="198"/>
      <c r="AB1255" s="197"/>
      <c r="AC1255" s="197"/>
      <c r="AD1255" s="198"/>
      <c r="AE1255" s="198"/>
      <c r="AF1255" s="197"/>
      <c r="AG1255" s="197"/>
      <c r="AH1255" s="198"/>
      <c r="AI1255" s="198"/>
      <c r="AJ1255" s="197">
        <f t="shared" si="275"/>
        <v>2.0000000000000004E-2</v>
      </c>
      <c r="AK1255" s="197">
        <f t="shared" si="273"/>
        <v>0.9637124999999982</v>
      </c>
      <c r="AL1255" s="198">
        <f>ROW(AG106)*AJ1255^IF(AK1255=100%,0,1)*PRODUCT(INDEX(1-AJ$1149:AJ1254,))</f>
        <v>0.26135989040745955</v>
      </c>
      <c r="AM1255" s="199">
        <f t="shared" si="274"/>
        <v>32.463641420093737</v>
      </c>
      <c r="AN1255" s="190"/>
    </row>
    <row r="1256" spans="1:40" ht="14.45" hidden="1" customHeight="1">
      <c r="A1256" s="190"/>
      <c r="B1256" s="686"/>
      <c r="C1256" s="196">
        <v>106</v>
      </c>
      <c r="D1256" s="200"/>
      <c r="E1256" s="200"/>
      <c r="F1256" s="198"/>
      <c r="G1256" s="198"/>
      <c r="H1256" s="197"/>
      <c r="I1256" s="197"/>
      <c r="J1256" s="198"/>
      <c r="K1256" s="198"/>
      <c r="L1256" s="197"/>
      <c r="M1256" s="197"/>
      <c r="N1256" s="198"/>
      <c r="O1256" s="198"/>
      <c r="P1256" s="197"/>
      <c r="Q1256" s="197"/>
      <c r="R1256" s="198"/>
      <c r="S1256" s="198"/>
      <c r="T1256" s="197"/>
      <c r="U1256" s="197"/>
      <c r="V1256" s="198"/>
      <c r="W1256" s="198"/>
      <c r="X1256" s="197"/>
      <c r="Y1256" s="197"/>
      <c r="Z1256" s="198"/>
      <c r="AA1256" s="198"/>
      <c r="AB1256" s="197"/>
      <c r="AC1256" s="197"/>
      <c r="AD1256" s="198"/>
      <c r="AE1256" s="198"/>
      <c r="AF1256" s="197"/>
      <c r="AG1256" s="197"/>
      <c r="AH1256" s="198"/>
      <c r="AI1256" s="198"/>
      <c r="AJ1256" s="197">
        <f t="shared" si="275"/>
        <v>2.0000000000000004E-2</v>
      </c>
      <c r="AK1256" s="197">
        <f t="shared" si="273"/>
        <v>0.97301249999999817</v>
      </c>
      <c r="AL1256" s="198">
        <f>ROW(AG107)*AJ1256^IF(AK1256=100%,0,1)*PRODUCT(INDEX(1-AJ$1149:AJ1255,))</f>
        <v>0.25854903875590768</v>
      </c>
      <c r="AM1256" s="199">
        <f t="shared" si="274"/>
        <v>32.722190458849646</v>
      </c>
      <c r="AN1256" s="190"/>
    </row>
    <row r="1257" spans="1:40" ht="14.45" hidden="1" customHeight="1">
      <c r="A1257" s="190"/>
      <c r="B1257" s="686"/>
      <c r="C1257" s="196">
        <v>107</v>
      </c>
      <c r="D1257" s="200"/>
      <c r="E1257" s="200"/>
      <c r="F1257" s="198"/>
      <c r="G1257" s="198"/>
      <c r="H1257" s="197"/>
      <c r="I1257" s="197"/>
      <c r="J1257" s="198"/>
      <c r="K1257" s="198"/>
      <c r="L1257" s="197"/>
      <c r="M1257" s="197"/>
      <c r="N1257" s="198"/>
      <c r="O1257" s="198"/>
      <c r="P1257" s="197"/>
      <c r="Q1257" s="197"/>
      <c r="R1257" s="198"/>
      <c r="S1257" s="198"/>
      <c r="T1257" s="197"/>
      <c r="U1257" s="197"/>
      <c r="V1257" s="198"/>
      <c r="W1257" s="198"/>
      <c r="X1257" s="197"/>
      <c r="Y1257" s="197"/>
      <c r="Z1257" s="198"/>
      <c r="AA1257" s="198"/>
      <c r="AB1257" s="197"/>
      <c r="AC1257" s="197"/>
      <c r="AD1257" s="198"/>
      <c r="AE1257" s="198"/>
      <c r="AF1257" s="197"/>
      <c r="AG1257" s="197"/>
      <c r="AH1257" s="198"/>
      <c r="AI1257" s="198"/>
      <c r="AJ1257" s="197">
        <f t="shared" si="275"/>
        <v>2.0000000000000004E-2</v>
      </c>
      <c r="AK1257" s="197">
        <f t="shared" si="273"/>
        <v>0.98231249999999815</v>
      </c>
      <c r="AL1257" s="198">
        <f>ROW(AG108)*AJ1257^IF(AK1257=100%,0,1)*PRODUCT(INDEX(1-AJ$1149:AJ1256,))</f>
        <v>0.25574607721425485</v>
      </c>
      <c r="AM1257" s="199">
        <f t="shared" si="274"/>
        <v>32.977936536063901</v>
      </c>
      <c r="AN1257" s="190"/>
    </row>
    <row r="1258" spans="1:40" ht="14.45" hidden="1" customHeight="1">
      <c r="A1258" s="190"/>
      <c r="B1258" s="686"/>
      <c r="C1258" s="196">
        <v>108</v>
      </c>
      <c r="D1258" s="200"/>
      <c r="E1258" s="200"/>
      <c r="F1258" s="198"/>
      <c r="G1258" s="198"/>
      <c r="H1258" s="197"/>
      <c r="I1258" s="197"/>
      <c r="J1258" s="198"/>
      <c r="K1258" s="198"/>
      <c r="L1258" s="197"/>
      <c r="M1258" s="197"/>
      <c r="N1258" s="198"/>
      <c r="O1258" s="198"/>
      <c r="P1258" s="197"/>
      <c r="Q1258" s="197"/>
      <c r="R1258" s="198"/>
      <c r="S1258" s="198"/>
      <c r="T1258" s="197"/>
      <c r="U1258" s="197"/>
      <c r="V1258" s="198"/>
      <c r="W1258" s="198"/>
      <c r="X1258" s="197"/>
      <c r="Y1258" s="197"/>
      <c r="Z1258" s="198"/>
      <c r="AA1258" s="198"/>
      <c r="AB1258" s="197"/>
      <c r="AC1258" s="197"/>
      <c r="AD1258" s="198"/>
      <c r="AE1258" s="198"/>
      <c r="AF1258" s="197"/>
      <c r="AG1258" s="197"/>
      <c r="AH1258" s="198"/>
      <c r="AI1258" s="198"/>
      <c r="AJ1258" s="197">
        <f t="shared" si="275"/>
        <v>2.0000000000000004E-2</v>
      </c>
      <c r="AK1258" s="197">
        <f t="shared" si="273"/>
        <v>0.99161249999999812</v>
      </c>
      <c r="AL1258" s="198">
        <f>ROW(AG109)*AJ1258^IF(AK1258=100%,0,1)*PRODUCT(INDEX(1-AJ$1149:AJ1257,))</f>
        <v>0.25295181451876575</v>
      </c>
      <c r="AM1258" s="199">
        <f t="shared" si="274"/>
        <v>33.230888350582667</v>
      </c>
      <c r="AN1258" s="190"/>
    </row>
    <row r="1259" spans="1:40" ht="14.45" customHeight="1" thickBot="1">
      <c r="A1259" s="190"/>
      <c r="B1259" s="687"/>
      <c r="C1259" s="202">
        <v>109</v>
      </c>
      <c r="D1259" s="203"/>
      <c r="E1259" s="203"/>
      <c r="F1259" s="204"/>
      <c r="G1259" s="204"/>
      <c r="H1259" s="205"/>
      <c r="I1259" s="205"/>
      <c r="J1259" s="204"/>
      <c r="K1259" s="204"/>
      <c r="L1259" s="205"/>
      <c r="M1259" s="205"/>
      <c r="N1259" s="204"/>
      <c r="O1259" s="204"/>
      <c r="P1259" s="205"/>
      <c r="Q1259" s="205"/>
      <c r="R1259" s="204"/>
      <c r="S1259" s="204"/>
      <c r="T1259" s="205"/>
      <c r="U1259" s="205"/>
      <c r="V1259" s="204"/>
      <c r="W1259" s="204"/>
      <c r="X1259" s="205"/>
      <c r="Y1259" s="205"/>
      <c r="Z1259" s="204"/>
      <c r="AA1259" s="204"/>
      <c r="AB1259" s="205"/>
      <c r="AC1259" s="205"/>
      <c r="AD1259" s="204"/>
      <c r="AE1259" s="204"/>
      <c r="AF1259" s="205"/>
      <c r="AG1259" s="205"/>
      <c r="AH1259" s="204"/>
      <c r="AI1259" s="204"/>
      <c r="AJ1259" s="205">
        <f t="shared" si="275"/>
        <v>2.0000000000000004E-2</v>
      </c>
      <c r="AK1259" s="205">
        <f t="shared" si="273"/>
        <v>1</v>
      </c>
      <c r="AL1259" s="204">
        <f>ROW(AG110)*AJ1259^IF(AK1259=100%,0,1)*PRODUCT(INDEX(1-AJ$1149:AJ1258,))</f>
        <v>12.508351195010521</v>
      </c>
      <c r="AM1259" s="206">
        <f t="shared" si="274"/>
        <v>45.739239545593186</v>
      </c>
      <c r="AN1259" s="190"/>
    </row>
    <row r="1260" spans="1:40" ht="14.45" customHeight="1">
      <c r="A1260" s="190"/>
      <c r="B1260" s="190"/>
      <c r="C1260" s="190"/>
      <c r="D1260" s="190"/>
      <c r="E1260" s="190"/>
      <c r="F1260" s="192"/>
      <c r="G1260" s="192"/>
      <c r="H1260" s="190"/>
      <c r="I1260" s="190"/>
      <c r="J1260" s="192"/>
      <c r="K1260" s="192"/>
      <c r="L1260" s="190"/>
      <c r="M1260" s="190"/>
      <c r="N1260" s="192"/>
      <c r="O1260" s="192"/>
      <c r="P1260" s="190"/>
      <c r="Q1260" s="190"/>
      <c r="R1260" s="192"/>
      <c r="S1260" s="192"/>
      <c r="T1260" s="190"/>
      <c r="U1260" s="190"/>
      <c r="V1260" s="192"/>
      <c r="W1260" s="192"/>
      <c r="X1260" s="190"/>
      <c r="Y1260" s="190"/>
      <c r="Z1260" s="192"/>
      <c r="AA1260" s="192"/>
      <c r="AB1260" s="190"/>
      <c r="AC1260" s="190"/>
      <c r="AD1260" s="192"/>
      <c r="AE1260" s="192"/>
      <c r="AF1260" s="190"/>
      <c r="AG1260" s="190"/>
      <c r="AH1260" s="192"/>
      <c r="AI1260" s="192"/>
      <c r="AJ1260" s="190"/>
      <c r="AK1260" s="190"/>
      <c r="AL1260" s="192"/>
      <c r="AM1260" s="192"/>
      <c r="AN1260" s="190"/>
    </row>
  </sheetData>
  <mergeCells count="404">
    <mergeCell ref="AJ1145:AM1145"/>
    <mergeCell ref="X1016:AA1016"/>
    <mergeCell ref="AB1016:AE1016"/>
    <mergeCell ref="AF1016:AI1016"/>
    <mergeCell ref="AJ1016:AM1016"/>
    <mergeCell ref="B1145:B1259"/>
    <mergeCell ref="D1145:G1145"/>
    <mergeCell ref="H1145:K1145"/>
    <mergeCell ref="L1145:O1145"/>
    <mergeCell ref="P1145:S1145"/>
    <mergeCell ref="T1145:W1145"/>
    <mergeCell ref="B1016:B1143"/>
    <mergeCell ref="D1016:G1016"/>
    <mergeCell ref="H1016:K1016"/>
    <mergeCell ref="L1016:O1016"/>
    <mergeCell ref="P1016:S1016"/>
    <mergeCell ref="T1016:W1016"/>
    <mergeCell ref="X1145:AA1145"/>
    <mergeCell ref="AB1145:AE1145"/>
    <mergeCell ref="AF1145:AI1145"/>
    <mergeCell ref="AJ768:AM768"/>
    <mergeCell ref="B887:B1014"/>
    <mergeCell ref="D887:G887"/>
    <mergeCell ref="H887:K887"/>
    <mergeCell ref="L887:O887"/>
    <mergeCell ref="P887:S887"/>
    <mergeCell ref="T887:W887"/>
    <mergeCell ref="X887:AA887"/>
    <mergeCell ref="AB887:AE887"/>
    <mergeCell ref="AF887:AI887"/>
    <mergeCell ref="AJ887:AM887"/>
    <mergeCell ref="B768:B885"/>
    <mergeCell ref="D768:G768"/>
    <mergeCell ref="H768:K768"/>
    <mergeCell ref="L768:O768"/>
    <mergeCell ref="P768:S768"/>
    <mergeCell ref="T768:W768"/>
    <mergeCell ref="X768:AA768"/>
    <mergeCell ref="AB768:AE768"/>
    <mergeCell ref="AF768:AI768"/>
    <mergeCell ref="AJ440:AM440"/>
    <mergeCell ref="B595:B766"/>
    <mergeCell ref="D595:G595"/>
    <mergeCell ref="H595:K595"/>
    <mergeCell ref="L595:O595"/>
    <mergeCell ref="P595:S595"/>
    <mergeCell ref="T595:W595"/>
    <mergeCell ref="X595:AA595"/>
    <mergeCell ref="AB595:AE595"/>
    <mergeCell ref="AF595:AI595"/>
    <mergeCell ref="AJ595:AM595"/>
    <mergeCell ref="B440:B593"/>
    <mergeCell ref="D440:G440"/>
    <mergeCell ref="H440:K440"/>
    <mergeCell ref="L440:O440"/>
    <mergeCell ref="P440:S440"/>
    <mergeCell ref="T440:W440"/>
    <mergeCell ref="X440:AA440"/>
    <mergeCell ref="AB440:AE440"/>
    <mergeCell ref="AF440:AI440"/>
    <mergeCell ref="X62:AA62"/>
    <mergeCell ref="AB62:AE62"/>
    <mergeCell ref="AF62:AI62"/>
    <mergeCell ref="AJ62:AM62"/>
    <mergeCell ref="B285:B438"/>
    <mergeCell ref="D285:G285"/>
    <mergeCell ref="H285:K285"/>
    <mergeCell ref="L285:O285"/>
    <mergeCell ref="P285:S285"/>
    <mergeCell ref="T285:W285"/>
    <mergeCell ref="B62:B283"/>
    <mergeCell ref="D62:G62"/>
    <mergeCell ref="H62:K62"/>
    <mergeCell ref="L62:O62"/>
    <mergeCell ref="P62:S62"/>
    <mergeCell ref="T62:W62"/>
    <mergeCell ref="X285:AA285"/>
    <mergeCell ref="AB285:AE285"/>
    <mergeCell ref="AF285:AI285"/>
    <mergeCell ref="AJ285:AM285"/>
    <mergeCell ref="P59:P60"/>
    <mergeCell ref="U59:U60"/>
    <mergeCell ref="V59:V60"/>
    <mergeCell ref="W59:W60"/>
    <mergeCell ref="X59:X60"/>
    <mergeCell ref="Y59:Y60"/>
    <mergeCell ref="Y57:Y58"/>
    <mergeCell ref="C59:C60"/>
    <mergeCell ref="D59:D60"/>
    <mergeCell ref="E59:E60"/>
    <mergeCell ref="F59:F60"/>
    <mergeCell ref="G59:G60"/>
    <mergeCell ref="L59:L60"/>
    <mergeCell ref="M59:M60"/>
    <mergeCell ref="N59:N60"/>
    <mergeCell ref="O59:O60"/>
    <mergeCell ref="O57:O58"/>
    <mergeCell ref="P57:P58"/>
    <mergeCell ref="U57:U58"/>
    <mergeCell ref="V57:V58"/>
    <mergeCell ref="W57:W58"/>
    <mergeCell ref="X57:X58"/>
    <mergeCell ref="C57:C58"/>
    <mergeCell ref="D57:D58"/>
    <mergeCell ref="E57:E58"/>
    <mergeCell ref="F57:F58"/>
    <mergeCell ref="G57:G58"/>
    <mergeCell ref="L57:L58"/>
    <mergeCell ref="M57:M58"/>
    <mergeCell ref="N57:N58"/>
    <mergeCell ref="C52:C56"/>
    <mergeCell ref="D52:D56"/>
    <mergeCell ref="W52:W54"/>
    <mergeCell ref="X52:X54"/>
    <mergeCell ref="Y52:Y54"/>
    <mergeCell ref="E55:E56"/>
    <mergeCell ref="F55:F56"/>
    <mergeCell ref="G55:G56"/>
    <mergeCell ref="N55:N56"/>
    <mergeCell ref="O55:O56"/>
    <mergeCell ref="P55:P56"/>
    <mergeCell ref="W55:W56"/>
    <mergeCell ref="M52:M56"/>
    <mergeCell ref="N52:N54"/>
    <mergeCell ref="O52:O54"/>
    <mergeCell ref="P52:P54"/>
    <mergeCell ref="U52:U56"/>
    <mergeCell ref="V52:V56"/>
    <mergeCell ref="E52:E54"/>
    <mergeCell ref="F52:F54"/>
    <mergeCell ref="G52:G54"/>
    <mergeCell ref="L52:L56"/>
    <mergeCell ref="X55:X56"/>
    <mergeCell ref="Y55:Y56"/>
    <mergeCell ref="P49:P50"/>
    <mergeCell ref="U49:U50"/>
    <mergeCell ref="V49:V50"/>
    <mergeCell ref="W49:W50"/>
    <mergeCell ref="X49:X50"/>
    <mergeCell ref="Y49:Y50"/>
    <mergeCell ref="Y47:Y48"/>
    <mergeCell ref="C49:C50"/>
    <mergeCell ref="D49:D50"/>
    <mergeCell ref="E49:E50"/>
    <mergeCell ref="F49:F50"/>
    <mergeCell ref="G49:G50"/>
    <mergeCell ref="L49:L50"/>
    <mergeCell ref="M49:M50"/>
    <mergeCell ref="N49:N50"/>
    <mergeCell ref="O49:O50"/>
    <mergeCell ref="O47:O48"/>
    <mergeCell ref="P47:P48"/>
    <mergeCell ref="U47:U48"/>
    <mergeCell ref="V47:V48"/>
    <mergeCell ref="W47:W48"/>
    <mergeCell ref="X47:X48"/>
    <mergeCell ref="C47:C48"/>
    <mergeCell ref="D47:D48"/>
    <mergeCell ref="E47:E48"/>
    <mergeCell ref="F47:F48"/>
    <mergeCell ref="G47:G48"/>
    <mergeCell ref="L47:L48"/>
    <mergeCell ref="M47:M48"/>
    <mergeCell ref="N47:N48"/>
    <mergeCell ref="C42:C46"/>
    <mergeCell ref="D42:D46"/>
    <mergeCell ref="W42:W44"/>
    <mergeCell ref="X42:X44"/>
    <mergeCell ref="Y42:Y44"/>
    <mergeCell ref="E45:E46"/>
    <mergeCell ref="F45:F46"/>
    <mergeCell ref="G45:G46"/>
    <mergeCell ref="N45:N46"/>
    <mergeCell ref="O45:O46"/>
    <mergeCell ref="P45:P46"/>
    <mergeCell ref="W45:W46"/>
    <mergeCell ref="M42:M46"/>
    <mergeCell ref="N42:N44"/>
    <mergeCell ref="O42:O44"/>
    <mergeCell ref="P42:P44"/>
    <mergeCell ref="U42:U46"/>
    <mergeCell ref="V42:V46"/>
    <mergeCell ref="E42:E44"/>
    <mergeCell ref="F42:F44"/>
    <mergeCell ref="G42:G44"/>
    <mergeCell ref="L42:L46"/>
    <mergeCell ref="X45:X46"/>
    <mergeCell ref="Y45:Y46"/>
    <mergeCell ref="P39:P40"/>
    <mergeCell ref="U39:U40"/>
    <mergeCell ref="V39:V40"/>
    <mergeCell ref="W39:W40"/>
    <mergeCell ref="X39:X40"/>
    <mergeCell ref="Y39:Y40"/>
    <mergeCell ref="Y37:Y38"/>
    <mergeCell ref="C39:C40"/>
    <mergeCell ref="D39:D40"/>
    <mergeCell ref="E39:E40"/>
    <mergeCell ref="F39:F40"/>
    <mergeCell ref="G39:G40"/>
    <mergeCell ref="L39:L40"/>
    <mergeCell ref="M39:M40"/>
    <mergeCell ref="N39:N40"/>
    <mergeCell ref="O39:O40"/>
    <mergeCell ref="O37:O38"/>
    <mergeCell ref="P37:P38"/>
    <mergeCell ref="U37:U38"/>
    <mergeCell ref="V37:V38"/>
    <mergeCell ref="W37:W38"/>
    <mergeCell ref="X37:X38"/>
    <mergeCell ref="C37:C38"/>
    <mergeCell ref="D37:D38"/>
    <mergeCell ref="E37:E38"/>
    <mergeCell ref="F37:F38"/>
    <mergeCell ref="G37:G38"/>
    <mergeCell ref="L37:L38"/>
    <mergeCell ref="M37:M38"/>
    <mergeCell ref="N37:N38"/>
    <mergeCell ref="C32:C36"/>
    <mergeCell ref="D32:D36"/>
    <mergeCell ref="W32:W34"/>
    <mergeCell ref="X32:X34"/>
    <mergeCell ref="Y32:Y34"/>
    <mergeCell ref="E35:E36"/>
    <mergeCell ref="F35:F36"/>
    <mergeCell ref="G35:G36"/>
    <mergeCell ref="N35:N36"/>
    <mergeCell ref="O35:O36"/>
    <mergeCell ref="P35:P36"/>
    <mergeCell ref="W35:W36"/>
    <mergeCell ref="M32:M36"/>
    <mergeCell ref="N32:N34"/>
    <mergeCell ref="O32:O34"/>
    <mergeCell ref="P32:P34"/>
    <mergeCell ref="U32:U36"/>
    <mergeCell ref="V32:V36"/>
    <mergeCell ref="E32:E34"/>
    <mergeCell ref="F32:F34"/>
    <mergeCell ref="G32:G34"/>
    <mergeCell ref="L32:L36"/>
    <mergeCell ref="X35:X36"/>
    <mergeCell ref="Y35:Y36"/>
    <mergeCell ref="P29:P30"/>
    <mergeCell ref="U29:U30"/>
    <mergeCell ref="V29:V30"/>
    <mergeCell ref="W29:W30"/>
    <mergeCell ref="X29:X30"/>
    <mergeCell ref="Y29:Y30"/>
    <mergeCell ref="Y27:Y28"/>
    <mergeCell ref="C29:C30"/>
    <mergeCell ref="D29:D30"/>
    <mergeCell ref="E29:E30"/>
    <mergeCell ref="F29:F30"/>
    <mergeCell ref="G29:G30"/>
    <mergeCell ref="L29:L30"/>
    <mergeCell ref="M29:M30"/>
    <mergeCell ref="N29:N30"/>
    <mergeCell ref="O29:O30"/>
    <mergeCell ref="O27:O28"/>
    <mergeCell ref="P27:P28"/>
    <mergeCell ref="U27:U28"/>
    <mergeCell ref="V27:V28"/>
    <mergeCell ref="W27:W28"/>
    <mergeCell ref="X27:X28"/>
    <mergeCell ref="C27:C28"/>
    <mergeCell ref="D27:D28"/>
    <mergeCell ref="E27:E28"/>
    <mergeCell ref="F27:F28"/>
    <mergeCell ref="G27:G28"/>
    <mergeCell ref="L27:L28"/>
    <mergeCell ref="M27:M28"/>
    <mergeCell ref="N27:N28"/>
    <mergeCell ref="C22:C26"/>
    <mergeCell ref="D22:D26"/>
    <mergeCell ref="W22:W24"/>
    <mergeCell ref="X22:X24"/>
    <mergeCell ref="Y22:Y24"/>
    <mergeCell ref="E25:E26"/>
    <mergeCell ref="F25:F26"/>
    <mergeCell ref="G25:G26"/>
    <mergeCell ref="N25:N26"/>
    <mergeCell ref="O25:O26"/>
    <mergeCell ref="P25:P26"/>
    <mergeCell ref="W25:W26"/>
    <mergeCell ref="M22:M26"/>
    <mergeCell ref="N22:N24"/>
    <mergeCell ref="O22:O24"/>
    <mergeCell ref="P22:P24"/>
    <mergeCell ref="U22:U26"/>
    <mergeCell ref="V22:V26"/>
    <mergeCell ref="E22:E24"/>
    <mergeCell ref="F22:F24"/>
    <mergeCell ref="G22:G24"/>
    <mergeCell ref="L22:L26"/>
    <mergeCell ref="X25:X26"/>
    <mergeCell ref="Y25:Y26"/>
    <mergeCell ref="P19:P20"/>
    <mergeCell ref="U19:U20"/>
    <mergeCell ref="V19:V20"/>
    <mergeCell ref="W19:W20"/>
    <mergeCell ref="X19:X20"/>
    <mergeCell ref="Y19:Y20"/>
    <mergeCell ref="Y17:Y18"/>
    <mergeCell ref="C19:C20"/>
    <mergeCell ref="D19:D20"/>
    <mergeCell ref="E19:E20"/>
    <mergeCell ref="F19:F20"/>
    <mergeCell ref="G19:G20"/>
    <mergeCell ref="L19:L20"/>
    <mergeCell ref="M19:M20"/>
    <mergeCell ref="N19:N20"/>
    <mergeCell ref="O19:O20"/>
    <mergeCell ref="O17:O18"/>
    <mergeCell ref="P17:P18"/>
    <mergeCell ref="U17:U18"/>
    <mergeCell ref="V17:V18"/>
    <mergeCell ref="W17:W18"/>
    <mergeCell ref="X17:X18"/>
    <mergeCell ref="C17:C18"/>
    <mergeCell ref="D17:D18"/>
    <mergeCell ref="E17:E18"/>
    <mergeCell ref="F17:F18"/>
    <mergeCell ref="G17:G18"/>
    <mergeCell ref="L17:L18"/>
    <mergeCell ref="M17:M18"/>
    <mergeCell ref="N17:N18"/>
    <mergeCell ref="C12:C16"/>
    <mergeCell ref="D12:D16"/>
    <mergeCell ref="W12:W14"/>
    <mergeCell ref="X12:X14"/>
    <mergeCell ref="Y12:Y14"/>
    <mergeCell ref="E15:E16"/>
    <mergeCell ref="F15:F16"/>
    <mergeCell ref="G15:G16"/>
    <mergeCell ref="N15:N16"/>
    <mergeCell ref="O15:O16"/>
    <mergeCell ref="P15:P16"/>
    <mergeCell ref="W15:W16"/>
    <mergeCell ref="M12:M16"/>
    <mergeCell ref="N12:N14"/>
    <mergeCell ref="O12:O14"/>
    <mergeCell ref="P12:P14"/>
    <mergeCell ref="U12:U16"/>
    <mergeCell ref="V12:V16"/>
    <mergeCell ref="E12:E14"/>
    <mergeCell ref="F12:F14"/>
    <mergeCell ref="G12:G14"/>
    <mergeCell ref="L12:L16"/>
    <mergeCell ref="X15:X16"/>
    <mergeCell ref="Y15:Y16"/>
    <mergeCell ref="P9:P10"/>
    <mergeCell ref="U9:U10"/>
    <mergeCell ref="V9:V10"/>
    <mergeCell ref="W9:W10"/>
    <mergeCell ref="X9:X10"/>
    <mergeCell ref="Y9:Y10"/>
    <mergeCell ref="Y7:Y8"/>
    <mergeCell ref="C9:C10"/>
    <mergeCell ref="D9:D10"/>
    <mergeCell ref="E9:E10"/>
    <mergeCell ref="F9:F10"/>
    <mergeCell ref="G9:G10"/>
    <mergeCell ref="L9:L10"/>
    <mergeCell ref="M9:M10"/>
    <mergeCell ref="N9:N10"/>
    <mergeCell ref="O9:O10"/>
    <mergeCell ref="O7:O8"/>
    <mergeCell ref="P7:P8"/>
    <mergeCell ref="U7:U8"/>
    <mergeCell ref="V7:V8"/>
    <mergeCell ref="W7:W8"/>
    <mergeCell ref="X7:X8"/>
    <mergeCell ref="C7:C8"/>
    <mergeCell ref="D7:D8"/>
    <mergeCell ref="E7:E8"/>
    <mergeCell ref="F7:F8"/>
    <mergeCell ref="G7:G8"/>
    <mergeCell ref="L7:L8"/>
    <mergeCell ref="M7:M8"/>
    <mergeCell ref="N7:N8"/>
    <mergeCell ref="C2:C6"/>
    <mergeCell ref="D2:D6"/>
    <mergeCell ref="W2:W4"/>
    <mergeCell ref="X2:X4"/>
    <mergeCell ref="Y2:Y4"/>
    <mergeCell ref="E5:E6"/>
    <mergeCell ref="F5:F6"/>
    <mergeCell ref="G5:G6"/>
    <mergeCell ref="N5:N6"/>
    <mergeCell ref="O5:O6"/>
    <mergeCell ref="P5:P6"/>
    <mergeCell ref="W5:W6"/>
    <mergeCell ref="M2:M6"/>
    <mergeCell ref="N2:N4"/>
    <mergeCell ref="O2:O4"/>
    <mergeCell ref="P2:P4"/>
    <mergeCell ref="U2:U6"/>
    <mergeCell ref="V2:V6"/>
    <mergeCell ref="E2:E4"/>
    <mergeCell ref="F2:F4"/>
    <mergeCell ref="G2:G4"/>
    <mergeCell ref="L2:L6"/>
    <mergeCell ref="X5:X6"/>
    <mergeCell ref="Y5:Y6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7FF6A-79CA-4069-9614-753E2864A9B1}">
  <dimension ref="B1:X158"/>
  <sheetViews>
    <sheetView tabSelected="1" zoomScaleNormal="100" workbookViewId="0">
      <selection activeCell="S31" sqref="S31"/>
    </sheetView>
  </sheetViews>
  <sheetFormatPr defaultColWidth="7.625" defaultRowHeight="14.45" customHeight="1"/>
  <cols>
    <col min="1" max="2" width="2.625" style="238" customWidth="1"/>
    <col min="3" max="3" width="19.375" style="238" customWidth="1"/>
    <col min="4" max="7" width="8.625" style="238" customWidth="1"/>
    <col min="8" max="8" width="8.625" style="239" customWidth="1"/>
    <col min="9" max="9" width="8.625" style="238" customWidth="1"/>
    <col min="10" max="10" width="21.875" style="238" customWidth="1"/>
    <col min="11" max="15" width="11.625" style="238" customWidth="1"/>
    <col min="16" max="16384" width="7.625" style="238"/>
  </cols>
  <sheetData>
    <row r="1" spans="2:24" ht="14.45" customHeight="1" thickBot="1"/>
    <row r="2" spans="2:24" ht="14.45" customHeight="1" thickTop="1">
      <c r="B2" s="705" t="s">
        <v>1644</v>
      </c>
      <c r="C2" s="706"/>
      <c r="D2" s="273" t="s">
        <v>1818</v>
      </c>
      <c r="E2" s="275" t="s">
        <v>1645</v>
      </c>
      <c r="F2" s="271" t="s">
        <v>1703</v>
      </c>
      <c r="G2" s="397" t="s">
        <v>202</v>
      </c>
      <c r="H2" s="395" t="s">
        <v>1637</v>
      </c>
      <c r="K2" s="582" t="s">
        <v>1819</v>
      </c>
      <c r="L2" s="583" t="s">
        <v>1820</v>
      </c>
      <c r="S2" s="278"/>
      <c r="T2" s="278"/>
      <c r="U2" s="278"/>
      <c r="V2" s="278"/>
      <c r="W2" s="278"/>
      <c r="X2" s="278"/>
    </row>
    <row r="3" spans="2:24" ht="14.45" customHeight="1" thickBot="1">
      <c r="B3" s="707"/>
      <c r="C3" s="708"/>
      <c r="D3" s="274">
        <v>610</v>
      </c>
      <c r="E3" s="276">
        <f>D3/95</f>
        <v>6.4210526315789478</v>
      </c>
      <c r="F3" s="272">
        <v>46500</v>
      </c>
      <c r="G3" s="398">
        <v>100</v>
      </c>
      <c r="H3" s="396">
        <v>390</v>
      </c>
      <c r="K3" s="584">
        <v>250</v>
      </c>
      <c r="L3" s="585">
        <f>E3*K3</f>
        <v>1605.2631578947369</v>
      </c>
      <c r="S3" s="278" t="s">
        <v>1704</v>
      </c>
      <c r="T3" s="279">
        <f>E3</f>
        <v>6.4210526315789478</v>
      </c>
      <c r="W3" s="278"/>
      <c r="X3" s="278"/>
    </row>
    <row r="4" spans="2:24" ht="14.45" customHeight="1" thickBot="1">
      <c r="S4" s="278" t="s">
        <v>1705</v>
      </c>
      <c r="T4" s="278">
        <f>H3/100</f>
        <v>3.9</v>
      </c>
      <c r="W4" s="278"/>
      <c r="X4" s="278"/>
    </row>
    <row r="5" spans="2:24" ht="20.100000000000001" customHeight="1">
      <c r="B5" s="711" t="s">
        <v>1588</v>
      </c>
      <c r="C5" s="712"/>
      <c r="D5" s="240" t="s">
        <v>1644</v>
      </c>
      <c r="E5" s="240" t="s">
        <v>202</v>
      </c>
      <c r="F5" s="240" t="s">
        <v>1646</v>
      </c>
      <c r="G5" s="713" t="s">
        <v>1627</v>
      </c>
      <c r="H5" s="714"/>
      <c r="J5" s="241" t="s">
        <v>1588</v>
      </c>
      <c r="K5" s="242" t="s">
        <v>1641</v>
      </c>
      <c r="L5" s="242" t="s">
        <v>1642</v>
      </c>
      <c r="M5" s="242" t="s">
        <v>1647</v>
      </c>
      <c r="N5" s="242" t="s">
        <v>1694</v>
      </c>
      <c r="O5" s="266" t="s">
        <v>1693</v>
      </c>
      <c r="S5" s="278"/>
      <c r="T5" s="279">
        <f>T3*T4</f>
        <v>25.042105263157897</v>
      </c>
      <c r="W5" s="278"/>
      <c r="X5" s="278"/>
    </row>
    <row r="6" spans="2:24" ht="14.45" customHeight="1">
      <c r="B6" s="709" t="s">
        <v>1648</v>
      </c>
      <c r="C6" s="280" t="s">
        <v>1060</v>
      </c>
      <c r="D6" s="243">
        <f>209/100</f>
        <v>2.09</v>
      </c>
      <c r="E6" s="244">
        <f>IF(D6*$E$3=0,"",D6*$E$3)</f>
        <v>13.42</v>
      </c>
      <c r="F6" s="243">
        <v>34</v>
      </c>
      <c r="G6" s="243">
        <f>IF(IF(E6&gt;F6,F6,E6)=0,0,IF(E6&gt;F6,F6,E6))</f>
        <v>13.42</v>
      </c>
      <c r="H6" s="245" t="str">
        <f>IF(G6="","",IF(G6=E6,"마리","거래소"))</f>
        <v>마리</v>
      </c>
      <c r="J6" s="281" t="s">
        <v>1649</v>
      </c>
      <c r="K6" s="246"/>
      <c r="L6" s="246">
        <v>9900</v>
      </c>
      <c r="M6" s="247">
        <v>1</v>
      </c>
      <c r="N6" s="246">
        <f>$G$3/$H$3*L6</f>
        <v>2538.4615384615381</v>
      </c>
      <c r="O6" s="267">
        <f t="shared" ref="O6:O11" si="0">$G$3/$H$3*L6/MID(J6,SEARCH("[",J6)+1,LEN(J6)-SEARCH("[",J6)-2)</f>
        <v>84.615384615384599</v>
      </c>
      <c r="S6" s="278"/>
      <c r="T6" s="278">
        <f>F3*2/100000</f>
        <v>0.93</v>
      </c>
      <c r="W6" s="278"/>
      <c r="X6" s="278"/>
    </row>
    <row r="7" spans="2:24" ht="14.45" customHeight="1">
      <c r="B7" s="709"/>
      <c r="C7" s="282" t="s">
        <v>1061</v>
      </c>
      <c r="D7" s="248">
        <f>475/50</f>
        <v>9.5</v>
      </c>
      <c r="E7" s="249">
        <f t="shared" ref="E7:E68" si="1">IF(D7*$E$3=0,"",D7*$E$3)</f>
        <v>61.000000000000007</v>
      </c>
      <c r="F7" s="248">
        <v>72</v>
      </c>
      <c r="G7" s="248">
        <f t="shared" ref="G7:G59" si="2">IF(IF(E7&gt;F7,F7,E7)=0,0,IF(E7&gt;F7,F7,E7))</f>
        <v>61.000000000000007</v>
      </c>
      <c r="H7" s="250" t="str">
        <f t="shared" ref="H7:H59" si="3">IF(G7="","",IF(G7=E7,"마리","거래소"))</f>
        <v>마리</v>
      </c>
      <c r="J7" s="283" t="s">
        <v>1650</v>
      </c>
      <c r="K7" s="251"/>
      <c r="L7" s="251">
        <v>5500</v>
      </c>
      <c r="M7" s="252">
        <v>1</v>
      </c>
      <c r="N7" s="251">
        <f t="shared" ref="N7:N11" si="4">$G$3/$H$3*L7</f>
        <v>1410.2564102564102</v>
      </c>
      <c r="O7" s="268">
        <f>$G$3/$H$3*L7/MID(J7,SEARCH("[",J7)+1,LEN(J7)-SEARCH("[",J7)-2)</f>
        <v>100.73260073260073</v>
      </c>
      <c r="Q7" s="389"/>
      <c r="R7" s="389"/>
      <c r="S7" s="278"/>
      <c r="T7" s="284">
        <f>T4*50000/F3</f>
        <v>4.193548387096774</v>
      </c>
      <c r="W7" s="278"/>
      <c r="X7" s="278"/>
    </row>
    <row r="8" spans="2:24" ht="14.45" customHeight="1">
      <c r="B8" s="709"/>
      <c r="C8" s="282" t="s">
        <v>1062</v>
      </c>
      <c r="D8" s="248">
        <f>486/30</f>
        <v>16.2</v>
      </c>
      <c r="E8" s="249">
        <f t="shared" si="1"/>
        <v>104.02105263157895</v>
      </c>
      <c r="F8" s="248">
        <v>133</v>
      </c>
      <c r="G8" s="248">
        <f t="shared" si="2"/>
        <v>104.02105263157895</v>
      </c>
      <c r="H8" s="250" t="str">
        <f t="shared" si="3"/>
        <v>마리</v>
      </c>
      <c r="J8" s="285" t="s">
        <v>1651</v>
      </c>
      <c r="K8" s="253"/>
      <c r="L8" s="253">
        <v>3000</v>
      </c>
      <c r="M8" s="254">
        <v>1</v>
      </c>
      <c r="N8" s="253">
        <f t="shared" si="4"/>
        <v>769.23076923076917</v>
      </c>
      <c r="O8" s="269">
        <f t="shared" si="0"/>
        <v>109.89010989010988</v>
      </c>
      <c r="W8" s="278"/>
      <c r="X8" s="278"/>
    </row>
    <row r="9" spans="2:24" ht="14.45" customHeight="1">
      <c r="B9" s="709"/>
      <c r="C9" s="282" t="s">
        <v>1065</v>
      </c>
      <c r="D9" s="248">
        <f>72/2000*10</f>
        <v>0.36</v>
      </c>
      <c r="E9" s="249">
        <f t="shared" si="1"/>
        <v>2.311578947368421</v>
      </c>
      <c r="F9" s="248">
        <v>1</v>
      </c>
      <c r="G9" s="248">
        <f t="shared" si="2"/>
        <v>1</v>
      </c>
      <c r="H9" s="250" t="str">
        <f t="shared" si="3"/>
        <v>거래소</v>
      </c>
      <c r="J9" s="281" t="s">
        <v>1652</v>
      </c>
      <c r="K9" s="246"/>
      <c r="L9" s="246">
        <v>9900</v>
      </c>
      <c r="M9" s="247">
        <v>1</v>
      </c>
      <c r="N9" s="246">
        <f t="shared" si="4"/>
        <v>2538.4615384615381</v>
      </c>
      <c r="O9" s="267">
        <f t="shared" si="0"/>
        <v>84.615384615384599</v>
      </c>
      <c r="W9" s="278"/>
      <c r="X9" s="278"/>
    </row>
    <row r="10" spans="2:24" ht="14.45" customHeight="1">
      <c r="B10" s="709"/>
      <c r="C10" s="286" t="s">
        <v>1064</v>
      </c>
      <c r="D10" s="255">
        <f>168/1000*10</f>
        <v>1.6800000000000002</v>
      </c>
      <c r="E10" s="256">
        <f t="shared" si="1"/>
        <v>10.787368421052633</v>
      </c>
      <c r="F10" s="255">
        <v>15</v>
      </c>
      <c r="G10" s="255">
        <f t="shared" si="2"/>
        <v>10.787368421052633</v>
      </c>
      <c r="H10" s="257" t="str">
        <f t="shared" si="3"/>
        <v>마리</v>
      </c>
      <c r="J10" s="283" t="s">
        <v>1653</v>
      </c>
      <c r="K10" s="251"/>
      <c r="L10" s="251">
        <v>5500</v>
      </c>
      <c r="M10" s="252">
        <v>1</v>
      </c>
      <c r="N10" s="251">
        <f t="shared" si="4"/>
        <v>1410.2564102564102</v>
      </c>
      <c r="O10" s="268">
        <f t="shared" si="0"/>
        <v>100.73260073260073</v>
      </c>
      <c r="W10" s="278"/>
      <c r="X10" s="278"/>
    </row>
    <row r="11" spans="2:24" ht="14.45" customHeight="1">
      <c r="B11" s="709"/>
      <c r="C11" s="280" t="s">
        <v>190</v>
      </c>
      <c r="D11" s="243">
        <f>320/200</f>
        <v>1.6</v>
      </c>
      <c r="E11" s="244">
        <f t="shared" si="1"/>
        <v>10.273684210526318</v>
      </c>
      <c r="F11" s="243">
        <v>28</v>
      </c>
      <c r="G11" s="243">
        <f t="shared" si="2"/>
        <v>10.273684210526318</v>
      </c>
      <c r="H11" s="245" t="str">
        <f t="shared" si="3"/>
        <v>마리</v>
      </c>
      <c r="J11" s="285" t="s">
        <v>1654</v>
      </c>
      <c r="K11" s="253"/>
      <c r="L11" s="253">
        <v>3000</v>
      </c>
      <c r="M11" s="254">
        <v>1</v>
      </c>
      <c r="N11" s="253">
        <f t="shared" si="4"/>
        <v>769.23076923076917</v>
      </c>
      <c r="O11" s="269">
        <f t="shared" si="0"/>
        <v>109.89010989010988</v>
      </c>
      <c r="W11" s="278"/>
      <c r="X11" s="278"/>
    </row>
    <row r="12" spans="2:24" ht="14.45" customHeight="1">
      <c r="B12" s="709"/>
      <c r="C12" s="282" t="s">
        <v>197</v>
      </c>
      <c r="D12" s="248">
        <f>400/50</f>
        <v>8</v>
      </c>
      <c r="E12" s="249">
        <f t="shared" si="1"/>
        <v>51.368421052631582</v>
      </c>
      <c r="F12" s="248">
        <v>38</v>
      </c>
      <c r="G12" s="248">
        <f t="shared" si="2"/>
        <v>38</v>
      </c>
      <c r="H12" s="250" t="str">
        <f t="shared" si="3"/>
        <v>거래소</v>
      </c>
      <c r="J12" s="281" t="s">
        <v>1691</v>
      </c>
      <c r="K12" s="246">
        <v>100</v>
      </c>
      <c r="L12" s="246"/>
      <c r="M12" s="247">
        <v>1</v>
      </c>
      <c r="N12" s="246">
        <f>K12*M12*$E$3</f>
        <v>642.1052631578948</v>
      </c>
      <c r="O12" s="267">
        <f t="shared" ref="O12:O17" si="5">K12*M12*$E$3/MID(J12,SEARCH("[",J12)+1,LEN(J12)-SEARCH("[",J12)-2)</f>
        <v>642.1052631578948</v>
      </c>
    </row>
    <row r="13" spans="2:24" ht="14.45" customHeight="1">
      <c r="B13" s="709"/>
      <c r="C13" s="282" t="s">
        <v>1560</v>
      </c>
      <c r="D13" s="248"/>
      <c r="E13" s="249" t="str">
        <f t="shared" si="1"/>
        <v/>
      </c>
      <c r="F13" s="248"/>
      <c r="G13" s="248" t="str">
        <f t="shared" si="2"/>
        <v/>
      </c>
      <c r="H13" s="250" t="str">
        <f t="shared" si="3"/>
        <v/>
      </c>
      <c r="J13" s="283" t="s">
        <v>1689</v>
      </c>
      <c r="K13" s="251">
        <v>900</v>
      </c>
      <c r="L13" s="251"/>
      <c r="M13" s="252">
        <v>1</v>
      </c>
      <c r="N13" s="251">
        <f t="shared" ref="N13:N25" si="6">K13*M13*$E$3</f>
        <v>5778.9473684210534</v>
      </c>
      <c r="O13" s="268">
        <f t="shared" si="5"/>
        <v>577.89473684210532</v>
      </c>
    </row>
    <row r="14" spans="2:24" ht="14.45" customHeight="1">
      <c r="B14" s="709"/>
      <c r="C14" s="286" t="s">
        <v>1063</v>
      </c>
      <c r="D14" s="255">
        <f>97/20</f>
        <v>4.8499999999999996</v>
      </c>
      <c r="E14" s="256">
        <f t="shared" si="1"/>
        <v>31.142105263157895</v>
      </c>
      <c r="F14" s="255">
        <v>107</v>
      </c>
      <c r="G14" s="255">
        <f t="shared" si="2"/>
        <v>31.142105263157895</v>
      </c>
      <c r="H14" s="257" t="str">
        <f t="shared" si="3"/>
        <v>마리</v>
      </c>
      <c r="J14" s="283" t="s">
        <v>1692</v>
      </c>
      <c r="K14" s="251">
        <v>10</v>
      </c>
      <c r="L14" s="251"/>
      <c r="M14" s="252">
        <v>1</v>
      </c>
      <c r="N14" s="251">
        <f t="shared" si="6"/>
        <v>64.21052631578948</v>
      </c>
      <c r="O14" s="268">
        <f t="shared" si="5"/>
        <v>64.21052631578948</v>
      </c>
    </row>
    <row r="15" spans="2:24" ht="14.45" customHeight="1">
      <c r="B15" s="709"/>
      <c r="C15" s="280" t="s">
        <v>1561</v>
      </c>
      <c r="D15" s="243"/>
      <c r="E15" s="244" t="str">
        <f t="shared" si="1"/>
        <v/>
      </c>
      <c r="F15" s="243">
        <v>11</v>
      </c>
      <c r="G15" s="243">
        <f t="shared" si="2"/>
        <v>11</v>
      </c>
      <c r="H15" s="245" t="str">
        <f t="shared" si="3"/>
        <v>거래소</v>
      </c>
      <c r="J15" s="285" t="s">
        <v>1690</v>
      </c>
      <c r="K15" s="253">
        <v>270</v>
      </c>
      <c r="L15" s="253"/>
      <c r="M15" s="254">
        <v>35</v>
      </c>
      <c r="N15" s="253">
        <f t="shared" si="6"/>
        <v>60678.947368421053</v>
      </c>
      <c r="O15" s="269">
        <f t="shared" si="5"/>
        <v>2022.6315789473686</v>
      </c>
      <c r="Q15" s="238">
        <f>O15/95*100</f>
        <v>2129.0858725761773</v>
      </c>
      <c r="R15" s="568"/>
    </row>
    <row r="16" spans="2:24" ht="14.45" customHeight="1">
      <c r="B16" s="709"/>
      <c r="C16" s="282" t="s">
        <v>1562</v>
      </c>
      <c r="D16" s="248"/>
      <c r="E16" s="249" t="str">
        <f t="shared" si="1"/>
        <v/>
      </c>
      <c r="F16" s="248">
        <v>11</v>
      </c>
      <c r="G16" s="248">
        <f t="shared" si="2"/>
        <v>11</v>
      </c>
      <c r="H16" s="250" t="str">
        <f t="shared" si="3"/>
        <v>거래소</v>
      </c>
      <c r="J16" s="281" t="s">
        <v>1638</v>
      </c>
      <c r="K16" s="246">
        <v>1100</v>
      </c>
      <c r="L16" s="246"/>
      <c r="M16" s="247">
        <v>1</v>
      </c>
      <c r="N16" s="246">
        <f t="shared" si="6"/>
        <v>7063.1578947368425</v>
      </c>
      <c r="O16" s="267">
        <f t="shared" si="5"/>
        <v>141.26315789473685</v>
      </c>
    </row>
    <row r="17" spans="2:15" ht="14.45" customHeight="1" thickBot="1">
      <c r="B17" s="710"/>
      <c r="C17" s="287" t="s">
        <v>1563</v>
      </c>
      <c r="D17" s="258"/>
      <c r="E17" s="259" t="str">
        <f t="shared" si="1"/>
        <v/>
      </c>
      <c r="F17" s="258"/>
      <c r="G17" s="258" t="str">
        <f t="shared" si="2"/>
        <v/>
      </c>
      <c r="H17" s="260" t="str">
        <f t="shared" si="3"/>
        <v/>
      </c>
      <c r="J17" s="283" t="s">
        <v>1643</v>
      </c>
      <c r="K17" s="251">
        <v>250</v>
      </c>
      <c r="L17" s="251"/>
      <c r="M17" s="252">
        <v>1</v>
      </c>
      <c r="N17" s="251">
        <f t="shared" si="6"/>
        <v>1605.2631578947369</v>
      </c>
      <c r="O17" s="268">
        <f t="shared" si="5"/>
        <v>160.5263157894737</v>
      </c>
    </row>
    <row r="18" spans="2:15" ht="14.45" hidden="1" customHeight="1">
      <c r="B18" s="288"/>
      <c r="C18" s="286"/>
      <c r="D18" s="255"/>
      <c r="E18" s="256" t="str">
        <f t="shared" si="1"/>
        <v/>
      </c>
      <c r="F18" s="255"/>
      <c r="G18" s="255" t="str">
        <f t="shared" si="2"/>
        <v/>
      </c>
      <c r="H18" s="257" t="str">
        <f t="shared" si="3"/>
        <v/>
      </c>
      <c r="J18" s="283"/>
      <c r="K18" s="251"/>
      <c r="L18" s="251"/>
      <c r="M18" s="252"/>
      <c r="N18" s="251">
        <f t="shared" si="6"/>
        <v>0</v>
      </c>
      <c r="O18" s="268"/>
    </row>
    <row r="19" spans="2:15" ht="14.45" hidden="1" customHeight="1">
      <c r="B19" s="289"/>
      <c r="C19" s="290"/>
      <c r="D19" s="261"/>
      <c r="E19" s="262" t="str">
        <f t="shared" si="1"/>
        <v/>
      </c>
      <c r="F19" s="261"/>
      <c r="G19" s="261" t="str">
        <f t="shared" si="2"/>
        <v/>
      </c>
      <c r="H19" s="263" t="str">
        <f t="shared" si="3"/>
        <v/>
      </c>
      <c r="J19" s="283"/>
      <c r="K19" s="251"/>
      <c r="L19" s="251"/>
      <c r="M19" s="252"/>
      <c r="N19" s="251">
        <f t="shared" si="6"/>
        <v>0</v>
      </c>
      <c r="O19" s="268"/>
    </row>
    <row r="20" spans="2:15" ht="14.45" hidden="1" customHeight="1">
      <c r="B20" s="289"/>
      <c r="C20" s="290"/>
      <c r="D20" s="261"/>
      <c r="E20" s="262" t="str">
        <f t="shared" si="1"/>
        <v/>
      </c>
      <c r="F20" s="261"/>
      <c r="G20" s="261" t="str">
        <f t="shared" si="2"/>
        <v/>
      </c>
      <c r="H20" s="263" t="str">
        <f t="shared" si="3"/>
        <v/>
      </c>
      <c r="J20" s="283"/>
      <c r="K20" s="251"/>
      <c r="L20" s="251"/>
      <c r="M20" s="252"/>
      <c r="N20" s="251">
        <f t="shared" si="6"/>
        <v>0</v>
      </c>
      <c r="O20" s="268"/>
    </row>
    <row r="21" spans="2:15" ht="14.45" hidden="1" customHeight="1">
      <c r="B21" s="289"/>
      <c r="C21" s="290"/>
      <c r="D21" s="261"/>
      <c r="E21" s="262" t="str">
        <f t="shared" si="1"/>
        <v/>
      </c>
      <c r="F21" s="261"/>
      <c r="G21" s="261" t="str">
        <f t="shared" si="2"/>
        <v/>
      </c>
      <c r="H21" s="263" t="str">
        <f t="shared" si="3"/>
        <v/>
      </c>
      <c r="J21" s="283"/>
      <c r="K21" s="251"/>
      <c r="L21" s="251"/>
      <c r="M21" s="252"/>
      <c r="N21" s="251">
        <f t="shared" si="6"/>
        <v>0</v>
      </c>
      <c r="O21" s="268"/>
    </row>
    <row r="22" spans="2:15" ht="14.45" hidden="1" customHeight="1">
      <c r="B22" s="289"/>
      <c r="C22" s="290"/>
      <c r="D22" s="261"/>
      <c r="E22" s="262" t="str">
        <f t="shared" si="1"/>
        <v/>
      </c>
      <c r="F22" s="261"/>
      <c r="G22" s="261" t="str">
        <f t="shared" si="2"/>
        <v/>
      </c>
      <c r="H22" s="263" t="str">
        <f t="shared" si="3"/>
        <v/>
      </c>
      <c r="J22" s="283"/>
      <c r="K22" s="251"/>
      <c r="L22" s="251"/>
      <c r="M22" s="252"/>
      <c r="N22" s="251">
        <f t="shared" si="6"/>
        <v>0</v>
      </c>
      <c r="O22" s="268"/>
    </row>
    <row r="23" spans="2:15" ht="14.45" hidden="1" customHeight="1" thickBot="1">
      <c r="B23" s="289"/>
      <c r="C23" s="290"/>
      <c r="D23" s="261"/>
      <c r="E23" s="262" t="str">
        <f t="shared" si="1"/>
        <v/>
      </c>
      <c r="F23" s="261"/>
      <c r="G23" s="261" t="str">
        <f t="shared" si="2"/>
        <v/>
      </c>
      <c r="H23" s="263" t="str">
        <f t="shared" si="3"/>
        <v/>
      </c>
      <c r="J23" s="283"/>
      <c r="K23" s="251"/>
      <c r="L23" s="251"/>
      <c r="M23" s="252"/>
      <c r="N23" s="251">
        <f t="shared" si="6"/>
        <v>0</v>
      </c>
      <c r="O23" s="268"/>
    </row>
    <row r="24" spans="2:15" ht="14.45" customHeight="1">
      <c r="B24" s="709" t="s">
        <v>1585</v>
      </c>
      <c r="C24" s="280" t="s">
        <v>1611</v>
      </c>
      <c r="D24" s="243">
        <f>112/40</f>
        <v>2.8</v>
      </c>
      <c r="E24" s="244">
        <f t="shared" si="1"/>
        <v>17.978947368421053</v>
      </c>
      <c r="F24" s="243">
        <v>28</v>
      </c>
      <c r="G24" s="243">
        <f t="shared" si="2"/>
        <v>17.978947368421053</v>
      </c>
      <c r="H24" s="245" t="str">
        <f t="shared" si="3"/>
        <v>마리</v>
      </c>
      <c r="J24" s="283" t="s">
        <v>1655</v>
      </c>
      <c r="K24" s="251">
        <v>800</v>
      </c>
      <c r="L24" s="251"/>
      <c r="M24" s="252">
        <v>1</v>
      </c>
      <c r="N24" s="251">
        <f t="shared" si="6"/>
        <v>5136.8421052631584</v>
      </c>
      <c r="O24" s="268">
        <f t="shared" ref="O24:O25" si="7">K24*M24*$E$3/MID(J24,SEARCH("[",J24)+1,LEN(J24)-SEARCH("[",J24)-2)</f>
        <v>51.368421052631582</v>
      </c>
    </row>
    <row r="25" spans="2:15" ht="14.45" customHeight="1">
      <c r="B25" s="709"/>
      <c r="C25" s="282" t="s">
        <v>1612</v>
      </c>
      <c r="D25" s="248">
        <f>210/30</f>
        <v>7</v>
      </c>
      <c r="E25" s="249">
        <f t="shared" si="1"/>
        <v>44.947368421052637</v>
      </c>
      <c r="F25" s="248">
        <v>60</v>
      </c>
      <c r="G25" s="248">
        <f t="shared" si="2"/>
        <v>44.947368421052637</v>
      </c>
      <c r="H25" s="250" t="str">
        <f t="shared" si="3"/>
        <v>마리</v>
      </c>
      <c r="J25" s="285" t="s">
        <v>1656</v>
      </c>
      <c r="K25" s="253">
        <v>90</v>
      </c>
      <c r="L25" s="253"/>
      <c r="M25" s="254">
        <v>1</v>
      </c>
      <c r="N25" s="253">
        <f t="shared" si="6"/>
        <v>577.89473684210532</v>
      </c>
      <c r="O25" s="269">
        <f t="shared" si="7"/>
        <v>57.789473684210535</v>
      </c>
    </row>
    <row r="26" spans="2:15" ht="14.45" customHeight="1">
      <c r="B26" s="709"/>
      <c r="C26" s="282" t="s">
        <v>1613</v>
      </c>
      <c r="D26" s="248">
        <f>210/10</f>
        <v>21</v>
      </c>
      <c r="E26" s="249">
        <f t="shared" si="1"/>
        <v>134.84210526315789</v>
      </c>
      <c r="F26" s="248">
        <v>103</v>
      </c>
      <c r="G26" s="248">
        <f t="shared" si="2"/>
        <v>103</v>
      </c>
      <c r="H26" s="250" t="str">
        <f t="shared" si="3"/>
        <v>거래소</v>
      </c>
      <c r="J26" s="281" t="s">
        <v>1639</v>
      </c>
      <c r="K26" s="246"/>
      <c r="L26" s="246">
        <v>15000</v>
      </c>
      <c r="M26" s="247">
        <v>1</v>
      </c>
      <c r="N26" s="246">
        <f t="shared" ref="N26:N31" si="8">$G$3/$H$3*L26</f>
        <v>3846.1538461538457</v>
      </c>
      <c r="O26" s="267">
        <f t="shared" ref="O26:O31" si="9">$G$3/$H$3*L26</f>
        <v>3846.1538461538457</v>
      </c>
    </row>
    <row r="27" spans="2:15" ht="14.45" customHeight="1">
      <c r="B27" s="709"/>
      <c r="C27" s="282" t="s">
        <v>1629</v>
      </c>
      <c r="D27" s="248">
        <f>10/150</f>
        <v>6.6666666666666666E-2</v>
      </c>
      <c r="E27" s="249">
        <f t="shared" si="1"/>
        <v>0.42807017543859649</v>
      </c>
      <c r="F27" s="248">
        <v>0</v>
      </c>
      <c r="G27" s="248">
        <f t="shared" si="2"/>
        <v>0</v>
      </c>
      <c r="H27" s="250" t="str">
        <f t="shared" si="3"/>
        <v>거래소</v>
      </c>
      <c r="J27" s="283" t="s">
        <v>1640</v>
      </c>
      <c r="K27" s="251"/>
      <c r="L27" s="251">
        <v>19800</v>
      </c>
      <c r="M27" s="252">
        <v>1</v>
      </c>
      <c r="N27" s="251">
        <f t="shared" si="8"/>
        <v>5076.9230769230762</v>
      </c>
      <c r="O27" s="268">
        <f t="shared" si="9"/>
        <v>5076.9230769230762</v>
      </c>
    </row>
    <row r="28" spans="2:15" ht="14.45" customHeight="1">
      <c r="B28" s="709"/>
      <c r="C28" s="286" t="s">
        <v>1630</v>
      </c>
      <c r="D28" s="255">
        <f>27/150</f>
        <v>0.18</v>
      </c>
      <c r="E28" s="256">
        <f t="shared" si="1"/>
        <v>1.1557894736842105</v>
      </c>
      <c r="F28" s="255">
        <v>0</v>
      </c>
      <c r="G28" s="255">
        <f t="shared" si="2"/>
        <v>0</v>
      </c>
      <c r="H28" s="257" t="str">
        <f t="shared" si="3"/>
        <v>거래소</v>
      </c>
      <c r="J28" s="283" t="s">
        <v>1695</v>
      </c>
      <c r="K28" s="251"/>
      <c r="L28" s="251">
        <v>14800</v>
      </c>
      <c r="M28" s="252">
        <v>1</v>
      </c>
      <c r="N28" s="251">
        <f t="shared" si="8"/>
        <v>3794.8717948717945</v>
      </c>
      <c r="O28" s="268">
        <f t="shared" si="9"/>
        <v>3794.8717948717945</v>
      </c>
    </row>
    <row r="29" spans="2:15" ht="14.45" customHeight="1">
      <c r="B29" s="709"/>
      <c r="C29" s="280" t="s">
        <v>1595</v>
      </c>
      <c r="D29" s="243">
        <f>420/500</f>
        <v>0.84</v>
      </c>
      <c r="E29" s="244">
        <f t="shared" si="1"/>
        <v>5.3936842105263159</v>
      </c>
      <c r="F29" s="243">
        <v>10</v>
      </c>
      <c r="G29" s="243">
        <f t="shared" si="2"/>
        <v>5.3936842105263159</v>
      </c>
      <c r="H29" s="245" t="str">
        <f t="shared" si="3"/>
        <v>마리</v>
      </c>
      <c r="J29" s="283" t="s">
        <v>1696</v>
      </c>
      <c r="K29" s="251"/>
      <c r="L29" s="251">
        <v>29600</v>
      </c>
      <c r="M29" s="252">
        <v>1</v>
      </c>
      <c r="N29" s="251">
        <f t="shared" si="8"/>
        <v>7589.7435897435889</v>
      </c>
      <c r="O29" s="268">
        <f t="shared" si="9"/>
        <v>7589.7435897435889</v>
      </c>
    </row>
    <row r="30" spans="2:15" ht="14.45" customHeight="1">
      <c r="B30" s="709"/>
      <c r="C30" s="282" t="s">
        <v>1596</v>
      </c>
      <c r="D30" s="248"/>
      <c r="E30" s="249" t="str">
        <f t="shared" si="1"/>
        <v/>
      </c>
      <c r="F30" s="248">
        <v>10</v>
      </c>
      <c r="G30" s="248">
        <f t="shared" si="2"/>
        <v>10</v>
      </c>
      <c r="H30" s="250" t="str">
        <f t="shared" si="3"/>
        <v>거래소</v>
      </c>
      <c r="J30" s="283" t="s">
        <v>1697</v>
      </c>
      <c r="K30" s="251"/>
      <c r="L30" s="251">
        <v>44400</v>
      </c>
      <c r="M30" s="252">
        <v>1</v>
      </c>
      <c r="N30" s="251">
        <f t="shared" si="8"/>
        <v>11384.615384615383</v>
      </c>
      <c r="O30" s="268">
        <f t="shared" si="9"/>
        <v>11384.615384615383</v>
      </c>
    </row>
    <row r="31" spans="2:15" ht="14.45" customHeight="1" thickBot="1">
      <c r="B31" s="709"/>
      <c r="C31" s="282" t="s">
        <v>1597</v>
      </c>
      <c r="D31" s="248">
        <f>130/50</f>
        <v>2.6</v>
      </c>
      <c r="E31" s="249">
        <f t="shared" si="1"/>
        <v>16.694736842105264</v>
      </c>
      <c r="F31" s="248">
        <v>0</v>
      </c>
      <c r="G31" s="248">
        <f t="shared" si="2"/>
        <v>0</v>
      </c>
      <c r="H31" s="250" t="str">
        <f t="shared" si="3"/>
        <v>거래소</v>
      </c>
      <c r="J31" s="291" t="s">
        <v>1698</v>
      </c>
      <c r="K31" s="264"/>
      <c r="L31" s="264">
        <v>59200</v>
      </c>
      <c r="M31" s="265">
        <v>1</v>
      </c>
      <c r="N31" s="264">
        <f t="shared" si="8"/>
        <v>15179.487179487178</v>
      </c>
      <c r="O31" s="270">
        <f t="shared" si="9"/>
        <v>15179.487179487178</v>
      </c>
    </row>
    <row r="32" spans="2:15" ht="14.45" customHeight="1" thickBot="1">
      <c r="B32" s="709"/>
      <c r="C32" s="286" t="s">
        <v>1598</v>
      </c>
      <c r="D32" s="255">
        <f>199/50</f>
        <v>3.98</v>
      </c>
      <c r="E32" s="256">
        <f t="shared" si="1"/>
        <v>25.555789473684211</v>
      </c>
      <c r="F32" s="255">
        <v>30</v>
      </c>
      <c r="G32" s="255">
        <f t="shared" si="2"/>
        <v>25.555789473684211</v>
      </c>
      <c r="H32" s="257" t="str">
        <f t="shared" si="3"/>
        <v>마리</v>
      </c>
    </row>
    <row r="33" spans="2:15" ht="14.45" customHeight="1">
      <c r="B33" s="709"/>
      <c r="C33" s="280" t="s">
        <v>1494</v>
      </c>
      <c r="D33" s="243"/>
      <c r="E33" s="244" t="str">
        <f t="shared" si="1"/>
        <v/>
      </c>
      <c r="F33" s="243">
        <v>7</v>
      </c>
      <c r="G33" s="243">
        <f t="shared" si="2"/>
        <v>7</v>
      </c>
      <c r="H33" s="245" t="str">
        <f t="shared" si="3"/>
        <v>거래소</v>
      </c>
      <c r="J33" s="241" t="s">
        <v>1588</v>
      </c>
      <c r="K33" s="242" t="s">
        <v>1642</v>
      </c>
      <c r="L33" s="242" t="s">
        <v>1702</v>
      </c>
      <c r="M33" s="242" t="s">
        <v>1706</v>
      </c>
      <c r="N33" s="716" t="s">
        <v>1707</v>
      </c>
      <c r="O33" s="717"/>
    </row>
    <row r="34" spans="2:15" ht="14.45" customHeight="1">
      <c r="B34" s="709"/>
      <c r="C34" s="282" t="s">
        <v>1495</v>
      </c>
      <c r="D34" s="248"/>
      <c r="E34" s="249" t="str">
        <f t="shared" si="1"/>
        <v/>
      </c>
      <c r="F34" s="248">
        <v>7</v>
      </c>
      <c r="G34" s="248">
        <f t="shared" si="2"/>
        <v>7</v>
      </c>
      <c r="H34" s="250" t="str">
        <f t="shared" si="3"/>
        <v>거래소</v>
      </c>
      <c r="J34" s="281" t="s">
        <v>1708</v>
      </c>
      <c r="K34" s="246"/>
      <c r="L34" s="292" t="str">
        <f>"100:"&amp;INT(T5*100)</f>
        <v>100:2504</v>
      </c>
      <c r="M34" s="247"/>
      <c r="N34" s="718"/>
      <c r="O34" s="719"/>
    </row>
    <row r="35" spans="2:15" ht="14.45" customHeight="1">
      <c r="B35" s="709"/>
      <c r="C35" s="286" t="s">
        <v>1496</v>
      </c>
      <c r="D35" s="255"/>
      <c r="E35" s="256" t="str">
        <f t="shared" si="1"/>
        <v/>
      </c>
      <c r="F35" s="255">
        <v>8</v>
      </c>
      <c r="G35" s="255">
        <f t="shared" si="2"/>
        <v>8</v>
      </c>
      <c r="H35" s="257" t="str">
        <f t="shared" si="3"/>
        <v>거래소</v>
      </c>
      <c r="J35" s="283" t="s">
        <v>1699</v>
      </c>
      <c r="K35" s="251">
        <v>99000</v>
      </c>
      <c r="L35" s="293" t="str">
        <f>IFERROR("100:"&amp;INT(K35/MID(J35,SEARCH("[",J35)+1,LEN(J35)-SEARCH("[",J35)-2)*100),"")</f>
        <v>100:2750</v>
      </c>
      <c r="M35" s="252"/>
      <c r="N35" s="720"/>
      <c r="O35" s="721"/>
    </row>
    <row r="36" spans="2:15" ht="14.45" customHeight="1">
      <c r="B36" s="709"/>
      <c r="C36" s="280" t="s">
        <v>1657</v>
      </c>
      <c r="D36" s="243"/>
      <c r="E36" s="244" t="str">
        <f t="shared" si="1"/>
        <v/>
      </c>
      <c r="F36" s="243">
        <v>1.2</v>
      </c>
      <c r="G36" s="243">
        <f t="shared" si="2"/>
        <v>1.2</v>
      </c>
      <c r="H36" s="245" t="str">
        <f t="shared" si="3"/>
        <v>거래소</v>
      </c>
      <c r="J36" s="283" t="s">
        <v>1701</v>
      </c>
      <c r="K36" s="251">
        <v>99000</v>
      </c>
      <c r="L36" s="293" t="str">
        <f t="shared" ref="L36:L43" si="10">IFERROR("100:"&amp;INT(K36/MID(J36,SEARCH("[",J36)+1,LEN(J36)-SEARCH("[",J36)-2)*100),"")</f>
        <v>100:2500</v>
      </c>
      <c r="M36" s="252"/>
      <c r="N36" s="720"/>
      <c r="O36" s="721"/>
    </row>
    <row r="37" spans="2:15" ht="14.45" customHeight="1">
      <c r="B37" s="709"/>
      <c r="C37" s="282" t="s">
        <v>1658</v>
      </c>
      <c r="D37" s="248"/>
      <c r="E37" s="249" t="str">
        <f t="shared" si="1"/>
        <v/>
      </c>
      <c r="F37" s="248"/>
      <c r="G37" s="248" t="str">
        <f t="shared" si="2"/>
        <v/>
      </c>
      <c r="H37" s="250" t="str">
        <f t="shared" si="3"/>
        <v/>
      </c>
      <c r="J37" s="283" t="s">
        <v>1700</v>
      </c>
      <c r="K37" s="251">
        <v>55000</v>
      </c>
      <c r="L37" s="293" t="str">
        <f t="shared" si="10"/>
        <v>100:2619</v>
      </c>
      <c r="M37" s="252"/>
      <c r="N37" s="720"/>
      <c r="O37" s="721"/>
    </row>
    <row r="38" spans="2:15" ht="14.45" customHeight="1">
      <c r="B38" s="709"/>
      <c r="C38" s="282" t="s">
        <v>1659</v>
      </c>
      <c r="D38" s="248"/>
      <c r="E38" s="249" t="str">
        <f t="shared" si="1"/>
        <v/>
      </c>
      <c r="F38" s="248"/>
      <c r="G38" s="248" t="str">
        <f t="shared" si="2"/>
        <v/>
      </c>
      <c r="H38" s="250" t="str">
        <f t="shared" si="3"/>
        <v/>
      </c>
      <c r="J38" s="283" t="s">
        <v>1899</v>
      </c>
      <c r="K38" s="251">
        <v>55000</v>
      </c>
      <c r="L38" s="293" t="str">
        <f t="shared" si="10"/>
        <v>100:2115</v>
      </c>
      <c r="M38" s="252"/>
      <c r="N38" s="720"/>
      <c r="O38" s="721"/>
    </row>
    <row r="39" spans="2:15" ht="14.45" customHeight="1">
      <c r="B39" s="709"/>
      <c r="C39" s="282" t="s">
        <v>1660</v>
      </c>
      <c r="D39" s="248"/>
      <c r="E39" s="249" t="str">
        <f t="shared" si="1"/>
        <v/>
      </c>
      <c r="F39" s="248"/>
      <c r="G39" s="248" t="str">
        <f t="shared" si="2"/>
        <v/>
      </c>
      <c r="H39" s="250" t="str">
        <f t="shared" si="3"/>
        <v/>
      </c>
      <c r="J39" s="283" t="s">
        <v>1882</v>
      </c>
      <c r="K39" s="251">
        <v>110000</v>
      </c>
      <c r="L39" s="293" t="str">
        <f t="shared" si="10"/>
        <v>100:1833</v>
      </c>
      <c r="M39" s="252"/>
      <c r="N39" s="720"/>
      <c r="O39" s="721"/>
    </row>
    <row r="40" spans="2:15" ht="14.45" customHeight="1">
      <c r="B40" s="709"/>
      <c r="C40" s="282" t="s">
        <v>1661</v>
      </c>
      <c r="D40" s="248"/>
      <c r="E40" s="249" t="str">
        <f t="shared" si="1"/>
        <v/>
      </c>
      <c r="F40" s="248"/>
      <c r="G40" s="248" t="str">
        <f t="shared" si="2"/>
        <v/>
      </c>
      <c r="H40" s="250" t="str">
        <f t="shared" si="3"/>
        <v/>
      </c>
      <c r="J40" s="283" t="s">
        <v>1884</v>
      </c>
      <c r="K40" s="251">
        <v>79200</v>
      </c>
      <c r="L40" s="293" t="str">
        <f t="shared" si="10"/>
        <v>100:2200</v>
      </c>
      <c r="M40" s="252"/>
      <c r="N40" s="720"/>
      <c r="O40" s="721"/>
    </row>
    <row r="41" spans="2:15" ht="14.45" customHeight="1" thickBot="1">
      <c r="B41" s="710"/>
      <c r="C41" s="287" t="s">
        <v>1662</v>
      </c>
      <c r="D41" s="258"/>
      <c r="E41" s="259" t="str">
        <f t="shared" si="1"/>
        <v/>
      </c>
      <c r="F41" s="258"/>
      <c r="G41" s="258" t="str">
        <f t="shared" si="2"/>
        <v/>
      </c>
      <c r="H41" s="260" t="str">
        <f t="shared" si="3"/>
        <v/>
      </c>
      <c r="J41" s="283"/>
      <c r="K41" s="251"/>
      <c r="L41" s="293" t="str">
        <f t="shared" si="10"/>
        <v/>
      </c>
      <c r="M41" s="252"/>
      <c r="N41" s="720"/>
      <c r="O41" s="721"/>
    </row>
    <row r="42" spans="2:15" ht="14.45" customHeight="1">
      <c r="B42" s="715" t="s">
        <v>1586</v>
      </c>
      <c r="C42" s="282" t="s">
        <v>1663</v>
      </c>
      <c r="D42" s="248">
        <f>36/30</f>
        <v>1.2</v>
      </c>
      <c r="E42" s="249">
        <f t="shared" si="1"/>
        <v>7.7052631578947368</v>
      </c>
      <c r="F42" s="248">
        <v>10.9</v>
      </c>
      <c r="G42" s="248">
        <f t="shared" si="2"/>
        <v>7.7052631578947368</v>
      </c>
      <c r="H42" s="250" t="str">
        <f t="shared" si="3"/>
        <v>마리</v>
      </c>
      <c r="J42" s="283"/>
      <c r="K42" s="251"/>
      <c r="L42" s="293" t="str">
        <f t="shared" si="10"/>
        <v/>
      </c>
      <c r="M42" s="252"/>
      <c r="N42" s="720"/>
      <c r="O42" s="721"/>
    </row>
    <row r="43" spans="2:15" ht="14.45" customHeight="1">
      <c r="B43" s="709"/>
      <c r="C43" s="282" t="s">
        <v>1664</v>
      </c>
      <c r="D43" s="248"/>
      <c r="E43" s="249" t="str">
        <f t="shared" si="1"/>
        <v/>
      </c>
      <c r="F43" s="248">
        <v>77.8</v>
      </c>
      <c r="G43" s="248">
        <f t="shared" si="2"/>
        <v>77.8</v>
      </c>
      <c r="H43" s="250" t="str">
        <f t="shared" si="3"/>
        <v>거래소</v>
      </c>
      <c r="J43" s="283"/>
      <c r="K43" s="251"/>
      <c r="L43" s="293" t="str">
        <f t="shared" si="10"/>
        <v/>
      </c>
      <c r="M43" s="252"/>
      <c r="N43" s="720"/>
      <c r="O43" s="721"/>
    </row>
    <row r="44" spans="2:15" ht="14.45" customHeight="1">
      <c r="B44" s="709"/>
      <c r="C44" s="282" t="s">
        <v>1665</v>
      </c>
      <c r="D44" s="248">
        <f>150/10</f>
        <v>15</v>
      </c>
      <c r="E44" s="249">
        <f t="shared" si="1"/>
        <v>96.31578947368422</v>
      </c>
      <c r="F44" s="248">
        <v>27.3</v>
      </c>
      <c r="G44" s="248">
        <f t="shared" si="2"/>
        <v>27.3</v>
      </c>
      <c r="H44" s="250" t="str">
        <f t="shared" si="3"/>
        <v>거래소</v>
      </c>
      <c r="J44" s="285"/>
      <c r="K44" s="253"/>
      <c r="L44" s="294" t="str">
        <f>IFERROR("100:"&amp;INT(K44/MID(J44,SEARCH("[",J44)+1,LEN(J44)-SEARCH("[",J44)-2)*100),"")</f>
        <v/>
      </c>
      <c r="M44" s="254"/>
      <c r="N44" s="720"/>
      <c r="O44" s="721"/>
    </row>
    <row r="45" spans="2:15" ht="14.45" customHeight="1">
      <c r="B45" s="709"/>
      <c r="C45" s="282" t="s">
        <v>1666</v>
      </c>
      <c r="D45" s="248">
        <f>36/400*10</f>
        <v>0.89999999999999991</v>
      </c>
      <c r="E45" s="249">
        <f t="shared" si="1"/>
        <v>5.7789473684210524</v>
      </c>
      <c r="F45" s="248">
        <v>1</v>
      </c>
      <c r="G45" s="248">
        <f t="shared" si="2"/>
        <v>1</v>
      </c>
      <c r="H45" s="250" t="str">
        <f t="shared" si="3"/>
        <v>거래소</v>
      </c>
      <c r="J45" s="283" t="s">
        <v>1709</v>
      </c>
      <c r="K45" s="251"/>
      <c r="L45" s="292"/>
      <c r="M45" s="247"/>
      <c r="N45" s="722"/>
      <c r="O45" s="723"/>
    </row>
    <row r="46" spans="2:15" ht="14.45" customHeight="1">
      <c r="B46" s="709"/>
      <c r="C46" s="286" t="s">
        <v>1667</v>
      </c>
      <c r="D46" s="255">
        <f>240/1000*10</f>
        <v>2.4</v>
      </c>
      <c r="E46" s="256">
        <f t="shared" si="1"/>
        <v>15.410526315789474</v>
      </c>
      <c r="F46" s="255">
        <v>2</v>
      </c>
      <c r="G46" s="255">
        <f t="shared" si="2"/>
        <v>2</v>
      </c>
      <c r="H46" s="257" t="str">
        <f t="shared" si="3"/>
        <v>거래소</v>
      </c>
      <c r="J46" s="283" t="s">
        <v>1699</v>
      </c>
      <c r="K46" s="251">
        <v>99000</v>
      </c>
      <c r="L46" s="293" t="str">
        <f>IFERROR("100:"&amp;INT(K46/MID(J46,SEARCH("[",J46)+1,LEN(J46)-SEARCH("[",J46)-2)*100*$T$6),"")</f>
        <v>100:2557</v>
      </c>
      <c r="M46" s="251">
        <f>K46/$T$4</f>
        <v>25384.615384615387</v>
      </c>
      <c r="N46" s="720"/>
      <c r="O46" s="721"/>
    </row>
    <row r="47" spans="2:15" ht="14.45" customHeight="1">
      <c r="B47" s="709"/>
      <c r="C47" s="280" t="s">
        <v>1668</v>
      </c>
      <c r="D47" s="243"/>
      <c r="E47" s="244" t="str">
        <f t="shared" si="1"/>
        <v/>
      </c>
      <c r="F47" s="243">
        <v>20.7</v>
      </c>
      <c r="G47" s="243">
        <f t="shared" si="2"/>
        <v>20.7</v>
      </c>
      <c r="H47" s="245" t="str">
        <f t="shared" si="3"/>
        <v>거래소</v>
      </c>
      <c r="J47" s="283" t="s">
        <v>1701</v>
      </c>
      <c r="K47" s="251">
        <v>99000</v>
      </c>
      <c r="L47" s="293" t="str">
        <f t="shared" ref="L47:L55" si="11">IFERROR("100:"&amp;INT(K47/MID(J47,SEARCH("[",J47)+1,LEN(J47)-SEARCH("[",J47)-2)*100*$T$6),"")</f>
        <v>100:2325</v>
      </c>
      <c r="M47" s="251">
        <f t="shared" ref="M47:M51" si="12">K47/$T$4</f>
        <v>25384.615384615387</v>
      </c>
      <c r="N47" s="720"/>
      <c r="O47" s="721"/>
    </row>
    <row r="48" spans="2:15" ht="14.45" customHeight="1">
      <c r="B48" s="709"/>
      <c r="C48" s="282" t="s">
        <v>1669</v>
      </c>
      <c r="D48" s="248">
        <f>150/50</f>
        <v>3</v>
      </c>
      <c r="E48" s="249">
        <f t="shared" si="1"/>
        <v>19.263157894736842</v>
      </c>
      <c r="F48" s="248">
        <v>1.8</v>
      </c>
      <c r="G48" s="248">
        <f t="shared" si="2"/>
        <v>1.8</v>
      </c>
      <c r="H48" s="250" t="str">
        <f t="shared" si="3"/>
        <v>거래소</v>
      </c>
      <c r="J48" s="283" t="s">
        <v>1700</v>
      </c>
      <c r="K48" s="251">
        <v>55000</v>
      </c>
      <c r="L48" s="293" t="str">
        <f t="shared" si="11"/>
        <v>100:2435</v>
      </c>
      <c r="M48" s="251">
        <f t="shared" si="12"/>
        <v>14102.564102564103</v>
      </c>
      <c r="N48" s="720"/>
      <c r="O48" s="721"/>
    </row>
    <row r="49" spans="2:15" ht="14.45" customHeight="1">
      <c r="B49" s="709"/>
      <c r="C49" s="282" t="s">
        <v>1670</v>
      </c>
      <c r="D49" s="248">
        <f>150/10</f>
        <v>15</v>
      </c>
      <c r="E49" s="249">
        <f t="shared" si="1"/>
        <v>96.31578947368422</v>
      </c>
      <c r="F49" s="248">
        <v>1.7</v>
      </c>
      <c r="G49" s="248">
        <f t="shared" si="2"/>
        <v>1.7</v>
      </c>
      <c r="H49" s="250" t="str">
        <f t="shared" si="3"/>
        <v>거래소</v>
      </c>
      <c r="J49" s="283" t="s">
        <v>1899</v>
      </c>
      <c r="K49" s="251">
        <v>55000</v>
      </c>
      <c r="L49" s="293" t="str">
        <f t="shared" si="11"/>
        <v>100:1967</v>
      </c>
      <c r="M49" s="251">
        <f t="shared" si="12"/>
        <v>14102.564102564103</v>
      </c>
      <c r="N49" s="720"/>
      <c r="O49" s="721"/>
    </row>
    <row r="50" spans="2:15" ht="14.45" customHeight="1">
      <c r="B50" s="709"/>
      <c r="C50" s="286" t="s">
        <v>1671</v>
      </c>
      <c r="D50" s="255">
        <f>43/15</f>
        <v>2.8666666666666667</v>
      </c>
      <c r="E50" s="256">
        <f t="shared" si="1"/>
        <v>18.407017543859652</v>
      </c>
      <c r="F50" s="255">
        <v>140</v>
      </c>
      <c r="G50" s="255">
        <f t="shared" si="2"/>
        <v>18.407017543859652</v>
      </c>
      <c r="H50" s="257" t="str">
        <f t="shared" si="3"/>
        <v>마리</v>
      </c>
      <c r="J50" s="283" t="s">
        <v>1882</v>
      </c>
      <c r="K50" s="251">
        <v>110000</v>
      </c>
      <c r="L50" s="293" t="str">
        <f t="shared" si="11"/>
        <v>100:1705</v>
      </c>
      <c r="M50" s="251">
        <f t="shared" si="12"/>
        <v>28205.128205128207</v>
      </c>
      <c r="N50" s="720"/>
      <c r="O50" s="721"/>
    </row>
    <row r="51" spans="2:15" ht="14.45" customHeight="1">
      <c r="B51" s="709"/>
      <c r="C51" s="280" t="s">
        <v>1672</v>
      </c>
      <c r="D51" s="243"/>
      <c r="E51" s="244" t="str">
        <f t="shared" si="1"/>
        <v/>
      </c>
      <c r="F51" s="243">
        <v>5.2</v>
      </c>
      <c r="G51" s="243">
        <f t="shared" si="2"/>
        <v>5.2</v>
      </c>
      <c r="H51" s="245" t="str">
        <f t="shared" si="3"/>
        <v>거래소</v>
      </c>
      <c r="J51" s="283" t="s">
        <v>1884</v>
      </c>
      <c r="K51" s="251">
        <v>165000</v>
      </c>
      <c r="L51" s="293" t="str">
        <f t="shared" si="11"/>
        <v>100:4262</v>
      </c>
      <c r="M51" s="251">
        <f t="shared" si="12"/>
        <v>42307.692307692312</v>
      </c>
      <c r="N51" s="720"/>
      <c r="O51" s="721"/>
    </row>
    <row r="52" spans="2:15" ht="14.45" customHeight="1">
      <c r="B52" s="709"/>
      <c r="C52" s="282" t="s">
        <v>1673</v>
      </c>
      <c r="D52" s="248"/>
      <c r="E52" s="249" t="str">
        <f t="shared" si="1"/>
        <v/>
      </c>
      <c r="F52" s="248">
        <v>6.2</v>
      </c>
      <c r="G52" s="248">
        <f t="shared" si="2"/>
        <v>6.2</v>
      </c>
      <c r="H52" s="250" t="str">
        <f t="shared" si="3"/>
        <v>거래소</v>
      </c>
      <c r="J52" s="283"/>
      <c r="K52" s="251"/>
      <c r="L52" s="293" t="str">
        <f t="shared" si="11"/>
        <v/>
      </c>
      <c r="M52" s="251" t="str">
        <f>IF(K52/$T$4=0,"",K52/$T$4)</f>
        <v/>
      </c>
      <c r="N52" s="720"/>
      <c r="O52" s="721"/>
    </row>
    <row r="53" spans="2:15" ht="14.45" customHeight="1">
      <c r="B53" s="709"/>
      <c r="C53" s="286" t="s">
        <v>1674</v>
      </c>
      <c r="D53" s="255"/>
      <c r="E53" s="256" t="str">
        <f t="shared" si="1"/>
        <v/>
      </c>
      <c r="F53" s="255">
        <v>5.8</v>
      </c>
      <c r="G53" s="255">
        <f t="shared" si="2"/>
        <v>5.8</v>
      </c>
      <c r="H53" s="257" t="str">
        <f t="shared" si="3"/>
        <v>거래소</v>
      </c>
      <c r="J53" s="283"/>
      <c r="K53" s="251"/>
      <c r="L53" s="293" t="str">
        <f t="shared" si="11"/>
        <v/>
      </c>
      <c r="M53" s="251" t="str">
        <f t="shared" ref="M53:M55" si="13">IF(K53/$T$4=0,"",K53/$T$4)</f>
        <v/>
      </c>
      <c r="N53" s="720"/>
      <c r="O53" s="721"/>
    </row>
    <row r="54" spans="2:15" ht="14.45" customHeight="1">
      <c r="B54" s="709"/>
      <c r="C54" s="280" t="s">
        <v>1675</v>
      </c>
      <c r="D54" s="243"/>
      <c r="E54" s="244" t="str">
        <f t="shared" si="1"/>
        <v/>
      </c>
      <c r="F54" s="243">
        <v>337.7</v>
      </c>
      <c r="G54" s="243">
        <f t="shared" si="2"/>
        <v>337.7</v>
      </c>
      <c r="H54" s="245" t="str">
        <f t="shared" si="3"/>
        <v>거래소</v>
      </c>
      <c r="J54" s="283"/>
      <c r="K54" s="251"/>
      <c r="L54" s="293" t="str">
        <f t="shared" si="11"/>
        <v/>
      </c>
      <c r="M54" s="251" t="str">
        <f t="shared" si="13"/>
        <v/>
      </c>
      <c r="N54" s="720"/>
      <c r="O54" s="721"/>
    </row>
    <row r="55" spans="2:15" ht="14.45" customHeight="1" thickBot="1">
      <c r="B55" s="709"/>
      <c r="C55" s="282" t="s">
        <v>1676</v>
      </c>
      <c r="D55" s="248"/>
      <c r="E55" s="249" t="str">
        <f t="shared" si="1"/>
        <v/>
      </c>
      <c r="F55" s="248">
        <v>12.7</v>
      </c>
      <c r="G55" s="248">
        <f t="shared" si="2"/>
        <v>12.7</v>
      </c>
      <c r="H55" s="250" t="str">
        <f t="shared" si="3"/>
        <v>거래소</v>
      </c>
      <c r="J55" s="291"/>
      <c r="K55" s="264"/>
      <c r="L55" s="295" t="str">
        <f t="shared" si="11"/>
        <v/>
      </c>
      <c r="M55" s="264" t="str">
        <f t="shared" si="13"/>
        <v/>
      </c>
      <c r="N55" s="724"/>
      <c r="O55" s="725"/>
    </row>
    <row r="56" spans="2:15" ht="14.45" customHeight="1" thickBot="1">
      <c r="B56" s="709"/>
      <c r="C56" s="282" t="s">
        <v>1677</v>
      </c>
      <c r="D56" s="248"/>
      <c r="E56" s="249" t="str">
        <f t="shared" si="1"/>
        <v/>
      </c>
      <c r="F56" s="248">
        <v>1.2</v>
      </c>
      <c r="G56" s="248">
        <f t="shared" si="2"/>
        <v>1.2</v>
      </c>
      <c r="H56" s="250" t="str">
        <f t="shared" si="3"/>
        <v>거래소</v>
      </c>
      <c r="N56" s="296"/>
      <c r="O56" s="296"/>
    </row>
    <row r="57" spans="2:15" ht="14.45" customHeight="1" thickTop="1">
      <c r="B57" s="709"/>
      <c r="C57" s="282" t="s">
        <v>1678</v>
      </c>
      <c r="D57" s="248"/>
      <c r="E57" s="249" t="str">
        <f t="shared" si="1"/>
        <v/>
      </c>
      <c r="F57" s="248">
        <v>1</v>
      </c>
      <c r="G57" s="248">
        <f t="shared" si="2"/>
        <v>1</v>
      </c>
      <c r="H57" s="250" t="str">
        <f t="shared" si="3"/>
        <v>거래소</v>
      </c>
      <c r="J57" s="297" t="s">
        <v>1786</v>
      </c>
      <c r="K57" s="298" t="s">
        <v>1710</v>
      </c>
      <c r="L57" s="298" t="s">
        <v>1711</v>
      </c>
      <c r="M57" s="298" t="s">
        <v>1712</v>
      </c>
      <c r="N57" s="726" t="s">
        <v>1713</v>
      </c>
      <c r="O57" s="727"/>
    </row>
    <row r="58" spans="2:15" ht="14.45" customHeight="1">
      <c r="B58" s="709"/>
      <c r="C58" s="282" t="s">
        <v>1679</v>
      </c>
      <c r="D58" s="248"/>
      <c r="E58" s="249" t="str">
        <f t="shared" si="1"/>
        <v/>
      </c>
      <c r="F58" s="248">
        <v>1</v>
      </c>
      <c r="G58" s="248">
        <f t="shared" si="2"/>
        <v>1</v>
      </c>
      <c r="H58" s="250" t="str">
        <f t="shared" si="3"/>
        <v>거래소</v>
      </c>
      <c r="J58" s="299" t="s">
        <v>1714</v>
      </c>
      <c r="K58" s="246">
        <v>59000</v>
      </c>
      <c r="L58" s="246">
        <f>K58/$T$4</f>
        <v>15128.205128205129</v>
      </c>
      <c r="M58" s="246">
        <f>K58/$T$7</f>
        <v>14069.23076923077</v>
      </c>
      <c r="N58" s="728" t="s">
        <v>1715</v>
      </c>
      <c r="O58" s="729"/>
    </row>
    <row r="59" spans="2:15" ht="14.45" customHeight="1" thickBot="1">
      <c r="B59" s="709"/>
      <c r="C59" s="287" t="s">
        <v>1680</v>
      </c>
      <c r="D59" s="258"/>
      <c r="E59" s="259" t="str">
        <f t="shared" si="1"/>
        <v/>
      </c>
      <c r="F59" s="258">
        <v>1</v>
      </c>
      <c r="G59" s="258">
        <f t="shared" si="2"/>
        <v>1</v>
      </c>
      <c r="H59" s="260" t="str">
        <f t="shared" si="3"/>
        <v>거래소</v>
      </c>
      <c r="J59" s="300" t="s">
        <v>1716</v>
      </c>
      <c r="K59" s="251">
        <v>55000</v>
      </c>
      <c r="L59" s="251">
        <f t="shared" ref="L59:L67" si="14">K59/$T$4</f>
        <v>14102.564102564103</v>
      </c>
      <c r="M59" s="251">
        <f t="shared" ref="M59:M67" si="15">K59/$T$7</f>
        <v>13115.384615384615</v>
      </c>
      <c r="N59" s="730" t="s">
        <v>1717</v>
      </c>
      <c r="O59" s="731"/>
    </row>
    <row r="60" spans="2:15" ht="14.45" customHeight="1">
      <c r="B60" s="709" t="s">
        <v>1587</v>
      </c>
      <c r="C60" s="282" t="s">
        <v>1681</v>
      </c>
      <c r="D60" s="248">
        <f>25/75</f>
        <v>0.33333333333333331</v>
      </c>
      <c r="E60" s="249">
        <f t="shared" si="1"/>
        <v>2.1403508771929824</v>
      </c>
      <c r="F60" s="248"/>
      <c r="G60" s="248"/>
      <c r="H60" s="250"/>
      <c r="J60" s="301" t="s">
        <v>1718</v>
      </c>
      <c r="K60" s="253">
        <v>33000</v>
      </c>
      <c r="L60" s="253">
        <f t="shared" si="14"/>
        <v>8461.538461538461</v>
      </c>
      <c r="M60" s="253">
        <f t="shared" si="15"/>
        <v>7869.2307692307695</v>
      </c>
      <c r="N60" s="732" t="s">
        <v>1719</v>
      </c>
      <c r="O60" s="733"/>
    </row>
    <row r="61" spans="2:15" ht="14.45" customHeight="1">
      <c r="B61" s="709"/>
      <c r="C61" s="282" t="s">
        <v>1682</v>
      </c>
      <c r="D61" s="248">
        <f>25/50</f>
        <v>0.5</v>
      </c>
      <c r="E61" s="249">
        <f t="shared" si="1"/>
        <v>3.2105263157894739</v>
      </c>
      <c r="F61" s="248"/>
      <c r="G61" s="248"/>
      <c r="H61" s="250"/>
      <c r="J61" s="299" t="s">
        <v>1720</v>
      </c>
      <c r="K61" s="246">
        <v>33000</v>
      </c>
      <c r="L61" s="246">
        <f t="shared" si="14"/>
        <v>8461.538461538461</v>
      </c>
      <c r="M61" s="246">
        <f t="shared" si="15"/>
        <v>7869.2307692307695</v>
      </c>
      <c r="N61" s="728" t="s">
        <v>1721</v>
      </c>
      <c r="O61" s="729"/>
    </row>
    <row r="62" spans="2:15" ht="14.45" customHeight="1">
      <c r="B62" s="709"/>
      <c r="C62" s="286" t="s">
        <v>1683</v>
      </c>
      <c r="D62" s="255">
        <f>25/15</f>
        <v>1.6666666666666667</v>
      </c>
      <c r="E62" s="256">
        <f t="shared" si="1"/>
        <v>10.701754385964913</v>
      </c>
      <c r="F62" s="255"/>
      <c r="G62" s="255"/>
      <c r="H62" s="257"/>
      <c r="J62" s="300" t="s">
        <v>1722</v>
      </c>
      <c r="K62" s="251">
        <v>55000</v>
      </c>
      <c r="L62" s="251">
        <f t="shared" si="14"/>
        <v>14102.564102564103</v>
      </c>
      <c r="M62" s="251">
        <f t="shared" si="15"/>
        <v>13115.384615384615</v>
      </c>
      <c r="N62" s="730" t="s">
        <v>1723</v>
      </c>
      <c r="O62" s="731"/>
    </row>
    <row r="63" spans="2:15" ht="14.45" customHeight="1">
      <c r="B63" s="709"/>
      <c r="C63" s="280" t="s">
        <v>1684</v>
      </c>
      <c r="D63" s="243">
        <f>25/25</f>
        <v>1</v>
      </c>
      <c r="E63" s="244">
        <f t="shared" si="1"/>
        <v>6.4210526315789478</v>
      </c>
      <c r="F63" s="243"/>
      <c r="G63" s="243"/>
      <c r="H63" s="245"/>
      <c r="J63" s="301" t="s">
        <v>1724</v>
      </c>
      <c r="K63" s="253">
        <v>33000</v>
      </c>
      <c r="L63" s="253">
        <f t="shared" si="14"/>
        <v>8461.538461538461</v>
      </c>
      <c r="M63" s="253">
        <f t="shared" si="15"/>
        <v>7869.2307692307695</v>
      </c>
      <c r="N63" s="732" t="s">
        <v>1725</v>
      </c>
      <c r="O63" s="733"/>
    </row>
    <row r="64" spans="2:15" ht="14.45" customHeight="1">
      <c r="B64" s="709"/>
      <c r="C64" s="286" t="s">
        <v>1685</v>
      </c>
      <c r="D64" s="255">
        <f>25/30</f>
        <v>0.83333333333333337</v>
      </c>
      <c r="E64" s="256">
        <f t="shared" si="1"/>
        <v>5.3508771929824563</v>
      </c>
      <c r="F64" s="255"/>
      <c r="G64" s="255"/>
      <c r="H64" s="257"/>
      <c r="J64" s="299" t="s">
        <v>1726</v>
      </c>
      <c r="K64" s="246">
        <v>55000</v>
      </c>
      <c r="L64" s="246">
        <f t="shared" si="14"/>
        <v>14102.564102564103</v>
      </c>
      <c r="M64" s="246">
        <f t="shared" si="15"/>
        <v>13115.384615384615</v>
      </c>
      <c r="N64" s="728" t="s">
        <v>1727</v>
      </c>
      <c r="O64" s="729"/>
    </row>
    <row r="65" spans="2:15" ht="14.45" customHeight="1">
      <c r="B65" s="709"/>
      <c r="C65" s="282" t="s">
        <v>1686</v>
      </c>
      <c r="D65" s="248">
        <f>25/5</f>
        <v>5</v>
      </c>
      <c r="E65" s="249">
        <f t="shared" si="1"/>
        <v>32.10526315789474</v>
      </c>
      <c r="F65" s="248"/>
      <c r="G65" s="248"/>
      <c r="H65" s="250"/>
      <c r="J65" s="301" t="s">
        <v>1728</v>
      </c>
      <c r="K65" s="253">
        <v>33000</v>
      </c>
      <c r="L65" s="253">
        <f t="shared" si="14"/>
        <v>8461.538461538461</v>
      </c>
      <c r="M65" s="253">
        <f t="shared" si="15"/>
        <v>7869.2307692307695</v>
      </c>
      <c r="N65" s="732" t="s">
        <v>1727</v>
      </c>
      <c r="O65" s="733"/>
    </row>
    <row r="66" spans="2:15" ht="14.45" customHeight="1">
      <c r="B66" s="709"/>
      <c r="C66" s="282" t="s">
        <v>1687</v>
      </c>
      <c r="D66" s="248">
        <f>25/15</f>
        <v>1.6666666666666667</v>
      </c>
      <c r="E66" s="249">
        <f t="shared" si="1"/>
        <v>10.701754385964913</v>
      </c>
      <c r="F66" s="248"/>
      <c r="G66" s="248"/>
      <c r="H66" s="250"/>
      <c r="J66" s="299" t="s">
        <v>1729</v>
      </c>
      <c r="K66" s="246">
        <v>55000</v>
      </c>
      <c r="L66" s="246">
        <f t="shared" si="14"/>
        <v>14102.564102564103</v>
      </c>
      <c r="M66" s="246">
        <f t="shared" si="15"/>
        <v>13115.384615384615</v>
      </c>
      <c r="N66" s="728" t="s">
        <v>1730</v>
      </c>
      <c r="O66" s="729"/>
    </row>
    <row r="67" spans="2:15" ht="14.45" customHeight="1">
      <c r="B67" s="709"/>
      <c r="C67" s="282" t="s">
        <v>1688</v>
      </c>
      <c r="D67" s="248">
        <f>25/20</f>
        <v>1.25</v>
      </c>
      <c r="E67" s="249">
        <f t="shared" si="1"/>
        <v>8.026315789473685</v>
      </c>
      <c r="F67" s="248"/>
      <c r="G67" s="248"/>
      <c r="H67" s="250"/>
      <c r="J67" s="300" t="s">
        <v>1731</v>
      </c>
      <c r="K67" s="251">
        <v>22000</v>
      </c>
      <c r="L67" s="251">
        <f t="shared" si="14"/>
        <v>5641.0256410256416</v>
      </c>
      <c r="M67" s="251">
        <f t="shared" si="15"/>
        <v>5246.1538461538466</v>
      </c>
      <c r="N67" s="730" t="s">
        <v>1730</v>
      </c>
      <c r="O67" s="731"/>
    </row>
    <row r="68" spans="2:15" ht="14.45" customHeight="1" thickBot="1">
      <c r="B68" s="710"/>
      <c r="C68" s="287" t="s">
        <v>1883</v>
      </c>
      <c r="D68" s="258">
        <v>2.5</v>
      </c>
      <c r="E68" s="259">
        <f t="shared" si="1"/>
        <v>16.05263157894737</v>
      </c>
      <c r="F68" s="258"/>
      <c r="G68" s="258"/>
      <c r="H68" s="260"/>
      <c r="J68" s="302"/>
      <c r="K68" s="303"/>
      <c r="L68" s="303"/>
      <c r="M68" s="303"/>
      <c r="N68" s="734"/>
      <c r="O68" s="735"/>
    </row>
    <row r="70" spans="2:15" ht="14.45" customHeight="1" thickBot="1"/>
    <row r="71" spans="2:15" ht="14.45" customHeight="1">
      <c r="C71" s="736" t="s">
        <v>1714</v>
      </c>
      <c r="D71" s="304" t="s">
        <v>1732</v>
      </c>
      <c r="E71" s="304" t="s">
        <v>1733</v>
      </c>
      <c r="F71" s="304" t="s">
        <v>1734</v>
      </c>
      <c r="G71" s="305" t="s">
        <v>1735</v>
      </c>
      <c r="H71" s="738" t="s">
        <v>1736</v>
      </c>
      <c r="I71" s="740" t="s">
        <v>1737</v>
      </c>
      <c r="J71" s="741"/>
      <c r="K71" s="742"/>
    </row>
    <row r="72" spans="2:15" ht="14.45" customHeight="1">
      <c r="C72" s="737"/>
      <c r="D72" s="306">
        <f>K58</f>
        <v>59000</v>
      </c>
      <c r="E72" s="306">
        <f>D72*0.94</f>
        <v>55460</v>
      </c>
      <c r="F72" s="306">
        <f>L58</f>
        <v>15128.205128205129</v>
      </c>
      <c r="G72" s="306">
        <f>M58</f>
        <v>14069.23076923077</v>
      </c>
      <c r="H72" s="739"/>
      <c r="I72" s="743"/>
      <c r="J72" s="744"/>
      <c r="K72" s="745"/>
    </row>
    <row r="73" spans="2:15" ht="14.45" customHeight="1">
      <c r="C73" s="737"/>
      <c r="D73" s="307" t="s">
        <v>1738</v>
      </c>
      <c r="E73" s="307" t="s">
        <v>1732</v>
      </c>
      <c r="F73" s="307" t="s">
        <v>1734</v>
      </c>
      <c r="G73" s="749" t="s">
        <v>1739</v>
      </c>
      <c r="H73" s="750"/>
      <c r="I73" s="743"/>
      <c r="J73" s="744"/>
      <c r="K73" s="745"/>
    </row>
    <row r="74" spans="2:15" ht="14.45" customHeight="1">
      <c r="C74" s="308" t="s">
        <v>1740</v>
      </c>
      <c r="D74" s="309">
        <v>1</v>
      </c>
      <c r="E74" s="246">
        <f>IF(G74="골드",H74*$H$3/100,H74)</f>
        <v>18330</v>
      </c>
      <c r="F74" s="246">
        <f>IF(G74="골드",H74,H74/$H$3*100)</f>
        <v>4700</v>
      </c>
      <c r="G74" s="310" t="s">
        <v>1734</v>
      </c>
      <c r="H74" s="311">
        <v>4700</v>
      </c>
      <c r="I74" s="743"/>
      <c r="J74" s="744"/>
      <c r="K74" s="745"/>
    </row>
    <row r="75" spans="2:15" ht="14.45" customHeight="1">
      <c r="C75" s="312" t="s">
        <v>1741</v>
      </c>
      <c r="D75" s="313">
        <v>1</v>
      </c>
      <c r="E75" s="251">
        <f t="shared" ref="E75:E76" si="16">IF(G75="골드",H75*$H$3/100,H75)</f>
        <v>39000</v>
      </c>
      <c r="F75" s="251">
        <f t="shared" ref="F75:F76" si="17">IF(G75="골드",H75,H75/$H$3*100)</f>
        <v>10000</v>
      </c>
      <c r="G75" s="314" t="s">
        <v>202</v>
      </c>
      <c r="H75" s="315">
        <v>10000</v>
      </c>
      <c r="I75" s="743"/>
      <c r="J75" s="744"/>
      <c r="K75" s="745"/>
    </row>
    <row r="76" spans="2:15" ht="14.45" customHeight="1">
      <c r="C76" s="312" t="s">
        <v>1742</v>
      </c>
      <c r="D76" s="313">
        <v>1000</v>
      </c>
      <c r="E76" s="251">
        <f t="shared" si="16"/>
        <v>25000</v>
      </c>
      <c r="F76" s="251">
        <f t="shared" si="17"/>
        <v>6410.2564102564102</v>
      </c>
      <c r="G76" s="314" t="s">
        <v>1732</v>
      </c>
      <c r="H76" s="315">
        <v>25000</v>
      </c>
      <c r="I76" s="743"/>
      <c r="J76" s="744"/>
      <c r="K76" s="745"/>
    </row>
    <row r="77" spans="2:15" ht="14.45" customHeight="1" thickBot="1">
      <c r="C77" s="316"/>
      <c r="D77" s="317"/>
      <c r="E77" s="264">
        <f>SUM(E74:E76)</f>
        <v>82330</v>
      </c>
      <c r="F77" s="264">
        <f>SUM(F74:F76)</f>
        <v>21110.25641025641</v>
      </c>
      <c r="G77" s="318"/>
      <c r="H77" s="319"/>
      <c r="I77" s="746"/>
      <c r="J77" s="747"/>
      <c r="K77" s="748"/>
    </row>
    <row r="78" spans="2:15" ht="14.45" customHeight="1">
      <c r="C78" s="736" t="str">
        <f>J59</f>
        <v>[한정] T3 돌파 패키지</v>
      </c>
      <c r="D78" s="304" t="s">
        <v>1732</v>
      </c>
      <c r="E78" s="304" t="s">
        <v>1733</v>
      </c>
      <c r="F78" s="304" t="s">
        <v>1734</v>
      </c>
      <c r="G78" s="305" t="s">
        <v>1735</v>
      </c>
      <c r="H78" s="751" t="s">
        <v>1736</v>
      </c>
      <c r="I78" s="741" t="s">
        <v>1744</v>
      </c>
      <c r="J78" s="741"/>
      <c r="K78" s="742"/>
    </row>
    <row r="79" spans="2:15" ht="14.45" customHeight="1">
      <c r="C79" s="737"/>
      <c r="D79" s="306">
        <f>K59</f>
        <v>55000</v>
      </c>
      <c r="E79" s="306">
        <f>D79*0.94</f>
        <v>51700</v>
      </c>
      <c r="F79" s="306">
        <f>L59</f>
        <v>14102.564102564103</v>
      </c>
      <c r="G79" s="306">
        <f>M59</f>
        <v>13115.384615384615</v>
      </c>
      <c r="H79" s="752"/>
      <c r="I79" s="744"/>
      <c r="J79" s="744"/>
      <c r="K79" s="745"/>
    </row>
    <row r="80" spans="2:15" ht="14.45" customHeight="1">
      <c r="C80" s="737"/>
      <c r="D80" s="307" t="s">
        <v>1738</v>
      </c>
      <c r="E80" s="307" t="s">
        <v>1732</v>
      </c>
      <c r="F80" s="307" t="s">
        <v>1734</v>
      </c>
      <c r="G80" s="749" t="s">
        <v>1739</v>
      </c>
      <c r="H80" s="749"/>
      <c r="I80" s="744"/>
      <c r="J80" s="744"/>
      <c r="K80" s="745"/>
    </row>
    <row r="81" spans="3:11" ht="14.45" customHeight="1">
      <c r="C81" s="308" t="s">
        <v>197</v>
      </c>
      <c r="D81" s="309">
        <v>68</v>
      </c>
      <c r="E81" s="246">
        <f>IF(G81="골드",H81*$H$3/100,H81)</f>
        <v>10077.6</v>
      </c>
      <c r="F81" s="246">
        <f>IF(G81="골드",H81,H81/$H$3*100)</f>
        <v>2584</v>
      </c>
      <c r="G81" s="310" t="s">
        <v>1734</v>
      </c>
      <c r="H81" s="246">
        <f>G12*D81</f>
        <v>2584</v>
      </c>
      <c r="I81" s="744"/>
      <c r="J81" s="744"/>
      <c r="K81" s="745"/>
    </row>
    <row r="82" spans="3:11" ht="14.45" customHeight="1">
      <c r="C82" s="312" t="s">
        <v>1498</v>
      </c>
      <c r="D82" s="313">
        <v>500</v>
      </c>
      <c r="E82" s="251">
        <f t="shared" ref="E82:E84" si="18">IF(G82="골드",H82*$H$3/100,H82)</f>
        <v>21450</v>
      </c>
      <c r="F82" s="251">
        <f t="shared" ref="F82:F84" si="19">IF(G82="골드",H82,H82/$H$3*100)</f>
        <v>5500</v>
      </c>
      <c r="G82" s="314" t="s">
        <v>1734</v>
      </c>
      <c r="H82" s="251">
        <f>G16*D82</f>
        <v>5500</v>
      </c>
      <c r="I82" s="744"/>
      <c r="J82" s="744"/>
      <c r="K82" s="745"/>
    </row>
    <row r="83" spans="3:11" ht="14.45" customHeight="1">
      <c r="C83" s="312" t="s">
        <v>1742</v>
      </c>
      <c r="D83" s="313">
        <v>1000</v>
      </c>
      <c r="E83" s="251">
        <f t="shared" si="18"/>
        <v>25000</v>
      </c>
      <c r="F83" s="251">
        <f t="shared" si="19"/>
        <v>6410.2564102564102</v>
      </c>
      <c r="G83" s="314" t="s">
        <v>1732</v>
      </c>
      <c r="H83" s="251">
        <v>25000</v>
      </c>
      <c r="I83" s="744"/>
      <c r="J83" s="744"/>
      <c r="K83" s="745"/>
    </row>
    <row r="84" spans="3:11" ht="14.45" customHeight="1">
      <c r="C84" s="312" t="s">
        <v>1745</v>
      </c>
      <c r="D84" s="313">
        <v>32</v>
      </c>
      <c r="E84" s="251">
        <f t="shared" si="18"/>
        <v>3886.5347368421048</v>
      </c>
      <c r="F84" s="251">
        <f t="shared" si="19"/>
        <v>996.54736842105262</v>
      </c>
      <c r="G84" s="314" t="s">
        <v>1734</v>
      </c>
      <c r="H84" s="251">
        <f>G14*D84</f>
        <v>996.54736842105262</v>
      </c>
      <c r="I84" s="744"/>
      <c r="J84" s="744"/>
      <c r="K84" s="745"/>
    </row>
    <row r="85" spans="3:11" ht="14.45" customHeight="1" thickBot="1">
      <c r="C85" s="316"/>
      <c r="D85" s="317"/>
      <c r="E85" s="264">
        <f>SUM(E81:E84)</f>
        <v>60414.134736842105</v>
      </c>
      <c r="F85" s="264">
        <f>SUM(F81:F84)</f>
        <v>15490.803778677462</v>
      </c>
      <c r="G85" s="318"/>
      <c r="H85" s="264"/>
      <c r="I85" s="747"/>
      <c r="J85" s="747"/>
      <c r="K85" s="748"/>
    </row>
    <row r="86" spans="3:11" ht="14.45" customHeight="1">
      <c r="C86" s="736" t="str">
        <f>J60</f>
        <v>[한정] 카드 보석 대박 패키지</v>
      </c>
      <c r="D86" s="304" t="s">
        <v>1732</v>
      </c>
      <c r="E86" s="304" t="s">
        <v>1733</v>
      </c>
      <c r="F86" s="304" t="s">
        <v>1734</v>
      </c>
      <c r="G86" s="305" t="s">
        <v>1735</v>
      </c>
      <c r="H86" s="753" t="s">
        <v>1746</v>
      </c>
      <c r="I86" s="741" t="s">
        <v>1747</v>
      </c>
      <c r="J86" s="741"/>
      <c r="K86" s="742"/>
    </row>
    <row r="87" spans="3:11" ht="14.45" customHeight="1">
      <c r="C87" s="737"/>
      <c r="D87" s="306">
        <f>K60</f>
        <v>33000</v>
      </c>
      <c r="E87" s="306">
        <f>D87*0.94</f>
        <v>31020</v>
      </c>
      <c r="F87" s="306">
        <f>L60</f>
        <v>8461.538461538461</v>
      </c>
      <c r="G87" s="306">
        <f>M60</f>
        <v>7869.2307692307695</v>
      </c>
      <c r="H87" s="754"/>
      <c r="I87" s="744"/>
      <c r="J87" s="744"/>
      <c r="K87" s="745"/>
    </row>
    <row r="88" spans="3:11" ht="14.45" customHeight="1">
      <c r="C88" s="737"/>
      <c r="D88" s="307" t="s">
        <v>1738</v>
      </c>
      <c r="E88" s="307" t="s">
        <v>1732</v>
      </c>
      <c r="F88" s="307" t="s">
        <v>1734</v>
      </c>
      <c r="G88" s="749" t="s">
        <v>1739</v>
      </c>
      <c r="H88" s="749"/>
      <c r="I88" s="744"/>
      <c r="J88" s="744"/>
      <c r="K88" s="745"/>
    </row>
    <row r="89" spans="3:11" ht="14.45" customHeight="1">
      <c r="C89" s="308" t="s">
        <v>1742</v>
      </c>
      <c r="D89" s="309">
        <v>400</v>
      </c>
      <c r="E89" s="246">
        <f>IF(G89="골드",H89*$H$3/100,H89)</f>
        <v>10000</v>
      </c>
      <c r="F89" s="246">
        <f>IF(G89="골드",H89,H89/$H$3*100)</f>
        <v>2564.1025641025644</v>
      </c>
      <c r="G89" s="310" t="s">
        <v>1732</v>
      </c>
      <c r="H89" s="246">
        <v>10000</v>
      </c>
      <c r="I89" s="744"/>
      <c r="J89" s="744"/>
      <c r="K89" s="745"/>
    </row>
    <row r="90" spans="3:11" ht="14.45" customHeight="1">
      <c r="C90" s="312" t="s">
        <v>1748</v>
      </c>
      <c r="D90" s="313">
        <v>31</v>
      </c>
      <c r="E90" s="251">
        <f t="shared" ref="E90:E93" si="20">IF(G90="골드",H90*$H$3/100,H90)</f>
        <v>2502.63</v>
      </c>
      <c r="F90" s="251">
        <f t="shared" ref="F90:F93" si="21">IF(G90="골드",H90,H90/$H$3*100)</f>
        <v>641.70000000000005</v>
      </c>
      <c r="G90" s="314" t="s">
        <v>1734</v>
      </c>
      <c r="H90" s="251">
        <f>D90*경매!G19</f>
        <v>641.70000000000005</v>
      </c>
      <c r="I90" s="744"/>
      <c r="J90" s="744"/>
      <c r="K90" s="745"/>
    </row>
    <row r="91" spans="3:11" ht="14.45" customHeight="1">
      <c r="C91" s="312" t="s">
        <v>1749</v>
      </c>
      <c r="D91" s="313">
        <v>5</v>
      </c>
      <c r="E91" s="251">
        <f t="shared" si="20"/>
        <v>0</v>
      </c>
      <c r="F91" s="251">
        <f t="shared" si="21"/>
        <v>0</v>
      </c>
      <c r="G91" s="314"/>
      <c r="H91" s="251"/>
      <c r="I91" s="744"/>
      <c r="J91" s="744"/>
      <c r="K91" s="745"/>
    </row>
    <row r="92" spans="3:11" ht="14.45" customHeight="1">
      <c r="C92" s="312" t="s">
        <v>1750</v>
      </c>
      <c r="D92" s="313">
        <v>20</v>
      </c>
      <c r="E92" s="251">
        <f t="shared" si="20"/>
        <v>0</v>
      </c>
      <c r="F92" s="251">
        <f t="shared" si="21"/>
        <v>0</v>
      </c>
      <c r="G92" s="314"/>
      <c r="H92" s="251"/>
      <c r="I92" s="744"/>
      <c r="J92" s="744"/>
      <c r="K92" s="745"/>
    </row>
    <row r="93" spans="3:11" ht="14.45" customHeight="1">
      <c r="C93" s="312" t="s">
        <v>1751</v>
      </c>
      <c r="D93" s="313">
        <v>25</v>
      </c>
      <c r="E93" s="251">
        <f t="shared" si="20"/>
        <v>0</v>
      </c>
      <c r="F93" s="251">
        <f t="shared" si="21"/>
        <v>0</v>
      </c>
      <c r="G93" s="314"/>
      <c r="H93" s="251"/>
      <c r="I93" s="744"/>
      <c r="J93" s="744"/>
      <c r="K93" s="745"/>
    </row>
    <row r="94" spans="3:11" ht="14.45" customHeight="1" thickBot="1">
      <c r="C94" s="316"/>
      <c r="D94" s="317"/>
      <c r="E94" s="264">
        <f>SUM(E89:E93)</f>
        <v>12502.630000000001</v>
      </c>
      <c r="F94" s="264">
        <f>SUM(F89:F93)</f>
        <v>3205.8025641025642</v>
      </c>
      <c r="G94" s="318"/>
      <c r="H94" s="264"/>
      <c r="I94" s="747"/>
      <c r="J94" s="747"/>
      <c r="K94" s="748"/>
    </row>
    <row r="95" spans="3:11" ht="14.45" customHeight="1">
      <c r="C95" s="736" t="str">
        <f>J61</f>
        <v>[한정] T2 재련 보조 패키지</v>
      </c>
      <c r="D95" s="304" t="s">
        <v>1732</v>
      </c>
      <c r="E95" s="304" t="s">
        <v>1733</v>
      </c>
      <c r="F95" s="304" t="s">
        <v>1734</v>
      </c>
      <c r="G95" s="305" t="s">
        <v>1735</v>
      </c>
      <c r="H95" s="753" t="s">
        <v>1746</v>
      </c>
      <c r="I95" s="741" t="s">
        <v>1785</v>
      </c>
      <c r="J95" s="741"/>
      <c r="K95" s="742"/>
    </row>
    <row r="96" spans="3:11" ht="14.45" customHeight="1">
      <c r="C96" s="737"/>
      <c r="D96" s="306">
        <f>K61</f>
        <v>33000</v>
      </c>
      <c r="E96" s="306">
        <f>D96*0.94</f>
        <v>31020</v>
      </c>
      <c r="F96" s="306">
        <f>L61</f>
        <v>8461.538461538461</v>
      </c>
      <c r="G96" s="306">
        <f>M61</f>
        <v>7869.2307692307695</v>
      </c>
      <c r="H96" s="754"/>
      <c r="I96" s="744"/>
      <c r="J96" s="744"/>
      <c r="K96" s="745"/>
    </row>
    <row r="97" spans="3:11" ht="14.45" customHeight="1">
      <c r="C97" s="737"/>
      <c r="D97" s="307" t="s">
        <v>1738</v>
      </c>
      <c r="E97" s="307" t="s">
        <v>1732</v>
      </c>
      <c r="F97" s="307" t="s">
        <v>1734</v>
      </c>
      <c r="G97" s="749" t="s">
        <v>1739</v>
      </c>
      <c r="H97" s="749"/>
      <c r="I97" s="744"/>
      <c r="J97" s="744"/>
      <c r="K97" s="745"/>
    </row>
    <row r="98" spans="3:11" ht="14.45" customHeight="1">
      <c r="C98" s="308" t="s">
        <v>1742</v>
      </c>
      <c r="D98" s="309">
        <v>400</v>
      </c>
      <c r="E98" s="246">
        <f>IF(G98="골드",H98*$H$3/100,H98)</f>
        <v>10000</v>
      </c>
      <c r="F98" s="246">
        <f>IF(G98="골드",H98,H98/$H$3*100)</f>
        <v>2564.1025641025644</v>
      </c>
      <c r="G98" s="310" t="s">
        <v>1732</v>
      </c>
      <c r="H98" s="246">
        <v>10000</v>
      </c>
      <c r="I98" s="744"/>
      <c r="J98" s="744"/>
      <c r="K98" s="745"/>
    </row>
    <row r="99" spans="3:11" ht="14.45" customHeight="1">
      <c r="C99" s="312" t="s">
        <v>1752</v>
      </c>
      <c r="D99" s="313">
        <v>104</v>
      </c>
      <c r="E99" s="251">
        <f t="shared" ref="E99:E103" si="22">IF(G99="골드",H99*$H$3/100,H99)</f>
        <v>7292.2610526315784</v>
      </c>
      <c r="F99" s="251">
        <f t="shared" ref="F99:F103" si="23">IF(G99="골드",H99,H99/$H$3*100)</f>
        <v>1869.8105263157895</v>
      </c>
      <c r="G99" s="314" t="s">
        <v>1734</v>
      </c>
      <c r="H99" s="251">
        <f>G24*D99</f>
        <v>1869.8105263157895</v>
      </c>
      <c r="I99" s="744"/>
      <c r="J99" s="744"/>
      <c r="K99" s="745"/>
    </row>
    <row r="100" spans="3:11" ht="14.45" customHeight="1">
      <c r="C100" s="312" t="s">
        <v>1753</v>
      </c>
      <c r="D100" s="313">
        <v>42</v>
      </c>
      <c r="E100" s="251">
        <f t="shared" si="22"/>
        <v>7362.3789473684228</v>
      </c>
      <c r="F100" s="251">
        <f t="shared" si="23"/>
        <v>1887.7894736842109</v>
      </c>
      <c r="G100" s="314" t="s">
        <v>1734</v>
      </c>
      <c r="H100" s="251">
        <f>G25*D100</f>
        <v>1887.7894736842109</v>
      </c>
      <c r="I100" s="744"/>
      <c r="J100" s="744"/>
      <c r="K100" s="745"/>
    </row>
    <row r="101" spans="3:11" ht="14.45" customHeight="1">
      <c r="C101" s="312" t="s">
        <v>1754</v>
      </c>
      <c r="D101" s="313">
        <v>10</v>
      </c>
      <c r="E101" s="251">
        <f t="shared" si="22"/>
        <v>4017</v>
      </c>
      <c r="F101" s="251">
        <f t="shared" si="23"/>
        <v>1030</v>
      </c>
      <c r="G101" s="314" t="s">
        <v>1734</v>
      </c>
      <c r="H101" s="251">
        <f>G26*D101</f>
        <v>1030</v>
      </c>
      <c r="I101" s="744"/>
      <c r="J101" s="744"/>
      <c r="K101" s="745"/>
    </row>
    <row r="102" spans="3:11" ht="14.45" customHeight="1">
      <c r="C102" s="312" t="s">
        <v>1755</v>
      </c>
      <c r="D102" s="313">
        <v>55</v>
      </c>
      <c r="E102" s="251">
        <f t="shared" si="22"/>
        <v>5481.7168421052629</v>
      </c>
      <c r="F102" s="251">
        <f t="shared" si="23"/>
        <v>1405.5684210526315</v>
      </c>
      <c r="G102" s="314" t="s">
        <v>1734</v>
      </c>
      <c r="H102" s="251">
        <f>G32*D102</f>
        <v>1405.5684210526315</v>
      </c>
      <c r="I102" s="744"/>
      <c r="J102" s="744"/>
      <c r="K102" s="745"/>
    </row>
    <row r="103" spans="3:11" ht="14.45" customHeight="1">
      <c r="C103" s="312" t="s">
        <v>1756</v>
      </c>
      <c r="D103" s="313">
        <v>308</v>
      </c>
      <c r="E103" s="251">
        <f t="shared" si="22"/>
        <v>9609.6</v>
      </c>
      <c r="F103" s="251">
        <f t="shared" si="23"/>
        <v>2464</v>
      </c>
      <c r="G103" s="314" t="s">
        <v>1734</v>
      </c>
      <c r="H103" s="251">
        <f>G35*D103</f>
        <v>2464</v>
      </c>
      <c r="I103" s="744"/>
      <c r="J103" s="744"/>
      <c r="K103" s="745"/>
    </row>
    <row r="104" spans="3:11" ht="14.45" customHeight="1" thickBot="1">
      <c r="C104" s="316"/>
      <c r="D104" s="317"/>
      <c r="E104" s="264">
        <f>SUM(E98:E103)</f>
        <v>43762.956842105261</v>
      </c>
      <c r="F104" s="264">
        <f>SUM(F98:F103)</f>
        <v>11221.270985155195</v>
      </c>
      <c r="G104" s="318"/>
      <c r="H104" s="264"/>
      <c r="I104" s="747"/>
      <c r="J104" s="747"/>
      <c r="K104" s="748"/>
    </row>
    <row r="105" spans="3:11" ht="14.45" customHeight="1">
      <c r="C105" s="736" t="s">
        <v>1898</v>
      </c>
      <c r="D105" s="304" t="s">
        <v>1732</v>
      </c>
      <c r="E105" s="304" t="s">
        <v>1733</v>
      </c>
      <c r="F105" s="304" t="s">
        <v>1734</v>
      </c>
      <c r="G105" s="305" t="s">
        <v>1735</v>
      </c>
      <c r="H105" s="755" t="s">
        <v>1041</v>
      </c>
      <c r="I105" s="741" t="s">
        <v>1757</v>
      </c>
      <c r="J105" s="741"/>
      <c r="K105" s="742"/>
    </row>
    <row r="106" spans="3:11" ht="14.45" customHeight="1">
      <c r="C106" s="737"/>
      <c r="D106" s="306">
        <v>44000</v>
      </c>
      <c r="E106" s="306">
        <f>D106*0.94</f>
        <v>41360</v>
      </c>
      <c r="F106" s="306">
        <f>L62</f>
        <v>14102.564102564103</v>
      </c>
      <c r="G106" s="306">
        <f>M62</f>
        <v>13115.384615384615</v>
      </c>
      <c r="H106" s="756"/>
      <c r="I106" s="744"/>
      <c r="J106" s="744"/>
      <c r="K106" s="745"/>
    </row>
    <row r="107" spans="3:11" ht="14.45" customHeight="1">
      <c r="C107" s="737"/>
      <c r="D107" s="307" t="s">
        <v>1738</v>
      </c>
      <c r="E107" s="307" t="s">
        <v>1732</v>
      </c>
      <c r="F107" s="307" t="s">
        <v>1734</v>
      </c>
      <c r="G107" s="749" t="s">
        <v>1739</v>
      </c>
      <c r="H107" s="749"/>
      <c r="I107" s="744"/>
      <c r="J107" s="744"/>
      <c r="K107" s="745"/>
    </row>
    <row r="108" spans="3:11" ht="14.45" customHeight="1">
      <c r="C108" s="308" t="s">
        <v>1742</v>
      </c>
      <c r="D108" s="309">
        <v>800</v>
      </c>
      <c r="E108" s="246">
        <f>IF(G108="골드",H108*$H$3/100,H108)</f>
        <v>20000</v>
      </c>
      <c r="F108" s="246">
        <f>IF(G108="골드",H108,H108/$H$3*100)</f>
        <v>5128.2051282051289</v>
      </c>
      <c r="G108" s="310" t="s">
        <v>1637</v>
      </c>
      <c r="H108" s="246">
        <v>20000</v>
      </c>
      <c r="I108" s="744"/>
      <c r="J108" s="744"/>
      <c r="K108" s="745"/>
    </row>
    <row r="109" spans="3:11" ht="14.45" customHeight="1">
      <c r="C109" s="312" t="s">
        <v>1758</v>
      </c>
      <c r="D109" s="313">
        <v>250</v>
      </c>
      <c r="E109" s="251">
        <f t="shared" ref="E109:E111" si="24">IF(G109="골드",H109*$H$3/100,H109)</f>
        <v>13084.5</v>
      </c>
      <c r="F109" s="251">
        <f t="shared" ref="F109:F111" si="25">IF(G109="골드",H109,H109/$H$3*100)</f>
        <v>3355</v>
      </c>
      <c r="G109" s="314" t="s">
        <v>1734</v>
      </c>
      <c r="H109" s="251">
        <f>G6*D109</f>
        <v>3355</v>
      </c>
      <c r="I109" s="744"/>
      <c r="J109" s="744"/>
      <c r="K109" s="745"/>
    </row>
    <row r="110" spans="3:11" ht="14.45" customHeight="1">
      <c r="C110" s="312" t="s">
        <v>1759</v>
      </c>
      <c r="D110" s="313">
        <v>100</v>
      </c>
      <c r="E110" s="251">
        <f t="shared" si="24"/>
        <v>23790.000000000004</v>
      </c>
      <c r="F110" s="251">
        <f t="shared" si="25"/>
        <v>6100.0000000000009</v>
      </c>
      <c r="G110" s="314" t="s">
        <v>1734</v>
      </c>
      <c r="H110" s="251">
        <f>G7*D110</f>
        <v>6100.0000000000009</v>
      </c>
      <c r="I110" s="744"/>
      <c r="J110" s="744"/>
      <c r="K110" s="745"/>
    </row>
    <row r="111" spans="3:11" ht="14.45" customHeight="1">
      <c r="C111" s="312" t="s">
        <v>1760</v>
      </c>
      <c r="D111" s="313">
        <v>50</v>
      </c>
      <c r="E111" s="251">
        <f t="shared" si="24"/>
        <v>20284.105263157893</v>
      </c>
      <c r="F111" s="251">
        <f t="shared" si="25"/>
        <v>5201.0526315789475</v>
      </c>
      <c r="G111" s="314" t="s">
        <v>1734</v>
      </c>
      <c r="H111" s="251">
        <f>G8*D111</f>
        <v>5201.0526315789475</v>
      </c>
      <c r="I111" s="744"/>
      <c r="J111" s="744"/>
      <c r="K111" s="745"/>
    </row>
    <row r="112" spans="3:11" ht="14.45" customHeight="1" thickBot="1">
      <c r="C112" s="316"/>
      <c r="D112" s="317"/>
      <c r="E112" s="264">
        <f>SUM(E108:E111)</f>
        <v>77158.605263157893</v>
      </c>
      <c r="F112" s="264">
        <f>SUM(F108:F111)</f>
        <v>19784.257759784075</v>
      </c>
      <c r="G112" s="318"/>
      <c r="H112" s="264"/>
      <c r="I112" s="747"/>
      <c r="J112" s="747"/>
      <c r="K112" s="748"/>
    </row>
    <row r="113" spans="3:11" ht="14.45" customHeight="1">
      <c r="C113" s="736" t="str">
        <f>J63</f>
        <v>[월간] T2 성장 지원 상자</v>
      </c>
      <c r="D113" s="304" t="s">
        <v>1732</v>
      </c>
      <c r="E113" s="304" t="s">
        <v>1733</v>
      </c>
      <c r="F113" s="304" t="s">
        <v>1734</v>
      </c>
      <c r="G113" s="305" t="s">
        <v>1735</v>
      </c>
      <c r="H113" s="753" t="s">
        <v>1746</v>
      </c>
      <c r="I113" s="741" t="s">
        <v>1747</v>
      </c>
      <c r="J113" s="741"/>
      <c r="K113" s="742"/>
    </row>
    <row r="114" spans="3:11" ht="14.45" customHeight="1">
      <c r="C114" s="737"/>
      <c r="D114" s="306">
        <f>K63</f>
        <v>33000</v>
      </c>
      <c r="E114" s="306">
        <f>D114*0.94</f>
        <v>31020</v>
      </c>
      <c r="F114" s="306">
        <f>L63</f>
        <v>8461.538461538461</v>
      </c>
      <c r="G114" s="306">
        <f>M63</f>
        <v>7869.2307692307695</v>
      </c>
      <c r="H114" s="754"/>
      <c r="I114" s="744"/>
      <c r="J114" s="744"/>
      <c r="K114" s="745"/>
    </row>
    <row r="115" spans="3:11" ht="14.45" customHeight="1">
      <c r="C115" s="737"/>
      <c r="D115" s="307" t="s">
        <v>1738</v>
      </c>
      <c r="E115" s="307" t="s">
        <v>1732</v>
      </c>
      <c r="F115" s="307" t="s">
        <v>1734</v>
      </c>
      <c r="G115" s="749" t="s">
        <v>1739</v>
      </c>
      <c r="H115" s="749"/>
      <c r="I115" s="744"/>
      <c r="J115" s="744"/>
      <c r="K115" s="745"/>
    </row>
    <row r="116" spans="3:11" ht="14.45" customHeight="1">
      <c r="C116" s="308" t="s">
        <v>1761</v>
      </c>
      <c r="D116" s="309">
        <v>160</v>
      </c>
      <c r="E116" s="246">
        <f>IF(G116="골드",H116*$H$3/100,H116)</f>
        <v>0</v>
      </c>
      <c r="F116" s="246">
        <f>IF(G116="골드",H116,H116/$H$3*100)</f>
        <v>0</v>
      </c>
      <c r="G116" s="310" t="s">
        <v>1734</v>
      </c>
      <c r="H116" s="246">
        <f>D116*G31</f>
        <v>0</v>
      </c>
      <c r="I116" s="744"/>
      <c r="J116" s="744"/>
      <c r="K116" s="745"/>
    </row>
    <row r="117" spans="3:11" ht="14.45" customHeight="1">
      <c r="C117" s="312" t="s">
        <v>1762</v>
      </c>
      <c r="D117" s="313">
        <v>2956</v>
      </c>
      <c r="E117" s="251">
        <f t="shared" ref="E117:E119" si="26">IF(G117="골드",H117*$H$3/100,H117)</f>
        <v>0</v>
      </c>
      <c r="F117" s="251">
        <f t="shared" ref="F117:F119" si="27">IF(G117="골드",H117,H117/$H$3*100)</f>
        <v>0</v>
      </c>
      <c r="G117" s="314" t="s">
        <v>1734</v>
      </c>
      <c r="H117" s="251">
        <f>D117*G28/10</f>
        <v>0</v>
      </c>
      <c r="I117" s="744"/>
      <c r="J117" s="744"/>
      <c r="K117" s="745"/>
    </row>
    <row r="118" spans="3:11" ht="14.45" customHeight="1">
      <c r="C118" s="312" t="s">
        <v>1763</v>
      </c>
      <c r="D118" s="313">
        <v>8760</v>
      </c>
      <c r="E118" s="251">
        <f t="shared" si="26"/>
        <v>0</v>
      </c>
      <c r="F118" s="251">
        <f t="shared" si="27"/>
        <v>0</v>
      </c>
      <c r="G118" s="314" t="s">
        <v>1734</v>
      </c>
      <c r="H118" s="251">
        <f>D118*G27/10</f>
        <v>0</v>
      </c>
      <c r="I118" s="744"/>
      <c r="J118" s="744"/>
      <c r="K118" s="745"/>
    </row>
    <row r="119" spans="3:11" ht="14.45" customHeight="1">
      <c r="C119" s="312" t="s">
        <v>1755</v>
      </c>
      <c r="D119" s="313">
        <v>275</v>
      </c>
      <c r="E119" s="251">
        <f t="shared" si="26"/>
        <v>32175</v>
      </c>
      <c r="F119" s="251">
        <f t="shared" si="27"/>
        <v>8250</v>
      </c>
      <c r="G119" s="314" t="s">
        <v>1734</v>
      </c>
      <c r="H119" s="251">
        <f>D119*F32</f>
        <v>8250</v>
      </c>
      <c r="I119" s="744"/>
      <c r="J119" s="744"/>
      <c r="K119" s="745"/>
    </row>
    <row r="120" spans="3:11" ht="14.45" customHeight="1" thickBot="1">
      <c r="C120" s="316"/>
      <c r="D120" s="317"/>
      <c r="E120" s="264">
        <f>SUM(E116:E119)</f>
        <v>32175</v>
      </c>
      <c r="F120" s="264">
        <f>SUM(F116:F119)</f>
        <v>8250</v>
      </c>
      <c r="G120" s="318"/>
      <c r="H120" s="264"/>
      <c r="I120" s="747"/>
      <c r="J120" s="747"/>
      <c r="K120" s="748"/>
    </row>
    <row r="121" spans="3:11" ht="14.45" customHeight="1">
      <c r="C121" s="736" t="str">
        <f>J64</f>
        <v>[계절한정] 시즌2 스타트팩S</v>
      </c>
      <c r="D121" s="304" t="s">
        <v>1732</v>
      </c>
      <c r="E121" s="304" t="s">
        <v>1733</v>
      </c>
      <c r="F121" s="304" t="s">
        <v>1734</v>
      </c>
      <c r="G121" s="305" t="s">
        <v>1735</v>
      </c>
      <c r="H121" s="751" t="s">
        <v>1743</v>
      </c>
      <c r="I121" s="741" t="s">
        <v>1764</v>
      </c>
      <c r="J121" s="741"/>
      <c r="K121" s="742"/>
    </row>
    <row r="122" spans="3:11" ht="14.45" customHeight="1">
      <c r="C122" s="737"/>
      <c r="D122" s="306">
        <f>K64</f>
        <v>55000</v>
      </c>
      <c r="E122" s="306">
        <f>D122*0.94</f>
        <v>51700</v>
      </c>
      <c r="F122" s="306">
        <f>L64</f>
        <v>14102.564102564103</v>
      </c>
      <c r="G122" s="306">
        <f>M64</f>
        <v>13115.384615384615</v>
      </c>
      <c r="H122" s="752"/>
      <c r="I122" s="744"/>
      <c r="J122" s="744"/>
      <c r="K122" s="745"/>
    </row>
    <row r="123" spans="3:11" ht="14.45" customHeight="1">
      <c r="C123" s="737"/>
      <c r="D123" s="307" t="s">
        <v>1738</v>
      </c>
      <c r="E123" s="307" t="s">
        <v>1732</v>
      </c>
      <c r="F123" s="307" t="s">
        <v>1734</v>
      </c>
      <c r="G123" s="749" t="s">
        <v>1739</v>
      </c>
      <c r="H123" s="749"/>
      <c r="I123" s="744"/>
      <c r="J123" s="744"/>
      <c r="K123" s="745"/>
    </row>
    <row r="124" spans="3:11" ht="14.45" customHeight="1">
      <c r="C124" s="308" t="s">
        <v>1742</v>
      </c>
      <c r="D124" s="309">
        <v>2000</v>
      </c>
      <c r="E124" s="246">
        <f>IF(G124="골드",H124*$H$3/100,H124)</f>
        <v>50000</v>
      </c>
      <c r="F124" s="246">
        <f>IF(G124="골드",H124,H124/$H$3*100)</f>
        <v>12820.51282051282</v>
      </c>
      <c r="G124" s="310" t="s">
        <v>1732</v>
      </c>
      <c r="H124" s="246">
        <v>50000</v>
      </c>
      <c r="I124" s="744"/>
      <c r="J124" s="744"/>
      <c r="K124" s="745"/>
    </row>
    <row r="125" spans="3:11" ht="14.45" customHeight="1">
      <c r="C125" s="312" t="s">
        <v>1765</v>
      </c>
      <c r="D125" s="313">
        <v>649</v>
      </c>
      <c r="E125" s="251">
        <f t="shared" ref="E125:E130" si="28">IF(G125="골드",H125*$H$3/100,H125)</f>
        <v>3000</v>
      </c>
      <c r="F125" s="251">
        <f t="shared" ref="F125:F130" si="29">IF(G125="골드",H125,H125/$H$3*100)</f>
        <v>769.23076923076928</v>
      </c>
      <c r="G125" s="314" t="s">
        <v>1732</v>
      </c>
      <c r="H125" s="251">
        <f>L8</f>
        <v>3000</v>
      </c>
      <c r="I125" s="744"/>
      <c r="J125" s="744"/>
      <c r="K125" s="745"/>
    </row>
    <row r="126" spans="3:11" ht="14.45" customHeight="1">
      <c r="C126" s="312" t="s">
        <v>1752</v>
      </c>
      <c r="D126" s="313">
        <v>91</v>
      </c>
      <c r="E126" s="251">
        <f t="shared" si="28"/>
        <v>6380.7284210526323</v>
      </c>
      <c r="F126" s="251">
        <f t="shared" si="29"/>
        <v>1636.0842105263159</v>
      </c>
      <c r="G126" s="314" t="s">
        <v>1734</v>
      </c>
      <c r="H126" s="251">
        <f>G24*D126</f>
        <v>1636.0842105263159</v>
      </c>
      <c r="I126" s="744"/>
      <c r="J126" s="744"/>
      <c r="K126" s="745"/>
    </row>
    <row r="127" spans="3:11" ht="14.45" customHeight="1">
      <c r="C127" s="312" t="s">
        <v>1753</v>
      </c>
      <c r="D127" s="313">
        <v>36</v>
      </c>
      <c r="E127" s="251">
        <f t="shared" si="28"/>
        <v>6310.6105263157915</v>
      </c>
      <c r="F127" s="251">
        <f t="shared" si="29"/>
        <v>1618.105263157895</v>
      </c>
      <c r="G127" s="314" t="s">
        <v>1734</v>
      </c>
      <c r="H127" s="251">
        <f>G25*D127</f>
        <v>1618.105263157895</v>
      </c>
      <c r="I127" s="744"/>
      <c r="J127" s="744"/>
      <c r="K127" s="745"/>
    </row>
    <row r="128" spans="3:11" ht="14.45" customHeight="1">
      <c r="C128" s="312" t="s">
        <v>1754</v>
      </c>
      <c r="D128" s="313">
        <v>7</v>
      </c>
      <c r="E128" s="251">
        <f t="shared" si="28"/>
        <v>2811.9</v>
      </c>
      <c r="F128" s="251">
        <f t="shared" si="29"/>
        <v>721</v>
      </c>
      <c r="G128" s="314" t="s">
        <v>1734</v>
      </c>
      <c r="H128" s="251">
        <f>G26*D128</f>
        <v>721</v>
      </c>
      <c r="I128" s="744"/>
      <c r="J128" s="744"/>
      <c r="K128" s="745"/>
    </row>
    <row r="129" spans="3:11" ht="14.45" customHeight="1">
      <c r="C129" s="312" t="s">
        <v>1766</v>
      </c>
      <c r="D129" s="313">
        <v>2</v>
      </c>
      <c r="E129" s="251">
        <f t="shared" si="28"/>
        <v>0</v>
      </c>
      <c r="F129" s="251">
        <f t="shared" si="29"/>
        <v>0</v>
      </c>
      <c r="G129" s="314"/>
      <c r="H129" s="251"/>
      <c r="I129" s="744"/>
      <c r="J129" s="744"/>
      <c r="K129" s="745"/>
    </row>
    <row r="130" spans="3:11" ht="14.45" customHeight="1">
      <c r="C130" s="312" t="s">
        <v>1767</v>
      </c>
      <c r="D130" s="313">
        <v>1</v>
      </c>
      <c r="E130" s="251">
        <f t="shared" si="28"/>
        <v>0</v>
      </c>
      <c r="F130" s="251">
        <f t="shared" si="29"/>
        <v>0</v>
      </c>
      <c r="G130" s="314"/>
      <c r="H130" s="251"/>
      <c r="I130" s="744"/>
      <c r="J130" s="744"/>
      <c r="K130" s="745"/>
    </row>
    <row r="131" spans="3:11" ht="14.45" customHeight="1" thickBot="1">
      <c r="C131" s="316"/>
      <c r="D131" s="317"/>
      <c r="E131" s="264">
        <f>SUM(E124:E130)</f>
        <v>68503.238947368416</v>
      </c>
      <c r="F131" s="264">
        <f>SUM(F124:F130)</f>
        <v>17564.933063427801</v>
      </c>
      <c r="G131" s="318"/>
      <c r="H131" s="264"/>
      <c r="I131" s="747"/>
      <c r="J131" s="747"/>
      <c r="K131" s="748"/>
    </row>
    <row r="132" spans="3:11" ht="14.45" customHeight="1">
      <c r="C132" s="736" t="str">
        <f>J65</f>
        <v>[계절한정] 시즌2 스타트팩H</v>
      </c>
      <c r="D132" s="304" t="s">
        <v>1732</v>
      </c>
      <c r="E132" s="304" t="s">
        <v>1733</v>
      </c>
      <c r="F132" s="304" t="s">
        <v>1734</v>
      </c>
      <c r="G132" s="305" t="s">
        <v>1735</v>
      </c>
      <c r="H132" s="751" t="s">
        <v>1768</v>
      </c>
      <c r="I132" s="741" t="s">
        <v>1769</v>
      </c>
      <c r="J132" s="741"/>
      <c r="K132" s="742"/>
    </row>
    <row r="133" spans="3:11" ht="14.45" customHeight="1">
      <c r="C133" s="737"/>
      <c r="D133" s="306">
        <f>K65</f>
        <v>33000</v>
      </c>
      <c r="E133" s="306">
        <f>D133*0.94</f>
        <v>31020</v>
      </c>
      <c r="F133" s="306">
        <f>L65</f>
        <v>8461.538461538461</v>
      </c>
      <c r="G133" s="306">
        <f>M65</f>
        <v>7869.2307692307695</v>
      </c>
      <c r="H133" s="752"/>
      <c r="I133" s="744"/>
      <c r="J133" s="744"/>
      <c r="K133" s="745"/>
    </row>
    <row r="134" spans="3:11" ht="14.45" customHeight="1">
      <c r="C134" s="737"/>
      <c r="D134" s="307" t="s">
        <v>1738</v>
      </c>
      <c r="E134" s="307" t="s">
        <v>1732</v>
      </c>
      <c r="F134" s="307" t="s">
        <v>1734</v>
      </c>
      <c r="G134" s="749" t="s">
        <v>1739</v>
      </c>
      <c r="H134" s="749"/>
      <c r="I134" s="744"/>
      <c r="J134" s="744"/>
      <c r="K134" s="745"/>
    </row>
    <row r="135" spans="3:11" ht="14.45" customHeight="1">
      <c r="C135" s="308" t="s">
        <v>1742</v>
      </c>
      <c r="D135" s="309">
        <v>1200</v>
      </c>
      <c r="E135" s="246">
        <f>IF(G135="골드",H135*$H$3/100,H135)</f>
        <v>30000</v>
      </c>
      <c r="F135" s="246">
        <f>IF(G135="골드",H135,H135/$H$3*100)</f>
        <v>7692.3076923076924</v>
      </c>
      <c r="G135" s="310" t="s">
        <v>1732</v>
      </c>
      <c r="H135" s="246">
        <v>30000</v>
      </c>
      <c r="I135" s="744"/>
      <c r="J135" s="744"/>
      <c r="K135" s="745"/>
    </row>
    <row r="136" spans="3:11" ht="14.45" customHeight="1">
      <c r="C136" s="312" t="s">
        <v>1770</v>
      </c>
      <c r="D136" s="313">
        <v>34</v>
      </c>
      <c r="E136" s="251">
        <f t="shared" ref="E136:E142" si="30">IF(G136="골드",H136*$H$3/100,H136)</f>
        <v>3000</v>
      </c>
      <c r="F136" s="251">
        <f t="shared" ref="F136:F142" si="31">IF(G136="골드",H136,H136/$H$3*100)</f>
        <v>769.23076923076928</v>
      </c>
      <c r="G136" s="314" t="s">
        <v>1732</v>
      </c>
      <c r="H136" s="251">
        <f>L11</f>
        <v>3000</v>
      </c>
      <c r="I136" s="744"/>
      <c r="J136" s="744"/>
      <c r="K136" s="745"/>
    </row>
    <row r="137" spans="3:11" ht="14.45" customHeight="1">
      <c r="C137" s="312" t="s">
        <v>1763</v>
      </c>
      <c r="D137" s="313">
        <v>231</v>
      </c>
      <c r="E137" s="251">
        <f t="shared" si="30"/>
        <v>0</v>
      </c>
      <c r="F137" s="251">
        <f t="shared" si="31"/>
        <v>0</v>
      </c>
      <c r="G137" s="314" t="s">
        <v>1734</v>
      </c>
      <c r="H137" s="251">
        <f>G27*D137/10</f>
        <v>0</v>
      </c>
      <c r="I137" s="744"/>
      <c r="J137" s="744"/>
      <c r="K137" s="745"/>
    </row>
    <row r="138" spans="3:11" ht="14.45" customHeight="1">
      <c r="C138" s="312" t="s">
        <v>1762</v>
      </c>
      <c r="D138" s="313">
        <v>87</v>
      </c>
      <c r="E138" s="251">
        <f t="shared" si="30"/>
        <v>0</v>
      </c>
      <c r="F138" s="251">
        <f t="shared" si="31"/>
        <v>0</v>
      </c>
      <c r="G138" s="314" t="s">
        <v>1734</v>
      </c>
      <c r="H138" s="251">
        <f>G28*D138/10</f>
        <v>0</v>
      </c>
      <c r="I138" s="744"/>
      <c r="J138" s="744"/>
      <c r="K138" s="745"/>
    </row>
    <row r="139" spans="3:11" ht="14.45" customHeight="1">
      <c r="C139" s="312" t="s">
        <v>1755</v>
      </c>
      <c r="D139" s="313">
        <v>12</v>
      </c>
      <c r="E139" s="251">
        <f t="shared" si="30"/>
        <v>1196.0109473684211</v>
      </c>
      <c r="F139" s="251">
        <f t="shared" si="31"/>
        <v>306.66947368421052</v>
      </c>
      <c r="G139" s="314" t="s">
        <v>1734</v>
      </c>
      <c r="H139" s="251">
        <f>D139*G32</f>
        <v>306.66947368421052</v>
      </c>
      <c r="I139" s="744"/>
      <c r="J139" s="744"/>
      <c r="K139" s="745"/>
    </row>
    <row r="140" spans="3:11" ht="14.45" customHeight="1">
      <c r="C140" s="312" t="s">
        <v>1771</v>
      </c>
      <c r="D140" s="313">
        <v>1</v>
      </c>
      <c r="E140" s="251">
        <f t="shared" si="30"/>
        <v>23010</v>
      </c>
      <c r="F140" s="251">
        <f t="shared" si="31"/>
        <v>5900</v>
      </c>
      <c r="G140" s="314" t="s">
        <v>1734</v>
      </c>
      <c r="H140" s="251">
        <v>5900</v>
      </c>
      <c r="I140" s="744"/>
      <c r="J140" s="744"/>
      <c r="K140" s="745"/>
    </row>
    <row r="141" spans="3:11" ht="14.45" customHeight="1">
      <c r="C141" s="312" t="s">
        <v>1772</v>
      </c>
      <c r="D141" s="313">
        <v>1</v>
      </c>
      <c r="E141" s="251">
        <f t="shared" si="30"/>
        <v>0</v>
      </c>
      <c r="F141" s="251">
        <f t="shared" si="31"/>
        <v>0</v>
      </c>
      <c r="G141" s="314"/>
      <c r="H141" s="251"/>
      <c r="I141" s="744"/>
      <c r="J141" s="744"/>
      <c r="K141" s="745"/>
    </row>
    <row r="142" spans="3:11" ht="14.45" customHeight="1">
      <c r="C142" s="312" t="s">
        <v>1751</v>
      </c>
      <c r="D142" s="313">
        <v>50</v>
      </c>
      <c r="E142" s="251">
        <f t="shared" si="30"/>
        <v>0</v>
      </c>
      <c r="F142" s="251">
        <f t="shared" si="31"/>
        <v>0</v>
      </c>
      <c r="G142" s="314"/>
      <c r="H142" s="251"/>
      <c r="I142" s="744"/>
      <c r="J142" s="744"/>
      <c r="K142" s="745"/>
    </row>
    <row r="143" spans="3:11" ht="14.45" customHeight="1" thickBot="1">
      <c r="C143" s="316"/>
      <c r="D143" s="317"/>
      <c r="E143" s="264">
        <f>SUM(E135:E142)</f>
        <v>57206.010947368421</v>
      </c>
      <c r="F143" s="264">
        <f>SUM(F135:F142)</f>
        <v>14668.207935222672</v>
      </c>
      <c r="G143" s="318"/>
      <c r="H143" s="264"/>
      <c r="I143" s="747"/>
      <c r="J143" s="747"/>
      <c r="K143" s="748"/>
    </row>
    <row r="144" spans="3:11" ht="14.45" customHeight="1">
      <c r="C144" s="736" t="str">
        <f>J66</f>
        <v>[한정] 제련 익스프레스-T3</v>
      </c>
      <c r="D144" s="304" t="s">
        <v>1732</v>
      </c>
      <c r="E144" s="304" t="s">
        <v>1733</v>
      </c>
      <c r="F144" s="304" t="s">
        <v>1734</v>
      </c>
      <c r="G144" s="305" t="s">
        <v>1735</v>
      </c>
      <c r="H144" s="753" t="s">
        <v>1746</v>
      </c>
      <c r="I144" s="741" t="s">
        <v>1773</v>
      </c>
      <c r="J144" s="741"/>
      <c r="K144" s="742"/>
    </row>
    <row r="145" spans="3:11" ht="14.45" customHeight="1">
      <c r="C145" s="737"/>
      <c r="D145" s="306">
        <v>38500</v>
      </c>
      <c r="E145" s="306">
        <f>D145*0.94</f>
        <v>36190</v>
      </c>
      <c r="F145" s="306">
        <f>L66</f>
        <v>14102.564102564103</v>
      </c>
      <c r="G145" s="306">
        <f>M66</f>
        <v>13115.384615384615</v>
      </c>
      <c r="H145" s="754"/>
      <c r="I145" s="744"/>
      <c r="J145" s="744"/>
      <c r="K145" s="745"/>
    </row>
    <row r="146" spans="3:11" ht="14.45" customHeight="1">
      <c r="C146" s="737"/>
      <c r="D146" s="307" t="s">
        <v>1738</v>
      </c>
      <c r="E146" s="307" t="s">
        <v>1732</v>
      </c>
      <c r="F146" s="307" t="s">
        <v>1734</v>
      </c>
      <c r="G146" s="749" t="s">
        <v>1739</v>
      </c>
      <c r="H146" s="749"/>
      <c r="I146" s="744"/>
      <c r="J146" s="744"/>
      <c r="K146" s="745"/>
    </row>
    <row r="147" spans="3:11" ht="14.45" customHeight="1">
      <c r="C147" s="308" t="s">
        <v>1774</v>
      </c>
      <c r="D147" s="309">
        <v>4000</v>
      </c>
      <c r="E147" s="246">
        <f>IF(G147="골드",H147*$H$3/100,H147)</f>
        <v>16828.294736842108</v>
      </c>
      <c r="F147" s="246">
        <f>IF(G147="골드",H147,H147/$H$3*100)</f>
        <v>4314.9473684210534</v>
      </c>
      <c r="G147" s="310" t="s">
        <v>1734</v>
      </c>
      <c r="H147" s="246">
        <f>D147*G10/10</f>
        <v>4314.9473684210534</v>
      </c>
      <c r="I147" s="744"/>
      <c r="J147" s="744"/>
      <c r="K147" s="745"/>
    </row>
    <row r="148" spans="3:11" ht="14.45" customHeight="1">
      <c r="C148" s="312" t="s">
        <v>1775</v>
      </c>
      <c r="D148" s="313">
        <v>6000</v>
      </c>
      <c r="E148" s="251">
        <f t="shared" ref="E148" si="32">IF(G148="골드",H148*$H$3/100,H148)</f>
        <v>2340</v>
      </c>
      <c r="F148" s="251">
        <f t="shared" ref="F148:F149" si="33">IF(G148="골드",H148,H148/$H$3*100)</f>
        <v>600</v>
      </c>
      <c r="G148" s="314" t="s">
        <v>1734</v>
      </c>
      <c r="H148" s="251">
        <f>D148*G9/10</f>
        <v>600</v>
      </c>
      <c r="I148" s="744"/>
      <c r="J148" s="744"/>
      <c r="K148" s="745"/>
    </row>
    <row r="149" spans="3:11" ht="14.45" customHeight="1">
      <c r="C149" s="312" t="s">
        <v>1745</v>
      </c>
      <c r="D149" s="313">
        <v>50</v>
      </c>
      <c r="E149" s="251">
        <f>IF(G149="골드",H149*$H$3/100,H149)</f>
        <v>6072.71052631579</v>
      </c>
      <c r="F149" s="251">
        <f t="shared" si="33"/>
        <v>1557.1052631578948</v>
      </c>
      <c r="G149" s="314" t="s">
        <v>1734</v>
      </c>
      <c r="H149" s="251">
        <f>D149*G14</f>
        <v>1557.1052631578948</v>
      </c>
      <c r="I149" s="744"/>
      <c r="J149" s="744"/>
      <c r="K149" s="745"/>
    </row>
    <row r="150" spans="3:11" ht="14.45" customHeight="1">
      <c r="C150" s="312" t="s">
        <v>197</v>
      </c>
      <c r="D150" s="313">
        <v>109</v>
      </c>
      <c r="E150" s="251">
        <f>IF(G150="골드",H150*$H$3/100,H150)</f>
        <v>16153.8</v>
      </c>
      <c r="F150" s="251">
        <f t="shared" ref="F150" si="34">IF(G150="골드",H150,H150/$H$3*100)</f>
        <v>4142</v>
      </c>
      <c r="G150" s="314" t="s">
        <v>202</v>
      </c>
      <c r="H150" s="251">
        <f>D150*G12</f>
        <v>4142</v>
      </c>
      <c r="I150" s="744"/>
      <c r="J150" s="744"/>
      <c r="K150" s="745"/>
    </row>
    <row r="151" spans="3:11" ht="14.45" customHeight="1" thickBot="1">
      <c r="C151" s="316"/>
      <c r="D151" s="317"/>
      <c r="E151" s="264">
        <f>SUM(E147:E149)</f>
        <v>25241.005263157898</v>
      </c>
      <c r="F151" s="264">
        <f>SUM(F147:F149)</f>
        <v>6472.0526315789484</v>
      </c>
      <c r="G151" s="318"/>
      <c r="H151" s="264"/>
      <c r="I151" s="747"/>
      <c r="J151" s="747"/>
      <c r="K151" s="748"/>
    </row>
    <row r="152" spans="3:11" ht="14.45" customHeight="1">
      <c r="C152" s="736" t="str">
        <f>J67</f>
        <v>[한정] 제련 익스프레스-T2</v>
      </c>
      <c r="D152" s="304" t="s">
        <v>1732</v>
      </c>
      <c r="E152" s="304" t="s">
        <v>1733</v>
      </c>
      <c r="F152" s="304" t="s">
        <v>1734</v>
      </c>
      <c r="G152" s="305" t="s">
        <v>1735</v>
      </c>
      <c r="H152" s="753" t="s">
        <v>1746</v>
      </c>
      <c r="I152" s="741" t="s">
        <v>1776</v>
      </c>
      <c r="J152" s="741"/>
      <c r="K152" s="742"/>
    </row>
    <row r="153" spans="3:11" ht="14.45" customHeight="1">
      <c r="C153" s="737"/>
      <c r="D153" s="306">
        <f>K67</f>
        <v>22000</v>
      </c>
      <c r="E153" s="306">
        <f>D153*0.94</f>
        <v>20680</v>
      </c>
      <c r="F153" s="306">
        <f>L67</f>
        <v>5641.0256410256416</v>
      </c>
      <c r="G153" s="306">
        <f>M67</f>
        <v>5246.1538461538466</v>
      </c>
      <c r="H153" s="754"/>
      <c r="I153" s="744"/>
      <c r="J153" s="744"/>
      <c r="K153" s="745"/>
    </row>
    <row r="154" spans="3:11" ht="14.45" customHeight="1">
      <c r="C154" s="737"/>
      <c r="D154" s="307" t="s">
        <v>1738</v>
      </c>
      <c r="E154" s="307" t="s">
        <v>1732</v>
      </c>
      <c r="F154" s="307" t="s">
        <v>1734</v>
      </c>
      <c r="G154" s="749" t="s">
        <v>1739</v>
      </c>
      <c r="H154" s="749"/>
      <c r="I154" s="744"/>
      <c r="J154" s="744"/>
      <c r="K154" s="745"/>
    </row>
    <row r="155" spans="3:11" ht="14.45" customHeight="1">
      <c r="C155" s="308" t="s">
        <v>1762</v>
      </c>
      <c r="D155" s="309">
        <v>571</v>
      </c>
      <c r="E155" s="246">
        <f>IF(G155="골드",H155*$H$3/100,H155)</f>
        <v>0</v>
      </c>
      <c r="F155" s="246">
        <f>IF(G155="골드",H155,H155/$H$3*100)</f>
        <v>0</v>
      </c>
      <c r="G155" s="310" t="s">
        <v>1734</v>
      </c>
      <c r="H155" s="246">
        <f>D155*G28/10</f>
        <v>0</v>
      </c>
      <c r="I155" s="744"/>
      <c r="J155" s="744"/>
      <c r="K155" s="745"/>
    </row>
    <row r="156" spans="3:11" ht="14.45" customHeight="1">
      <c r="C156" s="312" t="s">
        <v>1763</v>
      </c>
      <c r="D156" s="313">
        <v>1524</v>
      </c>
      <c r="E156" s="251">
        <f t="shared" ref="E156:E157" si="35">IF(G156="골드",H156*$H$3/100,H156)</f>
        <v>0</v>
      </c>
      <c r="F156" s="251">
        <f t="shared" ref="F156:F157" si="36">IF(G156="골드",H156,H156/$H$3*100)</f>
        <v>0</v>
      </c>
      <c r="G156" s="314" t="s">
        <v>1734</v>
      </c>
      <c r="H156" s="251">
        <f>D156*G27/10</f>
        <v>0</v>
      </c>
      <c r="I156" s="744"/>
      <c r="J156" s="744"/>
      <c r="K156" s="745"/>
    </row>
    <row r="157" spans="3:11" ht="14.45" customHeight="1">
      <c r="C157" s="312" t="s">
        <v>1755</v>
      </c>
      <c r="D157" s="313">
        <v>81</v>
      </c>
      <c r="E157" s="251">
        <f t="shared" si="35"/>
        <v>8073.0738947368409</v>
      </c>
      <c r="F157" s="251">
        <f t="shared" si="36"/>
        <v>2070.0189473684209</v>
      </c>
      <c r="G157" s="314" t="s">
        <v>1734</v>
      </c>
      <c r="H157" s="251">
        <f>D157*G32</f>
        <v>2070.0189473684209</v>
      </c>
      <c r="I157" s="744"/>
      <c r="J157" s="744"/>
      <c r="K157" s="745"/>
    </row>
    <row r="158" spans="3:11" ht="14.45" customHeight="1" thickBot="1">
      <c r="C158" s="316"/>
      <c r="D158" s="317"/>
      <c r="E158" s="264">
        <f>SUM(E155:E157)</f>
        <v>8073.0738947368409</v>
      </c>
      <c r="F158" s="264">
        <f>SUM(F155:F157)</f>
        <v>2070.0189473684209</v>
      </c>
      <c r="G158" s="318"/>
      <c r="H158" s="264"/>
      <c r="I158" s="747"/>
      <c r="J158" s="747"/>
      <c r="K158" s="748"/>
    </row>
  </sheetData>
  <mergeCells count="82">
    <mergeCell ref="C144:C146"/>
    <mergeCell ref="H144:H145"/>
    <mergeCell ref="I144:K151"/>
    <mergeCell ref="G146:H146"/>
    <mergeCell ref="C152:C154"/>
    <mergeCell ref="H152:H153"/>
    <mergeCell ref="I152:K158"/>
    <mergeCell ref="G154:H154"/>
    <mergeCell ref="C121:C123"/>
    <mergeCell ref="H121:H122"/>
    <mergeCell ref="I121:K131"/>
    <mergeCell ref="G123:H123"/>
    <mergeCell ref="C132:C134"/>
    <mergeCell ref="H132:H133"/>
    <mergeCell ref="I132:K143"/>
    <mergeCell ref="G134:H134"/>
    <mergeCell ref="C105:C107"/>
    <mergeCell ref="H105:H106"/>
    <mergeCell ref="I105:K112"/>
    <mergeCell ref="G107:H107"/>
    <mergeCell ref="C113:C115"/>
    <mergeCell ref="H113:H114"/>
    <mergeCell ref="I113:K120"/>
    <mergeCell ref="G115:H115"/>
    <mergeCell ref="C86:C88"/>
    <mergeCell ref="H86:H87"/>
    <mergeCell ref="I86:K94"/>
    <mergeCell ref="G88:H88"/>
    <mergeCell ref="C95:C97"/>
    <mergeCell ref="H95:H96"/>
    <mergeCell ref="I95:K104"/>
    <mergeCell ref="G97:H97"/>
    <mergeCell ref="C71:C73"/>
    <mergeCell ref="H71:H72"/>
    <mergeCell ref="I71:K77"/>
    <mergeCell ref="G73:H73"/>
    <mergeCell ref="C78:C80"/>
    <mergeCell ref="H78:H79"/>
    <mergeCell ref="I78:K85"/>
    <mergeCell ref="G80:H80"/>
    <mergeCell ref="N64:O64"/>
    <mergeCell ref="N65:O65"/>
    <mergeCell ref="N66:O66"/>
    <mergeCell ref="N67:O67"/>
    <mergeCell ref="N68:O68"/>
    <mergeCell ref="N59:O59"/>
    <mergeCell ref="N60:O60"/>
    <mergeCell ref="N61:O61"/>
    <mergeCell ref="N62:O62"/>
    <mergeCell ref="N63:O63"/>
    <mergeCell ref="N53:O53"/>
    <mergeCell ref="N54:O54"/>
    <mergeCell ref="N55:O55"/>
    <mergeCell ref="N57:O57"/>
    <mergeCell ref="N58:O58"/>
    <mergeCell ref="N48:O48"/>
    <mergeCell ref="N49:O49"/>
    <mergeCell ref="N50:O50"/>
    <mergeCell ref="N51:O51"/>
    <mergeCell ref="N52:O52"/>
    <mergeCell ref="N43:O43"/>
    <mergeCell ref="N44:O44"/>
    <mergeCell ref="N45:O45"/>
    <mergeCell ref="N46:O46"/>
    <mergeCell ref="N47:O47"/>
    <mergeCell ref="N38:O38"/>
    <mergeCell ref="N39:O39"/>
    <mergeCell ref="N40:O40"/>
    <mergeCell ref="N41:O41"/>
    <mergeCell ref="N42:O42"/>
    <mergeCell ref="N33:O33"/>
    <mergeCell ref="N34:O34"/>
    <mergeCell ref="N35:O35"/>
    <mergeCell ref="N36:O36"/>
    <mergeCell ref="N37:O37"/>
    <mergeCell ref="B2:C3"/>
    <mergeCell ref="B60:B68"/>
    <mergeCell ref="B6:B17"/>
    <mergeCell ref="B5:C5"/>
    <mergeCell ref="G5:H5"/>
    <mergeCell ref="B24:B41"/>
    <mergeCell ref="B42:B59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B03E7-5C47-4ADB-95C4-79FD158184AD}">
  <dimension ref="B1:AA29"/>
  <sheetViews>
    <sheetView workbookViewId="0">
      <selection activeCell="AI11" sqref="AI11"/>
    </sheetView>
  </sheetViews>
  <sheetFormatPr defaultRowHeight="14.45" customHeight="1"/>
  <cols>
    <col min="1" max="1" width="2.625" style="92" customWidth="1"/>
    <col min="2" max="4" width="10.125" style="92" customWidth="1"/>
    <col min="5" max="5" width="7.625" style="92" customWidth="1"/>
    <col min="6" max="6" width="10.125" style="92" customWidth="1"/>
    <col min="7" max="7" width="7.625" style="92" customWidth="1"/>
    <col min="8" max="8" width="10.125" style="92" customWidth="1"/>
    <col min="9" max="10" width="8.625" style="92" customWidth="1"/>
    <col min="11" max="12" width="9" style="92"/>
    <col min="13" max="13" width="4.625" style="92" hidden="1" customWidth="1"/>
    <col min="14" max="14" width="4.625" style="92" customWidth="1"/>
    <col min="15" max="15" width="9" style="92"/>
    <col min="16" max="16" width="4.625" style="92" hidden="1" customWidth="1"/>
    <col min="17" max="17" width="4.625" style="92" customWidth="1"/>
    <col min="18" max="18" width="9" style="92"/>
    <col min="19" max="19" width="4.625" style="92" hidden="1" customWidth="1"/>
    <col min="20" max="20" width="4.625" style="92" customWidth="1"/>
    <col min="21" max="21" width="9" style="92"/>
    <col min="22" max="22" width="4.625" style="92" hidden="1" customWidth="1"/>
    <col min="23" max="23" width="4.625" style="92" customWidth="1"/>
    <col min="24" max="24" width="9" style="92" customWidth="1"/>
    <col min="25" max="25" width="4.625" style="92" hidden="1" customWidth="1"/>
    <col min="26" max="26" width="5.625" style="92" customWidth="1"/>
    <col min="27" max="27" width="8.625" style="92" customWidth="1"/>
    <col min="28" max="16384" width="9" style="92"/>
  </cols>
  <sheetData>
    <row r="1" spans="2:27" ht="14.45" customHeight="1" thickBot="1"/>
    <row r="2" spans="2:27" ht="15.95" customHeight="1">
      <c r="B2" s="227" t="s">
        <v>987</v>
      </c>
      <c r="C2" s="207" t="s">
        <v>982</v>
      </c>
      <c r="D2" s="207" t="s">
        <v>213</v>
      </c>
      <c r="E2" s="207" t="s">
        <v>986</v>
      </c>
      <c r="F2" s="207" t="s">
        <v>984</v>
      </c>
      <c r="G2" s="207" t="s">
        <v>986</v>
      </c>
      <c r="H2" s="208" t="s">
        <v>983</v>
      </c>
      <c r="J2" s="760" t="s">
        <v>1621</v>
      </c>
      <c r="K2" s="761"/>
      <c r="L2" s="207" t="s">
        <v>1622</v>
      </c>
      <c r="M2" s="207"/>
      <c r="N2" s="207" t="s">
        <v>1626</v>
      </c>
      <c r="O2" s="207" t="s">
        <v>1623</v>
      </c>
      <c r="P2" s="207"/>
      <c r="Q2" s="207" t="s">
        <v>1626</v>
      </c>
      <c r="R2" s="207" t="s">
        <v>1624</v>
      </c>
      <c r="S2" s="207"/>
      <c r="T2" s="207" t="s">
        <v>1626</v>
      </c>
      <c r="U2" s="207" t="s">
        <v>1625</v>
      </c>
      <c r="V2" s="207"/>
      <c r="W2" s="207" t="s">
        <v>1626</v>
      </c>
      <c r="X2" s="399" t="s">
        <v>1803</v>
      </c>
      <c r="Y2" s="408"/>
      <c r="Z2" s="399" t="s">
        <v>1804</v>
      </c>
      <c r="AA2" s="208" t="s">
        <v>1627</v>
      </c>
    </row>
    <row r="3" spans="2:27" ht="14.45" customHeight="1">
      <c r="B3" s="228" t="s">
        <v>208</v>
      </c>
      <c r="C3" s="209">
        <v>4000</v>
      </c>
      <c r="D3" s="229">
        <f>IFERROR(C3*0.95/LEFT(B3,SEARCH("인",B3)-1)*(LEFT(B3,SEARCH("인",B3)-1)-1),"")</f>
        <v>2850</v>
      </c>
      <c r="E3" s="229">
        <f>D3/(LEFT(B3,SEARCH("인",B3)-1)-1)</f>
        <v>950</v>
      </c>
      <c r="F3" s="229">
        <f>IFERROR(0.95*C3*(LEFT(B3,SEARCH("인",B3)-1)-1)/(0.1+LEFT(B3,SEARCH("인",B3)-1)),"")</f>
        <v>2780.4878048780492</v>
      </c>
      <c r="G3" s="229">
        <f>C3*0.95-F3</f>
        <v>1019.5121951219508</v>
      </c>
      <c r="H3" s="230">
        <f>D3/1.1</f>
        <v>2590.9090909090905</v>
      </c>
      <c r="I3" s="231"/>
      <c r="J3" s="762" t="s">
        <v>1606</v>
      </c>
      <c r="K3" s="211" t="s">
        <v>1608</v>
      </c>
      <c r="L3" s="212" t="s">
        <v>1611</v>
      </c>
      <c r="M3" s="415">
        <f>마리!$F$24</f>
        <v>28</v>
      </c>
      <c r="N3" s="213">
        <v>1</v>
      </c>
      <c r="O3" s="212" t="s">
        <v>1612</v>
      </c>
      <c r="P3" s="415">
        <f>마리!$F$25</f>
        <v>60</v>
      </c>
      <c r="Q3" s="213">
        <v>0.25</v>
      </c>
      <c r="R3" s="212" t="s">
        <v>1613</v>
      </c>
      <c r="S3" s="415">
        <f>마리!$F$26</f>
        <v>103</v>
      </c>
      <c r="T3" s="213">
        <v>0</v>
      </c>
      <c r="U3" s="212" t="s">
        <v>1616</v>
      </c>
      <c r="V3" s="212">
        <f>마리!F32</f>
        <v>30</v>
      </c>
      <c r="W3" s="213">
        <v>1</v>
      </c>
      <c r="X3" s="404" t="s">
        <v>1788</v>
      </c>
      <c r="Y3" s="409">
        <v>1</v>
      </c>
      <c r="Z3" s="400">
        <v>2</v>
      </c>
      <c r="AA3" s="214">
        <f t="shared" ref="AA3:AA8" si="0">(M3*N3+P3*Q3+S3*T3+V3*W3+Y3*Z3)*4*0.95</f>
        <v>285</v>
      </c>
    </row>
    <row r="4" spans="2:27" ht="14.45" customHeight="1">
      <c r="B4" s="228" t="s">
        <v>209</v>
      </c>
      <c r="C4" s="209">
        <v>930</v>
      </c>
      <c r="D4" s="229">
        <f t="shared" ref="D4:D8" si="1">IFERROR(C4*0.95/LEFT(B4,SEARCH("인",B4)-1)*(LEFT(B4,SEARCH("인",B4)-1)-1),"")</f>
        <v>773.0625</v>
      </c>
      <c r="E4" s="229">
        <f t="shared" ref="E4:E7" si="2">D4/(LEFT(B4,SEARCH("인",B4)-1)-1)</f>
        <v>110.4375</v>
      </c>
      <c r="F4" s="229">
        <f t="shared" ref="F4:F8" si="3">IFERROR(0.95*C4*(LEFT(B4,SEARCH("인",B4)-1)-1)/(0.1+LEFT(B4,SEARCH("인",B4)-1)),"")</f>
        <v>763.51851851851859</v>
      </c>
      <c r="G4" s="229">
        <f>C4*0.95-F4</f>
        <v>119.98148148148141</v>
      </c>
      <c r="H4" s="230">
        <f>D4/1.1</f>
        <v>702.78409090909088</v>
      </c>
      <c r="I4" s="231"/>
      <c r="J4" s="762"/>
      <c r="K4" s="215" t="s">
        <v>1609</v>
      </c>
      <c r="L4" s="216" t="s">
        <v>1611</v>
      </c>
      <c r="M4" s="416">
        <f>마리!$F$24</f>
        <v>28</v>
      </c>
      <c r="N4" s="217">
        <v>1</v>
      </c>
      <c r="O4" s="216" t="s">
        <v>1612</v>
      </c>
      <c r="P4" s="416">
        <f>마리!$F$25</f>
        <v>60</v>
      </c>
      <c r="Q4" s="217">
        <v>0.5</v>
      </c>
      <c r="R4" s="216" t="s">
        <v>1613</v>
      </c>
      <c r="S4" s="416">
        <f>마리!$F$26</f>
        <v>103</v>
      </c>
      <c r="T4" s="217">
        <v>0.25</v>
      </c>
      <c r="U4" s="216" t="s">
        <v>1615</v>
      </c>
      <c r="V4" s="216">
        <f>V3*2</f>
        <v>60</v>
      </c>
      <c r="W4" s="217">
        <v>1</v>
      </c>
      <c r="X4" s="414" t="s">
        <v>1788</v>
      </c>
      <c r="Y4" s="410">
        <v>1</v>
      </c>
      <c r="Z4" s="401">
        <v>5</v>
      </c>
      <c r="AA4" s="218">
        <f t="shared" si="0"/>
        <v>565.25</v>
      </c>
    </row>
    <row r="5" spans="2:27" ht="14.45" customHeight="1">
      <c r="B5" s="228" t="s">
        <v>210</v>
      </c>
      <c r="C5" s="209">
        <v>10000</v>
      </c>
      <c r="D5" s="229">
        <f t="shared" si="1"/>
        <v>8708.3333333333321</v>
      </c>
      <c r="E5" s="229">
        <f t="shared" si="2"/>
        <v>791.66666666666652</v>
      </c>
      <c r="F5" s="229">
        <f t="shared" si="3"/>
        <v>8636.363636363636</v>
      </c>
      <c r="G5" s="229">
        <f>C5*0.95-F5</f>
        <v>863.63636363636397</v>
      </c>
      <c r="H5" s="230">
        <f>D5/1.1</f>
        <v>7916.6666666666652</v>
      </c>
      <c r="I5" s="231"/>
      <c r="J5" s="762"/>
      <c r="K5" s="219" t="s">
        <v>1610</v>
      </c>
      <c r="L5" s="220" t="s">
        <v>1611</v>
      </c>
      <c r="M5" s="417">
        <f>마리!$F$24</f>
        <v>28</v>
      </c>
      <c r="N5" s="221">
        <v>3</v>
      </c>
      <c r="O5" s="220" t="s">
        <v>1612</v>
      </c>
      <c r="P5" s="417">
        <f>마리!$F$25</f>
        <v>60</v>
      </c>
      <c r="Q5" s="221">
        <v>2</v>
      </c>
      <c r="R5" s="220" t="s">
        <v>1613</v>
      </c>
      <c r="S5" s="417">
        <f>마리!$F$26</f>
        <v>103</v>
      </c>
      <c r="T5" s="221">
        <v>1</v>
      </c>
      <c r="U5" s="220" t="s">
        <v>1614</v>
      </c>
      <c r="V5" s="220">
        <f>V3*3</f>
        <v>90</v>
      </c>
      <c r="W5" s="221">
        <v>2</v>
      </c>
      <c r="X5" s="406" t="s">
        <v>1787</v>
      </c>
      <c r="Y5" s="411">
        <v>1</v>
      </c>
      <c r="Z5" s="402">
        <v>7</v>
      </c>
      <c r="AA5" s="222">
        <f t="shared" si="0"/>
        <v>1877.1999999999998</v>
      </c>
    </row>
    <row r="6" spans="2:27" ht="14.45" customHeight="1">
      <c r="B6" s="228" t="s">
        <v>211</v>
      </c>
      <c r="C6" s="209">
        <v>10000</v>
      </c>
      <c r="D6" s="229">
        <f t="shared" si="1"/>
        <v>8906.25</v>
      </c>
      <c r="E6" s="229">
        <f t="shared" si="2"/>
        <v>593.75</v>
      </c>
      <c r="F6" s="229">
        <f t="shared" si="3"/>
        <v>8850.9316770186324</v>
      </c>
      <c r="G6" s="229">
        <f>C6*0.95-F6</f>
        <v>649.0683229813676</v>
      </c>
      <c r="H6" s="230">
        <f>D6/1.1</f>
        <v>8096.5909090909081</v>
      </c>
      <c r="I6" s="231"/>
      <c r="J6" s="762" t="s">
        <v>1607</v>
      </c>
      <c r="K6" s="211" t="s">
        <v>1608</v>
      </c>
      <c r="L6" s="212" t="s">
        <v>1617</v>
      </c>
      <c r="M6" s="415">
        <f>마리!$F$6</f>
        <v>34</v>
      </c>
      <c r="N6" s="213">
        <v>1</v>
      </c>
      <c r="O6" s="212" t="s">
        <v>1618</v>
      </c>
      <c r="P6" s="415">
        <f>마리!$F$7</f>
        <v>72</v>
      </c>
      <c r="Q6" s="213">
        <v>0.25</v>
      </c>
      <c r="R6" s="212" t="s">
        <v>1619</v>
      </c>
      <c r="S6" s="415">
        <f>마리!$F$8</f>
        <v>133</v>
      </c>
      <c r="T6" s="213">
        <v>0</v>
      </c>
      <c r="U6" s="212" t="s">
        <v>1616</v>
      </c>
      <c r="V6" s="212">
        <f>마리!F14</f>
        <v>107</v>
      </c>
      <c r="W6" s="213">
        <v>1</v>
      </c>
      <c r="X6" s="404" t="s">
        <v>1787</v>
      </c>
      <c r="Y6" s="409">
        <f>C15</f>
        <v>9</v>
      </c>
      <c r="Z6" s="400">
        <v>1</v>
      </c>
      <c r="AA6" s="214">
        <f t="shared" si="0"/>
        <v>638.4</v>
      </c>
    </row>
    <row r="7" spans="2:27" ht="14.45" customHeight="1">
      <c r="B7" s="228" t="s">
        <v>212</v>
      </c>
      <c r="C7" s="423">
        <f>AA8</f>
        <v>3716.3999999999996</v>
      </c>
      <c r="D7" s="229">
        <f t="shared" si="1"/>
        <v>3412.8939999999993</v>
      </c>
      <c r="E7" s="229">
        <f t="shared" si="2"/>
        <v>117.68599999999998</v>
      </c>
      <c r="F7" s="229">
        <f t="shared" si="3"/>
        <v>3401.5554817275738</v>
      </c>
      <c r="G7" s="229">
        <f t="shared" ref="G7" si="4">C7*0.95-F7</f>
        <v>129.02451827242567</v>
      </c>
      <c r="H7" s="230">
        <f>D7/1.1</f>
        <v>3102.6309090909081</v>
      </c>
      <c r="I7" s="231"/>
      <c r="J7" s="762"/>
      <c r="K7" s="215" t="s">
        <v>1609</v>
      </c>
      <c r="L7" s="216" t="s">
        <v>1617</v>
      </c>
      <c r="M7" s="416">
        <f>마리!$F$6</f>
        <v>34</v>
      </c>
      <c r="N7" s="217">
        <v>1</v>
      </c>
      <c r="O7" s="216" t="s">
        <v>1618</v>
      </c>
      <c r="P7" s="416">
        <f>마리!$F$7</f>
        <v>72</v>
      </c>
      <c r="Q7" s="217">
        <v>0.5</v>
      </c>
      <c r="R7" s="216" t="s">
        <v>1619</v>
      </c>
      <c r="S7" s="416">
        <f>마리!$F$8</f>
        <v>133</v>
      </c>
      <c r="T7" s="217">
        <v>0.25</v>
      </c>
      <c r="U7" s="216" t="s">
        <v>1615</v>
      </c>
      <c r="V7" s="216">
        <f>V6*2</f>
        <v>214</v>
      </c>
      <c r="W7" s="217">
        <v>1</v>
      </c>
      <c r="X7" s="405" t="s">
        <v>1787</v>
      </c>
      <c r="Y7" s="410">
        <f>C15</f>
        <v>9</v>
      </c>
      <c r="Z7" s="401">
        <v>3</v>
      </c>
      <c r="AA7" s="218">
        <f t="shared" si="0"/>
        <v>1308.1499999999999</v>
      </c>
    </row>
    <row r="8" spans="2:27" ht="14.45" customHeight="1" thickBot="1">
      <c r="B8" s="232" t="s">
        <v>1801</v>
      </c>
      <c r="C8" s="210">
        <v>10000</v>
      </c>
      <c r="D8" s="233" t="str">
        <f t="shared" si="1"/>
        <v/>
      </c>
      <c r="E8" s="233" t="str">
        <f>IFERROR(D8/(LEFT(B8,SEARCH("인",B8)-1)-1),"")</f>
        <v/>
      </c>
      <c r="F8" s="233" t="str">
        <f t="shared" si="3"/>
        <v/>
      </c>
      <c r="G8" s="233" t="str">
        <f>IFERROR(C8*0.95-F8,"")</f>
        <v/>
      </c>
      <c r="H8" s="234" t="str">
        <f>IFERROR(D8/1.1,"")</f>
        <v/>
      </c>
      <c r="I8" s="231"/>
      <c r="J8" s="763"/>
      <c r="K8" s="223" t="s">
        <v>1610</v>
      </c>
      <c r="L8" s="224" t="s">
        <v>1617</v>
      </c>
      <c r="M8" s="418">
        <f>마리!$F$6</f>
        <v>34</v>
      </c>
      <c r="N8" s="225">
        <v>2</v>
      </c>
      <c r="O8" s="224" t="s">
        <v>1620</v>
      </c>
      <c r="P8" s="418">
        <f>마리!$F$7</f>
        <v>72</v>
      </c>
      <c r="Q8" s="225">
        <v>1</v>
      </c>
      <c r="R8" s="224" t="s">
        <v>1619</v>
      </c>
      <c r="S8" s="418">
        <f>마리!$F$8</f>
        <v>133</v>
      </c>
      <c r="T8" s="225">
        <v>1</v>
      </c>
      <c r="U8" s="224" t="s">
        <v>1614</v>
      </c>
      <c r="V8" s="224">
        <f>V6*3</f>
        <v>321</v>
      </c>
      <c r="W8" s="225">
        <v>2</v>
      </c>
      <c r="X8" s="407" t="s">
        <v>1787</v>
      </c>
      <c r="Y8" s="412">
        <f>C15</f>
        <v>9</v>
      </c>
      <c r="Z8" s="403">
        <v>7</v>
      </c>
      <c r="AA8" s="226">
        <f t="shared" si="0"/>
        <v>3716.3999999999996</v>
      </c>
    </row>
    <row r="9" spans="2:27" ht="14.45" customHeight="1">
      <c r="Y9" s="413"/>
    </row>
    <row r="10" spans="2:27" ht="14.45" customHeight="1">
      <c r="B10" s="132" t="s">
        <v>985</v>
      </c>
    </row>
    <row r="11" spans="2:27" ht="14.45" customHeight="1">
      <c r="B11" s="132" t="s">
        <v>1634</v>
      </c>
    </row>
    <row r="12" spans="2:27" ht="14.45" customHeight="1">
      <c r="B12" s="132" t="s">
        <v>1635</v>
      </c>
    </row>
    <row r="13" spans="2:27" ht="14.45" customHeight="1">
      <c r="B13" s="132" t="s">
        <v>1636</v>
      </c>
    </row>
    <row r="14" spans="2:27" ht="14.45" customHeight="1" thickBot="1"/>
    <row r="15" spans="2:27" ht="14.45" customHeight="1">
      <c r="B15" s="390" t="s">
        <v>1788</v>
      </c>
      <c r="C15" s="386">
        <v>9</v>
      </c>
      <c r="D15" s="235"/>
      <c r="E15" s="757" t="s">
        <v>1802</v>
      </c>
      <c r="F15" s="758"/>
      <c r="G15" s="759"/>
    </row>
    <row r="16" spans="2:27" ht="14.45" customHeight="1">
      <c r="B16" s="391" t="s">
        <v>1790</v>
      </c>
      <c r="C16" s="387">
        <f>C15*3</f>
        <v>27</v>
      </c>
      <c r="D16" s="235"/>
      <c r="E16" s="380" t="s">
        <v>1799</v>
      </c>
      <c r="F16" s="381">
        <v>0.65</v>
      </c>
      <c r="G16" s="382">
        <f>F16*C15</f>
        <v>5.8500000000000005</v>
      </c>
    </row>
    <row r="17" spans="2:8" ht="14.45" customHeight="1">
      <c r="B17" s="391" t="s">
        <v>1791</v>
      </c>
      <c r="C17" s="387">
        <f t="shared" ref="C17:C24" si="5">C16*3</f>
        <v>81</v>
      </c>
      <c r="D17" s="235"/>
      <c r="E17" s="380" t="s">
        <v>1789</v>
      </c>
      <c r="F17" s="381">
        <v>0.25</v>
      </c>
      <c r="G17" s="382">
        <f>F17*C16</f>
        <v>6.75</v>
      </c>
    </row>
    <row r="18" spans="2:8" ht="14.45" customHeight="1">
      <c r="B18" s="391" t="s">
        <v>1792</v>
      </c>
      <c r="C18" s="387">
        <f t="shared" si="5"/>
        <v>243</v>
      </c>
      <c r="D18" s="235"/>
      <c r="E18" s="380" t="s">
        <v>1800</v>
      </c>
      <c r="F18" s="381">
        <v>0.1</v>
      </c>
      <c r="G18" s="382">
        <f>F18*C17</f>
        <v>8.1</v>
      </c>
    </row>
    <row r="19" spans="2:8" ht="14.45" customHeight="1" thickBot="1">
      <c r="B19" s="393" t="s">
        <v>1793</v>
      </c>
      <c r="C19" s="394">
        <f t="shared" si="5"/>
        <v>729</v>
      </c>
      <c r="D19" s="235"/>
      <c r="E19" s="384"/>
      <c r="F19" s="385"/>
      <c r="G19" s="383">
        <f>SUM(G16:G18)</f>
        <v>20.700000000000003</v>
      </c>
      <c r="H19" s="92">
        <f>G19*30</f>
        <v>621.00000000000011</v>
      </c>
    </row>
    <row r="20" spans="2:8" ht="14.45" customHeight="1">
      <c r="B20" s="391" t="s">
        <v>1794</v>
      </c>
      <c r="C20" s="387">
        <f t="shared" si="5"/>
        <v>2187</v>
      </c>
      <c r="D20" s="235"/>
    </row>
    <row r="21" spans="2:8" ht="14.45" customHeight="1">
      <c r="B21" s="391" t="s">
        <v>1795</v>
      </c>
      <c r="C21" s="387">
        <f t="shared" si="5"/>
        <v>6561</v>
      </c>
      <c r="D21" s="235"/>
    </row>
    <row r="22" spans="2:8" ht="14.45" customHeight="1">
      <c r="B22" s="391" t="s">
        <v>1796</v>
      </c>
      <c r="C22" s="387">
        <f t="shared" si="5"/>
        <v>19683</v>
      </c>
      <c r="D22" s="235"/>
      <c r="E22" s="92">
        <f>C18*2+C17-150</f>
        <v>417</v>
      </c>
      <c r="G22" s="92">
        <f>C17*5+G19*30</f>
        <v>1026</v>
      </c>
    </row>
    <row r="23" spans="2:8" ht="14.45" customHeight="1">
      <c r="B23" s="391" t="s">
        <v>1797</v>
      </c>
      <c r="C23" s="387">
        <f t="shared" si="5"/>
        <v>59049</v>
      </c>
      <c r="D23" s="235"/>
    </row>
    <row r="24" spans="2:8" ht="14.45" customHeight="1" thickBot="1">
      <c r="B24" s="392" t="s">
        <v>1798</v>
      </c>
      <c r="C24" s="388">
        <f t="shared" si="5"/>
        <v>177147</v>
      </c>
      <c r="D24" s="235"/>
    </row>
    <row r="25" spans="2:8" ht="14.45" customHeight="1">
      <c r="B25" s="235"/>
    </row>
    <row r="26" spans="2:8" ht="14.45" customHeight="1">
      <c r="B26" s="235"/>
    </row>
    <row r="27" spans="2:8" ht="14.45" customHeight="1">
      <c r="B27" s="235"/>
    </row>
    <row r="28" spans="2:8" ht="14.45" customHeight="1">
      <c r="B28" s="235"/>
      <c r="D28" s="236"/>
      <c r="E28" s="237"/>
    </row>
    <row r="29" spans="2:8" ht="14.45" customHeight="1">
      <c r="D29" s="236"/>
    </row>
  </sheetData>
  <mergeCells count="4">
    <mergeCell ref="E15:G15"/>
    <mergeCell ref="J2:K2"/>
    <mergeCell ref="J3:J5"/>
    <mergeCell ref="J6:J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C187"/>
  <sheetViews>
    <sheetView workbookViewId="0">
      <selection activeCell="L13" sqref="L13"/>
    </sheetView>
  </sheetViews>
  <sheetFormatPr defaultRowHeight="14.45" customHeight="1"/>
  <cols>
    <col min="1" max="1" width="3.125" style="134" customWidth="1"/>
    <col min="2" max="2" width="8" style="134" customWidth="1"/>
    <col min="3" max="3" width="14.625" style="134" customWidth="1"/>
    <col min="4" max="5" width="4.875" style="125" customWidth="1"/>
    <col min="6" max="6" width="14.625" style="133" customWidth="1"/>
    <col min="7" max="8" width="4.875" style="125" customWidth="1"/>
    <col min="9" max="9" width="14.625" style="133" customWidth="1"/>
    <col min="10" max="11" width="4.875" style="125" customWidth="1"/>
    <col min="12" max="12" width="14.625" style="133" customWidth="1"/>
    <col min="13" max="14" width="4.875" style="125" customWidth="1"/>
    <col min="15" max="15" width="14.625" style="133" customWidth="1"/>
    <col min="16" max="17" width="4.875" style="125" customWidth="1"/>
    <col min="18" max="18" width="14.625" style="133" customWidth="1"/>
    <col min="19" max="20" width="4.875" style="125" customWidth="1"/>
    <col min="21" max="21" width="14.625" style="133" customWidth="1"/>
    <col min="22" max="23" width="4.875" style="133" customWidth="1"/>
    <col min="24" max="24" width="14.625" style="134" customWidth="1"/>
    <col min="25" max="26" width="4.875" style="134" customWidth="1"/>
    <col min="27" max="27" width="14.625" style="134" customWidth="1"/>
    <col min="28" max="29" width="4.875" style="134" customWidth="1"/>
    <col min="30" max="30" width="2.625" style="134" customWidth="1"/>
    <col min="31" max="16384" width="9" style="134"/>
  </cols>
  <sheetData>
    <row r="1" spans="2:29" ht="14.45" customHeight="1" thickBot="1">
      <c r="B1" s="125"/>
      <c r="C1" s="125"/>
      <c r="D1" s="134"/>
      <c r="E1" s="134"/>
      <c r="F1" s="134"/>
      <c r="G1" s="134"/>
      <c r="H1" s="134"/>
      <c r="I1" s="134"/>
      <c r="J1" s="134"/>
      <c r="K1" s="134"/>
      <c r="L1" s="134"/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</row>
    <row r="2" spans="2:29" ht="18" customHeight="1" thickTop="1">
      <c r="B2" s="853" t="s">
        <v>1808</v>
      </c>
      <c r="C2" s="854"/>
      <c r="D2" s="854"/>
      <c r="E2" s="854"/>
      <c r="F2" s="854"/>
      <c r="G2" s="854"/>
      <c r="H2" s="854"/>
      <c r="I2" s="854"/>
      <c r="J2" s="854"/>
      <c r="K2" s="854"/>
      <c r="L2" s="854"/>
      <c r="M2" s="854"/>
      <c r="N2" s="854"/>
      <c r="O2" s="854"/>
      <c r="P2" s="854"/>
      <c r="Q2" s="854"/>
      <c r="R2" s="854"/>
      <c r="S2" s="854"/>
      <c r="T2" s="854"/>
      <c r="U2" s="855"/>
      <c r="V2" s="134"/>
      <c r="W2" s="863" t="s">
        <v>1805</v>
      </c>
      <c r="X2" s="863"/>
      <c r="Y2" s="863"/>
      <c r="Z2" s="863"/>
      <c r="AA2" s="863"/>
      <c r="AB2" s="863"/>
      <c r="AC2" s="141"/>
    </row>
    <row r="3" spans="2:29" ht="14.45" customHeight="1">
      <c r="B3" s="849" t="s">
        <v>1159</v>
      </c>
      <c r="C3" s="850"/>
      <c r="D3" s="789" t="str">
        <f ca="1">IF(F4&lt;&gt;0,IFERROR(IFERROR(INDEX(LOOKUP(ROW($C$38:$C$175),ROW($C$38:$C$175)/($C$38:$C$175&lt;&gt;""),$C$38:$C$175),1/LARGE(INDEX((($D$38:$E$175=D4)*($AA$38:$AA$175=F4))/(ROW($D$38:$E$175)-37),),1)),"")&amp;
IFERROR(", "&amp;INDEX(LOOKUP(ROW($C$38:$C$175),ROW($C$38:$C$175)/($C$38:$C$175&lt;&gt;""),$C$38:$C$175),1/LARGE(INDEX((($D$38:$E$175=D4)*($AA$38:$AA$175=F4))/(ROW($D$38:$E$175)-37),),2)),"")&amp;
IFERROR(", "&amp;INDEX(LOOKUP(ROW($C$38:$C$175),ROW($C$38:$C$175)/($C$38:$C$175&lt;&gt;""),$C$38:$C$175),1/LARGE(INDEX((($D$38:$E$175=D4)*($AA$38:$AA$175=F4))/(ROW($D$38:$E$175)-37),),3)),""),""),"")</f>
        <v>거울 계곡</v>
      </c>
      <c r="E3" s="789"/>
      <c r="F3" s="789"/>
      <c r="G3" s="789" t="str">
        <f ca="1">IF(I4&lt;&gt;0,IFERROR(IFERROR(INDEX(LOOKUP(ROW($C$38:$C$175),ROW($C$38:$C$175)/($C$38:$C$175&lt;&gt;""),$C$38:$C$175),1/LARGE(INDEX((($D$38:$E$175=G4)*($AA$38:$AA$175=I4))/(ROW($D$38:$E$175)-37),),1)),"")&amp;
IFERROR(", "&amp;INDEX(LOOKUP(ROW($C$38:$C$175),ROW($C$38:$C$175)/($C$38:$C$175&lt;&gt;""),$C$38:$C$175),1/LARGE(INDEX((($D$38:$E$175=G4)*($AA$38:$AA$175=I4))/(ROW($D$38:$E$175)-37),),2)),"")&amp;
IFERROR(", "&amp;INDEX(LOOKUP(ROW($C$38:$C$175),ROW($C$38:$C$175)/($C$38:$C$175&lt;&gt;""),$C$38:$C$175),1/LARGE(INDEX((($D$38:$E$175=G4)*($AA$38:$AA$175=I4))/(ROW($D$38:$E$175)-37),),3)),""),""),"")</f>
        <v>비밀의 숲</v>
      </c>
      <c r="H3" s="789"/>
      <c r="I3" s="789"/>
      <c r="J3" s="789" t="str">
        <f ca="1">IF(L4&lt;&gt;0,IFERROR(IFERROR(INDEX(LOOKUP(ROW($C$38:$C$175),ROW($C$38:$C$175)/($C$38:$C$175&lt;&gt;""),$C$38:$C$175),1/LARGE(INDEX((($D$38:$E$175=J4)*($AA$38:$AA$175=L4))/(ROW($D$38:$E$175)-37),),1)),"")&amp;
IFERROR(", "&amp;INDEX(LOOKUP(ROW($C$38:$C$175),ROW($C$38:$C$175)/($C$38:$C$175&lt;&gt;""),$C$38:$C$175),1/LARGE(INDEX((($D$38:$E$175=J4)*($AA$38:$AA$175=L4))/(ROW($D$38:$E$175)-37),),2)),"")&amp;
IFERROR(", "&amp;INDEX(LOOKUP(ROW($C$38:$C$175),ROW($C$38:$C$175)/($C$38:$C$175&lt;&gt;""),$C$38:$C$175),1/LARGE(INDEX((($D$38:$E$175=J4)*($AA$38:$AA$175=L4))/(ROW($D$38:$E$175)-37),),3)),""),""),"")</f>
        <v>볕모래 해변, 티카티카 군락지</v>
      </c>
      <c r="K3" s="789"/>
      <c r="L3" s="789"/>
      <c r="M3" s="789" t="str">
        <f ca="1">IF(O4&lt;&gt;0,IFERROR(IFERROR(INDEX(LOOKUP(ROW($C$38:$C$175),ROW($C$38:$C$175)/($C$38:$C$175&lt;&gt;""),$C$38:$C$175),1/LARGE(INDEX((($D$38:$E$175=M4)*($AA$38:$AA$175=O4))/(ROW($D$38:$E$175)-37),),1)),"")&amp;
IFERROR(", "&amp;INDEX(LOOKUP(ROW($C$38:$C$175),ROW($C$38:$C$175)/($C$38:$C$175&lt;&gt;""),$C$38:$C$175),1/LARGE(INDEX((($D$38:$E$175=M4)*($AA$38:$AA$175=O4))/(ROW($D$38:$E$175)-37),),2)),"")&amp;
IFERROR(", "&amp;INDEX(LOOKUP(ROW($C$38:$C$175),ROW($C$38:$C$175)/($C$38:$C$175&lt;&gt;""),$C$38:$C$175),1/LARGE(INDEX((($D$38:$E$175=M4)*($AA$38:$AA$175=O4))/(ROW($D$38:$E$175)-37),),3)),""),""),"")</f>
        <v>얕은 바닷길, 볕모래 해변</v>
      </c>
      <c r="N3" s="789"/>
      <c r="O3" s="789"/>
      <c r="P3" s="789" t="str">
        <f ca="1">IF(R4&lt;&gt;0,IFERROR(IFERROR(INDEX(LOOKUP(ROW($C$38:$C$175),ROW($C$38:$C$175)/($C$38:$C$175&lt;&gt;""),$C$38:$C$175),1/LARGE(INDEX((($D$38:$E$175=P4)*($AA$38:$AA$175=R4))/(ROW($D$38:$E$175)-37),),1)),"")&amp;
IFERROR(", "&amp;INDEX(LOOKUP(ROW($C$38:$C$175),ROW($C$38:$C$175)/($C$38:$C$175&lt;&gt;""),$C$38:$C$175),1/LARGE(INDEX((($D$38:$E$175=P4)*($AA$38:$AA$175=R4))/(ROW($D$38:$E$175)-37),),2)),"")&amp;
IFERROR(", "&amp;INDEX(LOOKUP(ROW($C$38:$C$175),ROW($C$38:$C$175)/($C$38:$C$175&lt;&gt;""),$C$38:$C$175),1/LARGE(INDEX((($D$38:$E$175=P4)*($AA$38:$AA$175=R4))/(ROW($D$38:$E$175)-37),),3)),""),""),"")</f>
        <v>레이크바, 바다향기 숲, 리겐스 마을</v>
      </c>
      <c r="Q3" s="789"/>
      <c r="R3" s="789"/>
      <c r="S3" s="789" t="str">
        <f ca="1">IF(U4&lt;&gt;0,IFERROR(IFERROR(INDEX(LOOKUP(ROW($C$38:$C$175),ROW($C$38:$C$175)/($C$38:$C$175&lt;&gt;""),$C$38:$C$175),1/LARGE(INDEX((($D$38:$E$175=S4)*($AA$38:$AA$175=U4))/(ROW($D$38:$E$175)-37),),1)),"")&amp;
IFERROR(", "&amp;INDEX(LOOKUP(ROW($C$38:$C$175),ROW($C$38:$C$175)/($C$38:$C$175&lt;&gt;""),$C$38:$C$175),1/LARGE(INDEX((($D$38:$E$175=S4)*($AA$38:$AA$175=U4))/(ROW($D$38:$E$175)-37),),2)),"")&amp;
IFERROR(", "&amp;INDEX(LOOKUP(ROW($C$38:$C$175),ROW($C$38:$C$175)/($C$38:$C$175&lt;&gt;""),$C$38:$C$175),1/LARGE(INDEX((($D$38:$E$175=S4)*($AA$38:$AA$175=U4))/(ROW($D$38:$E$175)-37),),3)),""),""),"")</f>
        <v>격전의 평야, 빌브린 숲, 흑장미 교회당</v>
      </c>
      <c r="T3" s="789"/>
      <c r="U3" s="790"/>
      <c r="V3" s="134"/>
      <c r="W3" s="863" t="s">
        <v>1162</v>
      </c>
      <c r="X3" s="863"/>
      <c r="Y3" s="863"/>
      <c r="Z3" s="863"/>
      <c r="AA3" s="863"/>
      <c r="AB3" s="863"/>
      <c r="AC3" s="141"/>
    </row>
    <row r="4" spans="2:29" ht="14.45" customHeight="1" thickBot="1">
      <c r="B4" s="849"/>
      <c r="C4" s="850"/>
      <c r="D4" s="789" t="s">
        <v>1140</v>
      </c>
      <c r="E4" s="789"/>
      <c r="F4" s="424">
        <f ca="1">LARGE(INDEX(($D$38:$E$175=D4)*($AA$38:$AA$175),),1)</f>
        <v>1245</v>
      </c>
      <c r="G4" s="789" t="s">
        <v>1141</v>
      </c>
      <c r="H4" s="789"/>
      <c r="I4" s="424">
        <f ca="1">LARGE(INDEX(($D$38:$E$175=G4)*($AA$38:$AA$175),),1)</f>
        <v>2000.0000000000005</v>
      </c>
      <c r="J4" s="789" t="s">
        <v>1142</v>
      </c>
      <c r="K4" s="789"/>
      <c r="L4" s="424">
        <f ca="1">LARGE(INDEX(($D$38:$E$175=J4)*($AA$38:$AA$175),),1)</f>
        <v>1212.8571428571429</v>
      </c>
      <c r="M4" s="789" t="s">
        <v>1143</v>
      </c>
      <c r="N4" s="789"/>
      <c r="O4" s="424">
        <f ca="1">LARGE(INDEX(($D$38:$E$175=M4)*($AA$38:$AA$175),),1)</f>
        <v>2387.4999999999995</v>
      </c>
      <c r="P4" s="789" t="s">
        <v>1144</v>
      </c>
      <c r="Q4" s="789"/>
      <c r="R4" s="424">
        <f ca="1">LARGE(INDEX(($D$38:$E$175=P4)*($AA$38:$AA$175),),1)</f>
        <v>2783.5227272727275</v>
      </c>
      <c r="S4" s="789" t="s">
        <v>1145</v>
      </c>
      <c r="T4" s="789"/>
      <c r="U4" s="486">
        <f ca="1">LARGE(INDEX(($D$38:$E$175=S4)*($AA$38:$AA$175),),1)</f>
        <v>425.56451612903226</v>
      </c>
      <c r="V4" s="134"/>
      <c r="W4" s="134"/>
    </row>
    <row r="5" spans="2:29" ht="14.45" customHeight="1" thickTop="1">
      <c r="B5" s="849" t="s">
        <v>1160</v>
      </c>
      <c r="C5" s="850"/>
      <c r="D5" s="789" t="str">
        <f ca="1">IF(F6&lt;&gt;0,IFERROR(IFERROR(INDEX(LOOKUP(ROW($C$38:$C$175),ROW($C$38:$C$175)/($C$38:$C$175&lt;&gt;""),$C$38:$C$175),1/LARGE(INDEX((($D$38:$E$175=D6)*($AA$38:$AA$175=F6))/(ROW($D$38:$E$175)-37),),1)),"")&amp;
IFERROR(", "&amp;INDEX(LOOKUP(ROW($C$38:$C$175),ROW($C$38:$C$175)/($C$38:$C$175&lt;&gt;""),$C$38:$C$175),1/LARGE(INDEX((($D$38:$E$175=D6)*($AA$38:$AA$175=F6))/(ROW($D$38:$E$175)-37),),2)),"")&amp;
IFERROR(", "&amp;INDEX(LOOKUP(ROW($C$38:$C$175),ROW($C$38:$C$175)/($C$38:$C$175&lt;&gt;""),$C$38:$C$175),1/LARGE(INDEX((($D$38:$E$175=D6)*($AA$38:$AA$175=F6))/(ROW($D$38:$E$175)-37),),3)),""),""),"")</f>
        <v>미완의 정원</v>
      </c>
      <c r="E5" s="789"/>
      <c r="F5" s="789"/>
      <c r="G5" s="789" t="str">
        <f ca="1">IF(I6&lt;&gt;0,IFERROR(IFERROR(INDEX(LOOKUP(ROW($C$38:$C$175),ROW($C$38:$C$175)/($C$38:$C$175&lt;&gt;""),$C$38:$C$175),1/LARGE(INDEX((($D$38:$E$175=G6)*($AA$38:$AA$175=I6))/(ROW($D$38:$E$175)-37),),1)),"")&amp;
IFERROR(", "&amp;INDEX(LOOKUP(ROW($C$38:$C$175),ROW($C$38:$C$175)/($C$38:$C$175&lt;&gt;""),$C$38:$C$175),1/LARGE(INDEX((($D$38:$E$175=G6)*($AA$38:$AA$175=I6))/(ROW($D$38:$E$175)-37),),2)),"")&amp;
IFERROR(", "&amp;INDEX(LOOKUP(ROW($C$38:$C$175),ROW($C$38:$C$175)/($C$38:$C$175&lt;&gt;""),$C$38:$C$175),1/LARGE(INDEX((($D$38:$E$175=G6)*($AA$38:$AA$175=I6))/(ROW($D$38:$E$175)-37),),3)),""),""),"")</f>
        <v>미완의 정원, 무쇠망치 작업장, 기약의 땅</v>
      </c>
      <c r="H5" s="789"/>
      <c r="I5" s="789"/>
      <c r="J5" s="789" t="str">
        <f ca="1">IF(L6&lt;&gt;0,IFERROR(IFERROR(INDEX(LOOKUP(ROW($C$38:$C$175),ROW($C$38:$C$175)/($C$38:$C$175&lt;&gt;""),$C$38:$C$175),1/LARGE(INDEX((($D$38:$E$175=J6)*($AA$38:$AA$175=L6))/(ROW($D$38:$E$175)-37),),1)),"")&amp;
IFERROR(", "&amp;INDEX(LOOKUP(ROW($C$38:$C$175),ROW($C$38:$C$175)/($C$38:$C$175&lt;&gt;""),$C$38:$C$175),1/LARGE(INDEX((($D$38:$E$175=J6)*($AA$38:$AA$175=L6))/(ROW($D$38:$E$175)-37),),2)),"")&amp;
IFERROR(", "&amp;INDEX(LOOKUP(ROW($C$38:$C$175),ROW($C$38:$C$175)/($C$38:$C$175&lt;&gt;""),$C$38:$C$175),1/LARGE(INDEX((($D$38:$E$175=J6)*($AA$38:$AA$175=L6))/(ROW($D$38:$E$175)-37),),3)),""),""),"")</f>
        <v>볕모래 해변, 티카티카 군락지</v>
      </c>
      <c r="K5" s="789"/>
      <c r="L5" s="789"/>
      <c r="M5" s="789" t="str">
        <f ca="1">IF(O6&lt;&gt;0,IFERROR(IFERROR(INDEX(LOOKUP(ROW($C$38:$C$175),ROW($C$38:$C$175)/($C$38:$C$175&lt;&gt;""),$C$38:$C$175),1/LARGE(INDEX((($D$38:$E$175=M6)*($AA$38:$AA$175=O6))/(ROW($D$38:$E$175)-37),),1)),"")&amp;
IFERROR(", "&amp;INDEX(LOOKUP(ROW($C$38:$C$175),ROW($C$38:$C$175)/($C$38:$C$175&lt;&gt;""),$C$38:$C$175),1/LARGE(INDEX((($D$38:$E$175=M6)*($AA$38:$AA$175=O6))/(ROW($D$38:$E$175)-37),),2)),"")&amp;
IFERROR(", "&amp;INDEX(LOOKUP(ROW($C$38:$C$175),ROW($C$38:$C$175)/($C$38:$C$175&lt;&gt;""),$C$38:$C$175),1/LARGE(INDEX((($D$38:$E$175=M6)*($AA$38:$AA$175=O6))/(ROW($D$38:$E$175)-37),),3)),""),""),"")</f>
        <v>얕은 바닷길, 볕모래 해변</v>
      </c>
      <c r="N5" s="789"/>
      <c r="O5" s="789"/>
      <c r="P5" s="789" t="str">
        <f ca="1">IF(R6&lt;&gt;0,IFERROR(IFERROR(INDEX(LOOKUP(ROW($C$38:$C$175),ROW($C$38:$C$175)/($C$38:$C$175&lt;&gt;""),$C$38:$C$175),1/LARGE(INDEX((($D$38:$E$175=P6)*($AA$38:$AA$175=R6))/(ROW($D$38:$E$175)-37),),1)),"")&amp;
IFERROR(", "&amp;INDEX(LOOKUP(ROW($C$38:$C$175),ROW($C$38:$C$175)/($C$38:$C$175&lt;&gt;""),$C$38:$C$175),1/LARGE(INDEX((($D$38:$E$175=P6)*($AA$38:$AA$175=R6))/(ROW($D$38:$E$175)-37),),2)),"")&amp;
IFERROR(", "&amp;INDEX(LOOKUP(ROW($C$38:$C$175),ROW($C$38:$C$175)/($C$38:$C$175&lt;&gt;""),$C$38:$C$175),1/LARGE(INDEX((($D$38:$E$175=P6)*($AA$38:$AA$175=R6))/(ROW($D$38:$E$175)-37),),3)),""),""),"")</f>
        <v>레이크바, 바다향기 숲, 리겐스 마을</v>
      </c>
      <c r="Q5" s="789"/>
      <c r="R5" s="789"/>
      <c r="S5" s="789" t="str">
        <f ca="1">IF(U6&lt;&gt;0,IFERROR(IFERROR(INDEX(LOOKUP(ROW($C$38:$C$175),ROW($C$38:$C$175)/($C$38:$C$175&lt;&gt;""),$C$38:$C$175),1/LARGE(INDEX((($D$38:$E$175=S6)*($AA$38:$AA$175=U6))/(ROW($D$38:$E$175)-37),),1)),"")&amp;
IFERROR(", "&amp;INDEX(LOOKUP(ROW($C$38:$C$175),ROW($C$38:$C$175)/($C$38:$C$175&lt;&gt;""),$C$38:$C$175),1/LARGE(INDEX((($D$38:$E$175=S6)*($AA$38:$AA$175=U6))/(ROW($D$38:$E$175)-37),),2)),"")&amp;
IFERROR(", "&amp;INDEX(LOOKUP(ROW($C$38:$C$175),ROW($C$38:$C$175)/($C$38:$C$175&lt;&gt;""),$C$38:$C$175),1/LARGE(INDEX((($D$38:$E$175=S6)*($AA$38:$AA$175=U6))/(ROW($D$38:$E$175)-37),),3)),""),""),"")</f>
        <v>격전의 평야, 빌브린 숲, 흑장미 교회당</v>
      </c>
      <c r="T5" s="789"/>
      <c r="U5" s="790"/>
      <c r="V5" s="134"/>
      <c r="W5" s="864" t="s">
        <v>1489</v>
      </c>
      <c r="X5" s="865"/>
    </row>
    <row r="6" spans="2:29" ht="14.45" customHeight="1" thickBot="1">
      <c r="B6" s="849"/>
      <c r="C6" s="850"/>
      <c r="D6" s="789" t="s">
        <v>1140</v>
      </c>
      <c r="E6" s="789"/>
      <c r="F6" s="424">
        <f ca="1">LARGE(INDEX(($D$38:$E$175=D6)*($AA$38:$AA$175),),2)</f>
        <v>1121</v>
      </c>
      <c r="G6" s="789" t="s">
        <v>1141</v>
      </c>
      <c r="H6" s="789"/>
      <c r="I6" s="424">
        <f ca="1">LARGE(INDEX(($D$38:$E$175=G6)*($AA$38:$AA$175),),2)</f>
        <v>1860.0000000000005</v>
      </c>
      <c r="J6" s="789" t="s">
        <v>1142</v>
      </c>
      <c r="K6" s="789"/>
      <c r="L6" s="424">
        <f ca="1">LARGE(INDEX(($D$38:$E$175=J6)*($AA$38:$AA$175),),2)</f>
        <v>1212.8571428571429</v>
      </c>
      <c r="M6" s="789" t="s">
        <v>1143</v>
      </c>
      <c r="N6" s="789"/>
      <c r="O6" s="424">
        <f ca="1">LARGE(INDEX(($D$38:$E$175=M6)*($AA$38:$AA$175),),2)</f>
        <v>2387.4999999999995</v>
      </c>
      <c r="P6" s="789" t="s">
        <v>1144</v>
      </c>
      <c r="Q6" s="789"/>
      <c r="R6" s="424">
        <f ca="1">LARGE(INDEX(($D$38:$E$175=P6)*($AA$38:$AA$175),),2)</f>
        <v>2783.5227272727275</v>
      </c>
      <c r="S6" s="789" t="s">
        <v>1145</v>
      </c>
      <c r="T6" s="789"/>
      <c r="U6" s="486">
        <f ca="1">LARGE(INDEX(($D$38:$E$175=S6)*($AA$38:$AA$175),),2)</f>
        <v>425.56451612903226</v>
      </c>
      <c r="V6" s="134"/>
      <c r="W6" s="866">
        <v>15000</v>
      </c>
      <c r="X6" s="809"/>
    </row>
    <row r="7" spans="2:29" ht="14.45" customHeight="1" thickTop="1">
      <c r="B7" s="849" t="s">
        <v>1161</v>
      </c>
      <c r="C7" s="850"/>
      <c r="D7" s="789" t="str">
        <f ca="1">IF(F8&lt;&gt;0,IFERROR(IFERROR(INDEX(LOOKUP(ROW($C$38:$C$175),ROW($C$38:$C$175)/($C$38:$C$175&lt;&gt;""),$C$38:$C$175),1/LARGE(INDEX((($D$38:$E$175=D8)*($AA$38:$AA$175=F8))/(ROW($D$38:$E$175)-37),),1)),"")&amp;
IFERROR(", "&amp;INDEX(LOOKUP(ROW($C$38:$C$175),ROW($C$38:$C$175)/($C$38:$C$175&lt;&gt;""),$C$38:$C$175),1/LARGE(INDEX((($D$38:$E$175=D8)*($AA$38:$AA$175=F8))/(ROW($D$38:$E$175)-37),),2)),"")&amp;
IFERROR(", "&amp;INDEX(LOOKUP(ROW($C$38:$C$175),ROW($C$38:$C$175)/($C$38:$C$175&lt;&gt;""),$C$38:$C$175),1/LARGE(INDEX((($D$38:$E$175=D8)*($AA$38:$AA$175=F8))/(ROW($D$38:$E$175)-37),),3)),""),""),"")</f>
        <v>페스나르 고원</v>
      </c>
      <c r="E7" s="789"/>
      <c r="F7" s="789"/>
      <c r="G7" s="789" t="str">
        <f ca="1">IF(I8&lt;&gt;0,IFERROR(IFERROR(INDEX(LOOKUP(ROW($C$38:$C$175),ROW($C$38:$C$175)/($C$38:$C$175&lt;&gt;""),$C$38:$C$175),1/LARGE(INDEX((($D$38:$E$175=G8)*($AA$38:$AA$175=I8))/(ROW($D$38:$E$175)-37),),1)),"")&amp;
IFERROR(", "&amp;INDEX(LOOKUP(ROW($C$38:$C$175),ROW($C$38:$C$175)/($C$38:$C$175&lt;&gt;""),$C$38:$C$175),1/LARGE(INDEX((($D$38:$E$175=G8)*($AA$38:$AA$175=I8))/(ROW($D$38:$E$175)-37),),2)),"")&amp;
IFERROR(", "&amp;INDEX(LOOKUP(ROW($C$38:$C$175),ROW($C$38:$C$175)/($C$38:$C$175&lt;&gt;""),$C$38:$C$175),1/LARGE(INDEX((($D$38:$E$175=G8)*($AA$38:$AA$175=I8))/(ROW($D$38:$E$175)-37),),3)),""),""),"")</f>
        <v>미완의 정원, 무쇠망치 작업장, 기약의 땅</v>
      </c>
      <c r="H7" s="789"/>
      <c r="I7" s="789"/>
      <c r="J7" s="789" t="str">
        <f ca="1">IF(L8&lt;&gt;0,IFERROR(IFERROR(INDEX(LOOKUP(ROW($C$38:$C$175),ROW($C$38:$C$175)/($C$38:$C$175&lt;&gt;""),$C$38:$C$175),1/LARGE(INDEX((($D$38:$E$175=J8)*($AA$38:$AA$175=L8))/(ROW($D$38:$E$175)-37),),1)),"")&amp;
IFERROR(", "&amp;INDEX(LOOKUP(ROW($C$38:$C$175),ROW($C$38:$C$175)/($C$38:$C$175&lt;&gt;""),$C$38:$C$175),1/LARGE(INDEX((($D$38:$E$175=J8)*($AA$38:$AA$175=L8))/(ROW($D$38:$E$175)-37),),2)),"")&amp;
IFERROR(", "&amp;INDEX(LOOKUP(ROW($C$38:$C$175),ROW($C$38:$C$175)/($C$38:$C$175&lt;&gt;""),$C$38:$C$175),1/LARGE(INDEX((($D$38:$E$175=J8)*($AA$38:$AA$175=L8))/(ROW($D$38:$E$175)-37),),3)),""),""),"")</f>
        <v>레이크바, 메드리닉 수도원, 격전의 평야</v>
      </c>
      <c r="K7" s="789"/>
      <c r="L7" s="789"/>
      <c r="M7" s="789" t="str">
        <f ca="1">IF(O8&lt;&gt;0,IFERROR(IFERROR(INDEX(LOOKUP(ROW($C$38:$C$175),ROW($C$38:$C$175)/($C$38:$C$175&lt;&gt;""),$C$38:$C$175),1/LARGE(INDEX((($D$38:$E$175=M8)*($AA$38:$AA$175=O8))/(ROW($D$38:$E$175)-37),),1)),"")&amp;
IFERROR(", "&amp;INDEX(LOOKUP(ROW($C$38:$C$175),ROW($C$38:$C$175)/($C$38:$C$175&lt;&gt;""),$C$38:$C$175),1/LARGE(INDEX((($D$38:$E$175=M8)*($AA$38:$AA$175=O8))/(ROW($D$38:$E$175)-37),),2)),"")&amp;
IFERROR(", "&amp;INDEX(LOOKUP(ROW($C$38:$C$175),ROW($C$38:$C$175)/($C$38:$C$175&lt;&gt;""),$C$38:$C$175),1/LARGE(INDEX((($D$38:$E$175=M8)*($AA$38:$AA$175=O8))/(ROW($D$38:$E$175)-37),),3)),""),""),"")</f>
        <v>시작의 땅, 미완의 정원, 기약의 땅</v>
      </c>
      <c r="N7" s="789"/>
      <c r="O7" s="789"/>
      <c r="P7" s="789" t="str">
        <f ca="1">IF(R8&lt;&gt;0,IFERROR(IFERROR(INDEX(LOOKUP(ROW($C$38:$C$175),ROW($C$38:$C$175)/($C$38:$C$175&lt;&gt;""),$C$38:$C$175),1/LARGE(INDEX((($D$38:$E$175=P8)*($AA$38:$AA$175=R8))/(ROW($D$38:$E$175)-37),),1)),"")&amp;
IFERROR(", "&amp;INDEX(LOOKUP(ROW($C$38:$C$175),ROW($C$38:$C$175)/($C$38:$C$175&lt;&gt;""),$C$38:$C$175),1/LARGE(INDEX((($D$38:$E$175=P8)*($AA$38:$AA$175=R8))/(ROW($D$38:$E$175)-37),),2)),"")&amp;
IFERROR(", "&amp;INDEX(LOOKUP(ROW($C$38:$C$175),ROW($C$38:$C$175)/($C$38:$C$175&lt;&gt;""),$C$38:$C$175),1/LARGE(INDEX((($D$38:$E$175=P8)*($AA$38:$AA$175=R8))/(ROW($D$38:$E$175)-37),),3)),""),""),"")</f>
        <v>레이크바, 바다향기 숲, 리겐스 마을</v>
      </c>
      <c r="Q7" s="789"/>
      <c r="R7" s="789"/>
      <c r="S7" s="789" t="str">
        <f ca="1">IF(U8&lt;&gt;0,IFERROR(IFERROR(INDEX(LOOKUP(ROW($C$38:$C$175),ROW($C$38:$C$175)/($C$38:$C$175&lt;&gt;""),$C$38:$C$175),1/LARGE(INDEX((($D$38:$E$175=S8)*($AA$38:$AA$175=U8))/(ROW($D$38:$E$175)-37),),1)),"")&amp;
IFERROR(", "&amp;INDEX(LOOKUP(ROW($C$38:$C$175),ROW($C$38:$C$175)/($C$38:$C$175&lt;&gt;""),$C$38:$C$175),1/LARGE(INDEX((($D$38:$E$175=S8)*($AA$38:$AA$175=U8))/(ROW($D$38:$E$175)-37),),2)),"")&amp;
IFERROR(", "&amp;INDEX(LOOKUP(ROW($C$38:$C$175),ROW($C$38:$C$175)/($C$38:$C$175&lt;&gt;""),$C$38:$C$175),1/LARGE(INDEX((($D$38:$E$175=S8)*($AA$38:$AA$175=U8))/(ROW($D$38:$E$175)-37),),3)),""),""),"")</f>
        <v>격전의 평야, 빌브린 숲, 흑장미 교회당</v>
      </c>
      <c r="T7" s="789"/>
      <c r="U7" s="790"/>
      <c r="V7" s="134"/>
      <c r="W7" s="134"/>
    </row>
    <row r="8" spans="2:29" ht="14.45" customHeight="1" thickBot="1">
      <c r="B8" s="851"/>
      <c r="C8" s="852"/>
      <c r="D8" s="791" t="s">
        <v>1140</v>
      </c>
      <c r="E8" s="791"/>
      <c r="F8" s="487">
        <f ca="1">LARGE(INDEX(($D$38:$E$175=D8)*($AA$38:$AA$175),),3)</f>
        <v>1069.1666666666665</v>
      </c>
      <c r="G8" s="791" t="s">
        <v>1141</v>
      </c>
      <c r="H8" s="791"/>
      <c r="I8" s="487">
        <f ca="1">LARGE(INDEX(($D$38:$E$175=G8)*($AA$38:$AA$175),),3)</f>
        <v>1860.0000000000005</v>
      </c>
      <c r="J8" s="791" t="s">
        <v>1142</v>
      </c>
      <c r="K8" s="791"/>
      <c r="L8" s="487">
        <f ca="1">LARGE(INDEX(($D$38:$E$175=J8)*($AA$38:$AA$175),),3)</f>
        <v>1182.8571428571427</v>
      </c>
      <c r="M8" s="791" t="s">
        <v>1143</v>
      </c>
      <c r="N8" s="791"/>
      <c r="O8" s="487">
        <f ca="1">LARGE(INDEX(($D$38:$E$175=M8)*($AA$38:$AA$175),),3)</f>
        <v>2360.7142857142858</v>
      </c>
      <c r="P8" s="791" t="s">
        <v>1144</v>
      </c>
      <c r="Q8" s="791"/>
      <c r="R8" s="487">
        <f ca="1">LARGE(INDEX(($D$38:$E$175=P8)*($AA$38:$AA$175),),3)</f>
        <v>2783.5227272727275</v>
      </c>
      <c r="S8" s="791" t="s">
        <v>1145</v>
      </c>
      <c r="T8" s="791"/>
      <c r="U8" s="488">
        <f ca="1">LARGE(INDEX(($D$38:$E$175=S8)*($AA$38:$AA$175),),3)</f>
        <v>425.56451612903226</v>
      </c>
      <c r="V8" s="134"/>
      <c r="W8" s="134"/>
    </row>
    <row r="9" spans="2:29" ht="14.45" customHeight="1" thickTop="1" thickBot="1">
      <c r="O9" s="135"/>
    </row>
    <row r="10" spans="2:29" ht="14.45" customHeight="1" thickTop="1">
      <c r="B10" s="489" t="s">
        <v>174</v>
      </c>
      <c r="C10" s="490" t="s">
        <v>173</v>
      </c>
      <c r="D10" s="513" t="s">
        <v>1075</v>
      </c>
      <c r="E10" s="514" t="s">
        <v>1147</v>
      </c>
      <c r="F10" s="490" t="s">
        <v>173</v>
      </c>
      <c r="G10" s="513" t="s">
        <v>1075</v>
      </c>
      <c r="H10" s="514" t="s">
        <v>1147</v>
      </c>
      <c r="I10" s="490" t="s">
        <v>173</v>
      </c>
      <c r="J10" s="513" t="s">
        <v>1075</v>
      </c>
      <c r="K10" s="514" t="s">
        <v>1147</v>
      </c>
      <c r="L10" s="490" t="s">
        <v>173</v>
      </c>
      <c r="M10" s="513" t="s">
        <v>1075</v>
      </c>
      <c r="N10" s="514" t="s">
        <v>1147</v>
      </c>
      <c r="O10" s="490" t="s">
        <v>173</v>
      </c>
      <c r="P10" s="513" t="s">
        <v>1075</v>
      </c>
      <c r="Q10" s="514" t="s">
        <v>1147</v>
      </c>
      <c r="R10" s="490" t="s">
        <v>173</v>
      </c>
      <c r="S10" s="513" t="s">
        <v>1075</v>
      </c>
      <c r="T10" s="514" t="s">
        <v>1147</v>
      </c>
      <c r="U10" s="490" t="s">
        <v>173</v>
      </c>
      <c r="V10" s="513" t="s">
        <v>1075</v>
      </c>
      <c r="W10" s="514" t="s">
        <v>1147</v>
      </c>
      <c r="X10" s="490" t="s">
        <v>173</v>
      </c>
      <c r="Y10" s="513" t="s">
        <v>1075</v>
      </c>
      <c r="Z10" s="514" t="s">
        <v>1147</v>
      </c>
      <c r="AA10" s="490" t="s">
        <v>1070</v>
      </c>
      <c r="AB10" s="513" t="s">
        <v>1074</v>
      </c>
      <c r="AC10" s="515" t="s">
        <v>1073</v>
      </c>
    </row>
    <row r="11" spans="2:29" ht="14.45" customHeight="1">
      <c r="B11" s="847" t="s">
        <v>176</v>
      </c>
      <c r="C11" s="425" t="s">
        <v>117</v>
      </c>
      <c r="D11" s="506">
        <v>1</v>
      </c>
      <c r="E11" s="505">
        <v>1</v>
      </c>
      <c r="F11" s="425" t="s">
        <v>118</v>
      </c>
      <c r="G11" s="506">
        <v>85</v>
      </c>
      <c r="H11" s="505">
        <v>1</v>
      </c>
      <c r="I11" s="425" t="s">
        <v>119</v>
      </c>
      <c r="J11" s="506">
        <v>3</v>
      </c>
      <c r="K11" s="505">
        <v>1</v>
      </c>
      <c r="L11" s="425" t="s">
        <v>120</v>
      </c>
      <c r="M11" s="506">
        <v>1</v>
      </c>
      <c r="N11" s="505">
        <v>1</v>
      </c>
      <c r="O11" s="425" t="s">
        <v>121</v>
      </c>
      <c r="P11" s="506">
        <v>1</v>
      </c>
      <c r="Q11" s="505">
        <v>1</v>
      </c>
      <c r="R11" s="426" t="s">
        <v>122</v>
      </c>
      <c r="S11" s="506">
        <v>1</v>
      </c>
      <c r="T11" s="505">
        <v>1</v>
      </c>
      <c r="U11" s="426" t="s">
        <v>123</v>
      </c>
      <c r="V11" s="506">
        <v>1</v>
      </c>
      <c r="W11" s="505">
        <v>1</v>
      </c>
      <c r="X11" s="426" t="s">
        <v>182</v>
      </c>
      <c r="Y11" s="506">
        <v>50</v>
      </c>
      <c r="Z11" s="505">
        <v>1</v>
      </c>
      <c r="AA11" s="426" t="s">
        <v>183</v>
      </c>
      <c r="AB11" s="506">
        <v>47</v>
      </c>
      <c r="AC11" s="516">
        <v>1</v>
      </c>
    </row>
    <row r="12" spans="2:29" ht="14.45" customHeight="1">
      <c r="B12" s="862"/>
      <c r="C12" s="427" t="s">
        <v>78</v>
      </c>
      <c r="D12" s="507">
        <v>3</v>
      </c>
      <c r="E12" s="508">
        <v>0.5</v>
      </c>
      <c r="F12" s="427" t="s">
        <v>72</v>
      </c>
      <c r="G12" s="507">
        <v>3</v>
      </c>
      <c r="H12" s="508">
        <v>0.5</v>
      </c>
      <c r="I12" s="427" t="s">
        <v>74</v>
      </c>
      <c r="J12" s="507">
        <v>12</v>
      </c>
      <c r="K12" s="508">
        <v>0.5</v>
      </c>
      <c r="L12" s="427" t="s">
        <v>73</v>
      </c>
      <c r="M12" s="507">
        <v>1</v>
      </c>
      <c r="N12" s="508">
        <v>0.5</v>
      </c>
      <c r="O12" s="427" t="s">
        <v>75</v>
      </c>
      <c r="P12" s="507">
        <v>1</v>
      </c>
      <c r="Q12" s="508">
        <v>0.5</v>
      </c>
      <c r="R12" s="428" t="s">
        <v>77</v>
      </c>
      <c r="S12" s="507">
        <v>1</v>
      </c>
      <c r="T12" s="508">
        <v>0.5</v>
      </c>
      <c r="U12" s="428" t="s">
        <v>76</v>
      </c>
      <c r="V12" s="507">
        <v>1</v>
      </c>
      <c r="W12" s="508">
        <v>0.5</v>
      </c>
      <c r="X12" s="428" t="s">
        <v>71</v>
      </c>
      <c r="Y12" s="507">
        <v>1</v>
      </c>
      <c r="Z12" s="508">
        <v>0.5</v>
      </c>
      <c r="AA12" s="428" t="s">
        <v>70</v>
      </c>
      <c r="AB12" s="507">
        <v>12</v>
      </c>
      <c r="AC12" s="517">
        <v>0.5</v>
      </c>
    </row>
    <row r="13" spans="2:29" ht="14.45" customHeight="1">
      <c r="B13" s="848"/>
      <c r="C13" s="429" t="s">
        <v>129</v>
      </c>
      <c r="D13" s="509">
        <v>90</v>
      </c>
      <c r="E13" s="510">
        <v>0.1</v>
      </c>
      <c r="F13" s="429" t="s">
        <v>127</v>
      </c>
      <c r="G13" s="509">
        <v>140</v>
      </c>
      <c r="H13" s="510">
        <v>0.1</v>
      </c>
      <c r="I13" s="429" t="s">
        <v>128</v>
      </c>
      <c r="J13" s="509">
        <v>11</v>
      </c>
      <c r="K13" s="510">
        <v>0.1</v>
      </c>
      <c r="L13" s="429" t="s">
        <v>124</v>
      </c>
      <c r="M13" s="509">
        <v>11</v>
      </c>
      <c r="N13" s="510">
        <v>0.1</v>
      </c>
      <c r="O13" s="429" t="s">
        <v>131</v>
      </c>
      <c r="P13" s="509">
        <v>5</v>
      </c>
      <c r="Q13" s="510">
        <v>0.1</v>
      </c>
      <c r="R13" s="430" t="s">
        <v>125</v>
      </c>
      <c r="S13" s="509">
        <v>38</v>
      </c>
      <c r="T13" s="510">
        <v>0.1</v>
      </c>
      <c r="U13" s="430" t="s">
        <v>130</v>
      </c>
      <c r="V13" s="509">
        <v>481</v>
      </c>
      <c r="W13" s="510">
        <v>0.1</v>
      </c>
      <c r="X13" s="430" t="s">
        <v>126</v>
      </c>
      <c r="Y13" s="509">
        <v>196</v>
      </c>
      <c r="Z13" s="510">
        <v>0.1</v>
      </c>
      <c r="AA13" s="430" t="s">
        <v>132</v>
      </c>
      <c r="AB13" s="509">
        <v>170</v>
      </c>
      <c r="AC13" s="518">
        <v>0.1</v>
      </c>
    </row>
    <row r="14" spans="2:29" ht="14.45" customHeight="1">
      <c r="B14" s="491" t="s">
        <v>177</v>
      </c>
      <c r="C14" s="425" t="s">
        <v>133</v>
      </c>
      <c r="D14" s="506">
        <v>270</v>
      </c>
      <c r="E14" s="505">
        <v>2</v>
      </c>
      <c r="F14" s="425" t="s">
        <v>135</v>
      </c>
      <c r="G14" s="506">
        <v>1</v>
      </c>
      <c r="H14" s="505">
        <v>1.5</v>
      </c>
      <c r="I14" s="425" t="s">
        <v>136</v>
      </c>
      <c r="J14" s="506">
        <v>1</v>
      </c>
      <c r="K14" s="505">
        <v>1.5</v>
      </c>
      <c r="L14" s="425" t="s">
        <v>137</v>
      </c>
      <c r="M14" s="506">
        <v>1</v>
      </c>
      <c r="N14" s="505">
        <v>1.5</v>
      </c>
      <c r="O14" s="425" t="s">
        <v>138</v>
      </c>
      <c r="P14" s="506">
        <v>1</v>
      </c>
      <c r="Q14" s="505">
        <v>1.5</v>
      </c>
      <c r="R14" s="426" t="s">
        <v>134</v>
      </c>
      <c r="S14" s="506">
        <v>1</v>
      </c>
      <c r="T14" s="505">
        <v>1.5</v>
      </c>
      <c r="U14" s="426" t="s">
        <v>139</v>
      </c>
      <c r="V14" s="506">
        <v>1</v>
      </c>
      <c r="W14" s="505">
        <v>0.15</v>
      </c>
      <c r="X14" s="426" t="s">
        <v>140</v>
      </c>
      <c r="Y14" s="506">
        <v>2</v>
      </c>
      <c r="Z14" s="505">
        <v>0.15</v>
      </c>
      <c r="AA14" s="426" t="s">
        <v>141</v>
      </c>
      <c r="AB14" s="506">
        <v>30</v>
      </c>
      <c r="AC14" s="516">
        <v>0.15</v>
      </c>
    </row>
    <row r="15" spans="2:29" ht="14.45" customHeight="1">
      <c r="B15" s="492" t="s">
        <v>178</v>
      </c>
      <c r="C15" s="429" t="s">
        <v>142</v>
      </c>
      <c r="D15" s="509">
        <v>270</v>
      </c>
      <c r="E15" s="510">
        <v>1</v>
      </c>
      <c r="F15" s="429" t="s">
        <v>144</v>
      </c>
      <c r="G15" s="509">
        <v>1</v>
      </c>
      <c r="H15" s="510">
        <v>0.5</v>
      </c>
      <c r="I15" s="429" t="s">
        <v>1</v>
      </c>
      <c r="J15" s="509">
        <v>1</v>
      </c>
      <c r="K15" s="510">
        <v>0.5</v>
      </c>
      <c r="L15" s="429" t="s">
        <v>143</v>
      </c>
      <c r="M15" s="509">
        <v>1</v>
      </c>
      <c r="N15" s="510">
        <v>0.5</v>
      </c>
      <c r="O15" s="429" t="s">
        <v>145</v>
      </c>
      <c r="P15" s="509">
        <v>1</v>
      </c>
      <c r="Q15" s="510">
        <v>0.5</v>
      </c>
      <c r="R15" s="430" t="s">
        <v>146</v>
      </c>
      <c r="S15" s="509">
        <v>1</v>
      </c>
      <c r="T15" s="510">
        <v>0.5</v>
      </c>
      <c r="U15" s="430" t="s">
        <v>147</v>
      </c>
      <c r="V15" s="509">
        <v>1</v>
      </c>
      <c r="W15" s="510">
        <v>0.1</v>
      </c>
      <c r="X15" s="430" t="s">
        <v>148</v>
      </c>
      <c r="Y15" s="509">
        <v>1</v>
      </c>
      <c r="Z15" s="510">
        <v>0.1</v>
      </c>
      <c r="AA15" s="430" t="s">
        <v>149</v>
      </c>
      <c r="AB15" s="509">
        <v>8</v>
      </c>
      <c r="AC15" s="518">
        <v>0.1</v>
      </c>
    </row>
    <row r="16" spans="2:29" ht="14.45" customHeight="1">
      <c r="B16" s="847" t="s">
        <v>179</v>
      </c>
      <c r="C16" s="425" t="s">
        <v>150</v>
      </c>
      <c r="D16" s="506">
        <v>1</v>
      </c>
      <c r="E16" s="505">
        <v>2</v>
      </c>
      <c r="F16" s="425" t="s">
        <v>154</v>
      </c>
      <c r="G16" s="506">
        <v>1</v>
      </c>
      <c r="H16" s="505">
        <v>1.5</v>
      </c>
      <c r="I16" s="425" t="s">
        <v>151</v>
      </c>
      <c r="J16" s="506">
        <v>1</v>
      </c>
      <c r="K16" s="505">
        <v>1.5</v>
      </c>
      <c r="L16" s="425" t="s">
        <v>153</v>
      </c>
      <c r="M16" s="506">
        <v>1</v>
      </c>
      <c r="N16" s="505">
        <v>1.5</v>
      </c>
      <c r="O16" s="425" t="s">
        <v>152</v>
      </c>
      <c r="P16" s="506">
        <v>1</v>
      </c>
      <c r="Q16" s="505">
        <v>1.5</v>
      </c>
      <c r="R16" s="426" t="s">
        <v>155</v>
      </c>
      <c r="S16" s="506">
        <v>1</v>
      </c>
      <c r="T16" s="505">
        <v>1.5</v>
      </c>
      <c r="U16" s="426" t="s">
        <v>161</v>
      </c>
      <c r="V16" s="506">
        <v>1</v>
      </c>
      <c r="W16" s="505">
        <v>1.5</v>
      </c>
      <c r="X16" s="426" t="s">
        <v>162</v>
      </c>
      <c r="Y16" s="506">
        <v>2</v>
      </c>
      <c r="Z16" s="505">
        <v>1.5</v>
      </c>
      <c r="AA16" s="426" t="s">
        <v>163</v>
      </c>
      <c r="AB16" s="506">
        <v>3</v>
      </c>
      <c r="AC16" s="516">
        <v>1.5</v>
      </c>
    </row>
    <row r="17" spans="2:29" ht="14.45" customHeight="1">
      <c r="B17" s="848"/>
      <c r="C17" s="429" t="s">
        <v>156</v>
      </c>
      <c r="D17" s="509">
        <v>85</v>
      </c>
      <c r="E17" s="510">
        <v>1.5</v>
      </c>
      <c r="F17" s="429" t="s">
        <v>184</v>
      </c>
      <c r="G17" s="509">
        <v>0</v>
      </c>
      <c r="H17" s="510">
        <v>0.5</v>
      </c>
      <c r="I17" s="429" t="s">
        <v>158</v>
      </c>
      <c r="J17" s="509">
        <v>0</v>
      </c>
      <c r="K17" s="510">
        <v>0.5</v>
      </c>
      <c r="L17" s="429" t="s">
        <v>159</v>
      </c>
      <c r="M17" s="509">
        <v>0</v>
      </c>
      <c r="N17" s="510">
        <v>0.5</v>
      </c>
      <c r="O17" s="429" t="s">
        <v>160</v>
      </c>
      <c r="P17" s="509">
        <v>0</v>
      </c>
      <c r="Q17" s="510">
        <v>0.5</v>
      </c>
      <c r="R17" s="430" t="s">
        <v>157</v>
      </c>
      <c r="S17" s="509">
        <v>0</v>
      </c>
      <c r="T17" s="510">
        <v>0.5</v>
      </c>
      <c r="U17" s="430"/>
      <c r="V17" s="509"/>
      <c r="W17" s="510"/>
      <c r="X17" s="430"/>
      <c r="Y17" s="509"/>
      <c r="Z17" s="510"/>
      <c r="AA17" s="430"/>
      <c r="AB17" s="509"/>
      <c r="AC17" s="519"/>
    </row>
    <row r="18" spans="2:29" ht="14.45" customHeight="1">
      <c r="B18" s="847" t="s">
        <v>180</v>
      </c>
      <c r="C18" s="425" t="s">
        <v>5</v>
      </c>
      <c r="D18" s="506">
        <v>1</v>
      </c>
      <c r="E18" s="505">
        <v>1.5</v>
      </c>
      <c r="F18" s="425" t="s">
        <v>90</v>
      </c>
      <c r="G18" s="506">
        <v>3</v>
      </c>
      <c r="H18" s="505">
        <v>1</v>
      </c>
      <c r="I18" s="425" t="s">
        <v>80</v>
      </c>
      <c r="J18" s="506">
        <v>1</v>
      </c>
      <c r="K18" s="505">
        <v>1</v>
      </c>
      <c r="L18" s="425" t="s">
        <v>93</v>
      </c>
      <c r="M18" s="506">
        <v>25</v>
      </c>
      <c r="N18" s="505">
        <v>1</v>
      </c>
      <c r="O18" s="425" t="s">
        <v>6</v>
      </c>
      <c r="P18" s="506">
        <v>1</v>
      </c>
      <c r="Q18" s="505">
        <v>1</v>
      </c>
      <c r="R18" s="426" t="s">
        <v>95</v>
      </c>
      <c r="S18" s="506">
        <v>74</v>
      </c>
      <c r="T18" s="505">
        <v>1</v>
      </c>
      <c r="U18" s="426" t="s">
        <v>8</v>
      </c>
      <c r="V18" s="506">
        <v>1</v>
      </c>
      <c r="W18" s="505">
        <v>0.5</v>
      </c>
      <c r="X18" s="426" t="s">
        <v>100</v>
      </c>
      <c r="Y18" s="506">
        <v>1</v>
      </c>
      <c r="Z18" s="505">
        <v>0.5</v>
      </c>
      <c r="AA18" s="426" t="s">
        <v>81</v>
      </c>
      <c r="AB18" s="506">
        <v>1</v>
      </c>
      <c r="AC18" s="516">
        <v>0.5</v>
      </c>
    </row>
    <row r="19" spans="2:29" ht="14.45" customHeight="1">
      <c r="B19" s="848"/>
      <c r="C19" s="429" t="s">
        <v>96</v>
      </c>
      <c r="D19" s="509">
        <v>2</v>
      </c>
      <c r="E19" s="510">
        <v>1</v>
      </c>
      <c r="F19" s="429" t="s">
        <v>7</v>
      </c>
      <c r="G19" s="509">
        <v>80</v>
      </c>
      <c r="H19" s="510">
        <v>1</v>
      </c>
      <c r="I19" s="429" t="s">
        <v>94</v>
      </c>
      <c r="J19" s="509">
        <v>46</v>
      </c>
      <c r="K19" s="510">
        <v>1</v>
      </c>
      <c r="L19" s="429" t="s">
        <v>91</v>
      </c>
      <c r="M19" s="509">
        <v>4</v>
      </c>
      <c r="N19" s="510">
        <v>1</v>
      </c>
      <c r="O19" s="429" t="s">
        <v>79</v>
      </c>
      <c r="P19" s="509">
        <v>80</v>
      </c>
      <c r="Q19" s="510">
        <v>1</v>
      </c>
      <c r="R19" s="430"/>
      <c r="S19" s="509"/>
      <c r="T19" s="510"/>
      <c r="U19" s="430"/>
      <c r="V19" s="509"/>
      <c r="W19" s="510"/>
      <c r="X19" s="430"/>
      <c r="Y19" s="509"/>
      <c r="Z19" s="510"/>
      <c r="AA19" s="430"/>
      <c r="AB19" s="520"/>
      <c r="AC19" s="521"/>
    </row>
    <row r="20" spans="2:29" ht="14.45" customHeight="1" thickBot="1">
      <c r="B20" s="493" t="s">
        <v>181</v>
      </c>
      <c r="C20" s="494" t="s">
        <v>164</v>
      </c>
      <c r="D20" s="511">
        <v>1</v>
      </c>
      <c r="E20" s="512">
        <v>1</v>
      </c>
      <c r="F20" s="494" t="s">
        <v>165</v>
      </c>
      <c r="G20" s="511">
        <v>4</v>
      </c>
      <c r="H20" s="512">
        <v>0.33</v>
      </c>
      <c r="I20" s="494" t="s">
        <v>166</v>
      </c>
      <c r="J20" s="511">
        <v>8</v>
      </c>
      <c r="K20" s="512">
        <v>0.33</v>
      </c>
      <c r="L20" s="494" t="s">
        <v>167</v>
      </c>
      <c r="M20" s="511">
        <v>4</v>
      </c>
      <c r="N20" s="512">
        <v>0.33</v>
      </c>
      <c r="O20" s="494" t="s">
        <v>168</v>
      </c>
      <c r="P20" s="511">
        <v>3</v>
      </c>
      <c r="Q20" s="512">
        <v>0.33</v>
      </c>
      <c r="R20" s="495" t="s">
        <v>169</v>
      </c>
      <c r="S20" s="511">
        <v>28</v>
      </c>
      <c r="T20" s="512">
        <v>0.33</v>
      </c>
      <c r="U20" s="495" t="s">
        <v>170</v>
      </c>
      <c r="V20" s="511">
        <v>6</v>
      </c>
      <c r="W20" s="512">
        <v>0.33</v>
      </c>
      <c r="X20" s="495" t="s">
        <v>171</v>
      </c>
      <c r="Y20" s="511">
        <v>6</v>
      </c>
      <c r="Z20" s="512">
        <v>0.33</v>
      </c>
      <c r="AA20" s="495" t="s">
        <v>172</v>
      </c>
      <c r="AB20" s="511">
        <v>6</v>
      </c>
      <c r="AC20" s="522">
        <v>0.33</v>
      </c>
    </row>
    <row r="21" spans="2:29" ht="14.45" customHeight="1" thickTop="1" thickBot="1">
      <c r="B21" s="106"/>
      <c r="C21" s="123"/>
      <c r="D21" s="106"/>
      <c r="E21" s="124"/>
      <c r="F21" s="123"/>
      <c r="G21" s="106"/>
      <c r="H21" s="124"/>
      <c r="I21" s="123"/>
      <c r="J21" s="106"/>
      <c r="K21" s="124"/>
      <c r="L21" s="123"/>
      <c r="M21" s="106"/>
      <c r="N21" s="124"/>
      <c r="O21" s="123"/>
      <c r="P21" s="106"/>
      <c r="Q21" s="124"/>
      <c r="R21" s="107"/>
      <c r="S21" s="106"/>
      <c r="T21" s="124"/>
      <c r="U21" s="107"/>
      <c r="V21" s="106"/>
      <c r="W21" s="124"/>
      <c r="X21" s="107"/>
      <c r="Y21" s="106"/>
      <c r="Z21" s="124"/>
      <c r="AA21" s="107"/>
      <c r="AB21" s="106"/>
      <c r="AC21" s="124"/>
    </row>
    <row r="22" spans="2:29" ht="14.45" hidden="1" customHeight="1" thickTop="1">
      <c r="B22" s="578" t="s">
        <v>174</v>
      </c>
      <c r="C22" s="579" t="s">
        <v>173</v>
      </c>
      <c r="D22" s="802" t="s">
        <v>1146</v>
      </c>
      <c r="E22" s="802"/>
      <c r="F22" s="579" t="s">
        <v>173</v>
      </c>
      <c r="G22" s="802" t="s">
        <v>1146</v>
      </c>
      <c r="H22" s="802"/>
      <c r="I22" s="579" t="s">
        <v>173</v>
      </c>
      <c r="J22" s="802" t="s">
        <v>1146</v>
      </c>
      <c r="K22" s="802"/>
      <c r="L22" s="579" t="s">
        <v>173</v>
      </c>
      <c r="M22" s="802" t="s">
        <v>1146</v>
      </c>
      <c r="N22" s="802"/>
      <c r="O22" s="579" t="s">
        <v>173</v>
      </c>
      <c r="P22" s="802" t="s">
        <v>1146</v>
      </c>
      <c r="Q22" s="802"/>
      <c r="R22" s="579" t="s">
        <v>173</v>
      </c>
      <c r="S22" s="802" t="s">
        <v>1146</v>
      </c>
      <c r="T22" s="802"/>
      <c r="U22" s="579" t="s">
        <v>173</v>
      </c>
      <c r="V22" s="802" t="s">
        <v>1146</v>
      </c>
      <c r="W22" s="802"/>
      <c r="X22" s="579" t="s">
        <v>173</v>
      </c>
      <c r="Y22" s="802" t="s">
        <v>1146</v>
      </c>
      <c r="Z22" s="802"/>
      <c r="AA22" s="579" t="s">
        <v>1070</v>
      </c>
      <c r="AB22" s="802" t="s">
        <v>1146</v>
      </c>
      <c r="AC22" s="805"/>
    </row>
    <row r="23" spans="2:29" ht="14.45" hidden="1" customHeight="1">
      <c r="B23" s="580" t="s">
        <v>83</v>
      </c>
      <c r="C23" s="440" t="s">
        <v>78</v>
      </c>
      <c r="D23" s="804">
        <f>(D11*E11)/100+(D12*E12)/10+(D13*E13)/10</f>
        <v>1.06</v>
      </c>
      <c r="E23" s="804"/>
      <c r="F23" s="440" t="s">
        <v>72</v>
      </c>
      <c r="G23" s="804">
        <f>(G11*H11)/100+(G12*H12)/10+(G13*H13)/10</f>
        <v>2.4</v>
      </c>
      <c r="H23" s="804"/>
      <c r="I23" s="440" t="s">
        <v>74</v>
      </c>
      <c r="J23" s="804">
        <f>(J11*K11)/100+(J12*K12)/10+(J13*K13)/10</f>
        <v>0.74</v>
      </c>
      <c r="K23" s="804"/>
      <c r="L23" s="440" t="s">
        <v>73</v>
      </c>
      <c r="M23" s="804">
        <f>(M11*N11)/100+(M12*N12)/10+(M13*N13)/10</f>
        <v>0.17</v>
      </c>
      <c r="N23" s="804"/>
      <c r="O23" s="440" t="s">
        <v>75</v>
      </c>
      <c r="P23" s="804">
        <f>(P11*Q11)/100+(P12*Q12)/10+(P13*Q13)/10</f>
        <v>0.11000000000000001</v>
      </c>
      <c r="Q23" s="804"/>
      <c r="R23" s="569" t="s">
        <v>77</v>
      </c>
      <c r="S23" s="804">
        <f>(S11*T11)/100+(S12*T12)/10+(S13*T13)/10</f>
        <v>0.44</v>
      </c>
      <c r="T23" s="804"/>
      <c r="U23" s="569" t="s">
        <v>76</v>
      </c>
      <c r="V23" s="804">
        <f>(V11*W11)/100+(V12*W12)/10+(V13*W13)/10</f>
        <v>4.87</v>
      </c>
      <c r="W23" s="804"/>
      <c r="X23" s="569" t="s">
        <v>71</v>
      </c>
      <c r="Y23" s="804">
        <f>(Y11*Z11)/100+(Y12*Z12)/10+(Y13*Z13)/10</f>
        <v>2.5100000000000002</v>
      </c>
      <c r="Z23" s="804"/>
      <c r="AA23" s="569" t="s">
        <v>70</v>
      </c>
      <c r="AB23" s="804">
        <f>(AB11*AC11)/100+(AB12*AC12)/10+(AB13*AC13)/10</f>
        <v>2.7699999999999996</v>
      </c>
      <c r="AC23" s="819"/>
    </row>
    <row r="24" spans="2:29" ht="14.45" hidden="1" customHeight="1">
      <c r="B24" s="816" t="s">
        <v>82</v>
      </c>
      <c r="C24" s="570"/>
      <c r="D24" s="803"/>
      <c r="E24" s="803"/>
      <c r="F24" s="570" t="s">
        <v>1148</v>
      </c>
      <c r="G24" s="803">
        <f>($D$14*$E$14)/100+(G$14*H$14)/10+($V14*$W14)/10</f>
        <v>5.5650000000000004</v>
      </c>
      <c r="H24" s="803"/>
      <c r="I24" s="570" t="s">
        <v>1149</v>
      </c>
      <c r="J24" s="803">
        <f>($D$14*$E$14)/100+(J$14*K$14)/10+($V14*$W14)/10</f>
        <v>5.5650000000000004</v>
      </c>
      <c r="K24" s="803"/>
      <c r="L24" s="570" t="s">
        <v>1083</v>
      </c>
      <c r="M24" s="803">
        <f>($D$14*$E$14)/100+(M$14*N$14)/10+($V14*$W14)/10</f>
        <v>5.5650000000000004</v>
      </c>
      <c r="N24" s="803"/>
      <c r="O24" s="570" t="s">
        <v>1085</v>
      </c>
      <c r="P24" s="803">
        <f>($D$14*$E$14)/100+(P$14*Q$14)/10+($V14*$W14)/10</f>
        <v>5.5650000000000004</v>
      </c>
      <c r="Q24" s="803"/>
      <c r="R24" s="573" t="s">
        <v>1150</v>
      </c>
      <c r="S24" s="803">
        <f>($D$14*$E$14)/100+(S$14*T$14)/10+($V14*$W14)/10</f>
        <v>5.5650000000000004</v>
      </c>
      <c r="T24" s="803"/>
      <c r="U24" s="573"/>
      <c r="V24" s="803"/>
      <c r="W24" s="803"/>
      <c r="X24" s="573"/>
      <c r="Y24" s="803"/>
      <c r="Z24" s="803"/>
      <c r="AA24" s="573"/>
      <c r="AB24" s="803"/>
      <c r="AC24" s="810"/>
    </row>
    <row r="25" spans="2:29" ht="14.45" hidden="1" customHeight="1">
      <c r="B25" s="817"/>
      <c r="C25" s="570"/>
      <c r="D25" s="803"/>
      <c r="E25" s="803"/>
      <c r="F25" s="570" t="s">
        <v>1151</v>
      </c>
      <c r="G25" s="803">
        <f>($D$14*$E$14)/100+(G$14*H$14)/10+($Y14*$Z14)/10</f>
        <v>5.580000000000001</v>
      </c>
      <c r="H25" s="803"/>
      <c r="I25" s="570" t="s">
        <v>1152</v>
      </c>
      <c r="J25" s="803">
        <f>($D$14*$E$14)/100+(J$14*K$14)/10+($Y14*$Z14)/10</f>
        <v>5.580000000000001</v>
      </c>
      <c r="K25" s="803"/>
      <c r="L25" s="570" t="s">
        <v>1090</v>
      </c>
      <c r="M25" s="803">
        <f>($D$14*$E$14)/100+(M$14*N$14)/10+($Y14*$Z14)/10</f>
        <v>5.580000000000001</v>
      </c>
      <c r="N25" s="803"/>
      <c r="O25" s="570" t="s">
        <v>1092</v>
      </c>
      <c r="P25" s="803">
        <f>($D$14*$E$14)/100+(P$14*Q$14)/10+($Y14*$Z14)/10</f>
        <v>5.580000000000001</v>
      </c>
      <c r="Q25" s="803"/>
      <c r="R25" s="573" t="s">
        <v>1153</v>
      </c>
      <c r="S25" s="803">
        <f>($D$14*$E$14)/100+(S$14*T$14)/10+($Y14*$Z14)/10</f>
        <v>5.580000000000001</v>
      </c>
      <c r="T25" s="803"/>
      <c r="U25" s="573"/>
      <c r="V25" s="803"/>
      <c r="W25" s="803"/>
      <c r="X25" s="573"/>
      <c r="Y25" s="803"/>
      <c r="Z25" s="803"/>
      <c r="AA25" s="573"/>
      <c r="AB25" s="803"/>
      <c r="AC25" s="810"/>
    </row>
    <row r="26" spans="2:29" ht="14.45" hidden="1" customHeight="1">
      <c r="B26" s="818"/>
      <c r="C26" s="570"/>
      <c r="D26" s="803"/>
      <c r="E26" s="803"/>
      <c r="F26" s="570" t="s">
        <v>1134</v>
      </c>
      <c r="G26" s="803">
        <f>($D$14*$E$14)/100+(G$14*H$14)/10+($AB14*$AC14)/10</f>
        <v>6.0000000000000009</v>
      </c>
      <c r="H26" s="803"/>
      <c r="I26" s="570" t="s">
        <v>1154</v>
      </c>
      <c r="J26" s="803">
        <f>($D$14*$E$14)/100+(J$14*K$14)/10+($AB14*$AC14)/10</f>
        <v>6.0000000000000009</v>
      </c>
      <c r="K26" s="803"/>
      <c r="L26" s="570" t="s">
        <v>1094</v>
      </c>
      <c r="M26" s="803">
        <f>($D$14*$E$14)/100+(M$14*N$14)/10+($AB14*$AC14)/10</f>
        <v>6.0000000000000009</v>
      </c>
      <c r="N26" s="803"/>
      <c r="O26" s="570" t="s">
        <v>1095</v>
      </c>
      <c r="P26" s="803">
        <f>($D$14*$E$14)/100+(P$14*Q$14)/10+($AB14*$AC14)/10</f>
        <v>6.0000000000000009</v>
      </c>
      <c r="Q26" s="803"/>
      <c r="R26" s="573" t="s">
        <v>1133</v>
      </c>
      <c r="S26" s="803">
        <f>($D$14*$E$14)/100+(S$14*T$14)/10+($AB14*$AC14)/10</f>
        <v>6.0000000000000009</v>
      </c>
      <c r="T26" s="803"/>
      <c r="U26" s="573"/>
      <c r="V26" s="803"/>
      <c r="W26" s="803"/>
      <c r="X26" s="573"/>
      <c r="Y26" s="803"/>
      <c r="Z26" s="803"/>
      <c r="AA26" s="573"/>
      <c r="AB26" s="803"/>
      <c r="AC26" s="810"/>
    </row>
    <row r="27" spans="2:29" ht="14.45" hidden="1" customHeight="1">
      <c r="B27" s="811" t="s">
        <v>86</v>
      </c>
      <c r="C27" s="571"/>
      <c r="D27" s="813"/>
      <c r="E27" s="813"/>
      <c r="F27" s="571" t="s">
        <v>1123</v>
      </c>
      <c r="G27" s="813">
        <f>($D$15*$E$15)/100+(G$15*H$15)/10+($V$15*$W$15)/10</f>
        <v>2.76</v>
      </c>
      <c r="H27" s="813"/>
      <c r="I27" s="571" t="s">
        <v>1077</v>
      </c>
      <c r="J27" s="813">
        <f>($D$15*$E$15)/100+(J$15*K$15)/10+($V$15*$W$15)/10</f>
        <v>2.76</v>
      </c>
      <c r="K27" s="813"/>
      <c r="L27" s="571" t="s">
        <v>1130</v>
      </c>
      <c r="M27" s="813">
        <f>($D$15*$E$15)/100+(M$15*N$15)/10+($V$15*$W$15)/10</f>
        <v>2.76</v>
      </c>
      <c r="N27" s="813"/>
      <c r="O27" s="571" t="s">
        <v>1117</v>
      </c>
      <c r="P27" s="813">
        <f>($D$15*$E$15)/100+(P$15*Q$15)/10+($V$15*$W$15)/10</f>
        <v>2.76</v>
      </c>
      <c r="Q27" s="813"/>
      <c r="R27" s="574" t="s">
        <v>1120</v>
      </c>
      <c r="S27" s="813">
        <f>($D$15*$E$15)/100+(S$15*T$15)/10+($V$15*$W$15)/10</f>
        <v>2.76</v>
      </c>
      <c r="T27" s="813"/>
      <c r="U27" s="574"/>
      <c r="V27" s="813"/>
      <c r="W27" s="813"/>
      <c r="X27" s="574"/>
      <c r="Y27" s="813"/>
      <c r="Z27" s="813"/>
      <c r="AA27" s="574"/>
      <c r="AB27" s="813"/>
      <c r="AC27" s="814"/>
    </row>
    <row r="28" spans="2:29" ht="14.45" hidden="1" customHeight="1">
      <c r="B28" s="815"/>
      <c r="C28" s="570"/>
      <c r="D28" s="803"/>
      <c r="E28" s="803"/>
      <c r="F28" s="570" t="s">
        <v>1124</v>
      </c>
      <c r="G28" s="803">
        <f>($D$15*$E$15)/100+(G$15*H$15)/10+($Y$15*$Z$15)/10</f>
        <v>2.76</v>
      </c>
      <c r="H28" s="803"/>
      <c r="I28" s="570" t="s">
        <v>1079</v>
      </c>
      <c r="J28" s="803">
        <f>($D$15*$E$15)/100+(J$15*K$15)/10+($Y$15*$Z$15)/10</f>
        <v>2.76</v>
      </c>
      <c r="K28" s="803"/>
      <c r="L28" s="570" t="s">
        <v>1129</v>
      </c>
      <c r="M28" s="803">
        <f>($D$15*$E$15)/100+(M$15*N$15)/10+($Y$15*$Z$15)/10</f>
        <v>2.76</v>
      </c>
      <c r="N28" s="803"/>
      <c r="O28" s="570" t="s">
        <v>1118</v>
      </c>
      <c r="P28" s="803">
        <f>($D$15*$E$15)/100+(P$15*Q$15)/10+($Y$15*$Z$15)/10</f>
        <v>2.76</v>
      </c>
      <c r="Q28" s="803"/>
      <c r="R28" s="573" t="s">
        <v>1121</v>
      </c>
      <c r="S28" s="803">
        <f>($D$15*$E$15)/100+(S$15*T$15)/10+($Y$15*$Z$15)/10</f>
        <v>2.76</v>
      </c>
      <c r="T28" s="803"/>
      <c r="U28" s="573"/>
      <c r="V28" s="803"/>
      <c r="W28" s="803"/>
      <c r="X28" s="573"/>
      <c r="Y28" s="803"/>
      <c r="Z28" s="803"/>
      <c r="AA28" s="573"/>
      <c r="AB28" s="803"/>
      <c r="AC28" s="810"/>
    </row>
    <row r="29" spans="2:29" ht="14.45" hidden="1" customHeight="1">
      <c r="B29" s="812"/>
      <c r="C29" s="572"/>
      <c r="D29" s="806"/>
      <c r="E29" s="806"/>
      <c r="F29" s="572" t="s">
        <v>1125</v>
      </c>
      <c r="G29" s="806">
        <f>($D$15*$E$15)/100+(G$15*H$15)/10+($AB$15*$AC$15)/10</f>
        <v>2.83</v>
      </c>
      <c r="H29" s="806"/>
      <c r="I29" s="572" t="s">
        <v>1096</v>
      </c>
      <c r="J29" s="806">
        <f>($D$15*$E$15)/100+(J$15*K$15)/10+($AB$15*$AC$15)/10</f>
        <v>2.83</v>
      </c>
      <c r="K29" s="806"/>
      <c r="L29" s="572" t="s">
        <v>1131</v>
      </c>
      <c r="M29" s="806">
        <f>($D$15*$E$15)/100+(M$15*N$15)/10+($AB$15*$AC$15)/10</f>
        <v>2.83</v>
      </c>
      <c r="N29" s="806"/>
      <c r="O29" s="572" t="s">
        <v>1119</v>
      </c>
      <c r="P29" s="806">
        <f>($D$15*$E$15)/100+(P$15*Q$15)/10+($AB$15*$AC$15)/10</f>
        <v>2.83</v>
      </c>
      <c r="Q29" s="806"/>
      <c r="R29" s="575" t="s">
        <v>1122</v>
      </c>
      <c r="S29" s="806">
        <f>($D$15*$E$15)/100+(S$15*T$15)/10+($AB$15*$AC$15)/10</f>
        <v>2.83</v>
      </c>
      <c r="T29" s="806"/>
      <c r="U29" s="575"/>
      <c r="V29" s="806"/>
      <c r="W29" s="806"/>
      <c r="X29" s="575"/>
      <c r="Y29" s="806"/>
      <c r="Z29" s="806"/>
      <c r="AA29" s="575"/>
      <c r="AB29" s="806"/>
      <c r="AC29" s="807"/>
    </row>
    <row r="30" spans="2:29" ht="14.45" hidden="1" customHeight="1">
      <c r="B30" s="815" t="s">
        <v>85</v>
      </c>
      <c r="C30" s="570"/>
      <c r="D30" s="803"/>
      <c r="E30" s="803"/>
      <c r="F30" s="570" t="s">
        <v>1155</v>
      </c>
      <c r="G30" s="803">
        <f>($D$16*$E$16)/100+($D$17*$E$17)/10+(G$16*H$16)/10+(G$17*H$17)/10+($V$16*$W$16)/10</f>
        <v>13.07</v>
      </c>
      <c r="H30" s="803"/>
      <c r="I30" s="570" t="s">
        <v>1098</v>
      </c>
      <c r="J30" s="803">
        <f>($D$16*$E$16)/100+($D$17*$E$17)/10+(J$16*K$16)/10+(J$17*K$17)/10+($V$16*$W$16)/10</f>
        <v>13.07</v>
      </c>
      <c r="K30" s="803"/>
      <c r="L30" s="570" t="s">
        <v>1100</v>
      </c>
      <c r="M30" s="803">
        <f>($D$16*$E$16)/100+($D$17*$E$17)/10+(M$16*N$16)/10+(M$17*N$17)/10+($V$16*$W$16)/10</f>
        <v>13.07</v>
      </c>
      <c r="N30" s="803"/>
      <c r="O30" s="570" t="s">
        <v>1102</v>
      </c>
      <c r="P30" s="803">
        <f>($D$16*$E$16)/100+($D$17*$E$17)/10+(P$16*Q$16)/10+(P$17*Q$17)/10+($V$16*$W$16)/10</f>
        <v>13.07</v>
      </c>
      <c r="Q30" s="803"/>
      <c r="R30" s="573" t="s">
        <v>1104</v>
      </c>
      <c r="S30" s="803">
        <f>($D$16*$E$16)/100+($D$17*$E$17)/10+(S$16*T$16)/10+(S$17*T$17)/10+($V$16*$W$16)/10</f>
        <v>13.07</v>
      </c>
      <c r="T30" s="803"/>
      <c r="U30" s="573" t="s">
        <v>1126</v>
      </c>
      <c r="V30" s="803">
        <f>AVERAGE(G30,J30,M30,P30,S30)</f>
        <v>13.069999999999999</v>
      </c>
      <c r="W30" s="803"/>
      <c r="X30" s="573"/>
      <c r="Y30" s="803"/>
      <c r="Z30" s="803"/>
      <c r="AA30" s="573"/>
      <c r="AB30" s="803"/>
      <c r="AC30" s="810"/>
    </row>
    <row r="31" spans="2:29" ht="14.45" hidden="1" customHeight="1">
      <c r="B31" s="815"/>
      <c r="C31" s="570"/>
      <c r="D31" s="803"/>
      <c r="E31" s="803"/>
      <c r="F31" s="570" t="s">
        <v>1156</v>
      </c>
      <c r="G31" s="803">
        <f>($D$16*$E$16)/100+($D$17*$E$17)/10+(G$16*H$16)/10+(G$17*H$17)/10+($Y$16*$Z$16)/10</f>
        <v>13.22</v>
      </c>
      <c r="H31" s="803"/>
      <c r="I31" s="570" t="s">
        <v>1106</v>
      </c>
      <c r="J31" s="803">
        <f>($D$16*$E$16)/100+($D$17*$E$17)/10+(J$16*K$16)/10+(J$17*K$17)/10+($Y$16*$Z$16)/10</f>
        <v>13.22</v>
      </c>
      <c r="K31" s="803"/>
      <c r="L31" s="570" t="s">
        <v>1108</v>
      </c>
      <c r="M31" s="803">
        <f>($D$16*$E$16)/100+($D$17*$E$17)/10+(M$16*N$16)/10+(M$17*N$17)/10+($Y$16*$Z$16)/10</f>
        <v>13.22</v>
      </c>
      <c r="N31" s="803"/>
      <c r="O31" s="570" t="s">
        <v>1110</v>
      </c>
      <c r="P31" s="803">
        <f>($D$16*$E$16)/100+($D$17*$E$17)/10+(P$16*Q$16)/10+(P$17*Q$17)/10+($Y$16*$Z$16)/10</f>
        <v>13.22</v>
      </c>
      <c r="Q31" s="803"/>
      <c r="R31" s="573" t="s">
        <v>1112</v>
      </c>
      <c r="S31" s="803">
        <f>($D$16*$E$16)/100+($D$17*$E$17)/10+(S$16*T$16)/10+(S$17*T$17)/10+($Y$16*$Z$16)/10</f>
        <v>13.22</v>
      </c>
      <c r="T31" s="803"/>
      <c r="U31" s="573" t="s">
        <v>1127</v>
      </c>
      <c r="V31" s="803">
        <f>AVERAGE(G31,J31,M31,P31,S31)</f>
        <v>13.220000000000002</v>
      </c>
      <c r="W31" s="803"/>
      <c r="X31" s="573"/>
      <c r="Y31" s="803"/>
      <c r="Z31" s="803"/>
      <c r="AA31" s="573"/>
      <c r="AB31" s="803"/>
      <c r="AC31" s="810"/>
    </row>
    <row r="32" spans="2:29" ht="14.45" hidden="1" customHeight="1">
      <c r="B32" s="815"/>
      <c r="C32" s="570"/>
      <c r="D32" s="803"/>
      <c r="E32" s="803"/>
      <c r="F32" s="570" t="s">
        <v>1157</v>
      </c>
      <c r="G32" s="803">
        <f>($D$16*$E$16)/100+($D$17*$E$17)/10+(G$16*H$16)/10+(G$17*H$17)/10+($AB$16*$AC$16)/10</f>
        <v>13.37</v>
      </c>
      <c r="H32" s="803"/>
      <c r="I32" s="570" t="s">
        <v>1113</v>
      </c>
      <c r="J32" s="803">
        <f>($D$16*$E$16)/100+($D$17*$E$17)/10+(J$16*K$16)/10+(J$17*K$17)/10+($AB$16*$AC$16)/10</f>
        <v>13.37</v>
      </c>
      <c r="K32" s="803"/>
      <c r="L32" s="570" t="s">
        <v>1114</v>
      </c>
      <c r="M32" s="803">
        <f>($D$16*$E$16)/100+($D$17*$E$17)/10+(M$16*N$16)/10+(M$17*N$17)/10+($AB$16*$AC$16)/10</f>
        <v>13.37</v>
      </c>
      <c r="N32" s="803"/>
      <c r="O32" s="570" t="s">
        <v>1115</v>
      </c>
      <c r="P32" s="803">
        <f>($D$16*$E$16)/100+($D$17*$E$17)/10+(P$16*Q$16)/10+(P$17*Q$17)/10+($AB$16*$AC$16)/10</f>
        <v>13.37</v>
      </c>
      <c r="Q32" s="803"/>
      <c r="R32" s="573" t="s">
        <v>1116</v>
      </c>
      <c r="S32" s="803">
        <f>($D$16*$E$16)/100+($D$17*$E$17)/10+(S$16*T$16)/10+(S$17*T$17)/10+($AB$16*$AC$16)/10</f>
        <v>13.37</v>
      </c>
      <c r="T32" s="803"/>
      <c r="U32" s="573" t="s">
        <v>1128</v>
      </c>
      <c r="V32" s="803">
        <f>AVERAGE(G32,J32,M32,P32,S32)</f>
        <v>13.37</v>
      </c>
      <c r="W32" s="803"/>
      <c r="X32" s="573"/>
      <c r="Y32" s="803"/>
      <c r="Z32" s="803"/>
      <c r="AA32" s="573"/>
      <c r="AB32" s="803"/>
      <c r="AC32" s="810"/>
    </row>
    <row r="33" spans="2:29" ht="14.45" hidden="1" customHeight="1">
      <c r="B33" s="811" t="s">
        <v>84</v>
      </c>
      <c r="C33" s="571" t="s">
        <v>5</v>
      </c>
      <c r="D33" s="813">
        <f>(D18*E18)/100</f>
        <v>1.4999999999999999E-2</v>
      </c>
      <c r="E33" s="813"/>
      <c r="F33" s="571" t="s">
        <v>90</v>
      </c>
      <c r="G33" s="813">
        <f>(G18*H18)/10</f>
        <v>0.3</v>
      </c>
      <c r="H33" s="813"/>
      <c r="I33" s="571" t="s">
        <v>80</v>
      </c>
      <c r="J33" s="813">
        <f>(J18*K18)/10</f>
        <v>0.1</v>
      </c>
      <c r="K33" s="813"/>
      <c r="L33" s="571" t="s">
        <v>93</v>
      </c>
      <c r="M33" s="813">
        <f>(M18*N18)/10</f>
        <v>2.5</v>
      </c>
      <c r="N33" s="813"/>
      <c r="O33" s="571" t="s">
        <v>6</v>
      </c>
      <c r="P33" s="813">
        <f>(P18*Q18)/10</f>
        <v>0.1</v>
      </c>
      <c r="Q33" s="813"/>
      <c r="R33" s="574" t="s">
        <v>95</v>
      </c>
      <c r="S33" s="813">
        <f>(S18*T18)/10</f>
        <v>7.4</v>
      </c>
      <c r="T33" s="813"/>
      <c r="U33" s="574" t="s">
        <v>8</v>
      </c>
      <c r="V33" s="813">
        <f>(V18*W18)/10</f>
        <v>0.05</v>
      </c>
      <c r="W33" s="813"/>
      <c r="X33" s="574" t="s">
        <v>100</v>
      </c>
      <c r="Y33" s="813">
        <f>(Y18*Z18)/10</f>
        <v>0.05</v>
      </c>
      <c r="Z33" s="813"/>
      <c r="AA33" s="574" t="s">
        <v>81</v>
      </c>
      <c r="AB33" s="813">
        <f>(AB18*AC18)/10</f>
        <v>0.05</v>
      </c>
      <c r="AC33" s="814"/>
    </row>
    <row r="34" spans="2:29" ht="14.45" hidden="1" customHeight="1">
      <c r="B34" s="812"/>
      <c r="C34" s="572" t="s">
        <v>96</v>
      </c>
      <c r="D34" s="806">
        <f>(D19*E19)/10</f>
        <v>0.2</v>
      </c>
      <c r="E34" s="806"/>
      <c r="F34" s="572" t="s">
        <v>7</v>
      </c>
      <c r="G34" s="806">
        <f>(G19*H19)/10</f>
        <v>8</v>
      </c>
      <c r="H34" s="806"/>
      <c r="I34" s="572" t="s">
        <v>94</v>
      </c>
      <c r="J34" s="806">
        <f>(J19*K19)/10</f>
        <v>4.5999999999999996</v>
      </c>
      <c r="K34" s="806"/>
      <c r="L34" s="572" t="s">
        <v>91</v>
      </c>
      <c r="M34" s="806">
        <f>(M19*N19)/10</f>
        <v>0.4</v>
      </c>
      <c r="N34" s="806"/>
      <c r="O34" s="572" t="s">
        <v>79</v>
      </c>
      <c r="P34" s="806">
        <f>(P19*Q19)/10</f>
        <v>8</v>
      </c>
      <c r="Q34" s="806"/>
      <c r="R34" s="575"/>
      <c r="S34" s="806"/>
      <c r="T34" s="806"/>
      <c r="U34" s="575"/>
      <c r="V34" s="806"/>
      <c r="W34" s="806"/>
      <c r="X34" s="575"/>
      <c r="Y34" s="806"/>
      <c r="Z34" s="806"/>
      <c r="AA34" s="575"/>
      <c r="AB34" s="806"/>
      <c r="AC34" s="807"/>
    </row>
    <row r="35" spans="2:29" ht="14.45" hidden="1" customHeight="1" thickBot="1">
      <c r="B35" s="581" t="s">
        <v>87</v>
      </c>
      <c r="C35" s="576" t="s">
        <v>164</v>
      </c>
      <c r="D35" s="808">
        <f>(D20*E20)/100</f>
        <v>0.01</v>
      </c>
      <c r="E35" s="808"/>
      <c r="F35" s="576" t="s">
        <v>165</v>
      </c>
      <c r="G35" s="808">
        <f>(G20*H20)/10</f>
        <v>0.13200000000000001</v>
      </c>
      <c r="H35" s="808"/>
      <c r="I35" s="576" t="s">
        <v>166</v>
      </c>
      <c r="J35" s="808">
        <f>(J20*K20)/10</f>
        <v>0.26400000000000001</v>
      </c>
      <c r="K35" s="808"/>
      <c r="L35" s="576" t="s">
        <v>167</v>
      </c>
      <c r="M35" s="808">
        <f>(M20*N20)/10</f>
        <v>0.13200000000000001</v>
      </c>
      <c r="N35" s="808"/>
      <c r="O35" s="576" t="s">
        <v>168</v>
      </c>
      <c r="P35" s="808">
        <f>(P20*Q20)/10</f>
        <v>9.9000000000000005E-2</v>
      </c>
      <c r="Q35" s="808"/>
      <c r="R35" s="577" t="s">
        <v>169</v>
      </c>
      <c r="S35" s="808">
        <f>(S20*T20)/10</f>
        <v>0.92400000000000004</v>
      </c>
      <c r="T35" s="808"/>
      <c r="U35" s="577" t="s">
        <v>170</v>
      </c>
      <c r="V35" s="808">
        <f>(V20*W20)/10</f>
        <v>0.19800000000000001</v>
      </c>
      <c r="W35" s="808"/>
      <c r="X35" s="577" t="s">
        <v>171</v>
      </c>
      <c r="Y35" s="808">
        <f>(Y20*Z20)/10</f>
        <v>0.19800000000000001</v>
      </c>
      <c r="Z35" s="808"/>
      <c r="AA35" s="577" t="s">
        <v>172</v>
      </c>
      <c r="AB35" s="808">
        <f>(AB20*AC20)/10</f>
        <v>0.19800000000000001</v>
      </c>
      <c r="AC35" s="809"/>
    </row>
    <row r="36" spans="2:29" ht="14.45" hidden="1" customHeight="1" thickTop="1" thickBot="1">
      <c r="B36" s="106"/>
      <c r="C36" s="123"/>
      <c r="D36" s="106"/>
      <c r="E36" s="124"/>
      <c r="F36" s="123"/>
      <c r="G36" s="106"/>
      <c r="H36" s="124"/>
      <c r="I36" s="123"/>
      <c r="J36" s="106"/>
      <c r="K36" s="124"/>
      <c r="L36" s="123"/>
      <c r="M36" s="106"/>
      <c r="N36" s="124"/>
      <c r="O36" s="123"/>
      <c r="P36" s="106"/>
      <c r="Q36" s="124"/>
      <c r="R36" s="107"/>
      <c r="S36" s="106"/>
      <c r="T36" s="124"/>
      <c r="U36" s="107"/>
      <c r="V36" s="106"/>
      <c r="W36" s="124"/>
      <c r="X36" s="107"/>
      <c r="Y36" s="106"/>
      <c r="Z36" s="124"/>
      <c r="AA36" s="107"/>
      <c r="AB36" s="106"/>
      <c r="AC36" s="124"/>
    </row>
    <row r="37" spans="2:29" ht="14.45" customHeight="1" thickTop="1">
      <c r="B37" s="489" t="s">
        <v>186</v>
      </c>
      <c r="C37" s="496" t="s">
        <v>187</v>
      </c>
      <c r="D37" s="801" t="s">
        <v>188</v>
      </c>
      <c r="E37" s="801"/>
      <c r="F37" s="496" t="s">
        <v>173</v>
      </c>
      <c r="G37" s="801" t="s">
        <v>175</v>
      </c>
      <c r="H37" s="801"/>
      <c r="I37" s="496" t="s">
        <v>173</v>
      </c>
      <c r="J37" s="801" t="s">
        <v>175</v>
      </c>
      <c r="K37" s="801"/>
      <c r="L37" s="496" t="s">
        <v>173</v>
      </c>
      <c r="M37" s="801" t="s">
        <v>175</v>
      </c>
      <c r="N37" s="801"/>
      <c r="O37" s="496" t="s">
        <v>173</v>
      </c>
      <c r="P37" s="801" t="s">
        <v>175</v>
      </c>
      <c r="Q37" s="801"/>
      <c r="R37" s="496" t="s">
        <v>173</v>
      </c>
      <c r="S37" s="801" t="s">
        <v>175</v>
      </c>
      <c r="T37" s="801"/>
      <c r="U37" s="496" t="s">
        <v>173</v>
      </c>
      <c r="V37" s="801" t="s">
        <v>175</v>
      </c>
      <c r="W37" s="801"/>
      <c r="X37" s="496" t="s">
        <v>173</v>
      </c>
      <c r="Y37" s="801" t="s">
        <v>175</v>
      </c>
      <c r="Z37" s="801"/>
      <c r="AA37" s="497" t="s">
        <v>1158</v>
      </c>
    </row>
    <row r="38" spans="2:29" ht="14.45" customHeight="1">
      <c r="B38" s="841" t="s">
        <v>22</v>
      </c>
      <c r="C38" s="838" t="s">
        <v>0</v>
      </c>
      <c r="D38" s="834" t="s">
        <v>86</v>
      </c>
      <c r="E38" s="834"/>
      <c r="F38" s="431" t="s">
        <v>1076</v>
      </c>
      <c r="G38" s="795">
        <f t="shared" ref="G38:G101" ca="1" si="0">IF(F38="","",SUMIF($C$23:$AC$35,F38,$D$23))</f>
        <v>2.76</v>
      </c>
      <c r="H38" s="795"/>
      <c r="I38" s="431"/>
      <c r="J38" s="795" t="str">
        <f>IF(I38="","",SUMIF($C$23:$AC$35,I38,$D$23))</f>
        <v/>
      </c>
      <c r="K38" s="795"/>
      <c r="L38" s="431"/>
      <c r="M38" s="795" t="str">
        <f t="shared" ref="M38:M101" si="1">IF(L38="","",SUMIF($C$23:$AC$35,L38,$D$23))</f>
        <v/>
      </c>
      <c r="N38" s="795"/>
      <c r="O38" s="431"/>
      <c r="P38" s="795" t="str">
        <f t="shared" ref="P38:P101" si="2">IF(O38="","",SUMIF($C$23:$AC$35,O38,$D$23))</f>
        <v/>
      </c>
      <c r="Q38" s="795"/>
      <c r="R38" s="431"/>
      <c r="S38" s="795" t="str">
        <f t="shared" ref="S38:S101" si="3">IF(R38="","",SUMIF($C$23:$AC$35,R38,$D$23))</f>
        <v/>
      </c>
      <c r="T38" s="795"/>
      <c r="U38" s="431"/>
      <c r="V38" s="795" t="str">
        <f>IF(U38="","",SUMIF($C$23:$AC$35,U38,$D$23))</f>
        <v/>
      </c>
      <c r="W38" s="795"/>
      <c r="X38" s="431"/>
      <c r="Y38" s="795" t="str">
        <f t="shared" ref="Y38:Y101" si="4">IF(X38="","",SUMIF($C$23:$AC$35,X38,$D$23))</f>
        <v/>
      </c>
      <c r="Z38" s="795"/>
      <c r="AA38" s="498">
        <f ca="1">IFERROR(IF(MATCH(D38,{"채집","벌목","채광","수렵","낚시","고고학"},0)&lt;5,AVERAGE(F38:Z38),SUM(F38:Z38))/CHOOSE(MATCH(D38,{"채집","벌목","채광","수렵","낚시","고고학"},0),30,45,35,84,44,62)*$W$6,0)</f>
        <v>1182.8571428571427</v>
      </c>
    </row>
    <row r="39" spans="2:29" ht="14.45" customHeight="1">
      <c r="B39" s="841"/>
      <c r="C39" s="840"/>
      <c r="D39" s="833" t="s">
        <v>84</v>
      </c>
      <c r="E39" s="833"/>
      <c r="F39" s="427" t="s">
        <v>5</v>
      </c>
      <c r="G39" s="794">
        <f t="shared" ca="1" si="0"/>
        <v>1.4999999999999999E-2</v>
      </c>
      <c r="H39" s="794"/>
      <c r="I39" s="427" t="s">
        <v>6</v>
      </c>
      <c r="J39" s="794">
        <f ca="1">IF(I39="","",SUMIF($C$23:$AC$35,I39,$D$23))</f>
        <v>0.1</v>
      </c>
      <c r="K39" s="794"/>
      <c r="L39" s="427" t="s">
        <v>7</v>
      </c>
      <c r="M39" s="794">
        <f t="shared" ca="1" si="1"/>
        <v>8</v>
      </c>
      <c r="N39" s="794"/>
      <c r="O39" s="427" t="s">
        <v>8</v>
      </c>
      <c r="P39" s="794">
        <f t="shared" ca="1" si="2"/>
        <v>0.05</v>
      </c>
      <c r="Q39" s="794"/>
      <c r="R39" s="427"/>
      <c r="S39" s="794" t="str">
        <f t="shared" si="3"/>
        <v/>
      </c>
      <c r="T39" s="794"/>
      <c r="U39" s="427"/>
      <c r="V39" s="794" t="str">
        <f>IF(U39="","",SUMIF($C$14:$AA$19,U39,#REF!))</f>
        <v/>
      </c>
      <c r="W39" s="794"/>
      <c r="X39" s="427"/>
      <c r="Y39" s="794" t="str">
        <f t="shared" si="4"/>
        <v/>
      </c>
      <c r="Z39" s="794"/>
      <c r="AA39" s="499">
        <f ca="1">IFERROR(IF(MATCH(D39,{"채집","벌목","채광","수렵","낚시","고고학"},0)&lt;5,AVERAGE(F39:Z39),SUM(F39:Z39))/CHOOSE(MATCH(D39,{"채집","벌목","채광","수렵","낚시","고고학"},0),30,45,35,84,44,62)*$W$6,0)</f>
        <v>2783.5227272727275</v>
      </c>
    </row>
    <row r="40" spans="2:29" ht="14.45" customHeight="1">
      <c r="B40" s="841"/>
      <c r="C40" s="838" t="s">
        <v>2</v>
      </c>
      <c r="D40" s="834" t="s">
        <v>83</v>
      </c>
      <c r="E40" s="834"/>
      <c r="F40" s="431" t="s">
        <v>72</v>
      </c>
      <c r="G40" s="795">
        <f t="shared" ca="1" si="0"/>
        <v>2.4</v>
      </c>
      <c r="H40" s="795"/>
      <c r="I40" s="431" t="s">
        <v>74</v>
      </c>
      <c r="J40" s="795">
        <f ca="1">IF(I40="","",SUMIF($C$23:$AC$35,I40,$D$23))</f>
        <v>0.74</v>
      </c>
      <c r="K40" s="795"/>
      <c r="L40" s="431"/>
      <c r="M40" s="795" t="str">
        <f t="shared" si="1"/>
        <v/>
      </c>
      <c r="N40" s="795"/>
      <c r="O40" s="431"/>
      <c r="P40" s="795" t="str">
        <f t="shared" si="2"/>
        <v/>
      </c>
      <c r="Q40" s="795"/>
      <c r="R40" s="431"/>
      <c r="S40" s="795" t="str">
        <f t="shared" si="3"/>
        <v/>
      </c>
      <c r="T40" s="795"/>
      <c r="U40" s="431"/>
      <c r="V40" s="795" t="str">
        <f>IF(U40="","",SUMIF($C$14:$AA$19,U40,#REF!))</f>
        <v/>
      </c>
      <c r="W40" s="795"/>
      <c r="X40" s="431"/>
      <c r="Y40" s="795" t="str">
        <f t="shared" si="4"/>
        <v/>
      </c>
      <c r="Z40" s="795"/>
      <c r="AA40" s="498">
        <f ca="1">IFERROR(IF(MATCH(D40,{"채집","벌목","채광","수렵","낚시","고고학"},0)&lt;5,AVERAGE(F40:Z40),SUM(F40:Z40))/CHOOSE(MATCH(D40,{"채집","벌목","채광","수렵","낚시","고고학"},0),30,45,35,84,44,62)*$W$6,0)</f>
        <v>784.99999999999989</v>
      </c>
    </row>
    <row r="41" spans="2:29" ht="14.45" customHeight="1">
      <c r="B41" s="841"/>
      <c r="C41" s="839"/>
      <c r="D41" s="832" t="s">
        <v>86</v>
      </c>
      <c r="E41" s="832"/>
      <c r="F41" s="432" t="s">
        <v>1123</v>
      </c>
      <c r="G41" s="793">
        <f t="shared" ca="1" si="0"/>
        <v>2.76</v>
      </c>
      <c r="H41" s="793"/>
      <c r="I41" s="432"/>
      <c r="J41" s="793" t="str">
        <f>IF(I41="","",SUMIF($C$14:$AA$19,I41,#REF!))</f>
        <v/>
      </c>
      <c r="K41" s="793"/>
      <c r="L41" s="432"/>
      <c r="M41" s="793" t="str">
        <f t="shared" si="1"/>
        <v/>
      </c>
      <c r="N41" s="793"/>
      <c r="O41" s="432"/>
      <c r="P41" s="793" t="str">
        <f t="shared" si="2"/>
        <v/>
      </c>
      <c r="Q41" s="793"/>
      <c r="R41" s="432"/>
      <c r="S41" s="793" t="str">
        <f t="shared" si="3"/>
        <v/>
      </c>
      <c r="T41" s="793"/>
      <c r="U41" s="432"/>
      <c r="V41" s="793" t="str">
        <f>IF(U41="","",SUMIF($C$14:$AA$19,U41,#REF!))</f>
        <v/>
      </c>
      <c r="W41" s="793"/>
      <c r="X41" s="432"/>
      <c r="Y41" s="793" t="str">
        <f t="shared" si="4"/>
        <v/>
      </c>
      <c r="Z41" s="793"/>
      <c r="AA41" s="500">
        <f ca="1">IFERROR(IF(MATCH(D41,{"채집","벌목","채광","수렵","낚시","고고학"},0)&lt;5,AVERAGE(F41:Z41),SUM(F41:Z41))/CHOOSE(MATCH(D41,{"채집","벌목","채광","수렵","낚시","고고학"},0),30,45,35,84,44,62)*$W$6,0)</f>
        <v>1182.8571428571427</v>
      </c>
    </row>
    <row r="42" spans="2:29" ht="14.45" customHeight="1">
      <c r="B42" s="841"/>
      <c r="C42" s="838" t="s">
        <v>3</v>
      </c>
      <c r="D42" s="834" t="s">
        <v>86</v>
      </c>
      <c r="E42" s="842"/>
      <c r="F42" s="433" t="s">
        <v>1076</v>
      </c>
      <c r="G42" s="794">
        <f t="shared" ca="1" si="0"/>
        <v>2.76</v>
      </c>
      <c r="H42" s="794"/>
      <c r="I42" s="427" t="s">
        <v>1117</v>
      </c>
      <c r="J42" s="794">
        <f ca="1">IF(I42="","",SUMIF($C$23:$AC$35,I42,$D$23))</f>
        <v>2.76</v>
      </c>
      <c r="K42" s="794"/>
      <c r="L42" s="427"/>
      <c r="M42" s="794" t="str">
        <f t="shared" si="1"/>
        <v/>
      </c>
      <c r="N42" s="794"/>
      <c r="O42" s="427"/>
      <c r="P42" s="794" t="str">
        <f t="shared" si="2"/>
        <v/>
      </c>
      <c r="Q42" s="794"/>
      <c r="R42" s="427"/>
      <c r="S42" s="794" t="str">
        <f t="shared" si="3"/>
        <v/>
      </c>
      <c r="T42" s="794"/>
      <c r="U42" s="427"/>
      <c r="V42" s="794" t="str">
        <f>IF(U42="","",SUMIF($C$14:$AA$19,U42,#REF!))</f>
        <v/>
      </c>
      <c r="W42" s="794"/>
      <c r="X42" s="427"/>
      <c r="Y42" s="794" t="str">
        <f t="shared" si="4"/>
        <v/>
      </c>
      <c r="Z42" s="794"/>
      <c r="AA42" s="499">
        <f ca="1">IFERROR(IF(MATCH(D42,{"채집","벌목","채광","수렵","낚시","고고학"},0)&lt;5,AVERAGE(F42:Z42),SUM(F42:Z42))/CHOOSE(MATCH(D42,{"채집","벌목","채광","수렵","낚시","고고학"},0),30,45,35,84,44,62)*$W$6,0)</f>
        <v>1182.8571428571427</v>
      </c>
    </row>
    <row r="43" spans="2:29" ht="14.45" customHeight="1">
      <c r="B43" s="841"/>
      <c r="C43" s="840"/>
      <c r="D43" s="833" t="s">
        <v>87</v>
      </c>
      <c r="E43" s="844"/>
      <c r="F43" s="433" t="s">
        <v>164</v>
      </c>
      <c r="G43" s="794">
        <f t="shared" ca="1" si="0"/>
        <v>0.01</v>
      </c>
      <c r="H43" s="794"/>
      <c r="I43" s="427" t="s">
        <v>165</v>
      </c>
      <c r="J43" s="794">
        <f ca="1">IF(I43="","",SUMIF($C$23:$AC$35,I43,$D$23))</f>
        <v>0.13200000000000001</v>
      </c>
      <c r="K43" s="794"/>
      <c r="L43" s="427" t="s">
        <v>166</v>
      </c>
      <c r="M43" s="794">
        <f t="shared" ca="1" si="1"/>
        <v>0.26400000000000001</v>
      </c>
      <c r="N43" s="794"/>
      <c r="O43" s="427" t="s">
        <v>167</v>
      </c>
      <c r="P43" s="794">
        <f t="shared" ca="1" si="2"/>
        <v>0.13200000000000001</v>
      </c>
      <c r="Q43" s="794"/>
      <c r="R43" s="427" t="s">
        <v>168</v>
      </c>
      <c r="S43" s="794">
        <f t="shared" ca="1" si="3"/>
        <v>9.9000000000000005E-2</v>
      </c>
      <c r="T43" s="794"/>
      <c r="U43" s="427" t="s">
        <v>169</v>
      </c>
      <c r="V43" s="794">
        <f t="shared" ref="V43:V106" ca="1" si="5">IF(U43="","",SUMIF($C$23:$AC$35,U43,$D$23))</f>
        <v>0.92400000000000004</v>
      </c>
      <c r="W43" s="794"/>
      <c r="X43" s="427" t="s">
        <v>170</v>
      </c>
      <c r="Y43" s="794">
        <f t="shared" ca="1" si="4"/>
        <v>0.19800000000000001</v>
      </c>
      <c r="Z43" s="794"/>
      <c r="AA43" s="499">
        <f ca="1">IFERROR(IF(MATCH(D43,{"채집","벌목","채광","수렵","낚시","고고학"},0)&lt;5,AVERAGE(F43:Z43),SUM(F43:Z43))/CHOOSE(MATCH(D43,{"채집","벌목","채광","수렵","낚시","고고학"},0),30,45,35,84,44,62)*$W$6,0)</f>
        <v>425.56451612903226</v>
      </c>
    </row>
    <row r="44" spans="2:29" ht="14.45" customHeight="1">
      <c r="B44" s="841"/>
      <c r="C44" s="838" t="s">
        <v>4</v>
      </c>
      <c r="D44" s="834" t="s">
        <v>82</v>
      </c>
      <c r="E44" s="842"/>
      <c r="F44" s="434" t="s">
        <v>1086</v>
      </c>
      <c r="G44" s="795">
        <f t="shared" ca="1" si="0"/>
        <v>5.5650000000000004</v>
      </c>
      <c r="H44" s="795"/>
      <c r="I44" s="431" t="s">
        <v>1080</v>
      </c>
      <c r="J44" s="795">
        <f ca="1">IF(I44="","",SUMIF($C$23:$AC$35,I44,$D$23))</f>
        <v>5.5650000000000004</v>
      </c>
      <c r="K44" s="795"/>
      <c r="L44" s="431"/>
      <c r="M44" s="795" t="str">
        <f t="shared" si="1"/>
        <v/>
      </c>
      <c r="N44" s="795"/>
      <c r="O44" s="431"/>
      <c r="P44" s="795" t="str">
        <f t="shared" si="2"/>
        <v/>
      </c>
      <c r="Q44" s="795"/>
      <c r="R44" s="431"/>
      <c r="S44" s="795" t="str">
        <f t="shared" si="3"/>
        <v/>
      </c>
      <c r="T44" s="795"/>
      <c r="U44" s="431"/>
      <c r="V44" s="795" t="str">
        <f t="shared" si="5"/>
        <v/>
      </c>
      <c r="W44" s="795"/>
      <c r="X44" s="431"/>
      <c r="Y44" s="795" t="str">
        <f t="shared" si="4"/>
        <v/>
      </c>
      <c r="Z44" s="795"/>
      <c r="AA44" s="498">
        <f ca="1">IFERROR(IF(MATCH(D44,{"채집","벌목","채광","수렵","낚시","고고학"},0)&lt;5,AVERAGE(F44:Z44),SUM(F44:Z44))/CHOOSE(MATCH(D44,{"채집","벌목","채광","수렵","낚시","고고학"},0),30,45,35,84,44,62)*$W$6,0)</f>
        <v>1855.0000000000002</v>
      </c>
    </row>
    <row r="45" spans="2:29" ht="14.45" customHeight="1">
      <c r="B45" s="841"/>
      <c r="C45" s="840"/>
      <c r="D45" s="833" t="s">
        <v>85</v>
      </c>
      <c r="E45" s="844"/>
      <c r="F45" s="433" t="s">
        <v>1097</v>
      </c>
      <c r="G45" s="794">
        <f t="shared" ca="1" si="0"/>
        <v>13.07</v>
      </c>
      <c r="H45" s="794"/>
      <c r="I45" s="427"/>
      <c r="J45" s="794" t="str">
        <f>IF(I45="","",SUMIF($C$14:$AA$19,I45,#REF!))</f>
        <v/>
      </c>
      <c r="K45" s="794"/>
      <c r="L45" s="427"/>
      <c r="M45" s="794" t="str">
        <f t="shared" si="1"/>
        <v/>
      </c>
      <c r="N45" s="794"/>
      <c r="O45" s="427"/>
      <c r="P45" s="794" t="str">
        <f t="shared" si="2"/>
        <v/>
      </c>
      <c r="Q45" s="794"/>
      <c r="R45" s="427"/>
      <c r="S45" s="794" t="str">
        <f t="shared" si="3"/>
        <v/>
      </c>
      <c r="T45" s="794"/>
      <c r="U45" s="427"/>
      <c r="V45" s="794" t="str">
        <f t="shared" si="5"/>
        <v/>
      </c>
      <c r="W45" s="794"/>
      <c r="X45" s="427"/>
      <c r="Y45" s="794" t="str">
        <f t="shared" si="4"/>
        <v/>
      </c>
      <c r="Z45" s="794"/>
      <c r="AA45" s="499">
        <f ca="1">IFERROR(IF(MATCH(D45,{"채집","벌목","채광","수렵","낚시","고고학"},0)&lt;5,AVERAGE(F45:Z45),SUM(F45:Z45))/CHOOSE(MATCH(D45,{"채집","벌목","채광","수렵","낚시","고고학"},0),30,45,35,84,44,62)*$W$6,0)</f>
        <v>2333.9285714285716</v>
      </c>
    </row>
    <row r="46" spans="2:29" ht="14.45" customHeight="1">
      <c r="B46" s="841"/>
      <c r="C46" s="839"/>
      <c r="D46" s="832" t="s">
        <v>87</v>
      </c>
      <c r="E46" s="843"/>
      <c r="F46" s="435" t="s">
        <v>164</v>
      </c>
      <c r="G46" s="793">
        <f t="shared" ca="1" si="0"/>
        <v>0.01</v>
      </c>
      <c r="H46" s="793"/>
      <c r="I46" s="432" t="s">
        <v>165</v>
      </c>
      <c r="J46" s="793">
        <f t="shared" ref="J46:J109" ca="1" si="6">IF(I46="","",SUMIF($C$23:$AC$35,I46,$D$23))</f>
        <v>0.13200000000000001</v>
      </c>
      <c r="K46" s="793"/>
      <c r="L46" s="432" t="s">
        <v>166</v>
      </c>
      <c r="M46" s="793">
        <f t="shared" ca="1" si="1"/>
        <v>0.26400000000000001</v>
      </c>
      <c r="N46" s="793"/>
      <c r="O46" s="432" t="s">
        <v>167</v>
      </c>
      <c r="P46" s="793">
        <f t="shared" ca="1" si="2"/>
        <v>0.13200000000000001</v>
      </c>
      <c r="Q46" s="793"/>
      <c r="R46" s="432" t="s">
        <v>168</v>
      </c>
      <c r="S46" s="793">
        <f t="shared" ca="1" si="3"/>
        <v>9.9000000000000005E-2</v>
      </c>
      <c r="T46" s="793"/>
      <c r="U46" s="432" t="s">
        <v>169</v>
      </c>
      <c r="V46" s="793">
        <f t="shared" ca="1" si="5"/>
        <v>0.92400000000000004</v>
      </c>
      <c r="W46" s="793"/>
      <c r="X46" s="432" t="s">
        <v>170</v>
      </c>
      <c r="Y46" s="793">
        <f t="shared" ca="1" si="4"/>
        <v>0.19800000000000001</v>
      </c>
      <c r="Z46" s="793"/>
      <c r="AA46" s="500">
        <f ca="1">IFERROR(IF(MATCH(D46,{"채집","벌목","채광","수렵","낚시","고고학"},0)&lt;5,AVERAGE(F46:Z46),SUM(F46:Z46))/CHOOSE(MATCH(D46,{"채집","벌목","채광","수렵","낚시","고고학"},0),30,45,35,84,44,62)*$W$6,0)</f>
        <v>425.56451612903226</v>
      </c>
    </row>
    <row r="47" spans="2:29" ht="14.45" customHeight="1">
      <c r="B47" s="841" t="s">
        <v>23</v>
      </c>
      <c r="C47" s="838" t="s">
        <v>9</v>
      </c>
      <c r="D47" s="834" t="s">
        <v>83</v>
      </c>
      <c r="E47" s="842"/>
      <c r="F47" s="434" t="s">
        <v>73</v>
      </c>
      <c r="G47" s="795">
        <f t="shared" ca="1" si="0"/>
        <v>0.17</v>
      </c>
      <c r="H47" s="795"/>
      <c r="I47" s="431" t="s">
        <v>78</v>
      </c>
      <c r="J47" s="795">
        <f t="shared" ca="1" si="6"/>
        <v>1.06</v>
      </c>
      <c r="K47" s="795"/>
      <c r="L47" s="431"/>
      <c r="M47" s="795" t="str">
        <f t="shared" si="1"/>
        <v/>
      </c>
      <c r="N47" s="795"/>
      <c r="O47" s="431"/>
      <c r="P47" s="795" t="str">
        <f t="shared" si="2"/>
        <v/>
      </c>
      <c r="Q47" s="795"/>
      <c r="R47" s="431"/>
      <c r="S47" s="795" t="str">
        <f t="shared" si="3"/>
        <v/>
      </c>
      <c r="T47" s="795"/>
      <c r="U47" s="431"/>
      <c r="V47" s="795" t="str">
        <f t="shared" si="5"/>
        <v/>
      </c>
      <c r="W47" s="795"/>
      <c r="X47" s="431"/>
      <c r="Y47" s="795" t="str">
        <f t="shared" si="4"/>
        <v/>
      </c>
      <c r="Z47" s="799"/>
      <c r="AA47" s="501">
        <f ca="1">IFERROR(IF(MATCH(D47,{"채집","벌목","채광","수렵","낚시","고고학"},0)&lt;5,AVERAGE(F47:Z47),SUM(F47:Z47))/CHOOSE(MATCH(D47,{"채집","벌목","채광","수렵","낚시","고고학"},0),30,45,35,84,44,62)*$W$6,0)</f>
        <v>307.5</v>
      </c>
    </row>
    <row r="48" spans="2:29" ht="14.45" customHeight="1">
      <c r="B48" s="841"/>
      <c r="C48" s="839"/>
      <c r="D48" s="832" t="s">
        <v>85</v>
      </c>
      <c r="E48" s="843"/>
      <c r="F48" s="435" t="s">
        <v>1126</v>
      </c>
      <c r="G48" s="793">
        <f t="shared" ca="1" si="0"/>
        <v>13.069999999999999</v>
      </c>
      <c r="H48" s="793"/>
      <c r="I48" s="432" t="s">
        <v>1101</v>
      </c>
      <c r="J48" s="793">
        <f t="shared" ca="1" si="6"/>
        <v>13.07</v>
      </c>
      <c r="K48" s="793"/>
      <c r="L48" s="432"/>
      <c r="M48" s="793" t="str">
        <f t="shared" si="1"/>
        <v/>
      </c>
      <c r="N48" s="793"/>
      <c r="O48" s="432"/>
      <c r="P48" s="793" t="str">
        <f t="shared" si="2"/>
        <v/>
      </c>
      <c r="Q48" s="793"/>
      <c r="R48" s="432"/>
      <c r="S48" s="793" t="str">
        <f t="shared" si="3"/>
        <v/>
      </c>
      <c r="T48" s="793"/>
      <c r="U48" s="432"/>
      <c r="V48" s="793" t="str">
        <f>IF(U48="","",SUMIF($C$23:$AC$35,U48,$D$23))</f>
        <v/>
      </c>
      <c r="W48" s="793"/>
      <c r="X48" s="432"/>
      <c r="Y48" s="793" t="str">
        <f t="shared" si="4"/>
        <v/>
      </c>
      <c r="Z48" s="800"/>
      <c r="AA48" s="501">
        <f ca="1">IFERROR(IF(MATCH(D48,{"채집","벌목","채광","수렵","낚시","고고학"},0)&lt;5,AVERAGE(F48:Z48),SUM(F48:Z48))/CHOOSE(MATCH(D48,{"채집","벌목","채광","수렵","낚시","고고학"},0),30,45,35,84,44,62)*$W$6,0)</f>
        <v>2333.9285714285716</v>
      </c>
    </row>
    <row r="49" spans="2:27" ht="14.45" customHeight="1">
      <c r="B49" s="841"/>
      <c r="C49" s="838" t="s">
        <v>10</v>
      </c>
      <c r="D49" s="834" t="s">
        <v>86</v>
      </c>
      <c r="E49" s="842"/>
      <c r="F49" s="434" t="s">
        <v>1123</v>
      </c>
      <c r="G49" s="795">
        <f t="shared" ca="1" si="0"/>
        <v>2.76</v>
      </c>
      <c r="H49" s="795"/>
      <c r="I49" s="431" t="s">
        <v>1120</v>
      </c>
      <c r="J49" s="795">
        <f t="shared" ca="1" si="6"/>
        <v>2.76</v>
      </c>
      <c r="K49" s="795"/>
      <c r="L49" s="431"/>
      <c r="M49" s="795" t="str">
        <f t="shared" si="1"/>
        <v/>
      </c>
      <c r="N49" s="795"/>
      <c r="O49" s="431"/>
      <c r="P49" s="795" t="str">
        <f t="shared" si="2"/>
        <v/>
      </c>
      <c r="Q49" s="795"/>
      <c r="R49" s="431"/>
      <c r="S49" s="795" t="str">
        <f t="shared" si="3"/>
        <v/>
      </c>
      <c r="T49" s="795"/>
      <c r="U49" s="431"/>
      <c r="V49" s="795" t="str">
        <f t="shared" si="5"/>
        <v/>
      </c>
      <c r="W49" s="795"/>
      <c r="X49" s="431"/>
      <c r="Y49" s="795" t="str">
        <f t="shared" si="4"/>
        <v/>
      </c>
      <c r="Z49" s="795"/>
      <c r="AA49" s="498">
        <f ca="1">IFERROR(IF(MATCH(D49,{"채집","벌목","채광","수렵","낚시","고고학"},0)&lt;5,AVERAGE(F49:Z49),SUM(F49:Z49))/CHOOSE(MATCH(D49,{"채집","벌목","채광","수렵","낚시","고고학"},0),30,45,35,84,44,62)*$W$6,0)</f>
        <v>1182.8571428571427</v>
      </c>
    </row>
    <row r="50" spans="2:27" ht="14.45" customHeight="1">
      <c r="B50" s="841"/>
      <c r="C50" s="839"/>
      <c r="D50" s="832" t="s">
        <v>85</v>
      </c>
      <c r="E50" s="843"/>
      <c r="F50" s="435" t="s">
        <v>1097</v>
      </c>
      <c r="G50" s="793">
        <f t="shared" ca="1" si="0"/>
        <v>13.07</v>
      </c>
      <c r="H50" s="793"/>
      <c r="I50" s="432" t="s">
        <v>1099</v>
      </c>
      <c r="J50" s="793">
        <f t="shared" ca="1" si="6"/>
        <v>13.07</v>
      </c>
      <c r="K50" s="793"/>
      <c r="L50" s="432"/>
      <c r="M50" s="793" t="str">
        <f t="shared" si="1"/>
        <v/>
      </c>
      <c r="N50" s="793"/>
      <c r="O50" s="432"/>
      <c r="P50" s="793" t="str">
        <f t="shared" si="2"/>
        <v/>
      </c>
      <c r="Q50" s="793"/>
      <c r="R50" s="432"/>
      <c r="S50" s="793" t="str">
        <f t="shared" si="3"/>
        <v/>
      </c>
      <c r="T50" s="793"/>
      <c r="U50" s="432"/>
      <c r="V50" s="793" t="str">
        <f t="shared" si="5"/>
        <v/>
      </c>
      <c r="W50" s="793"/>
      <c r="X50" s="432"/>
      <c r="Y50" s="793" t="str">
        <f t="shared" si="4"/>
        <v/>
      </c>
      <c r="Z50" s="793"/>
      <c r="AA50" s="500">
        <f ca="1">IFERROR(IF(MATCH(D50,{"채집","벌목","채광","수렵","낚시","고고학"},0)&lt;5,AVERAGE(F50:Z50),SUM(F50:Z50))/CHOOSE(MATCH(D50,{"채집","벌목","채광","수렵","낚시","고고학"},0),30,45,35,84,44,62)*$W$6,0)</f>
        <v>2333.9285714285716</v>
      </c>
    </row>
    <row r="51" spans="2:27" ht="14.45" customHeight="1">
      <c r="B51" s="841"/>
      <c r="C51" s="840" t="s">
        <v>11</v>
      </c>
      <c r="D51" s="833" t="s">
        <v>83</v>
      </c>
      <c r="E51" s="833"/>
      <c r="F51" s="427" t="s">
        <v>75</v>
      </c>
      <c r="G51" s="794">
        <f t="shared" ca="1" si="0"/>
        <v>0.11000000000000001</v>
      </c>
      <c r="H51" s="794"/>
      <c r="I51" s="427" t="s">
        <v>78</v>
      </c>
      <c r="J51" s="794">
        <f t="shared" ca="1" si="6"/>
        <v>1.06</v>
      </c>
      <c r="K51" s="794"/>
      <c r="L51" s="427"/>
      <c r="M51" s="794" t="str">
        <f t="shared" si="1"/>
        <v/>
      </c>
      <c r="N51" s="794"/>
      <c r="O51" s="427"/>
      <c r="P51" s="794" t="str">
        <f t="shared" si="2"/>
        <v/>
      </c>
      <c r="Q51" s="794"/>
      <c r="R51" s="427"/>
      <c r="S51" s="794" t="str">
        <f t="shared" si="3"/>
        <v/>
      </c>
      <c r="T51" s="794"/>
      <c r="U51" s="427"/>
      <c r="V51" s="794" t="str">
        <f t="shared" si="5"/>
        <v/>
      </c>
      <c r="W51" s="794"/>
      <c r="X51" s="427"/>
      <c r="Y51" s="794" t="str">
        <f t="shared" si="4"/>
        <v/>
      </c>
      <c r="Z51" s="794"/>
      <c r="AA51" s="499">
        <f ca="1">IFERROR(IF(MATCH(D51,{"채집","벌목","채광","수렵","낚시","고고학"},0)&lt;5,AVERAGE(F51:Z51),SUM(F51:Z51))/CHOOSE(MATCH(D51,{"채집","벌목","채광","수렵","낚시","고고학"},0),30,45,35,84,44,62)*$W$6,0)</f>
        <v>292.50000000000006</v>
      </c>
    </row>
    <row r="52" spans="2:27" ht="14.45" customHeight="1">
      <c r="B52" s="841"/>
      <c r="C52" s="840"/>
      <c r="D52" s="833" t="s">
        <v>87</v>
      </c>
      <c r="E52" s="833"/>
      <c r="F52" s="427" t="s">
        <v>164</v>
      </c>
      <c r="G52" s="794">
        <f t="shared" ca="1" si="0"/>
        <v>0.01</v>
      </c>
      <c r="H52" s="794"/>
      <c r="I52" s="427" t="s">
        <v>165</v>
      </c>
      <c r="J52" s="794">
        <f t="shared" ca="1" si="6"/>
        <v>0.13200000000000001</v>
      </c>
      <c r="K52" s="794"/>
      <c r="L52" s="427" t="s">
        <v>166</v>
      </c>
      <c r="M52" s="794">
        <f t="shared" ca="1" si="1"/>
        <v>0.26400000000000001</v>
      </c>
      <c r="N52" s="794"/>
      <c r="O52" s="427" t="s">
        <v>167</v>
      </c>
      <c r="P52" s="794">
        <f t="shared" ca="1" si="2"/>
        <v>0.13200000000000001</v>
      </c>
      <c r="Q52" s="794"/>
      <c r="R52" s="427" t="s">
        <v>168</v>
      </c>
      <c r="S52" s="794">
        <f t="shared" ca="1" si="3"/>
        <v>9.9000000000000005E-2</v>
      </c>
      <c r="T52" s="794"/>
      <c r="U52" s="427" t="s">
        <v>169</v>
      </c>
      <c r="V52" s="794">
        <f t="shared" ca="1" si="5"/>
        <v>0.92400000000000004</v>
      </c>
      <c r="W52" s="794"/>
      <c r="X52" s="427" t="s">
        <v>170</v>
      </c>
      <c r="Y52" s="794">
        <f t="shared" ca="1" si="4"/>
        <v>0.19800000000000001</v>
      </c>
      <c r="Z52" s="794"/>
      <c r="AA52" s="499">
        <f ca="1">IFERROR(IF(MATCH(D52,{"채집","벌목","채광","수렵","낚시","고고학"},0)&lt;5,AVERAGE(F52:Z52),SUM(F52:Z52))/CHOOSE(MATCH(D52,{"채집","벌목","채광","수렵","낚시","고고학"},0),30,45,35,84,44,62)*$W$6,0)</f>
        <v>425.56451612903226</v>
      </c>
    </row>
    <row r="53" spans="2:27" ht="14.45" customHeight="1">
      <c r="B53" s="841"/>
      <c r="C53" s="441" t="s">
        <v>12</v>
      </c>
      <c r="D53" s="836" t="s">
        <v>87</v>
      </c>
      <c r="E53" s="837"/>
      <c r="F53" s="440" t="s">
        <v>164</v>
      </c>
      <c r="G53" s="797">
        <f t="shared" ca="1" si="0"/>
        <v>0.01</v>
      </c>
      <c r="H53" s="798"/>
      <c r="I53" s="440" t="s">
        <v>165</v>
      </c>
      <c r="J53" s="797">
        <f t="shared" ca="1" si="6"/>
        <v>0.13200000000000001</v>
      </c>
      <c r="K53" s="798"/>
      <c r="L53" s="440" t="s">
        <v>166</v>
      </c>
      <c r="M53" s="797">
        <f t="shared" ca="1" si="1"/>
        <v>0.26400000000000001</v>
      </c>
      <c r="N53" s="798"/>
      <c r="O53" s="440" t="s">
        <v>167</v>
      </c>
      <c r="P53" s="797">
        <f t="shared" ca="1" si="2"/>
        <v>0.13200000000000001</v>
      </c>
      <c r="Q53" s="798"/>
      <c r="R53" s="440" t="s">
        <v>168</v>
      </c>
      <c r="S53" s="797">
        <f t="shared" ca="1" si="3"/>
        <v>9.9000000000000005E-2</v>
      </c>
      <c r="T53" s="798"/>
      <c r="U53" s="440" t="s">
        <v>169</v>
      </c>
      <c r="V53" s="797">
        <f t="shared" ca="1" si="5"/>
        <v>0.92400000000000004</v>
      </c>
      <c r="W53" s="798"/>
      <c r="X53" s="440" t="s">
        <v>170</v>
      </c>
      <c r="Y53" s="797">
        <f t="shared" ca="1" si="4"/>
        <v>0.19800000000000001</v>
      </c>
      <c r="Z53" s="798"/>
      <c r="AA53" s="502">
        <f ca="1">IFERROR(IF(MATCH(D53,{"채집","벌목","채광","수렵","낚시","고고학"},0)&lt;5,AVERAGE(F53:Z53),SUM(F53:Z53))/CHOOSE(MATCH(D53,{"채집","벌목","채광","수렵","낚시","고고학"},0),30,45,35,84,44,62)*$W$6,0)</f>
        <v>425.56451612903226</v>
      </c>
    </row>
    <row r="54" spans="2:27" ht="14.45" customHeight="1">
      <c r="B54" s="841"/>
      <c r="C54" s="838" t="s">
        <v>13</v>
      </c>
      <c r="D54" s="834" t="s">
        <v>82</v>
      </c>
      <c r="E54" s="834"/>
      <c r="F54" s="431" t="s">
        <v>1086</v>
      </c>
      <c r="G54" s="795">
        <f t="shared" ca="1" si="0"/>
        <v>5.5650000000000004</v>
      </c>
      <c r="H54" s="795"/>
      <c r="I54" s="431" t="s">
        <v>1084</v>
      </c>
      <c r="J54" s="795">
        <f t="shared" ca="1" si="6"/>
        <v>5.5650000000000004</v>
      </c>
      <c r="K54" s="795"/>
      <c r="L54" s="431"/>
      <c r="M54" s="795" t="str">
        <f t="shared" si="1"/>
        <v/>
      </c>
      <c r="N54" s="795"/>
      <c r="O54" s="431"/>
      <c r="P54" s="795" t="str">
        <f t="shared" si="2"/>
        <v/>
      </c>
      <c r="Q54" s="795"/>
      <c r="R54" s="431"/>
      <c r="S54" s="795" t="str">
        <f t="shared" si="3"/>
        <v/>
      </c>
      <c r="T54" s="795"/>
      <c r="U54" s="431"/>
      <c r="V54" s="795" t="str">
        <f t="shared" si="5"/>
        <v/>
      </c>
      <c r="W54" s="795"/>
      <c r="X54" s="431"/>
      <c r="Y54" s="795" t="str">
        <f t="shared" si="4"/>
        <v/>
      </c>
      <c r="Z54" s="795"/>
      <c r="AA54" s="498">
        <f ca="1">IFERROR(IF(MATCH(D54,{"채집","벌목","채광","수렵","낚시","고고학"},0)&lt;5,AVERAGE(F54:Z54),SUM(F54:Z54))/CHOOSE(MATCH(D54,{"채집","벌목","채광","수렵","낚시","고고학"},0),30,45,35,84,44,62)*$W$6,0)</f>
        <v>1855.0000000000002</v>
      </c>
    </row>
    <row r="55" spans="2:27" ht="14.45" customHeight="1">
      <c r="B55" s="841"/>
      <c r="C55" s="839"/>
      <c r="D55" s="832" t="s">
        <v>87</v>
      </c>
      <c r="E55" s="832"/>
      <c r="F55" s="432" t="s">
        <v>164</v>
      </c>
      <c r="G55" s="793">
        <f t="shared" ca="1" si="0"/>
        <v>0.01</v>
      </c>
      <c r="H55" s="793"/>
      <c r="I55" s="432" t="s">
        <v>165</v>
      </c>
      <c r="J55" s="793">
        <f t="shared" ca="1" si="6"/>
        <v>0.13200000000000001</v>
      </c>
      <c r="K55" s="793"/>
      <c r="L55" s="432" t="s">
        <v>166</v>
      </c>
      <c r="M55" s="793">
        <f t="shared" ca="1" si="1"/>
        <v>0.26400000000000001</v>
      </c>
      <c r="N55" s="793"/>
      <c r="O55" s="432" t="s">
        <v>167</v>
      </c>
      <c r="P55" s="793">
        <f t="shared" ca="1" si="2"/>
        <v>0.13200000000000001</v>
      </c>
      <c r="Q55" s="793"/>
      <c r="R55" s="432" t="s">
        <v>168</v>
      </c>
      <c r="S55" s="793">
        <f t="shared" ca="1" si="3"/>
        <v>9.9000000000000005E-2</v>
      </c>
      <c r="T55" s="793"/>
      <c r="U55" s="432" t="s">
        <v>169</v>
      </c>
      <c r="V55" s="793">
        <f t="shared" ca="1" si="5"/>
        <v>0.92400000000000004</v>
      </c>
      <c r="W55" s="793"/>
      <c r="X55" s="432" t="s">
        <v>170</v>
      </c>
      <c r="Y55" s="793">
        <f t="shared" ca="1" si="4"/>
        <v>0.19800000000000001</v>
      </c>
      <c r="Z55" s="793"/>
      <c r="AA55" s="500">
        <f ca="1">IFERROR(IF(MATCH(D55,{"채집","벌목","채광","수렵","낚시","고고학"},0)&lt;5,AVERAGE(F55:Z55),SUM(F55:Z55))/CHOOSE(MATCH(D55,{"채집","벌목","채광","수렵","낚시","고고학"},0),30,45,35,84,44,62)*$W$6,0)</f>
        <v>425.56451612903226</v>
      </c>
    </row>
    <row r="56" spans="2:27" ht="14.45" customHeight="1">
      <c r="B56" s="841"/>
      <c r="C56" s="840" t="s">
        <v>14</v>
      </c>
      <c r="D56" s="833" t="s">
        <v>82</v>
      </c>
      <c r="E56" s="833"/>
      <c r="F56" s="427" t="s">
        <v>1086</v>
      </c>
      <c r="G56" s="794">
        <f t="shared" ca="1" si="0"/>
        <v>5.5650000000000004</v>
      </c>
      <c r="H56" s="794"/>
      <c r="I56" s="427" t="s">
        <v>1080</v>
      </c>
      <c r="J56" s="794">
        <f t="shared" ca="1" si="6"/>
        <v>5.5650000000000004</v>
      </c>
      <c r="K56" s="794"/>
      <c r="L56" s="427" t="s">
        <v>1082</v>
      </c>
      <c r="M56" s="794">
        <f t="shared" ca="1" si="1"/>
        <v>5.5650000000000004</v>
      </c>
      <c r="N56" s="794"/>
      <c r="O56" s="427"/>
      <c r="P56" s="794" t="str">
        <f t="shared" si="2"/>
        <v/>
      </c>
      <c r="Q56" s="794"/>
      <c r="R56" s="427"/>
      <c r="S56" s="794" t="str">
        <f t="shared" si="3"/>
        <v/>
      </c>
      <c r="T56" s="794"/>
      <c r="U56" s="427"/>
      <c r="V56" s="794" t="str">
        <f t="shared" si="5"/>
        <v/>
      </c>
      <c r="W56" s="794"/>
      <c r="X56" s="427"/>
      <c r="Y56" s="794" t="str">
        <f t="shared" si="4"/>
        <v/>
      </c>
      <c r="Z56" s="794"/>
      <c r="AA56" s="499">
        <f ca="1">IFERROR(IF(MATCH(D56,{"채집","벌목","채광","수렵","낚시","고고학"},0)&lt;5,AVERAGE(F56:Z56),SUM(F56:Z56))/CHOOSE(MATCH(D56,{"채집","벌목","채광","수렵","낚시","고고학"},0),30,45,35,84,44,62)*$W$6,0)</f>
        <v>1855.0000000000002</v>
      </c>
    </row>
    <row r="57" spans="2:27" ht="14.45" customHeight="1">
      <c r="B57" s="841"/>
      <c r="C57" s="839"/>
      <c r="D57" s="832" t="s">
        <v>85</v>
      </c>
      <c r="E57" s="832"/>
      <c r="F57" s="432" t="s">
        <v>1126</v>
      </c>
      <c r="G57" s="793">
        <f t="shared" ca="1" si="0"/>
        <v>13.069999999999999</v>
      </c>
      <c r="H57" s="793"/>
      <c r="I57" s="432" t="s">
        <v>1103</v>
      </c>
      <c r="J57" s="793">
        <f t="shared" ca="1" si="6"/>
        <v>13.07</v>
      </c>
      <c r="K57" s="793"/>
      <c r="L57" s="432"/>
      <c r="M57" s="793" t="str">
        <f t="shared" si="1"/>
        <v/>
      </c>
      <c r="N57" s="793"/>
      <c r="O57" s="432"/>
      <c r="P57" s="793" t="str">
        <f t="shared" si="2"/>
        <v/>
      </c>
      <c r="Q57" s="793"/>
      <c r="R57" s="432"/>
      <c r="S57" s="793" t="str">
        <f t="shared" si="3"/>
        <v/>
      </c>
      <c r="T57" s="793"/>
      <c r="U57" s="432"/>
      <c r="V57" s="793" t="str">
        <f t="shared" si="5"/>
        <v/>
      </c>
      <c r="W57" s="793"/>
      <c r="X57" s="432"/>
      <c r="Y57" s="793" t="str">
        <f t="shared" si="4"/>
        <v/>
      </c>
      <c r="Z57" s="793"/>
      <c r="AA57" s="500">
        <f ca="1">IFERROR(IF(MATCH(D57,{"채집","벌목","채광","수렵","낚시","고고학"},0)&lt;5,AVERAGE(F57:Z57),SUM(F57:Z57))/CHOOSE(MATCH(D57,{"채집","벌목","채광","수렵","낚시","고고학"},0),30,45,35,84,44,62)*$W$6,0)</f>
        <v>2333.9285714285716</v>
      </c>
    </row>
    <row r="58" spans="2:27" ht="14.45" customHeight="1">
      <c r="B58" s="841"/>
      <c r="C58" s="441" t="s">
        <v>89</v>
      </c>
      <c r="D58" s="836" t="s">
        <v>84</v>
      </c>
      <c r="E58" s="837"/>
      <c r="F58" s="440" t="s">
        <v>5</v>
      </c>
      <c r="G58" s="797">
        <f t="shared" ca="1" si="0"/>
        <v>1.4999999999999999E-2</v>
      </c>
      <c r="H58" s="798"/>
      <c r="I58" s="440" t="s">
        <v>90</v>
      </c>
      <c r="J58" s="797">
        <f t="shared" ca="1" si="6"/>
        <v>0.3</v>
      </c>
      <c r="K58" s="798"/>
      <c r="L58" s="440" t="s">
        <v>91</v>
      </c>
      <c r="M58" s="797">
        <f t="shared" ca="1" si="1"/>
        <v>0.4</v>
      </c>
      <c r="N58" s="798"/>
      <c r="O58" s="440" t="s">
        <v>8</v>
      </c>
      <c r="P58" s="797">
        <f t="shared" ca="1" si="2"/>
        <v>0.05</v>
      </c>
      <c r="Q58" s="798"/>
      <c r="R58" s="440"/>
      <c r="S58" s="797" t="str">
        <f t="shared" si="3"/>
        <v/>
      </c>
      <c r="T58" s="798"/>
      <c r="U58" s="440"/>
      <c r="V58" s="797" t="str">
        <f t="shared" si="5"/>
        <v/>
      </c>
      <c r="W58" s="798"/>
      <c r="X58" s="440"/>
      <c r="Y58" s="797" t="str">
        <f t="shared" si="4"/>
        <v/>
      </c>
      <c r="Z58" s="798"/>
      <c r="AA58" s="502">
        <f ca="1">IFERROR(IF(MATCH(D58,{"채집","벌목","채광","수렵","낚시","고고학"},0)&lt;5,AVERAGE(F58:Z58),SUM(F58:Z58))/CHOOSE(MATCH(D58,{"채집","벌목","채광","수렵","낚시","고고학"},0),30,45,35,84,44,62)*$W$6,0)</f>
        <v>260.79545454545462</v>
      </c>
    </row>
    <row r="59" spans="2:27" ht="14.45" customHeight="1">
      <c r="B59" s="841"/>
      <c r="C59" s="838" t="s">
        <v>15</v>
      </c>
      <c r="D59" s="834" t="s">
        <v>83</v>
      </c>
      <c r="E59" s="834"/>
      <c r="F59" s="431" t="s">
        <v>73</v>
      </c>
      <c r="G59" s="795">
        <f t="shared" ca="1" si="0"/>
        <v>0.17</v>
      </c>
      <c r="H59" s="795"/>
      <c r="I59" s="431" t="s">
        <v>72</v>
      </c>
      <c r="J59" s="795">
        <f t="shared" ca="1" si="6"/>
        <v>2.4</v>
      </c>
      <c r="K59" s="795"/>
      <c r="L59" s="431"/>
      <c r="M59" s="795" t="str">
        <f t="shared" si="1"/>
        <v/>
      </c>
      <c r="N59" s="795"/>
      <c r="O59" s="431"/>
      <c r="P59" s="795" t="str">
        <f t="shared" si="2"/>
        <v/>
      </c>
      <c r="Q59" s="795"/>
      <c r="R59" s="431"/>
      <c r="S59" s="795" t="str">
        <f t="shared" si="3"/>
        <v/>
      </c>
      <c r="T59" s="795"/>
      <c r="U59" s="431"/>
      <c r="V59" s="795" t="str">
        <f t="shared" si="5"/>
        <v/>
      </c>
      <c r="W59" s="795"/>
      <c r="X59" s="431"/>
      <c r="Y59" s="795" t="str">
        <f t="shared" si="4"/>
        <v/>
      </c>
      <c r="Z59" s="795"/>
      <c r="AA59" s="498">
        <f ca="1">IFERROR(IF(MATCH(D59,{"채집","벌목","채광","수렵","낚시","고고학"},0)&lt;5,AVERAGE(F59:Z59),SUM(F59:Z59))/CHOOSE(MATCH(D59,{"채집","벌목","채광","수렵","낚시","고고학"},0),30,45,35,84,44,62)*$W$6,0)</f>
        <v>642.49999999999989</v>
      </c>
    </row>
    <row r="60" spans="2:27" ht="14.45" customHeight="1">
      <c r="B60" s="841"/>
      <c r="C60" s="839"/>
      <c r="D60" s="832" t="s">
        <v>82</v>
      </c>
      <c r="E60" s="832"/>
      <c r="F60" s="432" t="s">
        <v>1080</v>
      </c>
      <c r="G60" s="793">
        <f t="shared" ca="1" si="0"/>
        <v>5.5650000000000004</v>
      </c>
      <c r="H60" s="793"/>
      <c r="I60" s="432" t="s">
        <v>1081</v>
      </c>
      <c r="J60" s="793">
        <f t="shared" ca="1" si="6"/>
        <v>5.5650000000000004</v>
      </c>
      <c r="K60" s="793"/>
      <c r="L60" s="432"/>
      <c r="M60" s="793" t="str">
        <f t="shared" si="1"/>
        <v/>
      </c>
      <c r="N60" s="793"/>
      <c r="O60" s="432"/>
      <c r="P60" s="793" t="str">
        <f t="shared" si="2"/>
        <v/>
      </c>
      <c r="Q60" s="793"/>
      <c r="R60" s="432"/>
      <c r="S60" s="793" t="str">
        <f t="shared" si="3"/>
        <v/>
      </c>
      <c r="T60" s="793"/>
      <c r="U60" s="432"/>
      <c r="V60" s="793" t="str">
        <f t="shared" si="5"/>
        <v/>
      </c>
      <c r="W60" s="793"/>
      <c r="X60" s="432"/>
      <c r="Y60" s="793" t="str">
        <f t="shared" si="4"/>
        <v/>
      </c>
      <c r="Z60" s="793"/>
      <c r="AA60" s="500">
        <f ca="1">IFERROR(IF(MATCH(D60,{"채집","벌목","채광","수렵","낚시","고고학"},0)&lt;5,AVERAGE(F60:Z60),SUM(F60:Z60))/CHOOSE(MATCH(D60,{"채집","벌목","채광","수렵","낚시","고고학"},0),30,45,35,84,44,62)*$W$6,0)</f>
        <v>1855.0000000000002</v>
      </c>
    </row>
    <row r="61" spans="2:27" ht="14.45" customHeight="1">
      <c r="B61" s="841" t="s">
        <v>21</v>
      </c>
      <c r="C61" s="838" t="s">
        <v>16</v>
      </c>
      <c r="D61" s="834" t="s">
        <v>82</v>
      </c>
      <c r="E61" s="834"/>
      <c r="F61" s="431" t="s">
        <v>1081</v>
      </c>
      <c r="G61" s="795">
        <f t="shared" ca="1" si="0"/>
        <v>5.5650000000000004</v>
      </c>
      <c r="H61" s="795"/>
      <c r="I61" s="431" t="s">
        <v>1082</v>
      </c>
      <c r="J61" s="795">
        <f t="shared" ca="1" si="6"/>
        <v>5.5650000000000004</v>
      </c>
      <c r="K61" s="795"/>
      <c r="L61" s="431"/>
      <c r="M61" s="795" t="str">
        <f t="shared" si="1"/>
        <v/>
      </c>
      <c r="N61" s="795"/>
      <c r="O61" s="431"/>
      <c r="P61" s="795" t="str">
        <f t="shared" si="2"/>
        <v/>
      </c>
      <c r="Q61" s="795"/>
      <c r="R61" s="431"/>
      <c r="S61" s="795" t="str">
        <f t="shared" si="3"/>
        <v/>
      </c>
      <c r="T61" s="795"/>
      <c r="U61" s="431"/>
      <c r="V61" s="795" t="str">
        <f t="shared" si="5"/>
        <v/>
      </c>
      <c r="W61" s="795"/>
      <c r="X61" s="431"/>
      <c r="Y61" s="795" t="str">
        <f t="shared" si="4"/>
        <v/>
      </c>
      <c r="Z61" s="795"/>
      <c r="AA61" s="498">
        <f ca="1">IFERROR(IF(MATCH(D61,{"채집","벌목","채광","수렵","낚시","고고학"},0)&lt;5,AVERAGE(F61:Z61),SUM(F61:Z61))/CHOOSE(MATCH(D61,{"채집","벌목","채광","수렵","낚시","고고학"},0),30,45,35,84,44,62)*$W$6,0)</f>
        <v>1855.0000000000002</v>
      </c>
    </row>
    <row r="62" spans="2:27" ht="14.45" customHeight="1">
      <c r="B62" s="841"/>
      <c r="C62" s="839"/>
      <c r="D62" s="832" t="s">
        <v>84</v>
      </c>
      <c r="E62" s="832"/>
      <c r="F62" s="432" t="s">
        <v>5</v>
      </c>
      <c r="G62" s="793">
        <f t="shared" ca="1" si="0"/>
        <v>1.4999999999999999E-2</v>
      </c>
      <c r="H62" s="793"/>
      <c r="I62" s="432" t="s">
        <v>80</v>
      </c>
      <c r="J62" s="793">
        <f t="shared" ca="1" si="6"/>
        <v>0.1</v>
      </c>
      <c r="K62" s="793"/>
      <c r="L62" s="432" t="s">
        <v>79</v>
      </c>
      <c r="M62" s="793">
        <f t="shared" ca="1" si="1"/>
        <v>8</v>
      </c>
      <c r="N62" s="793"/>
      <c r="O62" s="432" t="s">
        <v>8</v>
      </c>
      <c r="P62" s="793">
        <f t="shared" ca="1" si="2"/>
        <v>0.05</v>
      </c>
      <c r="Q62" s="793"/>
      <c r="R62" s="432"/>
      <c r="S62" s="793" t="str">
        <f t="shared" si="3"/>
        <v/>
      </c>
      <c r="T62" s="793"/>
      <c r="U62" s="432"/>
      <c r="V62" s="793" t="str">
        <f t="shared" si="5"/>
        <v/>
      </c>
      <c r="W62" s="793"/>
      <c r="X62" s="432"/>
      <c r="Y62" s="793" t="str">
        <f t="shared" si="4"/>
        <v/>
      </c>
      <c r="Z62" s="793"/>
      <c r="AA62" s="500">
        <f ca="1">IFERROR(IF(MATCH(D62,{"채집","벌목","채광","수렵","낚시","고고학"},0)&lt;5,AVERAGE(F62:Z62),SUM(F62:Z62))/CHOOSE(MATCH(D62,{"채집","벌목","채광","수렵","낚시","고고학"},0),30,45,35,84,44,62)*$W$6,0)</f>
        <v>2783.5227272727275</v>
      </c>
    </row>
    <row r="63" spans="2:27" ht="14.45" customHeight="1">
      <c r="B63" s="841"/>
      <c r="C63" s="838" t="s">
        <v>17</v>
      </c>
      <c r="D63" s="834" t="s">
        <v>86</v>
      </c>
      <c r="E63" s="834"/>
      <c r="F63" s="431" t="s">
        <v>1076</v>
      </c>
      <c r="G63" s="795">
        <f t="shared" ca="1" si="0"/>
        <v>2.76</v>
      </c>
      <c r="H63" s="795"/>
      <c r="I63" s="431" t="s">
        <v>1130</v>
      </c>
      <c r="J63" s="795">
        <f t="shared" ca="1" si="6"/>
        <v>2.76</v>
      </c>
      <c r="K63" s="795"/>
      <c r="L63" s="431"/>
      <c r="M63" s="795" t="str">
        <f t="shared" si="1"/>
        <v/>
      </c>
      <c r="N63" s="795"/>
      <c r="O63" s="431"/>
      <c r="P63" s="795" t="str">
        <f t="shared" si="2"/>
        <v/>
      </c>
      <c r="Q63" s="795"/>
      <c r="R63" s="431"/>
      <c r="S63" s="795" t="str">
        <f t="shared" si="3"/>
        <v/>
      </c>
      <c r="T63" s="795"/>
      <c r="U63" s="431"/>
      <c r="V63" s="795" t="str">
        <f t="shared" si="5"/>
        <v/>
      </c>
      <c r="W63" s="795"/>
      <c r="X63" s="431"/>
      <c r="Y63" s="795" t="str">
        <f t="shared" si="4"/>
        <v/>
      </c>
      <c r="Z63" s="795"/>
      <c r="AA63" s="498">
        <f ca="1">IFERROR(IF(MATCH(D63,{"채집","벌목","채광","수렵","낚시","고고학"},0)&lt;5,AVERAGE(F63:Z63),SUM(F63:Z63))/CHOOSE(MATCH(D63,{"채집","벌목","채광","수렵","낚시","고고학"},0),30,45,35,84,44,62)*$W$6,0)</f>
        <v>1182.8571428571427</v>
      </c>
    </row>
    <row r="64" spans="2:27" ht="14.45" customHeight="1">
      <c r="B64" s="841"/>
      <c r="C64" s="839"/>
      <c r="D64" s="832" t="s">
        <v>85</v>
      </c>
      <c r="E64" s="832"/>
      <c r="F64" s="432" t="s">
        <v>1097</v>
      </c>
      <c r="G64" s="793">
        <f t="shared" ca="1" si="0"/>
        <v>13.07</v>
      </c>
      <c r="H64" s="793"/>
      <c r="I64" s="432" t="s">
        <v>1101</v>
      </c>
      <c r="J64" s="793">
        <f t="shared" ca="1" si="6"/>
        <v>13.07</v>
      </c>
      <c r="K64" s="793"/>
      <c r="L64" s="432"/>
      <c r="M64" s="793" t="str">
        <f t="shared" si="1"/>
        <v/>
      </c>
      <c r="N64" s="793"/>
      <c r="O64" s="432"/>
      <c r="P64" s="793" t="str">
        <f t="shared" si="2"/>
        <v/>
      </c>
      <c r="Q64" s="793"/>
      <c r="R64" s="432"/>
      <c r="S64" s="793" t="str">
        <f t="shared" si="3"/>
        <v/>
      </c>
      <c r="T64" s="793"/>
      <c r="U64" s="432"/>
      <c r="V64" s="793" t="str">
        <f t="shared" si="5"/>
        <v/>
      </c>
      <c r="W64" s="793"/>
      <c r="X64" s="432"/>
      <c r="Y64" s="793" t="str">
        <f t="shared" si="4"/>
        <v/>
      </c>
      <c r="Z64" s="793"/>
      <c r="AA64" s="500">
        <f ca="1">IFERROR(IF(MATCH(D64,{"채집","벌목","채광","수렵","낚시","고고학"},0)&lt;5,AVERAGE(F64:Z64),SUM(F64:Z64))/CHOOSE(MATCH(D64,{"채집","벌목","채광","수렵","낚시","고고학"},0),30,45,35,84,44,62)*$W$6,0)</f>
        <v>2333.9285714285716</v>
      </c>
    </row>
    <row r="65" spans="2:27" ht="14.45" customHeight="1">
      <c r="B65" s="841"/>
      <c r="C65" s="840" t="s">
        <v>18</v>
      </c>
      <c r="D65" s="833" t="s">
        <v>86</v>
      </c>
      <c r="E65" s="833"/>
      <c r="F65" s="427" t="s">
        <v>1130</v>
      </c>
      <c r="G65" s="794">
        <f t="shared" ca="1" si="0"/>
        <v>2.76</v>
      </c>
      <c r="H65" s="794"/>
      <c r="I65" s="427" t="s">
        <v>1120</v>
      </c>
      <c r="J65" s="794">
        <f t="shared" ca="1" si="6"/>
        <v>2.76</v>
      </c>
      <c r="K65" s="794"/>
      <c r="L65" s="427"/>
      <c r="M65" s="794" t="str">
        <f t="shared" si="1"/>
        <v/>
      </c>
      <c r="N65" s="794"/>
      <c r="O65" s="427"/>
      <c r="P65" s="794" t="str">
        <f t="shared" si="2"/>
        <v/>
      </c>
      <c r="Q65" s="794"/>
      <c r="R65" s="427"/>
      <c r="S65" s="794" t="str">
        <f t="shared" si="3"/>
        <v/>
      </c>
      <c r="T65" s="794"/>
      <c r="U65" s="427"/>
      <c r="V65" s="794" t="str">
        <f t="shared" si="5"/>
        <v/>
      </c>
      <c r="W65" s="794"/>
      <c r="X65" s="427"/>
      <c r="Y65" s="794" t="str">
        <f t="shared" si="4"/>
        <v/>
      </c>
      <c r="Z65" s="794"/>
      <c r="AA65" s="499">
        <f ca="1">IFERROR(IF(MATCH(D65,{"채집","벌목","채광","수렵","낚시","고고학"},0)&lt;5,AVERAGE(F65:Z65),SUM(F65:Z65))/CHOOSE(MATCH(D65,{"채집","벌목","채광","수렵","낚시","고고학"},0),30,45,35,84,44,62)*$W$6,0)</f>
        <v>1182.8571428571427</v>
      </c>
    </row>
    <row r="66" spans="2:27" ht="14.45" customHeight="1">
      <c r="B66" s="841"/>
      <c r="C66" s="839"/>
      <c r="D66" s="832" t="s">
        <v>87</v>
      </c>
      <c r="E66" s="832"/>
      <c r="F66" s="432" t="s">
        <v>164</v>
      </c>
      <c r="G66" s="793">
        <f t="shared" ca="1" si="0"/>
        <v>0.01</v>
      </c>
      <c r="H66" s="793"/>
      <c r="I66" s="432" t="s">
        <v>165</v>
      </c>
      <c r="J66" s="793">
        <f t="shared" ca="1" si="6"/>
        <v>0.13200000000000001</v>
      </c>
      <c r="K66" s="793"/>
      <c r="L66" s="432" t="s">
        <v>166</v>
      </c>
      <c r="M66" s="793">
        <f t="shared" ca="1" si="1"/>
        <v>0.26400000000000001</v>
      </c>
      <c r="N66" s="793"/>
      <c r="O66" s="432" t="s">
        <v>167</v>
      </c>
      <c r="P66" s="793">
        <f t="shared" ca="1" si="2"/>
        <v>0.13200000000000001</v>
      </c>
      <c r="Q66" s="793"/>
      <c r="R66" s="432" t="s">
        <v>168</v>
      </c>
      <c r="S66" s="793">
        <f t="shared" ca="1" si="3"/>
        <v>9.9000000000000005E-2</v>
      </c>
      <c r="T66" s="793"/>
      <c r="U66" s="432" t="s">
        <v>169</v>
      </c>
      <c r="V66" s="793">
        <f t="shared" ca="1" si="5"/>
        <v>0.92400000000000004</v>
      </c>
      <c r="W66" s="793"/>
      <c r="X66" s="432" t="s">
        <v>170</v>
      </c>
      <c r="Y66" s="793">
        <f t="shared" ca="1" si="4"/>
        <v>0.19800000000000001</v>
      </c>
      <c r="Z66" s="793"/>
      <c r="AA66" s="500">
        <f ca="1">IFERROR(IF(MATCH(D66,{"채집","벌목","채광","수렵","낚시","고고학"},0)&lt;5,AVERAGE(F66:Z66),SUM(F66:Z66))/CHOOSE(MATCH(D66,{"채집","벌목","채광","수렵","낚시","고고학"},0),30,45,35,84,44,62)*$W$6,0)</f>
        <v>425.56451612903226</v>
      </c>
    </row>
    <row r="67" spans="2:27" ht="14.45" customHeight="1">
      <c r="B67" s="856" t="s">
        <v>61</v>
      </c>
      <c r="C67" s="439" t="s">
        <v>92</v>
      </c>
      <c r="D67" s="833" t="s">
        <v>84</v>
      </c>
      <c r="E67" s="833"/>
      <c r="F67" s="427" t="s">
        <v>5</v>
      </c>
      <c r="G67" s="794">
        <f t="shared" ca="1" si="0"/>
        <v>1.4999999999999999E-2</v>
      </c>
      <c r="H67" s="794"/>
      <c r="I67" s="427" t="s">
        <v>93</v>
      </c>
      <c r="J67" s="794">
        <f t="shared" ca="1" si="6"/>
        <v>2.5</v>
      </c>
      <c r="K67" s="794"/>
      <c r="L67" s="427" t="s">
        <v>94</v>
      </c>
      <c r="M67" s="794">
        <f t="shared" ca="1" si="1"/>
        <v>4.5999999999999996</v>
      </c>
      <c r="N67" s="794"/>
      <c r="O67" s="427" t="s">
        <v>8</v>
      </c>
      <c r="P67" s="794">
        <f t="shared" ca="1" si="2"/>
        <v>0.05</v>
      </c>
      <c r="Q67" s="794"/>
      <c r="R67" s="427"/>
      <c r="S67" s="794" t="str">
        <f t="shared" si="3"/>
        <v/>
      </c>
      <c r="T67" s="794"/>
      <c r="U67" s="427"/>
      <c r="V67" s="794" t="str">
        <f t="shared" si="5"/>
        <v/>
      </c>
      <c r="W67" s="794"/>
      <c r="X67" s="427"/>
      <c r="Y67" s="794" t="str">
        <f t="shared" si="4"/>
        <v/>
      </c>
      <c r="Z67" s="794"/>
      <c r="AA67" s="499">
        <f ca="1">IFERROR(IF(MATCH(D67,{"채집","벌목","채광","수렵","낚시","고고학"},0)&lt;5,AVERAGE(F67:Z67),SUM(F67:Z67))/CHOOSE(MATCH(D67,{"채집","벌목","채광","수렵","낚시","고고학"},0),30,45,35,84,44,62)*$W$6,0)</f>
        <v>2442.6136363636365</v>
      </c>
    </row>
    <row r="68" spans="2:27" ht="14.45" customHeight="1">
      <c r="B68" s="856"/>
      <c r="C68" s="845" t="s">
        <v>19</v>
      </c>
      <c r="D68" s="834" t="s">
        <v>83</v>
      </c>
      <c r="E68" s="834"/>
      <c r="F68" s="431" t="s">
        <v>72</v>
      </c>
      <c r="G68" s="795">
        <f t="shared" ca="1" si="0"/>
        <v>2.4</v>
      </c>
      <c r="H68" s="795"/>
      <c r="I68" s="431" t="s">
        <v>78</v>
      </c>
      <c r="J68" s="795">
        <f t="shared" ca="1" si="6"/>
        <v>1.06</v>
      </c>
      <c r="K68" s="795"/>
      <c r="L68" s="431" t="s">
        <v>70</v>
      </c>
      <c r="M68" s="795">
        <f t="shared" ca="1" si="1"/>
        <v>2.7699999999999996</v>
      </c>
      <c r="N68" s="795"/>
      <c r="O68" s="431"/>
      <c r="P68" s="795" t="str">
        <f t="shared" si="2"/>
        <v/>
      </c>
      <c r="Q68" s="795"/>
      <c r="R68" s="431"/>
      <c r="S68" s="795" t="str">
        <f t="shared" si="3"/>
        <v/>
      </c>
      <c r="T68" s="795"/>
      <c r="U68" s="431"/>
      <c r="V68" s="795" t="str">
        <f t="shared" si="5"/>
        <v/>
      </c>
      <c r="W68" s="795"/>
      <c r="X68" s="431"/>
      <c r="Y68" s="795" t="str">
        <f t="shared" si="4"/>
        <v/>
      </c>
      <c r="Z68" s="795"/>
      <c r="AA68" s="498">
        <f ca="1">IFERROR(IF(MATCH(D68,{"채집","벌목","채광","수렵","낚시","고고학"},0)&lt;5,AVERAGE(F68:Z68),SUM(F68:Z68))/CHOOSE(MATCH(D68,{"채집","벌목","채광","수렵","낚시","고고학"},0),30,45,35,84,44,62)*$W$6,0)</f>
        <v>1038.3333333333335</v>
      </c>
    </row>
    <row r="69" spans="2:27" ht="14.45" customHeight="1">
      <c r="B69" s="856"/>
      <c r="C69" s="846"/>
      <c r="D69" s="832" t="s">
        <v>82</v>
      </c>
      <c r="E69" s="832"/>
      <c r="F69" s="432" t="s">
        <v>1081</v>
      </c>
      <c r="G69" s="793">
        <f t="shared" ca="1" si="0"/>
        <v>5.5650000000000004</v>
      </c>
      <c r="H69" s="793"/>
      <c r="I69" s="432" t="s">
        <v>1084</v>
      </c>
      <c r="J69" s="793">
        <f t="shared" ca="1" si="6"/>
        <v>5.5650000000000004</v>
      </c>
      <c r="K69" s="793"/>
      <c r="L69" s="432"/>
      <c r="M69" s="793" t="str">
        <f t="shared" si="1"/>
        <v/>
      </c>
      <c r="N69" s="793"/>
      <c r="O69" s="432"/>
      <c r="P69" s="793" t="str">
        <f t="shared" si="2"/>
        <v/>
      </c>
      <c r="Q69" s="793"/>
      <c r="R69" s="432"/>
      <c r="S69" s="793" t="str">
        <f t="shared" si="3"/>
        <v/>
      </c>
      <c r="T69" s="793"/>
      <c r="U69" s="432"/>
      <c r="V69" s="793" t="str">
        <f t="shared" si="5"/>
        <v/>
      </c>
      <c r="W69" s="793"/>
      <c r="X69" s="432"/>
      <c r="Y69" s="793" t="str">
        <f t="shared" si="4"/>
        <v/>
      </c>
      <c r="Z69" s="793"/>
      <c r="AA69" s="500">
        <f ca="1">IFERROR(IF(MATCH(D69,{"채집","벌목","채광","수렵","낚시","고고학"},0)&lt;5,AVERAGE(F69:Z69),SUM(F69:Z69))/CHOOSE(MATCH(D69,{"채집","벌목","채광","수렵","낚시","고고학"},0),30,45,35,84,44,62)*$W$6,0)</f>
        <v>1855.0000000000002</v>
      </c>
    </row>
    <row r="70" spans="2:27" ht="14.45" customHeight="1">
      <c r="B70" s="856"/>
      <c r="C70" s="439" t="s">
        <v>20</v>
      </c>
      <c r="D70" s="833" t="s">
        <v>83</v>
      </c>
      <c r="E70" s="833"/>
      <c r="F70" s="427" t="s">
        <v>72</v>
      </c>
      <c r="G70" s="794">
        <f t="shared" ca="1" si="0"/>
        <v>2.4</v>
      </c>
      <c r="H70" s="794"/>
      <c r="I70" s="427" t="s">
        <v>74</v>
      </c>
      <c r="J70" s="794">
        <f t="shared" ca="1" si="6"/>
        <v>0.74</v>
      </c>
      <c r="K70" s="794"/>
      <c r="L70" s="427" t="s">
        <v>70</v>
      </c>
      <c r="M70" s="794">
        <f t="shared" ca="1" si="1"/>
        <v>2.7699999999999996</v>
      </c>
      <c r="N70" s="794"/>
      <c r="O70" s="427" t="s">
        <v>77</v>
      </c>
      <c r="P70" s="794">
        <f t="shared" ca="1" si="2"/>
        <v>0.44</v>
      </c>
      <c r="Q70" s="794"/>
      <c r="R70" s="427"/>
      <c r="S70" s="794" t="str">
        <f t="shared" si="3"/>
        <v/>
      </c>
      <c r="T70" s="794"/>
      <c r="U70" s="427"/>
      <c r="V70" s="794" t="str">
        <f t="shared" si="5"/>
        <v/>
      </c>
      <c r="W70" s="794"/>
      <c r="X70" s="427"/>
      <c r="Y70" s="794" t="str">
        <f t="shared" si="4"/>
        <v/>
      </c>
      <c r="Z70" s="794"/>
      <c r="AA70" s="499">
        <f ca="1">IFERROR(IF(MATCH(D70,{"채집","벌목","채광","수렵","낚시","고고학"},0)&lt;5,AVERAGE(F70:Z70),SUM(F70:Z70))/CHOOSE(MATCH(D70,{"채집","벌목","채광","수렵","낚시","고고학"},0),30,45,35,84,44,62)*$W$6,0)</f>
        <v>793.74999999999989</v>
      </c>
    </row>
    <row r="71" spans="2:27" ht="14.45" customHeight="1">
      <c r="B71" s="856"/>
      <c r="C71" s="838" t="s">
        <v>24</v>
      </c>
      <c r="D71" s="834" t="s">
        <v>86</v>
      </c>
      <c r="E71" s="834"/>
      <c r="F71" s="431" t="s">
        <v>1123</v>
      </c>
      <c r="G71" s="795">
        <f t="shared" ca="1" si="0"/>
        <v>2.76</v>
      </c>
      <c r="H71" s="795"/>
      <c r="I71" s="431" t="s">
        <v>1132</v>
      </c>
      <c r="J71" s="795">
        <f t="shared" ca="1" si="6"/>
        <v>0</v>
      </c>
      <c r="K71" s="795"/>
      <c r="L71" s="431" t="s">
        <v>1117</v>
      </c>
      <c r="M71" s="795">
        <f t="shared" ca="1" si="1"/>
        <v>2.76</v>
      </c>
      <c r="N71" s="795"/>
      <c r="O71" s="431"/>
      <c r="P71" s="795" t="str">
        <f t="shared" si="2"/>
        <v/>
      </c>
      <c r="Q71" s="795"/>
      <c r="R71" s="431"/>
      <c r="S71" s="795" t="str">
        <f t="shared" si="3"/>
        <v/>
      </c>
      <c r="T71" s="795"/>
      <c r="U71" s="431"/>
      <c r="V71" s="795" t="str">
        <f t="shared" si="5"/>
        <v/>
      </c>
      <c r="W71" s="795"/>
      <c r="X71" s="431"/>
      <c r="Y71" s="795" t="str">
        <f t="shared" si="4"/>
        <v/>
      </c>
      <c r="Z71" s="795"/>
      <c r="AA71" s="498">
        <f ca="1">IFERROR(IF(MATCH(D71,{"채집","벌목","채광","수렵","낚시","고고학"},0)&lt;5,AVERAGE(F71:Z71),SUM(F71:Z71))/CHOOSE(MATCH(D71,{"채집","벌목","채광","수렵","낚시","고고학"},0),30,45,35,84,44,62)*$W$6,0)</f>
        <v>788.57142857142856</v>
      </c>
    </row>
    <row r="72" spans="2:27" ht="14.45" customHeight="1">
      <c r="B72" s="856"/>
      <c r="C72" s="839"/>
      <c r="D72" s="832" t="s">
        <v>85</v>
      </c>
      <c r="E72" s="832"/>
      <c r="F72" s="432" t="s">
        <v>1097</v>
      </c>
      <c r="G72" s="793">
        <f t="shared" ca="1" si="0"/>
        <v>13.07</v>
      </c>
      <c r="H72" s="793"/>
      <c r="I72" s="432" t="s">
        <v>1099</v>
      </c>
      <c r="J72" s="793">
        <f t="shared" ca="1" si="6"/>
        <v>13.07</v>
      </c>
      <c r="K72" s="793"/>
      <c r="L72" s="432" t="s">
        <v>1101</v>
      </c>
      <c r="M72" s="793">
        <f t="shared" ca="1" si="1"/>
        <v>13.07</v>
      </c>
      <c r="N72" s="793"/>
      <c r="O72" s="432"/>
      <c r="P72" s="793" t="str">
        <f t="shared" si="2"/>
        <v/>
      </c>
      <c r="Q72" s="793"/>
      <c r="R72" s="432"/>
      <c r="S72" s="793" t="str">
        <f t="shared" si="3"/>
        <v/>
      </c>
      <c r="T72" s="793"/>
      <c r="U72" s="432"/>
      <c r="V72" s="793" t="str">
        <f t="shared" si="5"/>
        <v/>
      </c>
      <c r="W72" s="793"/>
      <c r="X72" s="432"/>
      <c r="Y72" s="793" t="str">
        <f t="shared" si="4"/>
        <v/>
      </c>
      <c r="Z72" s="793"/>
      <c r="AA72" s="500">
        <f ca="1">IFERROR(IF(MATCH(D72,{"채집","벌목","채광","수렵","낚시","고고학"},0)&lt;5,AVERAGE(F72:Z72),SUM(F72:Z72))/CHOOSE(MATCH(D72,{"채집","벌목","채광","수렵","낚시","고고학"},0),30,45,35,84,44,62)*$W$6,0)</f>
        <v>2333.9285714285716</v>
      </c>
    </row>
    <row r="73" spans="2:27" ht="14.45" customHeight="1">
      <c r="B73" s="856"/>
      <c r="C73" s="838" t="s">
        <v>25</v>
      </c>
      <c r="D73" s="834" t="s">
        <v>83</v>
      </c>
      <c r="E73" s="834"/>
      <c r="F73" s="431" t="s">
        <v>73</v>
      </c>
      <c r="G73" s="795">
        <f t="shared" ca="1" si="0"/>
        <v>0.17</v>
      </c>
      <c r="H73" s="795"/>
      <c r="I73" s="431" t="s">
        <v>74</v>
      </c>
      <c r="J73" s="795">
        <f t="shared" ca="1" si="6"/>
        <v>0.74</v>
      </c>
      <c r="K73" s="795"/>
      <c r="L73" s="431" t="s">
        <v>71</v>
      </c>
      <c r="M73" s="795">
        <f t="shared" ca="1" si="1"/>
        <v>2.5100000000000002</v>
      </c>
      <c r="N73" s="795"/>
      <c r="O73" s="431" t="s">
        <v>77</v>
      </c>
      <c r="P73" s="795">
        <f t="shared" ca="1" si="2"/>
        <v>0.44</v>
      </c>
      <c r="Q73" s="795"/>
      <c r="R73" s="431"/>
      <c r="S73" s="795" t="str">
        <f t="shared" si="3"/>
        <v/>
      </c>
      <c r="T73" s="795"/>
      <c r="U73" s="431"/>
      <c r="V73" s="795" t="str">
        <f t="shared" si="5"/>
        <v/>
      </c>
      <c r="W73" s="795"/>
      <c r="X73" s="431"/>
      <c r="Y73" s="795" t="str">
        <f t="shared" si="4"/>
        <v/>
      </c>
      <c r="Z73" s="795"/>
      <c r="AA73" s="498">
        <f ca="1">IFERROR(IF(MATCH(D73,{"채집","벌목","채광","수렵","낚시","고고학"},0)&lt;5,AVERAGE(F73:Z73),SUM(F73:Z73))/CHOOSE(MATCH(D73,{"채집","벌목","채광","수렵","낚시","고고학"},0),30,45,35,84,44,62)*$W$6,0)</f>
        <v>482.50000000000006</v>
      </c>
    </row>
    <row r="74" spans="2:27" ht="14.45" customHeight="1">
      <c r="B74" s="856"/>
      <c r="C74" s="839"/>
      <c r="D74" s="832" t="s">
        <v>82</v>
      </c>
      <c r="E74" s="832"/>
      <c r="F74" s="432" t="s">
        <v>1080</v>
      </c>
      <c r="G74" s="793">
        <f t="shared" ca="1" si="0"/>
        <v>5.5650000000000004</v>
      </c>
      <c r="H74" s="793"/>
      <c r="I74" s="432" t="s">
        <v>1081</v>
      </c>
      <c r="J74" s="793">
        <f t="shared" ca="1" si="6"/>
        <v>5.5650000000000004</v>
      </c>
      <c r="K74" s="793"/>
      <c r="L74" s="432" t="s">
        <v>1084</v>
      </c>
      <c r="M74" s="793">
        <f t="shared" ca="1" si="1"/>
        <v>5.5650000000000004</v>
      </c>
      <c r="N74" s="793"/>
      <c r="O74" s="432"/>
      <c r="P74" s="793" t="str">
        <f t="shared" si="2"/>
        <v/>
      </c>
      <c r="Q74" s="793"/>
      <c r="R74" s="432"/>
      <c r="S74" s="793" t="str">
        <f t="shared" si="3"/>
        <v/>
      </c>
      <c r="T74" s="793"/>
      <c r="U74" s="432"/>
      <c r="V74" s="793" t="str">
        <f t="shared" si="5"/>
        <v/>
      </c>
      <c r="W74" s="793"/>
      <c r="X74" s="432"/>
      <c r="Y74" s="793" t="str">
        <f t="shared" si="4"/>
        <v/>
      </c>
      <c r="Z74" s="793"/>
      <c r="AA74" s="500">
        <f ca="1">IFERROR(IF(MATCH(D74,{"채집","벌목","채광","수렵","낚시","고고학"},0)&lt;5,AVERAGE(F74:Z74),SUM(F74:Z74))/CHOOSE(MATCH(D74,{"채집","벌목","채광","수렵","낚시","고고학"},0),30,45,35,84,44,62)*$W$6,0)</f>
        <v>1855.0000000000002</v>
      </c>
    </row>
    <row r="75" spans="2:27" ht="14.45" customHeight="1">
      <c r="B75" s="856"/>
      <c r="C75" s="840" t="s">
        <v>26</v>
      </c>
      <c r="D75" s="833" t="s">
        <v>83</v>
      </c>
      <c r="E75" s="833"/>
      <c r="F75" s="427" t="s">
        <v>75</v>
      </c>
      <c r="G75" s="794">
        <f t="shared" ca="1" si="0"/>
        <v>0.11000000000000001</v>
      </c>
      <c r="H75" s="794"/>
      <c r="I75" s="427" t="s">
        <v>76</v>
      </c>
      <c r="J75" s="794">
        <f t="shared" ca="1" si="6"/>
        <v>4.87</v>
      </c>
      <c r="K75" s="794"/>
      <c r="L75" s="427"/>
      <c r="M75" s="794" t="str">
        <f t="shared" si="1"/>
        <v/>
      </c>
      <c r="N75" s="794"/>
      <c r="O75" s="427"/>
      <c r="P75" s="794" t="str">
        <f t="shared" si="2"/>
        <v/>
      </c>
      <c r="Q75" s="794"/>
      <c r="R75" s="427"/>
      <c r="S75" s="794" t="str">
        <f t="shared" si="3"/>
        <v/>
      </c>
      <c r="T75" s="794"/>
      <c r="U75" s="427"/>
      <c r="V75" s="794" t="str">
        <f t="shared" si="5"/>
        <v/>
      </c>
      <c r="W75" s="794"/>
      <c r="X75" s="427"/>
      <c r="Y75" s="794" t="str">
        <f t="shared" si="4"/>
        <v/>
      </c>
      <c r="Z75" s="794"/>
      <c r="AA75" s="499">
        <f ca="1">IFERROR(IF(MATCH(D75,{"채집","벌목","채광","수렵","낚시","고고학"},0)&lt;5,AVERAGE(F75:Z75),SUM(F75:Z75))/CHOOSE(MATCH(D75,{"채집","벌목","채광","수렵","낚시","고고학"},0),30,45,35,84,44,62)*$W$6,0)</f>
        <v>1245</v>
      </c>
    </row>
    <row r="76" spans="2:27" ht="14.45" customHeight="1">
      <c r="B76" s="856"/>
      <c r="C76" s="840"/>
      <c r="D76" s="833" t="s">
        <v>85</v>
      </c>
      <c r="E76" s="833"/>
      <c r="F76" s="427" t="s">
        <v>1126</v>
      </c>
      <c r="G76" s="794">
        <f t="shared" ca="1" si="0"/>
        <v>13.069999999999999</v>
      </c>
      <c r="H76" s="794"/>
      <c r="I76" s="427" t="s">
        <v>1103</v>
      </c>
      <c r="J76" s="794">
        <f t="shared" ca="1" si="6"/>
        <v>13.07</v>
      </c>
      <c r="K76" s="794"/>
      <c r="L76" s="427"/>
      <c r="M76" s="794" t="str">
        <f t="shared" si="1"/>
        <v/>
      </c>
      <c r="N76" s="794"/>
      <c r="O76" s="427"/>
      <c r="P76" s="794" t="str">
        <f t="shared" si="2"/>
        <v/>
      </c>
      <c r="Q76" s="794"/>
      <c r="R76" s="427"/>
      <c r="S76" s="794" t="str">
        <f t="shared" si="3"/>
        <v/>
      </c>
      <c r="T76" s="794"/>
      <c r="U76" s="427"/>
      <c r="V76" s="794" t="str">
        <f t="shared" si="5"/>
        <v/>
      </c>
      <c r="W76" s="794"/>
      <c r="X76" s="427"/>
      <c r="Y76" s="794" t="str">
        <f t="shared" si="4"/>
        <v/>
      </c>
      <c r="Z76" s="794"/>
      <c r="AA76" s="499">
        <f ca="1">IFERROR(IF(MATCH(D76,{"채집","벌목","채광","수렵","낚시","고고학"},0)&lt;5,AVERAGE(F76:Z76),SUM(F76:Z76))/CHOOSE(MATCH(D76,{"채집","벌목","채광","수렵","낚시","고고학"},0),30,45,35,84,44,62)*$W$6,0)</f>
        <v>2333.9285714285716</v>
      </c>
    </row>
    <row r="77" spans="2:27" ht="14.45" customHeight="1">
      <c r="B77" s="856" t="s">
        <v>62</v>
      </c>
      <c r="C77" s="838" t="s">
        <v>27</v>
      </c>
      <c r="D77" s="834" t="s">
        <v>86</v>
      </c>
      <c r="E77" s="834"/>
      <c r="F77" s="431" t="s">
        <v>1123</v>
      </c>
      <c r="G77" s="795">
        <f t="shared" ca="1" si="0"/>
        <v>2.76</v>
      </c>
      <c r="H77" s="795"/>
      <c r="I77" s="431" t="s">
        <v>1132</v>
      </c>
      <c r="J77" s="795">
        <f t="shared" ca="1" si="6"/>
        <v>0</v>
      </c>
      <c r="K77" s="795"/>
      <c r="L77" s="431"/>
      <c r="M77" s="795" t="str">
        <f t="shared" si="1"/>
        <v/>
      </c>
      <c r="N77" s="795"/>
      <c r="O77" s="431"/>
      <c r="P77" s="795" t="str">
        <f t="shared" si="2"/>
        <v/>
      </c>
      <c r="Q77" s="795"/>
      <c r="R77" s="431"/>
      <c r="S77" s="795" t="str">
        <f t="shared" si="3"/>
        <v/>
      </c>
      <c r="T77" s="795"/>
      <c r="U77" s="431"/>
      <c r="V77" s="795" t="str">
        <f t="shared" si="5"/>
        <v/>
      </c>
      <c r="W77" s="795"/>
      <c r="X77" s="431"/>
      <c r="Y77" s="795" t="str">
        <f t="shared" si="4"/>
        <v/>
      </c>
      <c r="Z77" s="795"/>
      <c r="AA77" s="498">
        <f ca="1">IFERROR(IF(MATCH(D77,{"채집","벌목","채광","수렵","낚시","고고학"},0)&lt;5,AVERAGE(F77:Z77),SUM(F77:Z77))/CHOOSE(MATCH(D77,{"채집","벌목","채광","수렵","낚시","고고학"},0),30,45,35,84,44,62)*$W$6,0)</f>
        <v>591.42857142857133</v>
      </c>
    </row>
    <row r="78" spans="2:27" ht="14.45" customHeight="1">
      <c r="B78" s="856"/>
      <c r="C78" s="840"/>
      <c r="D78" s="833" t="s">
        <v>84</v>
      </c>
      <c r="E78" s="833"/>
      <c r="F78" s="427" t="s">
        <v>5</v>
      </c>
      <c r="G78" s="794">
        <f t="shared" ca="1" si="0"/>
        <v>1.4999999999999999E-2</v>
      </c>
      <c r="H78" s="794"/>
      <c r="I78" s="427" t="s">
        <v>95</v>
      </c>
      <c r="J78" s="794">
        <f t="shared" ca="1" si="6"/>
        <v>7.4</v>
      </c>
      <c r="K78" s="794"/>
      <c r="L78" s="427" t="s">
        <v>96</v>
      </c>
      <c r="M78" s="794">
        <f t="shared" ca="1" si="1"/>
        <v>0.2</v>
      </c>
      <c r="N78" s="794"/>
      <c r="O78" s="427" t="s">
        <v>8</v>
      </c>
      <c r="P78" s="794">
        <f t="shared" ca="1" si="2"/>
        <v>0.05</v>
      </c>
      <c r="Q78" s="794"/>
      <c r="R78" s="427"/>
      <c r="S78" s="794" t="str">
        <f t="shared" si="3"/>
        <v/>
      </c>
      <c r="T78" s="794"/>
      <c r="U78" s="427"/>
      <c r="V78" s="794" t="str">
        <f t="shared" si="5"/>
        <v/>
      </c>
      <c r="W78" s="794"/>
      <c r="X78" s="427"/>
      <c r="Y78" s="794" t="str">
        <f t="shared" si="4"/>
        <v/>
      </c>
      <c r="Z78" s="794"/>
      <c r="AA78" s="499">
        <f ca="1">IFERROR(IF(MATCH(D78,{"채집","벌목","채광","수렵","낚시","고고학"},0)&lt;5,AVERAGE(F78:Z78),SUM(F78:Z78))/CHOOSE(MATCH(D78,{"채집","벌목","채광","수렵","낚시","고고학"},0),30,45,35,84,44,62)*$W$6,0)</f>
        <v>2613.0681818181815</v>
      </c>
    </row>
    <row r="79" spans="2:27" ht="14.45" customHeight="1">
      <c r="B79" s="856"/>
      <c r="C79" s="839"/>
      <c r="D79" s="832" t="s">
        <v>87</v>
      </c>
      <c r="E79" s="832"/>
      <c r="F79" s="432" t="s">
        <v>164</v>
      </c>
      <c r="G79" s="793">
        <f t="shared" ca="1" si="0"/>
        <v>0.01</v>
      </c>
      <c r="H79" s="793"/>
      <c r="I79" s="432" t="s">
        <v>165</v>
      </c>
      <c r="J79" s="793">
        <f t="shared" ca="1" si="6"/>
        <v>0.13200000000000001</v>
      </c>
      <c r="K79" s="793"/>
      <c r="L79" s="432" t="s">
        <v>166</v>
      </c>
      <c r="M79" s="793">
        <f t="shared" ca="1" si="1"/>
        <v>0.26400000000000001</v>
      </c>
      <c r="N79" s="793"/>
      <c r="O79" s="432" t="s">
        <v>167</v>
      </c>
      <c r="P79" s="793">
        <f t="shared" ca="1" si="2"/>
        <v>0.13200000000000001</v>
      </c>
      <c r="Q79" s="793"/>
      <c r="R79" s="432" t="s">
        <v>168</v>
      </c>
      <c r="S79" s="793">
        <f t="shared" ca="1" si="3"/>
        <v>9.9000000000000005E-2</v>
      </c>
      <c r="T79" s="793"/>
      <c r="U79" s="432" t="s">
        <v>169</v>
      </c>
      <c r="V79" s="793">
        <f t="shared" ca="1" si="5"/>
        <v>0.92400000000000004</v>
      </c>
      <c r="W79" s="793"/>
      <c r="X79" s="432" t="s">
        <v>170</v>
      </c>
      <c r="Y79" s="793">
        <f t="shared" ca="1" si="4"/>
        <v>0.19800000000000001</v>
      </c>
      <c r="Z79" s="793"/>
      <c r="AA79" s="500">
        <f ca="1">IFERROR(IF(MATCH(D79,{"채집","벌목","채광","수렵","낚시","고고학"},0)&lt;5,AVERAGE(F79:Z79),SUM(F79:Z79))/CHOOSE(MATCH(D79,{"채집","벌목","채광","수렵","낚시","고고학"},0),30,45,35,84,44,62)*$W$6,0)</f>
        <v>425.56451612903226</v>
      </c>
    </row>
    <row r="80" spans="2:27" ht="14.45" customHeight="1">
      <c r="B80" s="856"/>
      <c r="C80" s="439" t="s">
        <v>28</v>
      </c>
      <c r="D80" s="833" t="s">
        <v>87</v>
      </c>
      <c r="E80" s="833"/>
      <c r="F80" s="427" t="s">
        <v>164</v>
      </c>
      <c r="G80" s="794">
        <f t="shared" ca="1" si="0"/>
        <v>0.01</v>
      </c>
      <c r="H80" s="794"/>
      <c r="I80" s="427" t="s">
        <v>165</v>
      </c>
      <c r="J80" s="794">
        <f t="shared" ca="1" si="6"/>
        <v>0.13200000000000001</v>
      </c>
      <c r="K80" s="794"/>
      <c r="L80" s="427" t="s">
        <v>166</v>
      </c>
      <c r="M80" s="794">
        <f t="shared" ca="1" si="1"/>
        <v>0.26400000000000001</v>
      </c>
      <c r="N80" s="794"/>
      <c r="O80" s="427" t="s">
        <v>167</v>
      </c>
      <c r="P80" s="794">
        <f t="shared" ca="1" si="2"/>
        <v>0.13200000000000001</v>
      </c>
      <c r="Q80" s="794"/>
      <c r="R80" s="427" t="s">
        <v>168</v>
      </c>
      <c r="S80" s="794">
        <f t="shared" ca="1" si="3"/>
        <v>9.9000000000000005E-2</v>
      </c>
      <c r="T80" s="794"/>
      <c r="U80" s="427" t="s">
        <v>169</v>
      </c>
      <c r="V80" s="794">
        <f t="shared" ca="1" si="5"/>
        <v>0.92400000000000004</v>
      </c>
      <c r="W80" s="794"/>
      <c r="X80" s="427" t="s">
        <v>170</v>
      </c>
      <c r="Y80" s="794">
        <f t="shared" ca="1" si="4"/>
        <v>0.19800000000000001</v>
      </c>
      <c r="Z80" s="794"/>
      <c r="AA80" s="499">
        <f ca="1">IFERROR(IF(MATCH(D80,{"채집","벌목","채광","수렵","낚시","고고학"},0)&lt;5,AVERAGE(F80:Z80),SUM(F80:Z80))/CHOOSE(MATCH(D80,{"채집","벌목","채광","수렵","낚시","고고학"},0),30,45,35,84,44,62)*$W$6,0)</f>
        <v>425.56451612903226</v>
      </c>
    </row>
    <row r="81" spans="2:27" ht="14.45" customHeight="1">
      <c r="B81" s="856"/>
      <c r="C81" s="838" t="s">
        <v>29</v>
      </c>
      <c r="D81" s="834" t="s">
        <v>86</v>
      </c>
      <c r="E81" s="834"/>
      <c r="F81" s="431" t="s">
        <v>1076</v>
      </c>
      <c r="G81" s="795">
        <f t="shared" ca="1" si="0"/>
        <v>2.76</v>
      </c>
      <c r="H81" s="795"/>
      <c r="I81" s="431" t="s">
        <v>1117</v>
      </c>
      <c r="J81" s="795">
        <f t="shared" ca="1" si="6"/>
        <v>2.76</v>
      </c>
      <c r="K81" s="795"/>
      <c r="L81" s="431"/>
      <c r="M81" s="795" t="str">
        <f t="shared" si="1"/>
        <v/>
      </c>
      <c r="N81" s="795"/>
      <c r="O81" s="431"/>
      <c r="P81" s="795" t="str">
        <f t="shared" si="2"/>
        <v/>
      </c>
      <c r="Q81" s="795"/>
      <c r="R81" s="431"/>
      <c r="S81" s="795" t="str">
        <f t="shared" si="3"/>
        <v/>
      </c>
      <c r="T81" s="795"/>
      <c r="U81" s="431"/>
      <c r="V81" s="795" t="str">
        <f t="shared" si="5"/>
        <v/>
      </c>
      <c r="W81" s="795"/>
      <c r="X81" s="431"/>
      <c r="Y81" s="795" t="str">
        <f t="shared" si="4"/>
        <v/>
      </c>
      <c r="Z81" s="795"/>
      <c r="AA81" s="498">
        <f ca="1">IFERROR(IF(MATCH(D81,{"채집","벌목","채광","수렵","낚시","고고학"},0)&lt;5,AVERAGE(F81:Z81),SUM(F81:Z81))/CHOOSE(MATCH(D81,{"채집","벌목","채광","수렵","낚시","고고학"},0),30,45,35,84,44,62)*$W$6,0)</f>
        <v>1182.8571428571427</v>
      </c>
    </row>
    <row r="82" spans="2:27" ht="14.45" customHeight="1">
      <c r="B82" s="856"/>
      <c r="C82" s="839"/>
      <c r="D82" s="832" t="s">
        <v>85</v>
      </c>
      <c r="E82" s="832"/>
      <c r="F82" s="432" t="s">
        <v>1126</v>
      </c>
      <c r="G82" s="793">
        <f t="shared" ca="1" si="0"/>
        <v>13.069999999999999</v>
      </c>
      <c r="H82" s="793"/>
      <c r="I82" s="432" t="s">
        <v>1101</v>
      </c>
      <c r="J82" s="793">
        <f t="shared" ca="1" si="6"/>
        <v>13.07</v>
      </c>
      <c r="K82" s="793"/>
      <c r="L82" s="432"/>
      <c r="M82" s="793" t="str">
        <f t="shared" si="1"/>
        <v/>
      </c>
      <c r="N82" s="793"/>
      <c r="O82" s="432"/>
      <c r="P82" s="793" t="str">
        <f t="shared" si="2"/>
        <v/>
      </c>
      <c r="Q82" s="793"/>
      <c r="R82" s="432"/>
      <c r="S82" s="793" t="str">
        <f t="shared" si="3"/>
        <v/>
      </c>
      <c r="T82" s="793"/>
      <c r="U82" s="432"/>
      <c r="V82" s="793" t="str">
        <f t="shared" si="5"/>
        <v/>
      </c>
      <c r="W82" s="793"/>
      <c r="X82" s="432"/>
      <c r="Y82" s="793" t="str">
        <f t="shared" si="4"/>
        <v/>
      </c>
      <c r="Z82" s="793"/>
      <c r="AA82" s="500">
        <f ca="1">IFERROR(IF(MATCH(D82,{"채집","벌목","채광","수렵","낚시","고고학"},0)&lt;5,AVERAGE(F82:Z82),SUM(F82:Z82))/CHOOSE(MATCH(D82,{"채집","벌목","채광","수렵","낚시","고고학"},0),30,45,35,84,44,62)*$W$6,0)</f>
        <v>2333.9285714285716</v>
      </c>
    </row>
    <row r="83" spans="2:27" ht="14.45" customHeight="1">
      <c r="B83" s="856"/>
      <c r="C83" s="840" t="s">
        <v>30</v>
      </c>
      <c r="D83" s="833" t="s">
        <v>83</v>
      </c>
      <c r="E83" s="833"/>
      <c r="F83" s="427" t="s">
        <v>73</v>
      </c>
      <c r="G83" s="794">
        <f t="shared" ca="1" si="0"/>
        <v>0.17</v>
      </c>
      <c r="H83" s="794"/>
      <c r="I83" s="427" t="s">
        <v>75</v>
      </c>
      <c r="J83" s="794">
        <f t="shared" ca="1" si="6"/>
        <v>0.11000000000000001</v>
      </c>
      <c r="K83" s="794"/>
      <c r="L83" s="427" t="s">
        <v>71</v>
      </c>
      <c r="M83" s="794">
        <f t="shared" ca="1" si="1"/>
        <v>2.5100000000000002</v>
      </c>
      <c r="N83" s="794"/>
      <c r="O83" s="427" t="s">
        <v>76</v>
      </c>
      <c r="P83" s="794">
        <f t="shared" ca="1" si="2"/>
        <v>4.87</v>
      </c>
      <c r="Q83" s="794"/>
      <c r="R83" s="427"/>
      <c r="S83" s="794" t="str">
        <f t="shared" si="3"/>
        <v/>
      </c>
      <c r="T83" s="794"/>
      <c r="U83" s="427"/>
      <c r="V83" s="794" t="str">
        <f t="shared" si="5"/>
        <v/>
      </c>
      <c r="W83" s="794"/>
      <c r="X83" s="427"/>
      <c r="Y83" s="794" t="str">
        <f t="shared" si="4"/>
        <v/>
      </c>
      <c r="Z83" s="794"/>
      <c r="AA83" s="499">
        <f ca="1">IFERROR(IF(MATCH(D83,{"채집","벌목","채광","수렵","낚시","고고학"},0)&lt;5,AVERAGE(F83:Z83),SUM(F83:Z83))/CHOOSE(MATCH(D83,{"채집","벌목","채광","수렵","낚시","고고학"},0),30,45,35,84,44,62)*$W$6,0)</f>
        <v>957.50000000000011</v>
      </c>
    </row>
    <row r="84" spans="2:27" ht="14.45" customHeight="1">
      <c r="B84" s="856"/>
      <c r="C84" s="840"/>
      <c r="D84" s="833" t="s">
        <v>85</v>
      </c>
      <c r="E84" s="833"/>
      <c r="F84" s="427" t="s">
        <v>1099</v>
      </c>
      <c r="G84" s="794">
        <f t="shared" ca="1" si="0"/>
        <v>13.07</v>
      </c>
      <c r="H84" s="794"/>
      <c r="I84" s="427" t="s">
        <v>1103</v>
      </c>
      <c r="J84" s="794">
        <f t="shared" ca="1" si="6"/>
        <v>13.07</v>
      </c>
      <c r="K84" s="794"/>
      <c r="L84" s="427"/>
      <c r="M84" s="794" t="str">
        <f t="shared" si="1"/>
        <v/>
      </c>
      <c r="N84" s="794"/>
      <c r="O84" s="427"/>
      <c r="P84" s="794" t="str">
        <f t="shared" si="2"/>
        <v/>
      </c>
      <c r="Q84" s="794"/>
      <c r="R84" s="427"/>
      <c r="S84" s="794" t="str">
        <f t="shared" si="3"/>
        <v/>
      </c>
      <c r="T84" s="794"/>
      <c r="U84" s="427"/>
      <c r="V84" s="794" t="str">
        <f t="shared" si="5"/>
        <v/>
      </c>
      <c r="W84" s="794"/>
      <c r="X84" s="427"/>
      <c r="Y84" s="794" t="str">
        <f t="shared" si="4"/>
        <v/>
      </c>
      <c r="Z84" s="794"/>
      <c r="AA84" s="499">
        <f ca="1">IFERROR(IF(MATCH(D84,{"채집","벌목","채광","수렵","낚시","고고학"},0)&lt;5,AVERAGE(F84:Z84),SUM(F84:Z84))/CHOOSE(MATCH(D84,{"채집","벌목","채광","수렵","낚시","고고학"},0),30,45,35,84,44,62)*$W$6,0)</f>
        <v>2333.9285714285716</v>
      </c>
    </row>
    <row r="85" spans="2:27" ht="14.45" customHeight="1">
      <c r="B85" s="856"/>
      <c r="C85" s="838" t="s">
        <v>31</v>
      </c>
      <c r="D85" s="834" t="s">
        <v>83</v>
      </c>
      <c r="E85" s="834"/>
      <c r="F85" s="431" t="s">
        <v>75</v>
      </c>
      <c r="G85" s="795">
        <f t="shared" ca="1" si="0"/>
        <v>0.11000000000000001</v>
      </c>
      <c r="H85" s="795"/>
      <c r="I85" s="431" t="s">
        <v>74</v>
      </c>
      <c r="J85" s="795">
        <f t="shared" ca="1" si="6"/>
        <v>0.74</v>
      </c>
      <c r="K85" s="795"/>
      <c r="L85" s="431" t="s">
        <v>76</v>
      </c>
      <c r="M85" s="795">
        <f t="shared" ca="1" si="1"/>
        <v>4.87</v>
      </c>
      <c r="N85" s="795"/>
      <c r="O85" s="431" t="s">
        <v>77</v>
      </c>
      <c r="P85" s="795">
        <f t="shared" ca="1" si="2"/>
        <v>0.44</v>
      </c>
      <c r="Q85" s="795"/>
      <c r="R85" s="431"/>
      <c r="S85" s="795" t="str">
        <f t="shared" si="3"/>
        <v/>
      </c>
      <c r="T85" s="795"/>
      <c r="U85" s="431"/>
      <c r="V85" s="795" t="str">
        <f t="shared" si="5"/>
        <v/>
      </c>
      <c r="W85" s="795"/>
      <c r="X85" s="431"/>
      <c r="Y85" s="795" t="str">
        <f t="shared" si="4"/>
        <v/>
      </c>
      <c r="Z85" s="795"/>
      <c r="AA85" s="498">
        <f ca="1">IFERROR(IF(MATCH(D85,{"채집","벌목","채광","수렵","낚시","고고학"},0)&lt;5,AVERAGE(F85:Z85),SUM(F85:Z85))/CHOOSE(MATCH(D85,{"채집","벌목","채광","수렵","낚시","고고학"},0),30,45,35,84,44,62)*$W$6,0)</f>
        <v>770</v>
      </c>
    </row>
    <row r="86" spans="2:27" ht="14.45" customHeight="1">
      <c r="B86" s="856"/>
      <c r="C86" s="839"/>
      <c r="D86" s="832" t="s">
        <v>87</v>
      </c>
      <c r="E86" s="832"/>
      <c r="F86" s="432" t="s">
        <v>164</v>
      </c>
      <c r="G86" s="793">
        <f t="shared" ca="1" si="0"/>
        <v>0.01</v>
      </c>
      <c r="H86" s="793"/>
      <c r="I86" s="432" t="s">
        <v>165</v>
      </c>
      <c r="J86" s="793">
        <f t="shared" ca="1" si="6"/>
        <v>0.13200000000000001</v>
      </c>
      <c r="K86" s="793"/>
      <c r="L86" s="432" t="s">
        <v>166</v>
      </c>
      <c r="M86" s="793">
        <f t="shared" ca="1" si="1"/>
        <v>0.26400000000000001</v>
      </c>
      <c r="N86" s="793"/>
      <c r="O86" s="432" t="s">
        <v>167</v>
      </c>
      <c r="P86" s="793">
        <f t="shared" ca="1" si="2"/>
        <v>0.13200000000000001</v>
      </c>
      <c r="Q86" s="793"/>
      <c r="R86" s="432" t="s">
        <v>168</v>
      </c>
      <c r="S86" s="793">
        <f t="shared" ca="1" si="3"/>
        <v>9.9000000000000005E-2</v>
      </c>
      <c r="T86" s="793"/>
      <c r="U86" s="432" t="s">
        <v>169</v>
      </c>
      <c r="V86" s="793">
        <f t="shared" ca="1" si="5"/>
        <v>0.92400000000000004</v>
      </c>
      <c r="W86" s="793"/>
      <c r="X86" s="432" t="s">
        <v>170</v>
      </c>
      <c r="Y86" s="793">
        <f t="shared" ca="1" si="4"/>
        <v>0.19800000000000001</v>
      </c>
      <c r="Z86" s="793"/>
      <c r="AA86" s="500">
        <f ca="1">IFERROR(IF(MATCH(D86,{"채집","벌목","채광","수렵","낚시","고고학"},0)&lt;5,AVERAGE(F86:Z86),SUM(F86:Z86))/CHOOSE(MATCH(D86,{"채집","벌목","채광","수렵","낚시","고고학"},0),30,45,35,84,44,62)*$W$6,0)</f>
        <v>425.56451612903226</v>
      </c>
    </row>
    <row r="87" spans="2:27" ht="14.45" customHeight="1">
      <c r="B87" s="856"/>
      <c r="C87" s="441" t="s">
        <v>32</v>
      </c>
      <c r="D87" s="836" t="s">
        <v>86</v>
      </c>
      <c r="E87" s="837"/>
      <c r="F87" s="440" t="s">
        <v>1120</v>
      </c>
      <c r="G87" s="797">
        <f t="shared" ca="1" si="0"/>
        <v>2.76</v>
      </c>
      <c r="H87" s="798"/>
      <c r="I87" s="440"/>
      <c r="J87" s="797" t="str">
        <f t="shared" si="6"/>
        <v/>
      </c>
      <c r="K87" s="798"/>
      <c r="L87" s="440"/>
      <c r="M87" s="797" t="str">
        <f t="shared" si="1"/>
        <v/>
      </c>
      <c r="N87" s="798"/>
      <c r="O87" s="440"/>
      <c r="P87" s="797" t="str">
        <f t="shared" si="2"/>
        <v/>
      </c>
      <c r="Q87" s="798"/>
      <c r="R87" s="440"/>
      <c r="S87" s="797" t="str">
        <f t="shared" si="3"/>
        <v/>
      </c>
      <c r="T87" s="798"/>
      <c r="U87" s="440"/>
      <c r="V87" s="797" t="str">
        <f t="shared" si="5"/>
        <v/>
      </c>
      <c r="W87" s="798"/>
      <c r="X87" s="440"/>
      <c r="Y87" s="797" t="str">
        <f t="shared" si="4"/>
        <v/>
      </c>
      <c r="Z87" s="798"/>
      <c r="AA87" s="502">
        <f ca="1">IFERROR(IF(MATCH(D87,{"채집","벌목","채광","수렵","낚시","고고학"},0)&lt;5,AVERAGE(F87:Z87),SUM(F87:Z87))/CHOOSE(MATCH(D87,{"채집","벌목","채광","수렵","낚시","고고학"},0),30,45,35,84,44,62)*$W$6,0)</f>
        <v>1182.8571428571427</v>
      </c>
    </row>
    <row r="88" spans="2:27" ht="14.45" customHeight="1">
      <c r="B88" s="856" t="s">
        <v>63</v>
      </c>
      <c r="C88" s="442" t="s">
        <v>33</v>
      </c>
      <c r="D88" s="832" t="s">
        <v>84</v>
      </c>
      <c r="E88" s="832"/>
      <c r="F88" s="432" t="s">
        <v>5</v>
      </c>
      <c r="G88" s="793">
        <f t="shared" ca="1" si="0"/>
        <v>1.4999999999999999E-2</v>
      </c>
      <c r="H88" s="793"/>
      <c r="I88" s="432" t="s">
        <v>90</v>
      </c>
      <c r="J88" s="793">
        <f t="shared" ca="1" si="6"/>
        <v>0.3</v>
      </c>
      <c r="K88" s="793"/>
      <c r="L88" s="432" t="s">
        <v>91</v>
      </c>
      <c r="M88" s="793">
        <f t="shared" ca="1" si="1"/>
        <v>0.4</v>
      </c>
      <c r="N88" s="793"/>
      <c r="O88" s="432" t="s">
        <v>8</v>
      </c>
      <c r="P88" s="793">
        <f t="shared" ca="1" si="2"/>
        <v>0.05</v>
      </c>
      <c r="Q88" s="793"/>
      <c r="R88" s="432"/>
      <c r="S88" s="793" t="str">
        <f t="shared" si="3"/>
        <v/>
      </c>
      <c r="T88" s="793"/>
      <c r="U88" s="432"/>
      <c r="V88" s="793" t="str">
        <f t="shared" si="5"/>
        <v/>
      </c>
      <c r="W88" s="793"/>
      <c r="X88" s="432"/>
      <c r="Y88" s="793" t="str">
        <f t="shared" si="4"/>
        <v/>
      </c>
      <c r="Z88" s="793"/>
      <c r="AA88" s="500">
        <f ca="1">IFERROR(IF(MATCH(D88,{"채집","벌목","채광","수렵","낚시","고고학"},0)&lt;5,AVERAGE(F88:Z88),SUM(F88:Z88))/CHOOSE(MATCH(D88,{"채집","벌목","채광","수렵","낚시","고고학"},0),30,45,35,84,44,62)*$W$6,0)</f>
        <v>260.79545454545462</v>
      </c>
    </row>
    <row r="89" spans="2:27" ht="14.45" customHeight="1">
      <c r="B89" s="856"/>
      <c r="C89" s="840" t="s">
        <v>34</v>
      </c>
      <c r="D89" s="833" t="s">
        <v>83</v>
      </c>
      <c r="E89" s="833"/>
      <c r="F89" s="427" t="s">
        <v>78</v>
      </c>
      <c r="G89" s="794">
        <f t="shared" ca="1" si="0"/>
        <v>1.06</v>
      </c>
      <c r="H89" s="794"/>
      <c r="I89" s="427"/>
      <c r="J89" s="794" t="str">
        <f t="shared" si="6"/>
        <v/>
      </c>
      <c r="K89" s="794"/>
      <c r="L89" s="427"/>
      <c r="M89" s="794" t="str">
        <f t="shared" si="1"/>
        <v/>
      </c>
      <c r="N89" s="794"/>
      <c r="O89" s="427"/>
      <c r="P89" s="794" t="str">
        <f t="shared" si="2"/>
        <v/>
      </c>
      <c r="Q89" s="794"/>
      <c r="R89" s="427"/>
      <c r="S89" s="794" t="str">
        <f t="shared" si="3"/>
        <v/>
      </c>
      <c r="T89" s="794"/>
      <c r="U89" s="427"/>
      <c r="V89" s="794" t="str">
        <f t="shared" si="5"/>
        <v/>
      </c>
      <c r="W89" s="794"/>
      <c r="X89" s="427"/>
      <c r="Y89" s="794" t="str">
        <f t="shared" si="4"/>
        <v/>
      </c>
      <c r="Z89" s="794"/>
      <c r="AA89" s="499">
        <f ca="1">IFERROR(IF(MATCH(D89,{"채집","벌목","채광","수렵","낚시","고고학"},0)&lt;5,AVERAGE(F89:Z89),SUM(F89:Z89))/CHOOSE(MATCH(D89,{"채집","벌목","채광","수렵","낚시","고고학"},0),30,45,35,84,44,62)*$W$6,0)</f>
        <v>530</v>
      </c>
    </row>
    <row r="90" spans="2:27" ht="14.45" customHeight="1">
      <c r="B90" s="856"/>
      <c r="C90" s="840"/>
      <c r="D90" s="833" t="s">
        <v>82</v>
      </c>
      <c r="E90" s="833"/>
      <c r="F90" s="427" t="s">
        <v>1086</v>
      </c>
      <c r="G90" s="794">
        <f t="shared" ca="1" si="0"/>
        <v>5.5650000000000004</v>
      </c>
      <c r="H90" s="794"/>
      <c r="I90" s="427" t="s">
        <v>1081</v>
      </c>
      <c r="J90" s="794">
        <f t="shared" ca="1" si="6"/>
        <v>5.5650000000000004</v>
      </c>
      <c r="K90" s="794"/>
      <c r="L90" s="427" t="s">
        <v>1084</v>
      </c>
      <c r="M90" s="794">
        <f t="shared" ca="1" si="1"/>
        <v>5.5650000000000004</v>
      </c>
      <c r="N90" s="794"/>
      <c r="O90" s="427"/>
      <c r="P90" s="794" t="str">
        <f t="shared" si="2"/>
        <v/>
      </c>
      <c r="Q90" s="794"/>
      <c r="R90" s="427"/>
      <c r="S90" s="794" t="str">
        <f t="shared" si="3"/>
        <v/>
      </c>
      <c r="T90" s="794"/>
      <c r="U90" s="427"/>
      <c r="V90" s="794" t="str">
        <f t="shared" si="5"/>
        <v/>
      </c>
      <c r="W90" s="794"/>
      <c r="X90" s="427"/>
      <c r="Y90" s="794" t="str">
        <f t="shared" si="4"/>
        <v/>
      </c>
      <c r="Z90" s="794"/>
      <c r="AA90" s="499">
        <f ca="1">IFERROR(IF(MATCH(D90,{"채집","벌목","채광","수렵","낚시","고고학"},0)&lt;5,AVERAGE(F90:Z90),SUM(F90:Z90))/CHOOSE(MATCH(D90,{"채집","벌목","채광","수렵","낚시","고고학"},0),30,45,35,84,44,62)*$W$6,0)</f>
        <v>1855.0000000000002</v>
      </c>
    </row>
    <row r="91" spans="2:27" ht="14.45" customHeight="1">
      <c r="B91" s="856"/>
      <c r="C91" s="840"/>
      <c r="D91" s="833" t="s">
        <v>85</v>
      </c>
      <c r="E91" s="833"/>
      <c r="F91" s="427" t="s">
        <v>1126</v>
      </c>
      <c r="G91" s="794">
        <f t="shared" ca="1" si="0"/>
        <v>13.069999999999999</v>
      </c>
      <c r="H91" s="794"/>
      <c r="I91" s="427" t="s">
        <v>1099</v>
      </c>
      <c r="J91" s="794">
        <f t="shared" ca="1" si="6"/>
        <v>13.07</v>
      </c>
      <c r="K91" s="794"/>
      <c r="L91" s="427"/>
      <c r="M91" s="794" t="str">
        <f t="shared" si="1"/>
        <v/>
      </c>
      <c r="N91" s="794"/>
      <c r="O91" s="427"/>
      <c r="P91" s="794" t="str">
        <f t="shared" si="2"/>
        <v/>
      </c>
      <c r="Q91" s="794"/>
      <c r="R91" s="427"/>
      <c r="S91" s="794" t="str">
        <f t="shared" si="3"/>
        <v/>
      </c>
      <c r="T91" s="794"/>
      <c r="U91" s="427"/>
      <c r="V91" s="794" t="str">
        <f t="shared" si="5"/>
        <v/>
      </c>
      <c r="W91" s="794"/>
      <c r="X91" s="427"/>
      <c r="Y91" s="794" t="str">
        <f t="shared" si="4"/>
        <v/>
      </c>
      <c r="Z91" s="794"/>
      <c r="AA91" s="499">
        <f ca="1">IFERROR(IF(MATCH(D91,{"채집","벌목","채광","수렵","낚시","고고학"},0)&lt;5,AVERAGE(F91:Z91),SUM(F91:Z91))/CHOOSE(MATCH(D91,{"채집","벌목","채광","수렵","낚시","고고학"},0),30,45,35,84,44,62)*$W$6,0)</f>
        <v>2333.9285714285716</v>
      </c>
    </row>
    <row r="92" spans="2:27" ht="14.45" customHeight="1">
      <c r="B92" s="856"/>
      <c r="C92" s="838" t="s">
        <v>35</v>
      </c>
      <c r="D92" s="834" t="s">
        <v>83</v>
      </c>
      <c r="E92" s="834"/>
      <c r="F92" s="431" t="s">
        <v>72</v>
      </c>
      <c r="G92" s="795">
        <f t="shared" ca="1" si="0"/>
        <v>2.4</v>
      </c>
      <c r="H92" s="795"/>
      <c r="I92" s="431" t="s">
        <v>74</v>
      </c>
      <c r="J92" s="795">
        <f t="shared" ca="1" si="6"/>
        <v>0.74</v>
      </c>
      <c r="K92" s="795"/>
      <c r="L92" s="431" t="s">
        <v>78</v>
      </c>
      <c r="M92" s="795">
        <f t="shared" ca="1" si="1"/>
        <v>1.06</v>
      </c>
      <c r="N92" s="795"/>
      <c r="O92" s="431" t="s">
        <v>70</v>
      </c>
      <c r="P92" s="795">
        <f t="shared" ca="1" si="2"/>
        <v>2.7699999999999996</v>
      </c>
      <c r="Q92" s="795"/>
      <c r="R92" s="431" t="s">
        <v>77</v>
      </c>
      <c r="S92" s="795">
        <f t="shared" ca="1" si="3"/>
        <v>0.44</v>
      </c>
      <c r="T92" s="795"/>
      <c r="U92" s="431"/>
      <c r="V92" s="795" t="str">
        <f t="shared" si="5"/>
        <v/>
      </c>
      <c r="W92" s="795"/>
      <c r="X92" s="431"/>
      <c r="Y92" s="795" t="str">
        <f t="shared" si="4"/>
        <v/>
      </c>
      <c r="Z92" s="795"/>
      <c r="AA92" s="498">
        <f ca="1">IFERROR(IF(MATCH(D92,{"채집","벌목","채광","수렵","낚시","고고학"},0)&lt;5,AVERAGE(F92:Z92),SUM(F92:Z92))/CHOOSE(MATCH(D92,{"채집","벌목","채광","수렵","낚시","고고학"},0),30,45,35,84,44,62)*$W$6,0)</f>
        <v>740.99999999999989</v>
      </c>
    </row>
    <row r="93" spans="2:27" ht="14.45" customHeight="1">
      <c r="B93" s="856"/>
      <c r="C93" s="840"/>
      <c r="D93" s="833" t="s">
        <v>82</v>
      </c>
      <c r="E93" s="833"/>
      <c r="F93" s="427" t="s">
        <v>1080</v>
      </c>
      <c r="G93" s="794">
        <f t="shared" ca="1" si="0"/>
        <v>5.5650000000000004</v>
      </c>
      <c r="H93" s="794"/>
      <c r="I93" s="427" t="s">
        <v>1082</v>
      </c>
      <c r="J93" s="794">
        <f t="shared" ca="1" si="6"/>
        <v>5.5650000000000004</v>
      </c>
      <c r="K93" s="794"/>
      <c r="L93" s="427"/>
      <c r="M93" s="794" t="str">
        <f t="shared" si="1"/>
        <v/>
      </c>
      <c r="N93" s="794"/>
      <c r="O93" s="427"/>
      <c r="P93" s="794" t="str">
        <f t="shared" si="2"/>
        <v/>
      </c>
      <c r="Q93" s="794"/>
      <c r="R93" s="427"/>
      <c r="S93" s="794" t="str">
        <f t="shared" si="3"/>
        <v/>
      </c>
      <c r="T93" s="794"/>
      <c r="U93" s="427"/>
      <c r="V93" s="794" t="str">
        <f t="shared" si="5"/>
        <v/>
      </c>
      <c r="W93" s="794"/>
      <c r="X93" s="427"/>
      <c r="Y93" s="794" t="str">
        <f t="shared" si="4"/>
        <v/>
      </c>
      <c r="Z93" s="794"/>
      <c r="AA93" s="499">
        <f ca="1">IFERROR(IF(MATCH(D93,{"채집","벌목","채광","수렵","낚시","고고학"},0)&lt;5,AVERAGE(F93:Z93),SUM(F93:Z93))/CHOOSE(MATCH(D93,{"채집","벌목","채광","수렵","낚시","고고학"},0),30,45,35,84,44,62)*$W$6,0)</f>
        <v>1855.0000000000002</v>
      </c>
    </row>
    <row r="94" spans="2:27" ht="14.45" customHeight="1">
      <c r="B94" s="856"/>
      <c r="C94" s="840"/>
      <c r="D94" s="833" t="s">
        <v>86</v>
      </c>
      <c r="E94" s="833"/>
      <c r="F94" s="427" t="s">
        <v>1123</v>
      </c>
      <c r="G94" s="794">
        <f t="shared" ca="1" si="0"/>
        <v>2.76</v>
      </c>
      <c r="H94" s="794"/>
      <c r="I94" s="427" t="s">
        <v>1130</v>
      </c>
      <c r="J94" s="794">
        <f t="shared" ca="1" si="6"/>
        <v>2.76</v>
      </c>
      <c r="K94" s="794"/>
      <c r="L94" s="427"/>
      <c r="M94" s="794" t="str">
        <f t="shared" si="1"/>
        <v/>
      </c>
      <c r="N94" s="794"/>
      <c r="O94" s="427"/>
      <c r="P94" s="794" t="str">
        <f t="shared" si="2"/>
        <v/>
      </c>
      <c r="Q94" s="794"/>
      <c r="R94" s="427"/>
      <c r="S94" s="794" t="str">
        <f t="shared" si="3"/>
        <v/>
      </c>
      <c r="T94" s="794"/>
      <c r="U94" s="427"/>
      <c r="V94" s="794" t="str">
        <f t="shared" si="5"/>
        <v/>
      </c>
      <c r="W94" s="794"/>
      <c r="X94" s="427"/>
      <c r="Y94" s="794" t="str">
        <f t="shared" si="4"/>
        <v/>
      </c>
      <c r="Z94" s="794"/>
      <c r="AA94" s="499">
        <f ca="1">IFERROR(IF(MATCH(D94,{"채집","벌목","채광","수렵","낚시","고고학"},0)&lt;5,AVERAGE(F94:Z94),SUM(F94:Z94))/CHOOSE(MATCH(D94,{"채집","벌목","채광","수렵","낚시","고고학"},0),30,45,35,84,44,62)*$W$6,0)</f>
        <v>1182.8571428571427</v>
      </c>
    </row>
    <row r="95" spans="2:27" ht="14.45" customHeight="1">
      <c r="B95" s="856"/>
      <c r="C95" s="839"/>
      <c r="D95" s="832" t="s">
        <v>87</v>
      </c>
      <c r="E95" s="832"/>
      <c r="F95" s="432" t="s">
        <v>164</v>
      </c>
      <c r="G95" s="793">
        <f t="shared" ca="1" si="0"/>
        <v>0.01</v>
      </c>
      <c r="H95" s="793"/>
      <c r="I95" s="432" t="s">
        <v>165</v>
      </c>
      <c r="J95" s="793">
        <f t="shared" ca="1" si="6"/>
        <v>0.13200000000000001</v>
      </c>
      <c r="K95" s="793"/>
      <c r="L95" s="432" t="s">
        <v>166</v>
      </c>
      <c r="M95" s="793">
        <f t="shared" ca="1" si="1"/>
        <v>0.26400000000000001</v>
      </c>
      <c r="N95" s="793"/>
      <c r="O95" s="432" t="s">
        <v>167</v>
      </c>
      <c r="P95" s="793">
        <f t="shared" ca="1" si="2"/>
        <v>0.13200000000000001</v>
      </c>
      <c r="Q95" s="793"/>
      <c r="R95" s="432" t="s">
        <v>168</v>
      </c>
      <c r="S95" s="793">
        <f t="shared" ca="1" si="3"/>
        <v>9.9000000000000005E-2</v>
      </c>
      <c r="T95" s="793"/>
      <c r="U95" s="432" t="s">
        <v>169</v>
      </c>
      <c r="V95" s="793">
        <f t="shared" ca="1" si="5"/>
        <v>0.92400000000000004</v>
      </c>
      <c r="W95" s="793"/>
      <c r="X95" s="432" t="s">
        <v>170</v>
      </c>
      <c r="Y95" s="793">
        <f t="shared" ca="1" si="4"/>
        <v>0.19800000000000001</v>
      </c>
      <c r="Z95" s="793"/>
      <c r="AA95" s="500">
        <f ca="1">IFERROR(IF(MATCH(D95,{"채집","벌목","채광","수렵","낚시","고고학"},0)&lt;5,AVERAGE(F95:Z95),SUM(F95:Z95))/CHOOSE(MATCH(D95,{"채집","벌목","채광","수렵","낚시","고고학"},0),30,45,35,84,44,62)*$W$6,0)</f>
        <v>425.56451612903226</v>
      </c>
    </row>
    <row r="96" spans="2:27" ht="14.45" customHeight="1">
      <c r="B96" s="856"/>
      <c r="C96" s="840" t="s">
        <v>36</v>
      </c>
      <c r="D96" s="833" t="s">
        <v>83</v>
      </c>
      <c r="E96" s="833"/>
      <c r="F96" s="427" t="s">
        <v>73</v>
      </c>
      <c r="G96" s="794">
        <f t="shared" ca="1" si="0"/>
        <v>0.17</v>
      </c>
      <c r="H96" s="794"/>
      <c r="I96" s="427" t="s">
        <v>72</v>
      </c>
      <c r="J96" s="794">
        <f t="shared" ca="1" si="6"/>
        <v>2.4</v>
      </c>
      <c r="K96" s="794"/>
      <c r="L96" s="427" t="s">
        <v>75</v>
      </c>
      <c r="M96" s="794">
        <f t="shared" ca="1" si="1"/>
        <v>0.11000000000000001</v>
      </c>
      <c r="N96" s="794"/>
      <c r="O96" s="427" t="s">
        <v>71</v>
      </c>
      <c r="P96" s="794">
        <f t="shared" ca="1" si="2"/>
        <v>2.5100000000000002</v>
      </c>
      <c r="Q96" s="794"/>
      <c r="R96" s="427" t="s">
        <v>70</v>
      </c>
      <c r="S96" s="794">
        <f t="shared" ca="1" si="3"/>
        <v>2.7699999999999996</v>
      </c>
      <c r="T96" s="794"/>
      <c r="U96" s="427" t="s">
        <v>76</v>
      </c>
      <c r="V96" s="794">
        <f t="shared" ca="1" si="5"/>
        <v>4.87</v>
      </c>
      <c r="W96" s="794"/>
      <c r="X96" s="427"/>
      <c r="Y96" s="794" t="str">
        <f t="shared" si="4"/>
        <v/>
      </c>
      <c r="Z96" s="794"/>
      <c r="AA96" s="499">
        <f ca="1">IFERROR(IF(MATCH(D96,{"채집","벌목","채광","수렵","낚시","고고학"},0)&lt;5,AVERAGE(F96:Z96),SUM(F96:Z96))/CHOOSE(MATCH(D96,{"채집","벌목","채광","수렵","낚시","고고학"},0),30,45,35,84,44,62)*$W$6,0)</f>
        <v>1069.1666666666665</v>
      </c>
    </row>
    <row r="97" spans="2:27" ht="14.45" customHeight="1">
      <c r="B97" s="856"/>
      <c r="C97" s="840"/>
      <c r="D97" s="833" t="s">
        <v>86</v>
      </c>
      <c r="E97" s="833"/>
      <c r="F97" s="427" t="s">
        <v>1123</v>
      </c>
      <c r="G97" s="794">
        <f t="shared" ca="1" si="0"/>
        <v>2.76</v>
      </c>
      <c r="H97" s="794"/>
      <c r="I97" s="427" t="s">
        <v>1076</v>
      </c>
      <c r="J97" s="794">
        <f t="shared" ca="1" si="6"/>
        <v>2.76</v>
      </c>
      <c r="K97" s="794"/>
      <c r="L97" s="427" t="s">
        <v>1120</v>
      </c>
      <c r="M97" s="794">
        <f t="shared" ca="1" si="1"/>
        <v>2.76</v>
      </c>
      <c r="N97" s="794"/>
      <c r="O97" s="427"/>
      <c r="P97" s="794" t="str">
        <f t="shared" si="2"/>
        <v/>
      </c>
      <c r="Q97" s="794"/>
      <c r="R97" s="427"/>
      <c r="S97" s="794" t="str">
        <f t="shared" si="3"/>
        <v/>
      </c>
      <c r="T97" s="794"/>
      <c r="U97" s="427"/>
      <c r="V97" s="794" t="str">
        <f t="shared" si="5"/>
        <v/>
      </c>
      <c r="W97" s="794"/>
      <c r="X97" s="427"/>
      <c r="Y97" s="794" t="str">
        <f t="shared" si="4"/>
        <v/>
      </c>
      <c r="Z97" s="794"/>
      <c r="AA97" s="499">
        <f ca="1">IFERROR(IF(MATCH(D97,{"채집","벌목","채광","수렵","낚시","고고학"},0)&lt;5,AVERAGE(F97:Z97),SUM(F97:Z97))/CHOOSE(MATCH(D97,{"채집","벌목","채광","수렵","낚시","고고학"},0),30,45,35,84,44,62)*$W$6,0)</f>
        <v>1182.8571428571427</v>
      </c>
    </row>
    <row r="98" spans="2:27" ht="14.45" customHeight="1">
      <c r="B98" s="856"/>
      <c r="C98" s="840"/>
      <c r="D98" s="833" t="s">
        <v>85</v>
      </c>
      <c r="E98" s="833"/>
      <c r="F98" s="427" t="s">
        <v>1097</v>
      </c>
      <c r="G98" s="794">
        <f t="shared" ca="1" si="0"/>
        <v>13.07</v>
      </c>
      <c r="H98" s="794"/>
      <c r="I98" s="427" t="s">
        <v>1103</v>
      </c>
      <c r="J98" s="794">
        <f t="shared" ca="1" si="6"/>
        <v>13.07</v>
      </c>
      <c r="K98" s="794"/>
      <c r="L98" s="427" t="s">
        <v>1101</v>
      </c>
      <c r="M98" s="794">
        <f t="shared" ca="1" si="1"/>
        <v>13.07</v>
      </c>
      <c r="N98" s="794"/>
      <c r="O98" s="427"/>
      <c r="P98" s="794" t="str">
        <f t="shared" si="2"/>
        <v/>
      </c>
      <c r="Q98" s="794"/>
      <c r="R98" s="427"/>
      <c r="S98" s="794" t="str">
        <f t="shared" si="3"/>
        <v/>
      </c>
      <c r="T98" s="794"/>
      <c r="U98" s="427"/>
      <c r="V98" s="794" t="str">
        <f t="shared" si="5"/>
        <v/>
      </c>
      <c r="W98" s="794"/>
      <c r="X98" s="427"/>
      <c r="Y98" s="794" t="str">
        <f t="shared" si="4"/>
        <v/>
      </c>
      <c r="Z98" s="794"/>
      <c r="AA98" s="499">
        <f ca="1">IFERROR(IF(MATCH(D98,{"채집","벌목","채광","수렵","낚시","고고학"},0)&lt;5,AVERAGE(F98:Z98),SUM(F98:Z98))/CHOOSE(MATCH(D98,{"채집","벌목","채광","수렵","낚시","고고학"},0),30,45,35,84,44,62)*$W$6,0)</f>
        <v>2333.9285714285716</v>
      </c>
    </row>
    <row r="99" spans="2:27" ht="14.45" customHeight="1">
      <c r="B99" s="856"/>
      <c r="C99" s="840"/>
      <c r="D99" s="833" t="s">
        <v>87</v>
      </c>
      <c r="E99" s="833"/>
      <c r="F99" s="427" t="s">
        <v>164</v>
      </c>
      <c r="G99" s="794">
        <f t="shared" ca="1" si="0"/>
        <v>0.01</v>
      </c>
      <c r="H99" s="794"/>
      <c r="I99" s="427" t="s">
        <v>165</v>
      </c>
      <c r="J99" s="794">
        <f t="shared" ca="1" si="6"/>
        <v>0.13200000000000001</v>
      </c>
      <c r="K99" s="794"/>
      <c r="L99" s="427" t="s">
        <v>166</v>
      </c>
      <c r="M99" s="794">
        <f t="shared" ca="1" si="1"/>
        <v>0.26400000000000001</v>
      </c>
      <c r="N99" s="794"/>
      <c r="O99" s="427" t="s">
        <v>167</v>
      </c>
      <c r="P99" s="794">
        <f t="shared" ca="1" si="2"/>
        <v>0.13200000000000001</v>
      </c>
      <c r="Q99" s="794"/>
      <c r="R99" s="427" t="s">
        <v>168</v>
      </c>
      <c r="S99" s="794">
        <f t="shared" ca="1" si="3"/>
        <v>9.9000000000000005E-2</v>
      </c>
      <c r="T99" s="794"/>
      <c r="U99" s="427" t="s">
        <v>169</v>
      </c>
      <c r="V99" s="794">
        <f t="shared" ca="1" si="5"/>
        <v>0.92400000000000004</v>
      </c>
      <c r="W99" s="794"/>
      <c r="X99" s="427" t="s">
        <v>170</v>
      </c>
      <c r="Y99" s="794">
        <f t="shared" ca="1" si="4"/>
        <v>0.19800000000000001</v>
      </c>
      <c r="Z99" s="794"/>
      <c r="AA99" s="499">
        <f ca="1">IFERROR(IF(MATCH(D99,{"채집","벌목","채광","수렵","낚시","고고학"},0)&lt;5,AVERAGE(F99:Z99),SUM(F99:Z99))/CHOOSE(MATCH(D99,{"채집","벌목","채광","수렵","낚시","고고학"},0),30,45,35,84,44,62)*$W$6,0)</f>
        <v>425.56451612903226</v>
      </c>
    </row>
    <row r="100" spans="2:27" ht="14.45" customHeight="1">
      <c r="B100" s="856" t="s">
        <v>64</v>
      </c>
      <c r="C100" s="441" t="s">
        <v>37</v>
      </c>
      <c r="D100" s="836" t="s">
        <v>86</v>
      </c>
      <c r="E100" s="837"/>
      <c r="F100" s="440" t="s">
        <v>1117</v>
      </c>
      <c r="G100" s="797">
        <f t="shared" ca="1" si="0"/>
        <v>2.76</v>
      </c>
      <c r="H100" s="798"/>
      <c r="I100" s="440" t="s">
        <v>1120</v>
      </c>
      <c r="J100" s="797">
        <f t="shared" ca="1" si="6"/>
        <v>2.76</v>
      </c>
      <c r="K100" s="798"/>
      <c r="L100" s="440"/>
      <c r="M100" s="797" t="str">
        <f t="shared" si="1"/>
        <v/>
      </c>
      <c r="N100" s="798"/>
      <c r="O100" s="440"/>
      <c r="P100" s="797" t="str">
        <f t="shared" si="2"/>
        <v/>
      </c>
      <c r="Q100" s="798"/>
      <c r="R100" s="440"/>
      <c r="S100" s="797" t="str">
        <f t="shared" si="3"/>
        <v/>
      </c>
      <c r="T100" s="798"/>
      <c r="U100" s="440"/>
      <c r="V100" s="797" t="str">
        <f t="shared" si="5"/>
        <v/>
      </c>
      <c r="W100" s="798"/>
      <c r="X100" s="440"/>
      <c r="Y100" s="797" t="str">
        <f t="shared" si="4"/>
        <v/>
      </c>
      <c r="Z100" s="798"/>
      <c r="AA100" s="502">
        <f ca="1">IFERROR(IF(MATCH(D100,{"채집","벌목","채광","수렵","낚시","고고학"},0)&lt;5,AVERAGE(F100:Z100),SUM(F100:Z100))/CHOOSE(MATCH(D100,{"채집","벌목","채광","수렵","낚시","고고학"},0),30,45,35,84,44,62)*$W$6,0)</f>
        <v>1182.8571428571427</v>
      </c>
    </row>
    <row r="101" spans="2:27" ht="14.45" customHeight="1">
      <c r="B101" s="856"/>
      <c r="C101" s="439" t="s">
        <v>97</v>
      </c>
      <c r="D101" s="833" t="s">
        <v>84</v>
      </c>
      <c r="E101" s="833"/>
      <c r="F101" s="427" t="s">
        <v>5</v>
      </c>
      <c r="G101" s="794">
        <f t="shared" ca="1" si="0"/>
        <v>1.4999999999999999E-2</v>
      </c>
      <c r="H101" s="794"/>
      <c r="I101" s="427" t="s">
        <v>80</v>
      </c>
      <c r="J101" s="794">
        <f t="shared" ca="1" si="6"/>
        <v>0.1</v>
      </c>
      <c r="K101" s="794"/>
      <c r="L101" s="427" t="s">
        <v>79</v>
      </c>
      <c r="M101" s="794">
        <f t="shared" ca="1" si="1"/>
        <v>8</v>
      </c>
      <c r="N101" s="794"/>
      <c r="O101" s="427" t="s">
        <v>8</v>
      </c>
      <c r="P101" s="794">
        <f t="shared" ca="1" si="2"/>
        <v>0.05</v>
      </c>
      <c r="Q101" s="794"/>
      <c r="R101" s="427"/>
      <c r="S101" s="794" t="str">
        <f t="shared" si="3"/>
        <v/>
      </c>
      <c r="T101" s="794"/>
      <c r="U101" s="427"/>
      <c r="V101" s="794" t="str">
        <f t="shared" si="5"/>
        <v/>
      </c>
      <c r="W101" s="794"/>
      <c r="X101" s="427"/>
      <c r="Y101" s="794" t="str">
        <f t="shared" si="4"/>
        <v/>
      </c>
      <c r="Z101" s="794"/>
      <c r="AA101" s="499">
        <f ca="1">IFERROR(IF(MATCH(D101,{"채집","벌목","채광","수렵","낚시","고고학"},0)&lt;5,AVERAGE(F101:Z101),SUM(F101:Z101))/CHOOSE(MATCH(D101,{"채집","벌목","채광","수렵","낚시","고고학"},0),30,45,35,84,44,62)*$W$6,0)</f>
        <v>2783.5227272727275</v>
      </c>
    </row>
    <row r="102" spans="2:27" ht="14.45" customHeight="1">
      <c r="B102" s="856"/>
      <c r="C102" s="838" t="s">
        <v>38</v>
      </c>
      <c r="D102" s="834" t="s">
        <v>82</v>
      </c>
      <c r="E102" s="834"/>
      <c r="F102" s="431" t="s">
        <v>1086</v>
      </c>
      <c r="G102" s="795">
        <f t="shared" ref="G102:G162" ca="1" si="7">IF(F102="","",SUMIF($C$23:$AC$35,F102,$D$23))</f>
        <v>5.5650000000000004</v>
      </c>
      <c r="H102" s="795"/>
      <c r="I102" s="431" t="s">
        <v>1082</v>
      </c>
      <c r="J102" s="795">
        <f t="shared" ca="1" si="6"/>
        <v>5.5650000000000004</v>
      </c>
      <c r="K102" s="795"/>
      <c r="L102" s="431"/>
      <c r="M102" s="795" t="str">
        <f t="shared" ref="M102:M162" si="8">IF(L102="","",SUMIF($C$23:$AC$35,L102,$D$23))</f>
        <v/>
      </c>
      <c r="N102" s="795"/>
      <c r="O102" s="431"/>
      <c r="P102" s="795" t="str">
        <f t="shared" ref="P102:P162" si="9">IF(O102="","",SUMIF($C$23:$AC$35,O102,$D$23))</f>
        <v/>
      </c>
      <c r="Q102" s="795"/>
      <c r="R102" s="431"/>
      <c r="S102" s="795" t="str">
        <f t="shared" ref="S102:S162" si="10">IF(R102="","",SUMIF($C$23:$AC$35,R102,$D$23))</f>
        <v/>
      </c>
      <c r="T102" s="795"/>
      <c r="U102" s="431"/>
      <c r="V102" s="795" t="str">
        <f t="shared" si="5"/>
        <v/>
      </c>
      <c r="W102" s="795"/>
      <c r="X102" s="431"/>
      <c r="Y102" s="795" t="str">
        <f t="shared" ref="Y102:Y162" si="11">IF(X102="","",SUMIF($C$23:$AC$35,X102,$D$23))</f>
        <v/>
      </c>
      <c r="Z102" s="795"/>
      <c r="AA102" s="498">
        <f ca="1">IFERROR(IF(MATCH(D102,{"채집","벌목","채광","수렵","낚시","고고학"},0)&lt;5,AVERAGE(F102:Z102),SUM(F102:Z102))/CHOOSE(MATCH(D102,{"채집","벌목","채광","수렵","낚시","고고학"},0),30,45,35,84,44,62)*$W$6,0)</f>
        <v>1855.0000000000002</v>
      </c>
    </row>
    <row r="103" spans="2:27" ht="14.45" customHeight="1">
      <c r="B103" s="856"/>
      <c r="C103" s="839"/>
      <c r="D103" s="832" t="s">
        <v>85</v>
      </c>
      <c r="E103" s="832"/>
      <c r="F103" s="432" t="s">
        <v>1099</v>
      </c>
      <c r="G103" s="793">
        <f t="shared" ca="1" si="7"/>
        <v>13.07</v>
      </c>
      <c r="H103" s="793"/>
      <c r="I103" s="432" t="s">
        <v>1103</v>
      </c>
      <c r="J103" s="793">
        <f t="shared" ca="1" si="6"/>
        <v>13.07</v>
      </c>
      <c r="K103" s="793"/>
      <c r="L103" s="432"/>
      <c r="M103" s="793" t="str">
        <f t="shared" si="8"/>
        <v/>
      </c>
      <c r="N103" s="793"/>
      <c r="O103" s="432"/>
      <c r="P103" s="793" t="str">
        <f t="shared" si="9"/>
        <v/>
      </c>
      <c r="Q103" s="793"/>
      <c r="R103" s="432"/>
      <c r="S103" s="793" t="str">
        <f t="shared" si="10"/>
        <v/>
      </c>
      <c r="T103" s="793"/>
      <c r="U103" s="432"/>
      <c r="V103" s="793" t="str">
        <f t="shared" si="5"/>
        <v/>
      </c>
      <c r="W103" s="793"/>
      <c r="X103" s="432"/>
      <c r="Y103" s="793" t="str">
        <f t="shared" si="11"/>
        <v/>
      </c>
      <c r="Z103" s="793"/>
      <c r="AA103" s="500">
        <f ca="1">IFERROR(IF(MATCH(D103,{"채집","벌목","채광","수렵","낚시","고고학"},0)&lt;5,AVERAGE(F103:Z103),SUM(F103:Z103))/CHOOSE(MATCH(D103,{"채집","벌목","채광","수렵","낚시","고고학"},0),30,45,35,84,44,62)*$W$6,0)</f>
        <v>2333.9285714285716</v>
      </c>
    </row>
    <row r="104" spans="2:27" ht="14.45" customHeight="1">
      <c r="B104" s="856"/>
      <c r="C104" s="840" t="s">
        <v>98</v>
      </c>
      <c r="D104" s="833" t="s">
        <v>82</v>
      </c>
      <c r="E104" s="833"/>
      <c r="F104" s="427" t="s">
        <v>1082</v>
      </c>
      <c r="G104" s="794">
        <f t="shared" ca="1" si="7"/>
        <v>5.5650000000000004</v>
      </c>
      <c r="H104" s="794"/>
      <c r="I104" s="427"/>
      <c r="J104" s="794" t="str">
        <f t="shared" si="6"/>
        <v/>
      </c>
      <c r="K104" s="794"/>
      <c r="L104" s="427"/>
      <c r="M104" s="794" t="str">
        <f t="shared" si="8"/>
        <v/>
      </c>
      <c r="N104" s="794"/>
      <c r="O104" s="427"/>
      <c r="P104" s="794" t="str">
        <f t="shared" si="9"/>
        <v/>
      </c>
      <c r="Q104" s="794"/>
      <c r="R104" s="427"/>
      <c r="S104" s="794" t="str">
        <f t="shared" si="10"/>
        <v/>
      </c>
      <c r="T104" s="794"/>
      <c r="U104" s="427"/>
      <c r="V104" s="794" t="str">
        <f t="shared" si="5"/>
        <v/>
      </c>
      <c r="W104" s="794"/>
      <c r="X104" s="427"/>
      <c r="Y104" s="794" t="str">
        <f t="shared" si="11"/>
        <v/>
      </c>
      <c r="Z104" s="794"/>
      <c r="AA104" s="499">
        <f ca="1">IFERROR(IF(MATCH(D104,{"채집","벌목","채광","수렵","낚시","고고학"},0)&lt;5,AVERAGE(F104:Z104),SUM(F104:Z104))/CHOOSE(MATCH(D104,{"채집","벌목","채광","수렵","낚시","고고학"},0),30,45,35,84,44,62)*$W$6,0)</f>
        <v>1855.0000000000002</v>
      </c>
    </row>
    <row r="105" spans="2:27" ht="14.45" customHeight="1">
      <c r="B105" s="856"/>
      <c r="C105" s="840"/>
      <c r="D105" s="833" t="s">
        <v>87</v>
      </c>
      <c r="E105" s="833"/>
      <c r="F105" s="427" t="s">
        <v>164</v>
      </c>
      <c r="G105" s="794">
        <f t="shared" ca="1" si="7"/>
        <v>0.01</v>
      </c>
      <c r="H105" s="794"/>
      <c r="I105" s="427" t="s">
        <v>165</v>
      </c>
      <c r="J105" s="794">
        <f t="shared" ca="1" si="6"/>
        <v>0.13200000000000001</v>
      </c>
      <c r="K105" s="794"/>
      <c r="L105" s="427" t="s">
        <v>166</v>
      </c>
      <c r="M105" s="794">
        <f t="shared" ca="1" si="8"/>
        <v>0.26400000000000001</v>
      </c>
      <c r="N105" s="794"/>
      <c r="O105" s="427" t="s">
        <v>167</v>
      </c>
      <c r="P105" s="794">
        <f t="shared" ca="1" si="9"/>
        <v>0.13200000000000001</v>
      </c>
      <c r="Q105" s="794"/>
      <c r="R105" s="427" t="s">
        <v>168</v>
      </c>
      <c r="S105" s="794">
        <f t="shared" ca="1" si="10"/>
        <v>9.9000000000000005E-2</v>
      </c>
      <c r="T105" s="794"/>
      <c r="U105" s="427" t="s">
        <v>169</v>
      </c>
      <c r="V105" s="794">
        <f t="shared" ca="1" si="5"/>
        <v>0.92400000000000004</v>
      </c>
      <c r="W105" s="794"/>
      <c r="X105" s="427" t="s">
        <v>170</v>
      </c>
      <c r="Y105" s="794">
        <f t="shared" ca="1" si="11"/>
        <v>0.19800000000000001</v>
      </c>
      <c r="Z105" s="794"/>
      <c r="AA105" s="499">
        <f ca="1">IFERROR(IF(MATCH(D105,{"채집","벌목","채광","수렵","낚시","고고학"},0)&lt;5,AVERAGE(F105:Z105),SUM(F105:Z105))/CHOOSE(MATCH(D105,{"채집","벌목","채광","수렵","낚시","고고학"},0),30,45,35,84,44,62)*$W$6,0)</f>
        <v>425.56451612903226</v>
      </c>
    </row>
    <row r="106" spans="2:27" ht="14.45" customHeight="1">
      <c r="B106" s="856"/>
      <c r="C106" s="441" t="s">
        <v>39</v>
      </c>
      <c r="D106" s="836" t="s">
        <v>82</v>
      </c>
      <c r="E106" s="837"/>
      <c r="F106" s="440" t="s">
        <v>1084</v>
      </c>
      <c r="G106" s="797">
        <f t="shared" ca="1" si="7"/>
        <v>5.5650000000000004</v>
      </c>
      <c r="H106" s="798"/>
      <c r="I106" s="440"/>
      <c r="J106" s="797" t="str">
        <f t="shared" si="6"/>
        <v/>
      </c>
      <c r="K106" s="798"/>
      <c r="L106" s="440"/>
      <c r="M106" s="797" t="str">
        <f t="shared" si="8"/>
        <v/>
      </c>
      <c r="N106" s="798"/>
      <c r="O106" s="440"/>
      <c r="P106" s="797" t="str">
        <f t="shared" si="9"/>
        <v/>
      </c>
      <c r="Q106" s="798"/>
      <c r="R106" s="440"/>
      <c r="S106" s="797" t="str">
        <f t="shared" si="10"/>
        <v/>
      </c>
      <c r="T106" s="798"/>
      <c r="U106" s="440"/>
      <c r="V106" s="797" t="str">
        <f t="shared" si="5"/>
        <v/>
      </c>
      <c r="W106" s="798"/>
      <c r="X106" s="440"/>
      <c r="Y106" s="797" t="str">
        <f t="shared" si="11"/>
        <v/>
      </c>
      <c r="Z106" s="798"/>
      <c r="AA106" s="502">
        <f ca="1">IFERROR(IF(MATCH(D106,{"채집","벌목","채광","수렵","낚시","고고학"},0)&lt;5,AVERAGE(F106:Z106),SUM(F106:Z106))/CHOOSE(MATCH(D106,{"채집","벌목","채광","수렵","낚시","고고학"},0),30,45,35,84,44,62)*$W$6,0)</f>
        <v>1855.0000000000002</v>
      </c>
    </row>
    <row r="107" spans="2:27" ht="14.45" customHeight="1">
      <c r="B107" s="856" t="s">
        <v>65</v>
      </c>
      <c r="C107" s="840" t="s">
        <v>40</v>
      </c>
      <c r="D107" s="833" t="s">
        <v>82</v>
      </c>
      <c r="E107" s="833"/>
      <c r="F107" s="427" t="s">
        <v>99</v>
      </c>
      <c r="G107" s="794">
        <f t="shared" ca="1" si="7"/>
        <v>0</v>
      </c>
      <c r="H107" s="794"/>
      <c r="I107" s="427" t="s">
        <v>1081</v>
      </c>
      <c r="J107" s="794">
        <f t="shared" ca="1" si="6"/>
        <v>5.5650000000000004</v>
      </c>
      <c r="K107" s="794"/>
      <c r="L107" s="427" t="s">
        <v>1084</v>
      </c>
      <c r="M107" s="794">
        <f t="shared" ca="1" si="8"/>
        <v>5.5650000000000004</v>
      </c>
      <c r="N107" s="794"/>
      <c r="O107" s="427"/>
      <c r="P107" s="794" t="str">
        <f t="shared" si="9"/>
        <v/>
      </c>
      <c r="Q107" s="794"/>
      <c r="R107" s="427"/>
      <c r="S107" s="794" t="str">
        <f t="shared" si="10"/>
        <v/>
      </c>
      <c r="T107" s="794"/>
      <c r="U107" s="427"/>
      <c r="V107" s="794" t="str">
        <f t="shared" ref="V107:V162" si="12">IF(U107="","",SUMIF($C$23:$AC$35,U107,$D$23))</f>
        <v/>
      </c>
      <c r="W107" s="794"/>
      <c r="X107" s="427"/>
      <c r="Y107" s="794" t="str">
        <f t="shared" si="11"/>
        <v/>
      </c>
      <c r="Z107" s="794"/>
      <c r="AA107" s="499">
        <f ca="1">IFERROR(IF(MATCH(D107,{"채집","벌목","채광","수렵","낚시","고고학"},0)&lt;5,AVERAGE(F107:Z107),SUM(F107:Z107))/CHOOSE(MATCH(D107,{"채집","벌목","채광","수렵","낚시","고고학"},0),30,45,35,84,44,62)*$W$6,0)</f>
        <v>1236.666666666667</v>
      </c>
    </row>
    <row r="108" spans="2:27" ht="14.45" customHeight="1">
      <c r="B108" s="856"/>
      <c r="C108" s="840"/>
      <c r="D108" s="833" t="s">
        <v>86</v>
      </c>
      <c r="E108" s="833"/>
      <c r="F108" s="427" t="s">
        <v>1076</v>
      </c>
      <c r="G108" s="794">
        <f t="shared" ca="1" si="7"/>
        <v>2.76</v>
      </c>
      <c r="H108" s="794"/>
      <c r="I108" s="427" t="s">
        <v>1130</v>
      </c>
      <c r="J108" s="794">
        <f t="shared" ca="1" si="6"/>
        <v>2.76</v>
      </c>
      <c r="K108" s="794"/>
      <c r="L108" s="427" t="s">
        <v>1117</v>
      </c>
      <c r="M108" s="794">
        <f t="shared" ca="1" si="8"/>
        <v>2.76</v>
      </c>
      <c r="N108" s="794"/>
      <c r="O108" s="427"/>
      <c r="P108" s="794" t="str">
        <f t="shared" si="9"/>
        <v/>
      </c>
      <c r="Q108" s="794"/>
      <c r="R108" s="427"/>
      <c r="S108" s="794" t="str">
        <f t="shared" si="10"/>
        <v/>
      </c>
      <c r="T108" s="794"/>
      <c r="U108" s="427"/>
      <c r="V108" s="794" t="str">
        <f t="shared" si="12"/>
        <v/>
      </c>
      <c r="W108" s="794"/>
      <c r="X108" s="427"/>
      <c r="Y108" s="794" t="str">
        <f t="shared" si="11"/>
        <v/>
      </c>
      <c r="Z108" s="794"/>
      <c r="AA108" s="499">
        <f ca="1">IFERROR(IF(MATCH(D108,{"채집","벌목","채광","수렵","낚시","고고학"},0)&lt;5,AVERAGE(F108:Z108),SUM(F108:Z108))/CHOOSE(MATCH(D108,{"채집","벌목","채광","수렵","낚시","고고학"},0),30,45,35,84,44,62)*$W$6,0)</f>
        <v>1182.8571428571427</v>
      </c>
    </row>
    <row r="109" spans="2:27" ht="14.45" customHeight="1">
      <c r="B109" s="856"/>
      <c r="C109" s="840"/>
      <c r="D109" s="833" t="s">
        <v>85</v>
      </c>
      <c r="E109" s="833"/>
      <c r="F109" s="427" t="s">
        <v>1126</v>
      </c>
      <c r="G109" s="794">
        <f t="shared" ca="1" si="7"/>
        <v>13.069999999999999</v>
      </c>
      <c r="H109" s="794"/>
      <c r="I109" s="427" t="s">
        <v>1099</v>
      </c>
      <c r="J109" s="794">
        <f t="shared" ca="1" si="6"/>
        <v>13.07</v>
      </c>
      <c r="K109" s="794"/>
      <c r="L109" s="427"/>
      <c r="M109" s="794" t="str">
        <f t="shared" si="8"/>
        <v/>
      </c>
      <c r="N109" s="794"/>
      <c r="O109" s="427"/>
      <c r="P109" s="794" t="str">
        <f t="shared" si="9"/>
        <v/>
      </c>
      <c r="Q109" s="794"/>
      <c r="R109" s="427"/>
      <c r="S109" s="794" t="str">
        <f t="shared" si="10"/>
        <v/>
      </c>
      <c r="T109" s="794"/>
      <c r="U109" s="427"/>
      <c r="V109" s="794" t="str">
        <f t="shared" si="12"/>
        <v/>
      </c>
      <c r="W109" s="794"/>
      <c r="X109" s="427"/>
      <c r="Y109" s="794" t="str">
        <f t="shared" si="11"/>
        <v/>
      </c>
      <c r="Z109" s="794"/>
      <c r="AA109" s="499">
        <f ca="1">IFERROR(IF(MATCH(D109,{"채집","벌목","채광","수렵","낚시","고고학"},0)&lt;5,AVERAGE(F109:Z109),SUM(F109:Z109))/CHOOSE(MATCH(D109,{"채집","벌목","채광","수렵","낚시","고고학"},0),30,45,35,84,44,62)*$W$6,0)</f>
        <v>2333.9285714285716</v>
      </c>
    </row>
    <row r="110" spans="2:27" ht="14.45" customHeight="1">
      <c r="B110" s="856"/>
      <c r="C110" s="838" t="s">
        <v>41</v>
      </c>
      <c r="D110" s="834" t="s">
        <v>83</v>
      </c>
      <c r="E110" s="834"/>
      <c r="F110" s="431" t="s">
        <v>73</v>
      </c>
      <c r="G110" s="795">
        <f t="shared" ca="1" si="7"/>
        <v>0.17</v>
      </c>
      <c r="H110" s="795"/>
      <c r="I110" s="431" t="s">
        <v>75</v>
      </c>
      <c r="J110" s="795">
        <f t="shared" ref="J110:J162" ca="1" si="13">IF(I110="","",SUMIF($C$23:$AC$35,I110,$D$23))</f>
        <v>0.11000000000000001</v>
      </c>
      <c r="K110" s="795"/>
      <c r="L110" s="431" t="s">
        <v>74</v>
      </c>
      <c r="M110" s="795">
        <f t="shared" ca="1" si="8"/>
        <v>0.74</v>
      </c>
      <c r="N110" s="795"/>
      <c r="O110" s="431" t="s">
        <v>71</v>
      </c>
      <c r="P110" s="795">
        <f t="shared" ca="1" si="9"/>
        <v>2.5100000000000002</v>
      </c>
      <c r="Q110" s="795"/>
      <c r="R110" s="431" t="s">
        <v>76</v>
      </c>
      <c r="S110" s="795">
        <f t="shared" ca="1" si="10"/>
        <v>4.87</v>
      </c>
      <c r="T110" s="795"/>
      <c r="U110" s="431" t="s">
        <v>77</v>
      </c>
      <c r="V110" s="795">
        <f t="shared" ca="1" si="12"/>
        <v>0.44</v>
      </c>
      <c r="W110" s="795"/>
      <c r="X110" s="431"/>
      <c r="Y110" s="795" t="str">
        <f t="shared" si="11"/>
        <v/>
      </c>
      <c r="Z110" s="795"/>
      <c r="AA110" s="498">
        <f ca="1">IFERROR(IF(MATCH(D110,{"채집","벌목","채광","수렵","낚시","고고학"},0)&lt;5,AVERAGE(F110:Z110),SUM(F110:Z110))/CHOOSE(MATCH(D110,{"채집","벌목","채광","수렵","낚시","고고학"},0),30,45,35,84,44,62)*$W$6,0)</f>
        <v>736.66666666666663</v>
      </c>
    </row>
    <row r="111" spans="2:27" ht="14.45" customHeight="1">
      <c r="B111" s="856"/>
      <c r="C111" s="840"/>
      <c r="D111" s="833" t="s">
        <v>82</v>
      </c>
      <c r="E111" s="833"/>
      <c r="F111" s="427" t="s">
        <v>1086</v>
      </c>
      <c r="G111" s="794">
        <f t="shared" ca="1" si="7"/>
        <v>5.5650000000000004</v>
      </c>
      <c r="H111" s="794"/>
      <c r="I111" s="427" t="s">
        <v>99</v>
      </c>
      <c r="J111" s="794">
        <f t="shared" ca="1" si="13"/>
        <v>0</v>
      </c>
      <c r="K111" s="794"/>
      <c r="L111" s="427" t="s">
        <v>1082</v>
      </c>
      <c r="M111" s="794">
        <f t="shared" ca="1" si="8"/>
        <v>5.5650000000000004</v>
      </c>
      <c r="N111" s="794"/>
      <c r="O111" s="427"/>
      <c r="P111" s="794" t="str">
        <f t="shared" si="9"/>
        <v/>
      </c>
      <c r="Q111" s="794"/>
      <c r="R111" s="427"/>
      <c r="S111" s="794" t="str">
        <f t="shared" si="10"/>
        <v/>
      </c>
      <c r="T111" s="794"/>
      <c r="U111" s="427"/>
      <c r="V111" s="794" t="str">
        <f t="shared" si="12"/>
        <v/>
      </c>
      <c r="W111" s="794"/>
      <c r="X111" s="427"/>
      <c r="Y111" s="794" t="str">
        <f t="shared" si="11"/>
        <v/>
      </c>
      <c r="Z111" s="794"/>
      <c r="AA111" s="499">
        <f ca="1">IFERROR(IF(MATCH(D111,{"채집","벌목","채광","수렵","낚시","고고학"},0)&lt;5,AVERAGE(F111:Z111),SUM(F111:Z111))/CHOOSE(MATCH(D111,{"채집","벌목","채광","수렵","낚시","고고학"},0),30,45,35,84,44,62)*$W$6,0)</f>
        <v>1236.666666666667</v>
      </c>
    </row>
    <row r="112" spans="2:27" ht="14.45" customHeight="1">
      <c r="B112" s="856"/>
      <c r="C112" s="840"/>
      <c r="D112" s="833" t="s">
        <v>85</v>
      </c>
      <c r="E112" s="833"/>
      <c r="F112" s="427" t="s">
        <v>1103</v>
      </c>
      <c r="G112" s="794">
        <f t="shared" ca="1" si="7"/>
        <v>13.07</v>
      </c>
      <c r="H112" s="794"/>
      <c r="I112" s="427" t="s">
        <v>1101</v>
      </c>
      <c r="J112" s="794">
        <f t="shared" ca="1" si="13"/>
        <v>13.07</v>
      </c>
      <c r="K112" s="794"/>
      <c r="L112" s="427"/>
      <c r="M112" s="794" t="str">
        <f t="shared" si="8"/>
        <v/>
      </c>
      <c r="N112" s="794"/>
      <c r="O112" s="427"/>
      <c r="P112" s="794" t="str">
        <f t="shared" si="9"/>
        <v/>
      </c>
      <c r="Q112" s="794"/>
      <c r="R112" s="427"/>
      <c r="S112" s="794" t="str">
        <f t="shared" si="10"/>
        <v/>
      </c>
      <c r="T112" s="794"/>
      <c r="U112" s="427"/>
      <c r="V112" s="794" t="str">
        <f t="shared" si="12"/>
        <v/>
      </c>
      <c r="W112" s="794"/>
      <c r="X112" s="427"/>
      <c r="Y112" s="794" t="str">
        <f t="shared" si="11"/>
        <v/>
      </c>
      <c r="Z112" s="794"/>
      <c r="AA112" s="499">
        <f ca="1">IFERROR(IF(MATCH(D112,{"채집","벌목","채광","수렵","낚시","고고학"},0)&lt;5,AVERAGE(F112:Z112),SUM(F112:Z112))/CHOOSE(MATCH(D112,{"채집","벌목","채광","수렵","낚시","고고학"},0),30,45,35,84,44,62)*$W$6,0)</f>
        <v>2333.9285714285716</v>
      </c>
    </row>
    <row r="113" spans="2:27" ht="14.45" customHeight="1">
      <c r="B113" s="856"/>
      <c r="C113" s="840"/>
      <c r="D113" s="833" t="s">
        <v>84</v>
      </c>
      <c r="E113" s="833"/>
      <c r="F113" s="427" t="s">
        <v>5</v>
      </c>
      <c r="G113" s="794">
        <f t="shared" ca="1" si="7"/>
        <v>1.4999999999999999E-2</v>
      </c>
      <c r="H113" s="794"/>
      <c r="I113" s="427" t="s">
        <v>6</v>
      </c>
      <c r="J113" s="794">
        <f t="shared" ca="1" si="13"/>
        <v>0.1</v>
      </c>
      <c r="K113" s="794"/>
      <c r="L113" s="427" t="s">
        <v>7</v>
      </c>
      <c r="M113" s="794">
        <f t="shared" ca="1" si="8"/>
        <v>8</v>
      </c>
      <c r="N113" s="794"/>
      <c r="O113" s="427" t="s">
        <v>8</v>
      </c>
      <c r="P113" s="794">
        <f t="shared" ca="1" si="9"/>
        <v>0.05</v>
      </c>
      <c r="Q113" s="794"/>
      <c r="R113" s="427"/>
      <c r="S113" s="794" t="str">
        <f t="shared" si="10"/>
        <v/>
      </c>
      <c r="T113" s="794"/>
      <c r="U113" s="427"/>
      <c r="V113" s="794" t="str">
        <f t="shared" si="12"/>
        <v/>
      </c>
      <c r="W113" s="794"/>
      <c r="X113" s="427"/>
      <c r="Y113" s="794" t="str">
        <f t="shared" si="11"/>
        <v/>
      </c>
      <c r="Z113" s="794"/>
      <c r="AA113" s="499">
        <f ca="1">IFERROR(IF(MATCH(D113,{"채집","벌목","채광","수렵","낚시","고고학"},0)&lt;5,AVERAGE(F113:Z113),SUM(F113:Z113))/CHOOSE(MATCH(D113,{"채집","벌목","채광","수렵","낚시","고고학"},0),30,45,35,84,44,62)*$W$6,0)</f>
        <v>2783.5227272727275</v>
      </c>
    </row>
    <row r="114" spans="2:27" ht="14.45" customHeight="1">
      <c r="B114" s="856"/>
      <c r="C114" s="839"/>
      <c r="D114" s="832" t="s">
        <v>87</v>
      </c>
      <c r="E114" s="832"/>
      <c r="F114" s="432" t="s">
        <v>164</v>
      </c>
      <c r="G114" s="793">
        <f t="shared" ca="1" si="7"/>
        <v>0.01</v>
      </c>
      <c r="H114" s="793"/>
      <c r="I114" s="432" t="s">
        <v>165</v>
      </c>
      <c r="J114" s="793">
        <f t="shared" ca="1" si="13"/>
        <v>0.13200000000000001</v>
      </c>
      <c r="K114" s="793"/>
      <c r="L114" s="432" t="s">
        <v>166</v>
      </c>
      <c r="M114" s="793">
        <f t="shared" ca="1" si="8"/>
        <v>0.26400000000000001</v>
      </c>
      <c r="N114" s="793"/>
      <c r="O114" s="432" t="s">
        <v>167</v>
      </c>
      <c r="P114" s="793">
        <f t="shared" ca="1" si="9"/>
        <v>0.13200000000000001</v>
      </c>
      <c r="Q114" s="793"/>
      <c r="R114" s="432" t="s">
        <v>168</v>
      </c>
      <c r="S114" s="793">
        <f t="shared" ca="1" si="10"/>
        <v>9.9000000000000005E-2</v>
      </c>
      <c r="T114" s="793"/>
      <c r="U114" s="432" t="s">
        <v>169</v>
      </c>
      <c r="V114" s="793">
        <f t="shared" ca="1" si="12"/>
        <v>0.92400000000000004</v>
      </c>
      <c r="W114" s="793"/>
      <c r="X114" s="432" t="s">
        <v>170</v>
      </c>
      <c r="Y114" s="793">
        <f t="shared" ca="1" si="11"/>
        <v>0.19800000000000001</v>
      </c>
      <c r="Z114" s="793"/>
      <c r="AA114" s="500">
        <f ca="1">IFERROR(IF(MATCH(D114,{"채집","벌목","채광","수렵","낚시","고고학"},0)&lt;5,AVERAGE(F114:Z114),SUM(F114:Z114))/CHOOSE(MATCH(D114,{"채집","벌목","채광","수렵","낚시","고고학"},0),30,45,35,84,44,62)*$W$6,0)</f>
        <v>425.56451612903226</v>
      </c>
    </row>
    <row r="115" spans="2:27" ht="14.45" customHeight="1">
      <c r="B115" s="856"/>
      <c r="C115" s="840" t="s">
        <v>42</v>
      </c>
      <c r="D115" s="833" t="s">
        <v>83</v>
      </c>
      <c r="E115" s="833"/>
      <c r="F115" s="427" t="s">
        <v>73</v>
      </c>
      <c r="G115" s="794">
        <f t="shared" ca="1" si="7"/>
        <v>0.17</v>
      </c>
      <c r="H115" s="794"/>
      <c r="I115" s="427" t="s">
        <v>75</v>
      </c>
      <c r="J115" s="794">
        <f t="shared" ca="1" si="13"/>
        <v>0.11000000000000001</v>
      </c>
      <c r="K115" s="794"/>
      <c r="L115" s="427" t="s">
        <v>78</v>
      </c>
      <c r="M115" s="794">
        <f t="shared" ca="1" si="8"/>
        <v>1.06</v>
      </c>
      <c r="N115" s="794"/>
      <c r="O115" s="427" t="s">
        <v>71</v>
      </c>
      <c r="P115" s="794">
        <f t="shared" ca="1" si="9"/>
        <v>2.5100000000000002</v>
      </c>
      <c r="Q115" s="794"/>
      <c r="R115" s="427" t="s">
        <v>76</v>
      </c>
      <c r="S115" s="794">
        <f t="shared" ca="1" si="10"/>
        <v>4.87</v>
      </c>
      <c r="T115" s="794"/>
      <c r="U115" s="427"/>
      <c r="V115" s="794" t="str">
        <f t="shared" si="12"/>
        <v/>
      </c>
      <c r="W115" s="794"/>
      <c r="X115" s="427"/>
      <c r="Y115" s="794" t="str">
        <f t="shared" si="11"/>
        <v/>
      </c>
      <c r="Z115" s="794"/>
      <c r="AA115" s="499">
        <f ca="1">IFERROR(IF(MATCH(D115,{"채집","벌목","채광","수렵","낚시","고고학"},0)&lt;5,AVERAGE(F115:Z115),SUM(F115:Z115))/CHOOSE(MATCH(D115,{"채집","벌목","채광","수렵","낚시","고고학"},0),30,45,35,84,44,62)*$W$6,0)</f>
        <v>872.00000000000011</v>
      </c>
    </row>
    <row r="116" spans="2:27" ht="14.45" customHeight="1">
      <c r="B116" s="856"/>
      <c r="C116" s="840"/>
      <c r="D116" s="833" t="s">
        <v>82</v>
      </c>
      <c r="E116" s="833"/>
      <c r="F116" s="427" t="s">
        <v>1086</v>
      </c>
      <c r="G116" s="794">
        <f t="shared" ca="1" si="7"/>
        <v>5.5650000000000004</v>
      </c>
      <c r="H116" s="794"/>
      <c r="I116" s="427" t="s">
        <v>1081</v>
      </c>
      <c r="J116" s="794">
        <f t="shared" ca="1" si="13"/>
        <v>5.5650000000000004</v>
      </c>
      <c r="K116" s="794"/>
      <c r="L116" s="427"/>
      <c r="M116" s="794" t="str">
        <f t="shared" si="8"/>
        <v/>
      </c>
      <c r="N116" s="794"/>
      <c r="O116" s="427"/>
      <c r="P116" s="794" t="str">
        <f t="shared" si="9"/>
        <v/>
      </c>
      <c r="Q116" s="794"/>
      <c r="R116" s="427"/>
      <c r="S116" s="794" t="str">
        <f t="shared" si="10"/>
        <v/>
      </c>
      <c r="T116" s="794"/>
      <c r="U116" s="427"/>
      <c r="V116" s="794" t="str">
        <f t="shared" si="12"/>
        <v/>
      </c>
      <c r="W116" s="794"/>
      <c r="X116" s="427"/>
      <c r="Y116" s="794" t="str">
        <f t="shared" si="11"/>
        <v/>
      </c>
      <c r="Z116" s="794"/>
      <c r="AA116" s="499">
        <f ca="1">IFERROR(IF(MATCH(D116,{"채집","벌목","채광","수렵","낚시","고고학"},0)&lt;5,AVERAGE(F116:Z116),SUM(F116:Z116))/CHOOSE(MATCH(D116,{"채집","벌목","채광","수렵","낚시","고고학"},0),30,45,35,84,44,62)*$W$6,0)</f>
        <v>1855.0000000000002</v>
      </c>
    </row>
    <row r="117" spans="2:27" ht="14.45" customHeight="1">
      <c r="B117" s="856"/>
      <c r="C117" s="840"/>
      <c r="D117" s="833" t="s">
        <v>86</v>
      </c>
      <c r="E117" s="833"/>
      <c r="F117" s="427" t="s">
        <v>1130</v>
      </c>
      <c r="G117" s="794">
        <f t="shared" ca="1" si="7"/>
        <v>2.76</v>
      </c>
      <c r="H117" s="794"/>
      <c r="I117" s="427" t="s">
        <v>1120</v>
      </c>
      <c r="J117" s="794">
        <f t="shared" ca="1" si="13"/>
        <v>2.76</v>
      </c>
      <c r="K117" s="794"/>
      <c r="L117" s="427"/>
      <c r="M117" s="794" t="str">
        <f t="shared" si="8"/>
        <v/>
      </c>
      <c r="N117" s="794"/>
      <c r="O117" s="427"/>
      <c r="P117" s="794" t="str">
        <f t="shared" si="9"/>
        <v/>
      </c>
      <c r="Q117" s="794"/>
      <c r="R117" s="427"/>
      <c r="S117" s="794" t="str">
        <f t="shared" si="10"/>
        <v/>
      </c>
      <c r="T117" s="794"/>
      <c r="U117" s="427"/>
      <c r="V117" s="794" t="str">
        <f t="shared" si="12"/>
        <v/>
      </c>
      <c r="W117" s="794"/>
      <c r="X117" s="427"/>
      <c r="Y117" s="794" t="str">
        <f t="shared" si="11"/>
        <v/>
      </c>
      <c r="Z117" s="794"/>
      <c r="AA117" s="499">
        <f ca="1">IFERROR(IF(MATCH(D117,{"채집","벌목","채광","수렵","낚시","고고학"},0)&lt;5,AVERAGE(F117:Z117),SUM(F117:Z117))/CHOOSE(MATCH(D117,{"채집","벌목","채광","수렵","낚시","고고학"},0),30,45,35,84,44,62)*$W$6,0)</f>
        <v>1182.8571428571427</v>
      </c>
    </row>
    <row r="118" spans="2:27" ht="14.45" customHeight="1">
      <c r="B118" s="856"/>
      <c r="C118" s="840"/>
      <c r="D118" s="833" t="s">
        <v>85</v>
      </c>
      <c r="E118" s="833"/>
      <c r="F118" s="427" t="s">
        <v>1097</v>
      </c>
      <c r="G118" s="794">
        <f t="shared" ca="1" si="7"/>
        <v>13.07</v>
      </c>
      <c r="H118" s="794"/>
      <c r="I118" s="427" t="s">
        <v>1099</v>
      </c>
      <c r="J118" s="794">
        <f t="shared" ca="1" si="13"/>
        <v>13.07</v>
      </c>
      <c r="K118" s="794"/>
      <c r="L118" s="427" t="s">
        <v>1101</v>
      </c>
      <c r="M118" s="794">
        <f t="shared" ca="1" si="8"/>
        <v>13.07</v>
      </c>
      <c r="N118" s="794"/>
      <c r="O118" s="427"/>
      <c r="P118" s="794" t="str">
        <f t="shared" si="9"/>
        <v/>
      </c>
      <c r="Q118" s="794"/>
      <c r="R118" s="427"/>
      <c r="S118" s="794" t="str">
        <f t="shared" si="10"/>
        <v/>
      </c>
      <c r="T118" s="794"/>
      <c r="U118" s="427"/>
      <c r="V118" s="794" t="str">
        <f t="shared" si="12"/>
        <v/>
      </c>
      <c r="W118" s="794"/>
      <c r="X118" s="427"/>
      <c r="Y118" s="794" t="str">
        <f t="shared" si="11"/>
        <v/>
      </c>
      <c r="Z118" s="794"/>
      <c r="AA118" s="499">
        <f ca="1">IFERROR(IF(MATCH(D118,{"채집","벌목","채광","수렵","낚시","고고학"},0)&lt;5,AVERAGE(F118:Z118),SUM(F118:Z118))/CHOOSE(MATCH(D118,{"채집","벌목","채광","수렵","낚시","고고학"},0),30,45,35,84,44,62)*$W$6,0)</f>
        <v>2333.9285714285716</v>
      </c>
    </row>
    <row r="119" spans="2:27" ht="14.45" customHeight="1">
      <c r="B119" s="856"/>
      <c r="C119" s="840"/>
      <c r="D119" s="833" t="s">
        <v>87</v>
      </c>
      <c r="E119" s="833"/>
      <c r="F119" s="427" t="s">
        <v>164</v>
      </c>
      <c r="G119" s="794">
        <f t="shared" ca="1" si="7"/>
        <v>0.01</v>
      </c>
      <c r="H119" s="794"/>
      <c r="I119" s="427" t="s">
        <v>165</v>
      </c>
      <c r="J119" s="794">
        <f t="shared" ca="1" si="13"/>
        <v>0.13200000000000001</v>
      </c>
      <c r="K119" s="794"/>
      <c r="L119" s="427" t="s">
        <v>166</v>
      </c>
      <c r="M119" s="794">
        <f t="shared" ca="1" si="8"/>
        <v>0.26400000000000001</v>
      </c>
      <c r="N119" s="794"/>
      <c r="O119" s="427" t="s">
        <v>167</v>
      </c>
      <c r="P119" s="794">
        <f t="shared" ca="1" si="9"/>
        <v>0.13200000000000001</v>
      </c>
      <c r="Q119" s="794"/>
      <c r="R119" s="427" t="s">
        <v>168</v>
      </c>
      <c r="S119" s="794">
        <f t="shared" ca="1" si="10"/>
        <v>9.9000000000000005E-2</v>
      </c>
      <c r="T119" s="794"/>
      <c r="U119" s="427" t="s">
        <v>169</v>
      </c>
      <c r="V119" s="794">
        <f t="shared" ca="1" si="12"/>
        <v>0.92400000000000004</v>
      </c>
      <c r="W119" s="794"/>
      <c r="X119" s="427" t="s">
        <v>170</v>
      </c>
      <c r="Y119" s="794">
        <f t="shared" ca="1" si="11"/>
        <v>0.19800000000000001</v>
      </c>
      <c r="Z119" s="794"/>
      <c r="AA119" s="499">
        <f ca="1">IFERROR(IF(MATCH(D119,{"채집","벌목","채광","수렵","낚시","고고학"},0)&lt;5,AVERAGE(F119:Z119),SUM(F119:Z119))/CHOOSE(MATCH(D119,{"채집","벌목","채광","수렵","낚시","고고학"},0),30,45,35,84,44,62)*$W$6,0)</f>
        <v>425.56451612903226</v>
      </c>
    </row>
    <row r="120" spans="2:27" ht="14.45" customHeight="1">
      <c r="B120" s="856"/>
      <c r="C120" s="838" t="s">
        <v>43</v>
      </c>
      <c r="D120" s="834" t="s">
        <v>86</v>
      </c>
      <c r="E120" s="834"/>
      <c r="F120" s="431" t="s">
        <v>1123</v>
      </c>
      <c r="G120" s="795">
        <f t="shared" ca="1" si="7"/>
        <v>2.76</v>
      </c>
      <c r="H120" s="795"/>
      <c r="I120" s="431" t="s">
        <v>1076</v>
      </c>
      <c r="J120" s="795">
        <f t="shared" ca="1" si="13"/>
        <v>2.76</v>
      </c>
      <c r="K120" s="795"/>
      <c r="L120" s="431" t="s">
        <v>1117</v>
      </c>
      <c r="M120" s="795">
        <f t="shared" ca="1" si="8"/>
        <v>2.76</v>
      </c>
      <c r="N120" s="795"/>
      <c r="O120" s="431"/>
      <c r="P120" s="795" t="str">
        <f t="shared" si="9"/>
        <v/>
      </c>
      <c r="Q120" s="795"/>
      <c r="R120" s="431"/>
      <c r="S120" s="795" t="str">
        <f t="shared" si="10"/>
        <v/>
      </c>
      <c r="T120" s="795"/>
      <c r="U120" s="431"/>
      <c r="V120" s="795" t="str">
        <f t="shared" si="12"/>
        <v/>
      </c>
      <c r="W120" s="795"/>
      <c r="X120" s="431"/>
      <c r="Y120" s="795" t="str">
        <f t="shared" si="11"/>
        <v/>
      </c>
      <c r="Z120" s="795"/>
      <c r="AA120" s="498">
        <f ca="1">IFERROR(IF(MATCH(D120,{"채집","벌목","채광","수렵","낚시","고고학"},0)&lt;5,AVERAGE(F120:Z120),SUM(F120:Z120))/CHOOSE(MATCH(D120,{"채집","벌목","채광","수렵","낚시","고고학"},0),30,45,35,84,44,62)*$W$6,0)</f>
        <v>1182.8571428571427</v>
      </c>
    </row>
    <row r="121" spans="2:27" ht="14.45" customHeight="1">
      <c r="B121" s="856"/>
      <c r="C121" s="839"/>
      <c r="D121" s="832" t="s">
        <v>87</v>
      </c>
      <c r="E121" s="832"/>
      <c r="F121" s="432" t="s">
        <v>164</v>
      </c>
      <c r="G121" s="793">
        <f t="shared" ca="1" si="7"/>
        <v>0.01</v>
      </c>
      <c r="H121" s="793"/>
      <c r="I121" s="432" t="s">
        <v>165</v>
      </c>
      <c r="J121" s="793">
        <f t="shared" ca="1" si="13"/>
        <v>0.13200000000000001</v>
      </c>
      <c r="K121" s="793"/>
      <c r="L121" s="432" t="s">
        <v>166</v>
      </c>
      <c r="M121" s="793">
        <f t="shared" ca="1" si="8"/>
        <v>0.26400000000000001</v>
      </c>
      <c r="N121" s="793"/>
      <c r="O121" s="432" t="s">
        <v>167</v>
      </c>
      <c r="P121" s="793">
        <f t="shared" ca="1" si="9"/>
        <v>0.13200000000000001</v>
      </c>
      <c r="Q121" s="793"/>
      <c r="R121" s="432" t="s">
        <v>168</v>
      </c>
      <c r="S121" s="793">
        <f t="shared" ca="1" si="10"/>
        <v>9.9000000000000005E-2</v>
      </c>
      <c r="T121" s="793"/>
      <c r="U121" s="432" t="s">
        <v>169</v>
      </c>
      <c r="V121" s="793">
        <f t="shared" ca="1" si="12"/>
        <v>0.92400000000000004</v>
      </c>
      <c r="W121" s="793"/>
      <c r="X121" s="432" t="s">
        <v>170</v>
      </c>
      <c r="Y121" s="793">
        <f t="shared" ca="1" si="11"/>
        <v>0.19800000000000001</v>
      </c>
      <c r="Z121" s="793"/>
      <c r="AA121" s="500">
        <f ca="1">IFERROR(IF(MATCH(D121,{"채집","벌목","채광","수렵","낚시","고고학"},0)&lt;5,AVERAGE(F121:Z121),SUM(F121:Z121))/CHOOSE(MATCH(D121,{"채집","벌목","채광","수렵","낚시","고고학"},0),30,45,35,84,44,62)*$W$6,0)</f>
        <v>425.56451612903226</v>
      </c>
    </row>
    <row r="122" spans="2:27" ht="14.45" customHeight="1">
      <c r="B122" s="856"/>
      <c r="C122" s="840" t="s">
        <v>44</v>
      </c>
      <c r="D122" s="833" t="s">
        <v>83</v>
      </c>
      <c r="E122" s="833"/>
      <c r="F122" s="427" t="s">
        <v>72</v>
      </c>
      <c r="G122" s="794">
        <f t="shared" ca="1" si="7"/>
        <v>2.4</v>
      </c>
      <c r="H122" s="794"/>
      <c r="I122" s="427" t="s">
        <v>74</v>
      </c>
      <c r="J122" s="794">
        <f t="shared" ca="1" si="13"/>
        <v>0.74</v>
      </c>
      <c r="K122" s="794"/>
      <c r="L122" s="427" t="s">
        <v>70</v>
      </c>
      <c r="M122" s="794">
        <f t="shared" ca="1" si="8"/>
        <v>2.7699999999999996</v>
      </c>
      <c r="N122" s="794"/>
      <c r="O122" s="427" t="s">
        <v>77</v>
      </c>
      <c r="P122" s="794">
        <f t="shared" ca="1" si="9"/>
        <v>0.44</v>
      </c>
      <c r="Q122" s="794"/>
      <c r="R122" s="427"/>
      <c r="S122" s="794" t="str">
        <f t="shared" si="10"/>
        <v/>
      </c>
      <c r="T122" s="794"/>
      <c r="U122" s="427"/>
      <c r="V122" s="794" t="str">
        <f t="shared" si="12"/>
        <v/>
      </c>
      <c r="W122" s="794"/>
      <c r="X122" s="427"/>
      <c r="Y122" s="794" t="str">
        <f t="shared" si="11"/>
        <v/>
      </c>
      <c r="Z122" s="794"/>
      <c r="AA122" s="499">
        <f ca="1">IFERROR(IF(MATCH(D122,{"채집","벌목","채광","수렵","낚시","고고학"},0)&lt;5,AVERAGE(F122:Z122),SUM(F122:Z122))/CHOOSE(MATCH(D122,{"채집","벌목","채광","수렵","낚시","고고학"},0),30,45,35,84,44,62)*$W$6,0)</f>
        <v>793.74999999999989</v>
      </c>
    </row>
    <row r="123" spans="2:27" ht="14.45" customHeight="1">
      <c r="B123" s="856"/>
      <c r="C123" s="840"/>
      <c r="D123" s="833" t="s">
        <v>82</v>
      </c>
      <c r="E123" s="833"/>
      <c r="F123" s="427" t="s">
        <v>1082</v>
      </c>
      <c r="G123" s="794">
        <f t="shared" ca="1" si="7"/>
        <v>5.5650000000000004</v>
      </c>
      <c r="H123" s="794"/>
      <c r="I123" s="427" t="s">
        <v>1084</v>
      </c>
      <c r="J123" s="794">
        <f t="shared" ca="1" si="13"/>
        <v>5.5650000000000004</v>
      </c>
      <c r="K123" s="794"/>
      <c r="L123" s="427"/>
      <c r="M123" s="794" t="str">
        <f t="shared" si="8"/>
        <v/>
      </c>
      <c r="N123" s="794"/>
      <c r="O123" s="427"/>
      <c r="P123" s="794" t="str">
        <f t="shared" si="9"/>
        <v/>
      </c>
      <c r="Q123" s="794"/>
      <c r="R123" s="427"/>
      <c r="S123" s="794" t="str">
        <f t="shared" si="10"/>
        <v/>
      </c>
      <c r="T123" s="794"/>
      <c r="U123" s="427"/>
      <c r="V123" s="794" t="str">
        <f t="shared" si="12"/>
        <v/>
      </c>
      <c r="W123" s="794"/>
      <c r="X123" s="427"/>
      <c r="Y123" s="794" t="str">
        <f t="shared" si="11"/>
        <v/>
      </c>
      <c r="Z123" s="794"/>
      <c r="AA123" s="499">
        <f ca="1">IFERROR(IF(MATCH(D123,{"채집","벌목","채광","수렵","낚시","고고학"},0)&lt;5,AVERAGE(F123:Z123),SUM(F123:Z123))/CHOOSE(MATCH(D123,{"채집","벌목","채광","수렵","낚시","고고학"},0),30,45,35,84,44,62)*$W$6,0)</f>
        <v>1855.0000000000002</v>
      </c>
    </row>
    <row r="124" spans="2:27" ht="14.45" customHeight="1">
      <c r="B124" s="856"/>
      <c r="C124" s="840"/>
      <c r="D124" s="833" t="s">
        <v>86</v>
      </c>
      <c r="E124" s="833"/>
      <c r="F124" s="427" t="s">
        <v>1117</v>
      </c>
      <c r="G124" s="794">
        <f t="shared" ca="1" si="7"/>
        <v>2.76</v>
      </c>
      <c r="H124" s="794"/>
      <c r="I124" s="427" t="s">
        <v>1120</v>
      </c>
      <c r="J124" s="794">
        <f t="shared" ca="1" si="13"/>
        <v>2.76</v>
      </c>
      <c r="K124" s="794"/>
      <c r="L124" s="427"/>
      <c r="M124" s="794" t="str">
        <f t="shared" si="8"/>
        <v/>
      </c>
      <c r="N124" s="794"/>
      <c r="O124" s="427"/>
      <c r="P124" s="794" t="str">
        <f t="shared" si="9"/>
        <v/>
      </c>
      <c r="Q124" s="794"/>
      <c r="R124" s="427"/>
      <c r="S124" s="794" t="str">
        <f t="shared" si="10"/>
        <v/>
      </c>
      <c r="T124" s="794"/>
      <c r="U124" s="427"/>
      <c r="V124" s="794" t="str">
        <f t="shared" si="12"/>
        <v/>
      </c>
      <c r="W124" s="794"/>
      <c r="X124" s="427"/>
      <c r="Y124" s="794" t="str">
        <f t="shared" si="11"/>
        <v/>
      </c>
      <c r="Z124" s="794"/>
      <c r="AA124" s="499">
        <f ca="1">IFERROR(IF(MATCH(D124,{"채집","벌목","채광","수렵","낚시","고고학"},0)&lt;5,AVERAGE(F124:Z124),SUM(F124:Z124))/CHOOSE(MATCH(D124,{"채집","벌목","채광","수렵","낚시","고고학"},0),30,45,35,84,44,62)*$W$6,0)</f>
        <v>1182.8571428571427</v>
      </c>
    </row>
    <row r="125" spans="2:27" ht="14.45" customHeight="1">
      <c r="B125" s="856"/>
      <c r="C125" s="840"/>
      <c r="D125" s="833" t="s">
        <v>85</v>
      </c>
      <c r="E125" s="833"/>
      <c r="F125" s="427" t="s">
        <v>1126</v>
      </c>
      <c r="G125" s="794">
        <f t="shared" ca="1" si="7"/>
        <v>13.069999999999999</v>
      </c>
      <c r="H125" s="794"/>
      <c r="I125" s="427" t="s">
        <v>1097</v>
      </c>
      <c r="J125" s="794">
        <f t="shared" ca="1" si="13"/>
        <v>13.07</v>
      </c>
      <c r="K125" s="794"/>
      <c r="L125" s="427" t="s">
        <v>1103</v>
      </c>
      <c r="M125" s="794">
        <f t="shared" ca="1" si="8"/>
        <v>13.07</v>
      </c>
      <c r="N125" s="794"/>
      <c r="O125" s="427"/>
      <c r="P125" s="794" t="str">
        <f t="shared" si="9"/>
        <v/>
      </c>
      <c r="Q125" s="794"/>
      <c r="R125" s="427"/>
      <c r="S125" s="794" t="str">
        <f t="shared" si="10"/>
        <v/>
      </c>
      <c r="T125" s="794"/>
      <c r="U125" s="427"/>
      <c r="V125" s="794" t="str">
        <f t="shared" si="12"/>
        <v/>
      </c>
      <c r="W125" s="794"/>
      <c r="X125" s="427"/>
      <c r="Y125" s="794" t="str">
        <f t="shared" si="11"/>
        <v/>
      </c>
      <c r="Z125" s="794"/>
      <c r="AA125" s="499">
        <f ca="1">IFERROR(IF(MATCH(D125,{"채집","벌목","채광","수렵","낚시","고고학"},0)&lt;5,AVERAGE(F125:Z125),SUM(F125:Z125))/CHOOSE(MATCH(D125,{"채집","벌목","채광","수렵","낚시","고고학"},0),30,45,35,84,44,62)*$W$6,0)</f>
        <v>2333.9285714285716</v>
      </c>
    </row>
    <row r="126" spans="2:27" ht="14.45" customHeight="1">
      <c r="B126" s="856"/>
      <c r="C126" s="840"/>
      <c r="D126" s="833" t="s">
        <v>87</v>
      </c>
      <c r="E126" s="833"/>
      <c r="F126" s="427" t="s">
        <v>164</v>
      </c>
      <c r="G126" s="794">
        <f t="shared" ca="1" si="7"/>
        <v>0.01</v>
      </c>
      <c r="H126" s="794"/>
      <c r="I126" s="427" t="s">
        <v>165</v>
      </c>
      <c r="J126" s="794">
        <f t="shared" ca="1" si="13"/>
        <v>0.13200000000000001</v>
      </c>
      <c r="K126" s="794"/>
      <c r="L126" s="427" t="s">
        <v>166</v>
      </c>
      <c r="M126" s="794">
        <f t="shared" ca="1" si="8"/>
        <v>0.26400000000000001</v>
      </c>
      <c r="N126" s="794"/>
      <c r="O126" s="427" t="s">
        <v>167</v>
      </c>
      <c r="P126" s="794">
        <f t="shared" ca="1" si="9"/>
        <v>0.13200000000000001</v>
      </c>
      <c r="Q126" s="794"/>
      <c r="R126" s="427" t="s">
        <v>168</v>
      </c>
      <c r="S126" s="794">
        <f t="shared" ca="1" si="10"/>
        <v>9.9000000000000005E-2</v>
      </c>
      <c r="T126" s="794"/>
      <c r="U126" s="427" t="s">
        <v>169</v>
      </c>
      <c r="V126" s="794">
        <f t="shared" ca="1" si="12"/>
        <v>0.92400000000000004</v>
      </c>
      <c r="W126" s="794"/>
      <c r="X126" s="427" t="s">
        <v>170</v>
      </c>
      <c r="Y126" s="794">
        <f t="shared" ca="1" si="11"/>
        <v>0.19800000000000001</v>
      </c>
      <c r="Z126" s="794"/>
      <c r="AA126" s="499">
        <f ca="1">IFERROR(IF(MATCH(D126,{"채집","벌목","채광","수렵","낚시","고고학"},0)&lt;5,AVERAGE(F126:Z126),SUM(F126:Z126))/CHOOSE(MATCH(D126,{"채집","벌목","채광","수렵","낚시","고고학"},0),30,45,35,84,44,62)*$W$6,0)</f>
        <v>425.56451612903226</v>
      </c>
    </row>
    <row r="127" spans="2:27" ht="14.45" customHeight="1">
      <c r="B127" s="856" t="s">
        <v>66</v>
      </c>
      <c r="C127" s="838" t="s">
        <v>45</v>
      </c>
      <c r="D127" s="834" t="s">
        <v>86</v>
      </c>
      <c r="E127" s="834"/>
      <c r="F127" s="431" t="s">
        <v>1124</v>
      </c>
      <c r="G127" s="795">
        <f t="shared" ca="1" si="7"/>
        <v>2.76</v>
      </c>
      <c r="H127" s="795"/>
      <c r="I127" s="431" t="s">
        <v>1118</v>
      </c>
      <c r="J127" s="795">
        <f t="shared" ca="1" si="13"/>
        <v>2.76</v>
      </c>
      <c r="K127" s="795"/>
      <c r="L127" s="431" t="s">
        <v>1121</v>
      </c>
      <c r="M127" s="795">
        <f t="shared" ca="1" si="8"/>
        <v>2.76</v>
      </c>
      <c r="N127" s="795"/>
      <c r="O127" s="431"/>
      <c r="P127" s="795" t="str">
        <f t="shared" si="9"/>
        <v/>
      </c>
      <c r="Q127" s="795"/>
      <c r="R127" s="431"/>
      <c r="S127" s="795" t="str">
        <f t="shared" si="10"/>
        <v/>
      </c>
      <c r="T127" s="795"/>
      <c r="U127" s="431"/>
      <c r="V127" s="795" t="str">
        <f t="shared" si="12"/>
        <v/>
      </c>
      <c r="W127" s="795"/>
      <c r="X127" s="431"/>
      <c r="Y127" s="795" t="str">
        <f t="shared" si="11"/>
        <v/>
      </c>
      <c r="Z127" s="795"/>
      <c r="AA127" s="498">
        <f ca="1">IFERROR(IF(MATCH(D127,{"채집","벌목","채광","수렵","낚시","고고학"},0)&lt;5,AVERAGE(F127:Z127),SUM(F127:Z127))/CHOOSE(MATCH(D127,{"채집","벌목","채광","수렵","낚시","고고학"},0),30,45,35,84,44,62)*$W$6,0)</f>
        <v>1182.8571428571427</v>
      </c>
    </row>
    <row r="128" spans="2:27" ht="14.45" customHeight="1">
      <c r="B128" s="856"/>
      <c r="C128" s="840"/>
      <c r="D128" s="833" t="s">
        <v>85</v>
      </c>
      <c r="E128" s="833"/>
      <c r="F128" s="427" t="s">
        <v>1105</v>
      </c>
      <c r="G128" s="794">
        <f t="shared" ca="1" si="7"/>
        <v>13.22</v>
      </c>
      <c r="H128" s="794"/>
      <c r="I128" s="427" t="s">
        <v>1107</v>
      </c>
      <c r="J128" s="794">
        <f t="shared" ca="1" si="13"/>
        <v>13.22</v>
      </c>
      <c r="K128" s="794"/>
      <c r="L128" s="427"/>
      <c r="M128" s="794" t="str">
        <f t="shared" si="8"/>
        <v/>
      </c>
      <c r="N128" s="794"/>
      <c r="O128" s="427"/>
      <c r="P128" s="794" t="str">
        <f t="shared" si="9"/>
        <v/>
      </c>
      <c r="Q128" s="794"/>
      <c r="R128" s="427"/>
      <c r="S128" s="794" t="str">
        <f t="shared" si="10"/>
        <v/>
      </c>
      <c r="T128" s="794"/>
      <c r="U128" s="427"/>
      <c r="V128" s="794" t="str">
        <f t="shared" si="12"/>
        <v/>
      </c>
      <c r="W128" s="794"/>
      <c r="X128" s="427"/>
      <c r="Y128" s="794" t="str">
        <f t="shared" si="11"/>
        <v/>
      </c>
      <c r="Z128" s="794"/>
      <c r="AA128" s="499">
        <f ca="1">IFERROR(IF(MATCH(D128,{"채집","벌목","채광","수렵","낚시","고고학"},0)&lt;5,AVERAGE(F128:Z128),SUM(F128:Z128))/CHOOSE(MATCH(D128,{"채집","벌목","채광","수렵","낚시","고고학"},0),30,45,35,84,44,62)*$W$6,0)</f>
        <v>2360.7142857142858</v>
      </c>
    </row>
    <row r="129" spans="2:27" ht="14.45" customHeight="1">
      <c r="B129" s="856"/>
      <c r="C129" s="840"/>
      <c r="D129" s="833" t="s">
        <v>84</v>
      </c>
      <c r="E129" s="833"/>
      <c r="F129" s="427" t="s">
        <v>5</v>
      </c>
      <c r="G129" s="794">
        <f t="shared" ca="1" si="7"/>
        <v>1.4999999999999999E-2</v>
      </c>
      <c r="H129" s="794"/>
      <c r="I129" s="427" t="s">
        <v>95</v>
      </c>
      <c r="J129" s="794">
        <f t="shared" ca="1" si="13"/>
        <v>7.4</v>
      </c>
      <c r="K129" s="794"/>
      <c r="L129" s="427" t="s">
        <v>96</v>
      </c>
      <c r="M129" s="794">
        <f t="shared" ca="1" si="8"/>
        <v>0.2</v>
      </c>
      <c r="N129" s="794"/>
      <c r="O129" s="427" t="s">
        <v>100</v>
      </c>
      <c r="P129" s="794">
        <f t="shared" ca="1" si="9"/>
        <v>0.05</v>
      </c>
      <c r="Q129" s="794"/>
      <c r="R129" s="427"/>
      <c r="S129" s="794" t="str">
        <f t="shared" si="10"/>
        <v/>
      </c>
      <c r="T129" s="794"/>
      <c r="U129" s="427"/>
      <c r="V129" s="794" t="str">
        <f t="shared" si="12"/>
        <v/>
      </c>
      <c r="W129" s="794"/>
      <c r="X129" s="427"/>
      <c r="Y129" s="794" t="str">
        <f t="shared" si="11"/>
        <v/>
      </c>
      <c r="Z129" s="794"/>
      <c r="AA129" s="499">
        <f ca="1">IFERROR(IF(MATCH(D129,{"채집","벌목","채광","수렵","낚시","고고학"},0)&lt;5,AVERAGE(F129:Z129),SUM(F129:Z129))/CHOOSE(MATCH(D129,{"채집","벌목","채광","수렵","낚시","고고학"},0),30,45,35,84,44,62)*$W$6,0)</f>
        <v>2613.0681818181815</v>
      </c>
    </row>
    <row r="130" spans="2:27" ht="14.45" customHeight="1">
      <c r="B130" s="856"/>
      <c r="C130" s="839"/>
      <c r="D130" s="832" t="s">
        <v>87</v>
      </c>
      <c r="E130" s="832"/>
      <c r="F130" s="432" t="s">
        <v>164</v>
      </c>
      <c r="G130" s="793">
        <f t="shared" ca="1" si="7"/>
        <v>0.01</v>
      </c>
      <c r="H130" s="793"/>
      <c r="I130" s="432" t="s">
        <v>165</v>
      </c>
      <c r="J130" s="793">
        <f t="shared" ca="1" si="13"/>
        <v>0.13200000000000001</v>
      </c>
      <c r="K130" s="793"/>
      <c r="L130" s="432" t="s">
        <v>166</v>
      </c>
      <c r="M130" s="793">
        <f t="shared" ca="1" si="8"/>
        <v>0.26400000000000001</v>
      </c>
      <c r="N130" s="793"/>
      <c r="O130" s="432" t="s">
        <v>167</v>
      </c>
      <c r="P130" s="793">
        <f t="shared" ca="1" si="9"/>
        <v>0.13200000000000001</v>
      </c>
      <c r="Q130" s="793"/>
      <c r="R130" s="432" t="s">
        <v>168</v>
      </c>
      <c r="S130" s="793">
        <f t="shared" ca="1" si="10"/>
        <v>9.9000000000000005E-2</v>
      </c>
      <c r="T130" s="793"/>
      <c r="U130" s="432" t="s">
        <v>169</v>
      </c>
      <c r="V130" s="793">
        <f t="shared" ca="1" si="12"/>
        <v>0.92400000000000004</v>
      </c>
      <c r="W130" s="793"/>
      <c r="X130" s="432" t="s">
        <v>171</v>
      </c>
      <c r="Y130" s="793">
        <f t="shared" ca="1" si="11"/>
        <v>0.19800000000000001</v>
      </c>
      <c r="Z130" s="793"/>
      <c r="AA130" s="500">
        <f ca="1">IFERROR(IF(MATCH(D130,{"채집","벌목","채광","수렵","낚시","고고학"},0)&lt;5,AVERAGE(F130:Z130),SUM(F130:Z130))/CHOOSE(MATCH(D130,{"채집","벌목","채광","수렵","낚시","고고학"},0),30,45,35,84,44,62)*$W$6,0)</f>
        <v>425.56451612903226</v>
      </c>
    </row>
    <row r="131" spans="2:27" ht="14.45" customHeight="1">
      <c r="B131" s="856"/>
      <c r="C131" s="840" t="s">
        <v>46</v>
      </c>
      <c r="D131" s="833" t="s">
        <v>83</v>
      </c>
      <c r="E131" s="833"/>
      <c r="F131" s="427" t="s">
        <v>72</v>
      </c>
      <c r="G131" s="794">
        <f t="shared" ca="1" si="7"/>
        <v>2.4</v>
      </c>
      <c r="H131" s="794"/>
      <c r="I131" s="427" t="s">
        <v>75</v>
      </c>
      <c r="J131" s="794">
        <f t="shared" ca="1" si="13"/>
        <v>0.11000000000000001</v>
      </c>
      <c r="K131" s="794"/>
      <c r="L131" s="427" t="s">
        <v>78</v>
      </c>
      <c r="M131" s="794">
        <f t="shared" ca="1" si="8"/>
        <v>1.06</v>
      </c>
      <c r="N131" s="794"/>
      <c r="O131" s="427" t="s">
        <v>70</v>
      </c>
      <c r="P131" s="794">
        <f t="shared" ca="1" si="9"/>
        <v>2.7699999999999996</v>
      </c>
      <c r="Q131" s="794"/>
      <c r="R131" s="427" t="s">
        <v>76</v>
      </c>
      <c r="S131" s="794">
        <f t="shared" ca="1" si="10"/>
        <v>4.87</v>
      </c>
      <c r="T131" s="794"/>
      <c r="U131" s="427"/>
      <c r="V131" s="794" t="str">
        <f t="shared" si="12"/>
        <v/>
      </c>
      <c r="W131" s="794"/>
      <c r="X131" s="427"/>
      <c r="Y131" s="794" t="str">
        <f t="shared" si="11"/>
        <v/>
      </c>
      <c r="Z131" s="794"/>
      <c r="AA131" s="499">
        <f ca="1">IFERROR(IF(MATCH(D131,{"채집","벌목","채광","수렵","낚시","고고학"},0)&lt;5,AVERAGE(F131:Z131),SUM(F131:Z131))/CHOOSE(MATCH(D131,{"채집","벌목","채광","수렵","낚시","고고학"},0),30,45,35,84,44,62)*$W$6,0)</f>
        <v>1121</v>
      </c>
    </row>
    <row r="132" spans="2:27" ht="14.45" customHeight="1">
      <c r="B132" s="856"/>
      <c r="C132" s="840"/>
      <c r="D132" s="833" t="s">
        <v>82</v>
      </c>
      <c r="E132" s="833"/>
      <c r="F132" s="427" t="s">
        <v>1089</v>
      </c>
      <c r="G132" s="794">
        <f t="shared" ca="1" si="7"/>
        <v>5.580000000000001</v>
      </c>
      <c r="H132" s="794"/>
      <c r="I132" s="427" t="s">
        <v>1091</v>
      </c>
      <c r="J132" s="794">
        <f t="shared" ca="1" si="13"/>
        <v>5.580000000000001</v>
      </c>
      <c r="K132" s="794"/>
      <c r="L132" s="427"/>
      <c r="M132" s="794" t="str">
        <f t="shared" si="8"/>
        <v/>
      </c>
      <c r="N132" s="794"/>
      <c r="O132" s="427"/>
      <c r="P132" s="794" t="str">
        <f t="shared" si="9"/>
        <v/>
      </c>
      <c r="Q132" s="794"/>
      <c r="R132" s="427"/>
      <c r="S132" s="794" t="str">
        <f t="shared" si="10"/>
        <v/>
      </c>
      <c r="T132" s="794"/>
      <c r="U132" s="427"/>
      <c r="V132" s="794" t="str">
        <f t="shared" si="12"/>
        <v/>
      </c>
      <c r="W132" s="794"/>
      <c r="X132" s="427"/>
      <c r="Y132" s="794" t="str">
        <f t="shared" si="11"/>
        <v/>
      </c>
      <c r="Z132" s="794"/>
      <c r="AA132" s="499">
        <f ca="1">IFERROR(IF(MATCH(D132,{"채집","벌목","채광","수렵","낚시","고고학"},0)&lt;5,AVERAGE(F132:Z132),SUM(F132:Z132))/CHOOSE(MATCH(D132,{"채집","벌목","채광","수렵","낚시","고고학"},0),30,45,35,84,44,62)*$W$6,0)</f>
        <v>1860.0000000000005</v>
      </c>
    </row>
    <row r="133" spans="2:27" ht="14.45" customHeight="1">
      <c r="B133" s="856"/>
      <c r="C133" s="840"/>
      <c r="D133" s="833" t="s">
        <v>85</v>
      </c>
      <c r="E133" s="833"/>
      <c r="F133" s="427" t="s">
        <v>1127</v>
      </c>
      <c r="G133" s="794">
        <f t="shared" ca="1" si="7"/>
        <v>13.220000000000002</v>
      </c>
      <c r="H133" s="794"/>
      <c r="I133" s="427" t="s">
        <v>1107</v>
      </c>
      <c r="J133" s="794">
        <f t="shared" ca="1" si="13"/>
        <v>13.22</v>
      </c>
      <c r="K133" s="794"/>
      <c r="L133" s="427" t="s">
        <v>1109</v>
      </c>
      <c r="M133" s="794">
        <f t="shared" ca="1" si="8"/>
        <v>13.22</v>
      </c>
      <c r="N133" s="794"/>
      <c r="O133" s="427"/>
      <c r="P133" s="794" t="str">
        <f t="shared" si="9"/>
        <v/>
      </c>
      <c r="Q133" s="794"/>
      <c r="R133" s="427"/>
      <c r="S133" s="794" t="str">
        <f t="shared" si="10"/>
        <v/>
      </c>
      <c r="T133" s="794"/>
      <c r="U133" s="427"/>
      <c r="V133" s="794" t="str">
        <f t="shared" si="12"/>
        <v/>
      </c>
      <c r="W133" s="794"/>
      <c r="X133" s="427"/>
      <c r="Y133" s="794" t="str">
        <f t="shared" si="11"/>
        <v/>
      </c>
      <c r="Z133" s="794"/>
      <c r="AA133" s="499">
        <f ca="1">IFERROR(IF(MATCH(D133,{"채집","벌목","채광","수렵","낚시","고고학"},0)&lt;5,AVERAGE(F133:Z133),SUM(F133:Z133))/CHOOSE(MATCH(D133,{"채집","벌목","채광","수렵","낚시","고고학"},0),30,45,35,84,44,62)*$W$6,0)</f>
        <v>2360.7142857142858</v>
      </c>
    </row>
    <row r="134" spans="2:27" ht="14.45" customHeight="1">
      <c r="B134" s="856"/>
      <c r="C134" s="838" t="s">
        <v>47</v>
      </c>
      <c r="D134" s="834" t="s">
        <v>86</v>
      </c>
      <c r="E134" s="834"/>
      <c r="F134" s="431" t="s">
        <v>1124</v>
      </c>
      <c r="G134" s="795">
        <f t="shared" ca="1" si="7"/>
        <v>2.76</v>
      </c>
      <c r="H134" s="795"/>
      <c r="I134" s="431" t="s">
        <v>1129</v>
      </c>
      <c r="J134" s="795">
        <f t="shared" ca="1" si="13"/>
        <v>2.76</v>
      </c>
      <c r="K134" s="795"/>
      <c r="L134" s="431"/>
      <c r="M134" s="795" t="str">
        <f t="shared" si="8"/>
        <v/>
      </c>
      <c r="N134" s="795"/>
      <c r="O134" s="431"/>
      <c r="P134" s="795" t="str">
        <f t="shared" si="9"/>
        <v/>
      </c>
      <c r="Q134" s="795"/>
      <c r="R134" s="431"/>
      <c r="S134" s="795" t="str">
        <f t="shared" si="10"/>
        <v/>
      </c>
      <c r="T134" s="795"/>
      <c r="U134" s="431"/>
      <c r="V134" s="795" t="str">
        <f t="shared" si="12"/>
        <v/>
      </c>
      <c r="W134" s="795"/>
      <c r="X134" s="431"/>
      <c r="Y134" s="795" t="str">
        <f t="shared" si="11"/>
        <v/>
      </c>
      <c r="Z134" s="795"/>
      <c r="AA134" s="498">
        <f ca="1">IFERROR(IF(MATCH(D134,{"채집","벌목","채광","수렵","낚시","고고학"},0)&lt;5,AVERAGE(F134:Z134),SUM(F134:Z134))/CHOOSE(MATCH(D134,{"채집","벌목","채광","수렵","낚시","고고학"},0),30,45,35,84,44,62)*$W$6,0)</f>
        <v>1182.8571428571427</v>
      </c>
    </row>
    <row r="135" spans="2:27" ht="14.45" customHeight="1">
      <c r="B135" s="856"/>
      <c r="C135" s="839"/>
      <c r="D135" s="832" t="s">
        <v>84</v>
      </c>
      <c r="E135" s="832"/>
      <c r="F135" s="432" t="s">
        <v>5</v>
      </c>
      <c r="G135" s="793">
        <f t="shared" ca="1" si="7"/>
        <v>1.4999999999999999E-2</v>
      </c>
      <c r="H135" s="793"/>
      <c r="I135" s="432" t="s">
        <v>93</v>
      </c>
      <c r="J135" s="793">
        <f t="shared" ca="1" si="13"/>
        <v>2.5</v>
      </c>
      <c r="K135" s="793"/>
      <c r="L135" s="432" t="s">
        <v>94</v>
      </c>
      <c r="M135" s="793">
        <f t="shared" ca="1" si="8"/>
        <v>4.5999999999999996</v>
      </c>
      <c r="N135" s="793"/>
      <c r="O135" s="432" t="s">
        <v>100</v>
      </c>
      <c r="P135" s="793">
        <f t="shared" ca="1" si="9"/>
        <v>0.05</v>
      </c>
      <c r="Q135" s="793"/>
      <c r="R135" s="432"/>
      <c r="S135" s="793" t="str">
        <f t="shared" si="10"/>
        <v/>
      </c>
      <c r="T135" s="793"/>
      <c r="U135" s="432"/>
      <c r="V135" s="793" t="str">
        <f t="shared" si="12"/>
        <v/>
      </c>
      <c r="W135" s="793"/>
      <c r="X135" s="432"/>
      <c r="Y135" s="793" t="str">
        <f t="shared" si="11"/>
        <v/>
      </c>
      <c r="Z135" s="793"/>
      <c r="AA135" s="500">
        <f ca="1">IFERROR(IF(MATCH(D135,{"채집","벌목","채광","수렵","낚시","고고학"},0)&lt;5,AVERAGE(F135:Z135),SUM(F135:Z135))/CHOOSE(MATCH(D135,{"채집","벌목","채광","수렵","낚시","고고학"},0),30,45,35,84,44,62)*$W$6,0)</f>
        <v>2442.6136363636365</v>
      </c>
    </row>
    <row r="136" spans="2:27" ht="14.45" customHeight="1">
      <c r="B136" s="856"/>
      <c r="C136" s="838" t="s">
        <v>48</v>
      </c>
      <c r="D136" s="834" t="s">
        <v>83</v>
      </c>
      <c r="E136" s="834"/>
      <c r="F136" s="431" t="s">
        <v>73</v>
      </c>
      <c r="G136" s="795">
        <f t="shared" ca="1" si="7"/>
        <v>0.17</v>
      </c>
      <c r="H136" s="795"/>
      <c r="I136" s="431" t="s">
        <v>75</v>
      </c>
      <c r="J136" s="795">
        <f t="shared" ca="1" si="13"/>
        <v>0.11000000000000001</v>
      </c>
      <c r="K136" s="795"/>
      <c r="L136" s="431" t="s">
        <v>71</v>
      </c>
      <c r="M136" s="795">
        <f t="shared" ca="1" si="8"/>
        <v>2.5100000000000002</v>
      </c>
      <c r="N136" s="795"/>
      <c r="O136" s="431" t="s">
        <v>76</v>
      </c>
      <c r="P136" s="795">
        <f t="shared" ca="1" si="9"/>
        <v>4.87</v>
      </c>
      <c r="Q136" s="795"/>
      <c r="R136" s="431"/>
      <c r="S136" s="795" t="str">
        <f t="shared" si="10"/>
        <v/>
      </c>
      <c r="T136" s="795"/>
      <c r="U136" s="431"/>
      <c r="V136" s="795" t="str">
        <f t="shared" si="12"/>
        <v/>
      </c>
      <c r="W136" s="795"/>
      <c r="X136" s="431"/>
      <c r="Y136" s="795" t="str">
        <f t="shared" si="11"/>
        <v/>
      </c>
      <c r="Z136" s="795"/>
      <c r="AA136" s="498">
        <f ca="1">IFERROR(IF(MATCH(D136,{"채집","벌목","채광","수렵","낚시","고고학"},0)&lt;5,AVERAGE(F136:Z136),SUM(F136:Z136))/CHOOSE(MATCH(D136,{"채집","벌목","채광","수렵","낚시","고고학"},0),30,45,35,84,44,62)*$W$6,0)</f>
        <v>957.50000000000011</v>
      </c>
    </row>
    <row r="137" spans="2:27" ht="14.45" customHeight="1">
      <c r="B137" s="856"/>
      <c r="C137" s="840"/>
      <c r="D137" s="833" t="s">
        <v>82</v>
      </c>
      <c r="E137" s="833"/>
      <c r="F137" s="427" t="s">
        <v>1087</v>
      </c>
      <c r="G137" s="794">
        <f t="shared" ca="1" si="7"/>
        <v>5.580000000000001</v>
      </c>
      <c r="H137" s="794"/>
      <c r="I137" s="427" t="s">
        <v>1088</v>
      </c>
      <c r="J137" s="794">
        <f t="shared" ca="1" si="13"/>
        <v>5.580000000000001</v>
      </c>
      <c r="K137" s="794"/>
      <c r="L137" s="427"/>
      <c r="M137" s="794" t="str">
        <f t="shared" si="8"/>
        <v/>
      </c>
      <c r="N137" s="794"/>
      <c r="O137" s="427"/>
      <c r="P137" s="794" t="str">
        <f t="shared" si="9"/>
        <v/>
      </c>
      <c r="Q137" s="794"/>
      <c r="R137" s="427"/>
      <c r="S137" s="794" t="str">
        <f t="shared" si="10"/>
        <v/>
      </c>
      <c r="T137" s="794"/>
      <c r="U137" s="427"/>
      <c r="V137" s="794" t="str">
        <f t="shared" si="12"/>
        <v/>
      </c>
      <c r="W137" s="794"/>
      <c r="X137" s="427"/>
      <c r="Y137" s="794" t="str">
        <f t="shared" si="11"/>
        <v/>
      </c>
      <c r="Z137" s="794"/>
      <c r="AA137" s="499">
        <f ca="1">IFERROR(IF(MATCH(D137,{"채집","벌목","채광","수렵","낚시","고고학"},0)&lt;5,AVERAGE(F137:Z137),SUM(F137:Z137))/CHOOSE(MATCH(D137,{"채집","벌목","채광","수렵","낚시","고고학"},0),30,45,35,84,44,62)*$W$6,0)</f>
        <v>1860.0000000000005</v>
      </c>
    </row>
    <row r="138" spans="2:27" ht="14.45" customHeight="1">
      <c r="B138" s="856"/>
      <c r="C138" s="840"/>
      <c r="D138" s="833" t="s">
        <v>86</v>
      </c>
      <c r="E138" s="833"/>
      <c r="F138" s="427" t="s">
        <v>1078</v>
      </c>
      <c r="G138" s="794">
        <f t="shared" ca="1" si="7"/>
        <v>2.76</v>
      </c>
      <c r="H138" s="794"/>
      <c r="I138" s="427" t="s">
        <v>1121</v>
      </c>
      <c r="J138" s="794">
        <f t="shared" ca="1" si="13"/>
        <v>2.76</v>
      </c>
      <c r="K138" s="794"/>
      <c r="L138" s="427"/>
      <c r="M138" s="794" t="str">
        <f t="shared" si="8"/>
        <v/>
      </c>
      <c r="N138" s="794"/>
      <c r="O138" s="427"/>
      <c r="P138" s="794" t="str">
        <f t="shared" si="9"/>
        <v/>
      </c>
      <c r="Q138" s="794"/>
      <c r="R138" s="427"/>
      <c r="S138" s="794" t="str">
        <f t="shared" si="10"/>
        <v/>
      </c>
      <c r="T138" s="794"/>
      <c r="U138" s="427"/>
      <c r="V138" s="794" t="str">
        <f t="shared" si="12"/>
        <v/>
      </c>
      <c r="W138" s="794"/>
      <c r="X138" s="427"/>
      <c r="Y138" s="794" t="str">
        <f t="shared" si="11"/>
        <v/>
      </c>
      <c r="Z138" s="794"/>
      <c r="AA138" s="499">
        <f ca="1">IFERROR(IF(MATCH(D138,{"채집","벌목","채광","수렵","낚시","고고학"},0)&lt;5,AVERAGE(F138:Z138),SUM(F138:Z138))/CHOOSE(MATCH(D138,{"채집","벌목","채광","수렵","낚시","고고학"},0),30,45,35,84,44,62)*$W$6,0)</f>
        <v>1182.8571428571427</v>
      </c>
    </row>
    <row r="139" spans="2:27" ht="14.45" customHeight="1">
      <c r="B139" s="856"/>
      <c r="C139" s="839"/>
      <c r="D139" s="832" t="s">
        <v>87</v>
      </c>
      <c r="E139" s="832"/>
      <c r="F139" s="432" t="s">
        <v>164</v>
      </c>
      <c r="G139" s="793">
        <f t="shared" ca="1" si="7"/>
        <v>0.01</v>
      </c>
      <c r="H139" s="793"/>
      <c r="I139" s="432" t="s">
        <v>165</v>
      </c>
      <c r="J139" s="793">
        <f t="shared" ca="1" si="13"/>
        <v>0.13200000000000001</v>
      </c>
      <c r="K139" s="793"/>
      <c r="L139" s="432" t="s">
        <v>166</v>
      </c>
      <c r="M139" s="793">
        <f t="shared" ca="1" si="8"/>
        <v>0.26400000000000001</v>
      </c>
      <c r="N139" s="793"/>
      <c r="O139" s="432" t="s">
        <v>167</v>
      </c>
      <c r="P139" s="793">
        <f t="shared" ca="1" si="9"/>
        <v>0.13200000000000001</v>
      </c>
      <c r="Q139" s="793"/>
      <c r="R139" s="432" t="s">
        <v>168</v>
      </c>
      <c r="S139" s="793">
        <f t="shared" ca="1" si="10"/>
        <v>9.9000000000000005E-2</v>
      </c>
      <c r="T139" s="793"/>
      <c r="U139" s="432" t="s">
        <v>169</v>
      </c>
      <c r="V139" s="793">
        <f t="shared" ca="1" si="12"/>
        <v>0.92400000000000004</v>
      </c>
      <c r="W139" s="793"/>
      <c r="X139" s="432" t="s">
        <v>171</v>
      </c>
      <c r="Y139" s="793">
        <f t="shared" ca="1" si="11"/>
        <v>0.19800000000000001</v>
      </c>
      <c r="Z139" s="793"/>
      <c r="AA139" s="500">
        <f ca="1">IFERROR(IF(MATCH(D139,{"채집","벌목","채광","수렵","낚시","고고학"},0)&lt;5,AVERAGE(F139:Z139),SUM(F139:Z139))/CHOOSE(MATCH(D139,{"채집","벌목","채광","수렵","낚시","고고학"},0),30,45,35,84,44,62)*$W$6,0)</f>
        <v>425.56451612903226</v>
      </c>
    </row>
    <row r="140" spans="2:27" ht="14.45" customHeight="1">
      <c r="B140" s="856"/>
      <c r="C140" s="840" t="s">
        <v>49</v>
      </c>
      <c r="D140" s="833" t="s">
        <v>83</v>
      </c>
      <c r="E140" s="833"/>
      <c r="F140" s="427" t="s">
        <v>74</v>
      </c>
      <c r="G140" s="794">
        <f t="shared" ca="1" si="7"/>
        <v>0.74</v>
      </c>
      <c r="H140" s="794"/>
      <c r="I140" s="427" t="s">
        <v>78</v>
      </c>
      <c r="J140" s="794">
        <f t="shared" ca="1" si="13"/>
        <v>1.06</v>
      </c>
      <c r="K140" s="794"/>
      <c r="L140" s="427" t="s">
        <v>77</v>
      </c>
      <c r="M140" s="794">
        <f t="shared" ca="1" si="8"/>
        <v>0.44</v>
      </c>
      <c r="N140" s="794"/>
      <c r="O140" s="427"/>
      <c r="P140" s="794" t="str">
        <f t="shared" si="9"/>
        <v/>
      </c>
      <c r="Q140" s="794"/>
      <c r="R140" s="427"/>
      <c r="S140" s="794" t="str">
        <f t="shared" si="10"/>
        <v/>
      </c>
      <c r="T140" s="794"/>
      <c r="U140" s="427"/>
      <c r="V140" s="794" t="str">
        <f t="shared" si="12"/>
        <v/>
      </c>
      <c r="W140" s="794"/>
      <c r="X140" s="427"/>
      <c r="Y140" s="794" t="str">
        <f t="shared" si="11"/>
        <v/>
      </c>
      <c r="Z140" s="794"/>
      <c r="AA140" s="499">
        <f ca="1">IFERROR(IF(MATCH(D140,{"채집","벌목","채광","수렵","낚시","고고학"},0)&lt;5,AVERAGE(F140:Z140),SUM(F140:Z140))/CHOOSE(MATCH(D140,{"채집","벌목","채광","수렵","낚시","고고학"},0),30,45,35,84,44,62)*$W$6,0)</f>
        <v>373.33333333333337</v>
      </c>
    </row>
    <row r="141" spans="2:27" ht="14.45" customHeight="1">
      <c r="B141" s="856"/>
      <c r="C141" s="840"/>
      <c r="D141" s="833" t="s">
        <v>82</v>
      </c>
      <c r="E141" s="833"/>
      <c r="F141" s="427" t="s">
        <v>1093</v>
      </c>
      <c r="G141" s="794">
        <f t="shared" ca="1" si="7"/>
        <v>5.580000000000001</v>
      </c>
      <c r="H141" s="794"/>
      <c r="I141" s="427" t="s">
        <v>1087</v>
      </c>
      <c r="J141" s="794">
        <f t="shared" ca="1" si="13"/>
        <v>5.580000000000001</v>
      </c>
      <c r="K141" s="794"/>
      <c r="L141" s="427" t="s">
        <v>1091</v>
      </c>
      <c r="M141" s="794">
        <f t="shared" ca="1" si="8"/>
        <v>5.580000000000001</v>
      </c>
      <c r="N141" s="794"/>
      <c r="O141" s="427"/>
      <c r="P141" s="794" t="str">
        <f t="shared" si="9"/>
        <v/>
      </c>
      <c r="Q141" s="794"/>
      <c r="R141" s="427"/>
      <c r="S141" s="794" t="str">
        <f t="shared" si="10"/>
        <v/>
      </c>
      <c r="T141" s="794"/>
      <c r="U141" s="427"/>
      <c r="V141" s="794" t="str">
        <f t="shared" si="12"/>
        <v/>
      </c>
      <c r="W141" s="794"/>
      <c r="X141" s="427"/>
      <c r="Y141" s="794" t="str">
        <f t="shared" si="11"/>
        <v/>
      </c>
      <c r="Z141" s="794"/>
      <c r="AA141" s="499">
        <f ca="1">IFERROR(IF(MATCH(D141,{"채집","벌목","채광","수렵","낚시","고고학"},0)&lt;5,AVERAGE(F141:Z141),SUM(F141:Z141))/CHOOSE(MATCH(D141,{"채집","벌목","채광","수렵","낚시","고고학"},0),30,45,35,84,44,62)*$W$6,0)</f>
        <v>1860.0000000000005</v>
      </c>
    </row>
    <row r="142" spans="2:27" ht="14.45" customHeight="1">
      <c r="B142" s="856"/>
      <c r="C142" s="840"/>
      <c r="D142" s="833" t="s">
        <v>85</v>
      </c>
      <c r="E142" s="833"/>
      <c r="F142" s="427" t="s">
        <v>1127</v>
      </c>
      <c r="G142" s="794">
        <f t="shared" ca="1" si="7"/>
        <v>13.220000000000002</v>
      </c>
      <c r="H142" s="794"/>
      <c r="I142" s="427" t="s">
        <v>1111</v>
      </c>
      <c r="J142" s="794">
        <f t="shared" ca="1" si="13"/>
        <v>13.22</v>
      </c>
      <c r="K142" s="794"/>
      <c r="L142" s="427"/>
      <c r="M142" s="794" t="str">
        <f t="shared" si="8"/>
        <v/>
      </c>
      <c r="N142" s="794"/>
      <c r="O142" s="427"/>
      <c r="P142" s="794" t="str">
        <f t="shared" si="9"/>
        <v/>
      </c>
      <c r="Q142" s="794"/>
      <c r="R142" s="427"/>
      <c r="S142" s="794" t="str">
        <f t="shared" si="10"/>
        <v/>
      </c>
      <c r="T142" s="794"/>
      <c r="U142" s="427"/>
      <c r="V142" s="794" t="str">
        <f t="shared" si="12"/>
        <v/>
      </c>
      <c r="W142" s="794"/>
      <c r="X142" s="427"/>
      <c r="Y142" s="794" t="str">
        <f t="shared" si="11"/>
        <v/>
      </c>
      <c r="Z142" s="794"/>
      <c r="AA142" s="499">
        <f ca="1">IFERROR(IF(MATCH(D142,{"채집","벌목","채광","수렵","낚시","고고학"},0)&lt;5,AVERAGE(F142:Z142),SUM(F142:Z142))/CHOOSE(MATCH(D142,{"채집","벌목","채광","수렵","낚시","고고학"},0),30,45,35,84,44,62)*$W$6,0)</f>
        <v>2360.7142857142858</v>
      </c>
    </row>
    <row r="143" spans="2:27" ht="14.45" customHeight="1">
      <c r="B143" s="856"/>
      <c r="C143" s="840"/>
      <c r="D143" s="833" t="s">
        <v>84</v>
      </c>
      <c r="E143" s="833"/>
      <c r="F143" s="427" t="s">
        <v>5</v>
      </c>
      <c r="G143" s="794">
        <f t="shared" ca="1" si="7"/>
        <v>1.4999999999999999E-2</v>
      </c>
      <c r="H143" s="794"/>
      <c r="I143" s="427" t="s">
        <v>6</v>
      </c>
      <c r="J143" s="794">
        <f t="shared" ca="1" si="13"/>
        <v>0.1</v>
      </c>
      <c r="K143" s="794"/>
      <c r="L143" s="427" t="s">
        <v>7</v>
      </c>
      <c r="M143" s="794">
        <f t="shared" ca="1" si="8"/>
        <v>8</v>
      </c>
      <c r="N143" s="794"/>
      <c r="O143" s="427" t="s">
        <v>100</v>
      </c>
      <c r="P143" s="794">
        <f t="shared" ca="1" si="9"/>
        <v>0.05</v>
      </c>
      <c r="Q143" s="794"/>
      <c r="R143" s="427"/>
      <c r="S143" s="794" t="str">
        <f t="shared" si="10"/>
        <v/>
      </c>
      <c r="T143" s="794"/>
      <c r="U143" s="427"/>
      <c r="V143" s="794" t="str">
        <f t="shared" si="12"/>
        <v/>
      </c>
      <c r="W143" s="794"/>
      <c r="X143" s="427"/>
      <c r="Y143" s="794" t="str">
        <f t="shared" si="11"/>
        <v/>
      </c>
      <c r="Z143" s="794"/>
      <c r="AA143" s="499">
        <f ca="1">IFERROR(IF(MATCH(D143,{"채집","벌목","채광","수렵","낚시","고고학"},0)&lt;5,AVERAGE(F143:Z143),SUM(F143:Z143))/CHOOSE(MATCH(D143,{"채집","벌목","채광","수렵","낚시","고고학"},0),30,45,35,84,44,62)*$W$6,0)</f>
        <v>2783.5227272727275</v>
      </c>
    </row>
    <row r="144" spans="2:27" ht="14.45" customHeight="1">
      <c r="B144" s="856"/>
      <c r="C144" s="840"/>
      <c r="D144" s="833" t="s">
        <v>87</v>
      </c>
      <c r="E144" s="833"/>
      <c r="F144" s="427" t="s">
        <v>164</v>
      </c>
      <c r="G144" s="794">
        <f t="shared" ca="1" si="7"/>
        <v>0.01</v>
      </c>
      <c r="H144" s="794"/>
      <c r="I144" s="427" t="s">
        <v>165</v>
      </c>
      <c r="J144" s="794">
        <f t="shared" ca="1" si="13"/>
        <v>0.13200000000000001</v>
      </c>
      <c r="K144" s="794"/>
      <c r="L144" s="427" t="s">
        <v>166</v>
      </c>
      <c r="M144" s="794">
        <f t="shared" ca="1" si="8"/>
        <v>0.26400000000000001</v>
      </c>
      <c r="N144" s="794"/>
      <c r="O144" s="427" t="s">
        <v>167</v>
      </c>
      <c r="P144" s="794">
        <f t="shared" ca="1" si="9"/>
        <v>0.13200000000000001</v>
      </c>
      <c r="Q144" s="794"/>
      <c r="R144" s="427" t="s">
        <v>168</v>
      </c>
      <c r="S144" s="794">
        <f t="shared" ca="1" si="10"/>
        <v>9.9000000000000005E-2</v>
      </c>
      <c r="T144" s="794"/>
      <c r="U144" s="427" t="s">
        <v>169</v>
      </c>
      <c r="V144" s="794">
        <f t="shared" ca="1" si="12"/>
        <v>0.92400000000000004</v>
      </c>
      <c r="W144" s="794"/>
      <c r="X144" s="427" t="s">
        <v>171</v>
      </c>
      <c r="Y144" s="794">
        <f t="shared" ca="1" si="11"/>
        <v>0.19800000000000001</v>
      </c>
      <c r="Z144" s="794"/>
      <c r="AA144" s="499">
        <f ca="1">IFERROR(IF(MATCH(D144,{"채집","벌목","채광","수렵","낚시","고고학"},0)&lt;5,AVERAGE(F144:Z144),SUM(F144:Z144))/CHOOSE(MATCH(D144,{"채집","벌목","채광","수렵","낚시","고고학"},0),30,45,35,84,44,62)*$W$6,0)</f>
        <v>425.56451612903226</v>
      </c>
    </row>
    <row r="145" spans="2:27" ht="14.45" customHeight="1">
      <c r="B145" s="856" t="s">
        <v>67</v>
      </c>
      <c r="C145" s="441" t="s">
        <v>50</v>
      </c>
      <c r="D145" s="835" t="s">
        <v>86</v>
      </c>
      <c r="E145" s="835"/>
      <c r="F145" s="440" t="s">
        <v>1078</v>
      </c>
      <c r="G145" s="796">
        <f t="shared" ca="1" si="7"/>
        <v>2.76</v>
      </c>
      <c r="H145" s="796"/>
      <c r="I145" s="440" t="s">
        <v>1129</v>
      </c>
      <c r="J145" s="796">
        <f t="shared" ca="1" si="13"/>
        <v>2.76</v>
      </c>
      <c r="K145" s="796"/>
      <c r="L145" s="440" t="s">
        <v>1118</v>
      </c>
      <c r="M145" s="796">
        <f t="shared" ca="1" si="8"/>
        <v>2.76</v>
      </c>
      <c r="N145" s="796"/>
      <c r="O145" s="440"/>
      <c r="P145" s="796" t="str">
        <f t="shared" si="9"/>
        <v/>
      </c>
      <c r="Q145" s="796"/>
      <c r="R145" s="440"/>
      <c r="S145" s="796" t="str">
        <f t="shared" si="10"/>
        <v/>
      </c>
      <c r="T145" s="796"/>
      <c r="U145" s="440"/>
      <c r="V145" s="796" t="str">
        <f t="shared" si="12"/>
        <v/>
      </c>
      <c r="W145" s="796"/>
      <c r="X145" s="440"/>
      <c r="Y145" s="796" t="str">
        <f t="shared" si="11"/>
        <v/>
      </c>
      <c r="Z145" s="796"/>
      <c r="AA145" s="502">
        <f ca="1">IFERROR(IF(MATCH(D145,{"채집","벌목","채광","수렵","낚시","고고학"},0)&lt;5,AVERAGE(F145:Z145),SUM(F145:Z145))/CHOOSE(MATCH(D145,{"채집","벌목","채광","수렵","낚시","고고학"},0),30,45,35,84,44,62)*$W$6,0)</f>
        <v>1182.8571428571427</v>
      </c>
    </row>
    <row r="146" spans="2:27" ht="14.45" customHeight="1">
      <c r="B146" s="856"/>
      <c r="C146" s="439" t="s">
        <v>51</v>
      </c>
      <c r="D146" s="833" t="s">
        <v>87</v>
      </c>
      <c r="E146" s="833"/>
      <c r="F146" s="427" t="s">
        <v>164</v>
      </c>
      <c r="G146" s="794">
        <f t="shared" ca="1" si="7"/>
        <v>0.01</v>
      </c>
      <c r="H146" s="794"/>
      <c r="I146" s="427" t="s">
        <v>165</v>
      </c>
      <c r="J146" s="794">
        <f t="shared" ca="1" si="13"/>
        <v>0.13200000000000001</v>
      </c>
      <c r="K146" s="794"/>
      <c r="L146" s="427" t="s">
        <v>166</v>
      </c>
      <c r="M146" s="794">
        <f t="shared" ca="1" si="8"/>
        <v>0.26400000000000001</v>
      </c>
      <c r="N146" s="794"/>
      <c r="O146" s="427" t="s">
        <v>167</v>
      </c>
      <c r="P146" s="794">
        <f t="shared" ca="1" si="9"/>
        <v>0.13200000000000001</v>
      </c>
      <c r="Q146" s="794"/>
      <c r="R146" s="427" t="s">
        <v>168</v>
      </c>
      <c r="S146" s="794">
        <f t="shared" ca="1" si="10"/>
        <v>9.9000000000000005E-2</v>
      </c>
      <c r="T146" s="794"/>
      <c r="U146" s="427" t="s">
        <v>169</v>
      </c>
      <c r="V146" s="794">
        <f t="shared" ca="1" si="12"/>
        <v>0.92400000000000004</v>
      </c>
      <c r="W146" s="794"/>
      <c r="X146" s="427" t="s">
        <v>171</v>
      </c>
      <c r="Y146" s="794">
        <f t="shared" ca="1" si="11"/>
        <v>0.19800000000000001</v>
      </c>
      <c r="Z146" s="794"/>
      <c r="AA146" s="499">
        <f ca="1">IFERROR(IF(MATCH(D146,{"채집","벌목","채광","수렵","낚시","고고학"},0)&lt;5,AVERAGE(F146:Z146),SUM(F146:Z146))/CHOOSE(MATCH(D146,{"채집","벌목","채광","수렵","낚시","고고학"},0),30,45,35,84,44,62)*$W$6,0)</f>
        <v>425.56451612903226</v>
      </c>
    </row>
    <row r="147" spans="2:27" ht="14.45" customHeight="1">
      <c r="B147" s="856"/>
      <c r="C147" s="838" t="s">
        <v>52</v>
      </c>
      <c r="D147" s="834" t="s">
        <v>83</v>
      </c>
      <c r="E147" s="834"/>
      <c r="F147" s="431" t="s">
        <v>73</v>
      </c>
      <c r="G147" s="795">
        <f t="shared" ca="1" si="7"/>
        <v>0.17</v>
      </c>
      <c r="H147" s="795"/>
      <c r="I147" s="431" t="s">
        <v>72</v>
      </c>
      <c r="J147" s="795">
        <f t="shared" ca="1" si="13"/>
        <v>2.4</v>
      </c>
      <c r="K147" s="795"/>
      <c r="L147" s="431" t="s">
        <v>74</v>
      </c>
      <c r="M147" s="795">
        <f t="shared" ca="1" si="8"/>
        <v>0.74</v>
      </c>
      <c r="N147" s="795"/>
      <c r="O147" s="431" t="s">
        <v>71</v>
      </c>
      <c r="P147" s="795">
        <f t="shared" ca="1" si="9"/>
        <v>2.5100000000000002</v>
      </c>
      <c r="Q147" s="795"/>
      <c r="R147" s="431" t="s">
        <v>70</v>
      </c>
      <c r="S147" s="795">
        <f t="shared" ca="1" si="10"/>
        <v>2.7699999999999996</v>
      </c>
      <c r="T147" s="795"/>
      <c r="U147" s="431" t="s">
        <v>77</v>
      </c>
      <c r="V147" s="795">
        <f t="shared" ca="1" si="12"/>
        <v>0.44</v>
      </c>
      <c r="W147" s="795"/>
      <c r="X147" s="431"/>
      <c r="Y147" s="795" t="str">
        <f t="shared" si="11"/>
        <v/>
      </c>
      <c r="Z147" s="795"/>
      <c r="AA147" s="498">
        <f ca="1">IFERROR(IF(MATCH(D147,{"채집","벌목","채광","수렵","낚시","고고학"},0)&lt;5,AVERAGE(F147:Z147),SUM(F147:Z147))/CHOOSE(MATCH(D147,{"채집","벌목","채광","수렵","낚시","고고학"},0),30,45,35,84,44,62)*$W$6,0)</f>
        <v>752.5</v>
      </c>
    </row>
    <row r="148" spans="2:27" ht="14.45" customHeight="1">
      <c r="B148" s="856"/>
      <c r="C148" s="840"/>
      <c r="D148" s="833" t="s">
        <v>82</v>
      </c>
      <c r="E148" s="833"/>
      <c r="F148" s="427" t="s">
        <v>1093</v>
      </c>
      <c r="G148" s="794">
        <f t="shared" ca="1" si="7"/>
        <v>5.580000000000001</v>
      </c>
      <c r="H148" s="794"/>
      <c r="I148" s="427" t="s">
        <v>1088</v>
      </c>
      <c r="J148" s="794">
        <f t="shared" ca="1" si="13"/>
        <v>5.580000000000001</v>
      </c>
      <c r="K148" s="794"/>
      <c r="L148" s="427" t="s">
        <v>1089</v>
      </c>
      <c r="M148" s="794">
        <f t="shared" ca="1" si="8"/>
        <v>5.580000000000001</v>
      </c>
      <c r="N148" s="794"/>
      <c r="O148" s="427"/>
      <c r="P148" s="794" t="str">
        <f t="shared" si="9"/>
        <v/>
      </c>
      <c r="Q148" s="794"/>
      <c r="R148" s="427"/>
      <c r="S148" s="794" t="str">
        <f t="shared" si="10"/>
        <v/>
      </c>
      <c r="T148" s="794"/>
      <c r="U148" s="427"/>
      <c r="V148" s="794" t="str">
        <f t="shared" si="12"/>
        <v/>
      </c>
      <c r="W148" s="794"/>
      <c r="X148" s="427"/>
      <c r="Y148" s="794" t="str">
        <f t="shared" si="11"/>
        <v/>
      </c>
      <c r="Z148" s="794"/>
      <c r="AA148" s="499">
        <f ca="1">IFERROR(IF(MATCH(D148,{"채집","벌목","채광","수렵","낚시","고고학"},0)&lt;5,AVERAGE(F148:Z148),SUM(F148:Z148))/CHOOSE(MATCH(D148,{"채집","벌목","채광","수렵","낚시","고고학"},0),30,45,35,84,44,62)*$W$6,0)</f>
        <v>1860.0000000000005</v>
      </c>
    </row>
    <row r="149" spans="2:27" ht="14.45" customHeight="1">
      <c r="B149" s="856"/>
      <c r="C149" s="840"/>
      <c r="D149" s="833" t="s">
        <v>85</v>
      </c>
      <c r="E149" s="833"/>
      <c r="F149" s="427" t="s">
        <v>1105</v>
      </c>
      <c r="G149" s="794">
        <f t="shared" ca="1" si="7"/>
        <v>13.22</v>
      </c>
      <c r="H149" s="794"/>
      <c r="I149" s="427" t="s">
        <v>1111</v>
      </c>
      <c r="J149" s="794">
        <f t="shared" ca="1" si="13"/>
        <v>13.22</v>
      </c>
      <c r="K149" s="794"/>
      <c r="L149" s="427" t="s">
        <v>1109</v>
      </c>
      <c r="M149" s="794">
        <f t="shared" ca="1" si="8"/>
        <v>13.22</v>
      </c>
      <c r="N149" s="794"/>
      <c r="O149" s="427"/>
      <c r="P149" s="794" t="str">
        <f t="shared" si="9"/>
        <v/>
      </c>
      <c r="Q149" s="794"/>
      <c r="R149" s="427"/>
      <c r="S149" s="794" t="str">
        <f t="shared" si="10"/>
        <v/>
      </c>
      <c r="T149" s="794"/>
      <c r="U149" s="427"/>
      <c r="V149" s="794" t="str">
        <f t="shared" si="12"/>
        <v/>
      </c>
      <c r="W149" s="794"/>
      <c r="X149" s="427"/>
      <c r="Y149" s="794" t="str">
        <f t="shared" si="11"/>
        <v/>
      </c>
      <c r="Z149" s="794"/>
      <c r="AA149" s="499">
        <f ca="1">IFERROR(IF(MATCH(D149,{"채집","벌목","채광","수렵","낚시","고고학"},0)&lt;5,AVERAGE(F149:Z149),SUM(F149:Z149))/CHOOSE(MATCH(D149,{"채집","벌목","채광","수렵","낚시","고고학"},0),30,45,35,84,44,62)*$W$6,0)</f>
        <v>2360.7142857142858</v>
      </c>
    </row>
    <row r="150" spans="2:27" ht="14.45" customHeight="1">
      <c r="B150" s="856"/>
      <c r="C150" s="839"/>
      <c r="D150" s="832" t="s">
        <v>84</v>
      </c>
      <c r="E150" s="832"/>
      <c r="F150" s="432" t="s">
        <v>5</v>
      </c>
      <c r="G150" s="793">
        <f t="shared" ca="1" si="7"/>
        <v>1.4999999999999999E-2</v>
      </c>
      <c r="H150" s="793"/>
      <c r="I150" s="432" t="s">
        <v>90</v>
      </c>
      <c r="J150" s="793">
        <f t="shared" ca="1" si="13"/>
        <v>0.3</v>
      </c>
      <c r="K150" s="793"/>
      <c r="L150" s="432" t="s">
        <v>91</v>
      </c>
      <c r="M150" s="793">
        <f t="shared" ca="1" si="8"/>
        <v>0.4</v>
      </c>
      <c r="N150" s="793"/>
      <c r="O150" s="432" t="s">
        <v>100</v>
      </c>
      <c r="P150" s="793">
        <f t="shared" ca="1" si="9"/>
        <v>0.05</v>
      </c>
      <c r="Q150" s="793"/>
      <c r="R150" s="432"/>
      <c r="S150" s="793" t="str">
        <f t="shared" si="10"/>
        <v/>
      </c>
      <c r="T150" s="793"/>
      <c r="U150" s="432"/>
      <c r="V150" s="793" t="str">
        <f t="shared" si="12"/>
        <v/>
      </c>
      <c r="W150" s="793"/>
      <c r="X150" s="432"/>
      <c r="Y150" s="793" t="str">
        <f t="shared" si="11"/>
        <v/>
      </c>
      <c r="Z150" s="793"/>
      <c r="AA150" s="500">
        <f ca="1">IFERROR(IF(MATCH(D150,{"채집","벌목","채광","수렵","낚시","고고학"},0)&lt;5,AVERAGE(F150:Z150),SUM(F150:Z150))/CHOOSE(MATCH(D150,{"채집","벌목","채광","수렵","낚시","고고학"},0),30,45,35,84,44,62)*$W$6,0)</f>
        <v>260.79545454545462</v>
      </c>
    </row>
    <row r="151" spans="2:27" ht="14.45" customHeight="1">
      <c r="B151" s="856" t="s">
        <v>68</v>
      </c>
      <c r="C151" s="838" t="s">
        <v>53</v>
      </c>
      <c r="D151" s="834" t="s">
        <v>82</v>
      </c>
      <c r="E151" s="834"/>
      <c r="F151" s="431" t="s">
        <v>1133</v>
      </c>
      <c r="G151" s="795">
        <f t="shared" ca="1" si="7"/>
        <v>6.0000000000000009</v>
      </c>
      <c r="H151" s="795"/>
      <c r="I151" s="431" t="s">
        <v>1134</v>
      </c>
      <c r="J151" s="795">
        <f t="shared" ca="1" si="13"/>
        <v>6.0000000000000009</v>
      </c>
      <c r="K151" s="795"/>
      <c r="L151" s="431" t="s">
        <v>1135</v>
      </c>
      <c r="M151" s="795">
        <f t="shared" ca="1" si="8"/>
        <v>0</v>
      </c>
      <c r="N151" s="795"/>
      <c r="O151" s="431"/>
      <c r="P151" s="795" t="str">
        <f t="shared" si="9"/>
        <v/>
      </c>
      <c r="Q151" s="822"/>
      <c r="R151" s="436"/>
      <c r="S151" s="795" t="str">
        <f t="shared" si="10"/>
        <v/>
      </c>
      <c r="T151" s="795"/>
      <c r="U151" s="431"/>
      <c r="V151" s="795" t="str">
        <f t="shared" si="12"/>
        <v/>
      </c>
      <c r="W151" s="795"/>
      <c r="X151" s="431"/>
      <c r="Y151" s="795" t="str">
        <f t="shared" si="11"/>
        <v/>
      </c>
      <c r="Z151" s="795"/>
      <c r="AA151" s="498">
        <f ca="1">IFERROR(IF(MATCH(D151,{"채집","벌목","채광","수렵","낚시","고고학"},0)&lt;5,AVERAGE(F151:Z151),SUM(F151:Z151))/CHOOSE(MATCH(D151,{"채집","벌목","채광","수렵","낚시","고고학"},0),30,45,35,84,44,62)*$W$6,0)</f>
        <v>1333.3333333333335</v>
      </c>
    </row>
    <row r="152" spans="2:27" ht="14.45" customHeight="1">
      <c r="B152" s="856"/>
      <c r="C152" s="840"/>
      <c r="D152" s="833" t="s">
        <v>83</v>
      </c>
      <c r="E152" s="833"/>
      <c r="F152" s="427" t="s">
        <v>70</v>
      </c>
      <c r="G152" s="794">
        <f t="shared" ca="1" si="7"/>
        <v>2.7699999999999996</v>
      </c>
      <c r="H152" s="794"/>
      <c r="I152" s="427" t="s">
        <v>71</v>
      </c>
      <c r="J152" s="794">
        <f t="shared" ca="1" si="13"/>
        <v>2.5100000000000002</v>
      </c>
      <c r="K152" s="794"/>
      <c r="L152" s="427" t="s">
        <v>72</v>
      </c>
      <c r="M152" s="794">
        <f t="shared" ca="1" si="8"/>
        <v>2.4</v>
      </c>
      <c r="N152" s="794"/>
      <c r="O152" s="427" t="s">
        <v>73</v>
      </c>
      <c r="P152" s="794">
        <f t="shared" ca="1" si="9"/>
        <v>0.17</v>
      </c>
      <c r="Q152" s="821"/>
      <c r="R152" s="437" t="s">
        <v>78</v>
      </c>
      <c r="S152" s="794">
        <f t="shared" ca="1" si="10"/>
        <v>1.06</v>
      </c>
      <c r="T152" s="794"/>
      <c r="U152" s="427"/>
      <c r="V152" s="794" t="str">
        <f t="shared" si="12"/>
        <v/>
      </c>
      <c r="W152" s="794"/>
      <c r="X152" s="427"/>
      <c r="Y152" s="794" t="str">
        <f t="shared" si="11"/>
        <v/>
      </c>
      <c r="Z152" s="794"/>
      <c r="AA152" s="499">
        <f ca="1">IFERROR(IF(MATCH(D152,{"채집","벌목","채광","수렵","낚시","고고학"},0)&lt;5,AVERAGE(F152:Z152),SUM(F152:Z152))/CHOOSE(MATCH(D152,{"채집","벌목","채광","수렵","낚시","고고학"},0),30,45,35,84,44,62)*$W$6,0)</f>
        <v>891</v>
      </c>
    </row>
    <row r="153" spans="2:27" ht="14.45" customHeight="1">
      <c r="B153" s="856"/>
      <c r="C153" s="840"/>
      <c r="D153" s="833" t="s">
        <v>84</v>
      </c>
      <c r="E153" s="833"/>
      <c r="F153" s="427" t="s">
        <v>79</v>
      </c>
      <c r="G153" s="794">
        <f t="shared" ca="1" si="7"/>
        <v>8</v>
      </c>
      <c r="H153" s="794"/>
      <c r="I153" s="427" t="s">
        <v>80</v>
      </c>
      <c r="J153" s="794">
        <f t="shared" ca="1" si="13"/>
        <v>0.1</v>
      </c>
      <c r="K153" s="794"/>
      <c r="L153" s="427" t="s">
        <v>5</v>
      </c>
      <c r="M153" s="794">
        <f t="shared" ca="1" si="8"/>
        <v>1.4999999999999999E-2</v>
      </c>
      <c r="N153" s="794"/>
      <c r="O153" s="427" t="s">
        <v>81</v>
      </c>
      <c r="P153" s="794">
        <f t="shared" ca="1" si="9"/>
        <v>0.05</v>
      </c>
      <c r="Q153" s="821"/>
      <c r="R153" s="437"/>
      <c r="S153" s="794" t="str">
        <f t="shared" si="10"/>
        <v/>
      </c>
      <c r="T153" s="794"/>
      <c r="U153" s="427"/>
      <c r="V153" s="794" t="str">
        <f t="shared" si="12"/>
        <v/>
      </c>
      <c r="W153" s="794"/>
      <c r="X153" s="427"/>
      <c r="Y153" s="794" t="str">
        <f t="shared" si="11"/>
        <v/>
      </c>
      <c r="Z153" s="794"/>
      <c r="AA153" s="499">
        <f ca="1">IFERROR(IF(MATCH(D153,{"채집","벌목","채광","수렵","낚시","고고학"},0)&lt;5,AVERAGE(F153:Z153),SUM(F153:Z153))/CHOOSE(MATCH(D153,{"채집","벌목","채광","수렵","낚시","고고학"},0),30,45,35,84,44,62)*$W$6,0)</f>
        <v>2783.5227272727275</v>
      </c>
    </row>
    <row r="154" spans="2:27" ht="14.45" customHeight="1">
      <c r="B154" s="856"/>
      <c r="C154" s="839"/>
      <c r="D154" s="832" t="s">
        <v>85</v>
      </c>
      <c r="E154" s="832"/>
      <c r="F154" s="432" t="s">
        <v>1114</v>
      </c>
      <c r="G154" s="793">
        <f t="shared" ca="1" si="7"/>
        <v>13.37</v>
      </c>
      <c r="H154" s="793"/>
      <c r="I154" s="432" t="s">
        <v>1116</v>
      </c>
      <c r="J154" s="793">
        <f t="shared" ca="1" si="13"/>
        <v>13.37</v>
      </c>
      <c r="K154" s="793"/>
      <c r="L154" s="432" t="s">
        <v>1113</v>
      </c>
      <c r="M154" s="793">
        <f t="shared" ca="1" si="8"/>
        <v>13.37</v>
      </c>
      <c r="N154" s="793"/>
      <c r="O154" s="432"/>
      <c r="P154" s="793" t="str">
        <f t="shared" si="9"/>
        <v/>
      </c>
      <c r="Q154" s="820"/>
      <c r="R154" s="438"/>
      <c r="S154" s="793" t="str">
        <f t="shared" si="10"/>
        <v/>
      </c>
      <c r="T154" s="793"/>
      <c r="U154" s="432"/>
      <c r="V154" s="793" t="str">
        <f t="shared" si="12"/>
        <v/>
      </c>
      <c r="W154" s="793"/>
      <c r="X154" s="432"/>
      <c r="Y154" s="793" t="str">
        <f t="shared" si="11"/>
        <v/>
      </c>
      <c r="Z154" s="793"/>
      <c r="AA154" s="500">
        <f ca="1">IFERROR(IF(MATCH(D154,{"채집","벌목","채광","수렵","낚시","고고학"},0)&lt;5,AVERAGE(F154:Z154),SUM(F154:Z154))/CHOOSE(MATCH(D154,{"채집","벌목","채광","수렵","낚시","고고학"},0),30,45,35,84,44,62)*$W$6,0)</f>
        <v>2387.4999999999995</v>
      </c>
    </row>
    <row r="155" spans="2:27" ht="14.45" customHeight="1">
      <c r="B155" s="856"/>
      <c r="C155" s="840" t="s">
        <v>54</v>
      </c>
      <c r="D155" s="833" t="s">
        <v>86</v>
      </c>
      <c r="E155" s="833"/>
      <c r="F155" s="427" t="s">
        <v>1136</v>
      </c>
      <c r="G155" s="794">
        <f t="shared" ca="1" si="7"/>
        <v>2.83</v>
      </c>
      <c r="H155" s="794"/>
      <c r="I155" s="427" t="s">
        <v>1096</v>
      </c>
      <c r="J155" s="794">
        <f t="shared" ca="1" si="13"/>
        <v>2.83</v>
      </c>
      <c r="K155" s="794"/>
      <c r="L155" s="427"/>
      <c r="M155" s="794" t="str">
        <f t="shared" si="8"/>
        <v/>
      </c>
      <c r="N155" s="794"/>
      <c r="O155" s="427"/>
      <c r="P155" s="794" t="str">
        <f t="shared" si="9"/>
        <v/>
      </c>
      <c r="Q155" s="821"/>
      <c r="R155" s="437"/>
      <c r="S155" s="794" t="str">
        <f t="shared" si="10"/>
        <v/>
      </c>
      <c r="T155" s="794"/>
      <c r="U155" s="427"/>
      <c r="V155" s="794" t="str">
        <f t="shared" si="12"/>
        <v/>
      </c>
      <c r="W155" s="794"/>
      <c r="X155" s="427"/>
      <c r="Y155" s="794" t="str">
        <f t="shared" si="11"/>
        <v/>
      </c>
      <c r="Z155" s="794"/>
      <c r="AA155" s="499">
        <f ca="1">IFERROR(IF(MATCH(D155,{"채집","벌목","채광","수렵","낚시","고고학"},0)&lt;5,AVERAGE(F155:Z155),SUM(F155:Z155))/CHOOSE(MATCH(D155,{"채집","벌목","채광","수렵","낚시","고고학"},0),30,45,35,84,44,62)*$W$6,0)</f>
        <v>1212.8571428571429</v>
      </c>
    </row>
    <row r="156" spans="2:27" ht="14.45" customHeight="1">
      <c r="B156" s="856"/>
      <c r="C156" s="840"/>
      <c r="D156" s="833" t="s">
        <v>84</v>
      </c>
      <c r="E156" s="833"/>
      <c r="F156" s="427" t="s">
        <v>7</v>
      </c>
      <c r="G156" s="794">
        <f t="shared" ca="1" si="7"/>
        <v>8</v>
      </c>
      <c r="H156" s="794"/>
      <c r="I156" s="427" t="s">
        <v>5</v>
      </c>
      <c r="J156" s="794">
        <f t="shared" ca="1" si="13"/>
        <v>1.4999999999999999E-2</v>
      </c>
      <c r="K156" s="794"/>
      <c r="L156" s="427" t="s">
        <v>6</v>
      </c>
      <c r="M156" s="794">
        <f t="shared" ca="1" si="8"/>
        <v>0.1</v>
      </c>
      <c r="N156" s="794"/>
      <c r="O156" s="427" t="s">
        <v>81</v>
      </c>
      <c r="P156" s="794">
        <f t="shared" ca="1" si="9"/>
        <v>0.05</v>
      </c>
      <c r="Q156" s="821"/>
      <c r="R156" s="437"/>
      <c r="S156" s="794" t="str">
        <f t="shared" si="10"/>
        <v/>
      </c>
      <c r="T156" s="794"/>
      <c r="U156" s="427"/>
      <c r="V156" s="794" t="str">
        <f t="shared" si="12"/>
        <v/>
      </c>
      <c r="W156" s="794"/>
      <c r="X156" s="427"/>
      <c r="Y156" s="794" t="str">
        <f t="shared" si="11"/>
        <v/>
      </c>
      <c r="Z156" s="794"/>
      <c r="AA156" s="499">
        <f ca="1">IFERROR(IF(MATCH(D156,{"채집","벌목","채광","수렵","낚시","고고학"},0)&lt;5,AVERAGE(F156:Z156),SUM(F156:Z156))/CHOOSE(MATCH(D156,{"채집","벌목","채광","수렵","낚시","고고학"},0),30,45,35,84,44,62)*$W$6,0)</f>
        <v>2783.5227272727275</v>
      </c>
    </row>
    <row r="157" spans="2:27" ht="14.45" customHeight="1">
      <c r="B157" s="856"/>
      <c r="C157" s="839"/>
      <c r="D157" s="832" t="s">
        <v>85</v>
      </c>
      <c r="E157" s="832"/>
      <c r="F157" s="432" t="s">
        <v>1115</v>
      </c>
      <c r="G157" s="793">
        <f t="shared" ca="1" si="7"/>
        <v>13.37</v>
      </c>
      <c r="H157" s="793"/>
      <c r="I157" s="432"/>
      <c r="J157" s="793" t="str">
        <f t="shared" si="13"/>
        <v/>
      </c>
      <c r="K157" s="793"/>
      <c r="L157" s="432"/>
      <c r="M157" s="793" t="str">
        <f t="shared" si="8"/>
        <v/>
      </c>
      <c r="N157" s="793"/>
      <c r="O157" s="432"/>
      <c r="P157" s="793" t="str">
        <f t="shared" si="9"/>
        <v/>
      </c>
      <c r="Q157" s="820"/>
      <c r="R157" s="438"/>
      <c r="S157" s="793" t="str">
        <f t="shared" si="10"/>
        <v/>
      </c>
      <c r="T157" s="793"/>
      <c r="U157" s="432"/>
      <c r="V157" s="793" t="str">
        <f t="shared" si="12"/>
        <v/>
      </c>
      <c r="W157" s="793"/>
      <c r="X157" s="432"/>
      <c r="Y157" s="793" t="str">
        <f t="shared" si="11"/>
        <v/>
      </c>
      <c r="Z157" s="793"/>
      <c r="AA157" s="500">
        <f ca="1">IFERROR(IF(MATCH(D157,{"채집","벌목","채광","수렵","낚시","고고학"},0)&lt;5,AVERAGE(F157:Z157),SUM(F157:Z157))/CHOOSE(MATCH(D157,{"채집","벌목","채광","수렵","낚시","고고학"},0),30,45,35,84,44,62)*$W$6,0)</f>
        <v>2387.4999999999995</v>
      </c>
    </row>
    <row r="158" spans="2:27" ht="14.45" customHeight="1">
      <c r="B158" s="856"/>
      <c r="C158" s="840" t="s">
        <v>55</v>
      </c>
      <c r="D158" s="833" t="s">
        <v>86</v>
      </c>
      <c r="E158" s="833"/>
      <c r="F158" s="427" t="s">
        <v>1137</v>
      </c>
      <c r="G158" s="794">
        <f t="shared" ca="1" si="7"/>
        <v>2.83</v>
      </c>
      <c r="H158" s="794"/>
      <c r="I158" s="427" t="s">
        <v>1138</v>
      </c>
      <c r="J158" s="794">
        <f t="shared" ca="1" si="13"/>
        <v>2.83</v>
      </c>
      <c r="K158" s="794"/>
      <c r="L158" s="427" t="s">
        <v>1139</v>
      </c>
      <c r="M158" s="794">
        <f t="shared" ca="1" si="8"/>
        <v>2.83</v>
      </c>
      <c r="N158" s="794"/>
      <c r="O158" s="427"/>
      <c r="P158" s="794" t="str">
        <f t="shared" si="9"/>
        <v/>
      </c>
      <c r="Q158" s="821"/>
      <c r="R158" s="437"/>
      <c r="S158" s="794" t="str">
        <f t="shared" si="10"/>
        <v/>
      </c>
      <c r="T158" s="794"/>
      <c r="U158" s="427"/>
      <c r="V158" s="794" t="str">
        <f t="shared" si="12"/>
        <v/>
      </c>
      <c r="W158" s="794"/>
      <c r="X158" s="427"/>
      <c r="Y158" s="794" t="str">
        <f t="shared" si="11"/>
        <v/>
      </c>
      <c r="Z158" s="794"/>
      <c r="AA158" s="499">
        <f ca="1">IFERROR(IF(MATCH(D158,{"채집","벌목","채광","수렵","낚시","고고학"},0)&lt;5,AVERAGE(F158:Z158),SUM(F158:Z158))/CHOOSE(MATCH(D158,{"채집","벌목","채광","수렵","낚시","고고학"},0),30,45,35,84,44,62)*$W$6,0)</f>
        <v>1212.8571428571429</v>
      </c>
    </row>
    <row r="159" spans="2:27" ht="14.45" customHeight="1">
      <c r="B159" s="856"/>
      <c r="C159" s="840"/>
      <c r="D159" s="833" t="s">
        <v>83</v>
      </c>
      <c r="E159" s="833"/>
      <c r="F159" s="427" t="s">
        <v>74</v>
      </c>
      <c r="G159" s="794">
        <f t="shared" ca="1" si="7"/>
        <v>0.74</v>
      </c>
      <c r="H159" s="794"/>
      <c r="I159" s="427" t="s">
        <v>75</v>
      </c>
      <c r="J159" s="794">
        <f t="shared" ca="1" si="13"/>
        <v>0.11000000000000001</v>
      </c>
      <c r="K159" s="794"/>
      <c r="L159" s="427" t="s">
        <v>76</v>
      </c>
      <c r="M159" s="794">
        <f t="shared" ca="1" si="8"/>
        <v>4.87</v>
      </c>
      <c r="N159" s="794"/>
      <c r="O159" s="427" t="s">
        <v>77</v>
      </c>
      <c r="P159" s="794">
        <f t="shared" ca="1" si="9"/>
        <v>0.44</v>
      </c>
      <c r="Q159" s="821"/>
      <c r="R159" s="437"/>
      <c r="S159" s="794" t="str">
        <f t="shared" si="10"/>
        <v/>
      </c>
      <c r="T159" s="794"/>
      <c r="U159" s="427"/>
      <c r="V159" s="794" t="str">
        <f t="shared" si="12"/>
        <v/>
      </c>
      <c r="W159" s="794"/>
      <c r="X159" s="427"/>
      <c r="Y159" s="794" t="str">
        <f t="shared" si="11"/>
        <v/>
      </c>
      <c r="Z159" s="794"/>
      <c r="AA159" s="499">
        <f ca="1">IFERROR(IF(MATCH(D159,{"채집","벌목","채광","수렵","낚시","고고학"},0)&lt;5,AVERAGE(F159:Z159),SUM(F159:Z159))/CHOOSE(MATCH(D159,{"채집","벌목","채광","수렵","낚시","고고학"},0),30,45,35,84,44,62)*$W$6,0)</f>
        <v>770</v>
      </c>
    </row>
    <row r="160" spans="2:27" ht="14.45" customHeight="1">
      <c r="B160" s="856"/>
      <c r="C160" s="839"/>
      <c r="D160" s="832" t="s">
        <v>87</v>
      </c>
      <c r="E160" s="832"/>
      <c r="F160" s="432" t="s">
        <v>164</v>
      </c>
      <c r="G160" s="793">
        <f t="shared" ca="1" si="7"/>
        <v>0.01</v>
      </c>
      <c r="H160" s="793"/>
      <c r="I160" s="432" t="s">
        <v>165</v>
      </c>
      <c r="J160" s="793">
        <f t="shared" ca="1" si="13"/>
        <v>0.13200000000000001</v>
      </c>
      <c r="K160" s="793"/>
      <c r="L160" s="432" t="s">
        <v>166</v>
      </c>
      <c r="M160" s="793">
        <f t="shared" ca="1" si="8"/>
        <v>0.26400000000000001</v>
      </c>
      <c r="N160" s="793"/>
      <c r="O160" s="432" t="s">
        <v>167</v>
      </c>
      <c r="P160" s="793">
        <f t="shared" ca="1" si="9"/>
        <v>0.13200000000000001</v>
      </c>
      <c r="Q160" s="820"/>
      <c r="R160" s="438" t="s">
        <v>168</v>
      </c>
      <c r="S160" s="793">
        <f t="shared" ca="1" si="10"/>
        <v>9.9000000000000005E-2</v>
      </c>
      <c r="T160" s="793"/>
      <c r="U160" s="432" t="s">
        <v>169</v>
      </c>
      <c r="V160" s="793">
        <f t="shared" ca="1" si="12"/>
        <v>0.92400000000000004</v>
      </c>
      <c r="W160" s="793"/>
      <c r="X160" s="432" t="s">
        <v>172</v>
      </c>
      <c r="Y160" s="793">
        <f t="shared" ca="1" si="11"/>
        <v>0.19800000000000001</v>
      </c>
      <c r="Z160" s="793"/>
      <c r="AA160" s="500">
        <f ca="1">IFERROR(IF(MATCH(D160,{"채집","벌목","채광","수렵","낚시","고고학"},0)&lt;5,AVERAGE(F160:Z160),SUM(F160:Z160))/CHOOSE(MATCH(D160,{"채집","벌목","채광","수렵","낚시","고고학"},0),30,45,35,84,44,62)*$W$6,0)</f>
        <v>425.56451612903226</v>
      </c>
    </row>
    <row r="161" spans="2:27" ht="14.45" customHeight="1">
      <c r="B161" s="849"/>
      <c r="C161" s="833" t="s">
        <v>56</v>
      </c>
      <c r="D161" s="833" t="s">
        <v>82</v>
      </c>
      <c r="E161" s="833"/>
      <c r="F161" s="427" t="s">
        <v>1095</v>
      </c>
      <c r="G161" s="794">
        <f t="shared" ca="1" si="7"/>
        <v>6.0000000000000009</v>
      </c>
      <c r="H161" s="794"/>
      <c r="I161" s="427"/>
      <c r="J161" s="794" t="str">
        <f t="shared" si="13"/>
        <v/>
      </c>
      <c r="K161" s="794"/>
      <c r="L161" s="427"/>
      <c r="M161" s="794" t="str">
        <f t="shared" si="8"/>
        <v/>
      </c>
      <c r="N161" s="794"/>
      <c r="O161" s="427"/>
      <c r="P161" s="794" t="str">
        <f t="shared" si="9"/>
        <v/>
      </c>
      <c r="Q161" s="794"/>
      <c r="R161" s="427"/>
      <c r="S161" s="794" t="str">
        <f t="shared" si="10"/>
        <v/>
      </c>
      <c r="T161" s="794"/>
      <c r="U161" s="427"/>
      <c r="V161" s="794" t="str">
        <f t="shared" si="12"/>
        <v/>
      </c>
      <c r="W161" s="794"/>
      <c r="X161" s="427"/>
      <c r="Y161" s="794" t="str">
        <f t="shared" si="11"/>
        <v/>
      </c>
      <c r="Z161" s="794"/>
      <c r="AA161" s="499">
        <f ca="1">IFERROR(IF(MATCH(D161,{"채집","벌목","채광","수렵","낚시","고고학"},0)&lt;5,AVERAGE(F161:Z161),SUM(F161:Z161))/CHOOSE(MATCH(D161,{"채집","벌목","채광","수렵","낚시","고고학"},0),30,45,35,84,44,62)*$W$6,0)</f>
        <v>2000.0000000000005</v>
      </c>
    </row>
    <row r="162" spans="2:27" ht="14.45" customHeight="1" thickBot="1">
      <c r="B162" s="851"/>
      <c r="C162" s="831"/>
      <c r="D162" s="831" t="s">
        <v>87</v>
      </c>
      <c r="E162" s="831"/>
      <c r="F162" s="503" t="s">
        <v>164</v>
      </c>
      <c r="G162" s="792">
        <f t="shared" ca="1" si="7"/>
        <v>0.01</v>
      </c>
      <c r="H162" s="792"/>
      <c r="I162" s="503" t="s">
        <v>165</v>
      </c>
      <c r="J162" s="792">
        <f t="shared" ca="1" si="13"/>
        <v>0.13200000000000001</v>
      </c>
      <c r="K162" s="792"/>
      <c r="L162" s="503" t="s">
        <v>166</v>
      </c>
      <c r="M162" s="792">
        <f t="shared" ca="1" si="8"/>
        <v>0.26400000000000001</v>
      </c>
      <c r="N162" s="792"/>
      <c r="O162" s="503" t="s">
        <v>167</v>
      </c>
      <c r="P162" s="792">
        <f t="shared" ca="1" si="9"/>
        <v>0.13200000000000001</v>
      </c>
      <c r="Q162" s="792"/>
      <c r="R162" s="503" t="s">
        <v>168</v>
      </c>
      <c r="S162" s="792">
        <f t="shared" ca="1" si="10"/>
        <v>9.9000000000000005E-2</v>
      </c>
      <c r="T162" s="792"/>
      <c r="U162" s="503" t="s">
        <v>169</v>
      </c>
      <c r="V162" s="792">
        <f t="shared" ca="1" si="12"/>
        <v>0.92400000000000004</v>
      </c>
      <c r="W162" s="792"/>
      <c r="X162" s="503" t="s">
        <v>172</v>
      </c>
      <c r="Y162" s="792">
        <f t="shared" ca="1" si="11"/>
        <v>0.19800000000000001</v>
      </c>
      <c r="Z162" s="792"/>
      <c r="AA162" s="504">
        <f ca="1">IFERROR(IF(MATCH(D162,{"채집","벌목","채광","수렵","낚시","고고학"},0)&lt;5,AVERAGE(F162:Z162),SUM(F162:Z162))/CHOOSE(MATCH(D162,{"채집","벌목","채광","수렵","낚시","고고학"},0),30,45,35,84,44,62)*$W$6,0)</f>
        <v>425.56451612903226</v>
      </c>
    </row>
    <row r="163" spans="2:27" ht="14.45" customHeight="1" thickTop="1">
      <c r="B163" s="857" t="s">
        <v>185</v>
      </c>
      <c r="C163" s="859" t="s">
        <v>57</v>
      </c>
      <c r="D163" s="823" t="s">
        <v>83</v>
      </c>
      <c r="E163" s="824"/>
      <c r="F163" s="116" t="s">
        <v>101</v>
      </c>
      <c r="G163" s="103"/>
      <c r="H163" s="103"/>
      <c r="I163" s="116" t="s">
        <v>102</v>
      </c>
      <c r="J163" s="103"/>
      <c r="K163" s="103"/>
      <c r="L163" s="116"/>
      <c r="M163" s="103"/>
      <c r="N163" s="103"/>
      <c r="O163" s="116"/>
      <c r="P163" s="103"/>
      <c r="Q163" s="103"/>
      <c r="R163" s="116"/>
      <c r="S163" s="103"/>
      <c r="T163" s="103"/>
      <c r="U163" s="116"/>
      <c r="V163" s="116"/>
      <c r="W163" s="116"/>
      <c r="X163" s="118"/>
      <c r="Y163" s="119"/>
      <c r="Z163" s="136"/>
      <c r="AA163" s="137">
        <f>IFERROR(IF(MATCH(D163,{"채집","벌목","채광","수렵","낚시","고고학"},0)&lt;5,AVERAGE(F163:Z163),SUM(F163:Z163))/CHOOSE(MATCH(D163,{"채집","벌목","채광","수렵","낚시","고고학"},0),30,45,35,84,44,62)*$W$6,0)</f>
        <v>0</v>
      </c>
    </row>
    <row r="164" spans="2:27" ht="14.45" customHeight="1">
      <c r="B164" s="857"/>
      <c r="C164" s="860"/>
      <c r="D164" s="825" t="s">
        <v>86</v>
      </c>
      <c r="E164" s="826"/>
      <c r="F164" s="116" t="s">
        <v>103</v>
      </c>
      <c r="G164" s="103"/>
      <c r="H164" s="103"/>
      <c r="I164" s="116"/>
      <c r="J164" s="103"/>
      <c r="K164" s="103"/>
      <c r="L164" s="116"/>
      <c r="M164" s="103"/>
      <c r="N164" s="103"/>
      <c r="O164" s="116"/>
      <c r="P164" s="103"/>
      <c r="Q164" s="103"/>
      <c r="R164" s="116"/>
      <c r="S164" s="103"/>
      <c r="T164" s="103"/>
      <c r="U164" s="116"/>
      <c r="V164" s="116"/>
      <c r="W164" s="116"/>
      <c r="X164" s="118"/>
      <c r="Y164" s="119"/>
      <c r="Z164" s="136"/>
      <c r="AA164" s="137">
        <f>IFERROR(IF(MATCH(D164,{"채집","벌목","채광","수렵","낚시","고고학"},0)&lt;5,AVERAGE(F164:Z164),SUM(F164:Z164))/CHOOSE(MATCH(D164,{"채집","벌목","채광","수렵","낚시","고고학"},0),30,45,35,84,44,62)*$W$6,0)</f>
        <v>0</v>
      </c>
    </row>
    <row r="165" spans="2:27" ht="14.45" customHeight="1">
      <c r="B165" s="857"/>
      <c r="C165" s="105" t="s">
        <v>58</v>
      </c>
      <c r="D165" s="829" t="s">
        <v>85</v>
      </c>
      <c r="E165" s="830"/>
      <c r="F165" s="116" t="s">
        <v>104</v>
      </c>
      <c r="G165" s="103"/>
      <c r="H165" s="103"/>
      <c r="I165" s="116"/>
      <c r="J165" s="103"/>
      <c r="K165" s="103"/>
      <c r="L165" s="116"/>
      <c r="M165" s="103"/>
      <c r="N165" s="103"/>
      <c r="O165" s="116"/>
      <c r="P165" s="103"/>
      <c r="Q165" s="103"/>
      <c r="R165" s="116"/>
      <c r="S165" s="103"/>
      <c r="T165" s="103"/>
      <c r="U165" s="116"/>
      <c r="V165" s="116"/>
      <c r="W165" s="116"/>
      <c r="X165" s="118"/>
      <c r="Y165" s="119"/>
      <c r="Z165" s="136"/>
      <c r="AA165" s="137">
        <f>IFERROR(IF(MATCH(D165,{"채집","벌목","채광","수렵","낚시","고고학"},0)&lt;5,AVERAGE(F165:Z165),SUM(F165:Z165))/CHOOSE(MATCH(D165,{"채집","벌목","채광","수렵","낚시","고고학"},0),30,45,35,84,44,62)*$W$6,0)</f>
        <v>0</v>
      </c>
    </row>
    <row r="166" spans="2:27" ht="14.45" customHeight="1">
      <c r="B166" s="857"/>
      <c r="C166" s="105" t="s">
        <v>59</v>
      </c>
      <c r="D166" s="829" t="s">
        <v>84</v>
      </c>
      <c r="E166" s="830"/>
      <c r="F166" s="116" t="s">
        <v>8</v>
      </c>
      <c r="G166" s="103"/>
      <c r="H166" s="103"/>
      <c r="I166" s="116"/>
      <c r="J166" s="103"/>
      <c r="K166" s="103"/>
      <c r="L166" s="116"/>
      <c r="M166" s="103"/>
      <c r="N166" s="103"/>
      <c r="O166" s="116"/>
      <c r="P166" s="103"/>
      <c r="Q166" s="103"/>
      <c r="R166" s="116"/>
      <c r="S166" s="103"/>
      <c r="T166" s="103"/>
      <c r="U166" s="116"/>
      <c r="V166" s="116"/>
      <c r="W166" s="116"/>
      <c r="X166" s="118"/>
      <c r="Y166" s="119"/>
      <c r="Z166" s="136"/>
      <c r="AA166" s="137">
        <f>IFERROR(IF(MATCH(D166,{"채집","벌목","채광","수렵","낚시","고고학"},0)&lt;5,AVERAGE(F166:Z166),SUM(F166:Z166))/CHOOSE(MATCH(D166,{"채집","벌목","채광","수렵","낚시","고고학"},0),30,45,35,84,44,62)*$W$6,0)</f>
        <v>0</v>
      </c>
    </row>
    <row r="167" spans="2:27" ht="14.45" customHeight="1">
      <c r="B167" s="857"/>
      <c r="C167" s="105" t="s">
        <v>60</v>
      </c>
      <c r="D167" s="829" t="s">
        <v>82</v>
      </c>
      <c r="E167" s="830"/>
      <c r="F167" s="116" t="s">
        <v>105</v>
      </c>
      <c r="G167" s="103"/>
      <c r="H167" s="103"/>
      <c r="I167" s="116"/>
      <c r="J167" s="103"/>
      <c r="K167" s="103"/>
      <c r="L167" s="116"/>
      <c r="M167" s="103"/>
      <c r="N167" s="103"/>
      <c r="O167" s="116"/>
      <c r="P167" s="103"/>
      <c r="Q167" s="103"/>
      <c r="R167" s="116"/>
      <c r="S167" s="103"/>
      <c r="T167" s="103"/>
      <c r="U167" s="116"/>
      <c r="V167" s="116"/>
      <c r="W167" s="116"/>
      <c r="X167" s="118"/>
      <c r="Y167" s="119"/>
      <c r="Z167" s="136"/>
      <c r="AA167" s="137">
        <f>IFERROR(IF(MATCH(D167,{"채집","벌목","채광","수렵","낚시","고고학"},0)&lt;5,AVERAGE(F167:Z167),SUM(F167:Z167))/CHOOSE(MATCH(D167,{"채집","벌목","채광","수렵","낚시","고고학"},0),30,45,35,84,44,62)*$W$6,0)</f>
        <v>0</v>
      </c>
    </row>
    <row r="168" spans="2:27" ht="14.45" customHeight="1">
      <c r="B168" s="857"/>
      <c r="C168" s="105" t="s">
        <v>106</v>
      </c>
      <c r="D168" s="829" t="s">
        <v>87</v>
      </c>
      <c r="E168" s="830"/>
      <c r="F168" s="116" t="s">
        <v>107</v>
      </c>
      <c r="G168" s="103"/>
      <c r="H168" s="103"/>
      <c r="I168" s="116"/>
      <c r="J168" s="103"/>
      <c r="K168" s="103"/>
      <c r="L168" s="116"/>
      <c r="M168" s="103"/>
      <c r="N168" s="103"/>
      <c r="O168" s="116"/>
      <c r="P168" s="103"/>
      <c r="Q168" s="103"/>
      <c r="R168" s="116"/>
      <c r="S168" s="103"/>
      <c r="T168" s="103"/>
      <c r="U168" s="116"/>
      <c r="V168" s="116"/>
      <c r="W168" s="116"/>
      <c r="X168" s="118"/>
      <c r="Y168" s="119"/>
      <c r="Z168" s="136"/>
      <c r="AA168" s="137">
        <f>IFERROR(IF(MATCH(D168,{"채집","벌목","채광","수렵","낚시","고고학"},0)&lt;5,AVERAGE(F168:Z168),SUM(F168:Z168))/CHOOSE(MATCH(D168,{"채집","벌목","채광","수렵","낚시","고고학"},0),30,45,35,84,44,62)*$W$6,0)</f>
        <v>0</v>
      </c>
    </row>
    <row r="169" spans="2:27" ht="14.45" customHeight="1">
      <c r="B169" s="857"/>
      <c r="C169" s="105" t="s">
        <v>108</v>
      </c>
      <c r="D169" s="829" t="s">
        <v>86</v>
      </c>
      <c r="E169" s="830"/>
      <c r="F169" s="116" t="s">
        <v>109</v>
      </c>
      <c r="G169" s="103"/>
      <c r="H169" s="103"/>
      <c r="I169" s="116"/>
      <c r="J169" s="103"/>
      <c r="K169" s="103"/>
      <c r="L169" s="116"/>
      <c r="M169" s="103"/>
      <c r="N169" s="103"/>
      <c r="O169" s="116"/>
      <c r="P169" s="103"/>
      <c r="Q169" s="103"/>
      <c r="R169" s="116"/>
      <c r="S169" s="103"/>
      <c r="T169" s="103"/>
      <c r="U169" s="116"/>
      <c r="V169" s="116"/>
      <c r="W169" s="116"/>
      <c r="X169" s="118"/>
      <c r="Y169" s="119"/>
      <c r="Z169" s="136"/>
      <c r="AA169" s="137">
        <f>IFERROR(IF(MATCH(D169,{"채집","벌목","채광","수렵","낚시","고고학"},0)&lt;5,AVERAGE(F169:Z169),SUM(F169:Z169))/CHOOSE(MATCH(D169,{"채집","벌목","채광","수렵","낚시","고고학"},0),30,45,35,84,44,62)*$W$6,0)</f>
        <v>0</v>
      </c>
    </row>
    <row r="170" spans="2:27" ht="14.45" customHeight="1">
      <c r="B170" s="857"/>
      <c r="C170" s="105" t="s">
        <v>110</v>
      </c>
      <c r="D170" s="829" t="s">
        <v>85</v>
      </c>
      <c r="E170" s="830"/>
      <c r="F170" s="116" t="s">
        <v>111</v>
      </c>
      <c r="G170" s="103"/>
      <c r="H170" s="103"/>
      <c r="I170" s="116"/>
      <c r="J170" s="103"/>
      <c r="K170" s="103"/>
      <c r="L170" s="116"/>
      <c r="M170" s="103"/>
      <c r="N170" s="103"/>
      <c r="O170" s="116"/>
      <c r="P170" s="103"/>
      <c r="Q170" s="103"/>
      <c r="R170" s="116"/>
      <c r="S170" s="103"/>
      <c r="T170" s="103"/>
      <c r="U170" s="116"/>
      <c r="V170" s="116"/>
      <c r="W170" s="116"/>
      <c r="X170" s="118"/>
      <c r="Y170" s="119"/>
      <c r="Z170" s="136"/>
      <c r="AA170" s="137">
        <f>IFERROR(IF(MATCH(D170,{"채집","벌목","채광","수렵","낚시","고고학"},0)&lt;5,AVERAGE(F170:Z170),SUM(F170:Z170))/CHOOSE(MATCH(D170,{"채집","벌목","채광","수렵","낚시","고고학"},0),30,45,35,84,44,62)*$W$6,0)</f>
        <v>0</v>
      </c>
    </row>
    <row r="171" spans="2:27" ht="14.45" customHeight="1">
      <c r="B171" s="857"/>
      <c r="C171" s="105" t="s">
        <v>112</v>
      </c>
      <c r="D171" s="829" t="s">
        <v>84</v>
      </c>
      <c r="E171" s="830"/>
      <c r="F171" s="116" t="s">
        <v>100</v>
      </c>
      <c r="G171" s="103"/>
      <c r="H171" s="103"/>
      <c r="I171" s="116"/>
      <c r="J171" s="103"/>
      <c r="K171" s="103"/>
      <c r="L171" s="116"/>
      <c r="M171" s="103"/>
      <c r="N171" s="103"/>
      <c r="O171" s="116"/>
      <c r="P171" s="103"/>
      <c r="Q171" s="103"/>
      <c r="R171" s="116"/>
      <c r="S171" s="103"/>
      <c r="T171" s="103"/>
      <c r="U171" s="116"/>
      <c r="V171" s="116"/>
      <c r="W171" s="116"/>
      <c r="X171" s="118"/>
      <c r="Y171" s="119"/>
      <c r="Z171" s="136"/>
      <c r="AA171" s="137">
        <f>IFERROR(IF(MATCH(D171,{"채집","벌목","채광","수렵","낚시","고고학"},0)&lt;5,AVERAGE(F171:Z171),SUM(F171:Z171))/CHOOSE(MATCH(D171,{"채집","벌목","채광","수렵","낚시","고고학"},0),30,45,35,84,44,62)*$W$6,0)</f>
        <v>0</v>
      </c>
    </row>
    <row r="172" spans="2:27" ht="14.45" customHeight="1">
      <c r="B172" s="857"/>
      <c r="C172" s="860" t="s">
        <v>113</v>
      </c>
      <c r="D172" s="823" t="s">
        <v>86</v>
      </c>
      <c r="E172" s="824"/>
      <c r="F172" s="116" t="s">
        <v>114</v>
      </c>
      <c r="G172" s="103"/>
      <c r="H172" s="103"/>
      <c r="I172" s="116"/>
      <c r="J172" s="103"/>
      <c r="K172" s="103"/>
      <c r="L172" s="116"/>
      <c r="M172" s="103"/>
      <c r="N172" s="103"/>
      <c r="O172" s="116"/>
      <c r="P172" s="103"/>
      <c r="Q172" s="103"/>
      <c r="R172" s="116"/>
      <c r="S172" s="103"/>
      <c r="T172" s="103"/>
      <c r="U172" s="116"/>
      <c r="V172" s="116"/>
      <c r="W172" s="116"/>
      <c r="X172" s="118"/>
      <c r="Y172" s="119"/>
      <c r="Z172" s="136"/>
      <c r="AA172" s="137">
        <f>IFERROR(IF(MATCH(D172,{"채집","벌목","채광","수렵","낚시","고고학"},0)&lt;5,AVERAGE(F172:Z172),SUM(F172:Z172))/CHOOSE(MATCH(D172,{"채집","벌목","채광","수렵","낚시","고고학"},0),30,45,35,84,44,62)*$W$6,0)</f>
        <v>0</v>
      </c>
    </row>
    <row r="173" spans="2:27" ht="14.45" customHeight="1">
      <c r="B173" s="857"/>
      <c r="C173" s="860"/>
      <c r="D173" s="825" t="s">
        <v>87</v>
      </c>
      <c r="E173" s="826"/>
      <c r="F173" s="116" t="s">
        <v>88</v>
      </c>
      <c r="G173" s="103"/>
      <c r="H173" s="103"/>
      <c r="I173" s="116"/>
      <c r="J173" s="103"/>
      <c r="K173" s="103"/>
      <c r="L173" s="116"/>
      <c r="M173" s="103"/>
      <c r="N173" s="103"/>
      <c r="O173" s="116"/>
      <c r="P173" s="103"/>
      <c r="Q173" s="103"/>
      <c r="R173" s="116"/>
      <c r="S173" s="103"/>
      <c r="T173" s="103"/>
      <c r="U173" s="116"/>
      <c r="V173" s="116"/>
      <c r="W173" s="116"/>
      <c r="X173" s="118"/>
      <c r="Y173" s="119"/>
      <c r="Z173" s="136"/>
      <c r="AA173" s="137">
        <f>IFERROR(IF(MATCH(D173,{"채집","벌목","채광","수렵","낚시","고고학"},0)&lt;5,AVERAGE(F173:Z173),SUM(F173:Z173))/CHOOSE(MATCH(D173,{"채집","벌목","채광","수렵","낚시","고고학"},0),30,45,35,84,44,62)*$W$6,0)</f>
        <v>0</v>
      </c>
    </row>
    <row r="174" spans="2:27" ht="14.45" customHeight="1">
      <c r="B174" s="857"/>
      <c r="C174" s="860" t="s">
        <v>115</v>
      </c>
      <c r="D174" s="823" t="s">
        <v>82</v>
      </c>
      <c r="E174" s="824"/>
      <c r="F174" s="116" t="s">
        <v>116</v>
      </c>
      <c r="G174" s="103"/>
      <c r="H174" s="103"/>
      <c r="I174" s="116"/>
      <c r="J174" s="103"/>
      <c r="K174" s="103"/>
      <c r="L174" s="116"/>
      <c r="M174" s="103"/>
      <c r="N174" s="103"/>
      <c r="O174" s="116"/>
      <c r="P174" s="103"/>
      <c r="Q174" s="103"/>
      <c r="R174" s="116"/>
      <c r="S174" s="103"/>
      <c r="T174" s="103"/>
      <c r="U174" s="116"/>
      <c r="V174" s="116"/>
      <c r="W174" s="116"/>
      <c r="X174" s="118"/>
      <c r="Y174" s="119"/>
      <c r="Z174" s="136"/>
      <c r="AA174" s="137">
        <f>IFERROR(IF(MATCH(D174,{"채집","벌목","채광","수렵","낚시","고고학"},0)&lt;5,AVERAGE(F174:Z174),SUM(F174:Z174))/CHOOSE(MATCH(D174,{"채집","벌목","채광","수렵","낚시","고고학"},0),30,45,35,84,44,62)*$W$6,0)</f>
        <v>0</v>
      </c>
    </row>
    <row r="175" spans="2:27" ht="14.45" customHeight="1" thickBot="1">
      <c r="B175" s="858"/>
      <c r="C175" s="861"/>
      <c r="D175" s="827" t="s">
        <v>87</v>
      </c>
      <c r="E175" s="828"/>
      <c r="F175" s="120" t="s">
        <v>88</v>
      </c>
      <c r="G175" s="104"/>
      <c r="H175" s="104"/>
      <c r="I175" s="120"/>
      <c r="J175" s="104"/>
      <c r="K175" s="104"/>
      <c r="L175" s="120"/>
      <c r="M175" s="104"/>
      <c r="N175" s="104"/>
      <c r="O175" s="120"/>
      <c r="P175" s="104"/>
      <c r="Q175" s="104"/>
      <c r="R175" s="120"/>
      <c r="S175" s="104"/>
      <c r="T175" s="104"/>
      <c r="U175" s="120"/>
      <c r="V175" s="120"/>
      <c r="W175" s="120"/>
      <c r="X175" s="121"/>
      <c r="Y175" s="122"/>
      <c r="Z175" s="136"/>
      <c r="AA175" s="137">
        <f>IFERROR(IF(MATCH(D175,{"채집","벌목","채광","수렵","낚시","고고학"},0)&lt;5,AVERAGE(F175:Z175),SUM(F175:Z175))/CHOOSE(MATCH(D175,{"채집","벌목","채광","수렵","낚시","고고학"},0),30,45,35,84,44,62)*$W$6,0)</f>
        <v>0</v>
      </c>
    </row>
    <row r="176" spans="2:27" ht="14.45" customHeight="1" thickBot="1"/>
    <row r="177" spans="2:29" ht="14.45" customHeight="1" thickBot="1">
      <c r="B177" s="129" t="s">
        <v>174</v>
      </c>
      <c r="C177" s="130" t="s">
        <v>173</v>
      </c>
      <c r="D177" s="786" t="s">
        <v>1075</v>
      </c>
      <c r="E177" s="787"/>
      <c r="F177" s="130" t="s">
        <v>173</v>
      </c>
      <c r="G177" s="786" t="s">
        <v>1075</v>
      </c>
      <c r="H177" s="787"/>
      <c r="I177" s="130" t="s">
        <v>173</v>
      </c>
      <c r="J177" s="786" t="s">
        <v>1075</v>
      </c>
      <c r="K177" s="787"/>
      <c r="L177" s="130" t="s">
        <v>173</v>
      </c>
      <c r="M177" s="786" t="s">
        <v>1075</v>
      </c>
      <c r="N177" s="787"/>
      <c r="O177" s="130" t="s">
        <v>173</v>
      </c>
      <c r="P177" s="786" t="s">
        <v>1075</v>
      </c>
      <c r="Q177" s="787"/>
      <c r="R177" s="130" t="s">
        <v>173</v>
      </c>
      <c r="S177" s="786" t="s">
        <v>1075</v>
      </c>
      <c r="T177" s="787"/>
      <c r="U177" s="130" t="s">
        <v>173</v>
      </c>
      <c r="V177" s="786" t="s">
        <v>1075</v>
      </c>
      <c r="W177" s="787" t="s">
        <v>1147</v>
      </c>
      <c r="X177" s="130" t="s">
        <v>173</v>
      </c>
      <c r="Y177" s="786" t="s">
        <v>1075</v>
      </c>
      <c r="Z177" s="787"/>
      <c r="AA177" s="130" t="s">
        <v>1070</v>
      </c>
      <c r="AB177" s="786" t="s">
        <v>1075</v>
      </c>
      <c r="AC177" s="788"/>
    </row>
    <row r="178" spans="2:29" ht="14.45" customHeight="1" thickTop="1">
      <c r="B178" s="784" t="s">
        <v>176</v>
      </c>
      <c r="C178" s="116" t="s">
        <v>117</v>
      </c>
      <c r="D178" s="781">
        <f>$D$11/100</f>
        <v>0.01</v>
      </c>
      <c r="E178" s="782"/>
      <c r="F178" s="116" t="s">
        <v>118</v>
      </c>
      <c r="G178" s="781">
        <f>$G$11/100</f>
        <v>0.85</v>
      </c>
      <c r="H178" s="782"/>
      <c r="I178" s="116" t="s">
        <v>119</v>
      </c>
      <c r="J178" s="781">
        <f>$J$11/100</f>
        <v>0.03</v>
      </c>
      <c r="K178" s="782"/>
      <c r="L178" s="116" t="s">
        <v>120</v>
      </c>
      <c r="M178" s="781">
        <f>$M$11/100</f>
        <v>0.01</v>
      </c>
      <c r="N178" s="782"/>
      <c r="O178" s="116" t="s">
        <v>121</v>
      </c>
      <c r="P178" s="781">
        <f>$P$11/100</f>
        <v>0.01</v>
      </c>
      <c r="Q178" s="782"/>
      <c r="R178" s="113" t="s">
        <v>122</v>
      </c>
      <c r="S178" s="781">
        <f>$S$11/100</f>
        <v>0.01</v>
      </c>
      <c r="T178" s="782"/>
      <c r="U178" s="113" t="s">
        <v>123</v>
      </c>
      <c r="V178" s="781">
        <f>$V$11/100</f>
        <v>0.01</v>
      </c>
      <c r="W178" s="782"/>
      <c r="X178" s="113" t="s">
        <v>182</v>
      </c>
      <c r="Y178" s="781">
        <f>$Y$11/100</f>
        <v>0.5</v>
      </c>
      <c r="Z178" s="782"/>
      <c r="AA178" s="113" t="s">
        <v>183</v>
      </c>
      <c r="AB178" s="781">
        <f>$AB$11/100</f>
        <v>0.47</v>
      </c>
      <c r="AC178" s="783"/>
    </row>
    <row r="179" spans="2:29" ht="14.45" customHeight="1">
      <c r="B179" s="785"/>
      <c r="C179" s="116" t="s">
        <v>78</v>
      </c>
      <c r="D179" s="778">
        <f>$D$12/10</f>
        <v>0.3</v>
      </c>
      <c r="E179" s="779"/>
      <c r="F179" s="116" t="s">
        <v>72</v>
      </c>
      <c r="G179" s="778">
        <f>$G$12/10</f>
        <v>0.3</v>
      </c>
      <c r="H179" s="779"/>
      <c r="I179" s="116" t="s">
        <v>74</v>
      </c>
      <c r="J179" s="778">
        <f>$J$12/10</f>
        <v>1.2</v>
      </c>
      <c r="K179" s="779"/>
      <c r="L179" s="116" t="s">
        <v>73</v>
      </c>
      <c r="M179" s="778">
        <f>$M$12/10</f>
        <v>0.1</v>
      </c>
      <c r="N179" s="779"/>
      <c r="O179" s="116" t="s">
        <v>75</v>
      </c>
      <c r="P179" s="778">
        <f>$P$12/10</f>
        <v>0.1</v>
      </c>
      <c r="Q179" s="779"/>
      <c r="R179" s="113" t="s">
        <v>77</v>
      </c>
      <c r="S179" s="778">
        <f>$S$12/10</f>
        <v>0.1</v>
      </c>
      <c r="T179" s="779"/>
      <c r="U179" s="113" t="s">
        <v>76</v>
      </c>
      <c r="V179" s="778">
        <f>$V$12/10</f>
        <v>0.1</v>
      </c>
      <c r="W179" s="779"/>
      <c r="X179" s="113" t="s">
        <v>71</v>
      </c>
      <c r="Y179" s="778">
        <f>$Y$12/10</f>
        <v>0.1</v>
      </c>
      <c r="Z179" s="779"/>
      <c r="AA179" s="113" t="s">
        <v>70</v>
      </c>
      <c r="AB179" s="778">
        <f>$AB$12/10</f>
        <v>1.2</v>
      </c>
      <c r="AC179" s="780"/>
    </row>
    <row r="180" spans="2:29" ht="14.45" customHeight="1">
      <c r="B180" s="785"/>
      <c r="C180" s="117" t="s">
        <v>129</v>
      </c>
      <c r="D180" s="772">
        <f>$D$13/10</f>
        <v>9</v>
      </c>
      <c r="E180" s="773"/>
      <c r="F180" s="117" t="s">
        <v>127</v>
      </c>
      <c r="G180" s="772">
        <f>$G$13/10</f>
        <v>14</v>
      </c>
      <c r="H180" s="773"/>
      <c r="I180" s="117" t="s">
        <v>128</v>
      </c>
      <c r="J180" s="772">
        <f>$J$13/10</f>
        <v>1.1000000000000001</v>
      </c>
      <c r="K180" s="773"/>
      <c r="L180" s="117" t="s">
        <v>124</v>
      </c>
      <c r="M180" s="772">
        <f>$M$13/10</f>
        <v>1.1000000000000001</v>
      </c>
      <c r="N180" s="773"/>
      <c r="O180" s="117" t="s">
        <v>131</v>
      </c>
      <c r="P180" s="772">
        <f>$P$13/10</f>
        <v>0.5</v>
      </c>
      <c r="Q180" s="773"/>
      <c r="R180" s="114" t="s">
        <v>125</v>
      </c>
      <c r="S180" s="772">
        <f>$S$13/10</f>
        <v>3.8</v>
      </c>
      <c r="T180" s="773"/>
      <c r="U180" s="114" t="s">
        <v>130</v>
      </c>
      <c r="V180" s="772">
        <f>$V$13/10</f>
        <v>48.1</v>
      </c>
      <c r="W180" s="773"/>
      <c r="X180" s="114" t="s">
        <v>126</v>
      </c>
      <c r="Y180" s="772">
        <f>$Y$13/10</f>
        <v>19.600000000000001</v>
      </c>
      <c r="Z180" s="773"/>
      <c r="AA180" s="114" t="s">
        <v>132</v>
      </c>
      <c r="AB180" s="772">
        <f>$AB$13/10</f>
        <v>17</v>
      </c>
      <c r="AC180" s="774"/>
    </row>
    <row r="181" spans="2:29" ht="14.45" customHeight="1">
      <c r="B181" s="126" t="s">
        <v>177</v>
      </c>
      <c r="C181" s="110" t="s">
        <v>133</v>
      </c>
      <c r="D181" s="767">
        <f>$D$14/100</f>
        <v>2.7</v>
      </c>
      <c r="E181" s="768"/>
      <c r="F181" s="110" t="s">
        <v>135</v>
      </c>
      <c r="G181" s="767">
        <f>$G$14/10</f>
        <v>0.1</v>
      </c>
      <c r="H181" s="768"/>
      <c r="I181" s="110" t="s">
        <v>136</v>
      </c>
      <c r="J181" s="767">
        <f>$J$14/10</f>
        <v>0.1</v>
      </c>
      <c r="K181" s="768"/>
      <c r="L181" s="110" t="s">
        <v>137</v>
      </c>
      <c r="M181" s="767">
        <f>$M$14/10</f>
        <v>0.1</v>
      </c>
      <c r="N181" s="768"/>
      <c r="O181" s="110" t="s">
        <v>138</v>
      </c>
      <c r="P181" s="767">
        <f>$P$14/10</f>
        <v>0.1</v>
      </c>
      <c r="Q181" s="768"/>
      <c r="R181" s="108" t="s">
        <v>134</v>
      </c>
      <c r="S181" s="767">
        <f>$S$14/10</f>
        <v>0.1</v>
      </c>
      <c r="T181" s="768"/>
      <c r="U181" s="108" t="s">
        <v>139</v>
      </c>
      <c r="V181" s="767">
        <f>$V$14/10</f>
        <v>0.1</v>
      </c>
      <c r="W181" s="768"/>
      <c r="X181" s="108" t="s">
        <v>140</v>
      </c>
      <c r="Y181" s="767">
        <f>$Y$14/10</f>
        <v>0.2</v>
      </c>
      <c r="Z181" s="768"/>
      <c r="AA181" s="108" t="s">
        <v>141</v>
      </c>
      <c r="AB181" s="767">
        <f>$AB$14/10</f>
        <v>3</v>
      </c>
      <c r="AC181" s="769"/>
    </row>
    <row r="182" spans="2:29" ht="14.45" customHeight="1">
      <c r="B182" s="127" t="s">
        <v>178</v>
      </c>
      <c r="C182" s="110" t="s">
        <v>142</v>
      </c>
      <c r="D182" s="767">
        <f>$D$15/100</f>
        <v>2.7</v>
      </c>
      <c r="E182" s="768"/>
      <c r="F182" s="110" t="s">
        <v>144</v>
      </c>
      <c r="G182" s="767">
        <f>$G$15/10</f>
        <v>0.1</v>
      </c>
      <c r="H182" s="768"/>
      <c r="I182" s="110" t="s">
        <v>1</v>
      </c>
      <c r="J182" s="767">
        <f>$J$15/10</f>
        <v>0.1</v>
      </c>
      <c r="K182" s="768"/>
      <c r="L182" s="110" t="s">
        <v>143</v>
      </c>
      <c r="M182" s="767">
        <f>$M$15/10</f>
        <v>0.1</v>
      </c>
      <c r="N182" s="768"/>
      <c r="O182" s="110" t="s">
        <v>145</v>
      </c>
      <c r="P182" s="767">
        <f>$P$15/10</f>
        <v>0.1</v>
      </c>
      <c r="Q182" s="768"/>
      <c r="R182" s="108" t="s">
        <v>146</v>
      </c>
      <c r="S182" s="767">
        <f>$S$15/10</f>
        <v>0.1</v>
      </c>
      <c r="T182" s="768"/>
      <c r="U182" s="108" t="s">
        <v>147</v>
      </c>
      <c r="V182" s="767">
        <f>$V$15/10</f>
        <v>0.1</v>
      </c>
      <c r="W182" s="768"/>
      <c r="X182" s="108" t="s">
        <v>148</v>
      </c>
      <c r="Y182" s="767">
        <f>$Y$15/10</f>
        <v>0.1</v>
      </c>
      <c r="Z182" s="768"/>
      <c r="AA182" s="108" t="s">
        <v>149</v>
      </c>
      <c r="AB182" s="767">
        <f>$AB$15/10</f>
        <v>0.8</v>
      </c>
      <c r="AC182" s="769"/>
    </row>
    <row r="183" spans="2:29" ht="14.45" customHeight="1">
      <c r="B183" s="770" t="s">
        <v>179</v>
      </c>
      <c r="C183" s="115" t="s">
        <v>150</v>
      </c>
      <c r="D183" s="775">
        <f>$D$16/100</f>
        <v>0.01</v>
      </c>
      <c r="E183" s="776"/>
      <c r="F183" s="115" t="s">
        <v>154</v>
      </c>
      <c r="G183" s="775">
        <f>$G$16/10</f>
        <v>0.1</v>
      </c>
      <c r="H183" s="776"/>
      <c r="I183" s="115" t="s">
        <v>151</v>
      </c>
      <c r="J183" s="775">
        <f>$J$16/10</f>
        <v>0.1</v>
      </c>
      <c r="K183" s="776"/>
      <c r="L183" s="115" t="s">
        <v>153</v>
      </c>
      <c r="M183" s="775">
        <f>$M$16/10</f>
        <v>0.1</v>
      </c>
      <c r="N183" s="776"/>
      <c r="O183" s="115" t="s">
        <v>152</v>
      </c>
      <c r="P183" s="775">
        <f>$P$16/10</f>
        <v>0.1</v>
      </c>
      <c r="Q183" s="776"/>
      <c r="R183" s="112" t="s">
        <v>155</v>
      </c>
      <c r="S183" s="775">
        <f>$S$16/10</f>
        <v>0.1</v>
      </c>
      <c r="T183" s="776"/>
      <c r="U183" s="112" t="s">
        <v>161</v>
      </c>
      <c r="V183" s="775">
        <f>$V$16/10</f>
        <v>0.1</v>
      </c>
      <c r="W183" s="776"/>
      <c r="X183" s="112" t="s">
        <v>162</v>
      </c>
      <c r="Y183" s="775">
        <f>$Y$16/10</f>
        <v>0.2</v>
      </c>
      <c r="Z183" s="776"/>
      <c r="AA183" s="112" t="s">
        <v>163</v>
      </c>
      <c r="AB183" s="775">
        <f>$AB$16/10</f>
        <v>0.3</v>
      </c>
      <c r="AC183" s="777"/>
    </row>
    <row r="184" spans="2:29" ht="14.45" customHeight="1">
      <c r="B184" s="771"/>
      <c r="C184" s="117" t="s">
        <v>156</v>
      </c>
      <c r="D184" s="772">
        <f>$D$17/10</f>
        <v>8.5</v>
      </c>
      <c r="E184" s="773"/>
      <c r="F184" s="117" t="s">
        <v>184</v>
      </c>
      <c r="G184" s="772">
        <f>$G$17/10</f>
        <v>0</v>
      </c>
      <c r="H184" s="773"/>
      <c r="I184" s="117" t="s">
        <v>158</v>
      </c>
      <c r="J184" s="772">
        <f>$J$17/10</f>
        <v>0</v>
      </c>
      <c r="K184" s="773"/>
      <c r="L184" s="117" t="s">
        <v>159</v>
      </c>
      <c r="M184" s="772">
        <f>$M$17/10</f>
        <v>0</v>
      </c>
      <c r="N184" s="773"/>
      <c r="O184" s="117" t="s">
        <v>160</v>
      </c>
      <c r="P184" s="772">
        <f>$P$17/10</f>
        <v>0</v>
      </c>
      <c r="Q184" s="773"/>
      <c r="R184" s="114" t="s">
        <v>157</v>
      </c>
      <c r="S184" s="772">
        <f>$S$17/10</f>
        <v>0</v>
      </c>
      <c r="T184" s="773"/>
      <c r="U184" s="114"/>
      <c r="V184" s="772"/>
      <c r="W184" s="773"/>
      <c r="X184" s="114"/>
      <c r="Y184" s="772"/>
      <c r="Z184" s="773"/>
      <c r="AA184" s="114"/>
      <c r="AB184" s="772"/>
      <c r="AC184" s="774"/>
    </row>
    <row r="185" spans="2:29" ht="14.45" customHeight="1">
      <c r="B185" s="770" t="s">
        <v>180</v>
      </c>
      <c r="C185" s="110" t="s">
        <v>5</v>
      </c>
      <c r="D185" s="767">
        <f>$D$18/100</f>
        <v>0.01</v>
      </c>
      <c r="E185" s="768"/>
      <c r="F185" s="110" t="s">
        <v>90</v>
      </c>
      <c r="G185" s="767">
        <f>$G$18/10</f>
        <v>0.3</v>
      </c>
      <c r="H185" s="768"/>
      <c r="I185" s="110" t="s">
        <v>80</v>
      </c>
      <c r="J185" s="767">
        <f>$J$18/10</f>
        <v>0.1</v>
      </c>
      <c r="K185" s="768"/>
      <c r="L185" s="110" t="s">
        <v>93</v>
      </c>
      <c r="M185" s="767">
        <f>$M$18/10</f>
        <v>2.5</v>
      </c>
      <c r="N185" s="768"/>
      <c r="O185" s="110" t="s">
        <v>6</v>
      </c>
      <c r="P185" s="767">
        <f>$P$18/10</f>
        <v>0.1</v>
      </c>
      <c r="Q185" s="768"/>
      <c r="R185" s="108" t="s">
        <v>95</v>
      </c>
      <c r="S185" s="767">
        <f>$S$18/10</f>
        <v>7.4</v>
      </c>
      <c r="T185" s="768"/>
      <c r="U185" s="108" t="s">
        <v>8</v>
      </c>
      <c r="V185" s="767">
        <f>$V$18/10</f>
        <v>0.1</v>
      </c>
      <c r="W185" s="768"/>
      <c r="X185" s="108" t="s">
        <v>100</v>
      </c>
      <c r="Y185" s="767">
        <f>$Y$18/10</f>
        <v>0.1</v>
      </c>
      <c r="Z185" s="768"/>
      <c r="AA185" s="108" t="s">
        <v>81</v>
      </c>
      <c r="AB185" s="767">
        <f>$AB$18/10</f>
        <v>0.1</v>
      </c>
      <c r="AC185" s="769"/>
    </row>
    <row r="186" spans="2:29" ht="14.45" customHeight="1">
      <c r="B186" s="771"/>
      <c r="C186" s="110" t="s">
        <v>96</v>
      </c>
      <c r="D186" s="767">
        <f>$D$19/10</f>
        <v>0.2</v>
      </c>
      <c r="E186" s="768"/>
      <c r="F186" s="110" t="s">
        <v>7</v>
      </c>
      <c r="G186" s="767">
        <f>$G$19/10</f>
        <v>8</v>
      </c>
      <c r="H186" s="768"/>
      <c r="I186" s="110" t="s">
        <v>94</v>
      </c>
      <c r="J186" s="767">
        <f>$J$19/10</f>
        <v>4.5999999999999996</v>
      </c>
      <c r="K186" s="768"/>
      <c r="L186" s="110" t="s">
        <v>91</v>
      </c>
      <c r="M186" s="767">
        <f>$M$19/10</f>
        <v>0.4</v>
      </c>
      <c r="N186" s="768"/>
      <c r="O186" s="110" t="s">
        <v>79</v>
      </c>
      <c r="P186" s="767">
        <f>$P$19/10</f>
        <v>8</v>
      </c>
      <c r="Q186" s="768"/>
      <c r="R186" s="108"/>
      <c r="S186" s="767"/>
      <c r="T186" s="768"/>
      <c r="U186" s="108"/>
      <c r="V186" s="767"/>
      <c r="W186" s="768"/>
      <c r="X186" s="108"/>
      <c r="Y186" s="767"/>
      <c r="Z186" s="768"/>
      <c r="AA186" s="108"/>
      <c r="AB186" s="767"/>
      <c r="AC186" s="769"/>
    </row>
    <row r="187" spans="2:29" ht="14.45" customHeight="1" thickBot="1">
      <c r="B187" s="128" t="s">
        <v>181</v>
      </c>
      <c r="C187" s="111" t="s">
        <v>164</v>
      </c>
      <c r="D187" s="764">
        <f>$D$20/100</f>
        <v>0.01</v>
      </c>
      <c r="E187" s="765"/>
      <c r="F187" s="111" t="s">
        <v>165</v>
      </c>
      <c r="G187" s="764">
        <f>$G$20/10</f>
        <v>0.4</v>
      </c>
      <c r="H187" s="765"/>
      <c r="I187" s="111" t="s">
        <v>166</v>
      </c>
      <c r="J187" s="764">
        <f>$J$20/10</f>
        <v>0.8</v>
      </c>
      <c r="K187" s="765"/>
      <c r="L187" s="111" t="s">
        <v>167</v>
      </c>
      <c r="M187" s="764">
        <f>$M$20/10</f>
        <v>0.4</v>
      </c>
      <c r="N187" s="765"/>
      <c r="O187" s="111" t="s">
        <v>168</v>
      </c>
      <c r="P187" s="764">
        <f>$P$20/10</f>
        <v>0.3</v>
      </c>
      <c r="Q187" s="765"/>
      <c r="R187" s="109" t="s">
        <v>169</v>
      </c>
      <c r="S187" s="764">
        <f>$S$20/10</f>
        <v>2.8</v>
      </c>
      <c r="T187" s="765"/>
      <c r="U187" s="109" t="s">
        <v>170</v>
      </c>
      <c r="V187" s="764">
        <f>$V$20/10</f>
        <v>0.6</v>
      </c>
      <c r="W187" s="765"/>
      <c r="X187" s="109" t="s">
        <v>171</v>
      </c>
      <c r="Y187" s="764">
        <f>$Y$20/10</f>
        <v>0.6</v>
      </c>
      <c r="Z187" s="765"/>
      <c r="AA187" s="109" t="s">
        <v>172</v>
      </c>
      <c r="AB187" s="764">
        <f>$AB$20/10</f>
        <v>0.6</v>
      </c>
      <c r="AC187" s="766"/>
    </row>
  </sheetData>
  <mergeCells count="1356">
    <mergeCell ref="B163:B175"/>
    <mergeCell ref="C163:C164"/>
    <mergeCell ref="C172:C173"/>
    <mergeCell ref="C174:C175"/>
    <mergeCell ref="C140:C144"/>
    <mergeCell ref="B127:B144"/>
    <mergeCell ref="C147:C150"/>
    <mergeCell ref="C161:C162"/>
    <mergeCell ref="C158:C160"/>
    <mergeCell ref="C96:C99"/>
    <mergeCell ref="C102:C103"/>
    <mergeCell ref="C104:C105"/>
    <mergeCell ref="C107:C109"/>
    <mergeCell ref="C81:C82"/>
    <mergeCell ref="C83:C84"/>
    <mergeCell ref="B11:B13"/>
    <mergeCell ref="W2:AB2"/>
    <mergeCell ref="W3:AB3"/>
    <mergeCell ref="W5:X5"/>
    <mergeCell ref="W6:X6"/>
    <mergeCell ref="C49:C50"/>
    <mergeCell ref="C51:C52"/>
    <mergeCell ref="C54:C55"/>
    <mergeCell ref="C56:C57"/>
    <mergeCell ref="C59:C60"/>
    <mergeCell ref="C61:C62"/>
    <mergeCell ref="C63:C64"/>
    <mergeCell ref="C65:C66"/>
    <mergeCell ref="B67:B76"/>
    <mergeCell ref="C85:C86"/>
    <mergeCell ref="C89:C91"/>
    <mergeCell ref="C92:C95"/>
    <mergeCell ref="C68:C69"/>
    <mergeCell ref="C71:C72"/>
    <mergeCell ref="C75:C76"/>
    <mergeCell ref="C73:C74"/>
    <mergeCell ref="C77:C79"/>
    <mergeCell ref="B18:B19"/>
    <mergeCell ref="B16:B17"/>
    <mergeCell ref="B7:C8"/>
    <mergeCell ref="D7:F7"/>
    <mergeCell ref="G7:I7"/>
    <mergeCell ref="B3:C4"/>
    <mergeCell ref="B5:C6"/>
    <mergeCell ref="B2:U2"/>
    <mergeCell ref="C151:C154"/>
    <mergeCell ref="B100:B106"/>
    <mergeCell ref="B107:B126"/>
    <mergeCell ref="B145:B150"/>
    <mergeCell ref="B151:B162"/>
    <mergeCell ref="C155:C157"/>
    <mergeCell ref="C110:C114"/>
    <mergeCell ref="C115:C119"/>
    <mergeCell ref="C120:C121"/>
    <mergeCell ref="C122:C126"/>
    <mergeCell ref="C127:C130"/>
    <mergeCell ref="C131:C133"/>
    <mergeCell ref="C134:C135"/>
    <mergeCell ref="C136:C139"/>
    <mergeCell ref="B47:B60"/>
    <mergeCell ref="B61:B66"/>
    <mergeCell ref="B77:B87"/>
    <mergeCell ref="B88:B99"/>
    <mergeCell ref="C38:C39"/>
    <mergeCell ref="C40:C41"/>
    <mergeCell ref="C42:C43"/>
    <mergeCell ref="B38:B46"/>
    <mergeCell ref="C44:C46"/>
    <mergeCell ref="C47:C48"/>
    <mergeCell ref="D52:E52"/>
    <mergeCell ref="D53:E53"/>
    <mergeCell ref="D54:E54"/>
    <mergeCell ref="D55:E55"/>
    <mergeCell ref="D56:E56"/>
    <mergeCell ref="D47:E47"/>
    <mergeCell ref="D48:E48"/>
    <mergeCell ref="D49:E49"/>
    <mergeCell ref="D50:E50"/>
    <mergeCell ref="D51:E51"/>
    <mergeCell ref="D42:E42"/>
    <mergeCell ref="D43:E43"/>
    <mergeCell ref="D44:E44"/>
    <mergeCell ref="D45:E45"/>
    <mergeCell ref="D46:E46"/>
    <mergeCell ref="D37:E37"/>
    <mergeCell ref="D38:E38"/>
    <mergeCell ref="D39:E39"/>
    <mergeCell ref="D40:E40"/>
    <mergeCell ref="D41:E41"/>
    <mergeCell ref="D72:E72"/>
    <mergeCell ref="D73:E73"/>
    <mergeCell ref="D74:E74"/>
    <mergeCell ref="D75:E75"/>
    <mergeCell ref="D76:E76"/>
    <mergeCell ref="D67:E67"/>
    <mergeCell ref="D68:E68"/>
    <mergeCell ref="D69:E69"/>
    <mergeCell ref="D70:E70"/>
    <mergeCell ref="D71:E71"/>
    <mergeCell ref="D62:E62"/>
    <mergeCell ref="D63:E63"/>
    <mergeCell ref="D64:E64"/>
    <mergeCell ref="D65:E65"/>
    <mergeCell ref="D66:E66"/>
    <mergeCell ref="D57:E57"/>
    <mergeCell ref="D58:E58"/>
    <mergeCell ref="D59:E59"/>
    <mergeCell ref="D60:E60"/>
    <mergeCell ref="D61:E61"/>
    <mergeCell ref="D92:E92"/>
    <mergeCell ref="D93:E93"/>
    <mergeCell ref="D94:E94"/>
    <mergeCell ref="D95:E95"/>
    <mergeCell ref="D96:E96"/>
    <mergeCell ref="D87:E87"/>
    <mergeCell ref="D88:E88"/>
    <mergeCell ref="D89:E89"/>
    <mergeCell ref="D90:E90"/>
    <mergeCell ref="D91:E91"/>
    <mergeCell ref="D82:E82"/>
    <mergeCell ref="D83:E83"/>
    <mergeCell ref="D84:E84"/>
    <mergeCell ref="D85:E85"/>
    <mergeCell ref="D86:E86"/>
    <mergeCell ref="D77:E77"/>
    <mergeCell ref="D78:E78"/>
    <mergeCell ref="D79:E79"/>
    <mergeCell ref="D80:E80"/>
    <mergeCell ref="D81:E81"/>
    <mergeCell ref="D112:E112"/>
    <mergeCell ref="D113:E113"/>
    <mergeCell ref="D114:E114"/>
    <mergeCell ref="D115:E115"/>
    <mergeCell ref="D116:E116"/>
    <mergeCell ref="D107:E107"/>
    <mergeCell ref="D108:E108"/>
    <mergeCell ref="D109:E109"/>
    <mergeCell ref="D110:E110"/>
    <mergeCell ref="D111:E111"/>
    <mergeCell ref="D102:E102"/>
    <mergeCell ref="D103:E103"/>
    <mergeCell ref="D104:E104"/>
    <mergeCell ref="D105:E105"/>
    <mergeCell ref="D106:E106"/>
    <mergeCell ref="D97:E97"/>
    <mergeCell ref="D98:E98"/>
    <mergeCell ref="D99:E99"/>
    <mergeCell ref="D100:E100"/>
    <mergeCell ref="D101:E101"/>
    <mergeCell ref="D132:E132"/>
    <mergeCell ref="D133:E133"/>
    <mergeCell ref="D134:E134"/>
    <mergeCell ref="D135:E135"/>
    <mergeCell ref="D136:E136"/>
    <mergeCell ref="D127:E127"/>
    <mergeCell ref="D128:E128"/>
    <mergeCell ref="D129:E129"/>
    <mergeCell ref="D130:E130"/>
    <mergeCell ref="D131:E131"/>
    <mergeCell ref="D122:E122"/>
    <mergeCell ref="D123:E123"/>
    <mergeCell ref="D124:E124"/>
    <mergeCell ref="D125:E125"/>
    <mergeCell ref="D126:E126"/>
    <mergeCell ref="D117:E117"/>
    <mergeCell ref="D118:E118"/>
    <mergeCell ref="D119:E119"/>
    <mergeCell ref="D120:E120"/>
    <mergeCell ref="D121:E121"/>
    <mergeCell ref="D161:E161"/>
    <mergeCell ref="D152:E152"/>
    <mergeCell ref="D153:E153"/>
    <mergeCell ref="D154:E154"/>
    <mergeCell ref="D155:E155"/>
    <mergeCell ref="D156:E156"/>
    <mergeCell ref="D147:E147"/>
    <mergeCell ref="D148:E148"/>
    <mergeCell ref="D149:E149"/>
    <mergeCell ref="D150:E150"/>
    <mergeCell ref="D151:E151"/>
    <mergeCell ref="D142:E142"/>
    <mergeCell ref="D143:E143"/>
    <mergeCell ref="D144:E144"/>
    <mergeCell ref="D145:E145"/>
    <mergeCell ref="D146:E146"/>
    <mergeCell ref="D137:E137"/>
    <mergeCell ref="D138:E138"/>
    <mergeCell ref="D139:E139"/>
    <mergeCell ref="D140:E140"/>
    <mergeCell ref="D141:E141"/>
    <mergeCell ref="S37:T37"/>
    <mergeCell ref="V37:W37"/>
    <mergeCell ref="D172:E172"/>
    <mergeCell ref="D173:E173"/>
    <mergeCell ref="D174:E174"/>
    <mergeCell ref="D175:E175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8:H48"/>
    <mergeCell ref="G49:H49"/>
    <mergeCell ref="D167:E167"/>
    <mergeCell ref="D168:E168"/>
    <mergeCell ref="D169:E169"/>
    <mergeCell ref="D170:E170"/>
    <mergeCell ref="D171:E171"/>
    <mergeCell ref="D162:E162"/>
    <mergeCell ref="D163:E163"/>
    <mergeCell ref="D164:E164"/>
    <mergeCell ref="D165:E165"/>
    <mergeCell ref="D166:E166"/>
    <mergeCell ref="D157:E157"/>
    <mergeCell ref="D158:E158"/>
    <mergeCell ref="D159:E159"/>
    <mergeCell ref="D160:E160"/>
    <mergeCell ref="M38:N38"/>
    <mergeCell ref="M39:N39"/>
    <mergeCell ref="M40:N40"/>
    <mergeCell ref="M41:N41"/>
    <mergeCell ref="M42:N42"/>
    <mergeCell ref="M43:N43"/>
    <mergeCell ref="M44:N44"/>
    <mergeCell ref="M45:N45"/>
    <mergeCell ref="M46:N46"/>
    <mergeCell ref="J38:K38"/>
    <mergeCell ref="J39:K39"/>
    <mergeCell ref="J40:K40"/>
    <mergeCell ref="J41:K41"/>
    <mergeCell ref="J42:K42"/>
    <mergeCell ref="J37:K37"/>
    <mergeCell ref="M37:N37"/>
    <mergeCell ref="P37:Q37"/>
    <mergeCell ref="V38:W38"/>
    <mergeCell ref="V39:W39"/>
    <mergeCell ref="V40:W40"/>
    <mergeCell ref="V41:W41"/>
    <mergeCell ref="V42:W42"/>
    <mergeCell ref="P43:Q43"/>
    <mergeCell ref="P44:Q44"/>
    <mergeCell ref="P45:Q45"/>
    <mergeCell ref="P46:Q46"/>
    <mergeCell ref="S38:T38"/>
    <mergeCell ref="S39:T39"/>
    <mergeCell ref="S40:T40"/>
    <mergeCell ref="S41:T41"/>
    <mergeCell ref="S42:T42"/>
    <mergeCell ref="S43:T43"/>
    <mergeCell ref="S44:T44"/>
    <mergeCell ref="S45:T45"/>
    <mergeCell ref="S46:T46"/>
    <mergeCell ref="P38:Q38"/>
    <mergeCell ref="P39:Q39"/>
    <mergeCell ref="P40:Q40"/>
    <mergeCell ref="P41:Q41"/>
    <mergeCell ref="P42:Q42"/>
    <mergeCell ref="G60:H60"/>
    <mergeCell ref="G61:H61"/>
    <mergeCell ref="G62:H62"/>
    <mergeCell ref="G63:H63"/>
    <mergeCell ref="G64:H64"/>
    <mergeCell ref="G55:H55"/>
    <mergeCell ref="G56:H56"/>
    <mergeCell ref="G57:H57"/>
    <mergeCell ref="G58:H58"/>
    <mergeCell ref="G59:H59"/>
    <mergeCell ref="G50:H50"/>
    <mergeCell ref="G51:H51"/>
    <mergeCell ref="G52:H52"/>
    <mergeCell ref="G53:H53"/>
    <mergeCell ref="G54:H54"/>
    <mergeCell ref="V43:W43"/>
    <mergeCell ref="V44:W44"/>
    <mergeCell ref="V45:W45"/>
    <mergeCell ref="V46:W46"/>
    <mergeCell ref="G47:H47"/>
    <mergeCell ref="J43:K43"/>
    <mergeCell ref="J44:K44"/>
    <mergeCell ref="J45:K45"/>
    <mergeCell ref="J46:K46"/>
    <mergeCell ref="M60:N60"/>
    <mergeCell ref="M61:N61"/>
    <mergeCell ref="M62:N62"/>
    <mergeCell ref="M63:N63"/>
    <mergeCell ref="M64:N64"/>
    <mergeCell ref="S60:T60"/>
    <mergeCell ref="S61:T61"/>
    <mergeCell ref="S62:T62"/>
    <mergeCell ref="G80:H80"/>
    <mergeCell ref="G81:H81"/>
    <mergeCell ref="G82:H82"/>
    <mergeCell ref="G83:H83"/>
    <mergeCell ref="G84:H84"/>
    <mergeCell ref="G75:H75"/>
    <mergeCell ref="G76:H76"/>
    <mergeCell ref="G77:H77"/>
    <mergeCell ref="G78:H78"/>
    <mergeCell ref="G79:H79"/>
    <mergeCell ref="G70:H70"/>
    <mergeCell ref="G71:H71"/>
    <mergeCell ref="G72:H72"/>
    <mergeCell ref="G73:H73"/>
    <mergeCell ref="G74:H74"/>
    <mergeCell ref="G65:H65"/>
    <mergeCell ref="G66:H66"/>
    <mergeCell ref="G67:H67"/>
    <mergeCell ref="G68:H68"/>
    <mergeCell ref="G69:H69"/>
    <mergeCell ref="G100:H100"/>
    <mergeCell ref="G101:H101"/>
    <mergeCell ref="G102:H102"/>
    <mergeCell ref="G103:H103"/>
    <mergeCell ref="G104:H104"/>
    <mergeCell ref="G95:H95"/>
    <mergeCell ref="G96:H96"/>
    <mergeCell ref="G97:H97"/>
    <mergeCell ref="G98:H98"/>
    <mergeCell ref="G99:H99"/>
    <mergeCell ref="G90:H90"/>
    <mergeCell ref="G91:H91"/>
    <mergeCell ref="G92:H92"/>
    <mergeCell ref="G93:H93"/>
    <mergeCell ref="G94:H94"/>
    <mergeCell ref="G85:H85"/>
    <mergeCell ref="G86:H86"/>
    <mergeCell ref="G87:H87"/>
    <mergeCell ref="G88:H88"/>
    <mergeCell ref="G89:H89"/>
    <mergeCell ref="G123:H123"/>
    <mergeCell ref="G124:H124"/>
    <mergeCell ref="G115:H115"/>
    <mergeCell ref="G116:H116"/>
    <mergeCell ref="G117:H117"/>
    <mergeCell ref="G118:H118"/>
    <mergeCell ref="G119:H119"/>
    <mergeCell ref="G110:H110"/>
    <mergeCell ref="G111:H111"/>
    <mergeCell ref="G112:H112"/>
    <mergeCell ref="G113:H113"/>
    <mergeCell ref="G114:H114"/>
    <mergeCell ref="G105:H105"/>
    <mergeCell ref="G106:H106"/>
    <mergeCell ref="G107:H107"/>
    <mergeCell ref="G108:H108"/>
    <mergeCell ref="G109:H109"/>
    <mergeCell ref="G162:H162"/>
    <mergeCell ref="J47:K47"/>
    <mergeCell ref="J48:K48"/>
    <mergeCell ref="J49:K49"/>
    <mergeCell ref="J50:K50"/>
    <mergeCell ref="J51:K51"/>
    <mergeCell ref="J52:K52"/>
    <mergeCell ref="J53:K53"/>
    <mergeCell ref="J54:K54"/>
    <mergeCell ref="J55:K55"/>
    <mergeCell ref="J56:K56"/>
    <mergeCell ref="J57:K57"/>
    <mergeCell ref="J58:K58"/>
    <mergeCell ref="J59:K59"/>
    <mergeCell ref="G155:H155"/>
    <mergeCell ref="G156:H156"/>
    <mergeCell ref="G157:H157"/>
    <mergeCell ref="G158:H158"/>
    <mergeCell ref="G159:H159"/>
    <mergeCell ref="G150:H150"/>
    <mergeCell ref="G151:H151"/>
    <mergeCell ref="G152:H152"/>
    <mergeCell ref="G153:H153"/>
    <mergeCell ref="G154:H154"/>
    <mergeCell ref="G145:H145"/>
    <mergeCell ref="G146:H146"/>
    <mergeCell ref="G147:H147"/>
    <mergeCell ref="G148:H148"/>
    <mergeCell ref="G149:H149"/>
    <mergeCell ref="G140:H140"/>
    <mergeCell ref="G141:H141"/>
    <mergeCell ref="G142:H142"/>
    <mergeCell ref="J65:K65"/>
    <mergeCell ref="J66:K66"/>
    <mergeCell ref="J67:K67"/>
    <mergeCell ref="J68:K68"/>
    <mergeCell ref="J69:K69"/>
    <mergeCell ref="J60:K60"/>
    <mergeCell ref="J61:K61"/>
    <mergeCell ref="J62:K62"/>
    <mergeCell ref="J63:K63"/>
    <mergeCell ref="J64:K64"/>
    <mergeCell ref="G160:H160"/>
    <mergeCell ref="G161:H161"/>
    <mergeCell ref="G143:H143"/>
    <mergeCell ref="G144:H144"/>
    <mergeCell ref="G135:H135"/>
    <mergeCell ref="G136:H136"/>
    <mergeCell ref="G137:H137"/>
    <mergeCell ref="G138:H138"/>
    <mergeCell ref="G139:H139"/>
    <mergeCell ref="G130:H130"/>
    <mergeCell ref="G131:H131"/>
    <mergeCell ref="G132:H132"/>
    <mergeCell ref="G133:H133"/>
    <mergeCell ref="G134:H134"/>
    <mergeCell ref="G125:H125"/>
    <mergeCell ref="G126:H126"/>
    <mergeCell ref="G127:H127"/>
    <mergeCell ref="G128:H128"/>
    <mergeCell ref="G129:H129"/>
    <mergeCell ref="G120:H120"/>
    <mergeCell ref="G121:H121"/>
    <mergeCell ref="G122:H122"/>
    <mergeCell ref="J85:K85"/>
    <mergeCell ref="J86:K86"/>
    <mergeCell ref="J87:K87"/>
    <mergeCell ref="J88:K88"/>
    <mergeCell ref="J89:K89"/>
    <mergeCell ref="J80:K80"/>
    <mergeCell ref="J81:K81"/>
    <mergeCell ref="J82:K82"/>
    <mergeCell ref="J83:K83"/>
    <mergeCell ref="J84:K84"/>
    <mergeCell ref="J75:K75"/>
    <mergeCell ref="J76:K76"/>
    <mergeCell ref="J77:K77"/>
    <mergeCell ref="J78:K78"/>
    <mergeCell ref="J79:K79"/>
    <mergeCell ref="J70:K70"/>
    <mergeCell ref="J71:K71"/>
    <mergeCell ref="J72:K72"/>
    <mergeCell ref="J73:K73"/>
    <mergeCell ref="J74:K74"/>
    <mergeCell ref="J105:K105"/>
    <mergeCell ref="J106:K106"/>
    <mergeCell ref="J107:K107"/>
    <mergeCell ref="J108:K108"/>
    <mergeCell ref="J109:K109"/>
    <mergeCell ref="J100:K100"/>
    <mergeCell ref="J101:K101"/>
    <mergeCell ref="J102:K102"/>
    <mergeCell ref="J103:K103"/>
    <mergeCell ref="J104:K104"/>
    <mergeCell ref="J95:K95"/>
    <mergeCell ref="J96:K96"/>
    <mergeCell ref="J97:K97"/>
    <mergeCell ref="J98:K98"/>
    <mergeCell ref="J99:K99"/>
    <mergeCell ref="J90:K90"/>
    <mergeCell ref="J91:K91"/>
    <mergeCell ref="J92:K92"/>
    <mergeCell ref="J93:K93"/>
    <mergeCell ref="J94:K94"/>
    <mergeCell ref="J125:K125"/>
    <mergeCell ref="J126:K126"/>
    <mergeCell ref="J127:K127"/>
    <mergeCell ref="J128:K128"/>
    <mergeCell ref="J129:K129"/>
    <mergeCell ref="J120:K120"/>
    <mergeCell ref="J121:K121"/>
    <mergeCell ref="J122:K122"/>
    <mergeCell ref="J123:K123"/>
    <mergeCell ref="J124:K124"/>
    <mergeCell ref="J115:K115"/>
    <mergeCell ref="J116:K116"/>
    <mergeCell ref="J117:K117"/>
    <mergeCell ref="J118:K118"/>
    <mergeCell ref="J119:K119"/>
    <mergeCell ref="J110:K110"/>
    <mergeCell ref="J111:K111"/>
    <mergeCell ref="J112:K112"/>
    <mergeCell ref="J113:K113"/>
    <mergeCell ref="J114:K114"/>
    <mergeCell ref="J146:K146"/>
    <mergeCell ref="J147:K147"/>
    <mergeCell ref="J148:K148"/>
    <mergeCell ref="J149:K149"/>
    <mergeCell ref="J140:K140"/>
    <mergeCell ref="J141:K141"/>
    <mergeCell ref="J142:K142"/>
    <mergeCell ref="J143:K143"/>
    <mergeCell ref="J144:K144"/>
    <mergeCell ref="J135:K135"/>
    <mergeCell ref="J136:K136"/>
    <mergeCell ref="J137:K137"/>
    <mergeCell ref="J138:K138"/>
    <mergeCell ref="J139:K139"/>
    <mergeCell ref="J130:K130"/>
    <mergeCell ref="J131:K131"/>
    <mergeCell ref="J132:K132"/>
    <mergeCell ref="J133:K133"/>
    <mergeCell ref="J134:K134"/>
    <mergeCell ref="J160:K160"/>
    <mergeCell ref="J161:K161"/>
    <mergeCell ref="J162:K162"/>
    <mergeCell ref="M47:N47"/>
    <mergeCell ref="M48:N48"/>
    <mergeCell ref="M49:N49"/>
    <mergeCell ref="M50:N50"/>
    <mergeCell ref="M51:N51"/>
    <mergeCell ref="M52:N52"/>
    <mergeCell ref="M53:N53"/>
    <mergeCell ref="M54:N54"/>
    <mergeCell ref="M55:N55"/>
    <mergeCell ref="M56:N56"/>
    <mergeCell ref="M57:N57"/>
    <mergeCell ref="M58:N58"/>
    <mergeCell ref="M59:N59"/>
    <mergeCell ref="J155:K155"/>
    <mergeCell ref="J156:K156"/>
    <mergeCell ref="J157:K157"/>
    <mergeCell ref="J158:K158"/>
    <mergeCell ref="J159:K159"/>
    <mergeCell ref="J150:K150"/>
    <mergeCell ref="J151:K151"/>
    <mergeCell ref="J152:K152"/>
    <mergeCell ref="J153:K153"/>
    <mergeCell ref="J154:K154"/>
    <mergeCell ref="J145:K145"/>
    <mergeCell ref="M80:N80"/>
    <mergeCell ref="M81:N81"/>
    <mergeCell ref="M82:N82"/>
    <mergeCell ref="M83:N83"/>
    <mergeCell ref="M84:N84"/>
    <mergeCell ref="M75:N75"/>
    <mergeCell ref="M76:N76"/>
    <mergeCell ref="M77:N77"/>
    <mergeCell ref="M78:N78"/>
    <mergeCell ref="M79:N79"/>
    <mergeCell ref="M70:N70"/>
    <mergeCell ref="M71:N71"/>
    <mergeCell ref="M72:N72"/>
    <mergeCell ref="M73:N73"/>
    <mergeCell ref="M74:N74"/>
    <mergeCell ref="M65:N65"/>
    <mergeCell ref="M66:N66"/>
    <mergeCell ref="M67:N67"/>
    <mergeCell ref="M68:N68"/>
    <mergeCell ref="M69:N69"/>
    <mergeCell ref="M100:N100"/>
    <mergeCell ref="M101:N101"/>
    <mergeCell ref="M102:N102"/>
    <mergeCell ref="M103:N103"/>
    <mergeCell ref="M104:N104"/>
    <mergeCell ref="M95:N95"/>
    <mergeCell ref="M96:N96"/>
    <mergeCell ref="M97:N97"/>
    <mergeCell ref="M98:N98"/>
    <mergeCell ref="M99:N99"/>
    <mergeCell ref="M90:N90"/>
    <mergeCell ref="M91:N91"/>
    <mergeCell ref="M92:N92"/>
    <mergeCell ref="M93:N93"/>
    <mergeCell ref="M94:N94"/>
    <mergeCell ref="M85:N85"/>
    <mergeCell ref="M86:N86"/>
    <mergeCell ref="M87:N87"/>
    <mergeCell ref="M88:N88"/>
    <mergeCell ref="M89:N89"/>
    <mergeCell ref="M123:N123"/>
    <mergeCell ref="M124:N124"/>
    <mergeCell ref="M115:N115"/>
    <mergeCell ref="M116:N116"/>
    <mergeCell ref="M117:N117"/>
    <mergeCell ref="M118:N118"/>
    <mergeCell ref="M119:N119"/>
    <mergeCell ref="M110:N110"/>
    <mergeCell ref="M111:N111"/>
    <mergeCell ref="M112:N112"/>
    <mergeCell ref="M113:N113"/>
    <mergeCell ref="M114:N114"/>
    <mergeCell ref="M105:N105"/>
    <mergeCell ref="M106:N106"/>
    <mergeCell ref="M107:N107"/>
    <mergeCell ref="M108:N108"/>
    <mergeCell ref="M109:N109"/>
    <mergeCell ref="M162:N162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56:Q56"/>
    <mergeCell ref="P57:Q57"/>
    <mergeCell ref="P58:Q58"/>
    <mergeCell ref="P59:Q59"/>
    <mergeCell ref="M155:N155"/>
    <mergeCell ref="M156:N156"/>
    <mergeCell ref="M157:N157"/>
    <mergeCell ref="M158:N158"/>
    <mergeCell ref="M159:N159"/>
    <mergeCell ref="M150:N150"/>
    <mergeCell ref="M151:N151"/>
    <mergeCell ref="M152:N152"/>
    <mergeCell ref="M153:N153"/>
    <mergeCell ref="M154:N154"/>
    <mergeCell ref="M145:N145"/>
    <mergeCell ref="M146:N146"/>
    <mergeCell ref="M147:N147"/>
    <mergeCell ref="M148:N148"/>
    <mergeCell ref="M149:N149"/>
    <mergeCell ref="M140:N140"/>
    <mergeCell ref="M141:N141"/>
    <mergeCell ref="M142:N142"/>
    <mergeCell ref="P65:Q65"/>
    <mergeCell ref="P66:Q66"/>
    <mergeCell ref="P67:Q67"/>
    <mergeCell ref="P68:Q68"/>
    <mergeCell ref="P69:Q69"/>
    <mergeCell ref="P60:Q60"/>
    <mergeCell ref="P61:Q61"/>
    <mergeCell ref="P62:Q62"/>
    <mergeCell ref="P63:Q63"/>
    <mergeCell ref="P64:Q64"/>
    <mergeCell ref="M160:N160"/>
    <mergeCell ref="M161:N161"/>
    <mergeCell ref="M143:N143"/>
    <mergeCell ref="M144:N144"/>
    <mergeCell ref="M135:N135"/>
    <mergeCell ref="M136:N136"/>
    <mergeCell ref="M137:N137"/>
    <mergeCell ref="M138:N138"/>
    <mergeCell ref="M139:N139"/>
    <mergeCell ref="M130:N130"/>
    <mergeCell ref="M131:N131"/>
    <mergeCell ref="M132:N132"/>
    <mergeCell ref="M133:N133"/>
    <mergeCell ref="M134:N134"/>
    <mergeCell ref="M125:N125"/>
    <mergeCell ref="M126:N126"/>
    <mergeCell ref="M127:N127"/>
    <mergeCell ref="M128:N128"/>
    <mergeCell ref="M129:N129"/>
    <mergeCell ref="M120:N120"/>
    <mergeCell ref="M121:N121"/>
    <mergeCell ref="M122:N122"/>
    <mergeCell ref="P85:Q85"/>
    <mergeCell ref="P86:Q86"/>
    <mergeCell ref="P87:Q87"/>
    <mergeCell ref="P88:Q88"/>
    <mergeCell ref="P89:Q89"/>
    <mergeCell ref="P80:Q80"/>
    <mergeCell ref="P81:Q81"/>
    <mergeCell ref="P82:Q82"/>
    <mergeCell ref="P83:Q83"/>
    <mergeCell ref="P84:Q84"/>
    <mergeCell ref="P75:Q75"/>
    <mergeCell ref="P76:Q76"/>
    <mergeCell ref="P77:Q77"/>
    <mergeCell ref="P78:Q78"/>
    <mergeCell ref="P79:Q79"/>
    <mergeCell ref="P70:Q70"/>
    <mergeCell ref="P71:Q71"/>
    <mergeCell ref="P72:Q72"/>
    <mergeCell ref="P73:Q73"/>
    <mergeCell ref="P74:Q74"/>
    <mergeCell ref="P105:Q105"/>
    <mergeCell ref="P106:Q106"/>
    <mergeCell ref="P107:Q107"/>
    <mergeCell ref="P108:Q108"/>
    <mergeCell ref="P109:Q109"/>
    <mergeCell ref="P100:Q100"/>
    <mergeCell ref="P101:Q101"/>
    <mergeCell ref="P102:Q102"/>
    <mergeCell ref="P103:Q103"/>
    <mergeCell ref="P104:Q104"/>
    <mergeCell ref="P95:Q95"/>
    <mergeCell ref="P96:Q96"/>
    <mergeCell ref="P97:Q97"/>
    <mergeCell ref="P98:Q98"/>
    <mergeCell ref="P99:Q99"/>
    <mergeCell ref="P90:Q90"/>
    <mergeCell ref="P91:Q91"/>
    <mergeCell ref="P92:Q92"/>
    <mergeCell ref="P93:Q93"/>
    <mergeCell ref="P94:Q94"/>
    <mergeCell ref="P125:Q125"/>
    <mergeCell ref="P126:Q126"/>
    <mergeCell ref="P127:Q127"/>
    <mergeCell ref="P128:Q128"/>
    <mergeCell ref="P129:Q129"/>
    <mergeCell ref="P120:Q120"/>
    <mergeCell ref="P121:Q121"/>
    <mergeCell ref="P122:Q122"/>
    <mergeCell ref="P123:Q123"/>
    <mergeCell ref="P124:Q124"/>
    <mergeCell ref="P115:Q115"/>
    <mergeCell ref="P116:Q116"/>
    <mergeCell ref="P117:Q117"/>
    <mergeCell ref="P118:Q118"/>
    <mergeCell ref="P119:Q119"/>
    <mergeCell ref="P110:Q110"/>
    <mergeCell ref="P111:Q111"/>
    <mergeCell ref="P112:Q112"/>
    <mergeCell ref="P113:Q113"/>
    <mergeCell ref="P114:Q114"/>
    <mergeCell ref="P146:Q146"/>
    <mergeCell ref="P147:Q147"/>
    <mergeCell ref="P148:Q148"/>
    <mergeCell ref="P149:Q149"/>
    <mergeCell ref="P140:Q140"/>
    <mergeCell ref="P141:Q141"/>
    <mergeCell ref="P142:Q142"/>
    <mergeCell ref="P143:Q143"/>
    <mergeCell ref="P144:Q144"/>
    <mergeCell ref="P135:Q135"/>
    <mergeCell ref="P136:Q136"/>
    <mergeCell ref="P137:Q137"/>
    <mergeCell ref="P138:Q138"/>
    <mergeCell ref="P139:Q139"/>
    <mergeCell ref="P130:Q130"/>
    <mergeCell ref="P131:Q131"/>
    <mergeCell ref="P132:Q132"/>
    <mergeCell ref="P133:Q133"/>
    <mergeCell ref="P134:Q134"/>
    <mergeCell ref="S63:T63"/>
    <mergeCell ref="S64:T64"/>
    <mergeCell ref="P160:Q160"/>
    <mergeCell ref="P161:Q161"/>
    <mergeCell ref="P162:Q162"/>
    <mergeCell ref="S47:T47"/>
    <mergeCell ref="S48:T48"/>
    <mergeCell ref="S49:T49"/>
    <mergeCell ref="S50:T50"/>
    <mergeCell ref="S51:T51"/>
    <mergeCell ref="S52:T52"/>
    <mergeCell ref="S53:T53"/>
    <mergeCell ref="S54:T54"/>
    <mergeCell ref="S55:T55"/>
    <mergeCell ref="S56:T56"/>
    <mergeCell ref="S57:T57"/>
    <mergeCell ref="S58:T58"/>
    <mergeCell ref="S59:T59"/>
    <mergeCell ref="P155:Q155"/>
    <mergeCell ref="P156:Q156"/>
    <mergeCell ref="P157:Q157"/>
    <mergeCell ref="P158:Q158"/>
    <mergeCell ref="P159:Q159"/>
    <mergeCell ref="P150:Q150"/>
    <mergeCell ref="P151:Q151"/>
    <mergeCell ref="P152:Q152"/>
    <mergeCell ref="P153:Q153"/>
    <mergeCell ref="P154:Q154"/>
    <mergeCell ref="P145:Q145"/>
    <mergeCell ref="S80:T80"/>
    <mergeCell ref="S81:T81"/>
    <mergeCell ref="S82:T82"/>
    <mergeCell ref="S83:T83"/>
    <mergeCell ref="S84:T84"/>
    <mergeCell ref="S75:T75"/>
    <mergeCell ref="S76:T76"/>
    <mergeCell ref="S77:T77"/>
    <mergeCell ref="S78:T78"/>
    <mergeCell ref="S79:T79"/>
    <mergeCell ref="S70:T70"/>
    <mergeCell ref="S71:T71"/>
    <mergeCell ref="S72:T72"/>
    <mergeCell ref="S73:T73"/>
    <mergeCell ref="S74:T74"/>
    <mergeCell ref="S65:T65"/>
    <mergeCell ref="S66:T66"/>
    <mergeCell ref="S67:T67"/>
    <mergeCell ref="S68:T68"/>
    <mergeCell ref="S69:T69"/>
    <mergeCell ref="S100:T100"/>
    <mergeCell ref="S101:T101"/>
    <mergeCell ref="S102:T102"/>
    <mergeCell ref="S103:T103"/>
    <mergeCell ref="S104:T104"/>
    <mergeCell ref="S95:T95"/>
    <mergeCell ref="S96:T96"/>
    <mergeCell ref="S97:T97"/>
    <mergeCell ref="S98:T98"/>
    <mergeCell ref="S99:T99"/>
    <mergeCell ref="S90:T90"/>
    <mergeCell ref="S91:T91"/>
    <mergeCell ref="S92:T92"/>
    <mergeCell ref="S93:T93"/>
    <mergeCell ref="S94:T94"/>
    <mergeCell ref="S85:T85"/>
    <mergeCell ref="S86:T86"/>
    <mergeCell ref="S87:T87"/>
    <mergeCell ref="S88:T88"/>
    <mergeCell ref="S89:T89"/>
    <mergeCell ref="S120:T120"/>
    <mergeCell ref="S121:T121"/>
    <mergeCell ref="S122:T122"/>
    <mergeCell ref="S123:T123"/>
    <mergeCell ref="S124:T124"/>
    <mergeCell ref="S115:T115"/>
    <mergeCell ref="S116:T116"/>
    <mergeCell ref="S117:T117"/>
    <mergeCell ref="S118:T118"/>
    <mergeCell ref="S119:T119"/>
    <mergeCell ref="S110:T110"/>
    <mergeCell ref="S111:T111"/>
    <mergeCell ref="S112:T112"/>
    <mergeCell ref="S113:T113"/>
    <mergeCell ref="S114:T114"/>
    <mergeCell ref="S105:T105"/>
    <mergeCell ref="S106:T106"/>
    <mergeCell ref="S107:T107"/>
    <mergeCell ref="S108:T108"/>
    <mergeCell ref="S109:T109"/>
    <mergeCell ref="S141:T141"/>
    <mergeCell ref="S142:T142"/>
    <mergeCell ref="S143:T143"/>
    <mergeCell ref="S144:T144"/>
    <mergeCell ref="S135:T135"/>
    <mergeCell ref="S136:T136"/>
    <mergeCell ref="S137:T137"/>
    <mergeCell ref="S138:T138"/>
    <mergeCell ref="S139:T139"/>
    <mergeCell ref="S130:T130"/>
    <mergeCell ref="S131:T131"/>
    <mergeCell ref="S132:T132"/>
    <mergeCell ref="S133:T133"/>
    <mergeCell ref="S134:T134"/>
    <mergeCell ref="S125:T125"/>
    <mergeCell ref="S126:T126"/>
    <mergeCell ref="S127:T127"/>
    <mergeCell ref="S128:T128"/>
    <mergeCell ref="S129:T129"/>
    <mergeCell ref="S160:T160"/>
    <mergeCell ref="S161:T161"/>
    <mergeCell ref="S162:T162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S155:T155"/>
    <mergeCell ref="S156:T156"/>
    <mergeCell ref="S157:T157"/>
    <mergeCell ref="S158:T158"/>
    <mergeCell ref="S159:T159"/>
    <mergeCell ref="S150:T150"/>
    <mergeCell ref="S151:T151"/>
    <mergeCell ref="S152:T152"/>
    <mergeCell ref="S153:T153"/>
    <mergeCell ref="S154:T154"/>
    <mergeCell ref="S145:T145"/>
    <mergeCell ref="S146:T146"/>
    <mergeCell ref="S147:T147"/>
    <mergeCell ref="S148:T148"/>
    <mergeCell ref="S149:T149"/>
    <mergeCell ref="S140:T140"/>
    <mergeCell ref="V75:W75"/>
    <mergeCell ref="V76:W76"/>
    <mergeCell ref="V77:W77"/>
    <mergeCell ref="V78:W78"/>
    <mergeCell ref="V79:W79"/>
    <mergeCell ref="V70:W70"/>
    <mergeCell ref="V71:W71"/>
    <mergeCell ref="V72:W72"/>
    <mergeCell ref="V73:W73"/>
    <mergeCell ref="V74:W74"/>
    <mergeCell ref="V65:W65"/>
    <mergeCell ref="V66:W66"/>
    <mergeCell ref="V67:W67"/>
    <mergeCell ref="V68:W68"/>
    <mergeCell ref="V69:W69"/>
    <mergeCell ref="V60:W60"/>
    <mergeCell ref="V61:W61"/>
    <mergeCell ref="V62:W62"/>
    <mergeCell ref="V63:W63"/>
    <mergeCell ref="V64:W64"/>
    <mergeCell ref="V95:W95"/>
    <mergeCell ref="V96:W96"/>
    <mergeCell ref="V97:W97"/>
    <mergeCell ref="V98:W98"/>
    <mergeCell ref="V99:W99"/>
    <mergeCell ref="V90:W90"/>
    <mergeCell ref="V91:W91"/>
    <mergeCell ref="V92:W92"/>
    <mergeCell ref="V93:W93"/>
    <mergeCell ref="V94:W94"/>
    <mergeCell ref="V85:W85"/>
    <mergeCell ref="V86:W86"/>
    <mergeCell ref="V87:W87"/>
    <mergeCell ref="V88:W88"/>
    <mergeCell ref="V89:W89"/>
    <mergeCell ref="V80:W80"/>
    <mergeCell ref="V81:W81"/>
    <mergeCell ref="V82:W82"/>
    <mergeCell ref="V83:W83"/>
    <mergeCell ref="V84:W84"/>
    <mergeCell ref="V115:W115"/>
    <mergeCell ref="V116:W116"/>
    <mergeCell ref="V117:W117"/>
    <mergeCell ref="V118:W118"/>
    <mergeCell ref="V119:W119"/>
    <mergeCell ref="V110:W110"/>
    <mergeCell ref="V111:W111"/>
    <mergeCell ref="V112:W112"/>
    <mergeCell ref="V113:W113"/>
    <mergeCell ref="V114:W114"/>
    <mergeCell ref="V105:W105"/>
    <mergeCell ref="V106:W106"/>
    <mergeCell ref="V107:W107"/>
    <mergeCell ref="V108:W108"/>
    <mergeCell ref="V109:W109"/>
    <mergeCell ref="V100:W100"/>
    <mergeCell ref="V101:W101"/>
    <mergeCell ref="V102:W102"/>
    <mergeCell ref="V103:W103"/>
    <mergeCell ref="V104:W104"/>
    <mergeCell ref="V136:W136"/>
    <mergeCell ref="V137:W137"/>
    <mergeCell ref="V138:W138"/>
    <mergeCell ref="V139:W139"/>
    <mergeCell ref="V130:W130"/>
    <mergeCell ref="V131:W131"/>
    <mergeCell ref="V132:W132"/>
    <mergeCell ref="V133:W133"/>
    <mergeCell ref="V134:W134"/>
    <mergeCell ref="V125:W125"/>
    <mergeCell ref="V126:W126"/>
    <mergeCell ref="V127:W127"/>
    <mergeCell ref="V128:W128"/>
    <mergeCell ref="V129:W129"/>
    <mergeCell ref="V120:W120"/>
    <mergeCell ref="V121:W121"/>
    <mergeCell ref="V122:W122"/>
    <mergeCell ref="V123:W123"/>
    <mergeCell ref="V124:W124"/>
    <mergeCell ref="S23:T23"/>
    <mergeCell ref="V23:W23"/>
    <mergeCell ref="Y23:Z23"/>
    <mergeCell ref="AB23:AC23"/>
    <mergeCell ref="D23:E23"/>
    <mergeCell ref="G23:H23"/>
    <mergeCell ref="J23:K23"/>
    <mergeCell ref="M23:N23"/>
    <mergeCell ref="V160:W160"/>
    <mergeCell ref="V161:W161"/>
    <mergeCell ref="V162:W162"/>
    <mergeCell ref="V155:W155"/>
    <mergeCell ref="V156:W156"/>
    <mergeCell ref="V157:W157"/>
    <mergeCell ref="V158:W158"/>
    <mergeCell ref="V159:W159"/>
    <mergeCell ref="V150:W150"/>
    <mergeCell ref="V151:W151"/>
    <mergeCell ref="V152:W152"/>
    <mergeCell ref="V153:W153"/>
    <mergeCell ref="V154:W154"/>
    <mergeCell ref="V145:W145"/>
    <mergeCell ref="V146:W146"/>
    <mergeCell ref="V147:W147"/>
    <mergeCell ref="V148:W148"/>
    <mergeCell ref="V149:W149"/>
    <mergeCell ref="V140:W140"/>
    <mergeCell ref="V141:W141"/>
    <mergeCell ref="V142:W142"/>
    <mergeCell ref="V143:W143"/>
    <mergeCell ref="V144:W144"/>
    <mergeCell ref="V135:W135"/>
    <mergeCell ref="AB26:AC26"/>
    <mergeCell ref="P25:Q25"/>
    <mergeCell ref="S25:T25"/>
    <mergeCell ref="V25:W25"/>
    <mergeCell ref="Y25:Z25"/>
    <mergeCell ref="AB25:AC25"/>
    <mergeCell ref="P24:Q24"/>
    <mergeCell ref="S24:T24"/>
    <mergeCell ref="V24:W24"/>
    <mergeCell ref="Y24:Z24"/>
    <mergeCell ref="AB24:AC24"/>
    <mergeCell ref="B24:B26"/>
    <mergeCell ref="D24:E24"/>
    <mergeCell ref="G24:H24"/>
    <mergeCell ref="J24:K24"/>
    <mergeCell ref="M24:N24"/>
    <mergeCell ref="D25:E25"/>
    <mergeCell ref="G25:H25"/>
    <mergeCell ref="J25:K25"/>
    <mergeCell ref="M25:N25"/>
    <mergeCell ref="D26:E26"/>
    <mergeCell ref="G26:H26"/>
    <mergeCell ref="J26:K26"/>
    <mergeCell ref="M26:N26"/>
    <mergeCell ref="AB28:AC28"/>
    <mergeCell ref="P27:Q27"/>
    <mergeCell ref="S27:T27"/>
    <mergeCell ref="V27:W27"/>
    <mergeCell ref="Y27:Z27"/>
    <mergeCell ref="AB27:AC27"/>
    <mergeCell ref="B27:B29"/>
    <mergeCell ref="D27:E27"/>
    <mergeCell ref="G27:H27"/>
    <mergeCell ref="J27:K27"/>
    <mergeCell ref="M27:N27"/>
    <mergeCell ref="D28:E28"/>
    <mergeCell ref="G28:H28"/>
    <mergeCell ref="J28:K28"/>
    <mergeCell ref="M28:N28"/>
    <mergeCell ref="D29:E29"/>
    <mergeCell ref="G29:H29"/>
    <mergeCell ref="J29:K29"/>
    <mergeCell ref="M29:N29"/>
    <mergeCell ref="B33:B34"/>
    <mergeCell ref="D33:E33"/>
    <mergeCell ref="G33:H33"/>
    <mergeCell ref="J33:K33"/>
    <mergeCell ref="M33:N33"/>
    <mergeCell ref="P33:Q33"/>
    <mergeCell ref="S33:T33"/>
    <mergeCell ref="V33:W33"/>
    <mergeCell ref="Y33:Z33"/>
    <mergeCell ref="AB33:AC33"/>
    <mergeCell ref="D34:E34"/>
    <mergeCell ref="G34:H34"/>
    <mergeCell ref="P32:Q32"/>
    <mergeCell ref="S32:T32"/>
    <mergeCell ref="V32:W32"/>
    <mergeCell ref="Y32:Z32"/>
    <mergeCell ref="AB32:AC32"/>
    <mergeCell ref="B30:B32"/>
    <mergeCell ref="D30:E30"/>
    <mergeCell ref="G30:H30"/>
    <mergeCell ref="J30:K30"/>
    <mergeCell ref="M30:N30"/>
    <mergeCell ref="D31:E31"/>
    <mergeCell ref="G31:H31"/>
    <mergeCell ref="J31:K31"/>
    <mergeCell ref="M31:N31"/>
    <mergeCell ref="D32:E32"/>
    <mergeCell ref="G32:H32"/>
    <mergeCell ref="J32:K32"/>
    <mergeCell ref="M32:N32"/>
    <mergeCell ref="AB22:AC22"/>
    <mergeCell ref="Y34:Z34"/>
    <mergeCell ref="AB34:AC34"/>
    <mergeCell ref="D35:E35"/>
    <mergeCell ref="G35:H35"/>
    <mergeCell ref="J35:K35"/>
    <mergeCell ref="M35:N35"/>
    <mergeCell ref="P35:Q35"/>
    <mergeCell ref="S35:T35"/>
    <mergeCell ref="V35:W35"/>
    <mergeCell ref="Y35:Z35"/>
    <mergeCell ref="AB35:AC35"/>
    <mergeCell ref="J34:K34"/>
    <mergeCell ref="M34:N34"/>
    <mergeCell ref="P34:Q34"/>
    <mergeCell ref="S34:T34"/>
    <mergeCell ref="V34:W34"/>
    <mergeCell ref="P31:Q31"/>
    <mergeCell ref="S31:T31"/>
    <mergeCell ref="V31:W31"/>
    <mergeCell ref="Y31:Z31"/>
    <mergeCell ref="AB31:AC31"/>
    <mergeCell ref="P30:Q30"/>
    <mergeCell ref="S30:T30"/>
    <mergeCell ref="V30:W30"/>
    <mergeCell ref="Y30:Z30"/>
    <mergeCell ref="AB30:AC30"/>
    <mergeCell ref="P29:Q29"/>
    <mergeCell ref="S29:T29"/>
    <mergeCell ref="V29:W29"/>
    <mergeCell ref="Y29:Z29"/>
    <mergeCell ref="AB29:AC29"/>
    <mergeCell ref="Y47:Z47"/>
    <mergeCell ref="Y48:Z48"/>
    <mergeCell ref="Y49:Z49"/>
    <mergeCell ref="Y50:Z50"/>
    <mergeCell ref="Y51:Z51"/>
    <mergeCell ref="Y42:Z42"/>
    <mergeCell ref="Y43:Z43"/>
    <mergeCell ref="Y44:Z44"/>
    <mergeCell ref="Y45:Z45"/>
    <mergeCell ref="Y46:Z46"/>
    <mergeCell ref="Y37:Z37"/>
    <mergeCell ref="Y38:Z38"/>
    <mergeCell ref="Y39:Z39"/>
    <mergeCell ref="Y40:Z40"/>
    <mergeCell ref="Y41:Z41"/>
    <mergeCell ref="D22:E22"/>
    <mergeCell ref="G22:H22"/>
    <mergeCell ref="J22:K22"/>
    <mergeCell ref="M22:N22"/>
    <mergeCell ref="P22:Q22"/>
    <mergeCell ref="S22:T22"/>
    <mergeCell ref="V22:W22"/>
    <mergeCell ref="Y22:Z22"/>
    <mergeCell ref="P28:Q28"/>
    <mergeCell ref="S28:T28"/>
    <mergeCell ref="V28:W28"/>
    <mergeCell ref="Y28:Z28"/>
    <mergeCell ref="P26:Q26"/>
    <mergeCell ref="S26:T26"/>
    <mergeCell ref="V26:W26"/>
    <mergeCell ref="Y26:Z26"/>
    <mergeCell ref="P23:Q23"/>
    <mergeCell ref="Y67:Z67"/>
    <mergeCell ref="Y68:Z68"/>
    <mergeCell ref="Y69:Z69"/>
    <mergeCell ref="Y70:Z70"/>
    <mergeCell ref="Y71:Z71"/>
    <mergeCell ref="Y62:Z62"/>
    <mergeCell ref="Y63:Z63"/>
    <mergeCell ref="Y64:Z64"/>
    <mergeCell ref="Y65:Z65"/>
    <mergeCell ref="Y66:Z66"/>
    <mergeCell ref="Y57:Z57"/>
    <mergeCell ref="Y58:Z58"/>
    <mergeCell ref="Y59:Z59"/>
    <mergeCell ref="Y60:Z60"/>
    <mergeCell ref="Y61:Z61"/>
    <mergeCell ref="Y52:Z52"/>
    <mergeCell ref="Y53:Z53"/>
    <mergeCell ref="Y54:Z54"/>
    <mergeCell ref="Y55:Z55"/>
    <mergeCell ref="Y56:Z56"/>
    <mergeCell ref="Y87:Z87"/>
    <mergeCell ref="Y88:Z88"/>
    <mergeCell ref="Y89:Z89"/>
    <mergeCell ref="Y90:Z90"/>
    <mergeCell ref="Y91:Z91"/>
    <mergeCell ref="Y82:Z82"/>
    <mergeCell ref="Y83:Z83"/>
    <mergeCell ref="Y84:Z84"/>
    <mergeCell ref="Y85:Z85"/>
    <mergeCell ref="Y86:Z86"/>
    <mergeCell ref="Y77:Z77"/>
    <mergeCell ref="Y78:Z78"/>
    <mergeCell ref="Y79:Z79"/>
    <mergeCell ref="Y80:Z80"/>
    <mergeCell ref="Y81:Z81"/>
    <mergeCell ref="Y72:Z72"/>
    <mergeCell ref="Y73:Z73"/>
    <mergeCell ref="Y74:Z74"/>
    <mergeCell ref="Y75:Z75"/>
    <mergeCell ref="Y76:Z76"/>
    <mergeCell ref="Y107:Z107"/>
    <mergeCell ref="Y108:Z108"/>
    <mergeCell ref="Y109:Z109"/>
    <mergeCell ref="Y110:Z110"/>
    <mergeCell ref="Y111:Z111"/>
    <mergeCell ref="Y102:Z102"/>
    <mergeCell ref="Y103:Z103"/>
    <mergeCell ref="Y104:Z104"/>
    <mergeCell ref="Y105:Z105"/>
    <mergeCell ref="Y106:Z106"/>
    <mergeCell ref="Y97:Z97"/>
    <mergeCell ref="Y98:Z98"/>
    <mergeCell ref="Y99:Z99"/>
    <mergeCell ref="Y100:Z100"/>
    <mergeCell ref="Y101:Z101"/>
    <mergeCell ref="Y92:Z92"/>
    <mergeCell ref="Y93:Z93"/>
    <mergeCell ref="Y94:Z94"/>
    <mergeCell ref="Y95:Z95"/>
    <mergeCell ref="Y96:Z96"/>
    <mergeCell ref="Y127:Z127"/>
    <mergeCell ref="Y128:Z128"/>
    <mergeCell ref="Y129:Z129"/>
    <mergeCell ref="Y130:Z130"/>
    <mergeCell ref="Y131:Z131"/>
    <mergeCell ref="Y122:Z122"/>
    <mergeCell ref="Y123:Z123"/>
    <mergeCell ref="Y124:Z124"/>
    <mergeCell ref="Y125:Z125"/>
    <mergeCell ref="Y126:Z126"/>
    <mergeCell ref="Y117:Z117"/>
    <mergeCell ref="Y118:Z118"/>
    <mergeCell ref="Y119:Z119"/>
    <mergeCell ref="Y120:Z120"/>
    <mergeCell ref="Y121:Z121"/>
    <mergeCell ref="Y112:Z112"/>
    <mergeCell ref="Y113:Z113"/>
    <mergeCell ref="Y114:Z114"/>
    <mergeCell ref="Y115:Z115"/>
    <mergeCell ref="Y116:Z116"/>
    <mergeCell ref="Y149:Z149"/>
    <mergeCell ref="Y150:Z150"/>
    <mergeCell ref="Y151:Z151"/>
    <mergeCell ref="Y142:Z142"/>
    <mergeCell ref="Y143:Z143"/>
    <mergeCell ref="Y144:Z144"/>
    <mergeCell ref="Y145:Z145"/>
    <mergeCell ref="Y146:Z146"/>
    <mergeCell ref="Y137:Z137"/>
    <mergeCell ref="Y138:Z138"/>
    <mergeCell ref="Y139:Z139"/>
    <mergeCell ref="Y140:Z140"/>
    <mergeCell ref="Y141:Z141"/>
    <mergeCell ref="Y132:Z132"/>
    <mergeCell ref="Y133:Z133"/>
    <mergeCell ref="Y134:Z134"/>
    <mergeCell ref="Y135:Z135"/>
    <mergeCell ref="Y136:Z136"/>
    <mergeCell ref="M5:O5"/>
    <mergeCell ref="P5:R5"/>
    <mergeCell ref="S5:U5"/>
    <mergeCell ref="G6:H6"/>
    <mergeCell ref="J6:K6"/>
    <mergeCell ref="M6:N6"/>
    <mergeCell ref="P6:Q6"/>
    <mergeCell ref="S6:T6"/>
    <mergeCell ref="D3:F3"/>
    <mergeCell ref="G4:H4"/>
    <mergeCell ref="J4:K4"/>
    <mergeCell ref="M4:N4"/>
    <mergeCell ref="P4:Q4"/>
    <mergeCell ref="S4:T4"/>
    <mergeCell ref="G3:I3"/>
    <mergeCell ref="J3:L3"/>
    <mergeCell ref="M3:O3"/>
    <mergeCell ref="P3:R3"/>
    <mergeCell ref="S3:U3"/>
    <mergeCell ref="D5:F5"/>
    <mergeCell ref="G5:I5"/>
    <mergeCell ref="J5:L5"/>
    <mergeCell ref="D4:E4"/>
    <mergeCell ref="D6:E6"/>
    <mergeCell ref="D177:E177"/>
    <mergeCell ref="G177:H177"/>
    <mergeCell ref="J177:K177"/>
    <mergeCell ref="M177:N177"/>
    <mergeCell ref="P177:Q177"/>
    <mergeCell ref="S177:T177"/>
    <mergeCell ref="V177:W177"/>
    <mergeCell ref="Y177:Z177"/>
    <mergeCell ref="AB177:AC177"/>
    <mergeCell ref="J7:L7"/>
    <mergeCell ref="M7:O7"/>
    <mergeCell ref="P7:R7"/>
    <mergeCell ref="S7:U7"/>
    <mergeCell ref="G8:H8"/>
    <mergeCell ref="J8:K8"/>
    <mergeCell ref="M8:N8"/>
    <mergeCell ref="P8:Q8"/>
    <mergeCell ref="S8:T8"/>
    <mergeCell ref="D8:E8"/>
    <mergeCell ref="Y162:Z162"/>
    <mergeCell ref="Y157:Z157"/>
    <mergeCell ref="Y158:Z158"/>
    <mergeCell ref="Y159:Z159"/>
    <mergeCell ref="Y160:Z160"/>
    <mergeCell ref="Y161:Z161"/>
    <mergeCell ref="Y152:Z152"/>
    <mergeCell ref="Y153:Z153"/>
    <mergeCell ref="Y154:Z154"/>
    <mergeCell ref="Y155:Z155"/>
    <mergeCell ref="Y156:Z156"/>
    <mergeCell ref="Y147:Z147"/>
    <mergeCell ref="Y148:Z148"/>
    <mergeCell ref="P180:Q180"/>
    <mergeCell ref="S180:T180"/>
    <mergeCell ref="V180:W180"/>
    <mergeCell ref="Y180:Z180"/>
    <mergeCell ref="AB180:AC180"/>
    <mergeCell ref="P179:Q179"/>
    <mergeCell ref="S179:T179"/>
    <mergeCell ref="V179:W179"/>
    <mergeCell ref="Y179:Z179"/>
    <mergeCell ref="AB179:AC179"/>
    <mergeCell ref="P178:Q178"/>
    <mergeCell ref="S178:T178"/>
    <mergeCell ref="V178:W178"/>
    <mergeCell ref="Y178:Z178"/>
    <mergeCell ref="AB178:AC178"/>
    <mergeCell ref="B178:B180"/>
    <mergeCell ref="D178:E178"/>
    <mergeCell ref="G178:H178"/>
    <mergeCell ref="J178:K178"/>
    <mergeCell ref="M178:N178"/>
    <mergeCell ref="D179:E179"/>
    <mergeCell ref="G179:H179"/>
    <mergeCell ref="J179:K179"/>
    <mergeCell ref="M179:N179"/>
    <mergeCell ref="D180:E180"/>
    <mergeCell ref="G180:H180"/>
    <mergeCell ref="J180:K180"/>
    <mergeCell ref="M180:N180"/>
    <mergeCell ref="S181:T181"/>
    <mergeCell ref="V181:W181"/>
    <mergeCell ref="Y181:Z181"/>
    <mergeCell ref="AB181:AC181"/>
    <mergeCell ref="D182:E182"/>
    <mergeCell ref="G182:H182"/>
    <mergeCell ref="J182:K182"/>
    <mergeCell ref="M182:N182"/>
    <mergeCell ref="P182:Q182"/>
    <mergeCell ref="S182:T182"/>
    <mergeCell ref="V182:W182"/>
    <mergeCell ref="Y182:Z182"/>
    <mergeCell ref="AB182:AC182"/>
    <mergeCell ref="D181:E181"/>
    <mergeCell ref="G181:H181"/>
    <mergeCell ref="J181:K181"/>
    <mergeCell ref="M181:N181"/>
    <mergeCell ref="P181:Q181"/>
    <mergeCell ref="B185:B186"/>
    <mergeCell ref="D185:E185"/>
    <mergeCell ref="G185:H185"/>
    <mergeCell ref="J185:K185"/>
    <mergeCell ref="M185:N185"/>
    <mergeCell ref="D186:E186"/>
    <mergeCell ref="G186:H186"/>
    <mergeCell ref="J186:K186"/>
    <mergeCell ref="M186:N186"/>
    <mergeCell ref="P184:Q184"/>
    <mergeCell ref="S184:T184"/>
    <mergeCell ref="V184:W184"/>
    <mergeCell ref="Y184:Z184"/>
    <mergeCell ref="AB184:AC184"/>
    <mergeCell ref="P183:Q183"/>
    <mergeCell ref="S183:T183"/>
    <mergeCell ref="V183:W183"/>
    <mergeCell ref="Y183:Z183"/>
    <mergeCell ref="AB183:AC183"/>
    <mergeCell ref="B183:B184"/>
    <mergeCell ref="D183:E183"/>
    <mergeCell ref="G183:H183"/>
    <mergeCell ref="J183:K183"/>
    <mergeCell ref="M183:N183"/>
    <mergeCell ref="D184:E184"/>
    <mergeCell ref="G184:H184"/>
    <mergeCell ref="J184:K184"/>
    <mergeCell ref="M184:N184"/>
    <mergeCell ref="S187:T187"/>
    <mergeCell ref="V187:W187"/>
    <mergeCell ref="Y187:Z187"/>
    <mergeCell ref="AB187:AC187"/>
    <mergeCell ref="D187:E187"/>
    <mergeCell ref="G187:H187"/>
    <mergeCell ref="J187:K187"/>
    <mergeCell ref="M187:N187"/>
    <mergeCell ref="P187:Q187"/>
    <mergeCell ref="P186:Q186"/>
    <mergeCell ref="S186:T186"/>
    <mergeCell ref="V186:W186"/>
    <mergeCell ref="Y186:Z186"/>
    <mergeCell ref="AB186:AC186"/>
    <mergeCell ref="P185:Q185"/>
    <mergeCell ref="S185:T185"/>
    <mergeCell ref="V185:W185"/>
    <mergeCell ref="Y185:Z185"/>
    <mergeCell ref="AB185:AC185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54D4A-D465-407D-A43F-73E471C5FAF6}">
  <dimension ref="B1:AS181"/>
  <sheetViews>
    <sheetView zoomScaleNormal="100" workbookViewId="0">
      <selection activeCell="C69" sqref="C69"/>
    </sheetView>
  </sheetViews>
  <sheetFormatPr defaultColWidth="12.625" defaultRowHeight="14.45" customHeight="1"/>
  <cols>
    <col min="1" max="1" width="2.625" style="92" customWidth="1"/>
    <col min="2" max="2" width="23.375" style="132" customWidth="1"/>
    <col min="3" max="9" width="8.625" style="92" customWidth="1"/>
    <col min="10" max="11" width="5.625" style="92" customWidth="1"/>
    <col min="12" max="17" width="6.625" style="92" customWidth="1"/>
    <col min="18" max="18" width="12.625" style="92" customWidth="1"/>
    <col min="19" max="19" width="3.625" style="92" customWidth="1"/>
    <col min="20" max="21" width="5.625" style="92" customWidth="1"/>
    <col min="22" max="22" width="12.625" style="92" customWidth="1"/>
    <col min="23" max="23" width="3.625" style="92" customWidth="1"/>
    <col min="24" max="25" width="5.625" style="92" customWidth="1"/>
    <col min="26" max="26" width="12.625" style="92" customWidth="1"/>
    <col min="27" max="27" width="3.625" style="92" customWidth="1"/>
    <col min="28" max="29" width="5.625" style="92" customWidth="1"/>
    <col min="30" max="30" width="12.625" style="92" customWidth="1"/>
    <col min="31" max="31" width="3.625" style="92" customWidth="1"/>
    <col min="32" max="33" width="5.625" style="92" customWidth="1"/>
    <col min="34" max="34" width="12.625" style="92" customWidth="1"/>
    <col min="35" max="35" width="3.625" style="92" customWidth="1"/>
    <col min="36" max="37" width="5.625" style="92" customWidth="1"/>
    <col min="38" max="38" width="29.875" style="132" customWidth="1"/>
    <col min="39" max="40" width="5.625" style="92" hidden="1" customWidth="1"/>
    <col min="41" max="41" width="6.625" style="92" customWidth="1"/>
    <col min="42" max="42" width="12.625" style="92"/>
    <col min="43" max="44" width="12.625" style="92" hidden="1" customWidth="1"/>
    <col min="45" max="16384" width="12.625" style="92"/>
  </cols>
  <sheetData>
    <row r="1" spans="2:45" ht="14.45" customHeight="1">
      <c r="E1" s="96"/>
      <c r="F1" s="96"/>
      <c r="G1" s="96"/>
      <c r="H1" s="96"/>
      <c r="I1" s="96"/>
      <c r="J1" s="96"/>
      <c r="K1" s="132"/>
      <c r="O1" s="144"/>
      <c r="P1" s="144"/>
      <c r="Q1" s="144"/>
      <c r="R1" s="144"/>
      <c r="AL1" s="92"/>
    </row>
    <row r="2" spans="2:45" ht="14.45" customHeight="1">
      <c r="B2" s="876" t="s">
        <v>1806</v>
      </c>
      <c r="C2" s="877"/>
      <c r="D2" s="877"/>
      <c r="E2" s="877"/>
      <c r="F2" s="877"/>
      <c r="G2" s="878"/>
      <c r="H2" s="96"/>
      <c r="I2" s="96"/>
      <c r="J2" s="96"/>
      <c r="K2" s="144"/>
      <c r="AL2" s="92"/>
    </row>
    <row r="3" spans="2:45" ht="14.45" customHeight="1">
      <c r="B3" s="876" t="s">
        <v>1807</v>
      </c>
      <c r="C3" s="877"/>
      <c r="D3" s="877"/>
      <c r="E3" s="877"/>
      <c r="F3" s="877"/>
      <c r="G3" s="878"/>
      <c r="H3" s="96"/>
      <c r="I3" s="96"/>
      <c r="J3" s="96"/>
      <c r="K3" s="144"/>
      <c r="AL3" s="92"/>
    </row>
    <row r="4" spans="2:45" ht="14.45" customHeight="1" thickBot="1">
      <c r="B4" s="142"/>
      <c r="C4" s="142"/>
      <c r="D4" s="142"/>
      <c r="E4" s="142"/>
      <c r="F4" s="142"/>
      <c r="G4" s="142"/>
      <c r="H4" s="96"/>
      <c r="I4" s="96"/>
      <c r="J4" s="96"/>
      <c r="K4" s="144"/>
      <c r="AL4" s="92"/>
    </row>
    <row r="5" spans="2:45" ht="14.45" customHeight="1" thickBot="1">
      <c r="B5" s="451" t="s">
        <v>1392</v>
      </c>
      <c r="C5" s="443">
        <v>10000</v>
      </c>
      <c r="D5" s="96"/>
      <c r="E5" s="142"/>
      <c r="F5" s="143"/>
      <c r="G5" s="143"/>
      <c r="H5" s="143"/>
      <c r="I5" s="143"/>
      <c r="J5" s="143"/>
      <c r="AL5" s="92"/>
    </row>
    <row r="6" spans="2:45" ht="14.45" customHeight="1">
      <c r="B6" s="452" t="s">
        <v>1395</v>
      </c>
      <c r="C6" s="444">
        <v>7.0000000000000007E-2</v>
      </c>
      <c r="D6" s="879" t="s">
        <v>1398</v>
      </c>
      <c r="E6" s="880"/>
      <c r="F6" s="447">
        <v>7.0000000000000007E-2</v>
      </c>
      <c r="G6" s="880" t="s">
        <v>1511</v>
      </c>
      <c r="H6" s="880"/>
      <c r="I6" s="450">
        <v>0.04</v>
      </c>
      <c r="J6" s="143"/>
      <c r="AL6" s="92"/>
    </row>
    <row r="7" spans="2:45" ht="14.45" customHeight="1">
      <c r="B7" s="452" t="s">
        <v>1396</v>
      </c>
      <c r="C7" s="445">
        <v>4.4999999999999998E-2</v>
      </c>
      <c r="D7" s="881" t="s">
        <v>1399</v>
      </c>
      <c r="E7" s="882"/>
      <c r="F7" s="448">
        <v>5.5E-2</v>
      </c>
      <c r="G7" s="882" t="s">
        <v>1518</v>
      </c>
      <c r="H7" s="882"/>
      <c r="I7" s="445">
        <v>4.4999999999999998E-2</v>
      </c>
      <c r="J7" s="96"/>
      <c r="AL7" s="92"/>
    </row>
    <row r="8" spans="2:45" ht="14.45" customHeight="1" thickBot="1">
      <c r="B8" s="453" t="s">
        <v>1397</v>
      </c>
      <c r="C8" s="446">
        <v>0.04</v>
      </c>
      <c r="D8" s="883" t="s">
        <v>1400</v>
      </c>
      <c r="E8" s="884"/>
      <c r="F8" s="449">
        <v>0.14000000000000001</v>
      </c>
      <c r="G8" s="884" t="s">
        <v>1519</v>
      </c>
      <c r="H8" s="884"/>
      <c r="I8" s="446">
        <v>0.04</v>
      </c>
      <c r="J8" s="96"/>
      <c r="K8" s="144"/>
      <c r="AL8" s="92"/>
    </row>
    <row r="9" spans="2:45" ht="14.45" customHeight="1" thickBot="1">
      <c r="W9" s="144"/>
      <c r="AL9" s="92"/>
    </row>
    <row r="10" spans="2:45" s="131" customFormat="1" ht="18" customHeight="1" thickTop="1">
      <c r="B10" s="523" t="s">
        <v>1223</v>
      </c>
      <c r="C10" s="461" t="s">
        <v>1179</v>
      </c>
      <c r="D10" s="460" t="s">
        <v>1182</v>
      </c>
      <c r="E10" s="460" t="s">
        <v>1183</v>
      </c>
      <c r="F10" s="460" t="s">
        <v>1394</v>
      </c>
      <c r="G10" s="463" t="s">
        <v>1486</v>
      </c>
      <c r="H10" s="460" t="s">
        <v>1487</v>
      </c>
      <c r="I10" s="462" t="s">
        <v>1393</v>
      </c>
      <c r="J10" s="460" t="s">
        <v>1382</v>
      </c>
      <c r="K10" s="460" t="s">
        <v>1321</v>
      </c>
      <c r="L10" s="463" t="s">
        <v>1326</v>
      </c>
      <c r="M10" s="460" t="s">
        <v>1326</v>
      </c>
      <c r="N10" s="460" t="s">
        <v>1390</v>
      </c>
      <c r="O10" s="460" t="s">
        <v>1390</v>
      </c>
      <c r="P10" s="460" t="s">
        <v>1391</v>
      </c>
      <c r="Q10" s="462" t="s">
        <v>1391</v>
      </c>
      <c r="R10" s="873" t="s">
        <v>1164</v>
      </c>
      <c r="S10" s="873"/>
      <c r="T10" s="873"/>
      <c r="U10" s="873"/>
      <c r="V10" s="874" t="s">
        <v>1165</v>
      </c>
      <c r="W10" s="873"/>
      <c r="X10" s="873"/>
      <c r="Y10" s="875"/>
      <c r="Z10" s="873" t="s">
        <v>1166</v>
      </c>
      <c r="AA10" s="873"/>
      <c r="AB10" s="873"/>
      <c r="AC10" s="873"/>
      <c r="AD10" s="874" t="s">
        <v>1167</v>
      </c>
      <c r="AE10" s="873"/>
      <c r="AF10" s="873"/>
      <c r="AG10" s="875"/>
      <c r="AH10" s="873" t="s">
        <v>1168</v>
      </c>
      <c r="AI10" s="873"/>
      <c r="AJ10" s="873"/>
      <c r="AK10" s="873"/>
      <c r="AL10" s="463" t="s">
        <v>1320</v>
      </c>
      <c r="AM10" s="460" t="s">
        <v>1360</v>
      </c>
      <c r="AN10" s="460" t="s">
        <v>1359</v>
      </c>
      <c r="AO10" s="524" t="s">
        <v>1361</v>
      </c>
      <c r="AP10" s="145"/>
      <c r="AQ10" s="144"/>
      <c r="AR10" s="145"/>
      <c r="AS10" s="145"/>
    </row>
    <row r="11" spans="2:45" ht="14.45" customHeight="1">
      <c r="B11" s="464" t="s">
        <v>1163</v>
      </c>
      <c r="C11" s="456">
        <v>5</v>
      </c>
      <c r="D11" s="530">
        <f t="shared" ref="D11:D42" ca="1" si="0">(N(S11)*N(U11)+N(W11)*N(Y11)+N(AA11)*N(AC11)+N(AE11)*N(AG11)+N(AI11)*N(AK11)+N(M11))/K11</f>
        <v>2.6833333333333336</v>
      </c>
      <c r="E11" s="455">
        <f t="shared" ref="E11:E42" ca="1" si="1">IF(C11-D11=-D11,"",C11-D11)</f>
        <v>2.3166666666666664</v>
      </c>
      <c r="F11" s="533" t="str">
        <f ca="1">IF(C11-ROUNDUP(C11*0.05,0)-D11&gt;0,"∞","")</f>
        <v>∞</v>
      </c>
      <c r="G11" s="542">
        <f ca="1">(N(S11)*N(T11)+N(W11)*N(X11)+N(AA11)*N(AB11)+N(AE11)*N(AF11)+N(AI11)*N(AJ11)+N(M11))/K11</f>
        <v>2.6833333333333336</v>
      </c>
      <c r="H11" s="455">
        <f ca="1">IF(C11-G11=-G11,"",C11-G11)</f>
        <v>2.3166666666666664</v>
      </c>
      <c r="I11" s="533" t="str">
        <f ca="1">IF(C11-ROUNDUP(C11*0.05,0)-G11&gt;0,"∞","")</f>
        <v>∞</v>
      </c>
      <c r="J11" s="456">
        <v>0</v>
      </c>
      <c r="K11" s="456">
        <v>3</v>
      </c>
      <c r="L11" s="538">
        <v>5</v>
      </c>
      <c r="M11" s="456">
        <f>ROUNDDOWN((1-$C$8)*L11,0)</f>
        <v>4</v>
      </c>
      <c r="N11" s="456">
        <v>10</v>
      </c>
      <c r="O11" s="456">
        <f t="shared" ref="O11:O42" si="2">ROUNDDOWN((1-$C$6)*N11,0)</f>
        <v>9</v>
      </c>
      <c r="P11" s="456">
        <v>1</v>
      </c>
      <c r="Q11" s="539">
        <f t="shared" ref="Q11:Q42" si="3">IF(P11=1,1,ROUNDDOWN((1-$C$7)*P11,0))</f>
        <v>1</v>
      </c>
      <c r="R11" s="456" t="s">
        <v>119</v>
      </c>
      <c r="S11" s="456">
        <v>3</v>
      </c>
      <c r="T11" s="456">
        <f ca="1">IFERROR(IF(IF(R11="","",SUMIF(생활!$C$178:$AC$187,R11,생활!$D$178))=0,IF(R11="","",SUMIF($AQ$11:$AR$64,R11,$AR$11)),IF(R11="","",SUMIF(생활!$C$178:$AC$187,R11,생활!$D$178))),"")</f>
        <v>0.03</v>
      </c>
      <c r="U11" s="454">
        <f ca="1">IFERROR(IF(IF(R11="","",SUMIF(생활!$C$178:$AC$187,R11,생활!$D$178))=0,IF(R11="","",SUMIF($AQ$11:$AR$64,R11,$AR$11)),IF(R11="","",SUMIF(생활!$C$178:$AC$187,R11,생활!$D$178))),"")</f>
        <v>0.03</v>
      </c>
      <c r="V11" s="538" t="s">
        <v>118</v>
      </c>
      <c r="W11" s="456">
        <v>3</v>
      </c>
      <c r="X11" s="456">
        <f ca="1">IFERROR(IF(IF(V11="","",SUMIF(생활!$C$178:$AC$187,V11,생활!$D$178))=0,IF(V11="","",SUMIF($AQ$11:$AR$64,V11,$AR$11)),IF(V11="","",SUMIF(생활!$C$178:$AC$187,V11,생활!$D$178))),"")</f>
        <v>0.85</v>
      </c>
      <c r="Y11" s="545">
        <f ca="1">IFERROR(IF(IF(V11="","",SUMIF(생활!$C$178:$AC$187,V11,생활!$D$178))=0,IF(IF(V11="","",SUMIF($B$11:$C$64,V11,$C$11))&gt;IF(V11="","",SUMIF($AQ$11:$AR$64,V11,$AR$11)),IF(V11="","",SUMIF($AQ$11:$AR$64,V11,$AR$11)),IF(V11="","",SUMIF($B$11:$C$64,V11,$C$11))),IF(V11="","",SUMIF(생활!$C$178:$AC$187,V11,생활!$D$178))),"")</f>
        <v>0.85</v>
      </c>
      <c r="Z11" s="456" t="s">
        <v>183</v>
      </c>
      <c r="AA11" s="456">
        <v>3</v>
      </c>
      <c r="AB11" s="456">
        <f ca="1">IFERROR(IF(IF(Z11="","",SUMIF(생활!$C$178:$AC$187,Z11,생활!$D$178))=0,IF(Z11="","",SUMIF($AQ$11:$AR$64,Z11,$AR$11)),IF(Z11="","",SUMIF(생활!$C$178:$AC$187,Z11,생활!$D$178))),"")</f>
        <v>0.47</v>
      </c>
      <c r="AC11" s="454">
        <f ca="1">IFERROR(IF(IF(Z11="","",SUMIF(생활!$C$178:$AC$187,Z11,생활!$D$178))=0,IF(IF(Z11="","",SUMIF($B$11:$C$64,Z11,$C$11))&gt;IF(Z11="","",SUMIF($AQ$11:$AR$64,Z11,$AR$11)),IF(Z11="","",SUMIF($AQ$11:$AR$64,Z11,$AR$11)),IF(Z11="","",SUMIF($B$11:$C$64,Z11,$C$11))),IF(Z11="","",SUMIF(생활!$C$178:$AC$187,Z11,생활!$D$178))),"")</f>
        <v>0.47</v>
      </c>
      <c r="AD11" s="538"/>
      <c r="AE11" s="456"/>
      <c r="AF11" s="456" t="str">
        <f>IFERROR(IF(IF(AD11="","",SUMIF(생활!$C$178:$AC$187,AD11,생활!$D$178))=0,IF(AD11="","",SUMIF($AQ$11:$AR$64,AD11,$AR$11)),IF(AD11="","",SUMIF(생활!$C$178:$AC$187,AD11,생활!$D$178))),"")</f>
        <v/>
      </c>
      <c r="AG11" s="545" t="str">
        <f>IFERROR(IF(IF(AD11="","",SUMIF(생활!$C$178:$AC$187,AD11,생활!$D$178))=0,IF(AD11="","",SUMIF($B$11:$C$64,AD11,$C$11)),IF(AD11="","",SUMIF(생활!$C$178:$AC$187,AD11,생활!$D$178))),"")</f>
        <v/>
      </c>
      <c r="AH11" s="456"/>
      <c r="AI11" s="456"/>
      <c r="AJ11" s="456" t="str">
        <f>IFERROR(IF(IF(AH11="","",SUMIF(생활!$C$178:$AC$187,AH11,생활!$D$178))=0,IF(AH11="","",SUMIF($AQ$11:$AR$64,AH11,$AR$11)),IF(AH11="","",SUMIF(생활!$C$178:$AC$187,AH11,생활!$D$178))),"")</f>
        <v/>
      </c>
      <c r="AK11" s="454" t="str">
        <f>IFERROR(IF(IF(AH11="","",SUMIF(생활!$C$178:$AC$187,AH11,생활!$D$178))=0,IF(AH11="","",SUMIF($B$11:$C$64,AH11,$C$11)),IF(AH11="","",SUMIF(생활!$C$178:$AC$187,AH11,생활!$D$178))),"")</f>
        <v/>
      </c>
      <c r="AL11" s="548" t="s">
        <v>1322</v>
      </c>
      <c r="AM11" s="456"/>
      <c r="AN11" s="456"/>
      <c r="AO11" s="563" t="str">
        <f>IF(AM11*AN11=0,"",AM11*AN11)</f>
        <v/>
      </c>
      <c r="AP11" s="144"/>
      <c r="AQ11" s="147" t="s">
        <v>1163</v>
      </c>
      <c r="AR11" s="146">
        <f ca="1">IF(E11&lt;0,C11,D11)</f>
        <v>2.6833333333333336</v>
      </c>
      <c r="AS11" s="144"/>
    </row>
    <row r="12" spans="2:45" ht="14.45" customHeight="1">
      <c r="B12" s="466" t="s">
        <v>1169</v>
      </c>
      <c r="C12" s="96">
        <v>12</v>
      </c>
      <c r="D12" s="532">
        <f t="shared" ca="1" si="0"/>
        <v>6.4666666666666659</v>
      </c>
      <c r="E12" s="140">
        <f t="shared" ca="1" si="1"/>
        <v>5.5333333333333341</v>
      </c>
      <c r="F12" s="140">
        <f t="shared" ref="F12:F64" ca="1" si="4">IFERROR(IF($C$5/Q12*K12*(C12-ROUNDUP((C12*0.05),0)-D12)&lt;=0,"",$C$5/Q12*K12*(C12-ROUNDUP((C12*0.05),0)-D12)),"")</f>
        <v>992.7007299270075</v>
      </c>
      <c r="G12" s="543">
        <f t="shared" ref="G12:G64" ca="1" si="5">(N(S12)*N(T12)+N(W12)*N(X12)+N(AA12)*N(AB12)+N(AE12)*N(AF12)+N(AI12)*N(AJ12)+N(M12))/K12</f>
        <v>6.4666666666666659</v>
      </c>
      <c r="H12" s="140">
        <f t="shared" ref="H12:H64" ca="1" si="6">IF(C12-G12=-G12,"",C12-G12)</f>
        <v>5.5333333333333341</v>
      </c>
      <c r="I12" s="533">
        <f t="shared" ref="I12:I64" ca="1" si="7">IFERROR(IF($C$5/Q12*K12*(C12-ROUNDUP((C12*0.05),0)-G12)&lt;=0,"",$C$5/Q12*K12*(C12-ROUNDUP((C12*0.05),0)-G12)),"")</f>
        <v>992.7007299270075</v>
      </c>
      <c r="J12" s="96">
        <v>2</v>
      </c>
      <c r="K12" s="96">
        <v>3</v>
      </c>
      <c r="L12" s="536">
        <v>15</v>
      </c>
      <c r="M12" s="96">
        <f t="shared" ref="M12:M42" si="8">ROUNDDOWN((1-$C$8)*L12,0)</f>
        <v>14</v>
      </c>
      <c r="N12" s="96">
        <v>1806</v>
      </c>
      <c r="O12" s="96">
        <f t="shared" si="2"/>
        <v>1679</v>
      </c>
      <c r="P12" s="96">
        <v>144</v>
      </c>
      <c r="Q12" s="537">
        <f t="shared" si="3"/>
        <v>137</v>
      </c>
      <c r="R12" s="96" t="s">
        <v>74</v>
      </c>
      <c r="S12" s="96">
        <v>2</v>
      </c>
      <c r="T12" s="96">
        <f ca="1">IFERROR(IF(IF(R12="","",SUMIF(생활!$C$178:$AC$187,R12,생활!$D$178))=0,IF(R12="","",SUMIF($AQ$11:$AR$64,R12,$AR$11)),IF(R12="","",SUMIF(생활!$C$178:$AC$187,R12,생활!$D$178))),"")</f>
        <v>1.2</v>
      </c>
      <c r="U12" s="138">
        <f ca="1">IFERROR(IF(IF(R12="","",SUMIF(생활!$C$178:$AC$187,R12,생활!$D$178))=0,IF(R12="","",SUMIF($AQ$11:$AR$64,R12,$AR$11)),IF(R12="","",SUMIF(생활!$C$178:$AC$187,R12,생활!$D$178))),"")</f>
        <v>1.2</v>
      </c>
      <c r="V12" s="536" t="s">
        <v>72</v>
      </c>
      <c r="W12" s="96">
        <v>2</v>
      </c>
      <c r="X12" s="96">
        <f ca="1">IFERROR(IF(IF(V12="","",SUMIF(생활!$C$178:$AC$187,V12,생활!$D$178))=0,IF(V12="","",SUMIF($AQ$11:$AR$64,V12,$AR$11)),IF(V12="","",SUMIF(생활!$C$178:$AC$187,V12,생활!$D$178))),"")</f>
        <v>0.3</v>
      </c>
      <c r="Y12" s="546">
        <f ca="1">IFERROR(IF(IF(V12="","",SUMIF(생활!$C$178:$AC$187,V12,생활!$D$178))=0,IF(V12="","",SUMIF($B$11:$C$64,V12,$C$11)),IF(V12="","",SUMIF(생활!$C$178:$AC$187,V12,생활!$D$178))),"")</f>
        <v>0.3</v>
      </c>
      <c r="Z12" s="96" t="s">
        <v>70</v>
      </c>
      <c r="AA12" s="96">
        <v>2</v>
      </c>
      <c r="AB12" s="96">
        <f ca="1">IFERROR(IF(IF(Z12="","",SUMIF(생활!$C$178:$AC$187,Z12,생활!$D$178))=0,IF(Z12="","",SUMIF($AQ$11:$AR$64,Z12,$AR$11)),IF(Z12="","",SUMIF(생활!$C$178:$AC$187,Z12,생활!$D$178))),"")</f>
        <v>1.2</v>
      </c>
      <c r="AC12" s="138">
        <f ca="1">IFERROR(IF(IF(Z12="","",SUMIF(생활!$C$178:$AC$187,Z12,생활!$D$178))=0,IF(Z12="","",SUMIF($B$11:$C$64,Z12,$C$11)),IF(Z12="","",SUMIF(생활!$C$178:$AC$187,Z12,생활!$D$178))),"")</f>
        <v>1.2</v>
      </c>
      <c r="AD12" s="536"/>
      <c r="AE12" s="96"/>
      <c r="AF12" s="96" t="str">
        <f>IFERROR(IF(IF(AD12="","",SUMIF(생활!$C$178:$AC$187,AD12,생활!$D$178))=0,IF(AD12="","",SUMIF($AQ$11:$AR$64,AD12,$AR$11)),IF(AD12="","",SUMIF(생활!$C$178:$AC$187,AD12,생활!$D$178))),"")</f>
        <v/>
      </c>
      <c r="AG12" s="546" t="str">
        <f>IFERROR(IF(IF(AD12="","",SUMIF(생활!$C$178:$AC$187,AD12,생활!$D$178))=0,IF(AD12="","",SUMIF($B$11:$C$64,AD12,$C$11)),IF(AD12="","",SUMIF(생활!$C$178:$AC$187,AD12,생활!$D$178))),"")</f>
        <v/>
      </c>
      <c r="AH12" s="96"/>
      <c r="AI12" s="96"/>
      <c r="AJ12" s="96" t="str">
        <f>IFERROR(IF(IF(AH12="","",SUMIF(생활!$C$178:$AC$187,AH12,생활!$D$178))=0,IF(AH12="","",SUMIF($AQ$11:$AR$64,AH12,$AR$11)),IF(AH12="","",SUMIF(생활!$C$178:$AC$187,AH12,생활!$D$178))),"")</f>
        <v/>
      </c>
      <c r="AK12" s="138" t="str">
        <f>IFERROR(IF(IF(AH12="","",SUMIF(생활!$C$178:$AC$187,AH12,생활!$D$178))=0,IF(AH12="","",SUMIF($B$11:$C$64,AH12,$C$11)),IF(AH12="","",SUMIF(생활!$C$178:$AC$187,AH12,생활!$D$178))),"")</f>
        <v/>
      </c>
      <c r="AL12" s="549" t="s">
        <v>1323</v>
      </c>
      <c r="AM12" s="96"/>
      <c r="AN12" s="96"/>
      <c r="AO12" s="479" t="str">
        <f t="shared" ref="AO12:AO63" si="9">IF(AM12*AN12=0,"",AM12*AN12)</f>
        <v/>
      </c>
      <c r="AP12" s="144"/>
      <c r="AQ12" s="147" t="s">
        <v>1169</v>
      </c>
      <c r="AR12" s="146">
        <f t="shared" ref="AR12:AR64" ca="1" si="10">IF(E12&lt;0,C12,D12)</f>
        <v>6.4666666666666659</v>
      </c>
      <c r="AS12" s="144"/>
    </row>
    <row r="13" spans="2:45" ht="14.45" customHeight="1">
      <c r="B13" s="466" t="s">
        <v>1170</v>
      </c>
      <c r="C13" s="96">
        <v>40</v>
      </c>
      <c r="D13" s="532">
        <f t="shared" ca="1" si="0"/>
        <v>36.06666666666667</v>
      </c>
      <c r="E13" s="140">
        <f t="shared" ca="1" si="1"/>
        <v>3.93333333333333</v>
      </c>
      <c r="F13" s="140">
        <f t="shared" ca="1" si="4"/>
        <v>210.90909090909057</v>
      </c>
      <c r="G13" s="543">
        <f t="shared" ca="1" si="5"/>
        <v>36.06666666666667</v>
      </c>
      <c r="H13" s="140">
        <f t="shared" ca="1" si="6"/>
        <v>3.93333333333333</v>
      </c>
      <c r="I13" s="533">
        <f t="shared" ca="1" si="7"/>
        <v>210.90909090909057</v>
      </c>
      <c r="J13" s="96">
        <v>2</v>
      </c>
      <c r="K13" s="96">
        <v>3</v>
      </c>
      <c r="L13" s="536">
        <v>30</v>
      </c>
      <c r="M13" s="96">
        <f t="shared" si="8"/>
        <v>28</v>
      </c>
      <c r="N13" s="96">
        <v>3612</v>
      </c>
      <c r="O13" s="96">
        <f t="shared" si="2"/>
        <v>3359</v>
      </c>
      <c r="P13" s="96">
        <v>288</v>
      </c>
      <c r="Q13" s="537">
        <f t="shared" si="3"/>
        <v>275</v>
      </c>
      <c r="R13" s="96" t="s">
        <v>128</v>
      </c>
      <c r="S13" s="96">
        <v>1</v>
      </c>
      <c r="T13" s="96">
        <f ca="1">IFERROR(IF(IF(R13="","",SUMIF(생활!$C$178:$AC$187,R13,생활!$D$178))=0,IF(R13="","",SUMIF($AQ$11:$AR$64,R13,$AR$11)),IF(R13="","",SUMIF(생활!$C$178:$AC$187,R13,생활!$D$178))),"")</f>
        <v>1.1000000000000001</v>
      </c>
      <c r="U13" s="138">
        <f ca="1">IFERROR(IF(IF(R13="","",SUMIF(생활!$C$178:$AC$187,R13,생활!$D$178))=0,IF(R13="","",SUMIF($AQ$11:$AR$64,R13,$AR$11)),IF(R13="","",SUMIF(생활!$C$178:$AC$187,R13,생활!$D$178))),"")</f>
        <v>1.1000000000000001</v>
      </c>
      <c r="V13" s="536" t="s">
        <v>127</v>
      </c>
      <c r="W13" s="96">
        <v>1</v>
      </c>
      <c r="X13" s="96">
        <f ca="1">IFERROR(IF(IF(V13="","",SUMIF(생활!$C$178:$AC$187,V13,생활!$D$178))=0,IF(V13="","",SUMIF($AQ$11:$AR$64,V13,$AR$11)),IF(V13="","",SUMIF(생활!$C$178:$AC$187,V13,생활!$D$178))),"")</f>
        <v>14</v>
      </c>
      <c r="Y13" s="546">
        <f ca="1">IFERROR(IF(IF(V13="","",SUMIF(생활!$C$178:$AC$187,V13,생활!$D$178))=0,IF(V13="","",SUMIF($B$11:$C$64,V13,$C$11)),IF(V13="","",SUMIF(생활!$C$178:$AC$187,V13,생활!$D$178))),"")</f>
        <v>14</v>
      </c>
      <c r="Z13" s="96" t="s">
        <v>132</v>
      </c>
      <c r="AA13" s="96">
        <v>1</v>
      </c>
      <c r="AB13" s="96">
        <f ca="1">IFERROR(IF(IF(Z13="","",SUMIF(생활!$C$178:$AC$187,Z13,생활!$D$178))=0,IF(Z13="","",SUMIF($AQ$11:$AR$64,Z13,$AR$11)),IF(Z13="","",SUMIF(생활!$C$178:$AC$187,Z13,생활!$D$178))),"")</f>
        <v>17</v>
      </c>
      <c r="AC13" s="138">
        <f ca="1">IFERROR(IF(IF(Z13="","",SUMIF(생활!$C$178:$AC$187,Z13,생활!$D$178))=0,IF(Z13="","",SUMIF($B$11:$C$64,Z13,$C$11)),IF(Z13="","",SUMIF(생활!$C$178:$AC$187,Z13,생활!$D$178))),"")</f>
        <v>17</v>
      </c>
      <c r="AD13" s="536" t="s">
        <v>130</v>
      </c>
      <c r="AE13" s="96">
        <v>1</v>
      </c>
      <c r="AF13" s="96">
        <f ca="1">IFERROR(IF(IF(AD13="","",SUMIF(생활!$C$178:$AC$187,AD13,생활!$D$178))=0,IF(AD13="","",SUMIF($AQ$11:$AR$64,AD13,$AR$11)),IF(AD13="","",SUMIF(생활!$C$178:$AC$187,AD13,생활!$D$178))),"")</f>
        <v>48.1</v>
      </c>
      <c r="AG13" s="546">
        <f ca="1">IFERROR(IF(IF(AD13="","",SUMIF(생활!$C$178:$AC$187,AD13,생활!$D$178))=0,IF(AD13="","",SUMIF($B$11:$C$64,AD13,$C$11)),IF(AD13="","",SUMIF(생활!$C$178:$AC$187,AD13,생활!$D$178))),"")</f>
        <v>48.1</v>
      </c>
      <c r="AH13" s="96"/>
      <c r="AI13" s="96"/>
      <c r="AJ13" s="96" t="str">
        <f>IFERROR(IF(IF(AH13="","",SUMIF(생활!$C$178:$AC$187,AH13,생활!$D$178))=0,IF(AH13="","",SUMIF($AQ$11:$AR$64,AH13,$AR$11)),IF(AH13="","",SUMIF(생활!$C$178:$AC$187,AH13,생활!$D$178))),"")</f>
        <v/>
      </c>
      <c r="AK13" s="138" t="str">
        <f>IFERROR(IF(IF(AH13="","",SUMIF(생활!$C$178:$AC$187,AH13,생활!$D$178))=0,IF(AH13="","",SUMIF($B$11:$C$64,AH13,$C$11)),IF(AH13="","",SUMIF(생활!$C$178:$AC$187,AH13,생활!$D$178))),"")</f>
        <v/>
      </c>
      <c r="AL13" s="549" t="s">
        <v>1324</v>
      </c>
      <c r="AM13" s="96"/>
      <c r="AN13" s="96"/>
      <c r="AO13" s="479" t="str">
        <f t="shared" si="9"/>
        <v/>
      </c>
      <c r="AP13" s="144"/>
      <c r="AQ13" s="147" t="s">
        <v>1170</v>
      </c>
      <c r="AR13" s="146">
        <f t="shared" ca="1" si="10"/>
        <v>36.06666666666667</v>
      </c>
      <c r="AS13" s="144"/>
    </row>
    <row r="14" spans="2:45" ht="14.45" customHeight="1">
      <c r="B14" s="468" t="s">
        <v>1171</v>
      </c>
      <c r="C14" s="459">
        <v>93</v>
      </c>
      <c r="D14" s="534">
        <f t="shared" ca="1" si="0"/>
        <v>87.899999999999991</v>
      </c>
      <c r="E14" s="458">
        <f t="shared" ca="1" si="1"/>
        <v>5.1000000000000085</v>
      </c>
      <c r="F14" s="458">
        <f t="shared" ca="1" si="4"/>
        <v>5.8309037900879606</v>
      </c>
      <c r="G14" s="544">
        <f t="shared" ca="1" si="5"/>
        <v>82</v>
      </c>
      <c r="H14" s="458">
        <f t="shared" ca="1" si="6"/>
        <v>11</v>
      </c>
      <c r="I14" s="535">
        <f t="shared" ca="1" si="7"/>
        <v>349.8542274052478</v>
      </c>
      <c r="J14" s="459">
        <v>6</v>
      </c>
      <c r="K14" s="459">
        <v>2</v>
      </c>
      <c r="L14" s="540">
        <v>30</v>
      </c>
      <c r="M14" s="459">
        <f t="shared" si="8"/>
        <v>28</v>
      </c>
      <c r="N14" s="459">
        <v>4516</v>
      </c>
      <c r="O14" s="459">
        <f t="shared" si="2"/>
        <v>4199</v>
      </c>
      <c r="P14" s="459">
        <v>360</v>
      </c>
      <c r="Q14" s="541">
        <f t="shared" si="3"/>
        <v>343</v>
      </c>
      <c r="R14" s="459" t="s">
        <v>1170</v>
      </c>
      <c r="S14" s="459">
        <v>3</v>
      </c>
      <c r="T14" s="459">
        <f ca="1">IFERROR(IF(IF(R14="","",SUMIF(생활!$C$178:$AC$187,R14,생활!$D$178))=0,IF(R14="","",SUMIF($AQ$11:$AR$64,R14,$AR$11)),IF(R14="","",SUMIF(생활!$C$178:$AC$187,R14,생활!$D$178))),"")</f>
        <v>36.06666666666667</v>
      </c>
      <c r="U14" s="457">
        <f ca="1">IFERROR(IF(IF(R14="","",SUMIF(생활!$C$178:$AC$187,R14,생활!$D$178))=0,IF(R14="","",SUMIF($B$11:$C$64,R14,$C$11)),IF(R14="","",SUMIF(생활!$C$178:$AC$187,R14,생활!$D$178))),"")</f>
        <v>40</v>
      </c>
      <c r="V14" s="540" t="s">
        <v>129</v>
      </c>
      <c r="W14" s="459">
        <v>2</v>
      </c>
      <c r="X14" s="459">
        <f ca="1">IFERROR(IF(IF(V14="","",SUMIF(생활!$C$178:$AC$187,V14,생활!$D$178))=0,IF(V14="","",SUMIF($AQ$11:$AR$64,V14,$AR$11)),IF(V14="","",SUMIF(생활!$C$178:$AC$187,V14,생활!$D$178))),"")</f>
        <v>9</v>
      </c>
      <c r="Y14" s="547">
        <f ca="1">IFERROR(IF(IF(V14="","",SUMIF(생활!$C$178:$AC$187,V14,생활!$D$178))=0,IF(V14="","",SUMIF($B$11:$C$64,V14,$C$11)),IF(V14="","",SUMIF(생활!$C$178:$AC$187,V14,생활!$D$178))),"")</f>
        <v>9</v>
      </c>
      <c r="Z14" s="459" t="s">
        <v>124</v>
      </c>
      <c r="AA14" s="459">
        <v>2</v>
      </c>
      <c r="AB14" s="459">
        <f ca="1">IFERROR(IF(IF(Z14="","",SUMIF(생활!$C$178:$AC$187,Z14,생활!$D$178))=0,IF(Z14="","",SUMIF($AQ$11:$AR$64,Z14,$AR$11)),IF(Z14="","",SUMIF(생활!$C$178:$AC$187,Z14,생활!$D$178))),"")</f>
        <v>1.1000000000000001</v>
      </c>
      <c r="AC14" s="457">
        <f ca="1">IFERROR(IF(IF(Z14="","",SUMIF(생활!$C$178:$AC$187,Z14,생활!$D$178))=0,IF(Z14="","",SUMIF($B$11:$C$64,Z14,$C$11)),IF(Z14="","",SUMIF(생활!$C$178:$AC$187,Z14,생활!$D$178))),"")</f>
        <v>1.1000000000000001</v>
      </c>
      <c r="AD14" s="540" t="s">
        <v>125</v>
      </c>
      <c r="AE14" s="459">
        <v>2</v>
      </c>
      <c r="AF14" s="459">
        <f ca="1">IFERROR(IF(IF(AD14="","",SUMIF(생활!$C$178:$AC$187,AD14,생활!$D$178))=0,IF(AD14="","",SUMIF($AQ$11:$AR$64,AD14,$AR$11)),IF(AD14="","",SUMIF(생활!$C$178:$AC$187,AD14,생활!$D$178))),"")</f>
        <v>3.8</v>
      </c>
      <c r="AG14" s="547">
        <f ca="1">IFERROR(IF(IF(AD14="","",SUMIF(생활!$C$178:$AC$187,AD14,생활!$D$178))=0,IF(AD14="","",SUMIF($B$11:$C$64,AD14,$C$11)),IF(AD14="","",SUMIF(생활!$C$178:$AC$187,AD14,생활!$D$178))),"")</f>
        <v>3.8</v>
      </c>
      <c r="AH14" s="459"/>
      <c r="AI14" s="459"/>
      <c r="AJ14" s="459" t="str">
        <f>IFERROR(IF(IF(AH14="","",SUMIF(생활!$C$178:$AC$187,AH14,생활!$D$178))=0,IF(AH14="","",SUMIF($AQ$11:$AR$64,AH14,$AR$11)),IF(AH14="","",SUMIF(생활!$C$178:$AC$187,AH14,생활!$D$178))),"")</f>
        <v/>
      </c>
      <c r="AK14" s="457" t="str">
        <f>IFERROR(IF(IF(AH14="","",SUMIF(생활!$C$178:$AC$187,AH14,생활!$D$178))=0,IF(AH14="","",SUMIF($B$11:$C$64,AH14,$C$11)),IF(AH14="","",SUMIF(생활!$C$178:$AC$187,AH14,생활!$D$178))),"")</f>
        <v/>
      </c>
      <c r="AL14" s="550" t="s">
        <v>1325</v>
      </c>
      <c r="AM14" s="459"/>
      <c r="AN14" s="459"/>
      <c r="AO14" s="564" t="str">
        <f t="shared" si="9"/>
        <v/>
      </c>
      <c r="AP14" s="144"/>
      <c r="AQ14" s="147" t="s">
        <v>1171</v>
      </c>
      <c r="AR14" s="146">
        <f t="shared" ca="1" si="10"/>
        <v>87.899999999999991</v>
      </c>
      <c r="AS14" s="144"/>
    </row>
    <row r="15" spans="2:45" ht="14.45" customHeight="1">
      <c r="B15" s="464" t="s">
        <v>1172</v>
      </c>
      <c r="C15" s="456">
        <v>29</v>
      </c>
      <c r="D15" s="530">
        <f t="shared" ca="1" si="0"/>
        <v>17.533333333333335</v>
      </c>
      <c r="E15" s="455">
        <f t="shared" ca="1" si="1"/>
        <v>11.466666666666665</v>
      </c>
      <c r="F15" s="455">
        <f t="shared" ca="1" si="4"/>
        <v>1032.7272727272725</v>
      </c>
      <c r="G15" s="542">
        <f t="shared" ca="1" si="5"/>
        <v>17.533333333333335</v>
      </c>
      <c r="H15" s="455">
        <f t="shared" ca="1" si="6"/>
        <v>11.466666666666665</v>
      </c>
      <c r="I15" s="531">
        <f t="shared" ca="1" si="7"/>
        <v>1032.7272727272725</v>
      </c>
      <c r="J15" s="456">
        <v>2</v>
      </c>
      <c r="K15" s="456">
        <v>3</v>
      </c>
      <c r="L15" s="538">
        <v>30</v>
      </c>
      <c r="M15" s="456">
        <f t="shared" si="8"/>
        <v>28</v>
      </c>
      <c r="N15" s="456">
        <v>3612</v>
      </c>
      <c r="O15" s="456">
        <f t="shared" si="2"/>
        <v>3359</v>
      </c>
      <c r="P15" s="456">
        <v>288</v>
      </c>
      <c r="Q15" s="539">
        <f t="shared" si="3"/>
        <v>275</v>
      </c>
      <c r="R15" s="456" t="s">
        <v>127</v>
      </c>
      <c r="S15" s="456">
        <v>1</v>
      </c>
      <c r="T15" s="456">
        <f ca="1">IFERROR(IF(IF(R15="","",SUMIF(생활!$C$178:$AC$187,R15,생활!$D$178))=0,IF(R15="","",SUMIF($AQ$11:$AR$64,R15,$AR$11)),IF(R15="","",SUMIF(생활!$C$178:$AC$187,R15,생활!$D$178))),"")</f>
        <v>14</v>
      </c>
      <c r="U15" s="454">
        <f ca="1">IFERROR(IF(IF(R15="","",SUMIF(생활!$C$178:$AC$187,R15,생활!$D$178))=0,IF(R15="","",SUMIF($B$11:$C$64,R15,$C$11)),IF(R15="","",SUMIF(생활!$C$178:$AC$187,R15,생활!$D$178))),"")</f>
        <v>14</v>
      </c>
      <c r="V15" s="538" t="s">
        <v>131</v>
      </c>
      <c r="W15" s="456">
        <v>1</v>
      </c>
      <c r="X15" s="456">
        <f ca="1">IFERROR(IF(IF(V15="","",SUMIF(생활!$C$178:$AC$187,V15,생활!$D$178))=0,IF(V15="","",SUMIF($AQ$11:$AR$64,V15,$AR$11)),IF(V15="","",SUMIF(생활!$C$178:$AC$187,V15,생활!$D$178))),"")</f>
        <v>0.5</v>
      </c>
      <c r="Y15" s="545">
        <f ca="1">IFERROR(IF(IF(V15="","",SUMIF(생활!$C$178:$AC$187,V15,생활!$D$178))=0,IF(V15="","",SUMIF($B$11:$C$64,V15,$C$11)),IF(V15="","",SUMIF(생활!$C$178:$AC$187,V15,생활!$D$178))),"")</f>
        <v>0.5</v>
      </c>
      <c r="Z15" s="456" t="s">
        <v>128</v>
      </c>
      <c r="AA15" s="456">
        <v>1</v>
      </c>
      <c r="AB15" s="456">
        <f ca="1">IFERROR(IF(IF(Z15="","",SUMIF(생활!$C$178:$AC$187,Z15,생활!$D$178))=0,IF(Z15="","",SUMIF($AQ$11:$AR$64,Z15,$AR$11)),IF(Z15="","",SUMIF(생활!$C$178:$AC$187,Z15,생활!$D$178))),"")</f>
        <v>1.1000000000000001</v>
      </c>
      <c r="AC15" s="454">
        <f ca="1">IFERROR(IF(IF(Z15="","",SUMIF(생활!$C$178:$AC$187,Z15,생활!$D$178))=0,IF(Z15="","",SUMIF($B$11:$C$64,Z15,$C$11)),IF(Z15="","",SUMIF(생활!$C$178:$AC$187,Z15,생활!$D$178))),"")</f>
        <v>1.1000000000000001</v>
      </c>
      <c r="AD15" s="538" t="s">
        <v>129</v>
      </c>
      <c r="AE15" s="456">
        <v>1</v>
      </c>
      <c r="AF15" s="456">
        <f ca="1">IFERROR(IF(IF(AD15="","",SUMIF(생활!$C$178:$AC$187,AD15,생활!$D$178))=0,IF(AD15="","",SUMIF($AQ$11:$AR$64,AD15,$AR$11)),IF(AD15="","",SUMIF(생활!$C$178:$AC$187,AD15,생활!$D$178))),"")</f>
        <v>9</v>
      </c>
      <c r="AG15" s="545">
        <f ca="1">IFERROR(IF(IF(AD15="","",SUMIF(생활!$C$178:$AC$187,AD15,생활!$D$178))=0,IF(AD15="","",SUMIF($B$11:$C$64,AD15,$C$11)),IF(AD15="","",SUMIF(생활!$C$178:$AC$187,AD15,생활!$D$178))),"")</f>
        <v>9</v>
      </c>
      <c r="AH15" s="456"/>
      <c r="AI15" s="456"/>
      <c r="AJ15" s="456" t="str">
        <f>IFERROR(IF(IF(AH15="","",SUMIF(생활!$C$178:$AC$187,AH15,생활!$D$178))=0,IF(AH15="","",SUMIF($AQ$11:$AR$64,AH15,$AR$11)),IF(AH15="","",SUMIF(생활!$C$178:$AC$187,AH15,생활!$D$178))),"")</f>
        <v/>
      </c>
      <c r="AK15" s="454" t="str">
        <f>IFERROR(IF(IF(AH15="","",SUMIF(생활!$C$178:$AC$187,AH15,생활!$D$178))=0,IF(AH15="","",SUMIF($B$11:$C$64,AH15,$C$11)),IF(AH15="","",SUMIF(생활!$C$178:$AC$187,AH15,생활!$D$178))),"")</f>
        <v/>
      </c>
      <c r="AL15" s="548" t="s">
        <v>1327</v>
      </c>
      <c r="AM15" s="456"/>
      <c r="AN15" s="456"/>
      <c r="AO15" s="563" t="str">
        <f t="shared" si="9"/>
        <v/>
      </c>
      <c r="AP15" s="144"/>
      <c r="AQ15" s="147" t="s">
        <v>1172</v>
      </c>
      <c r="AR15" s="146">
        <f t="shared" ca="1" si="10"/>
        <v>17.533333333333335</v>
      </c>
      <c r="AS15" s="144"/>
    </row>
    <row r="16" spans="2:45" ht="14.45" customHeight="1">
      <c r="B16" s="466" t="s">
        <v>1173</v>
      </c>
      <c r="C16" s="96">
        <v>9</v>
      </c>
      <c r="D16" s="532">
        <f t="shared" ca="1" si="0"/>
        <v>12.166666666666666</v>
      </c>
      <c r="E16" s="140">
        <f t="shared" ca="1" si="1"/>
        <v>-3.1666666666666661</v>
      </c>
      <c r="F16" s="140" t="str">
        <f t="shared" ca="1" si="4"/>
        <v/>
      </c>
      <c r="G16" s="543">
        <f t="shared" ca="1" si="5"/>
        <v>12.166666666666666</v>
      </c>
      <c r="H16" s="140">
        <f t="shared" ca="1" si="6"/>
        <v>-3.1666666666666661</v>
      </c>
      <c r="I16" s="533" t="str">
        <f t="shared" ca="1" si="7"/>
        <v/>
      </c>
      <c r="J16" s="96">
        <v>2</v>
      </c>
      <c r="K16" s="96">
        <v>3</v>
      </c>
      <c r="L16" s="536">
        <v>15</v>
      </c>
      <c r="M16" s="96">
        <f t="shared" si="8"/>
        <v>14</v>
      </c>
      <c r="N16" s="96">
        <v>1806</v>
      </c>
      <c r="O16" s="96">
        <f t="shared" si="2"/>
        <v>1679</v>
      </c>
      <c r="P16" s="96">
        <v>144</v>
      </c>
      <c r="Q16" s="537">
        <f t="shared" si="3"/>
        <v>137</v>
      </c>
      <c r="R16" s="96" t="s">
        <v>1385</v>
      </c>
      <c r="S16" s="96">
        <v>4</v>
      </c>
      <c r="T16" s="96">
        <f ca="1">IFERROR(IF(IF(R16="","",SUMIF(생활!$C$178:$AC$187,R16,생활!$D$178))=0,IF(R16="","",SUMIF($AQ$11:$AR$64,R16,$AR$11)),IF(R16="","",SUMIF(생활!$C$178:$AC$187,R16,생활!$D$178))),"")</f>
        <v>0.5</v>
      </c>
      <c r="U16" s="138">
        <f ca="1">IFERROR(IF(IF(R16="","",SUMIF(생활!$C$178:$AC$187,R16,생활!$D$178))=0,IF(R16="","",SUMIF($B$11:$C$64,R16,$C$11)),IF(R16="","",SUMIF(생활!$C$178:$AC$187,R16,생활!$D$178))),"")</f>
        <v>0.5</v>
      </c>
      <c r="V16" s="536" t="s">
        <v>1389</v>
      </c>
      <c r="W16" s="96">
        <v>1</v>
      </c>
      <c r="X16" s="96">
        <f ca="1">IFERROR(IF(IF(V16="","",SUMIF(생활!$C$178:$AC$187,V16,생활!$D$178))=0,IF(V16="","",SUMIF($AQ$11:$AR$64,V16,$AR$11)),IF(V16="","",SUMIF(생활!$C$178:$AC$187,V16,생활!$D$178))),"")</f>
        <v>17</v>
      </c>
      <c r="Y16" s="546">
        <f ca="1">IFERROR(IF(IF(V16="","",SUMIF(생활!$C$178:$AC$187,V16,생활!$D$178))=0,IF(V16="","",SUMIF($B$11:$C$64,V16,$C$11)),IF(V16="","",SUMIF(생활!$C$178:$AC$187,V16,생활!$D$178))),"")</f>
        <v>17</v>
      </c>
      <c r="Z16" s="96" t="s">
        <v>124</v>
      </c>
      <c r="AA16" s="96">
        <v>1</v>
      </c>
      <c r="AB16" s="96">
        <f ca="1">IFERROR(IF(IF(Z16="","",SUMIF(생활!$C$178:$AC$187,Z16,생활!$D$178))=0,IF(Z16="","",SUMIF($AQ$11:$AR$64,Z16,$AR$11)),IF(Z16="","",SUMIF(생활!$C$178:$AC$187,Z16,생활!$D$178))),"")</f>
        <v>1.1000000000000001</v>
      </c>
      <c r="AC16" s="138">
        <f ca="1">IFERROR(IF(IF(Z16="","",SUMIF(생활!$C$178:$AC$187,Z16,생활!$D$178))=0,IF(Z16="","",SUMIF($B$11:$C$64,Z16,$C$11)),IF(Z16="","",SUMIF(생활!$C$178:$AC$187,Z16,생활!$D$178))),"")</f>
        <v>1.1000000000000001</v>
      </c>
      <c r="AD16" s="536" t="s">
        <v>74</v>
      </c>
      <c r="AE16" s="96">
        <v>2</v>
      </c>
      <c r="AF16" s="96">
        <f ca="1">IFERROR(IF(IF(AD16="","",SUMIF(생활!$C$178:$AC$187,AD16,생활!$D$178))=0,IF(AD16="","",SUMIF($AQ$11:$AR$64,AD16,$AR$11)),IF(AD16="","",SUMIF(생활!$C$178:$AC$187,AD16,생활!$D$178))),"")</f>
        <v>1.2</v>
      </c>
      <c r="AG16" s="546">
        <f ca="1">IFERROR(IF(IF(AD16="","",SUMIF(생활!$C$178:$AC$187,AD16,생활!$D$178))=0,IF(AD16="","",SUMIF($B$11:$C$64,AD16,$C$11)),IF(AD16="","",SUMIF(생활!$C$178:$AC$187,AD16,생활!$D$178))),"")</f>
        <v>1.2</v>
      </c>
      <c r="AH16" s="96"/>
      <c r="AI16" s="96"/>
      <c r="AJ16" s="96" t="str">
        <f>IFERROR(IF(IF(AH16="","",SUMIF(생활!$C$178:$AC$187,AH16,생활!$D$178))=0,IF(AH16="","",SUMIF($AQ$11:$AR$64,AH16,$AR$11)),IF(AH16="","",SUMIF(생활!$C$178:$AC$187,AH16,생활!$D$178))),"")</f>
        <v/>
      </c>
      <c r="AK16" s="138" t="str">
        <f>IFERROR(IF(IF(AH16="","",SUMIF(생활!$C$178:$AC$187,AH16,생활!$D$178))=0,IF(AH16="","",SUMIF($B$11:$C$64,AH16,$C$11)),IF(AH16="","",SUMIF(생활!$C$178:$AC$187,AH16,생활!$D$178))),"")</f>
        <v/>
      </c>
      <c r="AL16" s="549" t="s">
        <v>1328</v>
      </c>
      <c r="AM16" s="96"/>
      <c r="AN16" s="96"/>
      <c r="AO16" s="479" t="str">
        <f t="shared" si="9"/>
        <v/>
      </c>
      <c r="AP16" s="144"/>
      <c r="AQ16" s="147" t="s">
        <v>1173</v>
      </c>
      <c r="AR16" s="146">
        <f t="shared" ca="1" si="10"/>
        <v>9</v>
      </c>
      <c r="AS16" s="144"/>
    </row>
    <row r="17" spans="2:45" ht="14.45" customHeight="1">
      <c r="B17" s="466" t="s">
        <v>1174</v>
      </c>
      <c r="C17" s="96">
        <v>22</v>
      </c>
      <c r="D17" s="532">
        <f t="shared" ca="1" si="0"/>
        <v>54.4</v>
      </c>
      <c r="E17" s="140">
        <f t="shared" ca="1" si="1"/>
        <v>-32.4</v>
      </c>
      <c r="F17" s="140" t="str">
        <f t="shared" ca="1" si="4"/>
        <v/>
      </c>
      <c r="G17" s="543">
        <f t="shared" ca="1" si="5"/>
        <v>54.4</v>
      </c>
      <c r="H17" s="140">
        <f t="shared" ca="1" si="6"/>
        <v>-32.4</v>
      </c>
      <c r="I17" s="533" t="str">
        <f t="shared" ca="1" si="7"/>
        <v/>
      </c>
      <c r="J17" s="96">
        <v>5</v>
      </c>
      <c r="K17" s="96">
        <v>2</v>
      </c>
      <c r="L17" s="536">
        <v>15</v>
      </c>
      <c r="M17" s="96">
        <f t="shared" si="8"/>
        <v>14</v>
      </c>
      <c r="N17" s="96">
        <v>2709</v>
      </c>
      <c r="O17" s="96">
        <f t="shared" si="2"/>
        <v>2519</v>
      </c>
      <c r="P17" s="96">
        <v>216</v>
      </c>
      <c r="Q17" s="537">
        <f t="shared" si="3"/>
        <v>206</v>
      </c>
      <c r="R17" s="96" t="s">
        <v>1173</v>
      </c>
      <c r="S17" s="96">
        <v>3</v>
      </c>
      <c r="T17" s="96">
        <f ca="1">IFERROR(IF(IF(R17="","",SUMIF(생활!$C$178:$AC$187,R17,생활!$D$178))=0,IF(R17="","",SUMIF($AQ$11:$AR$64,R17,$AR$11)),IF(R17="","",SUMIF(생활!$C$178:$AC$187,R17,생활!$D$178))),"")</f>
        <v>9</v>
      </c>
      <c r="U17" s="138">
        <f ca="1">IFERROR(IF(IF(R17="","",SUMIF(생활!$C$178:$AC$187,R17,생활!$D$178))=0,IF(R17="","",SUMIF($B$11:$C$64,R17,$C$11)),IF(R17="","",SUMIF(생활!$C$178:$AC$187,R17,생활!$D$178))),"")</f>
        <v>9</v>
      </c>
      <c r="V17" s="536" t="s">
        <v>127</v>
      </c>
      <c r="W17" s="96">
        <v>2</v>
      </c>
      <c r="X17" s="96">
        <f ca="1">IFERROR(IF(IF(V17="","",SUMIF(생활!$C$178:$AC$187,V17,생활!$D$178))=0,IF(V17="","",SUMIF($AQ$11:$AR$64,V17,$AR$11)),IF(V17="","",SUMIF(생활!$C$178:$AC$187,V17,생활!$D$178))),"")</f>
        <v>14</v>
      </c>
      <c r="Y17" s="546">
        <f ca="1">IFERROR(IF(IF(V17="","",SUMIF(생활!$C$178:$AC$187,V17,생활!$D$178))=0,IF(V17="","",SUMIF($B$11:$C$64,V17,$C$11)),IF(V17="","",SUMIF(생활!$C$178:$AC$187,V17,생활!$D$178))),"")</f>
        <v>14</v>
      </c>
      <c r="Z17" s="96" t="s">
        <v>126</v>
      </c>
      <c r="AA17" s="96">
        <v>2</v>
      </c>
      <c r="AB17" s="96">
        <f ca="1">IFERROR(IF(IF(Z17="","",SUMIF(생활!$C$178:$AC$187,Z17,생활!$D$178))=0,IF(Z17="","",SUMIF($AQ$11:$AR$64,Z17,$AR$11)),IF(Z17="","",SUMIF(생활!$C$178:$AC$187,Z17,생활!$D$178))),"")</f>
        <v>19.600000000000001</v>
      </c>
      <c r="AC17" s="138">
        <f ca="1">IFERROR(IF(IF(Z17="","",SUMIF(생활!$C$178:$AC$187,Z17,생활!$D$178))=0,IF(Z17="","",SUMIF($B$11:$C$64,Z17,$C$11)),IF(Z17="","",SUMIF(생활!$C$178:$AC$187,Z17,생활!$D$178))),"")</f>
        <v>19.600000000000001</v>
      </c>
      <c r="AD17" s="536" t="s">
        <v>135</v>
      </c>
      <c r="AE17" s="96">
        <v>6</v>
      </c>
      <c r="AF17" s="96">
        <f ca="1">IFERROR(IF(IF(AD17="","",SUMIF(생활!$C$178:$AC$187,AD17,생활!$D$178))=0,IF(AD17="","",SUMIF($AQ$11:$AR$64,AD17,$AR$11)),IF(AD17="","",SUMIF(생활!$C$178:$AC$187,AD17,생활!$D$178))),"")</f>
        <v>0.1</v>
      </c>
      <c r="AG17" s="546">
        <f ca="1">IFERROR(IF(IF(AD17="","",SUMIF(생활!$C$178:$AC$187,AD17,생활!$D$178))=0,IF(AD17="","",SUMIF($B$11:$C$64,AD17,$C$11)),IF(AD17="","",SUMIF(생활!$C$178:$AC$187,AD17,생활!$D$178))),"")</f>
        <v>0.1</v>
      </c>
      <c r="AH17" s="96"/>
      <c r="AI17" s="96"/>
      <c r="AJ17" s="96" t="str">
        <f>IFERROR(IF(IF(AH17="","",SUMIF(생활!$C$178:$AC$187,AH17,생활!$D$178))=0,IF(AH17="","",SUMIF($AQ$11:$AR$64,AH17,$AR$11)),IF(AH17="","",SUMIF(생활!$C$178:$AC$187,AH17,생활!$D$178))),"")</f>
        <v/>
      </c>
      <c r="AK17" s="138" t="str">
        <f>IFERROR(IF(IF(AH17="","",SUMIF(생활!$C$178:$AC$187,AH17,생활!$D$178))=0,IF(AH17="","",SUMIF($B$11:$C$64,AH17,$C$11)),IF(AH17="","",SUMIF(생활!$C$178:$AC$187,AH17,생활!$D$178))),"")</f>
        <v/>
      </c>
      <c r="AL17" s="549" t="s">
        <v>1329</v>
      </c>
      <c r="AM17" s="96"/>
      <c r="AN17" s="96"/>
      <c r="AO17" s="479" t="str">
        <f t="shared" si="9"/>
        <v/>
      </c>
      <c r="AP17" s="144"/>
      <c r="AQ17" s="147" t="s">
        <v>1174</v>
      </c>
      <c r="AR17" s="146">
        <f t="shared" ca="1" si="10"/>
        <v>22</v>
      </c>
      <c r="AS17" s="144"/>
    </row>
    <row r="18" spans="2:45" ht="14.45" customHeight="1">
      <c r="B18" s="466" t="s">
        <v>1175</v>
      </c>
      <c r="C18" s="96">
        <v>3</v>
      </c>
      <c r="D18" s="532">
        <f t="shared" ca="1" si="0"/>
        <v>21.080000000000002</v>
      </c>
      <c r="E18" s="140">
        <f t="shared" ca="1" si="1"/>
        <v>-18.080000000000002</v>
      </c>
      <c r="F18" s="140" t="str">
        <f t="shared" ca="1" si="4"/>
        <v/>
      </c>
      <c r="G18" s="543">
        <f t="shared" ca="1" si="5"/>
        <v>21.080000000000002</v>
      </c>
      <c r="H18" s="140">
        <f t="shared" ca="1" si="6"/>
        <v>-18.080000000000002</v>
      </c>
      <c r="I18" s="533" t="str">
        <f t="shared" ca="1" si="7"/>
        <v/>
      </c>
      <c r="J18" s="96">
        <v>2</v>
      </c>
      <c r="K18" s="96">
        <v>3</v>
      </c>
      <c r="L18" s="536">
        <v>15</v>
      </c>
      <c r="M18" s="96">
        <f t="shared" si="8"/>
        <v>14</v>
      </c>
      <c r="N18" s="96">
        <v>1806</v>
      </c>
      <c r="O18" s="96">
        <f t="shared" si="2"/>
        <v>1679</v>
      </c>
      <c r="P18" s="96">
        <v>144</v>
      </c>
      <c r="Q18" s="537">
        <f t="shared" si="3"/>
        <v>137</v>
      </c>
      <c r="R18" s="96" t="s">
        <v>1383</v>
      </c>
      <c r="S18" s="96">
        <v>4</v>
      </c>
      <c r="T18" s="96">
        <f ca="1">IFERROR(IF(IF(R18="","",SUMIF(생활!$C$178:$AC$187,R18,생활!$D$178))=0,IF(R18="","",SUMIF($AQ$11:$AR$64,R18,$AR$11)),IF(R18="","",SUMIF(생활!$C$178:$AC$187,R18,생활!$D$178))),"")</f>
        <v>0.01</v>
      </c>
      <c r="U18" s="138">
        <f ca="1">IFERROR(IF(IF(R18="","",SUMIF(생활!$C$178:$AC$187,R18,생활!$D$178))=0,IF(R18="","",SUMIF($B$11:$C$64,R18,$C$11)),IF(R18="","",SUMIF(생활!$C$178:$AC$187,R18,생활!$D$178))),"")</f>
        <v>0.01</v>
      </c>
      <c r="V18" s="536" t="s">
        <v>1387</v>
      </c>
      <c r="W18" s="96">
        <v>1</v>
      </c>
      <c r="X18" s="96">
        <f ca="1">IFERROR(IF(IF(V18="","",SUMIF(생활!$C$178:$AC$187,V18,생활!$D$178))=0,IF(V18="","",SUMIF($AQ$11:$AR$64,V18,$AR$11)),IF(V18="","",SUMIF(생활!$C$178:$AC$187,V18,생활!$D$178))),"")</f>
        <v>48.1</v>
      </c>
      <c r="Y18" s="546">
        <f ca="1">IFERROR(IF(IF(V18="","",SUMIF(생활!$C$178:$AC$187,V18,생활!$D$178))=0,IF(V18="","",SUMIF($B$11:$C$64,V18,$C$11)),IF(V18="","",SUMIF(생활!$C$178:$AC$187,V18,생활!$D$178))),"")</f>
        <v>48.1</v>
      </c>
      <c r="Z18" s="96" t="s">
        <v>131</v>
      </c>
      <c r="AA18" s="96">
        <v>1</v>
      </c>
      <c r="AB18" s="96">
        <f ca="1">IFERROR(IF(IF(Z18="","",SUMIF(생활!$C$178:$AC$187,Z18,생활!$D$178))=0,IF(Z18="","",SUMIF($AQ$11:$AR$64,Z18,$AR$11)),IF(Z18="","",SUMIF(생활!$C$178:$AC$187,Z18,생활!$D$178))),"")</f>
        <v>0.5</v>
      </c>
      <c r="AC18" s="138">
        <f ca="1">IFERROR(IF(IF(Z18="","",SUMIF(생활!$C$178:$AC$187,Z18,생활!$D$178))=0,IF(Z18="","",SUMIF($B$11:$C$64,Z18,$C$11)),IF(Z18="","",SUMIF(생활!$C$178:$AC$187,Z18,생활!$D$178))),"")</f>
        <v>0.5</v>
      </c>
      <c r="AD18" s="536" t="s">
        <v>78</v>
      </c>
      <c r="AE18" s="96">
        <v>2</v>
      </c>
      <c r="AF18" s="96">
        <f ca="1">IFERROR(IF(IF(AD18="","",SUMIF(생활!$C$178:$AC$187,AD18,생활!$D$178))=0,IF(AD18="","",SUMIF($AQ$11:$AR$64,AD18,$AR$11)),IF(AD18="","",SUMIF(생활!$C$178:$AC$187,AD18,생활!$D$178))),"")</f>
        <v>0.3</v>
      </c>
      <c r="AG18" s="546">
        <f ca="1">IFERROR(IF(IF(AD18="","",SUMIF(생활!$C$178:$AC$187,AD18,생활!$D$178))=0,IF(AD18="","",SUMIF($B$11:$C$64,AD18,$C$11)),IF(AD18="","",SUMIF(생활!$C$178:$AC$187,AD18,생활!$D$178))),"")</f>
        <v>0.3</v>
      </c>
      <c r="AH18" s="96"/>
      <c r="AI18" s="96"/>
      <c r="AJ18" s="96" t="str">
        <f>IFERROR(IF(IF(AH18="","",SUMIF(생활!$C$178:$AC$187,AH18,생활!$D$178))=0,IF(AH18="","",SUMIF($AQ$11:$AR$64,AH18,$AR$11)),IF(AH18="","",SUMIF(생활!$C$178:$AC$187,AH18,생활!$D$178))),"")</f>
        <v/>
      </c>
      <c r="AK18" s="138" t="str">
        <f>IFERROR(IF(IF(AH18="","",SUMIF(생활!$C$178:$AC$187,AH18,생활!$D$178))=0,IF(AH18="","",SUMIF($B$11:$C$64,AH18,$C$11)),IF(AH18="","",SUMIF(생활!$C$178:$AC$187,AH18,생활!$D$178))),"")</f>
        <v/>
      </c>
      <c r="AL18" s="549" t="s">
        <v>1330</v>
      </c>
      <c r="AM18" s="96"/>
      <c r="AN18" s="96"/>
      <c r="AO18" s="479" t="str">
        <f t="shared" si="9"/>
        <v/>
      </c>
      <c r="AP18" s="144"/>
      <c r="AQ18" s="147" t="s">
        <v>1175</v>
      </c>
      <c r="AR18" s="146">
        <f t="shared" ca="1" si="10"/>
        <v>3</v>
      </c>
      <c r="AS18" s="144"/>
    </row>
    <row r="19" spans="2:45" ht="14.45" customHeight="1">
      <c r="B19" s="466" t="s">
        <v>1176</v>
      </c>
      <c r="C19" s="96">
        <v>48</v>
      </c>
      <c r="D19" s="532">
        <f t="shared" ca="1" si="0"/>
        <v>68.900000000000006</v>
      </c>
      <c r="E19" s="140">
        <f t="shared" ca="1" si="1"/>
        <v>-20.900000000000006</v>
      </c>
      <c r="F19" s="140" t="str">
        <f t="shared" ca="1" si="4"/>
        <v/>
      </c>
      <c r="G19" s="543">
        <f t="shared" ca="1" si="5"/>
        <v>68.900000000000006</v>
      </c>
      <c r="H19" s="140">
        <f t="shared" ca="1" si="6"/>
        <v>-20.900000000000006</v>
      </c>
      <c r="I19" s="533" t="str">
        <f t="shared" ca="1" si="7"/>
        <v/>
      </c>
      <c r="J19" s="96">
        <v>4</v>
      </c>
      <c r="K19" s="96">
        <v>2</v>
      </c>
      <c r="L19" s="536">
        <v>15</v>
      </c>
      <c r="M19" s="96">
        <f t="shared" si="8"/>
        <v>14</v>
      </c>
      <c r="N19" s="96">
        <v>2709</v>
      </c>
      <c r="O19" s="96">
        <f t="shared" si="2"/>
        <v>2519</v>
      </c>
      <c r="P19" s="96">
        <v>216</v>
      </c>
      <c r="Q19" s="537">
        <f t="shared" si="3"/>
        <v>206</v>
      </c>
      <c r="R19" s="96" t="s">
        <v>1175</v>
      </c>
      <c r="S19" s="96">
        <v>3</v>
      </c>
      <c r="T19" s="96">
        <f ca="1">IFERROR(IF(IF(R19="","",SUMIF(생활!$C$178:$AC$187,R19,생활!$D$178))=0,IF(R19="","",SUMIF($AQ$11:$AR$64,R19,$AR$11)),IF(R19="","",SUMIF(생활!$C$178:$AC$187,R19,생활!$D$178))),"")</f>
        <v>3</v>
      </c>
      <c r="U19" s="138">
        <f ca="1">IFERROR(IF(IF(R19="","",SUMIF(생활!$C$178:$AC$187,R19,생활!$D$178))=0,IF(R19="","",SUMIF($B$11:$C$64,R19,$C$11)),IF(R19="","",SUMIF(생활!$C$178:$AC$187,R19,생활!$D$178))),"")</f>
        <v>3</v>
      </c>
      <c r="V19" s="536" t="s">
        <v>129</v>
      </c>
      <c r="W19" s="96">
        <v>2</v>
      </c>
      <c r="X19" s="96">
        <f ca="1">IFERROR(IF(IF(V19="","",SUMIF(생활!$C$178:$AC$187,V19,생활!$D$178))=0,IF(V19="","",SUMIF($AQ$11:$AR$64,V19,$AR$11)),IF(V19="","",SUMIF(생활!$C$178:$AC$187,V19,생활!$D$178))),"")</f>
        <v>9</v>
      </c>
      <c r="Y19" s="546">
        <f ca="1">IFERROR(IF(IF(V19="","",SUMIF(생활!$C$178:$AC$187,V19,생활!$D$178))=0,IF(V19="","",SUMIF($B$11:$C$64,V19,$C$11)),IF(V19="","",SUMIF(생활!$C$178:$AC$187,V19,생활!$D$178))),"")</f>
        <v>9</v>
      </c>
      <c r="Z19" s="96" t="s">
        <v>130</v>
      </c>
      <c r="AA19" s="96">
        <v>2</v>
      </c>
      <c r="AB19" s="96">
        <f ca="1">IFERROR(IF(IF(Z19="","",SUMIF(생활!$C$178:$AC$187,Z19,생활!$D$178))=0,IF(Z19="","",SUMIF($AQ$11:$AR$64,Z19,$AR$11)),IF(Z19="","",SUMIF(생활!$C$178:$AC$187,Z19,생활!$D$178))),"")</f>
        <v>48.1</v>
      </c>
      <c r="AC19" s="138">
        <f ca="1">IFERROR(IF(IF(Z19="","",SUMIF(생활!$C$178:$AC$187,Z19,생활!$D$178))=0,IF(Z19="","",SUMIF($B$11:$C$64,Z19,$C$11)),IF(Z19="","",SUMIF(생활!$C$178:$AC$187,Z19,생활!$D$178))),"")</f>
        <v>48.1</v>
      </c>
      <c r="AD19" s="536" t="s">
        <v>138</v>
      </c>
      <c r="AE19" s="96">
        <v>6</v>
      </c>
      <c r="AF19" s="96">
        <f ca="1">IFERROR(IF(IF(AD19="","",SUMIF(생활!$C$178:$AC$187,AD19,생활!$D$178))=0,IF(AD19="","",SUMIF($AQ$11:$AR$64,AD19,$AR$11)),IF(AD19="","",SUMIF(생활!$C$178:$AC$187,AD19,생활!$D$178))),"")</f>
        <v>0.1</v>
      </c>
      <c r="AG19" s="546">
        <f ca="1">IFERROR(IF(IF(AD19="","",SUMIF(생활!$C$178:$AC$187,AD19,생활!$D$178))=0,IF(AD19="","",SUMIF($B$11:$C$64,AD19,$C$11)),IF(AD19="","",SUMIF(생활!$C$178:$AC$187,AD19,생활!$D$178))),"")</f>
        <v>0.1</v>
      </c>
      <c r="AH19" s="96"/>
      <c r="AI19" s="96"/>
      <c r="AJ19" s="96" t="str">
        <f>IFERROR(IF(IF(AH19="","",SUMIF(생활!$C$178:$AC$187,AH19,생활!$D$178))=0,IF(AH19="","",SUMIF($AQ$11:$AR$64,AH19,$AR$11)),IF(AH19="","",SUMIF(생활!$C$178:$AC$187,AH19,생활!$D$178))),"")</f>
        <v/>
      </c>
      <c r="AK19" s="138" t="str">
        <f>IFERROR(IF(IF(AH19="","",SUMIF(생활!$C$178:$AC$187,AH19,생활!$D$178))=0,IF(AH19="","",SUMIF($B$11:$C$64,AH19,$C$11)),IF(AH19="","",SUMIF(생활!$C$178:$AC$187,AH19,생활!$D$178))),"")</f>
        <v/>
      </c>
      <c r="AL19" s="549" t="s">
        <v>1331</v>
      </c>
      <c r="AM19" s="96"/>
      <c r="AN19" s="96"/>
      <c r="AO19" s="479" t="str">
        <f t="shared" si="9"/>
        <v/>
      </c>
      <c r="AP19" s="144"/>
      <c r="AQ19" s="147" t="s">
        <v>1176</v>
      </c>
      <c r="AR19" s="146">
        <f t="shared" ca="1" si="10"/>
        <v>48</v>
      </c>
      <c r="AS19" s="144"/>
    </row>
    <row r="20" spans="2:45" ht="14.45" customHeight="1">
      <c r="B20" s="466" t="s">
        <v>1177</v>
      </c>
      <c r="C20" s="96">
        <v>3</v>
      </c>
      <c r="D20" s="532">
        <f t="shared" ca="1" si="0"/>
        <v>15.946666666666667</v>
      </c>
      <c r="E20" s="140">
        <f t="shared" ca="1" si="1"/>
        <v>-12.946666666666667</v>
      </c>
      <c r="F20" s="140" t="str">
        <f t="shared" ca="1" si="4"/>
        <v/>
      </c>
      <c r="G20" s="543">
        <f t="shared" ca="1" si="5"/>
        <v>15.946666666666667</v>
      </c>
      <c r="H20" s="140">
        <f t="shared" ca="1" si="6"/>
        <v>-12.946666666666667</v>
      </c>
      <c r="I20" s="533" t="str">
        <f t="shared" ca="1" si="7"/>
        <v/>
      </c>
      <c r="J20" s="96">
        <v>2</v>
      </c>
      <c r="K20" s="96">
        <v>3</v>
      </c>
      <c r="L20" s="536">
        <v>15</v>
      </c>
      <c r="M20" s="96">
        <f t="shared" si="8"/>
        <v>14</v>
      </c>
      <c r="N20" s="96">
        <v>1806</v>
      </c>
      <c r="O20" s="96">
        <f t="shared" si="2"/>
        <v>1679</v>
      </c>
      <c r="P20" s="96">
        <v>144</v>
      </c>
      <c r="Q20" s="537">
        <f t="shared" si="3"/>
        <v>137</v>
      </c>
      <c r="R20" s="96" t="s">
        <v>1384</v>
      </c>
      <c r="S20" s="96">
        <v>4</v>
      </c>
      <c r="T20" s="96">
        <f ca="1">IFERROR(IF(IF(R20="","",SUMIF(생활!$C$178:$AC$187,R20,생활!$D$178))=0,IF(R20="","",SUMIF($AQ$11:$AR$64,R20,$AR$11)),IF(R20="","",SUMIF(생활!$C$178:$AC$187,R20,생활!$D$178))),"")</f>
        <v>0.01</v>
      </c>
      <c r="U20" s="138">
        <f ca="1">IFERROR(IF(IF(R20="","",SUMIF(생활!$C$178:$AC$187,R20,생활!$D$178))=0,IF(R20="","",SUMIF($B$11:$C$64,R20,$C$11)),IF(R20="","",SUMIF(생활!$C$178:$AC$187,R20,생활!$D$178))),"")</f>
        <v>0.01</v>
      </c>
      <c r="V20" s="536" t="s">
        <v>1388</v>
      </c>
      <c r="W20" s="96">
        <v>1</v>
      </c>
      <c r="X20" s="96">
        <f ca="1">IFERROR(IF(IF(V20="","",SUMIF(생활!$C$178:$AC$187,V20,생활!$D$178))=0,IF(V20="","",SUMIF($AQ$11:$AR$64,V20,$AR$11)),IF(V20="","",SUMIF(생활!$C$178:$AC$187,V20,생활!$D$178))),"")</f>
        <v>19.600000000000001</v>
      </c>
      <c r="Y20" s="546">
        <f ca="1">IFERROR(IF(IF(V20="","",SUMIF(생활!$C$178:$AC$187,V20,생활!$D$178))=0,IF(V20="","",SUMIF($B$11:$C$64,V20,$C$11)),IF(V20="","",SUMIF(생활!$C$178:$AC$187,V20,생활!$D$178))),"")</f>
        <v>19.600000000000001</v>
      </c>
      <c r="Z20" s="96" t="s">
        <v>127</v>
      </c>
      <c r="AA20" s="96">
        <v>1</v>
      </c>
      <c r="AB20" s="96">
        <f ca="1">IFERROR(IF(IF(Z20="","",SUMIF(생활!$C$178:$AC$187,Z20,생활!$D$178))=0,IF(Z20="","",SUMIF($AQ$11:$AR$64,Z20,$AR$11)),IF(Z20="","",SUMIF(생활!$C$178:$AC$187,Z20,생활!$D$178))),"")</f>
        <v>14</v>
      </c>
      <c r="AC20" s="138">
        <f ca="1">IFERROR(IF(IF(Z20="","",SUMIF(생활!$C$178:$AC$187,Z20,생활!$D$178))=0,IF(Z20="","",SUMIF($B$11:$C$64,Z20,$C$11)),IF(Z20="","",SUMIF(생활!$C$178:$AC$187,Z20,생활!$D$178))),"")</f>
        <v>14</v>
      </c>
      <c r="AD20" s="536" t="s">
        <v>1071</v>
      </c>
      <c r="AE20" s="96">
        <v>2</v>
      </c>
      <c r="AF20" s="96">
        <f ca="1">IFERROR(IF(IF(AD20="","",SUMIF(생활!$C$178:$AC$187,AD20,생활!$D$178))=0,IF(AD20="","",SUMIF($AQ$11:$AR$64,AD20,$AR$11)),IF(AD20="","",SUMIF(생활!$C$178:$AC$187,AD20,생활!$D$178))),"")</f>
        <v>0.1</v>
      </c>
      <c r="AG20" s="546">
        <f ca="1">IFERROR(IF(IF(AD20="","",SUMIF(생활!$C$178:$AC$187,AD20,생활!$D$178))=0,IF(AD20="","",SUMIF($B$11:$C$64,AD20,$C$11)),IF(AD20="","",SUMIF(생활!$C$178:$AC$187,AD20,생활!$D$178))),"")</f>
        <v>0.1</v>
      </c>
      <c r="AH20" s="96"/>
      <c r="AI20" s="96"/>
      <c r="AJ20" s="96" t="str">
        <f>IFERROR(IF(IF(AH20="","",SUMIF(생활!$C$178:$AC$187,AH20,생활!$D$178))=0,IF(AH20="","",SUMIF($AQ$11:$AR$64,AH20,$AR$11)),IF(AH20="","",SUMIF(생활!$C$178:$AC$187,AH20,생활!$D$178))),"")</f>
        <v/>
      </c>
      <c r="AK20" s="138" t="str">
        <f>IFERROR(IF(IF(AH20="","",SUMIF(생활!$C$178:$AC$187,AH20,생활!$D$178))=0,IF(AH20="","",SUMIF($B$11:$C$64,AH20,$C$11)),IF(AH20="","",SUMIF(생활!$C$178:$AC$187,AH20,생활!$D$178))),"")</f>
        <v/>
      </c>
      <c r="AL20" s="549" t="s">
        <v>1332</v>
      </c>
      <c r="AM20" s="96">
        <v>48</v>
      </c>
      <c r="AN20" s="96">
        <v>20</v>
      </c>
      <c r="AO20" s="565">
        <f t="shared" si="9"/>
        <v>960</v>
      </c>
      <c r="AP20" s="144"/>
      <c r="AQ20" s="147" t="s">
        <v>1177</v>
      </c>
      <c r="AR20" s="146">
        <f t="shared" ca="1" si="10"/>
        <v>3</v>
      </c>
      <c r="AS20" s="144"/>
    </row>
    <row r="21" spans="2:45" ht="14.45" customHeight="1">
      <c r="B21" s="466" t="s">
        <v>1178</v>
      </c>
      <c r="C21" s="96">
        <v>0</v>
      </c>
      <c r="D21" s="532">
        <f t="shared" ca="1" si="0"/>
        <v>29.900000000000002</v>
      </c>
      <c r="E21" s="140" t="str">
        <f t="shared" ca="1" si="1"/>
        <v/>
      </c>
      <c r="F21" s="140" t="str">
        <f t="shared" ca="1" si="4"/>
        <v/>
      </c>
      <c r="G21" s="543">
        <f t="shared" ca="1" si="5"/>
        <v>29.900000000000002</v>
      </c>
      <c r="H21" s="140" t="str">
        <f t="shared" ca="1" si="6"/>
        <v/>
      </c>
      <c r="I21" s="533" t="str">
        <f t="shared" ca="1" si="7"/>
        <v/>
      </c>
      <c r="J21" s="96">
        <v>8</v>
      </c>
      <c r="K21" s="96">
        <v>2</v>
      </c>
      <c r="L21" s="536">
        <v>15</v>
      </c>
      <c r="M21" s="96">
        <f t="shared" si="8"/>
        <v>14</v>
      </c>
      <c r="N21" s="96">
        <v>2709</v>
      </c>
      <c r="O21" s="96">
        <f t="shared" si="2"/>
        <v>2519</v>
      </c>
      <c r="P21" s="96">
        <v>216</v>
      </c>
      <c r="Q21" s="537">
        <f t="shared" si="3"/>
        <v>206</v>
      </c>
      <c r="R21" s="96" t="s">
        <v>1177</v>
      </c>
      <c r="S21" s="96">
        <v>3</v>
      </c>
      <c r="T21" s="96">
        <f ca="1">IFERROR(IF(IF(R21="","",SUMIF(생활!$C$178:$AC$187,R21,생활!$D$178))=0,IF(R21="","",SUMIF($AQ$11:$AR$64,R21,$AR$11)),IF(R21="","",SUMIF(생활!$C$178:$AC$187,R21,생활!$D$178))),"")</f>
        <v>3</v>
      </c>
      <c r="U21" s="138">
        <f ca="1">IFERROR(IF(IF(R21="","",SUMIF(생활!$C$178:$AC$187,R21,생활!$D$178))=0,IF(R21="","",SUMIF($B$11:$C$64,R21,$C$11)),IF(R21="","",SUMIF(생활!$C$178:$AC$187,R21,생활!$D$178))),"")</f>
        <v>3</v>
      </c>
      <c r="V21" s="536" t="s">
        <v>128</v>
      </c>
      <c r="W21" s="96">
        <v>2</v>
      </c>
      <c r="X21" s="96">
        <f ca="1">IFERROR(IF(IF(V21="","",SUMIF(생활!$C$178:$AC$187,V21,생활!$D$178))=0,IF(V21="","",SUMIF($AQ$11:$AR$64,V21,$AR$11)),IF(V21="","",SUMIF(생활!$C$178:$AC$187,V21,생활!$D$178))),"")</f>
        <v>1.1000000000000001</v>
      </c>
      <c r="Y21" s="546">
        <f ca="1">IFERROR(IF(IF(V21="","",SUMIF(생활!$C$178:$AC$187,V21,생활!$D$178))=0,IF(V21="","",SUMIF($B$11:$C$64,V21,$C$11)),IF(V21="","",SUMIF(생활!$C$178:$AC$187,V21,생활!$D$178))),"")</f>
        <v>1.1000000000000001</v>
      </c>
      <c r="Z21" s="96" t="s">
        <v>132</v>
      </c>
      <c r="AA21" s="96">
        <v>2</v>
      </c>
      <c r="AB21" s="96">
        <f ca="1">IFERROR(IF(IF(Z21="","",SUMIF(생활!$C$178:$AC$187,Z21,생활!$D$178))=0,IF(Z21="","",SUMIF($AQ$11:$AR$64,Z21,$AR$11)),IF(Z21="","",SUMIF(생활!$C$178:$AC$187,Z21,생활!$D$178))),"")</f>
        <v>17</v>
      </c>
      <c r="AC21" s="138">
        <f ca="1">IFERROR(IF(IF(Z21="","",SUMIF(생활!$C$178:$AC$187,Z21,생활!$D$178))=0,IF(Z21="","",SUMIF($B$11:$C$64,Z21,$C$11)),IF(Z21="","",SUMIF(생활!$C$178:$AC$187,Z21,생활!$D$178))),"")</f>
        <v>17</v>
      </c>
      <c r="AD21" s="536" t="s">
        <v>136</v>
      </c>
      <c r="AE21" s="96">
        <v>6</v>
      </c>
      <c r="AF21" s="96">
        <f ca="1">IFERROR(IF(IF(AD21="","",SUMIF(생활!$C$178:$AC$187,AD21,생활!$D$178))=0,IF(AD21="","",SUMIF($AQ$11:$AR$64,AD21,$AR$11)),IF(AD21="","",SUMIF(생활!$C$178:$AC$187,AD21,생활!$D$178))),"")</f>
        <v>0.1</v>
      </c>
      <c r="AG21" s="546">
        <f ca="1">IFERROR(IF(IF(AD21="","",SUMIF(생활!$C$178:$AC$187,AD21,생활!$D$178))=0,IF(AD21="","",SUMIF($B$11:$C$64,AD21,$C$11)),IF(AD21="","",SUMIF(생활!$C$178:$AC$187,AD21,생활!$D$178))),"")</f>
        <v>0.1</v>
      </c>
      <c r="AH21" s="96"/>
      <c r="AI21" s="96"/>
      <c r="AJ21" s="96" t="str">
        <f>IFERROR(IF(IF(AH21="","",SUMIF(생활!$C$178:$AC$187,AH21,생활!$D$178))=0,IF(AH21="","",SUMIF($AQ$11:$AR$64,AH21,$AR$11)),IF(AH21="","",SUMIF(생활!$C$178:$AC$187,AH21,생활!$D$178))),"")</f>
        <v/>
      </c>
      <c r="AK21" s="138" t="str">
        <f>IFERROR(IF(IF(AH21="","",SUMIF(생활!$C$178:$AC$187,AH21,생활!$D$178))=0,IF(AH21="","",SUMIF($B$11:$C$64,AH21,$C$11)),IF(AH21="","",SUMIF(생활!$C$178:$AC$187,AH21,생활!$D$178))),"")</f>
        <v/>
      </c>
      <c r="AL21" s="549" t="s">
        <v>1333</v>
      </c>
      <c r="AM21" s="96">
        <v>48</v>
      </c>
      <c r="AN21" s="96">
        <v>24</v>
      </c>
      <c r="AO21" s="565">
        <f t="shared" si="9"/>
        <v>1152</v>
      </c>
      <c r="AP21" s="144"/>
      <c r="AQ21" s="147" t="s">
        <v>1178</v>
      </c>
      <c r="AR21" s="146">
        <f t="shared" ca="1" si="10"/>
        <v>29.900000000000002</v>
      </c>
      <c r="AS21" s="144"/>
    </row>
    <row r="22" spans="2:45" ht="14.45" customHeight="1">
      <c r="B22" s="466" t="s">
        <v>1180</v>
      </c>
      <c r="C22" s="96">
        <v>27</v>
      </c>
      <c r="D22" s="532">
        <f t="shared" ca="1" si="0"/>
        <v>17.533333333333335</v>
      </c>
      <c r="E22" s="140">
        <f t="shared" ca="1" si="1"/>
        <v>9.466666666666665</v>
      </c>
      <c r="F22" s="140">
        <f t="shared" ca="1" si="4"/>
        <v>814.54545454545439</v>
      </c>
      <c r="G22" s="543">
        <f t="shared" ca="1" si="5"/>
        <v>17.533333333333335</v>
      </c>
      <c r="H22" s="140">
        <f t="shared" ca="1" si="6"/>
        <v>9.466666666666665</v>
      </c>
      <c r="I22" s="533">
        <f t="shared" ca="1" si="7"/>
        <v>814.54545454545439</v>
      </c>
      <c r="J22" s="96">
        <v>2</v>
      </c>
      <c r="K22" s="96">
        <v>3</v>
      </c>
      <c r="L22" s="536">
        <v>30</v>
      </c>
      <c r="M22" s="96">
        <f t="shared" si="8"/>
        <v>28</v>
      </c>
      <c r="N22" s="96">
        <v>3612</v>
      </c>
      <c r="O22" s="96">
        <f t="shared" si="2"/>
        <v>3359</v>
      </c>
      <c r="P22" s="96">
        <v>288</v>
      </c>
      <c r="Q22" s="537">
        <f t="shared" si="3"/>
        <v>275</v>
      </c>
      <c r="R22" s="96" t="s">
        <v>127</v>
      </c>
      <c r="S22" s="96">
        <v>1</v>
      </c>
      <c r="T22" s="96">
        <f ca="1">IFERROR(IF(IF(R22="","",SUMIF(생활!$C$178:$AC$187,R22,생활!$D$178))=0,IF(R22="","",SUMIF($AQ$11:$AR$64,R22,$AR$11)),IF(R22="","",SUMIF(생활!$C$178:$AC$187,R22,생활!$D$178))),"")</f>
        <v>14</v>
      </c>
      <c r="U22" s="138">
        <f ca="1">IFERROR(IF(IF(R22="","",SUMIF(생활!$C$178:$AC$187,R22,생활!$D$178))=0,IF(R22="","",SUMIF($B$11:$C$64,R22,$C$11)),IF(R22="","",SUMIF(생활!$C$178:$AC$187,R22,생활!$D$178))),"")</f>
        <v>14</v>
      </c>
      <c r="V22" s="536" t="s">
        <v>131</v>
      </c>
      <c r="W22" s="96">
        <v>1</v>
      </c>
      <c r="X22" s="96">
        <f ca="1">IFERROR(IF(IF(V22="","",SUMIF(생활!$C$178:$AC$187,V22,생활!$D$178))=0,IF(V22="","",SUMIF($AQ$11:$AR$64,V22,$AR$11)),IF(V22="","",SUMIF(생활!$C$178:$AC$187,V22,생활!$D$178))),"")</f>
        <v>0.5</v>
      </c>
      <c r="Y22" s="546">
        <f ca="1">IFERROR(IF(IF(V22="","",SUMIF(생활!$C$178:$AC$187,V22,생활!$D$178))=0,IF(V22="","",SUMIF($B$11:$C$64,V22,$C$11)),IF(V22="","",SUMIF(생활!$C$178:$AC$187,V22,생활!$D$178))),"")</f>
        <v>0.5</v>
      </c>
      <c r="Z22" s="96" t="s">
        <v>128</v>
      </c>
      <c r="AA22" s="96">
        <v>1</v>
      </c>
      <c r="AB22" s="96">
        <f ca="1">IFERROR(IF(IF(Z22="","",SUMIF(생활!$C$178:$AC$187,Z22,생활!$D$178))=0,IF(Z22="","",SUMIF($AQ$11:$AR$64,Z22,$AR$11)),IF(Z22="","",SUMIF(생활!$C$178:$AC$187,Z22,생활!$D$178))),"")</f>
        <v>1.1000000000000001</v>
      </c>
      <c r="AC22" s="138">
        <f ca="1">IFERROR(IF(IF(Z22="","",SUMIF(생활!$C$178:$AC$187,Z22,생활!$D$178))=0,IF(Z22="","",SUMIF($B$11:$C$64,Z22,$C$11)),IF(Z22="","",SUMIF(생활!$C$178:$AC$187,Z22,생활!$D$178))),"")</f>
        <v>1.1000000000000001</v>
      </c>
      <c r="AD22" s="536" t="s">
        <v>129</v>
      </c>
      <c r="AE22" s="96">
        <v>1</v>
      </c>
      <c r="AF22" s="96">
        <f ca="1">IFERROR(IF(IF(AD22="","",SUMIF(생활!$C$178:$AC$187,AD22,생활!$D$178))=0,IF(AD22="","",SUMIF($AQ$11:$AR$64,AD22,$AR$11)),IF(AD22="","",SUMIF(생활!$C$178:$AC$187,AD22,생활!$D$178))),"")</f>
        <v>9</v>
      </c>
      <c r="AG22" s="546">
        <f ca="1">IFERROR(IF(IF(AD22="","",SUMIF(생활!$C$178:$AC$187,AD22,생활!$D$178))=0,IF(AD22="","",SUMIF($B$11:$C$64,AD22,$C$11)),IF(AD22="","",SUMIF(생활!$C$178:$AC$187,AD22,생활!$D$178))),"")</f>
        <v>9</v>
      </c>
      <c r="AH22" s="96"/>
      <c r="AI22" s="96"/>
      <c r="AJ22" s="96" t="str">
        <f>IFERROR(IF(IF(AH22="","",SUMIF(생활!$C$178:$AC$187,AH22,생활!$D$178))=0,IF(AH22="","",SUMIF($AQ$11:$AR$64,AH22,$AR$11)),IF(AH22="","",SUMIF(생활!$C$178:$AC$187,AH22,생활!$D$178))),"")</f>
        <v/>
      </c>
      <c r="AK22" s="138" t="str">
        <f>IFERROR(IF(IF(AH22="","",SUMIF(생활!$C$178:$AC$187,AH22,생활!$D$178))=0,IF(AH22="","",SUMIF($B$11:$C$64,AH22,$C$11)),IF(AH22="","",SUMIF(생활!$C$178:$AC$187,AH22,생활!$D$178))),"")</f>
        <v/>
      </c>
      <c r="AL22" s="549" t="s">
        <v>1334</v>
      </c>
      <c r="AM22" s="96"/>
      <c r="AN22" s="96"/>
      <c r="AO22" s="479" t="str">
        <f t="shared" si="9"/>
        <v/>
      </c>
      <c r="AP22" s="144"/>
      <c r="AQ22" s="147" t="s">
        <v>1180</v>
      </c>
      <c r="AR22" s="146">
        <f t="shared" ca="1" si="10"/>
        <v>17.533333333333335</v>
      </c>
      <c r="AS22" s="144"/>
    </row>
    <row r="23" spans="2:45" ht="14.45" customHeight="1">
      <c r="B23" s="466" t="s">
        <v>1181</v>
      </c>
      <c r="C23" s="96">
        <v>26</v>
      </c>
      <c r="D23" s="532">
        <f t="shared" ca="1" si="0"/>
        <v>36.166666666666664</v>
      </c>
      <c r="E23" s="140">
        <f t="shared" ca="1" si="1"/>
        <v>-10.166666666666664</v>
      </c>
      <c r="F23" s="140" t="str">
        <f t="shared" ca="1" si="4"/>
        <v/>
      </c>
      <c r="G23" s="543">
        <f t="shared" ca="1" si="5"/>
        <v>36.166666666666664</v>
      </c>
      <c r="H23" s="140">
        <f t="shared" ca="1" si="6"/>
        <v>-10.166666666666664</v>
      </c>
      <c r="I23" s="533" t="str">
        <f t="shared" ca="1" si="7"/>
        <v/>
      </c>
      <c r="J23" s="96">
        <v>3</v>
      </c>
      <c r="K23" s="96">
        <v>3</v>
      </c>
      <c r="L23" s="536">
        <v>30</v>
      </c>
      <c r="M23" s="96">
        <f t="shared" si="8"/>
        <v>28</v>
      </c>
      <c r="N23" s="96">
        <v>3612</v>
      </c>
      <c r="O23" s="96">
        <f t="shared" si="2"/>
        <v>3359</v>
      </c>
      <c r="P23" s="96">
        <v>288</v>
      </c>
      <c r="Q23" s="537">
        <f t="shared" si="3"/>
        <v>275</v>
      </c>
      <c r="R23" s="96" t="s">
        <v>129</v>
      </c>
      <c r="S23" s="96">
        <v>1</v>
      </c>
      <c r="T23" s="96">
        <f ca="1">IFERROR(IF(IF(R23="","",SUMIF(생활!$C$178:$AC$187,R23,생활!$D$178))=0,IF(R23="","",SUMIF($AQ$11:$AR$64,R23,$AR$11)),IF(R23="","",SUMIF(생활!$C$178:$AC$187,R23,생활!$D$178))),"")</f>
        <v>9</v>
      </c>
      <c r="U23" s="138">
        <f ca="1">IFERROR(IF(IF(R23="","",SUMIF(생활!$C$178:$AC$187,R23,생활!$D$178))=0,IF(R23="","",SUMIF($B$11:$C$64,R23,$C$11)),IF(R23="","",SUMIF(생활!$C$178:$AC$187,R23,생활!$D$178))),"")</f>
        <v>9</v>
      </c>
      <c r="V23" s="536" t="s">
        <v>125</v>
      </c>
      <c r="W23" s="96">
        <v>1</v>
      </c>
      <c r="X23" s="96">
        <f ca="1">IFERROR(IF(IF(V23="","",SUMIF(생활!$C$178:$AC$187,V23,생활!$D$178))=0,IF(V23="","",SUMIF($AQ$11:$AR$64,V23,$AR$11)),IF(V23="","",SUMIF(생활!$C$178:$AC$187,V23,생활!$D$178))),"")</f>
        <v>3.8</v>
      </c>
      <c r="Y23" s="546">
        <f ca="1">IFERROR(IF(IF(V23="","",SUMIF(생활!$C$178:$AC$187,V23,생활!$D$178))=0,IF(V23="","",SUMIF($B$11:$C$64,V23,$C$11)),IF(V23="","",SUMIF(생활!$C$178:$AC$187,V23,생활!$D$178))),"")</f>
        <v>3.8</v>
      </c>
      <c r="Z23" s="96" t="s">
        <v>130</v>
      </c>
      <c r="AA23" s="96">
        <v>1</v>
      </c>
      <c r="AB23" s="96">
        <f ca="1">IFERROR(IF(IF(Z23="","",SUMIF(생활!$C$178:$AC$187,Z23,생활!$D$178))=0,IF(Z23="","",SUMIF($AQ$11:$AR$64,Z23,$AR$11)),IF(Z23="","",SUMIF(생활!$C$178:$AC$187,Z23,생활!$D$178))),"")</f>
        <v>48.1</v>
      </c>
      <c r="AC23" s="138">
        <f ca="1">IFERROR(IF(IF(Z23="","",SUMIF(생활!$C$178:$AC$187,Z23,생활!$D$178))=0,IF(Z23="","",SUMIF($B$11:$C$64,Z23,$C$11)),IF(Z23="","",SUMIF(생활!$C$178:$AC$187,Z23,생활!$D$178))),"")</f>
        <v>48.1</v>
      </c>
      <c r="AD23" s="536" t="s">
        <v>126</v>
      </c>
      <c r="AE23" s="96">
        <v>1</v>
      </c>
      <c r="AF23" s="96">
        <f ca="1">IFERROR(IF(IF(AD23="","",SUMIF(생활!$C$178:$AC$187,AD23,생활!$D$178))=0,IF(AD23="","",SUMIF($AQ$11:$AR$64,AD23,$AR$11)),IF(AD23="","",SUMIF(생활!$C$178:$AC$187,AD23,생활!$D$178))),"")</f>
        <v>19.600000000000001</v>
      </c>
      <c r="AG23" s="546">
        <f ca="1">IFERROR(IF(IF(AD23="","",SUMIF(생활!$C$178:$AC$187,AD23,생활!$D$178))=0,IF(AD23="","",SUMIF($B$11:$C$64,AD23,$C$11)),IF(AD23="","",SUMIF(생활!$C$178:$AC$187,AD23,생활!$D$178))),"")</f>
        <v>19.600000000000001</v>
      </c>
      <c r="AH23" s="96"/>
      <c r="AI23" s="96"/>
      <c r="AJ23" s="96" t="str">
        <f>IFERROR(IF(IF(AH23="","",SUMIF(생활!$C$178:$AC$187,AH23,생활!$D$178))=0,IF(AH23="","",SUMIF($AQ$11:$AR$64,AH23,$AR$11)),IF(AH23="","",SUMIF(생활!$C$178:$AC$187,AH23,생활!$D$178))),"")</f>
        <v/>
      </c>
      <c r="AK23" s="138" t="str">
        <f>IFERROR(IF(IF(AH23="","",SUMIF(생활!$C$178:$AC$187,AH23,생활!$D$178))=0,IF(AH23="","",SUMIF($B$11:$C$64,AH23,$C$11)),IF(AH23="","",SUMIF(생활!$C$178:$AC$187,AH23,생활!$D$178))),"")</f>
        <v/>
      </c>
      <c r="AL23" s="549" t="s">
        <v>1335</v>
      </c>
      <c r="AM23" s="96"/>
      <c r="AN23" s="96"/>
      <c r="AO23" s="479" t="str">
        <f t="shared" si="9"/>
        <v/>
      </c>
      <c r="AP23" s="144"/>
      <c r="AQ23" s="147" t="s">
        <v>1181</v>
      </c>
      <c r="AR23" s="146">
        <f t="shared" ca="1" si="10"/>
        <v>26</v>
      </c>
      <c r="AS23" s="144"/>
    </row>
    <row r="24" spans="2:45" ht="14.45" customHeight="1">
      <c r="B24" s="466" t="s">
        <v>1184</v>
      </c>
      <c r="C24" s="96">
        <v>1</v>
      </c>
      <c r="D24" s="532">
        <f t="shared" ca="1" si="0"/>
        <v>8.6133333333333333</v>
      </c>
      <c r="E24" s="140">
        <f t="shared" ca="1" si="1"/>
        <v>-7.6133333333333333</v>
      </c>
      <c r="F24" s="140" t="str">
        <f t="shared" ca="1" si="4"/>
        <v/>
      </c>
      <c r="G24" s="543">
        <f t="shared" ca="1" si="5"/>
        <v>8.6133333333333333</v>
      </c>
      <c r="H24" s="140">
        <f t="shared" ca="1" si="6"/>
        <v>-7.6133333333333333</v>
      </c>
      <c r="I24" s="533" t="str">
        <f t="shared" ca="1" si="7"/>
        <v/>
      </c>
      <c r="J24" s="96">
        <v>2</v>
      </c>
      <c r="K24" s="96">
        <v>3</v>
      </c>
      <c r="L24" s="536">
        <v>15</v>
      </c>
      <c r="M24" s="96">
        <f t="shared" si="8"/>
        <v>14</v>
      </c>
      <c r="N24" s="96">
        <v>1806</v>
      </c>
      <c r="O24" s="96">
        <f t="shared" si="2"/>
        <v>1679</v>
      </c>
      <c r="P24" s="96">
        <v>144</v>
      </c>
      <c r="Q24" s="537">
        <f t="shared" si="3"/>
        <v>137</v>
      </c>
      <c r="R24" s="96" t="s">
        <v>121</v>
      </c>
      <c r="S24" s="96">
        <v>4</v>
      </c>
      <c r="T24" s="96">
        <f ca="1">IFERROR(IF(IF(R24="","",SUMIF(생활!$C$178:$AC$187,R24,생활!$D$178))=0,IF(R24="","",SUMIF($AQ$11:$AR$64,R24,$AR$11)),IF(R24="","",SUMIF(생활!$C$178:$AC$187,R24,생활!$D$178))),"")</f>
        <v>0.01</v>
      </c>
      <c r="U24" s="138">
        <f ca="1">IFERROR(IF(IF(R24="","",SUMIF(생활!$C$178:$AC$187,R24,생활!$D$178))=0,IF(R24="","",SUMIF($B$11:$C$64,R24,$C$11)),IF(R24="","",SUMIF(생활!$C$178:$AC$187,R24,생활!$D$178))),"")</f>
        <v>0.01</v>
      </c>
      <c r="V24" s="536" t="s">
        <v>77</v>
      </c>
      <c r="W24" s="96">
        <v>2</v>
      </c>
      <c r="X24" s="96">
        <f ca="1">IFERROR(IF(IF(V24="","",SUMIF(생활!$C$178:$AC$187,V24,생활!$D$178))=0,IF(V24="","",SUMIF($AQ$11:$AR$64,V24,$AR$11)),IF(V24="","",SUMIF(생활!$C$178:$AC$187,V24,생활!$D$178))),"")</f>
        <v>0.1</v>
      </c>
      <c r="Y24" s="546">
        <f ca="1">IFERROR(IF(IF(V24="","",SUMIF(생활!$C$178:$AC$187,V24,생활!$D$178))=0,IF(V24="","",SUMIF($B$11:$C$64,V24,$C$11)),IF(V24="","",SUMIF(생활!$C$178:$AC$187,V24,생활!$D$178))),"")</f>
        <v>0.1</v>
      </c>
      <c r="Z24" s="96" t="s">
        <v>72</v>
      </c>
      <c r="AA24" s="96">
        <v>2</v>
      </c>
      <c r="AB24" s="96">
        <f ca="1">IFERROR(IF(IF(Z24="","",SUMIF(생활!$C$178:$AC$187,Z24,생활!$D$178))=0,IF(Z24="","",SUMIF($AQ$11:$AR$64,Z24,$AR$11)),IF(Z24="","",SUMIF(생활!$C$178:$AC$187,Z24,생활!$D$178))),"")</f>
        <v>0.3</v>
      </c>
      <c r="AC24" s="138">
        <f ca="1">IFERROR(IF(IF(Z24="","",SUMIF(생활!$C$178:$AC$187,Z24,생활!$D$178))=0,IF(Z24="","",SUMIF($B$11:$C$64,Z24,$C$11)),IF(Z24="","",SUMIF(생활!$C$178:$AC$187,Z24,생활!$D$178))),"")</f>
        <v>0.3</v>
      </c>
      <c r="AD24" s="536" t="s">
        <v>1402</v>
      </c>
      <c r="AE24" s="96">
        <v>2</v>
      </c>
      <c r="AF24" s="96">
        <f ca="1">IFERROR(IF(IF(AD24="","",SUMIF(생활!$C$178:$AC$187,AD24,생활!$D$178))=0,IF(AD24="","",SUMIF($AQ$11:$AR$64,AD24,$AR$11)),IF(AD24="","",SUMIF(생활!$C$178:$AC$187,AD24,생활!$D$178))),"")</f>
        <v>0.1</v>
      </c>
      <c r="AG24" s="546">
        <f ca="1">IFERROR(IF(IF(AD24="","",SUMIF(생활!$C$178:$AC$187,AD24,생활!$D$178))=0,IF(AD24="","",SUMIF($B$11:$C$64,AD24,$C$11)),IF(AD24="","",SUMIF(생활!$C$178:$AC$187,AD24,생활!$D$178))),"")</f>
        <v>0.1</v>
      </c>
      <c r="AH24" s="96" t="s">
        <v>142</v>
      </c>
      <c r="AI24" s="96">
        <v>4</v>
      </c>
      <c r="AJ24" s="96">
        <f ca="1">IFERROR(IF(IF(AH24="","",SUMIF(생활!$C$178:$AC$187,AH24,생활!$D$178))=0,IF(AH24="","",SUMIF($AQ$11:$AR$64,AH24,$AR$11)),IF(AH24="","",SUMIF(생활!$C$178:$AC$187,AH24,생활!$D$178))),"")</f>
        <v>2.7</v>
      </c>
      <c r="AK24" s="138">
        <f ca="1">IFERROR(IF(IF(AH24="","",SUMIF(생활!$C$178:$AC$187,AH24,생활!$D$178))=0,IF(AH24="","",SUMIF($B$11:$C$64,AH24,$C$11)),IF(AH24="","",SUMIF(생활!$C$178:$AC$187,AH24,생활!$D$178))),"")</f>
        <v>2.7</v>
      </c>
      <c r="AL24" s="549" t="s">
        <v>1336</v>
      </c>
      <c r="AM24" s="96"/>
      <c r="AN24" s="96"/>
      <c r="AO24" s="479" t="str">
        <f t="shared" si="9"/>
        <v/>
      </c>
      <c r="AP24" s="144"/>
      <c r="AQ24" s="147" t="s">
        <v>1184</v>
      </c>
      <c r="AR24" s="146">
        <f t="shared" ca="1" si="10"/>
        <v>1</v>
      </c>
      <c r="AS24" s="144"/>
    </row>
    <row r="25" spans="2:45" ht="14.45" customHeight="1">
      <c r="B25" s="466" t="s">
        <v>1185</v>
      </c>
      <c r="C25" s="96">
        <v>15</v>
      </c>
      <c r="D25" s="532">
        <f t="shared" ca="1" si="0"/>
        <v>17.700000000000003</v>
      </c>
      <c r="E25" s="140">
        <f t="shared" ca="1" si="1"/>
        <v>-2.7000000000000028</v>
      </c>
      <c r="F25" s="140" t="str">
        <f t="shared" ca="1" si="4"/>
        <v/>
      </c>
      <c r="G25" s="543">
        <f t="shared" ca="1" si="5"/>
        <v>17.700000000000003</v>
      </c>
      <c r="H25" s="140">
        <f t="shared" ca="1" si="6"/>
        <v>-2.7000000000000028</v>
      </c>
      <c r="I25" s="533" t="str">
        <f t="shared" ca="1" si="7"/>
        <v/>
      </c>
      <c r="J25" s="96">
        <v>6</v>
      </c>
      <c r="K25" s="96">
        <v>2</v>
      </c>
      <c r="L25" s="536">
        <v>15</v>
      </c>
      <c r="M25" s="96">
        <f t="shared" si="8"/>
        <v>14</v>
      </c>
      <c r="N25" s="96">
        <v>2709</v>
      </c>
      <c r="O25" s="96">
        <f t="shared" si="2"/>
        <v>2519</v>
      </c>
      <c r="P25" s="96">
        <v>216</v>
      </c>
      <c r="Q25" s="537">
        <f t="shared" si="3"/>
        <v>206</v>
      </c>
      <c r="R25" s="96" t="s">
        <v>1380</v>
      </c>
      <c r="S25" s="96">
        <v>3</v>
      </c>
      <c r="T25" s="96">
        <f ca="1">IFERROR(IF(IF(R25="","",SUMIF(생활!$C$178:$AC$187,R25,생활!$D$178))=0,IF(R25="","",SUMIF($AQ$11:$AR$64,R25,$AR$11)),IF(R25="","",SUMIF(생활!$C$178:$AC$187,R25,생활!$D$178))),"")</f>
        <v>0</v>
      </c>
      <c r="U25" s="138">
        <f ca="1">IFERROR(IF(IF(R25="","",SUMIF(생활!$C$178:$AC$187,R25,생활!$D$178))=0,IF(R25="","",SUMIF($B$11:$C$64,R25,$C$11)),IF(R25="","",SUMIF(생활!$C$178:$AC$187,R25,생활!$D$178))),"")</f>
        <v>0</v>
      </c>
      <c r="V25" s="536" t="s">
        <v>125</v>
      </c>
      <c r="W25" s="96">
        <v>1</v>
      </c>
      <c r="X25" s="96">
        <f ca="1">IFERROR(IF(IF(V25="","",SUMIF(생활!$C$178:$AC$187,V25,생활!$D$178))=0,IF(V25="","",SUMIF($AQ$11:$AR$64,V25,$AR$11)),IF(V25="","",SUMIF(생활!$C$178:$AC$187,V25,생활!$D$178))),"")</f>
        <v>3.8</v>
      </c>
      <c r="Y25" s="546">
        <f ca="1">IFERROR(IF(IF(V25="","",SUMIF(생활!$C$178:$AC$187,V25,생활!$D$178))=0,IF(V25="","",SUMIF($B$11:$C$64,V25,$C$11)),IF(V25="","",SUMIF(생활!$C$178:$AC$187,V25,생활!$D$178))),"")</f>
        <v>3.8</v>
      </c>
      <c r="Z25" s="96" t="s">
        <v>124</v>
      </c>
      <c r="AA25" s="96">
        <v>1</v>
      </c>
      <c r="AB25" s="96">
        <f ca="1">IFERROR(IF(IF(Z25="","",SUMIF(생활!$C$178:$AC$187,Z25,생활!$D$178))=0,IF(Z25="","",SUMIF($AQ$11:$AR$64,Z25,$AR$11)),IF(Z25="","",SUMIF(생활!$C$178:$AC$187,Z25,생활!$D$178))),"")</f>
        <v>1.1000000000000001</v>
      </c>
      <c r="AC25" s="138">
        <f ca="1">IFERROR(IF(IF(Z25="","",SUMIF(생활!$C$178:$AC$187,Z25,생활!$D$178))=0,IF(Z25="","",SUMIF($B$11:$C$64,Z25,$C$11)),IF(Z25="","",SUMIF(생활!$C$178:$AC$187,Z25,생활!$D$178))),"")</f>
        <v>1.1000000000000001</v>
      </c>
      <c r="AD25" s="536" t="s">
        <v>1402</v>
      </c>
      <c r="AE25" s="96">
        <v>3</v>
      </c>
      <c r="AF25" s="96">
        <f ca="1">IFERROR(IF(IF(AD25="","",SUMIF(생활!$C$178:$AC$187,AD25,생활!$D$178))=0,IF(AD25="","",SUMIF($AQ$11:$AR$64,AD25,$AR$11)),IF(AD25="","",SUMIF(생활!$C$178:$AC$187,AD25,생활!$D$178))),"")</f>
        <v>0.1</v>
      </c>
      <c r="AG25" s="546">
        <f ca="1">IFERROR(IF(IF(AD25="","",SUMIF(생활!$C$178:$AC$187,AD25,생활!$D$178))=0,IF(AD25="","",SUMIF($B$11:$C$64,AD25,$C$11)),IF(AD25="","",SUMIF(생활!$C$178:$AC$187,AD25,생활!$D$178))),"")</f>
        <v>0.1</v>
      </c>
      <c r="AH25" s="96" t="s">
        <v>142</v>
      </c>
      <c r="AI25" s="96">
        <v>6</v>
      </c>
      <c r="AJ25" s="96">
        <f ca="1">IFERROR(IF(IF(AH25="","",SUMIF(생활!$C$178:$AC$187,AH25,생활!$D$178))=0,IF(AH25="","",SUMIF($AQ$11:$AR$64,AH25,$AR$11)),IF(AH25="","",SUMIF(생활!$C$178:$AC$187,AH25,생활!$D$178))),"")</f>
        <v>2.7</v>
      </c>
      <c r="AK25" s="138">
        <f ca="1">IFERROR(IF(IF(AH25="","",SUMIF(생활!$C$178:$AC$187,AH25,생활!$D$178))=0,IF(AH25="","",SUMIF($B$11:$C$64,AH25,$C$11)),IF(AH25="","",SUMIF(생활!$C$178:$AC$187,AH25,생활!$D$178))),"")</f>
        <v>2.7</v>
      </c>
      <c r="AL25" s="549" t="s">
        <v>1337</v>
      </c>
      <c r="AM25" s="96"/>
      <c r="AN25" s="96"/>
      <c r="AO25" s="479" t="str">
        <f t="shared" si="9"/>
        <v/>
      </c>
      <c r="AP25" s="144"/>
      <c r="AQ25" s="147" t="s">
        <v>1185</v>
      </c>
      <c r="AR25" s="146">
        <f t="shared" ca="1" si="10"/>
        <v>15</v>
      </c>
      <c r="AS25" s="144"/>
    </row>
    <row r="26" spans="2:45" ht="14.45" customHeight="1">
      <c r="B26" s="466" t="s">
        <v>1186</v>
      </c>
      <c r="C26" s="96">
        <v>4</v>
      </c>
      <c r="D26" s="532">
        <f t="shared" ca="1" si="0"/>
        <v>14.973333333333334</v>
      </c>
      <c r="E26" s="140">
        <f t="shared" ca="1" si="1"/>
        <v>-10.973333333333334</v>
      </c>
      <c r="F26" s="140" t="str">
        <f t="shared" ca="1" si="4"/>
        <v/>
      </c>
      <c r="G26" s="543">
        <f t="shared" ca="1" si="5"/>
        <v>14.973333333333334</v>
      </c>
      <c r="H26" s="140">
        <f t="shared" ca="1" si="6"/>
        <v>-10.973333333333334</v>
      </c>
      <c r="I26" s="533" t="str">
        <f t="shared" ca="1" si="7"/>
        <v/>
      </c>
      <c r="J26" s="96">
        <v>2</v>
      </c>
      <c r="K26" s="96">
        <v>3</v>
      </c>
      <c r="L26" s="536">
        <v>15</v>
      </c>
      <c r="M26" s="96">
        <f t="shared" si="8"/>
        <v>14</v>
      </c>
      <c r="N26" s="96">
        <v>1806</v>
      </c>
      <c r="O26" s="96">
        <f t="shared" si="2"/>
        <v>1679</v>
      </c>
      <c r="P26" s="96">
        <v>144</v>
      </c>
      <c r="Q26" s="537">
        <f t="shared" si="3"/>
        <v>137</v>
      </c>
      <c r="R26" s="96" t="s">
        <v>119</v>
      </c>
      <c r="S26" s="96">
        <v>4</v>
      </c>
      <c r="T26" s="96">
        <f ca="1">IFERROR(IF(IF(R26="","",SUMIF(생활!$C$178:$AC$187,R26,생활!$D$178))=0,IF(R26="","",SUMIF($AQ$11:$AR$64,R26,$AR$11)),IF(R26="","",SUMIF(생활!$C$178:$AC$187,R26,생활!$D$178))),"")</f>
        <v>0.03</v>
      </c>
      <c r="U26" s="138">
        <f ca="1">IFERROR(IF(IF(R26="","",SUMIF(생활!$C$178:$AC$187,R26,생활!$D$178))=0,IF(R26="","",SUMIF($B$11:$C$64,R26,$C$11)),IF(R26="","",SUMIF(생활!$C$178:$AC$187,R26,생활!$D$178))),"")</f>
        <v>0.03</v>
      </c>
      <c r="V26" s="536" t="s">
        <v>126</v>
      </c>
      <c r="W26" s="96">
        <v>1</v>
      </c>
      <c r="X26" s="96">
        <f ca="1">IFERROR(IF(IF(V26="","",SUMIF(생활!$C$178:$AC$187,V26,생활!$D$178))=0,IF(V26="","",SUMIF($AQ$11:$AR$64,V26,$AR$11)),IF(V26="","",SUMIF(생활!$C$178:$AC$187,V26,생활!$D$178))),"")</f>
        <v>19.600000000000001</v>
      </c>
      <c r="Y26" s="546">
        <f ca="1">IFERROR(IF(IF(V26="","",SUMIF(생활!$C$178:$AC$187,V26,생활!$D$178))=0,IF(V26="","",SUMIF($B$11:$C$64,V26,$C$11)),IF(V26="","",SUMIF(생활!$C$178:$AC$187,V26,생활!$D$178))),"")</f>
        <v>19.600000000000001</v>
      </c>
      <c r="Z26" s="96" t="s">
        <v>73</v>
      </c>
      <c r="AA26" s="96">
        <v>2</v>
      </c>
      <c r="AB26" s="96">
        <f ca="1">IFERROR(IF(IF(Z26="","",SUMIF(생활!$C$178:$AC$187,Z26,생활!$D$178))=0,IF(Z26="","",SUMIF($AQ$11:$AR$64,Z26,$AR$11)),IF(Z26="","",SUMIF(생활!$C$178:$AC$187,Z26,생활!$D$178))),"")</f>
        <v>0.1</v>
      </c>
      <c r="AC26" s="138">
        <f ca="1">IFERROR(IF(IF(Z26="","",SUMIF(생활!$C$178:$AC$187,Z26,생활!$D$178))=0,IF(Z26="","",SUMIF($B$11:$C$64,Z26,$C$11)),IF(Z26="","",SUMIF(생활!$C$178:$AC$187,Z26,생활!$D$178))),"")</f>
        <v>0.1</v>
      </c>
      <c r="AD26" s="536" t="s">
        <v>1403</v>
      </c>
      <c r="AE26" s="96">
        <v>2</v>
      </c>
      <c r="AF26" s="96">
        <f ca="1">IFERROR(IF(IF(AD26="","",SUMIF(생활!$C$178:$AC$187,AD26,생활!$D$178))=0,IF(AD26="","",SUMIF($AQ$11:$AR$64,AD26,$AR$11)),IF(AD26="","",SUMIF(생활!$C$178:$AC$187,AD26,생활!$D$178))),"")</f>
        <v>0.1</v>
      </c>
      <c r="AG26" s="546">
        <f ca="1">IFERROR(IF(IF(AD26="","",SUMIF(생활!$C$178:$AC$187,AD26,생활!$D$178))=0,IF(AD26="","",SUMIF($B$11:$C$64,AD26,$C$11)),IF(AD26="","",SUMIF(생활!$C$178:$AC$187,AD26,생활!$D$178))),"")</f>
        <v>0.1</v>
      </c>
      <c r="AH26" s="96" t="s">
        <v>142</v>
      </c>
      <c r="AI26" s="96">
        <v>4</v>
      </c>
      <c r="AJ26" s="96">
        <f ca="1">IFERROR(IF(IF(AH26="","",SUMIF(생활!$C$178:$AC$187,AH26,생활!$D$178))=0,IF(AH26="","",SUMIF($AQ$11:$AR$64,AH26,$AR$11)),IF(AH26="","",SUMIF(생활!$C$178:$AC$187,AH26,생활!$D$178))),"")</f>
        <v>2.7</v>
      </c>
      <c r="AK26" s="138">
        <f ca="1">IFERROR(IF(IF(AH26="","",SUMIF(생활!$C$178:$AC$187,AH26,생활!$D$178))=0,IF(AH26="","",SUMIF($B$11:$C$64,AH26,$C$11)),IF(AH26="","",SUMIF(생활!$C$178:$AC$187,AH26,생활!$D$178))),"")</f>
        <v>2.7</v>
      </c>
      <c r="AL26" s="549" t="s">
        <v>1338</v>
      </c>
      <c r="AM26" s="96"/>
      <c r="AN26" s="96"/>
      <c r="AO26" s="479" t="str">
        <f t="shared" si="9"/>
        <v/>
      </c>
      <c r="AP26" s="144"/>
      <c r="AQ26" s="147" t="s">
        <v>1186</v>
      </c>
      <c r="AR26" s="146">
        <f t="shared" ca="1" si="10"/>
        <v>4</v>
      </c>
      <c r="AS26" s="144"/>
    </row>
    <row r="27" spans="2:45" ht="14.45" customHeight="1">
      <c r="B27" s="466" t="s">
        <v>1187</v>
      </c>
      <c r="C27" s="96">
        <v>24</v>
      </c>
      <c r="D27" s="532">
        <f t="shared" ca="1" si="0"/>
        <v>31.6</v>
      </c>
      <c r="E27" s="140">
        <f t="shared" ca="1" si="1"/>
        <v>-7.6000000000000014</v>
      </c>
      <c r="F27" s="140" t="str">
        <f t="shared" ca="1" si="4"/>
        <v/>
      </c>
      <c r="G27" s="543">
        <f t="shared" ca="1" si="5"/>
        <v>31.6</v>
      </c>
      <c r="H27" s="140">
        <f t="shared" ca="1" si="6"/>
        <v>-7.6000000000000014</v>
      </c>
      <c r="I27" s="533" t="str">
        <f t="shared" ca="1" si="7"/>
        <v/>
      </c>
      <c r="J27" s="96">
        <v>4</v>
      </c>
      <c r="K27" s="96">
        <v>2</v>
      </c>
      <c r="L27" s="536">
        <v>15</v>
      </c>
      <c r="M27" s="96">
        <f t="shared" si="8"/>
        <v>14</v>
      </c>
      <c r="N27" s="96">
        <v>2709</v>
      </c>
      <c r="O27" s="96">
        <f t="shared" si="2"/>
        <v>2519</v>
      </c>
      <c r="P27" s="96">
        <v>216</v>
      </c>
      <c r="Q27" s="537">
        <f t="shared" si="3"/>
        <v>206</v>
      </c>
      <c r="R27" s="96" t="s">
        <v>1186</v>
      </c>
      <c r="S27" s="96">
        <v>3</v>
      </c>
      <c r="T27" s="96">
        <f ca="1">IFERROR(IF(IF(R27="","",SUMIF(생활!$C$178:$AC$187,R27,생활!$D$178))=0,IF(R27="","",SUMIF($AQ$11:$AR$64,R27,$AR$11)),IF(R27="","",SUMIF(생활!$C$178:$AC$187,R27,생활!$D$178))),"")</f>
        <v>4</v>
      </c>
      <c r="U27" s="138">
        <f ca="1">IFERROR(IF(IF(R27="","",SUMIF(생활!$C$178:$AC$187,R27,생활!$D$178))=0,IF(R27="","",SUMIF($B$11:$C$64,R27,$C$11)),IF(R27="","",SUMIF(생활!$C$178:$AC$187,R27,생활!$D$178))),"")</f>
        <v>4</v>
      </c>
      <c r="V27" s="536" t="s">
        <v>126</v>
      </c>
      <c r="W27" s="96">
        <v>1</v>
      </c>
      <c r="X27" s="96">
        <f ca="1">IFERROR(IF(IF(V27="","",SUMIF(생활!$C$178:$AC$187,V27,생활!$D$178))=0,IF(V27="","",SUMIF($AQ$11:$AR$64,V27,$AR$11)),IF(V27="","",SUMIF(생활!$C$178:$AC$187,V27,생활!$D$178))),"")</f>
        <v>19.600000000000001</v>
      </c>
      <c r="Y27" s="546">
        <f ca="1">IFERROR(IF(IF(V27="","",SUMIF(생활!$C$178:$AC$187,V27,생활!$D$178))=0,IF(V27="","",SUMIF($B$11:$C$64,V27,$C$11)),IF(V27="","",SUMIF(생활!$C$178:$AC$187,V27,생활!$D$178))),"")</f>
        <v>19.600000000000001</v>
      </c>
      <c r="Z27" s="96" t="s">
        <v>124</v>
      </c>
      <c r="AA27" s="96">
        <v>1</v>
      </c>
      <c r="AB27" s="96">
        <f ca="1">IFERROR(IF(IF(Z27="","",SUMIF(생활!$C$178:$AC$187,Z27,생활!$D$178))=0,IF(Z27="","",SUMIF($AQ$11:$AR$64,Z27,$AR$11)),IF(Z27="","",SUMIF(생활!$C$178:$AC$187,Z27,생활!$D$178))),"")</f>
        <v>1.1000000000000001</v>
      </c>
      <c r="AC27" s="138">
        <f ca="1">IFERROR(IF(IF(Z27="","",SUMIF(생활!$C$178:$AC$187,Z27,생활!$D$178))=0,IF(Z27="","",SUMIF($B$11:$C$64,Z27,$C$11)),IF(Z27="","",SUMIF(생활!$C$178:$AC$187,Z27,생활!$D$178))),"")</f>
        <v>1.1000000000000001</v>
      </c>
      <c r="AD27" s="536" t="s">
        <v>1403</v>
      </c>
      <c r="AE27" s="96">
        <v>3</v>
      </c>
      <c r="AF27" s="96">
        <f ca="1">IFERROR(IF(IF(AD27="","",SUMIF(생활!$C$178:$AC$187,AD27,생활!$D$178))=0,IF(AD27="","",SUMIF($AQ$11:$AR$64,AD27,$AR$11)),IF(AD27="","",SUMIF(생활!$C$178:$AC$187,AD27,생활!$D$178))),"")</f>
        <v>0.1</v>
      </c>
      <c r="AG27" s="546">
        <f ca="1">IFERROR(IF(IF(AD27="","",SUMIF(생활!$C$178:$AC$187,AD27,생활!$D$178))=0,IF(AD27="","",SUMIF($B$11:$C$64,AD27,$C$11)),IF(AD27="","",SUMIF(생활!$C$178:$AC$187,AD27,생활!$D$178))),"")</f>
        <v>0.1</v>
      </c>
      <c r="AH27" s="96" t="s">
        <v>142</v>
      </c>
      <c r="AI27" s="96">
        <v>6</v>
      </c>
      <c r="AJ27" s="96">
        <f ca="1">IFERROR(IF(IF(AH27="","",SUMIF(생활!$C$178:$AC$187,AH27,생활!$D$178))=0,IF(AH27="","",SUMIF($AQ$11:$AR$64,AH27,$AR$11)),IF(AH27="","",SUMIF(생활!$C$178:$AC$187,AH27,생활!$D$178))),"")</f>
        <v>2.7</v>
      </c>
      <c r="AK27" s="138">
        <f ca="1">IFERROR(IF(IF(AH27="","",SUMIF(생활!$C$178:$AC$187,AH27,생활!$D$178))=0,IF(AH27="","",SUMIF($B$11:$C$64,AH27,$C$11)),IF(AH27="","",SUMIF(생활!$C$178:$AC$187,AH27,생활!$D$178))),"")</f>
        <v>2.7</v>
      </c>
      <c r="AL27" s="549" t="s">
        <v>1339</v>
      </c>
      <c r="AM27" s="96"/>
      <c r="AN27" s="96"/>
      <c r="AO27" s="479" t="str">
        <f t="shared" si="9"/>
        <v/>
      </c>
      <c r="AP27" s="144"/>
      <c r="AQ27" s="147" t="s">
        <v>1187</v>
      </c>
      <c r="AR27" s="146">
        <f t="shared" ca="1" si="10"/>
        <v>24</v>
      </c>
      <c r="AS27" s="144"/>
    </row>
    <row r="28" spans="2:45" ht="14.45" customHeight="1">
      <c r="B28" s="466" t="s">
        <v>1188</v>
      </c>
      <c r="C28" s="96">
        <v>1</v>
      </c>
      <c r="D28" s="532">
        <f t="shared" ca="1" si="0"/>
        <v>14.079999999999998</v>
      </c>
      <c r="E28" s="140">
        <f t="shared" ca="1" si="1"/>
        <v>-13.079999999999998</v>
      </c>
      <c r="F28" s="140" t="str">
        <f t="shared" ca="1" si="4"/>
        <v/>
      </c>
      <c r="G28" s="543">
        <f t="shared" ca="1" si="5"/>
        <v>14.079999999999998</v>
      </c>
      <c r="H28" s="140">
        <f t="shared" ca="1" si="6"/>
        <v>-13.079999999999998</v>
      </c>
      <c r="I28" s="533" t="str">
        <f t="shared" ca="1" si="7"/>
        <v/>
      </c>
      <c r="J28" s="96">
        <v>2</v>
      </c>
      <c r="K28" s="96">
        <v>3</v>
      </c>
      <c r="L28" s="536">
        <v>15</v>
      </c>
      <c r="M28" s="96">
        <f t="shared" si="8"/>
        <v>14</v>
      </c>
      <c r="N28" s="96">
        <v>1806</v>
      </c>
      <c r="O28" s="96">
        <f t="shared" si="2"/>
        <v>1679</v>
      </c>
      <c r="P28" s="96">
        <v>144</v>
      </c>
      <c r="Q28" s="537">
        <f t="shared" si="3"/>
        <v>137</v>
      </c>
      <c r="R28" s="96" t="s">
        <v>120</v>
      </c>
      <c r="S28" s="96">
        <v>4</v>
      </c>
      <c r="T28" s="96">
        <f ca="1">IFERROR(IF(IF(R28="","",SUMIF(생활!$C$178:$AC$187,R28,생활!$D$178))=0,IF(R28="","",SUMIF($AQ$11:$AR$64,R28,$AR$11)),IF(R28="","",SUMIF(생활!$C$178:$AC$187,R28,생활!$D$178))),"")</f>
        <v>0.01</v>
      </c>
      <c r="U28" s="138">
        <f ca="1">IFERROR(IF(IF(R28="","",SUMIF(생활!$C$178:$AC$187,R28,생활!$D$178))=0,IF(R28="","",SUMIF($B$11:$C$64,R28,$C$11)),IF(R28="","",SUMIF(생활!$C$178:$AC$187,R28,생활!$D$178))),"")</f>
        <v>0.01</v>
      </c>
      <c r="V28" s="536" t="s">
        <v>132</v>
      </c>
      <c r="W28" s="96">
        <v>1</v>
      </c>
      <c r="X28" s="96">
        <f ca="1">IFERROR(IF(IF(V28="","",SUMIF(생활!$C$178:$AC$187,V28,생활!$D$178))=0,IF(V28="","",SUMIF($AQ$11:$AR$64,V28,$AR$11)),IF(V28="","",SUMIF(생활!$C$178:$AC$187,V28,생활!$D$178))),"")</f>
        <v>17</v>
      </c>
      <c r="Y28" s="546">
        <f ca="1">IFERROR(IF(IF(V28="","",SUMIF(생활!$C$178:$AC$187,V28,생활!$D$178))=0,IF(V28="","",SUMIF($B$11:$C$64,V28,$C$11)),IF(V28="","",SUMIF(생활!$C$178:$AC$187,V28,생활!$D$178))),"")</f>
        <v>17</v>
      </c>
      <c r="Z28" s="96" t="s">
        <v>75</v>
      </c>
      <c r="AA28" s="96">
        <v>2</v>
      </c>
      <c r="AB28" s="96">
        <f ca="1">IFERROR(IF(IF(Z28="","",SUMIF(생활!$C$178:$AC$187,Z28,생활!$D$178))=0,IF(Z28="","",SUMIF($AQ$11:$AR$64,Z28,$AR$11)),IF(Z28="","",SUMIF(생활!$C$178:$AC$187,Z28,생활!$D$178))),"")</f>
        <v>0.1</v>
      </c>
      <c r="AC28" s="138">
        <f ca="1">IFERROR(IF(IF(Z28="","",SUMIF(생활!$C$178:$AC$187,Z28,생활!$D$178))=0,IF(Z28="","",SUMIF($B$11:$C$64,Z28,$C$11)),IF(Z28="","",SUMIF(생활!$C$178:$AC$187,Z28,생활!$D$178))),"")</f>
        <v>0.1</v>
      </c>
      <c r="AD28" s="536" t="s">
        <v>1</v>
      </c>
      <c r="AE28" s="96">
        <v>2</v>
      </c>
      <c r="AF28" s="96">
        <f ca="1">IFERROR(IF(IF(AD28="","",SUMIF(생활!$C$178:$AC$187,AD28,생활!$D$178))=0,IF(AD28="","",SUMIF($AQ$11:$AR$64,AD28,$AR$11)),IF(AD28="","",SUMIF(생활!$C$178:$AC$187,AD28,생활!$D$178))),"")</f>
        <v>0.1</v>
      </c>
      <c r="AG28" s="546">
        <f ca="1">IFERROR(IF(IF(AD28="","",SUMIF(생활!$C$178:$AC$187,AD28,생활!$D$178))=0,IF(AD28="","",SUMIF($B$11:$C$64,AD28,$C$11)),IF(AD28="","",SUMIF(생활!$C$178:$AC$187,AD28,생활!$D$178))),"")</f>
        <v>0.1</v>
      </c>
      <c r="AH28" s="96" t="s">
        <v>142</v>
      </c>
      <c r="AI28" s="96">
        <v>4</v>
      </c>
      <c r="AJ28" s="96">
        <f ca="1">IFERROR(IF(IF(AH28="","",SUMIF(생활!$C$178:$AC$187,AH28,생활!$D$178))=0,IF(AH28="","",SUMIF($AQ$11:$AR$64,AH28,$AR$11)),IF(AH28="","",SUMIF(생활!$C$178:$AC$187,AH28,생활!$D$178))),"")</f>
        <v>2.7</v>
      </c>
      <c r="AK28" s="138">
        <f ca="1">IFERROR(IF(IF(AH28="","",SUMIF(생활!$C$178:$AC$187,AH28,생활!$D$178))=0,IF(AH28="","",SUMIF($B$11:$C$64,AH28,$C$11)),IF(AH28="","",SUMIF(생활!$C$178:$AC$187,AH28,생활!$D$178))),"")</f>
        <v>2.7</v>
      </c>
      <c r="AL28" s="549" t="s">
        <v>1340</v>
      </c>
      <c r="AM28" s="96"/>
      <c r="AN28" s="96"/>
      <c r="AO28" s="479" t="str">
        <f t="shared" si="9"/>
        <v/>
      </c>
      <c r="AP28" s="144"/>
      <c r="AQ28" s="147" t="s">
        <v>1188</v>
      </c>
      <c r="AR28" s="146">
        <f t="shared" ca="1" si="10"/>
        <v>1</v>
      </c>
      <c r="AS28" s="144"/>
    </row>
    <row r="29" spans="2:45" ht="14.45" customHeight="1">
      <c r="B29" s="466" t="s">
        <v>1189</v>
      </c>
      <c r="C29" s="96">
        <v>28</v>
      </c>
      <c r="D29" s="532">
        <f t="shared" ca="1" si="0"/>
        <v>25.5</v>
      </c>
      <c r="E29" s="140">
        <f t="shared" ca="1" si="1"/>
        <v>2.5</v>
      </c>
      <c r="F29" s="140">
        <f t="shared" ca="1" si="4"/>
        <v>48.543689320388353</v>
      </c>
      <c r="G29" s="543">
        <f t="shared" ca="1" si="5"/>
        <v>25.5</v>
      </c>
      <c r="H29" s="140">
        <f t="shared" ca="1" si="6"/>
        <v>2.5</v>
      </c>
      <c r="I29" s="533">
        <f t="shared" ca="1" si="7"/>
        <v>48.543689320388353</v>
      </c>
      <c r="J29" s="96">
        <v>5</v>
      </c>
      <c r="K29" s="96">
        <v>2</v>
      </c>
      <c r="L29" s="536">
        <v>15</v>
      </c>
      <c r="M29" s="96">
        <f t="shared" si="8"/>
        <v>14</v>
      </c>
      <c r="N29" s="96">
        <v>2709</v>
      </c>
      <c r="O29" s="96">
        <f t="shared" si="2"/>
        <v>2519</v>
      </c>
      <c r="P29" s="96">
        <v>216</v>
      </c>
      <c r="Q29" s="537">
        <f t="shared" si="3"/>
        <v>206</v>
      </c>
      <c r="R29" s="96" t="s">
        <v>1188</v>
      </c>
      <c r="S29" s="96">
        <v>3</v>
      </c>
      <c r="T29" s="96">
        <f ca="1">IFERROR(IF(IF(R29="","",SUMIF(생활!$C$178:$AC$187,R29,생활!$D$178))=0,IF(R29="","",SUMIF($AQ$11:$AR$64,R29,$AR$11)),IF(R29="","",SUMIF(생활!$C$178:$AC$187,R29,생활!$D$178))),"")</f>
        <v>1</v>
      </c>
      <c r="U29" s="138">
        <f ca="1">IFERROR(IF(IF(R29="","",SUMIF(생활!$C$178:$AC$187,R29,생활!$D$178))=0,IF(R29="","",SUMIF($B$11:$C$64,R29,$C$11)),IF(R29="","",SUMIF(생활!$C$178:$AC$187,R29,생활!$D$178))),"")</f>
        <v>1</v>
      </c>
      <c r="V29" s="536" t="s">
        <v>132</v>
      </c>
      <c r="W29" s="96">
        <v>1</v>
      </c>
      <c r="X29" s="96">
        <f ca="1">IFERROR(IF(IF(V29="","",SUMIF(생활!$C$178:$AC$187,V29,생활!$D$178))=0,IF(V29="","",SUMIF($AQ$11:$AR$64,V29,$AR$11)),IF(V29="","",SUMIF(생활!$C$178:$AC$187,V29,생활!$D$178))),"")</f>
        <v>17</v>
      </c>
      <c r="Y29" s="546">
        <f ca="1">IFERROR(IF(IF(V29="","",SUMIF(생활!$C$178:$AC$187,V29,생활!$D$178))=0,IF(V29="","",SUMIF($B$11:$C$64,V29,$C$11)),IF(V29="","",SUMIF(생활!$C$178:$AC$187,V29,생활!$D$178))),"")</f>
        <v>17</v>
      </c>
      <c r="Z29" s="96" t="s">
        <v>131</v>
      </c>
      <c r="AA29" s="96">
        <v>1</v>
      </c>
      <c r="AB29" s="96">
        <f ca="1">IFERROR(IF(IF(Z29="","",SUMIF(생활!$C$178:$AC$187,Z29,생활!$D$178))=0,IF(Z29="","",SUMIF($AQ$11:$AR$64,Z29,$AR$11)),IF(Z29="","",SUMIF(생활!$C$178:$AC$187,Z29,생활!$D$178))),"")</f>
        <v>0.5</v>
      </c>
      <c r="AC29" s="138">
        <f ca="1">IFERROR(IF(IF(Z29="","",SUMIF(생활!$C$178:$AC$187,Z29,생활!$D$178))=0,IF(Z29="","",SUMIF($B$11:$C$64,Z29,$C$11)),IF(Z29="","",SUMIF(생활!$C$178:$AC$187,Z29,생활!$D$178))),"")</f>
        <v>0.5</v>
      </c>
      <c r="AD29" s="536" t="s">
        <v>1</v>
      </c>
      <c r="AE29" s="96">
        <v>3</v>
      </c>
      <c r="AF29" s="96">
        <f ca="1">IFERROR(IF(IF(AD29="","",SUMIF(생활!$C$178:$AC$187,AD29,생활!$D$178))=0,IF(AD29="","",SUMIF($AQ$11:$AR$64,AD29,$AR$11)),IF(AD29="","",SUMIF(생활!$C$178:$AC$187,AD29,생활!$D$178))),"")</f>
        <v>0.1</v>
      </c>
      <c r="AG29" s="546">
        <f ca="1">IFERROR(IF(IF(AD29="","",SUMIF(생활!$C$178:$AC$187,AD29,생활!$D$178))=0,IF(AD29="","",SUMIF($B$11:$C$64,AD29,$C$11)),IF(AD29="","",SUMIF(생활!$C$178:$AC$187,AD29,생활!$D$178))),"")</f>
        <v>0.1</v>
      </c>
      <c r="AH29" s="96" t="s">
        <v>142</v>
      </c>
      <c r="AI29" s="96">
        <v>6</v>
      </c>
      <c r="AJ29" s="96">
        <f ca="1">IFERROR(IF(IF(AH29="","",SUMIF(생활!$C$178:$AC$187,AH29,생활!$D$178))=0,IF(AH29="","",SUMIF($AQ$11:$AR$64,AH29,$AR$11)),IF(AH29="","",SUMIF(생활!$C$178:$AC$187,AH29,생활!$D$178))),"")</f>
        <v>2.7</v>
      </c>
      <c r="AK29" s="138">
        <f ca="1">IFERROR(IF(IF(AH29="","",SUMIF(생활!$C$178:$AC$187,AH29,생활!$D$178))=0,IF(AH29="","",SUMIF($B$11:$C$64,AH29,$C$11)),IF(AH29="","",SUMIF(생활!$C$178:$AC$187,AH29,생활!$D$178))),"")</f>
        <v>2.7</v>
      </c>
      <c r="AL29" s="549" t="s">
        <v>1341</v>
      </c>
      <c r="AM29" s="96"/>
      <c r="AN29" s="96"/>
      <c r="AO29" s="479" t="str">
        <f t="shared" si="9"/>
        <v/>
      </c>
      <c r="AP29" s="144"/>
      <c r="AQ29" s="147" t="s">
        <v>1189</v>
      </c>
      <c r="AR29" s="146">
        <f t="shared" ca="1" si="10"/>
        <v>25.5</v>
      </c>
      <c r="AS29" s="144"/>
    </row>
    <row r="30" spans="2:45" ht="14.45" customHeight="1">
      <c r="B30" s="466" t="s">
        <v>1190</v>
      </c>
      <c r="C30" s="96">
        <v>18</v>
      </c>
      <c r="D30" s="532">
        <f t="shared" ca="1" si="0"/>
        <v>24.580000000000002</v>
      </c>
      <c r="E30" s="140">
        <f t="shared" ca="1" si="1"/>
        <v>-6.5800000000000018</v>
      </c>
      <c r="F30" s="140" t="str">
        <f t="shared" ca="1" si="4"/>
        <v/>
      </c>
      <c r="G30" s="543">
        <f t="shared" ca="1" si="5"/>
        <v>24.580000000000002</v>
      </c>
      <c r="H30" s="140">
        <f t="shared" ca="1" si="6"/>
        <v>-6.5800000000000018</v>
      </c>
      <c r="I30" s="533" t="str">
        <f t="shared" ca="1" si="7"/>
        <v/>
      </c>
      <c r="J30" s="96">
        <v>2</v>
      </c>
      <c r="K30" s="96">
        <v>3</v>
      </c>
      <c r="L30" s="536">
        <v>15</v>
      </c>
      <c r="M30" s="96">
        <f t="shared" si="8"/>
        <v>14</v>
      </c>
      <c r="N30" s="96">
        <v>1806</v>
      </c>
      <c r="O30" s="96">
        <f t="shared" si="2"/>
        <v>1679</v>
      </c>
      <c r="P30" s="96">
        <v>144</v>
      </c>
      <c r="Q30" s="537">
        <f t="shared" si="3"/>
        <v>137</v>
      </c>
      <c r="R30" s="96" t="s">
        <v>117</v>
      </c>
      <c r="S30" s="96">
        <v>4</v>
      </c>
      <c r="T30" s="96">
        <f ca="1">IFERROR(IF(IF(R30="","",SUMIF(생활!$C$178:$AC$187,R30,생활!$D$178))=0,IF(R30="","",SUMIF($AQ$11:$AR$64,R30,$AR$11)),IF(R30="","",SUMIF(생활!$C$178:$AC$187,R30,생활!$D$178))),"")</f>
        <v>0.01</v>
      </c>
      <c r="U30" s="138">
        <f ca="1">IFERROR(IF(IF(R30="","",SUMIF(생활!$C$178:$AC$187,R30,생활!$D$178))=0,IF(R30="","",SUMIF($B$11:$C$64,R30,$C$11)),IF(R30="","",SUMIF(생활!$C$178:$AC$187,R30,생활!$D$178))),"")</f>
        <v>0.01</v>
      </c>
      <c r="V30" s="536" t="s">
        <v>130</v>
      </c>
      <c r="W30" s="96">
        <v>1</v>
      </c>
      <c r="X30" s="96">
        <f ca="1">IFERROR(IF(IF(V30="","",SUMIF(생활!$C$178:$AC$187,V30,생활!$D$178))=0,IF(V30="","",SUMIF($AQ$11:$AR$64,V30,$AR$11)),IF(V30="","",SUMIF(생활!$C$178:$AC$187,V30,생활!$D$178))),"")</f>
        <v>48.1</v>
      </c>
      <c r="Y30" s="546">
        <f ca="1">IFERROR(IF(IF(V30="","",SUMIF(생활!$C$178:$AC$187,V30,생활!$D$178))=0,IF(V30="","",SUMIF($B$11:$C$64,V30,$C$11)),IF(V30="","",SUMIF(생활!$C$178:$AC$187,V30,생활!$D$178))),"")</f>
        <v>48.1</v>
      </c>
      <c r="Z30" s="96" t="s">
        <v>78</v>
      </c>
      <c r="AA30" s="96">
        <v>2</v>
      </c>
      <c r="AB30" s="96">
        <f ca="1">IFERROR(IF(IF(Z30="","",SUMIF(생활!$C$178:$AC$187,Z30,생활!$D$178))=0,IF(Z30="","",SUMIF($AQ$11:$AR$64,Z30,$AR$11)),IF(Z30="","",SUMIF(생활!$C$178:$AC$187,Z30,생활!$D$178))),"")</f>
        <v>0.3</v>
      </c>
      <c r="AC30" s="138">
        <f ca="1">IFERROR(IF(IF(Z30="","",SUMIF(생활!$C$178:$AC$187,Z30,생활!$D$178))=0,IF(Z30="","",SUMIF($B$11:$C$64,Z30,$C$11)),IF(Z30="","",SUMIF(생활!$C$178:$AC$187,Z30,생활!$D$178))),"")</f>
        <v>0.3</v>
      </c>
      <c r="AD30" s="536" t="s">
        <v>1401</v>
      </c>
      <c r="AE30" s="96">
        <v>2</v>
      </c>
      <c r="AF30" s="96">
        <f ca="1">IFERROR(IF(IF(AD30="","",SUMIF(생활!$C$178:$AC$187,AD30,생활!$D$178))=0,IF(AD30="","",SUMIF($AQ$11:$AR$64,AD30,$AR$11)),IF(AD30="","",SUMIF(생활!$C$178:$AC$187,AD30,생활!$D$178))),"")</f>
        <v>0.1</v>
      </c>
      <c r="AG30" s="546">
        <f ca="1">IFERROR(IF(IF(AD30="","",SUMIF(생활!$C$178:$AC$187,AD30,생활!$D$178))=0,IF(AD30="","",SUMIF($B$11:$C$64,AD30,$C$11)),IF(AD30="","",SUMIF(생활!$C$178:$AC$187,AD30,생활!$D$178))),"")</f>
        <v>0.1</v>
      </c>
      <c r="AH30" s="96" t="s">
        <v>142</v>
      </c>
      <c r="AI30" s="96">
        <v>4</v>
      </c>
      <c r="AJ30" s="96">
        <f ca="1">IFERROR(IF(IF(AH30="","",SUMIF(생활!$C$178:$AC$187,AH30,생활!$D$178))=0,IF(AH30="","",SUMIF($AQ$11:$AR$64,AH30,$AR$11)),IF(AH30="","",SUMIF(생활!$C$178:$AC$187,AH30,생활!$D$178))),"")</f>
        <v>2.7</v>
      </c>
      <c r="AK30" s="138">
        <f ca="1">IFERROR(IF(IF(AH30="","",SUMIF(생활!$C$178:$AC$187,AH30,생활!$D$178))=0,IF(AH30="","",SUMIF($B$11:$C$64,AH30,$C$11)),IF(AH30="","",SUMIF(생활!$C$178:$AC$187,AH30,생활!$D$178))),"")</f>
        <v>2.7</v>
      </c>
      <c r="AL30" s="549" t="s">
        <v>1342</v>
      </c>
      <c r="AM30" s="96">
        <v>106</v>
      </c>
      <c r="AN30" s="96">
        <v>1</v>
      </c>
      <c r="AO30" s="479">
        <f t="shared" si="9"/>
        <v>106</v>
      </c>
      <c r="AP30" s="144"/>
      <c r="AQ30" s="147" t="s">
        <v>1190</v>
      </c>
      <c r="AR30" s="146">
        <f t="shared" ca="1" si="10"/>
        <v>18</v>
      </c>
      <c r="AS30" s="144"/>
    </row>
    <row r="31" spans="2:45" ht="14.45" customHeight="1">
      <c r="B31" s="466" t="s">
        <v>1191</v>
      </c>
      <c r="C31" s="96">
        <v>40</v>
      </c>
      <c r="D31" s="532">
        <f t="shared" ca="1" si="0"/>
        <v>73.3</v>
      </c>
      <c r="E31" s="140">
        <f t="shared" ca="1" si="1"/>
        <v>-33.299999999999997</v>
      </c>
      <c r="F31" s="140" t="str">
        <f t="shared" ca="1" si="4"/>
        <v/>
      </c>
      <c r="G31" s="543">
        <f t="shared" ca="1" si="5"/>
        <v>73.3</v>
      </c>
      <c r="H31" s="140">
        <f t="shared" ca="1" si="6"/>
        <v>-33.299999999999997</v>
      </c>
      <c r="I31" s="533" t="str">
        <f t="shared" ca="1" si="7"/>
        <v/>
      </c>
      <c r="J31" s="96">
        <v>5</v>
      </c>
      <c r="K31" s="96">
        <v>2</v>
      </c>
      <c r="L31" s="536">
        <v>15</v>
      </c>
      <c r="M31" s="96">
        <f t="shared" si="8"/>
        <v>14</v>
      </c>
      <c r="N31" s="96">
        <v>2709</v>
      </c>
      <c r="O31" s="96">
        <f t="shared" si="2"/>
        <v>2519</v>
      </c>
      <c r="P31" s="96">
        <v>216</v>
      </c>
      <c r="Q31" s="537">
        <f t="shared" si="3"/>
        <v>206</v>
      </c>
      <c r="R31" s="96" t="s">
        <v>1190</v>
      </c>
      <c r="S31" s="96">
        <v>3</v>
      </c>
      <c r="T31" s="96">
        <f ca="1">IFERROR(IF(IF(R31="","",SUMIF(생활!$C$178:$AC$187,R31,생활!$D$178))=0,IF(R31="","",SUMIF($AQ$11:$AR$64,R31,$AR$11)),IF(R31="","",SUMIF(생활!$C$178:$AC$187,R31,생활!$D$178))),"")</f>
        <v>18</v>
      </c>
      <c r="U31" s="138">
        <f ca="1">IFERROR(IF(IF(R31="","",SUMIF(생활!$C$178:$AC$187,R31,생활!$D$178))=0,IF(R31="","",SUMIF($B$11:$C$64,R31,$C$11)),IF(R31="","",SUMIF(생활!$C$178:$AC$187,R31,생활!$D$178))),"")</f>
        <v>18</v>
      </c>
      <c r="V31" s="536" t="s">
        <v>130</v>
      </c>
      <c r="W31" s="96">
        <v>1</v>
      </c>
      <c r="X31" s="96">
        <f ca="1">IFERROR(IF(IF(V31="","",SUMIF(생활!$C$178:$AC$187,V31,생활!$D$178))=0,IF(V31="","",SUMIF($AQ$11:$AR$64,V31,$AR$11)),IF(V31="","",SUMIF(생활!$C$178:$AC$187,V31,생활!$D$178))),"")</f>
        <v>48.1</v>
      </c>
      <c r="Y31" s="546">
        <f ca="1">IFERROR(IF(IF(V31="","",SUMIF(생활!$C$178:$AC$187,V31,생활!$D$178))=0,IF(V31="","",SUMIF($B$11:$C$64,V31,$C$11)),IF(V31="","",SUMIF(생활!$C$178:$AC$187,V31,생활!$D$178))),"")</f>
        <v>48.1</v>
      </c>
      <c r="Z31" s="96" t="s">
        <v>127</v>
      </c>
      <c r="AA31" s="96">
        <v>1</v>
      </c>
      <c r="AB31" s="96">
        <f ca="1">IFERROR(IF(IF(Z31="","",SUMIF(생활!$C$178:$AC$187,Z31,생활!$D$178))=0,IF(Z31="","",SUMIF($AQ$11:$AR$64,Z31,$AR$11)),IF(Z31="","",SUMIF(생활!$C$178:$AC$187,Z31,생활!$D$178))),"")</f>
        <v>14</v>
      </c>
      <c r="AC31" s="138">
        <f ca="1">IFERROR(IF(IF(Z31="","",SUMIF(생활!$C$178:$AC$187,Z31,생활!$D$178))=0,IF(Z31="","",SUMIF($B$11:$C$64,Z31,$C$11)),IF(Z31="","",SUMIF(생활!$C$178:$AC$187,Z31,생활!$D$178))),"")</f>
        <v>14</v>
      </c>
      <c r="AD31" s="536" t="s">
        <v>1401</v>
      </c>
      <c r="AE31" s="96">
        <v>3</v>
      </c>
      <c r="AF31" s="96">
        <f ca="1">IFERROR(IF(IF(AD31="","",SUMIF(생활!$C$178:$AC$187,AD31,생활!$D$178))=0,IF(AD31="","",SUMIF($AQ$11:$AR$64,AD31,$AR$11)),IF(AD31="","",SUMIF(생활!$C$178:$AC$187,AD31,생활!$D$178))),"")</f>
        <v>0.1</v>
      </c>
      <c r="AG31" s="546">
        <f ca="1">IFERROR(IF(IF(AD31="","",SUMIF(생활!$C$178:$AC$187,AD31,생활!$D$178))=0,IF(AD31="","",SUMIF($B$11:$C$64,AD31,$C$11)),IF(AD31="","",SUMIF(생활!$C$178:$AC$187,AD31,생활!$D$178))),"")</f>
        <v>0.1</v>
      </c>
      <c r="AH31" s="96" t="s">
        <v>142</v>
      </c>
      <c r="AI31" s="96">
        <v>6</v>
      </c>
      <c r="AJ31" s="96">
        <f ca="1">IFERROR(IF(IF(AH31="","",SUMIF(생활!$C$178:$AC$187,AH31,생활!$D$178))=0,IF(AH31="","",SUMIF($AQ$11:$AR$64,AH31,$AR$11)),IF(AH31="","",SUMIF(생활!$C$178:$AC$187,AH31,생활!$D$178))),"")</f>
        <v>2.7</v>
      </c>
      <c r="AK31" s="138">
        <f ca="1">IFERROR(IF(IF(AH31="","",SUMIF(생활!$C$178:$AC$187,AH31,생활!$D$178))=0,IF(AH31="","",SUMIF($B$11:$C$64,AH31,$C$11)),IF(AH31="","",SUMIF(생활!$C$178:$AC$187,AH31,생활!$D$178))),"")</f>
        <v>2.7</v>
      </c>
      <c r="AL31" s="549" t="s">
        <v>1343</v>
      </c>
      <c r="AM31" s="96">
        <v>106</v>
      </c>
      <c r="AN31" s="96">
        <v>1</v>
      </c>
      <c r="AO31" s="479">
        <f t="shared" si="9"/>
        <v>106</v>
      </c>
      <c r="AP31" s="144"/>
      <c r="AQ31" s="147" t="s">
        <v>1191</v>
      </c>
      <c r="AR31" s="146">
        <f t="shared" ca="1" si="10"/>
        <v>40</v>
      </c>
      <c r="AS31" s="144"/>
    </row>
    <row r="32" spans="2:45" ht="14.45" customHeight="1">
      <c r="B32" s="468" t="s">
        <v>1192</v>
      </c>
      <c r="C32" s="459">
        <v>14</v>
      </c>
      <c r="D32" s="534">
        <f t="shared" ca="1" si="0"/>
        <v>16.133333333333336</v>
      </c>
      <c r="E32" s="458">
        <f t="shared" ca="1" si="1"/>
        <v>-2.1333333333333364</v>
      </c>
      <c r="F32" s="458" t="str">
        <f t="shared" ca="1" si="4"/>
        <v/>
      </c>
      <c r="G32" s="544">
        <f t="shared" ca="1" si="5"/>
        <v>16.133333333333336</v>
      </c>
      <c r="H32" s="458">
        <f t="shared" ca="1" si="6"/>
        <v>-2.1333333333333364</v>
      </c>
      <c r="I32" s="535" t="str">
        <f t="shared" ca="1" si="7"/>
        <v/>
      </c>
      <c r="J32" s="459">
        <v>2</v>
      </c>
      <c r="K32" s="459">
        <v>3</v>
      </c>
      <c r="L32" s="540">
        <v>15</v>
      </c>
      <c r="M32" s="459">
        <f t="shared" si="8"/>
        <v>14</v>
      </c>
      <c r="N32" s="459">
        <v>1806</v>
      </c>
      <c r="O32" s="459">
        <f t="shared" si="2"/>
        <v>1679</v>
      </c>
      <c r="P32" s="459">
        <v>144</v>
      </c>
      <c r="Q32" s="541">
        <f t="shared" si="3"/>
        <v>137</v>
      </c>
      <c r="R32" s="459" t="s">
        <v>118</v>
      </c>
      <c r="S32" s="459">
        <v>4</v>
      </c>
      <c r="T32" s="459">
        <f ca="1">IFERROR(IF(IF(R32="","",SUMIF(생활!$C$178:$AC$187,R32,생활!$D$178))=0,IF(R32="","",SUMIF($AQ$11:$AR$64,R32,$AR$11)),IF(R32="","",SUMIF(생활!$C$178:$AC$187,R32,생활!$D$178))),"")</f>
        <v>0.85</v>
      </c>
      <c r="U32" s="457">
        <f ca="1">IFERROR(IF(IF(R32="","",SUMIF(생활!$C$178:$AC$187,R32,생활!$D$178))=0,IF(R32="","",SUMIF($B$11:$C$64,R32,$C$11)),IF(R32="","",SUMIF(생활!$C$178:$AC$187,R32,생활!$D$178))),"")</f>
        <v>0.85</v>
      </c>
      <c r="V32" s="540" t="s">
        <v>126</v>
      </c>
      <c r="W32" s="459">
        <v>1</v>
      </c>
      <c r="X32" s="459">
        <f ca="1">IFERROR(IF(IF(V32="","",SUMIF(생활!$C$178:$AC$187,V32,생활!$D$178))=0,IF(V32="","",SUMIF($AQ$11:$AR$64,V32,$AR$11)),IF(V32="","",SUMIF(생활!$C$178:$AC$187,V32,생활!$D$178))),"")</f>
        <v>19.600000000000001</v>
      </c>
      <c r="Y32" s="547">
        <f ca="1">IFERROR(IF(IF(V32="","",SUMIF(생활!$C$178:$AC$187,V32,생활!$D$178))=0,IF(V32="","",SUMIF($B$11:$C$64,V32,$C$11)),IF(V32="","",SUMIF(생활!$C$178:$AC$187,V32,생활!$D$178))),"")</f>
        <v>19.600000000000001</v>
      </c>
      <c r="Z32" s="459" t="s">
        <v>78</v>
      </c>
      <c r="AA32" s="459">
        <v>2</v>
      </c>
      <c r="AB32" s="459">
        <f ca="1">IFERROR(IF(IF(Z32="","",SUMIF(생활!$C$178:$AC$187,Z32,생활!$D$178))=0,IF(Z32="","",SUMIF($AQ$11:$AR$64,Z32,$AR$11)),IF(Z32="","",SUMIF(생활!$C$178:$AC$187,Z32,생활!$D$178))),"")</f>
        <v>0.3</v>
      </c>
      <c r="AC32" s="457">
        <f ca="1">IFERROR(IF(IF(Z32="","",SUMIF(생활!$C$178:$AC$187,Z32,생활!$D$178))=0,IF(Z32="","",SUMIF($B$11:$C$64,Z32,$C$11)),IF(Z32="","",SUMIF(생활!$C$178:$AC$187,Z32,생활!$D$178))),"")</f>
        <v>0.3</v>
      </c>
      <c r="AD32" s="540" t="s">
        <v>69</v>
      </c>
      <c r="AE32" s="459">
        <v>2</v>
      </c>
      <c r="AF32" s="459">
        <f ca="1">IFERROR(IF(IF(AD32="","",SUMIF(생활!$C$178:$AC$187,AD32,생활!$D$178))=0,IF(AD32="","",SUMIF($AQ$11:$AR$64,AD32,$AR$11)),IF(AD32="","",SUMIF(생활!$C$178:$AC$187,AD32,생활!$D$178))),"")</f>
        <v>0</v>
      </c>
      <c r="AG32" s="547">
        <f ca="1">IFERROR(IF(IF(AD32="","",SUMIF(생활!$C$178:$AC$187,AD32,생활!$D$178))=0,IF(AD32="","",SUMIF($B$11:$C$64,AD32,$C$11)),IF(AD32="","",SUMIF(생활!$C$178:$AC$187,AD32,생활!$D$178))),"")</f>
        <v>0</v>
      </c>
      <c r="AH32" s="459" t="s">
        <v>142</v>
      </c>
      <c r="AI32" s="459">
        <v>4</v>
      </c>
      <c r="AJ32" s="459">
        <f ca="1">IFERROR(IF(IF(AH32="","",SUMIF(생활!$C$178:$AC$187,AH32,생활!$D$178))=0,IF(AH32="","",SUMIF($AQ$11:$AR$64,AH32,$AR$11)),IF(AH32="","",SUMIF(생활!$C$178:$AC$187,AH32,생활!$D$178))),"")</f>
        <v>2.7</v>
      </c>
      <c r="AK32" s="457">
        <f ca="1">IFERROR(IF(IF(AH32="","",SUMIF(생활!$C$178:$AC$187,AH32,생활!$D$178))=0,IF(AH32="","",SUMIF($B$11:$C$64,AH32,$C$11)),IF(AH32="","",SUMIF(생활!$C$178:$AC$187,AH32,생활!$D$178))),"")</f>
        <v>2.7</v>
      </c>
      <c r="AL32" s="550" t="s">
        <v>1344</v>
      </c>
      <c r="AM32" s="459"/>
      <c r="AN32" s="459"/>
      <c r="AO32" s="564" t="str">
        <f t="shared" si="9"/>
        <v/>
      </c>
      <c r="AP32" s="144"/>
      <c r="AQ32" s="147" t="s">
        <v>1192</v>
      </c>
      <c r="AR32" s="146">
        <f t="shared" ca="1" si="10"/>
        <v>14</v>
      </c>
      <c r="AS32" s="144"/>
    </row>
    <row r="33" spans="2:45" ht="14.45" customHeight="1">
      <c r="B33" s="464" t="s">
        <v>1193</v>
      </c>
      <c r="C33" s="456">
        <v>4</v>
      </c>
      <c r="D33" s="530">
        <f t="shared" ca="1" si="0"/>
        <v>11.479999999999999</v>
      </c>
      <c r="E33" s="455">
        <f t="shared" ca="1" si="1"/>
        <v>-7.4799999999999986</v>
      </c>
      <c r="F33" s="455" t="str">
        <f t="shared" ca="1" si="4"/>
        <v/>
      </c>
      <c r="G33" s="542">
        <f t="shared" ca="1" si="5"/>
        <v>11.479999999999999</v>
      </c>
      <c r="H33" s="455">
        <f t="shared" ca="1" si="6"/>
        <v>-7.4799999999999986</v>
      </c>
      <c r="I33" s="531" t="str">
        <f t="shared" ca="1" si="7"/>
        <v/>
      </c>
      <c r="J33" s="456">
        <v>2</v>
      </c>
      <c r="K33" s="456">
        <v>3</v>
      </c>
      <c r="L33" s="538">
        <v>15</v>
      </c>
      <c r="M33" s="456">
        <f t="shared" si="8"/>
        <v>14</v>
      </c>
      <c r="N33" s="456">
        <v>1806</v>
      </c>
      <c r="O33" s="456">
        <f t="shared" si="2"/>
        <v>1679</v>
      </c>
      <c r="P33" s="456">
        <v>144</v>
      </c>
      <c r="Q33" s="539">
        <f t="shared" si="3"/>
        <v>137</v>
      </c>
      <c r="R33" s="456" t="s">
        <v>120</v>
      </c>
      <c r="S33" s="456">
        <v>4</v>
      </c>
      <c r="T33" s="456">
        <f ca="1">IFERROR(IF(IF(R33="","",SUMIF(생활!$C$178:$AC$187,R33,생활!$D$178))=0,IF(R33="","",SUMIF($AQ$11:$AR$64,R33,$AR$11)),IF(R33="","",SUMIF(생활!$C$178:$AC$187,R33,생활!$D$178))),"")</f>
        <v>0.01</v>
      </c>
      <c r="U33" s="454">
        <f ca="1">IFERROR(IF(IF(R33="","",SUMIF(생활!$C$178:$AC$187,R33,생활!$D$178))=0,IF(R33="","",SUMIF($B$11:$C$64,R33,$C$11)),IF(R33="","",SUMIF(생활!$C$178:$AC$187,R33,생활!$D$178))),"")</f>
        <v>0.01</v>
      </c>
      <c r="V33" s="538" t="s">
        <v>126</v>
      </c>
      <c r="W33" s="456">
        <v>1</v>
      </c>
      <c r="X33" s="456">
        <f ca="1">IFERROR(IF(IF(V33="","",SUMIF(생활!$C$178:$AC$187,V33,생활!$D$178))=0,IF(V33="","",SUMIF($AQ$11:$AR$64,V33,$AR$11)),IF(V33="","",SUMIF(생활!$C$178:$AC$187,V33,생활!$D$178))),"")</f>
        <v>19.600000000000001</v>
      </c>
      <c r="Y33" s="545">
        <f ca="1">IFERROR(IF(IF(V33="","",SUMIF(생활!$C$178:$AC$187,V33,생활!$D$178))=0,IF(V33="","",SUMIF($B$11:$C$64,V33,$C$11)),IF(V33="","",SUMIF(생활!$C$178:$AC$187,V33,생활!$D$178))),"")</f>
        <v>19.600000000000001</v>
      </c>
      <c r="Z33" s="456" t="s">
        <v>78</v>
      </c>
      <c r="AA33" s="456">
        <v>2</v>
      </c>
      <c r="AB33" s="456">
        <f ca="1">IFERROR(IF(IF(Z33="","",SUMIF(생활!$C$178:$AC$187,Z33,생활!$D$178))=0,IF(Z33="","",SUMIF($AQ$11:$AR$64,Z33,$AR$11)),IF(Z33="","",SUMIF(생활!$C$178:$AC$187,Z33,생활!$D$178))),"")</f>
        <v>0.3</v>
      </c>
      <c r="AC33" s="454">
        <f ca="1">IFERROR(IF(IF(Z33="","",SUMIF(생활!$C$178:$AC$187,Z33,생활!$D$178))=0,IF(Z33="","",SUMIF($B$11:$C$64,Z33,$C$11)),IF(Z33="","",SUMIF(생활!$C$178:$AC$187,Z33,생활!$D$178))),"")</f>
        <v>0.3</v>
      </c>
      <c r="AD33" s="538" t="s">
        <v>1402</v>
      </c>
      <c r="AE33" s="456">
        <v>2</v>
      </c>
      <c r="AF33" s="456">
        <f ca="1">IFERROR(IF(IF(AD33="","",SUMIF(생활!$C$178:$AC$187,AD33,생활!$D$178))=0,IF(AD33="","",SUMIF($AQ$11:$AR$64,AD33,$AR$11)),IF(AD33="","",SUMIF(생활!$C$178:$AC$187,AD33,생활!$D$178))),"")</f>
        <v>0.1</v>
      </c>
      <c r="AG33" s="545">
        <f ca="1">IFERROR(IF(IF(AD33="","",SUMIF(생활!$C$178:$AC$187,AD33,생활!$D$178))=0,IF(AD33="","",SUMIF($B$11:$C$64,AD33,$C$11)),IF(AD33="","",SUMIF(생활!$C$178:$AC$187,AD33,생활!$D$178))),"")</f>
        <v>0.1</v>
      </c>
      <c r="AH33" s="456"/>
      <c r="AI33" s="456"/>
      <c r="AJ33" s="456" t="str">
        <f>IFERROR(IF(IF(AH33="","",SUMIF(생활!$C$178:$AC$187,AH33,생활!$D$178))=0,IF(AH33="","",SUMIF($AQ$11:$AR$64,AH33,$AR$11)),IF(AH33="","",SUMIF(생활!$C$178:$AC$187,AH33,생활!$D$178))),"")</f>
        <v/>
      </c>
      <c r="AK33" s="454" t="str">
        <f>IFERROR(IF(IF(AH33="","",SUMIF(생활!$C$178:$AC$187,AH33,생활!$D$178))=0,IF(AH33="","",SUMIF($B$11:$C$64,AH33,$C$11)),IF(AH33="","",SUMIF(생활!$C$178:$AC$187,AH33,생활!$D$178))),"")</f>
        <v/>
      </c>
      <c r="AL33" s="548" t="s">
        <v>1345</v>
      </c>
      <c r="AM33" s="456">
        <v>297</v>
      </c>
      <c r="AN33" s="456">
        <v>1</v>
      </c>
      <c r="AO33" s="563">
        <f t="shared" si="9"/>
        <v>297</v>
      </c>
      <c r="AP33" s="144"/>
      <c r="AQ33" s="147" t="s">
        <v>1193</v>
      </c>
      <c r="AR33" s="146">
        <f t="shared" ca="1" si="10"/>
        <v>4</v>
      </c>
      <c r="AS33" s="144"/>
    </row>
    <row r="34" spans="2:45" ht="14.45" customHeight="1">
      <c r="B34" s="466" t="s">
        <v>1194</v>
      </c>
      <c r="C34" s="96">
        <v>26</v>
      </c>
      <c r="D34" s="532">
        <f t="shared" ca="1" si="0"/>
        <v>35.549999999999997</v>
      </c>
      <c r="E34" s="140">
        <f t="shared" ca="1" si="1"/>
        <v>-9.5499999999999972</v>
      </c>
      <c r="F34" s="140" t="str">
        <f t="shared" ca="1" si="4"/>
        <v/>
      </c>
      <c r="G34" s="543">
        <f t="shared" ca="1" si="5"/>
        <v>35.549999999999997</v>
      </c>
      <c r="H34" s="140">
        <f t="shared" ca="1" si="6"/>
        <v>-9.5499999999999972</v>
      </c>
      <c r="I34" s="533" t="str">
        <f t="shared" ca="1" si="7"/>
        <v/>
      </c>
      <c r="J34" s="96">
        <v>7</v>
      </c>
      <c r="K34" s="96">
        <v>2</v>
      </c>
      <c r="L34" s="536">
        <v>15</v>
      </c>
      <c r="M34" s="96">
        <f t="shared" si="8"/>
        <v>14</v>
      </c>
      <c r="N34" s="96">
        <v>2709</v>
      </c>
      <c r="O34" s="96">
        <f t="shared" si="2"/>
        <v>2519</v>
      </c>
      <c r="P34" s="96">
        <v>216</v>
      </c>
      <c r="Q34" s="537">
        <f t="shared" si="3"/>
        <v>206</v>
      </c>
      <c r="R34" s="96" t="s">
        <v>1193</v>
      </c>
      <c r="S34" s="96">
        <v>3</v>
      </c>
      <c r="T34" s="96">
        <f ca="1">IFERROR(IF(IF(R34="","",SUMIF(생활!$C$178:$AC$187,R34,생활!$D$178))=0,IF(R34="","",SUMIF($AQ$11:$AR$64,R34,$AR$11)),IF(R34="","",SUMIF(생활!$C$178:$AC$187,R34,생활!$D$178))),"")</f>
        <v>4</v>
      </c>
      <c r="U34" s="138">
        <f ca="1">IFERROR(IF(IF(R34="","",SUMIF(생활!$C$178:$AC$187,R34,생활!$D$178))=0,IF(R34="","",SUMIF($B$11:$C$64,R34,$C$11)),IF(R34="","",SUMIF(생활!$C$178:$AC$187,R34,생활!$D$178))),"")</f>
        <v>4</v>
      </c>
      <c r="V34" s="536" t="s">
        <v>126</v>
      </c>
      <c r="W34" s="96">
        <v>1</v>
      </c>
      <c r="X34" s="96">
        <f ca="1">IFERROR(IF(IF(V34="","",SUMIF(생활!$C$178:$AC$187,V34,생활!$D$178))=0,IF(V34="","",SUMIF($AQ$11:$AR$64,V34,$AR$11)),IF(V34="","",SUMIF(생활!$C$178:$AC$187,V34,생활!$D$178))),"")</f>
        <v>19.600000000000001</v>
      </c>
      <c r="Y34" s="546">
        <f ca="1">IFERROR(IF(IF(V34="","",SUMIF(생활!$C$178:$AC$187,V34,생활!$D$178))=0,IF(V34="","",SUMIF($B$11:$C$64,V34,$C$11)),IF(V34="","",SUMIF(생활!$C$178:$AC$187,V34,생활!$D$178))),"")</f>
        <v>19.600000000000001</v>
      </c>
      <c r="Z34" s="96" t="s">
        <v>129</v>
      </c>
      <c r="AA34" s="96">
        <v>1</v>
      </c>
      <c r="AB34" s="96">
        <f ca="1">IFERROR(IF(IF(Z34="","",SUMIF(생활!$C$178:$AC$187,Z34,생활!$D$178))=0,IF(Z34="","",SUMIF($AQ$11:$AR$64,Z34,$AR$11)),IF(Z34="","",SUMIF(생활!$C$178:$AC$187,Z34,생활!$D$178))),"")</f>
        <v>9</v>
      </c>
      <c r="AC34" s="138">
        <f ca="1">IFERROR(IF(IF(Z34="","",SUMIF(생활!$C$178:$AC$187,Z34,생활!$D$178))=0,IF(Z34="","",SUMIF($B$11:$C$64,Z34,$C$11)),IF(Z34="","",SUMIF(생활!$C$178:$AC$187,Z34,생활!$D$178))),"")</f>
        <v>9</v>
      </c>
      <c r="AD34" s="536" t="s">
        <v>1402</v>
      </c>
      <c r="AE34" s="96">
        <v>3</v>
      </c>
      <c r="AF34" s="96">
        <f ca="1">IFERROR(IF(IF(AD34="","",SUMIF(생활!$C$178:$AC$187,AD34,생활!$D$178))=0,IF(AD34="","",SUMIF($AQ$11:$AR$64,AD34,$AR$11)),IF(AD34="","",SUMIF(생활!$C$178:$AC$187,AD34,생활!$D$178))),"")</f>
        <v>0.1</v>
      </c>
      <c r="AG34" s="546">
        <f ca="1">IFERROR(IF(IF(AD34="","",SUMIF(생활!$C$178:$AC$187,AD34,생활!$D$178))=0,IF(AD34="","",SUMIF($B$11:$C$64,AD34,$C$11)),IF(AD34="","",SUMIF(생활!$C$178:$AC$187,AD34,생활!$D$178))),"")</f>
        <v>0.1</v>
      </c>
      <c r="AH34" s="96" t="s">
        <v>142</v>
      </c>
      <c r="AI34" s="96">
        <v>6</v>
      </c>
      <c r="AJ34" s="96">
        <f ca="1">IFERROR(IF(IF(AH34="","",SUMIF(생활!$C$178:$AC$187,AH34,생활!$D$178))=0,IF(AH34="","",SUMIF($AQ$11:$AR$64,AH34,$AR$11)),IF(AH34="","",SUMIF(생활!$C$178:$AC$187,AH34,생활!$D$178))),"")</f>
        <v>2.7</v>
      </c>
      <c r="AK34" s="138">
        <f ca="1">IFERROR(IF(IF(AH34="","",SUMIF(생활!$C$178:$AC$187,AH34,생활!$D$178))=0,IF(AH34="","",SUMIF($B$11:$C$64,AH34,$C$11)),IF(AH34="","",SUMIF(생활!$C$178:$AC$187,AH34,생활!$D$178))),"")</f>
        <v>2.7</v>
      </c>
      <c r="AL34" s="549" t="s">
        <v>1346</v>
      </c>
      <c r="AM34" s="96">
        <v>386</v>
      </c>
      <c r="AN34" s="96">
        <v>1</v>
      </c>
      <c r="AO34" s="479">
        <f t="shared" si="9"/>
        <v>386</v>
      </c>
      <c r="AP34" s="144"/>
      <c r="AQ34" s="147" t="s">
        <v>1194</v>
      </c>
      <c r="AR34" s="146">
        <f t="shared" ca="1" si="10"/>
        <v>26</v>
      </c>
      <c r="AS34" s="144"/>
    </row>
    <row r="35" spans="2:45" ht="14.45" customHeight="1">
      <c r="B35" s="466" t="s">
        <v>1195</v>
      </c>
      <c r="C35" s="96">
        <v>16</v>
      </c>
      <c r="D35" s="532">
        <f t="shared" ca="1" si="0"/>
        <v>11.6</v>
      </c>
      <c r="E35" s="140">
        <f t="shared" ca="1" si="1"/>
        <v>4.4000000000000004</v>
      </c>
      <c r="F35" s="140">
        <f t="shared" ca="1" si="4"/>
        <v>744.5255474452556</v>
      </c>
      <c r="G35" s="543">
        <f t="shared" ca="1" si="5"/>
        <v>11.6</v>
      </c>
      <c r="H35" s="140">
        <f t="shared" ca="1" si="6"/>
        <v>4.4000000000000004</v>
      </c>
      <c r="I35" s="533">
        <f t="shared" ca="1" si="7"/>
        <v>744.5255474452556</v>
      </c>
      <c r="J35" s="96">
        <v>2</v>
      </c>
      <c r="K35" s="96">
        <v>3</v>
      </c>
      <c r="L35" s="536">
        <v>15</v>
      </c>
      <c r="M35" s="96">
        <f t="shared" si="8"/>
        <v>14</v>
      </c>
      <c r="N35" s="96">
        <v>1806</v>
      </c>
      <c r="O35" s="96">
        <f t="shared" si="2"/>
        <v>1679</v>
      </c>
      <c r="P35" s="96">
        <v>144</v>
      </c>
      <c r="Q35" s="537">
        <f t="shared" si="3"/>
        <v>137</v>
      </c>
      <c r="R35" s="96" t="s">
        <v>118</v>
      </c>
      <c r="S35" s="96">
        <v>4</v>
      </c>
      <c r="T35" s="96">
        <f ca="1">IFERROR(IF(IF(R35="","",SUMIF(생활!$C$178:$AC$187,R35,생활!$D$178))=0,IF(R35="","",SUMIF($AQ$11:$AR$64,R35,$AR$11)),IF(R35="","",SUMIF(생활!$C$178:$AC$187,R35,생활!$D$178))),"")</f>
        <v>0.85</v>
      </c>
      <c r="U35" s="138">
        <f ca="1">IFERROR(IF(IF(R35="","",SUMIF(생활!$C$178:$AC$187,R35,생활!$D$178))=0,IF(R35="","",SUMIF($B$11:$C$64,R35,$C$11)),IF(R35="","",SUMIF(생활!$C$178:$AC$187,R35,생활!$D$178))),"")</f>
        <v>0.85</v>
      </c>
      <c r="V35" s="536" t="s">
        <v>132</v>
      </c>
      <c r="W35" s="96">
        <v>1</v>
      </c>
      <c r="X35" s="96">
        <f ca="1">IFERROR(IF(IF(V35="","",SUMIF(생활!$C$178:$AC$187,V35,생활!$D$178))=0,IF(V35="","",SUMIF($AQ$11:$AR$64,V35,$AR$11)),IF(V35="","",SUMIF(생활!$C$178:$AC$187,V35,생활!$D$178))),"")</f>
        <v>17</v>
      </c>
      <c r="Y35" s="546">
        <f ca="1">IFERROR(IF(IF(V35="","",SUMIF(생활!$C$178:$AC$187,V35,생활!$D$178))=0,IF(V35="","",SUMIF($B$11:$C$64,V35,$C$11)),IF(V35="","",SUMIF(생활!$C$178:$AC$187,V35,생활!$D$178))),"")</f>
        <v>17</v>
      </c>
      <c r="Z35" s="96" t="s">
        <v>75</v>
      </c>
      <c r="AA35" s="96">
        <v>2</v>
      </c>
      <c r="AB35" s="96">
        <f ca="1">IFERROR(IF(IF(Z35="","",SUMIF(생활!$C$178:$AC$187,Z35,생활!$D$178))=0,IF(Z35="","",SUMIF($AQ$11:$AR$64,Z35,$AR$11)),IF(Z35="","",SUMIF(생활!$C$178:$AC$187,Z35,생활!$D$178))),"")</f>
        <v>0.1</v>
      </c>
      <c r="AC35" s="138">
        <f ca="1">IFERROR(IF(IF(Z35="","",SUMIF(생활!$C$178:$AC$187,Z35,생활!$D$178))=0,IF(Z35="","",SUMIF($B$11:$C$64,Z35,$C$11)),IF(Z35="","",SUMIF(생활!$C$178:$AC$187,Z35,생활!$D$178))),"")</f>
        <v>0.1</v>
      </c>
      <c r="AD35" s="536" t="s">
        <v>1401</v>
      </c>
      <c r="AE35" s="96">
        <v>2</v>
      </c>
      <c r="AF35" s="96">
        <f ca="1">IFERROR(IF(IF(AD35="","",SUMIF(생활!$C$178:$AC$187,AD35,생활!$D$178))=0,IF(AD35="","",SUMIF($AQ$11:$AR$64,AD35,$AR$11)),IF(AD35="","",SUMIF(생활!$C$178:$AC$187,AD35,생활!$D$178))),"")</f>
        <v>0.1</v>
      </c>
      <c r="AG35" s="546">
        <f ca="1">IFERROR(IF(IF(AD35="","",SUMIF(생활!$C$178:$AC$187,AD35,생활!$D$178))=0,IF(AD35="","",SUMIF($B$11:$C$64,AD35,$C$11)),IF(AD35="","",SUMIF(생활!$C$178:$AC$187,AD35,생활!$D$178))),"")</f>
        <v>0.1</v>
      </c>
      <c r="AH35" s="96"/>
      <c r="AI35" s="96"/>
      <c r="AJ35" s="96" t="str">
        <f>IFERROR(IF(IF(AH35="","",SUMIF(생활!$C$178:$AC$187,AH35,생활!$D$178))=0,IF(AH35="","",SUMIF($AQ$11:$AR$64,AH35,$AR$11)),IF(AH35="","",SUMIF(생활!$C$178:$AC$187,AH35,생활!$D$178))),"")</f>
        <v/>
      </c>
      <c r="AK35" s="138" t="str">
        <f>IFERROR(IF(IF(AH35="","",SUMIF(생활!$C$178:$AC$187,AH35,생활!$D$178))=0,IF(AH35="","",SUMIF($B$11:$C$64,AH35,$C$11)),IF(AH35="","",SUMIF(생활!$C$178:$AC$187,AH35,생활!$D$178))),"")</f>
        <v/>
      </c>
      <c r="AL35" s="549" t="s">
        <v>1347</v>
      </c>
      <c r="AM35" s="96">
        <v>346</v>
      </c>
      <c r="AN35" s="96">
        <v>1</v>
      </c>
      <c r="AO35" s="565">
        <f t="shared" si="9"/>
        <v>346</v>
      </c>
      <c r="AP35" s="144"/>
      <c r="AQ35" s="147" t="s">
        <v>1195</v>
      </c>
      <c r="AR35" s="146">
        <f t="shared" ca="1" si="10"/>
        <v>11.6</v>
      </c>
      <c r="AS35" s="144"/>
    </row>
    <row r="36" spans="2:45" ht="14.45" customHeight="1">
      <c r="B36" s="466" t="s">
        <v>1196</v>
      </c>
      <c r="C36" s="96">
        <v>40</v>
      </c>
      <c r="D36" s="532">
        <f t="shared" ca="1" si="0"/>
        <v>48</v>
      </c>
      <c r="E36" s="140">
        <f t="shared" ca="1" si="1"/>
        <v>-8</v>
      </c>
      <c r="F36" s="140" t="str">
        <f t="shared" ca="1" si="4"/>
        <v/>
      </c>
      <c r="G36" s="543">
        <f t="shared" ca="1" si="5"/>
        <v>41.4</v>
      </c>
      <c r="H36" s="140">
        <f t="shared" ca="1" si="6"/>
        <v>-1.3999999999999986</v>
      </c>
      <c r="I36" s="533" t="str">
        <f t="shared" ca="1" si="7"/>
        <v/>
      </c>
      <c r="J36" s="96">
        <v>7</v>
      </c>
      <c r="K36" s="96">
        <v>2</v>
      </c>
      <c r="L36" s="536">
        <v>15</v>
      </c>
      <c r="M36" s="96">
        <f t="shared" si="8"/>
        <v>14</v>
      </c>
      <c r="N36" s="96">
        <v>2709</v>
      </c>
      <c r="O36" s="96">
        <f t="shared" si="2"/>
        <v>2519</v>
      </c>
      <c r="P36" s="96">
        <v>216</v>
      </c>
      <c r="Q36" s="537">
        <f t="shared" si="3"/>
        <v>206</v>
      </c>
      <c r="R36" s="96" t="s">
        <v>1195</v>
      </c>
      <c r="S36" s="96">
        <v>3</v>
      </c>
      <c r="T36" s="96">
        <f ca="1">IFERROR(IF(IF(R36="","",SUMIF(생활!$C$178:$AC$187,R36,생활!$D$178))=0,IF(R36="","",SUMIF($AQ$11:$AR$64,R36,$AR$11)),IF(R36="","",SUMIF(생활!$C$178:$AC$187,R36,생활!$D$178))),"")</f>
        <v>11.6</v>
      </c>
      <c r="U36" s="138">
        <f ca="1">IFERROR(IF(IF(R36="","",SUMIF(생활!$C$178:$AC$187,R36,생활!$D$178))=0,IF(R36="","",SUMIF($B$11:$C$64,R36,$C$11)),IF(R36="","",SUMIF(생활!$C$178:$AC$187,R36,생활!$D$178))),"")</f>
        <v>16</v>
      </c>
      <c r="V36" s="536" t="s">
        <v>132</v>
      </c>
      <c r="W36" s="96">
        <v>1</v>
      </c>
      <c r="X36" s="96">
        <f ca="1">IFERROR(IF(IF(V36="","",SUMIF(생활!$C$178:$AC$187,V36,생활!$D$178))=0,IF(V36="","",SUMIF($AQ$11:$AR$64,V36,$AR$11)),IF(V36="","",SUMIF(생활!$C$178:$AC$187,V36,생활!$D$178))),"")</f>
        <v>17</v>
      </c>
      <c r="Y36" s="546">
        <f ca="1">IFERROR(IF(IF(V36="","",SUMIF(생활!$C$178:$AC$187,V36,생활!$D$178))=0,IF(V36="","",SUMIF($B$11:$C$64,V36,$C$11)),IF(V36="","",SUMIF(생활!$C$178:$AC$187,V36,생활!$D$178))),"")</f>
        <v>17</v>
      </c>
      <c r="Z36" s="96" t="s">
        <v>131</v>
      </c>
      <c r="AA36" s="96">
        <v>1</v>
      </c>
      <c r="AB36" s="96">
        <f ca="1">IFERROR(IF(IF(Z36="","",SUMIF(생활!$C$178:$AC$187,Z36,생활!$D$178))=0,IF(Z36="","",SUMIF($AQ$11:$AR$64,Z36,$AR$11)),IF(Z36="","",SUMIF(생활!$C$178:$AC$187,Z36,생활!$D$178))),"")</f>
        <v>0.5</v>
      </c>
      <c r="AC36" s="138">
        <f ca="1">IFERROR(IF(IF(Z36="","",SUMIF(생활!$C$178:$AC$187,Z36,생활!$D$178))=0,IF(Z36="","",SUMIF($B$11:$C$64,Z36,$C$11)),IF(Z36="","",SUMIF(생활!$C$178:$AC$187,Z36,생활!$D$178))),"")</f>
        <v>0.5</v>
      </c>
      <c r="AD36" s="536" t="s">
        <v>1401</v>
      </c>
      <c r="AE36" s="96">
        <v>3</v>
      </c>
      <c r="AF36" s="96">
        <f ca="1">IFERROR(IF(IF(AD36="","",SUMIF(생활!$C$178:$AC$187,AD36,생활!$D$178))=0,IF(AD36="","",SUMIF($AQ$11:$AR$64,AD36,$AR$11)),IF(AD36="","",SUMIF(생활!$C$178:$AC$187,AD36,생활!$D$178))),"")</f>
        <v>0.1</v>
      </c>
      <c r="AG36" s="546">
        <f ca="1">IFERROR(IF(IF(AD36="","",SUMIF(생활!$C$178:$AC$187,AD36,생활!$D$178))=0,IF(AD36="","",SUMIF($B$11:$C$64,AD36,$C$11)),IF(AD36="","",SUMIF(생활!$C$178:$AC$187,AD36,생활!$D$178))),"")</f>
        <v>0.1</v>
      </c>
      <c r="AH36" s="96" t="s">
        <v>142</v>
      </c>
      <c r="AI36" s="96">
        <v>6</v>
      </c>
      <c r="AJ36" s="96">
        <f ca="1">IFERROR(IF(IF(AH36="","",SUMIF(생활!$C$178:$AC$187,AH36,생활!$D$178))=0,IF(AH36="","",SUMIF($AQ$11:$AR$64,AH36,$AR$11)),IF(AH36="","",SUMIF(생활!$C$178:$AC$187,AH36,생활!$D$178))),"")</f>
        <v>2.7</v>
      </c>
      <c r="AK36" s="138">
        <f ca="1">IFERROR(IF(IF(AH36="","",SUMIF(생활!$C$178:$AC$187,AH36,생활!$D$178))=0,IF(AH36="","",SUMIF($B$11:$C$64,AH36,$C$11)),IF(AH36="","",SUMIF(생활!$C$178:$AC$187,AH36,생활!$D$178))),"")</f>
        <v>2.7</v>
      </c>
      <c r="AL36" s="549" t="s">
        <v>1348</v>
      </c>
      <c r="AM36" s="96">
        <v>621</v>
      </c>
      <c r="AN36" s="96">
        <v>1</v>
      </c>
      <c r="AO36" s="565">
        <f t="shared" si="9"/>
        <v>621</v>
      </c>
      <c r="AP36" s="144"/>
      <c r="AQ36" s="147" t="s">
        <v>1196</v>
      </c>
      <c r="AR36" s="146">
        <f t="shared" ca="1" si="10"/>
        <v>40</v>
      </c>
      <c r="AS36" s="144"/>
    </row>
    <row r="37" spans="2:45" ht="14.45" customHeight="1">
      <c r="B37" s="466" t="s">
        <v>1197</v>
      </c>
      <c r="C37" s="96">
        <v>4</v>
      </c>
      <c r="D37" s="532">
        <f t="shared" ca="1" si="0"/>
        <v>21.006666666666668</v>
      </c>
      <c r="E37" s="140">
        <f t="shared" ca="1" si="1"/>
        <v>-17.006666666666668</v>
      </c>
      <c r="F37" s="140" t="str">
        <f t="shared" ca="1" si="4"/>
        <v/>
      </c>
      <c r="G37" s="543">
        <f t="shared" ca="1" si="5"/>
        <v>21.006666666666668</v>
      </c>
      <c r="H37" s="140">
        <f t="shared" ca="1" si="6"/>
        <v>-17.006666666666668</v>
      </c>
      <c r="I37" s="533" t="str">
        <f t="shared" ca="1" si="7"/>
        <v/>
      </c>
      <c r="J37" s="96">
        <v>2</v>
      </c>
      <c r="K37" s="96">
        <v>3</v>
      </c>
      <c r="L37" s="536">
        <v>15</v>
      </c>
      <c r="M37" s="96">
        <f t="shared" si="8"/>
        <v>14</v>
      </c>
      <c r="N37" s="96">
        <v>1806</v>
      </c>
      <c r="O37" s="96">
        <f t="shared" si="2"/>
        <v>1679</v>
      </c>
      <c r="P37" s="96">
        <v>144</v>
      </c>
      <c r="Q37" s="537">
        <f t="shared" si="3"/>
        <v>137</v>
      </c>
      <c r="R37" s="96" t="s">
        <v>119</v>
      </c>
      <c r="S37" s="96">
        <v>4</v>
      </c>
      <c r="T37" s="96">
        <f ca="1">IFERROR(IF(IF(R37="","",SUMIF(생활!$C$178:$AC$187,R37,생활!$D$178))=0,IF(R37="","",SUMIF($AQ$11:$AR$64,R37,$AR$11)),IF(R37="","",SUMIF(생활!$C$178:$AC$187,R37,생활!$D$178))),"")</f>
        <v>0.03</v>
      </c>
      <c r="U37" s="138">
        <f ca="1">IFERROR(IF(IF(R37="","",SUMIF(생활!$C$178:$AC$187,R37,생활!$D$178))=0,IF(R37="","",SUMIF($B$11:$C$64,R37,$C$11)),IF(R37="","",SUMIF(생활!$C$178:$AC$187,R37,생활!$D$178))),"")</f>
        <v>0.03</v>
      </c>
      <c r="V37" s="536" t="s">
        <v>130</v>
      </c>
      <c r="W37" s="96">
        <v>1</v>
      </c>
      <c r="X37" s="96">
        <f ca="1">IFERROR(IF(IF(V37="","",SUMIF(생활!$C$178:$AC$187,V37,생활!$D$178))=0,IF(V37="","",SUMIF($AQ$11:$AR$64,V37,$AR$11)),IF(V37="","",SUMIF(생활!$C$178:$AC$187,V37,생활!$D$178))),"")</f>
        <v>48.1</v>
      </c>
      <c r="Y37" s="546">
        <f ca="1">IFERROR(IF(IF(V37="","",SUMIF(생활!$C$178:$AC$187,V37,생활!$D$178))=0,IF(V37="","",SUMIF($B$11:$C$64,V37,$C$11)),IF(V37="","",SUMIF(생활!$C$178:$AC$187,V37,생활!$D$178))),"")</f>
        <v>48.1</v>
      </c>
      <c r="Z37" s="96" t="s">
        <v>78</v>
      </c>
      <c r="AA37" s="96">
        <v>2</v>
      </c>
      <c r="AB37" s="96">
        <f ca="1">IFERROR(IF(IF(Z37="","",SUMIF(생활!$C$178:$AC$187,Z37,생활!$D$178))=0,IF(Z37="","",SUMIF($AQ$11:$AR$64,Z37,$AR$11)),IF(Z37="","",SUMIF(생활!$C$178:$AC$187,Z37,생활!$D$178))),"")</f>
        <v>0.3</v>
      </c>
      <c r="AC37" s="138">
        <f ca="1">IFERROR(IF(IF(Z37="","",SUMIF(생활!$C$178:$AC$187,Z37,생활!$D$178))=0,IF(Z37="","",SUMIF($B$11:$C$64,Z37,$C$11)),IF(Z37="","",SUMIF(생활!$C$178:$AC$187,Z37,생활!$D$178))),"")</f>
        <v>0.3</v>
      </c>
      <c r="AD37" s="536" t="s">
        <v>1401</v>
      </c>
      <c r="AE37" s="96">
        <v>2</v>
      </c>
      <c r="AF37" s="96">
        <f ca="1">IFERROR(IF(IF(AD37="","",SUMIF(생활!$C$178:$AC$187,AD37,생활!$D$178))=0,IF(AD37="","",SUMIF($AQ$11:$AR$64,AD37,$AR$11)),IF(AD37="","",SUMIF(생활!$C$178:$AC$187,AD37,생활!$D$178))),"")</f>
        <v>0.1</v>
      </c>
      <c r="AG37" s="546">
        <f ca="1">IFERROR(IF(IF(AD37="","",SUMIF(생활!$C$178:$AC$187,AD37,생활!$D$178))=0,IF(AD37="","",SUMIF($B$11:$C$64,AD37,$C$11)),IF(AD37="","",SUMIF(생활!$C$178:$AC$187,AD37,생활!$D$178))),"")</f>
        <v>0.1</v>
      </c>
      <c r="AH37" s="96"/>
      <c r="AI37" s="96"/>
      <c r="AJ37" s="96" t="str">
        <f>IFERROR(IF(IF(AH37="","",SUMIF(생활!$C$178:$AC$187,AH37,생활!$D$178))=0,IF(AH37="","",SUMIF($AQ$11:$AR$64,AH37,$AR$11)),IF(AH37="","",SUMIF(생활!$C$178:$AC$187,AH37,생활!$D$178))),"")</f>
        <v/>
      </c>
      <c r="AK37" s="138" t="str">
        <f>IFERROR(IF(IF(AH37="","",SUMIF(생활!$C$178:$AC$187,AH37,생활!$D$178))=0,IF(AH37="","",SUMIF($B$11:$C$64,AH37,$C$11)),IF(AH37="","",SUMIF(생활!$C$178:$AC$187,AH37,생활!$D$178))),"")</f>
        <v/>
      </c>
      <c r="AL37" s="549" t="s">
        <v>1349</v>
      </c>
      <c r="AM37" s="96">
        <v>297</v>
      </c>
      <c r="AN37" s="96">
        <v>1</v>
      </c>
      <c r="AO37" s="479">
        <f t="shared" si="9"/>
        <v>297</v>
      </c>
      <c r="AP37" s="144"/>
      <c r="AQ37" s="147" t="s">
        <v>1197</v>
      </c>
      <c r="AR37" s="146">
        <f t="shared" ca="1" si="10"/>
        <v>4</v>
      </c>
      <c r="AS37" s="144"/>
    </row>
    <row r="38" spans="2:45" ht="14.45" customHeight="1">
      <c r="B38" s="466" t="s">
        <v>1198</v>
      </c>
      <c r="C38" s="96">
        <v>0</v>
      </c>
      <c r="D38" s="532">
        <f t="shared" ca="1" si="0"/>
        <v>52.3</v>
      </c>
      <c r="E38" s="140" t="str">
        <f t="shared" ca="1" si="1"/>
        <v/>
      </c>
      <c r="F38" s="140" t="str">
        <f t="shared" ca="1" si="4"/>
        <v/>
      </c>
      <c r="G38" s="543">
        <f t="shared" ca="1" si="5"/>
        <v>52.3</v>
      </c>
      <c r="H38" s="140" t="str">
        <f t="shared" ca="1" si="6"/>
        <v/>
      </c>
      <c r="I38" s="533" t="str">
        <f t="shared" ca="1" si="7"/>
        <v/>
      </c>
      <c r="J38" s="96">
        <v>7</v>
      </c>
      <c r="K38" s="96">
        <v>2</v>
      </c>
      <c r="L38" s="536">
        <v>15</v>
      </c>
      <c r="M38" s="96">
        <f t="shared" si="8"/>
        <v>14</v>
      </c>
      <c r="N38" s="96">
        <v>2709</v>
      </c>
      <c r="O38" s="96">
        <f t="shared" si="2"/>
        <v>2519</v>
      </c>
      <c r="P38" s="96">
        <v>216</v>
      </c>
      <c r="Q38" s="537">
        <f t="shared" si="3"/>
        <v>206</v>
      </c>
      <c r="R38" s="96" t="s">
        <v>1197</v>
      </c>
      <c r="S38" s="96">
        <v>3</v>
      </c>
      <c r="T38" s="96">
        <f ca="1">IFERROR(IF(IF(R38="","",SUMIF(생활!$C$178:$AC$187,R38,생활!$D$178))=0,IF(R38="","",SUMIF($AQ$11:$AR$64,R38,$AR$11)),IF(R38="","",SUMIF(생활!$C$178:$AC$187,R38,생활!$D$178))),"")</f>
        <v>4</v>
      </c>
      <c r="U38" s="138">
        <f ca="1">IFERROR(IF(IF(R38="","",SUMIF(생활!$C$178:$AC$187,R38,생활!$D$178))=0,IF(R38="","",SUMIF($B$11:$C$64,R38,$C$11)),IF(R38="","",SUMIF(생활!$C$178:$AC$187,R38,생활!$D$178))),"")</f>
        <v>4</v>
      </c>
      <c r="V38" s="536" t="s">
        <v>130</v>
      </c>
      <c r="W38" s="96">
        <v>1</v>
      </c>
      <c r="X38" s="96">
        <f ca="1">IFERROR(IF(IF(V38="","",SUMIF(생활!$C$178:$AC$187,V38,생활!$D$178))=0,IF(V38="","",SUMIF($AQ$11:$AR$64,V38,$AR$11)),IF(V38="","",SUMIF(생활!$C$178:$AC$187,V38,생활!$D$178))),"")</f>
        <v>48.1</v>
      </c>
      <c r="Y38" s="546">
        <f ca="1">IFERROR(IF(IF(V38="","",SUMIF(생활!$C$178:$AC$187,V38,생활!$D$178))=0,IF(V38="","",SUMIF($B$11:$C$64,V38,$C$11)),IF(V38="","",SUMIF(생활!$C$178:$AC$187,V38,생활!$D$178))),"")</f>
        <v>48.1</v>
      </c>
      <c r="Z38" s="96" t="s">
        <v>127</v>
      </c>
      <c r="AA38" s="96">
        <v>1</v>
      </c>
      <c r="AB38" s="96">
        <f ca="1">IFERROR(IF(IF(Z38="","",SUMIF(생활!$C$178:$AC$187,Z38,생활!$D$178))=0,IF(Z38="","",SUMIF($AQ$11:$AR$64,Z38,$AR$11)),IF(Z38="","",SUMIF(생활!$C$178:$AC$187,Z38,생활!$D$178))),"")</f>
        <v>14</v>
      </c>
      <c r="AC38" s="138">
        <f ca="1">IFERROR(IF(IF(Z38="","",SUMIF(생활!$C$178:$AC$187,Z38,생활!$D$178))=0,IF(Z38="","",SUMIF($B$11:$C$64,Z38,$C$11)),IF(Z38="","",SUMIF(생활!$C$178:$AC$187,Z38,생활!$D$178))),"")</f>
        <v>14</v>
      </c>
      <c r="AD38" s="536" t="s">
        <v>1401</v>
      </c>
      <c r="AE38" s="96">
        <v>3</v>
      </c>
      <c r="AF38" s="96">
        <f ca="1">IFERROR(IF(IF(AD38="","",SUMIF(생활!$C$178:$AC$187,AD38,생활!$D$178))=0,IF(AD38="","",SUMIF($AQ$11:$AR$64,AD38,$AR$11)),IF(AD38="","",SUMIF(생활!$C$178:$AC$187,AD38,생활!$D$178))),"")</f>
        <v>0.1</v>
      </c>
      <c r="AG38" s="546">
        <f ca="1">IFERROR(IF(IF(AD38="","",SUMIF(생활!$C$178:$AC$187,AD38,생활!$D$178))=0,IF(AD38="","",SUMIF($B$11:$C$64,AD38,$C$11)),IF(AD38="","",SUMIF(생활!$C$178:$AC$187,AD38,생활!$D$178))),"")</f>
        <v>0.1</v>
      </c>
      <c r="AH38" s="96" t="s">
        <v>142</v>
      </c>
      <c r="AI38" s="96">
        <v>6</v>
      </c>
      <c r="AJ38" s="96">
        <f ca="1">IFERROR(IF(IF(AH38="","",SUMIF(생활!$C$178:$AC$187,AH38,생활!$D$178))=0,IF(AH38="","",SUMIF($AQ$11:$AR$64,AH38,$AR$11)),IF(AH38="","",SUMIF(생활!$C$178:$AC$187,AH38,생활!$D$178))),"")</f>
        <v>2.7</v>
      </c>
      <c r="AK38" s="138">
        <f ca="1">IFERROR(IF(IF(AH38="","",SUMIF(생활!$C$178:$AC$187,AH38,생활!$D$178))=0,IF(AH38="","",SUMIF($B$11:$C$64,AH38,$C$11)),IF(AH38="","",SUMIF(생활!$C$178:$AC$187,AH38,생활!$D$178))),"")</f>
        <v>2.7</v>
      </c>
      <c r="AL38" s="549" t="s">
        <v>1350</v>
      </c>
      <c r="AM38" s="96">
        <v>386</v>
      </c>
      <c r="AN38" s="96">
        <v>1</v>
      </c>
      <c r="AO38" s="479">
        <f t="shared" si="9"/>
        <v>386</v>
      </c>
      <c r="AP38" s="144"/>
      <c r="AQ38" s="147" t="s">
        <v>1198</v>
      </c>
      <c r="AR38" s="146">
        <f t="shared" ca="1" si="10"/>
        <v>52.3</v>
      </c>
      <c r="AS38" s="144"/>
    </row>
    <row r="39" spans="2:45" ht="14.45" customHeight="1">
      <c r="B39" s="466" t="s">
        <v>1379</v>
      </c>
      <c r="C39" s="96">
        <v>4</v>
      </c>
      <c r="D39" s="532">
        <f t="shared" ca="1" si="0"/>
        <v>11.346666666666666</v>
      </c>
      <c r="E39" s="140">
        <f t="shared" ca="1" si="1"/>
        <v>-7.3466666666666658</v>
      </c>
      <c r="F39" s="140" t="str">
        <f t="shared" ca="1" si="4"/>
        <v/>
      </c>
      <c r="G39" s="543">
        <f t="shared" ca="1" si="5"/>
        <v>11.346666666666666</v>
      </c>
      <c r="H39" s="140">
        <f t="shared" ca="1" si="6"/>
        <v>-7.3466666666666658</v>
      </c>
      <c r="I39" s="533" t="str">
        <f t="shared" ca="1" si="7"/>
        <v/>
      </c>
      <c r="J39" s="96">
        <v>2</v>
      </c>
      <c r="K39" s="96">
        <v>3</v>
      </c>
      <c r="L39" s="536">
        <v>15</v>
      </c>
      <c r="M39" s="96">
        <f t="shared" si="8"/>
        <v>14</v>
      </c>
      <c r="N39" s="96">
        <v>1806</v>
      </c>
      <c r="O39" s="96">
        <f t="shared" si="2"/>
        <v>1679</v>
      </c>
      <c r="P39" s="96">
        <v>144</v>
      </c>
      <c r="Q39" s="537">
        <f t="shared" si="3"/>
        <v>137</v>
      </c>
      <c r="R39" s="96" t="s">
        <v>117</v>
      </c>
      <c r="S39" s="96">
        <v>4</v>
      </c>
      <c r="T39" s="96">
        <f ca="1">IFERROR(IF(IF(R39="","",SUMIF(생활!$C$178:$AC$187,R39,생활!$D$178))=0,IF(R39="","",SUMIF($AQ$11:$AR$64,R39,$AR$11)),IF(R39="","",SUMIF(생활!$C$178:$AC$187,R39,생활!$D$178))),"")</f>
        <v>0.01</v>
      </c>
      <c r="U39" s="138">
        <f ca="1">IFERROR(IF(IF(R39="","",SUMIF(생활!$C$178:$AC$187,R39,생활!$D$178))=0,IF(R39="","",SUMIF($B$11:$C$64,R39,$C$11)),IF(R39="","",SUMIF(생활!$C$178:$AC$187,R39,생활!$D$178))),"")</f>
        <v>0.01</v>
      </c>
      <c r="V39" s="536" t="s">
        <v>126</v>
      </c>
      <c r="W39" s="96">
        <v>1</v>
      </c>
      <c r="X39" s="96">
        <f ca="1">IFERROR(IF(IF(V39="","",SUMIF(생활!$C$178:$AC$187,V39,생활!$D$178))=0,IF(V39="","",SUMIF($AQ$11:$AR$64,V39,$AR$11)),IF(V39="","",SUMIF(생활!$C$178:$AC$187,V39,생활!$D$178))),"")</f>
        <v>19.600000000000001</v>
      </c>
      <c r="Y39" s="546">
        <f ca="1">IFERROR(IF(IF(V39="","",SUMIF(생활!$C$178:$AC$187,V39,생활!$D$178))=0,IF(V39="","",SUMIF($B$11:$C$64,V39,$C$11)),IF(V39="","",SUMIF(생활!$C$178:$AC$187,V39,생활!$D$178))),"")</f>
        <v>19.600000000000001</v>
      </c>
      <c r="Z39" s="96" t="s">
        <v>73</v>
      </c>
      <c r="AA39" s="96">
        <v>2</v>
      </c>
      <c r="AB39" s="96">
        <f ca="1">IFERROR(IF(IF(Z39="","",SUMIF(생활!$C$178:$AC$187,Z39,생활!$D$178))=0,IF(Z39="","",SUMIF($AQ$11:$AR$64,Z39,$AR$11)),IF(Z39="","",SUMIF(생활!$C$178:$AC$187,Z39,생활!$D$178))),"")</f>
        <v>0.1</v>
      </c>
      <c r="AC39" s="138">
        <f ca="1">IFERROR(IF(IF(Z39="","",SUMIF(생활!$C$178:$AC$187,Z39,생활!$D$178))=0,IF(Z39="","",SUMIF($B$11:$C$64,Z39,$C$11)),IF(Z39="","",SUMIF(생활!$C$178:$AC$187,Z39,생활!$D$178))),"")</f>
        <v>0.1</v>
      </c>
      <c r="AD39" s="536" t="s">
        <v>1403</v>
      </c>
      <c r="AE39" s="96">
        <v>2</v>
      </c>
      <c r="AF39" s="96">
        <f ca="1">IFERROR(IF(IF(AD39="","",SUMIF(생활!$C$178:$AC$187,AD39,생활!$D$178))=0,IF(AD39="","",SUMIF($AQ$11:$AR$64,AD39,$AR$11)),IF(AD39="","",SUMIF(생활!$C$178:$AC$187,AD39,생활!$D$178))),"")</f>
        <v>0.1</v>
      </c>
      <c r="AG39" s="546">
        <f ca="1">IFERROR(IF(IF(AD39="","",SUMIF(생활!$C$178:$AC$187,AD39,생활!$D$178))=0,IF(AD39="","",SUMIF($B$11:$C$64,AD39,$C$11)),IF(AD39="","",SUMIF(생활!$C$178:$AC$187,AD39,생활!$D$178))),"")</f>
        <v>0.1</v>
      </c>
      <c r="AH39" s="96"/>
      <c r="AI39" s="96"/>
      <c r="AJ39" s="96" t="str">
        <f>IFERROR(IF(IF(AH39="","",SUMIF(생활!$C$178:$AC$187,AH39,생활!$D$178))=0,IF(AH39="","",SUMIF($AQ$11:$AR$64,AH39,$AR$11)),IF(AH39="","",SUMIF(생활!$C$178:$AC$187,AH39,생활!$D$178))),"")</f>
        <v/>
      </c>
      <c r="AK39" s="138" t="str">
        <f>IFERROR(IF(IF(AH39="","",SUMIF(생활!$C$178:$AC$187,AH39,생활!$D$178))=0,IF(AH39="","",SUMIF($B$11:$C$64,AH39,$C$11)),IF(AH39="","",SUMIF(생활!$C$178:$AC$187,AH39,생활!$D$178))),"")</f>
        <v/>
      </c>
      <c r="AL39" s="549" t="s">
        <v>1351</v>
      </c>
      <c r="AM39" s="96">
        <v>296</v>
      </c>
      <c r="AN39" s="96">
        <v>1</v>
      </c>
      <c r="AO39" s="479">
        <f t="shared" si="9"/>
        <v>296</v>
      </c>
      <c r="AP39" s="144"/>
      <c r="AQ39" s="147" t="s">
        <v>1379</v>
      </c>
      <c r="AR39" s="146">
        <f t="shared" ca="1" si="10"/>
        <v>4</v>
      </c>
      <c r="AS39" s="144"/>
    </row>
    <row r="40" spans="2:45" ht="14.45" customHeight="1">
      <c r="B40" s="466" t="s">
        <v>1199</v>
      </c>
      <c r="C40" s="96">
        <v>0</v>
      </c>
      <c r="D40" s="532">
        <f t="shared" ca="1" si="0"/>
        <v>31.6</v>
      </c>
      <c r="E40" s="140" t="str">
        <f t="shared" ca="1" si="1"/>
        <v/>
      </c>
      <c r="F40" s="140" t="str">
        <f t="shared" ca="1" si="4"/>
        <v/>
      </c>
      <c r="G40" s="543">
        <f t="shared" ca="1" si="5"/>
        <v>31.6</v>
      </c>
      <c r="H40" s="140" t="str">
        <f t="shared" ca="1" si="6"/>
        <v/>
      </c>
      <c r="I40" s="533" t="str">
        <f t="shared" ca="1" si="7"/>
        <v/>
      </c>
      <c r="J40" s="96">
        <v>7</v>
      </c>
      <c r="K40" s="96">
        <v>2</v>
      </c>
      <c r="L40" s="536">
        <v>15</v>
      </c>
      <c r="M40" s="96">
        <f t="shared" si="8"/>
        <v>14</v>
      </c>
      <c r="N40" s="96">
        <v>2709</v>
      </c>
      <c r="O40" s="96">
        <f t="shared" si="2"/>
        <v>2519</v>
      </c>
      <c r="P40" s="96">
        <v>216</v>
      </c>
      <c r="Q40" s="537">
        <f t="shared" si="3"/>
        <v>206</v>
      </c>
      <c r="R40" s="96" t="s">
        <v>1379</v>
      </c>
      <c r="S40" s="96">
        <v>3</v>
      </c>
      <c r="T40" s="96">
        <f ca="1">IFERROR(IF(IF(R40="","",SUMIF(생활!$C$178:$AC$187,R40,생활!$D$178))=0,IF(R40="","",SUMIF($AQ$11:$AR$64,R40,$AR$11)),IF(R40="","",SUMIF(생활!$C$178:$AC$187,R40,생활!$D$178))),"")</f>
        <v>4</v>
      </c>
      <c r="U40" s="138">
        <f ca="1">IFERROR(IF(IF(R40="","",SUMIF(생활!$C$178:$AC$187,R40,생활!$D$178))=0,IF(R40="","",SUMIF($B$11:$C$64,R40,$C$11)),IF(R40="","",SUMIF(생활!$C$178:$AC$187,R40,생활!$D$178))),"")</f>
        <v>4</v>
      </c>
      <c r="V40" s="536" t="s">
        <v>126</v>
      </c>
      <c r="W40" s="96">
        <v>1</v>
      </c>
      <c r="X40" s="96">
        <f ca="1">IFERROR(IF(IF(V40="","",SUMIF(생활!$C$178:$AC$187,V40,생활!$D$178))=0,IF(V40="","",SUMIF($AQ$11:$AR$64,V40,$AR$11)),IF(V40="","",SUMIF(생활!$C$178:$AC$187,V40,생활!$D$178))),"")</f>
        <v>19.600000000000001</v>
      </c>
      <c r="Y40" s="546">
        <f ca="1">IFERROR(IF(IF(V40="","",SUMIF(생활!$C$178:$AC$187,V40,생활!$D$178))=0,IF(V40="","",SUMIF($B$11:$C$64,V40,$C$11)),IF(V40="","",SUMIF(생활!$C$178:$AC$187,V40,생활!$D$178))),"")</f>
        <v>19.600000000000001</v>
      </c>
      <c r="Z40" s="96" t="s">
        <v>124</v>
      </c>
      <c r="AA40" s="96">
        <v>1</v>
      </c>
      <c r="AB40" s="96">
        <f ca="1">IFERROR(IF(IF(Z40="","",SUMIF(생활!$C$178:$AC$187,Z40,생활!$D$178))=0,IF(Z40="","",SUMIF($AQ$11:$AR$64,Z40,$AR$11)),IF(Z40="","",SUMIF(생활!$C$178:$AC$187,Z40,생활!$D$178))),"")</f>
        <v>1.1000000000000001</v>
      </c>
      <c r="AC40" s="138">
        <f ca="1">IFERROR(IF(IF(Z40="","",SUMIF(생활!$C$178:$AC$187,Z40,생활!$D$178))=0,IF(Z40="","",SUMIF($B$11:$C$64,Z40,$C$11)),IF(Z40="","",SUMIF(생활!$C$178:$AC$187,Z40,생활!$D$178))),"")</f>
        <v>1.1000000000000001</v>
      </c>
      <c r="AD40" s="536" t="s">
        <v>1403</v>
      </c>
      <c r="AE40" s="96">
        <v>3</v>
      </c>
      <c r="AF40" s="96">
        <f ca="1">IFERROR(IF(IF(AD40="","",SUMIF(생활!$C$178:$AC$187,AD40,생활!$D$178))=0,IF(AD40="","",SUMIF($AQ$11:$AR$64,AD40,$AR$11)),IF(AD40="","",SUMIF(생활!$C$178:$AC$187,AD40,생활!$D$178))),"")</f>
        <v>0.1</v>
      </c>
      <c r="AG40" s="546">
        <f ca="1">IFERROR(IF(IF(AD40="","",SUMIF(생활!$C$178:$AC$187,AD40,생활!$D$178))=0,IF(AD40="","",SUMIF($B$11:$C$64,AD40,$C$11)),IF(AD40="","",SUMIF(생활!$C$178:$AC$187,AD40,생활!$D$178))),"")</f>
        <v>0.1</v>
      </c>
      <c r="AH40" s="96" t="s">
        <v>142</v>
      </c>
      <c r="AI40" s="96">
        <v>6</v>
      </c>
      <c r="AJ40" s="96">
        <f ca="1">IFERROR(IF(IF(AH40="","",SUMIF(생활!$C$178:$AC$187,AH40,생활!$D$178))=0,IF(AH40="","",SUMIF($AQ$11:$AR$64,AH40,$AR$11)),IF(AH40="","",SUMIF(생활!$C$178:$AC$187,AH40,생활!$D$178))),"")</f>
        <v>2.7</v>
      </c>
      <c r="AK40" s="138">
        <f ca="1">IFERROR(IF(IF(AH40="","",SUMIF(생활!$C$178:$AC$187,AH40,생활!$D$178))=0,IF(AH40="","",SUMIF($B$11:$C$64,AH40,$C$11)),IF(AH40="","",SUMIF(생활!$C$178:$AC$187,AH40,생활!$D$178))),"")</f>
        <v>2.7</v>
      </c>
      <c r="AL40" s="549" t="s">
        <v>1352</v>
      </c>
      <c r="AM40" s="96">
        <v>452</v>
      </c>
      <c r="AN40" s="96">
        <v>1</v>
      </c>
      <c r="AO40" s="479">
        <f t="shared" si="9"/>
        <v>452</v>
      </c>
      <c r="AP40" s="144"/>
      <c r="AQ40" s="147" t="s">
        <v>1199</v>
      </c>
      <c r="AR40" s="146">
        <f t="shared" ca="1" si="10"/>
        <v>31.6</v>
      </c>
      <c r="AS40" s="144"/>
    </row>
    <row r="41" spans="2:45" ht="14.45" customHeight="1">
      <c r="B41" s="466" t="s">
        <v>1200</v>
      </c>
      <c r="C41" s="96">
        <v>15</v>
      </c>
      <c r="D41" s="532">
        <f t="shared" ca="1" si="0"/>
        <v>21.580000000000002</v>
      </c>
      <c r="E41" s="140">
        <f t="shared" ca="1" si="1"/>
        <v>-6.5800000000000018</v>
      </c>
      <c r="F41" s="140" t="str">
        <f t="shared" ca="1" si="4"/>
        <v/>
      </c>
      <c r="G41" s="543">
        <f t="shared" ca="1" si="5"/>
        <v>21.580000000000002</v>
      </c>
      <c r="H41" s="140">
        <f t="shared" ca="1" si="6"/>
        <v>-6.5800000000000018</v>
      </c>
      <c r="I41" s="533" t="str">
        <f t="shared" ca="1" si="7"/>
        <v/>
      </c>
      <c r="J41" s="96">
        <v>2</v>
      </c>
      <c r="K41" s="96">
        <v>3</v>
      </c>
      <c r="L41" s="536">
        <v>15</v>
      </c>
      <c r="M41" s="96">
        <f t="shared" si="8"/>
        <v>14</v>
      </c>
      <c r="N41" s="96">
        <v>1806</v>
      </c>
      <c r="O41" s="96">
        <f t="shared" si="2"/>
        <v>1679</v>
      </c>
      <c r="P41" s="96">
        <v>144</v>
      </c>
      <c r="Q41" s="537">
        <f t="shared" si="3"/>
        <v>137</v>
      </c>
      <c r="R41" s="96" t="s">
        <v>121</v>
      </c>
      <c r="S41" s="96">
        <v>4</v>
      </c>
      <c r="T41" s="96">
        <f ca="1">IFERROR(IF(IF(R41="","",SUMIF(생활!$C$178:$AC$187,R41,생활!$D$178))=0,IF(R41="","",SUMIF($AQ$11:$AR$64,R41,$AR$11)),IF(R41="","",SUMIF(생활!$C$178:$AC$187,R41,생활!$D$178))),"")</f>
        <v>0.01</v>
      </c>
      <c r="U41" s="138">
        <f ca="1">IFERROR(IF(IF(R41="","",SUMIF(생활!$C$178:$AC$187,R41,생활!$D$178))=0,IF(R41="","",SUMIF($B$11:$C$64,R41,$C$11)),IF(R41="","",SUMIF(생활!$C$178:$AC$187,R41,생활!$D$178))),"")</f>
        <v>0.01</v>
      </c>
      <c r="V41" s="536" t="s">
        <v>130</v>
      </c>
      <c r="W41" s="96">
        <v>1</v>
      </c>
      <c r="X41" s="96">
        <f ca="1">IFERROR(IF(IF(V41="","",SUMIF(생활!$C$178:$AC$187,V41,생활!$D$178))=0,IF(V41="","",SUMIF($AQ$11:$AR$64,V41,$AR$11)),IF(V41="","",SUMIF(생활!$C$178:$AC$187,V41,생활!$D$178))),"")</f>
        <v>48.1</v>
      </c>
      <c r="Y41" s="546">
        <f ca="1">IFERROR(IF(IF(V41="","",SUMIF(생활!$C$178:$AC$187,V41,생활!$D$178))=0,IF(V41="","",SUMIF($B$11:$C$64,V41,$C$11)),IF(V41="","",SUMIF(생활!$C$178:$AC$187,V41,생활!$D$178))),"")</f>
        <v>48.1</v>
      </c>
      <c r="Z41" s="96" t="s">
        <v>74</v>
      </c>
      <c r="AA41" s="96">
        <v>2</v>
      </c>
      <c r="AB41" s="96">
        <f ca="1">IFERROR(IF(IF(Z41="","",SUMIF(생활!$C$178:$AC$187,Z41,생활!$D$178))=0,IF(Z41="","",SUMIF($AQ$11:$AR$64,Z41,$AR$11)),IF(Z41="","",SUMIF(생활!$C$178:$AC$187,Z41,생활!$D$178))),"")</f>
        <v>1.2</v>
      </c>
      <c r="AC41" s="138">
        <f ca="1">IFERROR(IF(IF(Z41="","",SUMIF(생활!$C$178:$AC$187,Z41,생활!$D$178))=0,IF(Z41="","",SUMIF($B$11:$C$64,Z41,$C$11)),IF(Z41="","",SUMIF(생활!$C$178:$AC$187,Z41,생활!$D$178))),"")</f>
        <v>1.2</v>
      </c>
      <c r="AD41" s="536" t="s">
        <v>1</v>
      </c>
      <c r="AE41" s="96">
        <v>2</v>
      </c>
      <c r="AF41" s="96">
        <f ca="1">IFERROR(IF(IF(AD41="","",SUMIF(생활!$C$178:$AC$187,AD41,생활!$D$178))=0,IF(AD41="","",SUMIF($AQ$11:$AR$64,AD41,$AR$11)),IF(AD41="","",SUMIF(생활!$C$178:$AC$187,AD41,생활!$D$178))),"")</f>
        <v>0.1</v>
      </c>
      <c r="AG41" s="546">
        <f ca="1">IFERROR(IF(IF(AD41="","",SUMIF(생활!$C$178:$AC$187,AD41,생활!$D$178))=0,IF(AD41="","",SUMIF($B$11:$C$64,AD41,$C$11)),IF(AD41="","",SUMIF(생활!$C$178:$AC$187,AD41,생활!$D$178))),"")</f>
        <v>0.1</v>
      </c>
      <c r="AH41" s="96"/>
      <c r="AI41" s="96"/>
      <c r="AJ41" s="96" t="str">
        <f>IFERROR(IF(IF(AH41="","",SUMIF(생활!$C$178:$AC$187,AH41,생활!$D$178))=0,IF(AH41="","",SUMIF($AQ$11:$AR$64,AH41,$AR$11)),IF(AH41="","",SUMIF(생활!$C$178:$AC$187,AH41,생활!$D$178))),"")</f>
        <v/>
      </c>
      <c r="AK41" s="138" t="str">
        <f>IFERROR(IF(IF(AH41="","",SUMIF(생활!$C$178:$AC$187,AH41,생활!$D$178))=0,IF(AH41="","",SUMIF($B$11:$C$64,AH41,$C$11)),IF(AH41="","",SUMIF(생활!$C$178:$AC$187,AH41,생활!$D$178))),"")</f>
        <v/>
      </c>
      <c r="AL41" s="549" t="s">
        <v>1353</v>
      </c>
      <c r="AM41" s="96">
        <v>212</v>
      </c>
      <c r="AN41" s="96">
        <v>1</v>
      </c>
      <c r="AO41" s="479">
        <f t="shared" si="9"/>
        <v>212</v>
      </c>
      <c r="AP41" s="144"/>
      <c r="AQ41" s="147" t="s">
        <v>1200</v>
      </c>
      <c r="AR41" s="146">
        <f t="shared" ca="1" si="10"/>
        <v>15</v>
      </c>
      <c r="AS41" s="144"/>
    </row>
    <row r="42" spans="2:45" ht="14.45" customHeight="1">
      <c r="B42" s="466" t="s">
        <v>1201</v>
      </c>
      <c r="C42" s="96">
        <v>85</v>
      </c>
      <c r="D42" s="532">
        <f t="shared" ca="1" si="0"/>
        <v>62.349999999999994</v>
      </c>
      <c r="E42" s="140">
        <f t="shared" ca="1" si="1"/>
        <v>22.650000000000006</v>
      </c>
      <c r="F42" s="140">
        <f t="shared" ca="1" si="4"/>
        <v>1713.5922330097094</v>
      </c>
      <c r="G42" s="543">
        <f t="shared" ca="1" si="5"/>
        <v>62.349999999999994</v>
      </c>
      <c r="H42" s="140">
        <f t="shared" ca="1" si="6"/>
        <v>22.650000000000006</v>
      </c>
      <c r="I42" s="533">
        <f t="shared" ca="1" si="7"/>
        <v>1713.5922330097094</v>
      </c>
      <c r="J42" s="96">
        <v>7</v>
      </c>
      <c r="K42" s="96">
        <v>2</v>
      </c>
      <c r="L42" s="536">
        <v>15</v>
      </c>
      <c r="M42" s="96">
        <f t="shared" si="8"/>
        <v>14</v>
      </c>
      <c r="N42" s="96">
        <v>2709</v>
      </c>
      <c r="O42" s="96">
        <f t="shared" si="2"/>
        <v>2519</v>
      </c>
      <c r="P42" s="96">
        <v>216</v>
      </c>
      <c r="Q42" s="537">
        <f t="shared" si="3"/>
        <v>206</v>
      </c>
      <c r="R42" s="96" t="s">
        <v>1200</v>
      </c>
      <c r="S42" s="96">
        <v>3</v>
      </c>
      <c r="T42" s="96">
        <f ca="1">IFERROR(IF(IF(R42="","",SUMIF(생활!$C$178:$AC$187,R42,생활!$D$178))=0,IF(R42="","",SUMIF($AQ$11:$AR$64,R42,$AR$11)),IF(R42="","",SUMIF(생활!$C$178:$AC$187,R42,생활!$D$178))),"")</f>
        <v>15</v>
      </c>
      <c r="U42" s="138">
        <f ca="1">IFERROR(IF(IF(R42="","",SUMIF(생활!$C$178:$AC$187,R42,생활!$D$178))=0,IF(R42="","",SUMIF($B$11:$C$64,R42,$C$11)),IF(R42="","",SUMIF(생활!$C$178:$AC$187,R42,생활!$D$178))),"")</f>
        <v>15</v>
      </c>
      <c r="V42" s="536" t="s">
        <v>130</v>
      </c>
      <c r="W42" s="96">
        <v>1</v>
      </c>
      <c r="X42" s="96">
        <f ca="1">IFERROR(IF(IF(V42="","",SUMIF(생활!$C$178:$AC$187,V42,생활!$D$178))=0,IF(V42="","",SUMIF($AQ$11:$AR$64,V42,$AR$11)),IF(V42="","",SUMIF(생활!$C$178:$AC$187,V42,생활!$D$178))),"")</f>
        <v>48.1</v>
      </c>
      <c r="Y42" s="546">
        <f ca="1">IFERROR(IF(IF(V42="","",SUMIF(생활!$C$178:$AC$187,V42,생활!$D$178))=0,IF(V42="","",SUMIF($B$11:$C$64,V42,$C$11)),IF(V42="","",SUMIF(생활!$C$178:$AC$187,V42,생활!$D$178))),"")</f>
        <v>48.1</v>
      </c>
      <c r="Z42" s="96" t="s">
        <v>124</v>
      </c>
      <c r="AA42" s="96">
        <v>1</v>
      </c>
      <c r="AB42" s="96">
        <f ca="1">IFERROR(IF(IF(Z42="","",SUMIF(생활!$C$178:$AC$187,Z42,생활!$D$178))=0,IF(Z42="","",SUMIF($AQ$11:$AR$64,Z42,$AR$11)),IF(Z42="","",SUMIF(생활!$C$178:$AC$187,Z42,생활!$D$178))),"")</f>
        <v>1.1000000000000001</v>
      </c>
      <c r="AC42" s="138">
        <f ca="1">IFERROR(IF(IF(Z42="","",SUMIF(생활!$C$178:$AC$187,Z42,생활!$D$178))=0,IF(Z42="","",SUMIF($B$11:$C$64,Z42,$C$11)),IF(Z42="","",SUMIF(생활!$C$178:$AC$187,Z42,생활!$D$178))),"")</f>
        <v>1.1000000000000001</v>
      </c>
      <c r="AD42" s="536" t="s">
        <v>1</v>
      </c>
      <c r="AE42" s="96">
        <v>3</v>
      </c>
      <c r="AF42" s="96">
        <f ca="1">IFERROR(IF(IF(AD42="","",SUMIF(생활!$C$178:$AC$187,AD42,생활!$D$178))=0,IF(AD42="","",SUMIF($AQ$11:$AR$64,AD42,$AR$11)),IF(AD42="","",SUMIF(생활!$C$178:$AC$187,AD42,생활!$D$178))),"")</f>
        <v>0.1</v>
      </c>
      <c r="AG42" s="546">
        <f ca="1">IFERROR(IF(IF(AD42="","",SUMIF(생활!$C$178:$AC$187,AD42,생활!$D$178))=0,IF(AD42="","",SUMIF($B$11:$C$64,AD42,$C$11)),IF(AD42="","",SUMIF(생활!$C$178:$AC$187,AD42,생활!$D$178))),"")</f>
        <v>0.1</v>
      </c>
      <c r="AH42" s="96" t="s">
        <v>142</v>
      </c>
      <c r="AI42" s="96">
        <v>6</v>
      </c>
      <c r="AJ42" s="96">
        <f ca="1">IFERROR(IF(IF(AH42="","",SUMIF(생활!$C$178:$AC$187,AH42,생활!$D$178))=0,IF(AH42="","",SUMIF($AQ$11:$AR$64,AH42,$AR$11)),IF(AH42="","",SUMIF(생활!$C$178:$AC$187,AH42,생활!$D$178))),"")</f>
        <v>2.7</v>
      </c>
      <c r="AK42" s="138">
        <f ca="1">IFERROR(IF(IF(AH42="","",SUMIF(생활!$C$178:$AC$187,AH42,생활!$D$178))=0,IF(AH42="","",SUMIF($B$11:$C$64,AH42,$C$11)),IF(AH42="","",SUMIF(생활!$C$178:$AC$187,AH42,생활!$D$178))),"")</f>
        <v>2.7</v>
      </c>
      <c r="AL42" s="549" t="s">
        <v>1354</v>
      </c>
      <c r="AM42" s="96">
        <v>276</v>
      </c>
      <c r="AN42" s="96">
        <v>1</v>
      </c>
      <c r="AO42" s="479">
        <f t="shared" si="9"/>
        <v>276</v>
      </c>
      <c r="AP42" s="144"/>
      <c r="AQ42" s="147" t="s">
        <v>1201</v>
      </c>
      <c r="AR42" s="146">
        <f t="shared" ca="1" si="10"/>
        <v>62.349999999999994</v>
      </c>
      <c r="AS42" s="144"/>
    </row>
    <row r="43" spans="2:45" ht="14.45" customHeight="1">
      <c r="B43" s="466" t="s">
        <v>1202</v>
      </c>
      <c r="C43" s="96">
        <v>16</v>
      </c>
      <c r="D43" s="532">
        <f t="shared" ref="D43:D61" ca="1" si="11">(N(S43)*N(U43)+N(W43)*N(Y43)+N(AA43)*N(AC43)+N(AE43)*N(AG43)+N(AI43)*N(AK43)+N(M43))/K43</f>
        <v>10.479999999999999</v>
      </c>
      <c r="E43" s="140">
        <f t="shared" ref="E43:E61" ca="1" si="12">IF(C43-D43=-D43,"",C43-D43)</f>
        <v>5.5200000000000014</v>
      </c>
      <c r="F43" s="140">
        <f t="shared" ca="1" si="4"/>
        <v>989.78102189781055</v>
      </c>
      <c r="G43" s="543">
        <f t="shared" ca="1" si="5"/>
        <v>10.479999999999999</v>
      </c>
      <c r="H43" s="140">
        <f t="shared" ca="1" si="6"/>
        <v>5.5200000000000014</v>
      </c>
      <c r="I43" s="533">
        <f t="shared" ca="1" si="7"/>
        <v>989.78102189781055</v>
      </c>
      <c r="J43" s="96">
        <v>2</v>
      </c>
      <c r="K43" s="96">
        <v>3</v>
      </c>
      <c r="L43" s="536">
        <v>15</v>
      </c>
      <c r="M43" s="96">
        <f t="shared" ref="M43:M64" si="13">ROUNDDOWN((1-$C$8)*L43,0)</f>
        <v>14</v>
      </c>
      <c r="N43" s="96">
        <v>1806</v>
      </c>
      <c r="O43" s="96">
        <f t="shared" ref="O43:O64" si="14">ROUNDDOWN((1-$C$6)*N43,0)</f>
        <v>1679</v>
      </c>
      <c r="P43" s="96">
        <v>144</v>
      </c>
      <c r="Q43" s="537">
        <f t="shared" ref="Q43:Q64" si="15">IF(P43=1,1,ROUNDDOWN((1-$C$7)*P43,0))</f>
        <v>137</v>
      </c>
      <c r="R43" s="96" t="s">
        <v>117</v>
      </c>
      <c r="S43" s="96">
        <v>4</v>
      </c>
      <c r="T43" s="96">
        <f ca="1">IFERROR(IF(IF(R43="","",SUMIF(생활!$C$178:$AC$187,R43,생활!$D$178))=0,IF(R43="","",SUMIF($AQ$11:$AR$64,R43,$AR$11)),IF(R43="","",SUMIF(생활!$C$178:$AC$187,R43,생활!$D$178))),"")</f>
        <v>0.01</v>
      </c>
      <c r="U43" s="138">
        <f ca="1">IFERROR(IF(IF(R43="","",SUMIF(생활!$C$178:$AC$187,R43,생활!$D$178))=0,IF(R43="","",SUMIF($B$11:$C$64,R43,$C$11)),IF(R43="","",SUMIF(생활!$C$178:$AC$187,R43,생활!$D$178))),"")</f>
        <v>0.01</v>
      </c>
      <c r="V43" s="536" t="s">
        <v>132</v>
      </c>
      <c r="W43" s="96">
        <v>1</v>
      </c>
      <c r="X43" s="96">
        <f ca="1">IFERROR(IF(IF(V43="","",SUMIF(생활!$C$178:$AC$187,V43,생활!$D$178))=0,IF(V43="","",SUMIF($AQ$11:$AR$64,V43,$AR$11)),IF(V43="","",SUMIF(생활!$C$178:$AC$187,V43,생활!$D$178))),"")</f>
        <v>17</v>
      </c>
      <c r="Y43" s="546">
        <f ca="1">IFERROR(IF(IF(V43="","",SUMIF(생활!$C$178:$AC$187,V43,생활!$D$178))=0,IF(V43="","",SUMIF($B$11:$C$64,V43,$C$11)),IF(V43="","",SUMIF(생활!$C$178:$AC$187,V43,생활!$D$178))),"")</f>
        <v>17</v>
      </c>
      <c r="Z43" s="96" t="s">
        <v>75</v>
      </c>
      <c r="AA43" s="96">
        <v>2</v>
      </c>
      <c r="AB43" s="96">
        <f ca="1">IFERROR(IF(IF(Z43="","",SUMIF(생활!$C$178:$AC$187,Z43,생활!$D$178))=0,IF(Z43="","",SUMIF($AQ$11:$AR$64,Z43,$AR$11)),IF(Z43="","",SUMIF(생활!$C$178:$AC$187,Z43,생활!$D$178))),"")</f>
        <v>0.1</v>
      </c>
      <c r="AC43" s="138">
        <f ca="1">IFERROR(IF(IF(Z43="","",SUMIF(생활!$C$178:$AC$187,Z43,생활!$D$178))=0,IF(Z43="","",SUMIF($B$11:$C$64,Z43,$C$11)),IF(Z43="","",SUMIF(생활!$C$178:$AC$187,Z43,생활!$D$178))),"")</f>
        <v>0.1</v>
      </c>
      <c r="AD43" s="536" t="s">
        <v>1</v>
      </c>
      <c r="AE43" s="96">
        <v>2</v>
      </c>
      <c r="AF43" s="96">
        <f ca="1">IFERROR(IF(IF(AD43="","",SUMIF(생활!$C$178:$AC$187,AD43,생활!$D$178))=0,IF(AD43="","",SUMIF($AQ$11:$AR$64,AD43,$AR$11)),IF(AD43="","",SUMIF(생활!$C$178:$AC$187,AD43,생활!$D$178))),"")</f>
        <v>0.1</v>
      </c>
      <c r="AG43" s="546">
        <f ca="1">IFERROR(IF(IF(AD43="","",SUMIF(생활!$C$178:$AC$187,AD43,생활!$D$178))=0,IF(AD43="","",SUMIF($B$11:$C$64,AD43,$C$11)),IF(AD43="","",SUMIF(생활!$C$178:$AC$187,AD43,생활!$D$178))),"")</f>
        <v>0.1</v>
      </c>
      <c r="AH43" s="96"/>
      <c r="AI43" s="96"/>
      <c r="AJ43" s="96" t="str">
        <f>IFERROR(IF(IF(AH43="","",SUMIF(생활!$C$178:$AC$187,AH43,생활!$D$178))=0,IF(AH43="","",SUMIF($AQ$11:$AR$64,AH43,$AR$11)),IF(AH43="","",SUMIF(생활!$C$178:$AC$187,AH43,생활!$D$178))),"")</f>
        <v/>
      </c>
      <c r="AK43" s="138" t="str">
        <f>IFERROR(IF(IF(AH43="","",SUMIF(생활!$C$178:$AC$187,AH43,생활!$D$178))=0,IF(AH43="","",SUMIF($B$11:$C$64,AH43,$C$11)),IF(AH43="","",SUMIF(생활!$C$178:$AC$187,AH43,생활!$D$178))),"")</f>
        <v/>
      </c>
      <c r="AL43" s="549" t="s">
        <v>1355</v>
      </c>
      <c r="AM43" s="96">
        <v>297</v>
      </c>
      <c r="AN43" s="96">
        <v>1</v>
      </c>
      <c r="AO43" s="479">
        <f t="shared" si="9"/>
        <v>297</v>
      </c>
      <c r="AP43" s="144"/>
      <c r="AQ43" s="147" t="s">
        <v>1202</v>
      </c>
      <c r="AR43" s="146">
        <f t="shared" ca="1" si="10"/>
        <v>10.479999999999999</v>
      </c>
      <c r="AS43" s="144"/>
    </row>
    <row r="44" spans="2:45" ht="14.45" customHeight="1">
      <c r="B44" s="466" t="s">
        <v>1203</v>
      </c>
      <c r="C44" s="96">
        <v>0</v>
      </c>
      <c r="D44" s="532">
        <f t="shared" ca="1" si="11"/>
        <v>48</v>
      </c>
      <c r="E44" s="140" t="str">
        <f t="shared" ca="1" si="12"/>
        <v/>
      </c>
      <c r="F44" s="140" t="str">
        <f t="shared" ca="1" si="4"/>
        <v/>
      </c>
      <c r="G44" s="543">
        <f t="shared" ca="1" si="5"/>
        <v>39.72</v>
      </c>
      <c r="H44" s="140" t="str">
        <f t="shared" ca="1" si="6"/>
        <v/>
      </c>
      <c r="I44" s="533" t="str">
        <f t="shared" ca="1" si="7"/>
        <v/>
      </c>
      <c r="J44" s="96">
        <v>8</v>
      </c>
      <c r="K44" s="96">
        <v>2</v>
      </c>
      <c r="L44" s="536">
        <v>15</v>
      </c>
      <c r="M44" s="96">
        <f t="shared" si="13"/>
        <v>14</v>
      </c>
      <c r="N44" s="96">
        <v>2709</v>
      </c>
      <c r="O44" s="96">
        <f t="shared" si="14"/>
        <v>2519</v>
      </c>
      <c r="P44" s="96">
        <v>216</v>
      </c>
      <c r="Q44" s="537">
        <f t="shared" si="15"/>
        <v>206</v>
      </c>
      <c r="R44" s="96" t="s">
        <v>1202</v>
      </c>
      <c r="S44" s="96">
        <v>3</v>
      </c>
      <c r="T44" s="96">
        <f ca="1">IFERROR(IF(IF(R44="","",SUMIF(생활!$C$178:$AC$187,R44,생활!$D$178))=0,IF(R44="","",SUMIF($AQ$11:$AR$64,R44,$AR$11)),IF(R44="","",SUMIF(생활!$C$178:$AC$187,R44,생활!$D$178))),"")</f>
        <v>10.479999999999999</v>
      </c>
      <c r="U44" s="138">
        <f ca="1">IFERROR(IF(IF(R44="","",SUMIF(생활!$C$178:$AC$187,R44,생활!$D$178))=0,IF(R44="","",SUMIF($B$11:$C$64,R44,$C$11)),IF(R44="","",SUMIF(생활!$C$178:$AC$187,R44,생활!$D$178))),"")</f>
        <v>16</v>
      </c>
      <c r="V44" s="536" t="s">
        <v>132</v>
      </c>
      <c r="W44" s="96">
        <v>1</v>
      </c>
      <c r="X44" s="96">
        <f ca="1">IFERROR(IF(IF(V44="","",SUMIF(생활!$C$178:$AC$187,V44,생활!$D$178))=0,IF(V44="","",SUMIF($AQ$11:$AR$64,V44,$AR$11)),IF(V44="","",SUMIF(생활!$C$178:$AC$187,V44,생활!$D$178))),"")</f>
        <v>17</v>
      </c>
      <c r="Y44" s="546">
        <f ca="1">IFERROR(IF(IF(V44="","",SUMIF(생활!$C$178:$AC$187,V44,생활!$D$178))=0,IF(V44="","",SUMIF($B$11:$C$64,V44,$C$11)),IF(V44="","",SUMIF(생활!$C$178:$AC$187,V44,생활!$D$178))),"")</f>
        <v>17</v>
      </c>
      <c r="Z44" s="96" t="s">
        <v>131</v>
      </c>
      <c r="AA44" s="96">
        <v>1</v>
      </c>
      <c r="AB44" s="96">
        <f ca="1">IFERROR(IF(IF(Z44="","",SUMIF(생활!$C$178:$AC$187,Z44,생활!$D$178))=0,IF(Z44="","",SUMIF($AQ$11:$AR$64,Z44,$AR$11)),IF(Z44="","",SUMIF(생활!$C$178:$AC$187,Z44,생활!$D$178))),"")</f>
        <v>0.5</v>
      </c>
      <c r="AC44" s="138">
        <f ca="1">IFERROR(IF(IF(Z44="","",SUMIF(생활!$C$178:$AC$187,Z44,생활!$D$178))=0,IF(Z44="","",SUMIF($B$11:$C$64,Z44,$C$11)),IF(Z44="","",SUMIF(생활!$C$178:$AC$187,Z44,생활!$D$178))),"")</f>
        <v>0.5</v>
      </c>
      <c r="AD44" s="536" t="s">
        <v>1</v>
      </c>
      <c r="AE44" s="96">
        <v>3</v>
      </c>
      <c r="AF44" s="96">
        <f ca="1">IFERROR(IF(IF(AD44="","",SUMIF(생활!$C$178:$AC$187,AD44,생활!$D$178))=0,IF(AD44="","",SUMIF($AQ$11:$AR$64,AD44,$AR$11)),IF(AD44="","",SUMIF(생활!$C$178:$AC$187,AD44,생활!$D$178))),"")</f>
        <v>0.1</v>
      </c>
      <c r="AG44" s="546">
        <f ca="1">IFERROR(IF(IF(AD44="","",SUMIF(생활!$C$178:$AC$187,AD44,생활!$D$178))=0,IF(AD44="","",SUMIF($B$11:$C$64,AD44,$C$11)),IF(AD44="","",SUMIF(생활!$C$178:$AC$187,AD44,생활!$D$178))),"")</f>
        <v>0.1</v>
      </c>
      <c r="AH44" s="96" t="s">
        <v>142</v>
      </c>
      <c r="AI44" s="96">
        <v>6</v>
      </c>
      <c r="AJ44" s="96">
        <f ca="1">IFERROR(IF(IF(AH44="","",SUMIF(생활!$C$178:$AC$187,AH44,생활!$D$178))=0,IF(AH44="","",SUMIF($AQ$11:$AR$64,AH44,$AR$11)),IF(AH44="","",SUMIF(생활!$C$178:$AC$187,AH44,생활!$D$178))),"")</f>
        <v>2.7</v>
      </c>
      <c r="AK44" s="138">
        <f ca="1">IFERROR(IF(IF(AH44="","",SUMIF(생활!$C$178:$AC$187,AH44,생활!$D$178))=0,IF(AH44="","",SUMIF($B$11:$C$64,AH44,$C$11)),IF(AH44="","",SUMIF(생활!$C$178:$AC$187,AH44,생활!$D$178))),"")</f>
        <v>2.7</v>
      </c>
      <c r="AL44" s="549" t="s">
        <v>1356</v>
      </c>
      <c r="AM44" s="96">
        <v>386</v>
      </c>
      <c r="AN44" s="96">
        <v>1</v>
      </c>
      <c r="AO44" s="479">
        <f t="shared" si="9"/>
        <v>386</v>
      </c>
      <c r="AP44" s="144"/>
      <c r="AQ44" s="147" t="s">
        <v>1203</v>
      </c>
      <c r="AR44" s="146">
        <f t="shared" ca="1" si="10"/>
        <v>48</v>
      </c>
      <c r="AS44" s="144"/>
    </row>
    <row r="45" spans="2:45" ht="14.45" customHeight="1">
      <c r="B45" s="466" t="s">
        <v>1204</v>
      </c>
      <c r="C45" s="96">
        <v>9</v>
      </c>
      <c r="D45" s="532">
        <f t="shared" ca="1" si="11"/>
        <v>6.2133333333333338</v>
      </c>
      <c r="E45" s="140">
        <f t="shared" ca="1" si="12"/>
        <v>2.7866666666666662</v>
      </c>
      <c r="F45" s="140">
        <f t="shared" ca="1" si="4"/>
        <v>391.24087591240868</v>
      </c>
      <c r="G45" s="543">
        <f t="shared" ca="1" si="5"/>
        <v>6.2133333333333338</v>
      </c>
      <c r="H45" s="140">
        <f t="shared" ca="1" si="6"/>
        <v>2.7866666666666662</v>
      </c>
      <c r="I45" s="533">
        <f t="shared" ca="1" si="7"/>
        <v>391.24087591240868</v>
      </c>
      <c r="J45" s="96">
        <v>2</v>
      </c>
      <c r="K45" s="96">
        <v>3</v>
      </c>
      <c r="L45" s="536">
        <v>15</v>
      </c>
      <c r="M45" s="96">
        <f t="shared" si="13"/>
        <v>14</v>
      </c>
      <c r="N45" s="96">
        <v>1806</v>
      </c>
      <c r="O45" s="96">
        <f t="shared" si="14"/>
        <v>1679</v>
      </c>
      <c r="P45" s="96">
        <v>144</v>
      </c>
      <c r="Q45" s="537">
        <f t="shared" si="15"/>
        <v>137</v>
      </c>
      <c r="R45" s="96" t="s">
        <v>120</v>
      </c>
      <c r="S45" s="96">
        <v>4</v>
      </c>
      <c r="T45" s="96">
        <f ca="1">IFERROR(IF(IF(R45="","",SUMIF(생활!$C$178:$AC$187,R45,생활!$D$178))=0,IF(R45="","",SUMIF($AQ$11:$AR$64,R45,$AR$11)),IF(R45="","",SUMIF(생활!$C$178:$AC$187,R45,생활!$D$178))),"")</f>
        <v>0.01</v>
      </c>
      <c r="U45" s="138">
        <f ca="1">IFERROR(IF(IF(R45="","",SUMIF(생활!$C$178:$AC$187,R45,생활!$D$178))=0,IF(R45="","",SUMIF($B$11:$C$64,R45,$C$11)),IF(R45="","",SUMIF(생활!$C$178:$AC$187,R45,생활!$D$178))),"")</f>
        <v>0.01</v>
      </c>
      <c r="V45" s="536" t="s">
        <v>125</v>
      </c>
      <c r="W45" s="96">
        <v>1</v>
      </c>
      <c r="X45" s="96">
        <f ca="1">IFERROR(IF(IF(V45="","",SUMIF(생활!$C$178:$AC$187,V45,생활!$D$178))=0,IF(V45="","",SUMIF($AQ$11:$AR$64,V45,$AR$11)),IF(V45="","",SUMIF(생활!$C$178:$AC$187,V45,생활!$D$178))),"")</f>
        <v>3.8</v>
      </c>
      <c r="Y45" s="546">
        <f ca="1">IFERROR(IF(IF(V45="","",SUMIF(생활!$C$178:$AC$187,V45,생활!$D$178))=0,IF(V45="","",SUMIF($B$11:$C$64,V45,$C$11)),IF(V45="","",SUMIF(생활!$C$178:$AC$187,V45,생활!$D$178))),"")</f>
        <v>3.8</v>
      </c>
      <c r="Z45" s="96" t="s">
        <v>72</v>
      </c>
      <c r="AA45" s="96">
        <v>2</v>
      </c>
      <c r="AB45" s="96">
        <f ca="1">IFERROR(IF(IF(Z45="","",SUMIF(생활!$C$178:$AC$187,Z45,생활!$D$178))=0,IF(Z45="","",SUMIF($AQ$11:$AR$64,Z45,$AR$11)),IF(Z45="","",SUMIF(생활!$C$178:$AC$187,Z45,생활!$D$178))),"")</f>
        <v>0.3</v>
      </c>
      <c r="AC45" s="138">
        <f ca="1">IFERROR(IF(IF(Z45="","",SUMIF(생활!$C$178:$AC$187,Z45,생활!$D$178))=0,IF(Z45="","",SUMIF($B$11:$C$64,Z45,$C$11)),IF(Z45="","",SUMIF(생활!$C$178:$AC$187,Z45,생활!$D$178))),"")</f>
        <v>0.3</v>
      </c>
      <c r="AD45" s="536" t="s">
        <v>1402</v>
      </c>
      <c r="AE45" s="96">
        <v>2</v>
      </c>
      <c r="AF45" s="96">
        <f ca="1">IFERROR(IF(IF(AD45="","",SUMIF(생활!$C$178:$AC$187,AD45,생활!$D$178))=0,IF(AD45="","",SUMIF($AQ$11:$AR$64,AD45,$AR$11)),IF(AD45="","",SUMIF(생활!$C$178:$AC$187,AD45,생활!$D$178))),"")</f>
        <v>0.1</v>
      </c>
      <c r="AG45" s="546">
        <f ca="1">IFERROR(IF(IF(AD45="","",SUMIF(생활!$C$178:$AC$187,AD45,생활!$D$178))=0,IF(AD45="","",SUMIF($B$11:$C$64,AD45,$C$11)),IF(AD45="","",SUMIF(생활!$C$178:$AC$187,AD45,생활!$D$178))),"")</f>
        <v>0.1</v>
      </c>
      <c r="AH45" s="96"/>
      <c r="AI45" s="96"/>
      <c r="AJ45" s="96" t="str">
        <f>IFERROR(IF(IF(AH45="","",SUMIF(생활!$C$178:$AC$187,AH45,생활!$D$178))=0,IF(AH45="","",SUMIF($AQ$11:$AR$64,AH45,$AR$11)),IF(AH45="","",SUMIF(생활!$C$178:$AC$187,AH45,생활!$D$178))),"")</f>
        <v/>
      </c>
      <c r="AK45" s="138" t="str">
        <f>IFERROR(IF(IF(AH45="","",SUMIF(생활!$C$178:$AC$187,AH45,생활!$D$178))=0,IF(AH45="","",SUMIF($B$11:$C$64,AH45,$C$11)),IF(AH45="","",SUMIF(생활!$C$178:$AC$187,AH45,생활!$D$178))),"")</f>
        <v/>
      </c>
      <c r="AL45" s="549" t="s">
        <v>1357</v>
      </c>
      <c r="AM45" s="96">
        <v>212</v>
      </c>
      <c r="AN45" s="96">
        <v>1</v>
      </c>
      <c r="AO45" s="479">
        <f t="shared" si="9"/>
        <v>212</v>
      </c>
      <c r="AP45" s="144"/>
      <c r="AQ45" s="147" t="s">
        <v>1204</v>
      </c>
      <c r="AR45" s="146">
        <f t="shared" ca="1" si="10"/>
        <v>6.2133333333333338</v>
      </c>
      <c r="AS45" s="144"/>
    </row>
    <row r="46" spans="2:45" ht="14.45" customHeight="1">
      <c r="B46" s="468" t="s">
        <v>1205</v>
      </c>
      <c r="C46" s="459">
        <v>0</v>
      </c>
      <c r="D46" s="534">
        <f t="shared" ca="1" si="11"/>
        <v>37.65</v>
      </c>
      <c r="E46" s="458" t="str">
        <f t="shared" ca="1" si="12"/>
        <v/>
      </c>
      <c r="F46" s="458" t="str">
        <f t="shared" ca="1" si="4"/>
        <v/>
      </c>
      <c r="G46" s="544">
        <f t="shared" ca="1" si="5"/>
        <v>33.47</v>
      </c>
      <c r="H46" s="458" t="str">
        <f t="shared" ca="1" si="6"/>
        <v/>
      </c>
      <c r="I46" s="535" t="str">
        <f t="shared" ca="1" si="7"/>
        <v/>
      </c>
      <c r="J46" s="459">
        <v>8</v>
      </c>
      <c r="K46" s="459">
        <v>2</v>
      </c>
      <c r="L46" s="540">
        <v>15</v>
      </c>
      <c r="M46" s="459">
        <f t="shared" si="13"/>
        <v>14</v>
      </c>
      <c r="N46" s="459">
        <v>2709</v>
      </c>
      <c r="O46" s="459">
        <f t="shared" si="14"/>
        <v>2519</v>
      </c>
      <c r="P46" s="459">
        <v>216</v>
      </c>
      <c r="Q46" s="541">
        <f t="shared" si="15"/>
        <v>206</v>
      </c>
      <c r="R46" s="459" t="s">
        <v>1204</v>
      </c>
      <c r="S46" s="459">
        <v>3</v>
      </c>
      <c r="T46" s="459">
        <f ca="1">IFERROR(IF(IF(R46="","",SUMIF(생활!$C$178:$AC$187,R46,생활!$D$178))=0,IF(R46="","",SUMIF($AQ$11:$AR$64,R46,$AR$11)),IF(R46="","",SUMIF(생활!$C$178:$AC$187,R46,생활!$D$178))),"")</f>
        <v>6.2133333333333338</v>
      </c>
      <c r="U46" s="457">
        <f ca="1">IFERROR(IF(IF(R46="","",SUMIF(생활!$C$178:$AC$187,R46,생활!$D$178))=0,IF(R46="","",SUMIF($B$11:$C$64,R46,$C$11)),IF(R46="","",SUMIF(생활!$C$178:$AC$187,R46,생활!$D$178))),"")</f>
        <v>9</v>
      </c>
      <c r="V46" s="540" t="s">
        <v>125</v>
      </c>
      <c r="W46" s="459">
        <v>1</v>
      </c>
      <c r="X46" s="459">
        <f ca="1">IFERROR(IF(IF(V46="","",SUMIF(생활!$C$178:$AC$187,V46,생활!$D$178))=0,IF(V46="","",SUMIF($AQ$11:$AR$64,V46,$AR$11)),IF(V46="","",SUMIF(생활!$C$178:$AC$187,V46,생활!$D$178))),"")</f>
        <v>3.8</v>
      </c>
      <c r="Y46" s="547">
        <f ca="1">IFERROR(IF(IF(V46="","",SUMIF(생활!$C$178:$AC$187,V46,생활!$D$178))=0,IF(V46="","",SUMIF($B$11:$C$64,V46,$C$11)),IF(V46="","",SUMIF(생활!$C$178:$AC$187,V46,생활!$D$178))),"")</f>
        <v>3.8</v>
      </c>
      <c r="Z46" s="459" t="s">
        <v>127</v>
      </c>
      <c r="AA46" s="459">
        <v>1</v>
      </c>
      <c r="AB46" s="459">
        <f ca="1">IFERROR(IF(IF(Z46="","",SUMIF(생활!$C$178:$AC$187,Z46,생활!$D$178))=0,IF(Z46="","",SUMIF($AQ$11:$AR$64,Z46,$AR$11)),IF(Z46="","",SUMIF(생활!$C$178:$AC$187,Z46,생활!$D$178))),"")</f>
        <v>14</v>
      </c>
      <c r="AC46" s="457">
        <f ca="1">IFERROR(IF(IF(Z46="","",SUMIF(생활!$C$178:$AC$187,Z46,생활!$D$178))=0,IF(Z46="","",SUMIF($B$11:$C$64,Z46,$C$11)),IF(Z46="","",SUMIF(생활!$C$178:$AC$187,Z46,생활!$D$178))),"")</f>
        <v>14</v>
      </c>
      <c r="AD46" s="540" t="s">
        <v>1402</v>
      </c>
      <c r="AE46" s="459">
        <v>3</v>
      </c>
      <c r="AF46" s="459">
        <f ca="1">IFERROR(IF(IF(AD46="","",SUMIF(생활!$C$178:$AC$187,AD46,생활!$D$178))=0,IF(AD46="","",SUMIF($AQ$11:$AR$64,AD46,$AR$11)),IF(AD46="","",SUMIF(생활!$C$178:$AC$187,AD46,생활!$D$178))),"")</f>
        <v>0.1</v>
      </c>
      <c r="AG46" s="547">
        <f ca="1">IFERROR(IF(IF(AD46="","",SUMIF(생활!$C$178:$AC$187,AD46,생활!$D$178))=0,IF(AD46="","",SUMIF($B$11:$C$64,AD46,$C$11)),IF(AD46="","",SUMIF(생활!$C$178:$AC$187,AD46,생활!$D$178))),"")</f>
        <v>0.1</v>
      </c>
      <c r="AH46" s="459" t="s">
        <v>142</v>
      </c>
      <c r="AI46" s="459">
        <v>6</v>
      </c>
      <c r="AJ46" s="459">
        <f ca="1">IFERROR(IF(IF(AH46="","",SUMIF(생활!$C$178:$AC$187,AH46,생활!$D$178))=0,IF(AH46="","",SUMIF($AQ$11:$AR$64,AH46,$AR$11)),IF(AH46="","",SUMIF(생활!$C$178:$AC$187,AH46,생활!$D$178))),"")</f>
        <v>2.7</v>
      </c>
      <c r="AK46" s="457">
        <f ca="1">IFERROR(IF(IF(AH46="","",SUMIF(생활!$C$178:$AC$187,AH46,생활!$D$178))=0,IF(AH46="","",SUMIF($B$11:$C$64,AH46,$C$11)),IF(AH46="","",SUMIF(생활!$C$178:$AC$187,AH46,생활!$D$178))),"")</f>
        <v>2.7</v>
      </c>
      <c r="AL46" s="550" t="s">
        <v>1358</v>
      </c>
      <c r="AM46" s="459">
        <v>276</v>
      </c>
      <c r="AN46" s="459">
        <v>1</v>
      </c>
      <c r="AO46" s="564">
        <f t="shared" si="9"/>
        <v>276</v>
      </c>
      <c r="AP46" s="144"/>
      <c r="AQ46" s="147" t="s">
        <v>1205</v>
      </c>
      <c r="AR46" s="146">
        <f t="shared" ca="1" si="10"/>
        <v>37.65</v>
      </c>
      <c r="AS46" s="144"/>
    </row>
    <row r="47" spans="2:45" ht="14.45" customHeight="1">
      <c r="B47" s="464" t="s">
        <v>1206</v>
      </c>
      <c r="C47" s="456">
        <v>1</v>
      </c>
      <c r="D47" s="530">
        <f t="shared" ca="1" si="11"/>
        <v>21.593333333333334</v>
      </c>
      <c r="E47" s="455">
        <f t="shared" ca="1" si="12"/>
        <v>-20.593333333333334</v>
      </c>
      <c r="F47" s="455" t="str">
        <f t="shared" ca="1" si="4"/>
        <v/>
      </c>
      <c r="G47" s="542">
        <f t="shared" ca="1" si="5"/>
        <v>21.593333333333334</v>
      </c>
      <c r="H47" s="455">
        <f t="shared" ca="1" si="6"/>
        <v>-20.593333333333334</v>
      </c>
      <c r="I47" s="531" t="str">
        <f t="shared" ca="1" si="7"/>
        <v/>
      </c>
      <c r="J47" s="456">
        <v>2</v>
      </c>
      <c r="K47" s="456">
        <v>3</v>
      </c>
      <c r="L47" s="538">
        <v>15</v>
      </c>
      <c r="M47" s="456">
        <f t="shared" si="13"/>
        <v>14</v>
      </c>
      <c r="N47" s="456">
        <v>1806</v>
      </c>
      <c r="O47" s="456">
        <f t="shared" si="14"/>
        <v>1679</v>
      </c>
      <c r="P47" s="456">
        <v>144</v>
      </c>
      <c r="Q47" s="539">
        <f t="shared" si="15"/>
        <v>137</v>
      </c>
      <c r="R47" s="456" t="s">
        <v>119</v>
      </c>
      <c r="S47" s="456">
        <v>6</v>
      </c>
      <c r="T47" s="456">
        <f ca="1">IFERROR(IF(IF(R47="","",SUMIF(생활!$C$178:$AC$187,R47,생활!$D$178))=0,IF(R47="","",SUMIF($AQ$11:$AR$64,R47,$AR$11)),IF(R47="","",SUMIF(생활!$C$178:$AC$187,R47,생활!$D$178))),"")</f>
        <v>0.03</v>
      </c>
      <c r="U47" s="454">
        <f ca="1">IFERROR(IF(IF(R47="","",SUMIF(생활!$C$178:$AC$187,R47,생활!$D$178))=0,IF(R47="","",SUMIF($B$11:$C$64,R47,$C$11)),IF(R47="","",SUMIF(생활!$C$178:$AC$187,R47,생활!$D$178))),"")</f>
        <v>0.03</v>
      </c>
      <c r="V47" s="538" t="s">
        <v>156</v>
      </c>
      <c r="W47" s="456">
        <v>3</v>
      </c>
      <c r="X47" s="456">
        <f ca="1">IFERROR(IF(IF(V47="","",SUMIF(생활!$C$178:$AC$187,V47,생활!$D$178))=0,IF(V47="","",SUMIF($AQ$11:$AR$64,V47,$AR$11)),IF(V47="","",SUMIF(생활!$C$178:$AC$187,V47,생활!$D$178))),"")</f>
        <v>8.5</v>
      </c>
      <c r="Y47" s="545">
        <f ca="1">IFERROR(IF(IF(V47="","",SUMIF(생활!$C$178:$AC$187,V47,생활!$D$178))=0,IF(V47="","",SUMIF($B$11:$C$64,V47,$C$11)),IF(V47="","",SUMIF(생활!$C$178:$AC$187,V47,생활!$D$178))),"")</f>
        <v>8.5</v>
      </c>
      <c r="Z47" s="456" t="s">
        <v>79</v>
      </c>
      <c r="AA47" s="456">
        <v>3</v>
      </c>
      <c r="AB47" s="456">
        <f ca="1">IFERROR(IF(IF(Z47="","",SUMIF(생활!$C$178:$AC$187,Z47,생활!$D$178))=0,IF(Z47="","",SUMIF($AQ$11:$AR$64,Z47,$AR$11)),IF(Z47="","",SUMIF(생활!$C$178:$AC$187,Z47,생활!$D$178))),"")</f>
        <v>8</v>
      </c>
      <c r="AC47" s="454">
        <f ca="1">IFERROR(IF(IF(Z47="","",SUMIF(생활!$C$178:$AC$187,Z47,생활!$D$178))=0,IF(Z47="","",SUMIF($B$11:$C$64,Z47,$C$11)),IF(Z47="","",SUMIF(생활!$C$178:$AC$187,Z47,생활!$D$178))),"")</f>
        <v>8</v>
      </c>
      <c r="AD47" s="538" t="s">
        <v>124</v>
      </c>
      <c r="AE47" s="456">
        <v>1</v>
      </c>
      <c r="AF47" s="456">
        <f ca="1">IFERROR(IF(IF(AD47="","",SUMIF(생활!$C$178:$AC$187,AD47,생활!$D$178))=0,IF(AD47="","",SUMIF($AQ$11:$AR$64,AD47,$AR$11)),IF(AD47="","",SUMIF(생활!$C$178:$AC$187,AD47,생활!$D$178))),"")</f>
        <v>1.1000000000000001</v>
      </c>
      <c r="AG47" s="545">
        <f ca="1">IFERROR(IF(IF(AD47="","",SUMIF(생활!$C$178:$AC$187,AD47,생활!$D$178))=0,IF(AD47="","",SUMIF($B$11:$C$64,AD47,$C$11)),IF(AD47="","",SUMIF(생활!$C$178:$AC$187,AD47,생활!$D$178))),"")</f>
        <v>1.1000000000000001</v>
      </c>
      <c r="AH47" s="456"/>
      <c r="AI47" s="456"/>
      <c r="AJ47" s="456" t="str">
        <f>IFERROR(IF(IF(AH47="","",SUMIF(생활!$C$178:$AC$187,AH47,생활!$D$178))=0,IF(AH47="","",SUMIF($AQ$11:$AR$64,AH47,$AR$11)),IF(AH47="","",SUMIF(생활!$C$178:$AC$187,AH47,생활!$D$178))),"")</f>
        <v/>
      </c>
      <c r="AK47" s="454" t="str">
        <f>IFERROR(IF(IF(AH47="","",SUMIF(생활!$C$178:$AC$187,AH47,생활!$D$178))=0,IF(AH47="","",SUMIF($B$11:$C$64,AH47,$C$11)),IF(AH47="","",SUMIF(생활!$C$178:$AC$187,AH47,생활!$D$178))),"")</f>
        <v/>
      </c>
      <c r="AL47" s="548" t="s">
        <v>1362</v>
      </c>
      <c r="AM47" s="456"/>
      <c r="AN47" s="456"/>
      <c r="AO47" s="563" t="str">
        <f t="shared" si="9"/>
        <v/>
      </c>
      <c r="AP47" s="144"/>
      <c r="AQ47" s="147" t="s">
        <v>1206</v>
      </c>
      <c r="AR47" s="146">
        <f t="shared" ca="1" si="10"/>
        <v>1</v>
      </c>
      <c r="AS47" s="144"/>
    </row>
    <row r="48" spans="2:45" ht="14.45" customHeight="1">
      <c r="B48" s="466" t="s">
        <v>1207</v>
      </c>
      <c r="C48" s="96">
        <v>13</v>
      </c>
      <c r="D48" s="532">
        <f t="shared" ca="1" si="11"/>
        <v>34.650000000000006</v>
      </c>
      <c r="E48" s="140">
        <f t="shared" ca="1" si="12"/>
        <v>-21.650000000000006</v>
      </c>
      <c r="F48" s="140" t="str">
        <f t="shared" ca="1" si="4"/>
        <v/>
      </c>
      <c r="G48" s="543">
        <f t="shared" ca="1" si="5"/>
        <v>34.650000000000006</v>
      </c>
      <c r="H48" s="140">
        <f t="shared" ca="1" si="6"/>
        <v>-21.650000000000006</v>
      </c>
      <c r="I48" s="533" t="str">
        <f t="shared" ca="1" si="7"/>
        <v/>
      </c>
      <c r="J48" s="96">
        <v>3</v>
      </c>
      <c r="K48" s="96">
        <v>2</v>
      </c>
      <c r="L48" s="536">
        <v>15</v>
      </c>
      <c r="M48" s="96">
        <f t="shared" si="13"/>
        <v>14</v>
      </c>
      <c r="N48" s="96">
        <v>2709</v>
      </c>
      <c r="O48" s="96">
        <f t="shared" si="14"/>
        <v>2519</v>
      </c>
      <c r="P48" s="96">
        <v>216</v>
      </c>
      <c r="Q48" s="537">
        <f t="shared" si="15"/>
        <v>206</v>
      </c>
      <c r="R48" s="96" t="s">
        <v>1206</v>
      </c>
      <c r="S48" s="96">
        <v>3</v>
      </c>
      <c r="T48" s="96">
        <f ca="1">IFERROR(IF(IF(R48="","",SUMIF(생활!$C$178:$AC$187,R48,생활!$D$178))=0,IF(R48="","",SUMIF($AQ$11:$AR$64,R48,$AR$11)),IF(R48="","",SUMIF(생활!$C$178:$AC$187,R48,생활!$D$178))),"")</f>
        <v>1</v>
      </c>
      <c r="U48" s="138">
        <f ca="1">IFERROR(IF(IF(R48="","",SUMIF(생활!$C$178:$AC$187,R48,생활!$D$178))=0,IF(R48="","",SUMIF($B$11:$C$64,R48,$C$11)),IF(R48="","",SUMIF(생활!$C$178:$AC$187,R48,생활!$D$178))),"")</f>
        <v>1</v>
      </c>
      <c r="V48" s="536" t="s">
        <v>156</v>
      </c>
      <c r="W48" s="96">
        <v>5</v>
      </c>
      <c r="X48" s="96">
        <f ca="1">IFERROR(IF(IF(V48="","",SUMIF(생활!$C$178:$AC$187,V48,생활!$D$178))=0,IF(V48="","",SUMIF($AQ$11:$AR$64,V48,$AR$11)),IF(V48="","",SUMIF(생활!$C$178:$AC$187,V48,생활!$D$178))),"")</f>
        <v>8.5</v>
      </c>
      <c r="Y48" s="546">
        <f ca="1">IFERROR(IF(IF(V48="","",SUMIF(생활!$C$178:$AC$187,V48,생활!$D$178))=0,IF(V48="","",SUMIF($B$11:$C$64,V48,$C$11)),IF(V48="","",SUMIF(생활!$C$178:$AC$187,V48,생활!$D$178))),"")</f>
        <v>8.5</v>
      </c>
      <c r="Z48" s="96" t="s">
        <v>124</v>
      </c>
      <c r="AA48" s="96">
        <v>2</v>
      </c>
      <c r="AB48" s="96">
        <f ca="1">IFERROR(IF(IF(Z48="","",SUMIF(생활!$C$178:$AC$187,Z48,생활!$D$178))=0,IF(Z48="","",SUMIF($AQ$11:$AR$64,Z48,$AR$11)),IF(Z48="","",SUMIF(생활!$C$178:$AC$187,Z48,생활!$D$178))),"")</f>
        <v>1.1000000000000001</v>
      </c>
      <c r="AC48" s="138">
        <f ca="1">IFERROR(IF(IF(Z48="","",SUMIF(생활!$C$178:$AC$187,Z48,생활!$D$178))=0,IF(Z48="","",SUMIF($B$11:$C$64,Z48,$C$11)),IF(Z48="","",SUMIF(생활!$C$178:$AC$187,Z48,생활!$D$178))),"")</f>
        <v>1.1000000000000001</v>
      </c>
      <c r="AD48" s="536" t="s">
        <v>125</v>
      </c>
      <c r="AE48" s="96">
        <v>2</v>
      </c>
      <c r="AF48" s="96">
        <f ca="1">IFERROR(IF(IF(AD48="","",SUMIF(생활!$C$178:$AC$187,AD48,생활!$D$178))=0,IF(AD48="","",SUMIF($AQ$11:$AR$64,AD48,$AR$11)),IF(AD48="","",SUMIF(생활!$C$178:$AC$187,AD48,생활!$D$178))),"")</f>
        <v>3.8</v>
      </c>
      <c r="AG48" s="546">
        <f ca="1">IFERROR(IF(IF(AD48="","",SUMIF(생활!$C$178:$AC$187,AD48,생활!$D$178))=0,IF(AD48="","",SUMIF($B$11:$C$64,AD48,$C$11)),IF(AD48="","",SUMIF(생활!$C$178:$AC$187,AD48,생활!$D$178))),"")</f>
        <v>3.8</v>
      </c>
      <c r="AH48" s="96"/>
      <c r="AI48" s="96"/>
      <c r="AJ48" s="96" t="str">
        <f>IFERROR(IF(IF(AH48="","",SUMIF(생활!$C$178:$AC$187,AH48,생활!$D$178))=0,IF(AH48="","",SUMIF($AQ$11:$AR$64,AH48,$AR$11)),IF(AH48="","",SUMIF(생활!$C$178:$AC$187,AH48,생활!$D$178))),"")</f>
        <v/>
      </c>
      <c r="AK48" s="138" t="str">
        <f>IFERROR(IF(IF(AH48="","",SUMIF(생활!$C$178:$AC$187,AH48,생활!$D$178))=0,IF(AH48="","",SUMIF($B$11:$C$64,AH48,$C$11)),IF(AH48="","",SUMIF(생활!$C$178:$AC$187,AH48,생활!$D$178))),"")</f>
        <v/>
      </c>
      <c r="AL48" s="549" t="s">
        <v>1363</v>
      </c>
      <c r="AM48" s="96"/>
      <c r="AN48" s="96"/>
      <c r="AO48" s="479" t="str">
        <f t="shared" si="9"/>
        <v/>
      </c>
      <c r="AP48" s="144"/>
      <c r="AQ48" s="147" t="s">
        <v>1207</v>
      </c>
      <c r="AR48" s="146">
        <f t="shared" ca="1" si="10"/>
        <v>13</v>
      </c>
      <c r="AS48" s="144"/>
    </row>
    <row r="49" spans="2:45" ht="14.45" customHeight="1">
      <c r="B49" s="466" t="s">
        <v>1208</v>
      </c>
      <c r="C49" s="96">
        <v>2</v>
      </c>
      <c r="D49" s="532">
        <f t="shared" ca="1" si="11"/>
        <v>34.533333333333331</v>
      </c>
      <c r="E49" s="140">
        <f t="shared" ca="1" si="12"/>
        <v>-32.533333333333331</v>
      </c>
      <c r="F49" s="140" t="str">
        <f t="shared" ca="1" si="4"/>
        <v/>
      </c>
      <c r="G49" s="543">
        <f t="shared" ca="1" si="5"/>
        <v>34.533333333333331</v>
      </c>
      <c r="H49" s="140">
        <f t="shared" ca="1" si="6"/>
        <v>-32.533333333333331</v>
      </c>
      <c r="I49" s="533" t="str">
        <f t="shared" ca="1" si="7"/>
        <v/>
      </c>
      <c r="J49" s="96">
        <v>2</v>
      </c>
      <c r="K49" s="96">
        <v>3</v>
      </c>
      <c r="L49" s="536">
        <v>30</v>
      </c>
      <c r="M49" s="96">
        <f t="shared" si="13"/>
        <v>28</v>
      </c>
      <c r="N49" s="96">
        <v>3612</v>
      </c>
      <c r="O49" s="96">
        <f t="shared" si="14"/>
        <v>3359</v>
      </c>
      <c r="P49" s="96">
        <v>288</v>
      </c>
      <c r="Q49" s="537">
        <f t="shared" si="15"/>
        <v>275</v>
      </c>
      <c r="R49" s="96" t="s">
        <v>156</v>
      </c>
      <c r="S49" s="96">
        <v>3</v>
      </c>
      <c r="T49" s="96">
        <f ca="1">IFERROR(IF(IF(R49="","",SUMIF(생활!$C$178:$AC$187,R49,생활!$D$178))=0,IF(R49="","",SUMIF($AQ$11:$AR$64,R49,$AR$11)),IF(R49="","",SUMIF(생활!$C$178:$AC$187,R49,생활!$D$178))),"")</f>
        <v>8.5</v>
      </c>
      <c r="U49" s="138">
        <f ca="1">IFERROR(IF(IF(R49="","",SUMIF(생활!$C$178:$AC$187,R49,생활!$D$178))=0,IF(R49="","",SUMIF($B$11:$C$64,R49,$C$11)),IF(R49="","",SUMIF(생활!$C$178:$AC$187,R49,생활!$D$178))),"")</f>
        <v>8.5</v>
      </c>
      <c r="V49" s="536" t="s">
        <v>7</v>
      </c>
      <c r="W49" s="96">
        <v>4</v>
      </c>
      <c r="X49" s="96">
        <f ca="1">IFERROR(IF(IF(V49="","",SUMIF(생활!$C$178:$AC$187,V49,생활!$D$178))=0,IF(V49="","",SUMIF($AQ$11:$AR$64,V49,$AR$11)),IF(V49="","",SUMIF(생활!$C$178:$AC$187,V49,생활!$D$178))),"")</f>
        <v>8</v>
      </c>
      <c r="Y49" s="546">
        <f ca="1">IFERROR(IF(IF(V49="","",SUMIF(생활!$C$178:$AC$187,V49,생활!$D$178))=0,IF(V49="","",SUMIF($B$11:$C$64,V49,$C$11)),IF(V49="","",SUMIF(생활!$C$178:$AC$187,V49,생활!$D$178))),"")</f>
        <v>8</v>
      </c>
      <c r="Z49" s="96" t="s">
        <v>128</v>
      </c>
      <c r="AA49" s="96">
        <v>1</v>
      </c>
      <c r="AB49" s="96">
        <f ca="1">IFERROR(IF(IF(Z49="","",SUMIF(생활!$C$178:$AC$187,Z49,생활!$D$178))=0,IF(Z49="","",SUMIF($AQ$11:$AR$64,Z49,$AR$11)),IF(Z49="","",SUMIF(생활!$C$178:$AC$187,Z49,생활!$D$178))),"")</f>
        <v>1.1000000000000001</v>
      </c>
      <c r="AC49" s="138">
        <f ca="1">IFERROR(IF(IF(Z49="","",SUMIF(생활!$C$178:$AC$187,Z49,생활!$D$178))=0,IF(Z49="","",SUMIF($B$11:$C$64,Z49,$C$11)),IF(Z49="","",SUMIF(생활!$C$178:$AC$187,Z49,생활!$D$178))),"")</f>
        <v>1.1000000000000001</v>
      </c>
      <c r="AD49" s="536" t="s">
        <v>132</v>
      </c>
      <c r="AE49" s="96">
        <v>1</v>
      </c>
      <c r="AF49" s="96">
        <f ca="1">IFERROR(IF(IF(AD49="","",SUMIF(생활!$C$178:$AC$187,AD49,생활!$D$178))=0,IF(AD49="","",SUMIF($AQ$11:$AR$64,AD49,$AR$11)),IF(AD49="","",SUMIF(생활!$C$178:$AC$187,AD49,생활!$D$178))),"")</f>
        <v>17</v>
      </c>
      <c r="AG49" s="546">
        <f ca="1">IFERROR(IF(IF(AD49="","",SUMIF(생활!$C$178:$AC$187,AD49,생활!$D$178))=0,IF(AD49="","",SUMIF($B$11:$C$64,AD49,$C$11)),IF(AD49="","",SUMIF(생활!$C$178:$AC$187,AD49,생활!$D$178))),"")</f>
        <v>17</v>
      </c>
      <c r="AH49" s="96"/>
      <c r="AI49" s="96"/>
      <c r="AJ49" s="96" t="str">
        <f>IFERROR(IF(IF(AH49="","",SUMIF(생활!$C$178:$AC$187,AH49,생활!$D$178))=0,IF(AH49="","",SUMIF($AQ$11:$AR$64,AH49,$AR$11)),IF(AH49="","",SUMIF(생활!$C$178:$AC$187,AH49,생활!$D$178))),"")</f>
        <v/>
      </c>
      <c r="AK49" s="138" t="str">
        <f>IFERROR(IF(IF(AH49="","",SUMIF(생활!$C$178:$AC$187,AH49,생활!$D$178))=0,IF(AH49="","",SUMIF($B$11:$C$64,AH49,$C$11)),IF(AH49="","",SUMIF(생활!$C$178:$AC$187,AH49,생활!$D$178))),"")</f>
        <v/>
      </c>
      <c r="AL49" s="549" t="s">
        <v>1364</v>
      </c>
      <c r="AM49" s="96"/>
      <c r="AN49" s="96"/>
      <c r="AO49" s="479" t="str">
        <f t="shared" si="9"/>
        <v/>
      </c>
      <c r="AP49" s="144"/>
      <c r="AQ49" s="147" t="s">
        <v>1208</v>
      </c>
      <c r="AR49" s="146">
        <f t="shared" ca="1" si="10"/>
        <v>2</v>
      </c>
      <c r="AS49" s="144"/>
    </row>
    <row r="50" spans="2:45" ht="14.45" customHeight="1">
      <c r="B50" s="466" t="s">
        <v>1209</v>
      </c>
      <c r="C50" s="96">
        <v>0</v>
      </c>
      <c r="D50" s="532">
        <f t="shared" ca="1" si="11"/>
        <v>60.6</v>
      </c>
      <c r="E50" s="140" t="str">
        <f t="shared" ca="1" si="12"/>
        <v/>
      </c>
      <c r="F50" s="140" t="str">
        <f t="shared" ca="1" si="4"/>
        <v/>
      </c>
      <c r="G50" s="543">
        <f t="shared" ca="1" si="5"/>
        <v>60.6</v>
      </c>
      <c r="H50" s="140" t="str">
        <f t="shared" ca="1" si="6"/>
        <v/>
      </c>
      <c r="I50" s="533" t="str">
        <f t="shared" ca="1" si="7"/>
        <v/>
      </c>
      <c r="J50" s="96">
        <v>4</v>
      </c>
      <c r="K50" s="96">
        <v>2</v>
      </c>
      <c r="L50" s="536">
        <v>30</v>
      </c>
      <c r="M50" s="96">
        <f t="shared" si="13"/>
        <v>28</v>
      </c>
      <c r="N50" s="96">
        <v>4516</v>
      </c>
      <c r="O50" s="96">
        <f t="shared" si="14"/>
        <v>4199</v>
      </c>
      <c r="P50" s="96">
        <v>360</v>
      </c>
      <c r="Q50" s="537">
        <f t="shared" si="15"/>
        <v>343</v>
      </c>
      <c r="R50" s="96" t="s">
        <v>1208</v>
      </c>
      <c r="S50" s="96">
        <v>3</v>
      </c>
      <c r="T50" s="96">
        <f ca="1">IFERROR(IF(IF(R50="","",SUMIF(생활!$C$178:$AC$187,R50,생활!$D$178))=0,IF(R50="","",SUMIF($AQ$11:$AR$64,R50,$AR$11)),IF(R50="","",SUMIF(생활!$C$178:$AC$187,R50,생활!$D$178))),"")</f>
        <v>2</v>
      </c>
      <c r="U50" s="138">
        <f ca="1">IFERROR(IF(IF(R50="","",SUMIF(생활!$C$178:$AC$187,R50,생활!$D$178))=0,IF(R50="","",SUMIF($B$11:$C$64,R50,$C$11)),IF(R50="","",SUMIF(생활!$C$178:$AC$187,R50,생활!$D$178))),"")</f>
        <v>2</v>
      </c>
      <c r="V50" s="536" t="s">
        <v>156</v>
      </c>
      <c r="W50" s="96">
        <v>6</v>
      </c>
      <c r="X50" s="96">
        <f ca="1">IFERROR(IF(IF(V50="","",SUMIF(생활!$C$178:$AC$187,V50,생활!$D$178))=0,IF(V50="","",SUMIF($AQ$11:$AR$64,V50,$AR$11)),IF(V50="","",SUMIF(생활!$C$178:$AC$187,V50,생활!$D$178))),"")</f>
        <v>8.5</v>
      </c>
      <c r="Y50" s="546">
        <f ca="1">IFERROR(IF(IF(V50="","",SUMIF(생활!$C$178:$AC$187,V50,생활!$D$178))=0,IF(V50="","",SUMIF($B$11:$C$64,V50,$C$11)),IF(V50="","",SUMIF(생활!$C$178:$AC$187,V50,생활!$D$178))),"")</f>
        <v>8.5</v>
      </c>
      <c r="Z50" s="96" t="s">
        <v>128</v>
      </c>
      <c r="AA50" s="96">
        <v>2</v>
      </c>
      <c r="AB50" s="96">
        <f ca="1">IFERROR(IF(IF(Z50="","",SUMIF(생활!$C$178:$AC$187,Z50,생활!$D$178))=0,IF(Z50="","",SUMIF($AQ$11:$AR$64,Z50,$AR$11)),IF(Z50="","",SUMIF(생활!$C$178:$AC$187,Z50,생활!$D$178))),"")</f>
        <v>1.1000000000000001</v>
      </c>
      <c r="AC50" s="138">
        <f ca="1">IFERROR(IF(IF(Z50="","",SUMIF(생활!$C$178:$AC$187,Z50,생활!$D$178))=0,IF(Z50="","",SUMIF($B$11:$C$64,Z50,$C$11)),IF(Z50="","",SUMIF(생활!$C$178:$AC$187,Z50,생활!$D$178))),"")</f>
        <v>1.1000000000000001</v>
      </c>
      <c r="AD50" s="536" t="s">
        <v>132</v>
      </c>
      <c r="AE50" s="96">
        <v>2</v>
      </c>
      <c r="AF50" s="96">
        <f ca="1">IFERROR(IF(IF(AD50="","",SUMIF(생활!$C$178:$AC$187,AD50,생활!$D$178))=0,IF(AD50="","",SUMIF($AQ$11:$AR$64,AD50,$AR$11)),IF(AD50="","",SUMIF(생활!$C$178:$AC$187,AD50,생활!$D$178))),"")</f>
        <v>17</v>
      </c>
      <c r="AG50" s="546">
        <f ca="1">IFERROR(IF(IF(AD50="","",SUMIF(생활!$C$178:$AC$187,AD50,생활!$D$178))=0,IF(AD50="","",SUMIF($B$11:$C$64,AD50,$C$11)),IF(AD50="","",SUMIF(생활!$C$178:$AC$187,AD50,생활!$D$178))),"")</f>
        <v>17</v>
      </c>
      <c r="AH50" s="96"/>
      <c r="AI50" s="96"/>
      <c r="AJ50" s="96" t="str">
        <f>IFERROR(IF(IF(AH50="","",SUMIF(생활!$C$178:$AC$187,AH50,생활!$D$178))=0,IF(AH50="","",SUMIF($AQ$11:$AR$64,AH50,$AR$11)),IF(AH50="","",SUMIF(생활!$C$178:$AC$187,AH50,생활!$D$178))),"")</f>
        <v/>
      </c>
      <c r="AK50" s="138" t="str">
        <f>IFERROR(IF(IF(AH50="","",SUMIF(생활!$C$178:$AC$187,AH50,생활!$D$178))=0,IF(AH50="","",SUMIF($B$11:$C$64,AH50,$C$11)),IF(AH50="","",SUMIF(생활!$C$178:$AC$187,AH50,생활!$D$178))),"")</f>
        <v/>
      </c>
      <c r="AL50" s="549" t="s">
        <v>1365</v>
      </c>
      <c r="AM50" s="96"/>
      <c r="AN50" s="96"/>
      <c r="AO50" s="479" t="str">
        <f t="shared" si="9"/>
        <v/>
      </c>
      <c r="AP50" s="144"/>
      <c r="AQ50" s="147" t="s">
        <v>1209</v>
      </c>
      <c r="AR50" s="146">
        <f t="shared" ca="1" si="10"/>
        <v>60.6</v>
      </c>
      <c r="AS50" s="144"/>
    </row>
    <row r="51" spans="2:45" ht="14.45" customHeight="1">
      <c r="B51" s="466" t="s">
        <v>1210</v>
      </c>
      <c r="C51" s="96">
        <v>6</v>
      </c>
      <c r="D51" s="532">
        <f t="shared" ca="1" si="11"/>
        <v>15.146666666666667</v>
      </c>
      <c r="E51" s="140">
        <f t="shared" ca="1" si="12"/>
        <v>-9.1466666666666665</v>
      </c>
      <c r="F51" s="140" t="str">
        <f t="shared" ca="1" si="4"/>
        <v/>
      </c>
      <c r="G51" s="543">
        <f t="shared" ca="1" si="5"/>
        <v>15.146666666666667</v>
      </c>
      <c r="H51" s="140">
        <f t="shared" ca="1" si="6"/>
        <v>-9.1466666666666665</v>
      </c>
      <c r="I51" s="533" t="str">
        <f t="shared" ca="1" si="7"/>
        <v/>
      </c>
      <c r="J51" s="96">
        <v>2</v>
      </c>
      <c r="K51" s="96">
        <v>3</v>
      </c>
      <c r="L51" s="536">
        <v>15</v>
      </c>
      <c r="M51" s="96">
        <f t="shared" si="13"/>
        <v>14</v>
      </c>
      <c r="N51" s="96">
        <v>1806</v>
      </c>
      <c r="O51" s="96">
        <f t="shared" si="14"/>
        <v>1679</v>
      </c>
      <c r="P51" s="96">
        <v>144</v>
      </c>
      <c r="Q51" s="537">
        <f t="shared" si="15"/>
        <v>137</v>
      </c>
      <c r="R51" s="96" t="s">
        <v>1384</v>
      </c>
      <c r="S51" s="96">
        <v>4</v>
      </c>
      <c r="T51" s="96">
        <f ca="1">IFERROR(IF(IF(R51="","",SUMIF(생활!$C$178:$AC$187,R51,생활!$D$178))=0,IF(R51="","",SUMIF($AQ$11:$AR$64,R51,$AR$11)),IF(R51="","",SUMIF(생활!$C$178:$AC$187,R51,생활!$D$178))),"")</f>
        <v>0.01</v>
      </c>
      <c r="U51" s="138">
        <f ca="1">IFERROR(IF(IF(R51="","",SUMIF(생활!$C$178:$AC$187,R51,생활!$D$178))=0,IF(R51="","",SUMIF($B$11:$C$64,R51,$C$11)),IF(R51="","",SUMIF(생활!$C$178:$AC$187,R51,생활!$D$178))),"")</f>
        <v>0.01</v>
      </c>
      <c r="V51" s="536" t="s">
        <v>156</v>
      </c>
      <c r="W51" s="96">
        <v>2</v>
      </c>
      <c r="X51" s="96">
        <f ca="1">IFERROR(IF(IF(V51="","",SUMIF(생활!$C$178:$AC$187,V51,생활!$D$178))=0,IF(V51="","",SUMIF($AQ$11:$AR$64,V51,$AR$11)),IF(V51="","",SUMIF(생활!$C$178:$AC$187,V51,생활!$D$178))),"")</f>
        <v>8.5</v>
      </c>
      <c r="Y51" s="546">
        <f ca="1">IFERROR(IF(IF(V51="","",SUMIF(생활!$C$178:$AC$187,V51,생활!$D$178))=0,IF(V51="","",SUMIF($B$11:$C$64,V51,$C$11)),IF(V51="","",SUMIF(생활!$C$178:$AC$187,V51,생활!$D$178))),"")</f>
        <v>8.5</v>
      </c>
      <c r="Z51" s="96" t="s">
        <v>96</v>
      </c>
      <c r="AA51" s="96">
        <v>2</v>
      </c>
      <c r="AB51" s="96">
        <f ca="1">IFERROR(IF(IF(Z51="","",SUMIF(생활!$C$178:$AC$187,Z51,생활!$D$178))=0,IF(Z51="","",SUMIF($AQ$11:$AR$64,Z51,$AR$11)),IF(Z51="","",SUMIF(생활!$C$178:$AC$187,Z51,생활!$D$178))),"")</f>
        <v>0.2</v>
      </c>
      <c r="AC51" s="138">
        <f ca="1">IFERROR(IF(IF(Z51="","",SUMIF(생활!$C$178:$AC$187,Z51,생활!$D$178))=0,IF(Z51="","",SUMIF($B$11:$C$64,Z51,$C$11)),IF(Z51="","",SUMIF(생활!$C$178:$AC$187,Z51,생활!$D$178))),"")</f>
        <v>0.2</v>
      </c>
      <c r="AD51" s="536" t="s">
        <v>127</v>
      </c>
      <c r="AE51" s="96">
        <v>1</v>
      </c>
      <c r="AF51" s="96">
        <f ca="1">IFERROR(IF(IF(AD51="","",SUMIF(생활!$C$178:$AC$187,AD51,생활!$D$178))=0,IF(AD51="","",SUMIF($AQ$11:$AR$64,AD51,$AR$11)),IF(AD51="","",SUMIF(생활!$C$178:$AC$187,AD51,생활!$D$178))),"")</f>
        <v>14</v>
      </c>
      <c r="AG51" s="546">
        <f ca="1">IFERROR(IF(IF(AD51="","",SUMIF(생활!$C$178:$AC$187,AD51,생활!$D$178))=0,IF(AD51="","",SUMIF($B$11:$C$64,AD51,$C$11)),IF(AD51="","",SUMIF(생활!$C$178:$AC$187,AD51,생활!$D$178))),"")</f>
        <v>14</v>
      </c>
      <c r="AH51" s="96"/>
      <c r="AI51" s="96"/>
      <c r="AJ51" s="96" t="str">
        <f>IFERROR(IF(IF(AH51="","",SUMIF(생활!$C$178:$AC$187,AH51,생활!$D$178))=0,IF(AH51="","",SUMIF($AQ$11:$AR$64,AH51,$AR$11)),IF(AH51="","",SUMIF(생활!$C$178:$AC$187,AH51,생활!$D$178))),"")</f>
        <v/>
      </c>
      <c r="AK51" s="138" t="str">
        <f>IFERROR(IF(IF(AH51="","",SUMIF(생활!$C$178:$AC$187,AH51,생활!$D$178))=0,IF(AH51="","",SUMIF($B$11:$C$64,AH51,$C$11)),IF(AH51="","",SUMIF(생활!$C$178:$AC$187,AH51,생활!$D$178))),"")</f>
        <v/>
      </c>
      <c r="AL51" s="549" t="s">
        <v>1366</v>
      </c>
      <c r="AM51" s="96"/>
      <c r="AN51" s="96"/>
      <c r="AO51" s="479" t="str">
        <f t="shared" si="9"/>
        <v/>
      </c>
      <c r="AP51" s="144"/>
      <c r="AQ51" s="147" t="s">
        <v>1210</v>
      </c>
      <c r="AR51" s="146">
        <f t="shared" ca="1" si="10"/>
        <v>6</v>
      </c>
      <c r="AS51" s="144"/>
    </row>
    <row r="52" spans="2:45" ht="14.45" customHeight="1">
      <c r="B52" s="466" t="s">
        <v>1211</v>
      </c>
      <c r="C52" s="96">
        <v>52</v>
      </c>
      <c r="D52" s="532">
        <f t="shared" ca="1" si="11"/>
        <v>59.8</v>
      </c>
      <c r="E52" s="140">
        <f t="shared" ca="1" si="12"/>
        <v>-7.7999999999999972</v>
      </c>
      <c r="F52" s="140" t="str">
        <f t="shared" ca="1" si="4"/>
        <v/>
      </c>
      <c r="G52" s="543">
        <f t="shared" ca="1" si="5"/>
        <v>59.8</v>
      </c>
      <c r="H52" s="140">
        <f t="shared" ca="1" si="6"/>
        <v>-7.7999999999999972</v>
      </c>
      <c r="I52" s="533" t="str">
        <f t="shared" ca="1" si="7"/>
        <v/>
      </c>
      <c r="J52" s="96">
        <v>5</v>
      </c>
      <c r="K52" s="96">
        <v>2</v>
      </c>
      <c r="L52" s="536">
        <v>15</v>
      </c>
      <c r="M52" s="96">
        <f t="shared" si="13"/>
        <v>14</v>
      </c>
      <c r="N52" s="96">
        <v>2709</v>
      </c>
      <c r="O52" s="96">
        <f t="shared" si="14"/>
        <v>2519</v>
      </c>
      <c r="P52" s="96">
        <v>216</v>
      </c>
      <c r="Q52" s="537">
        <f t="shared" si="15"/>
        <v>206</v>
      </c>
      <c r="R52" s="96" t="s">
        <v>1210</v>
      </c>
      <c r="S52" s="96">
        <v>3</v>
      </c>
      <c r="T52" s="96">
        <f ca="1">IFERROR(IF(IF(R52="","",SUMIF(생활!$C$178:$AC$187,R52,생활!$D$178))=0,IF(R52="","",SUMIF($AQ$11:$AR$64,R52,$AR$11)),IF(R52="","",SUMIF(생활!$C$178:$AC$187,R52,생활!$D$178))),"")</f>
        <v>6</v>
      </c>
      <c r="U52" s="138">
        <f ca="1">IFERROR(IF(IF(R52="","",SUMIF(생활!$C$178:$AC$187,R52,생활!$D$178))=0,IF(R52="","",SUMIF($B$11:$C$64,R52,$C$11)),IF(R52="","",SUMIF(생활!$C$178:$AC$187,R52,생활!$D$178))),"")</f>
        <v>6</v>
      </c>
      <c r="V52" s="536" t="s">
        <v>156</v>
      </c>
      <c r="W52" s="96">
        <v>3</v>
      </c>
      <c r="X52" s="96">
        <f ca="1">IFERROR(IF(IF(V52="","",SUMIF(생활!$C$178:$AC$187,V52,생활!$D$178))=0,IF(V52="","",SUMIF($AQ$11:$AR$64,V52,$AR$11)),IF(V52="","",SUMIF(생활!$C$178:$AC$187,V52,생활!$D$178))),"")</f>
        <v>8.5</v>
      </c>
      <c r="Y52" s="546">
        <f ca="1">IFERROR(IF(IF(V52="","",SUMIF(생활!$C$178:$AC$187,V52,생활!$D$178))=0,IF(V52="","",SUMIF($B$11:$C$64,V52,$C$11)),IF(V52="","",SUMIF(생활!$C$178:$AC$187,V52,생활!$D$178))),"")</f>
        <v>8.5</v>
      </c>
      <c r="Z52" s="96" t="s">
        <v>127</v>
      </c>
      <c r="AA52" s="96">
        <v>1</v>
      </c>
      <c r="AB52" s="96">
        <f ca="1">IFERROR(IF(IF(Z52="","",SUMIF(생활!$C$178:$AC$187,Z52,생활!$D$178))=0,IF(Z52="","",SUMIF($AQ$11:$AR$64,Z52,$AR$11)),IF(Z52="","",SUMIF(생활!$C$178:$AC$187,Z52,생활!$D$178))),"")</f>
        <v>14</v>
      </c>
      <c r="AC52" s="138">
        <f ca="1">IFERROR(IF(IF(Z52="","",SUMIF(생활!$C$178:$AC$187,Z52,생활!$D$178))=0,IF(Z52="","",SUMIF($B$11:$C$64,Z52,$C$11)),IF(Z52="","",SUMIF(생활!$C$178:$AC$187,Z52,생활!$D$178))),"")</f>
        <v>14</v>
      </c>
      <c r="AD52" s="536" t="s">
        <v>130</v>
      </c>
      <c r="AE52" s="96">
        <v>1</v>
      </c>
      <c r="AF52" s="96">
        <f ca="1">IFERROR(IF(IF(AD52="","",SUMIF(생활!$C$178:$AC$187,AD52,생활!$D$178))=0,IF(AD52="","",SUMIF($AQ$11:$AR$64,AD52,$AR$11)),IF(AD52="","",SUMIF(생활!$C$178:$AC$187,AD52,생활!$D$178))),"")</f>
        <v>48.1</v>
      </c>
      <c r="AG52" s="546">
        <f ca="1">IFERROR(IF(IF(AD52="","",SUMIF(생활!$C$178:$AC$187,AD52,생활!$D$178))=0,IF(AD52="","",SUMIF($B$11:$C$64,AD52,$C$11)),IF(AD52="","",SUMIF(생활!$C$178:$AC$187,AD52,생활!$D$178))),"")</f>
        <v>48.1</v>
      </c>
      <c r="AH52" s="96"/>
      <c r="AI52" s="96"/>
      <c r="AJ52" s="96" t="str">
        <f>IFERROR(IF(IF(AH52="","",SUMIF(생활!$C$178:$AC$187,AH52,생활!$D$178))=0,IF(AH52="","",SUMIF($AQ$11:$AR$64,AH52,$AR$11)),IF(AH52="","",SUMIF(생활!$C$178:$AC$187,AH52,생활!$D$178))),"")</f>
        <v/>
      </c>
      <c r="AK52" s="138" t="str">
        <f>IFERROR(IF(IF(AH52="","",SUMIF(생활!$C$178:$AC$187,AH52,생활!$D$178))=0,IF(AH52="","",SUMIF($B$11:$C$64,AH52,$C$11)),IF(AH52="","",SUMIF(생활!$C$178:$AC$187,AH52,생활!$D$178))),"")</f>
        <v/>
      </c>
      <c r="AL52" s="549" t="s">
        <v>1367</v>
      </c>
      <c r="AM52" s="96"/>
      <c r="AN52" s="96"/>
      <c r="AO52" s="479" t="str">
        <f t="shared" si="9"/>
        <v/>
      </c>
      <c r="AP52" s="144"/>
      <c r="AQ52" s="147" t="s">
        <v>1211</v>
      </c>
      <c r="AR52" s="146">
        <f t="shared" ca="1" si="10"/>
        <v>52</v>
      </c>
      <c r="AS52" s="144"/>
    </row>
    <row r="53" spans="2:45" ht="14.45" customHeight="1">
      <c r="B53" s="466" t="s">
        <v>1381</v>
      </c>
      <c r="C53" s="96">
        <v>5</v>
      </c>
      <c r="D53" s="532">
        <f t="shared" ca="1" si="11"/>
        <v>8.2000000000000011</v>
      </c>
      <c r="E53" s="140">
        <f t="shared" ca="1" si="12"/>
        <v>-3.2000000000000011</v>
      </c>
      <c r="F53" s="533" t="str">
        <f ca="1">IF(C53-ROUNDUP(C53*0.05,0)-D53&gt;0,"∞","")</f>
        <v/>
      </c>
      <c r="G53" s="543">
        <f t="shared" ca="1" si="5"/>
        <v>8.2000000000000011</v>
      </c>
      <c r="H53" s="140">
        <f t="shared" ca="1" si="6"/>
        <v>-3.2000000000000011</v>
      </c>
      <c r="I53" s="533" t="str">
        <f ca="1">IF(C53-ROUNDUP(C53*0.05,0)-G53&gt;0,"∞","")</f>
        <v/>
      </c>
      <c r="J53" s="96">
        <v>0</v>
      </c>
      <c r="K53" s="96">
        <v>3</v>
      </c>
      <c r="L53" s="536">
        <v>5</v>
      </c>
      <c r="M53" s="96">
        <f t="shared" si="13"/>
        <v>4</v>
      </c>
      <c r="N53" s="96">
        <v>0</v>
      </c>
      <c r="O53" s="96">
        <f t="shared" si="14"/>
        <v>0</v>
      </c>
      <c r="P53" s="96">
        <v>0</v>
      </c>
      <c r="Q53" s="537">
        <f t="shared" si="15"/>
        <v>0</v>
      </c>
      <c r="R53" s="96" t="s">
        <v>118</v>
      </c>
      <c r="S53" s="96">
        <v>5</v>
      </c>
      <c r="T53" s="96">
        <f ca="1">IFERROR(IF(IF(R53="","",SUMIF(생활!$C$178:$AC$187,R53,생활!$D$178))=0,IF(R53="","",SUMIF($AQ$11:$AR$64,R53,$AR$11)),IF(R53="","",SUMIF(생활!$C$178:$AC$187,R53,생활!$D$178))),"")</f>
        <v>0.85</v>
      </c>
      <c r="U53" s="138">
        <f ca="1">IFERROR(IF(IF(R53="","",SUMIF(생활!$C$178:$AC$187,R53,생활!$D$178))=0,IF(R53="","",SUMIF($B$11:$C$64,R53,$C$11)),IF(R53="","",SUMIF(생활!$C$178:$AC$187,R53,생활!$D$178))),"")</f>
        <v>0.85</v>
      </c>
      <c r="V53" s="536" t="s">
        <v>182</v>
      </c>
      <c r="W53" s="96">
        <v>5</v>
      </c>
      <c r="X53" s="96">
        <f ca="1">IFERROR(IF(IF(V53="","",SUMIF(생활!$C$178:$AC$187,V53,생활!$D$178))=0,IF(V53="","",SUMIF($AQ$11:$AR$64,V53,$AR$11)),IF(V53="","",SUMIF(생활!$C$178:$AC$187,V53,생활!$D$178))),"")</f>
        <v>0.5</v>
      </c>
      <c r="Y53" s="546">
        <f ca="1">IFERROR(IF(IF(V53="","",SUMIF(생활!$C$178:$AC$187,V53,생활!$D$178))=0,IF(V53="","",SUMIF($B$11:$C$64,V53,$C$11)),IF(V53="","",SUMIF(생활!$C$178:$AC$187,V53,생활!$D$178))),"")</f>
        <v>0.5</v>
      </c>
      <c r="Z53" s="96" t="s">
        <v>123</v>
      </c>
      <c r="AA53" s="96">
        <v>5</v>
      </c>
      <c r="AB53" s="96">
        <f ca="1">IFERROR(IF(IF(Z53="","",SUMIF(생활!$C$178:$AC$187,Z53,생활!$D$178))=0,IF(Z53="","",SUMIF($AQ$11:$AR$64,Z53,$AR$11)),IF(Z53="","",SUMIF(생활!$C$178:$AC$187,Z53,생활!$D$178))),"")</f>
        <v>0.01</v>
      </c>
      <c r="AC53" s="138">
        <f ca="1">IFERROR(IF(IF(Z53="","",SUMIF(생활!$C$178:$AC$187,Z53,생활!$D$178))=0,IF(Z53="","",SUMIF($B$11:$C$64,Z53,$C$11)),IF(Z53="","",SUMIF(생활!$C$178:$AC$187,Z53,생활!$D$178))),"")</f>
        <v>0.01</v>
      </c>
      <c r="AD53" s="536" t="s">
        <v>1</v>
      </c>
      <c r="AE53" s="96">
        <v>3</v>
      </c>
      <c r="AF53" s="96">
        <f ca="1">IFERROR(IF(IF(AD53="","",SUMIF(생활!$C$178:$AC$187,AD53,생활!$D$178))=0,IF(AD53="","",SUMIF($AQ$11:$AR$64,AD53,$AR$11)),IF(AD53="","",SUMIF(생활!$C$178:$AC$187,AD53,생활!$D$178))),"")</f>
        <v>0.1</v>
      </c>
      <c r="AG53" s="546">
        <f ca="1">IFERROR(IF(IF(AD53="","",SUMIF(생활!$C$178:$AC$187,AD53,생활!$D$178))=0,IF(AD53="","",SUMIF($B$11:$C$64,AD53,$C$11)),IF(AD53="","",SUMIF(생활!$C$178:$AC$187,AD53,생활!$D$178))),"")</f>
        <v>0.1</v>
      </c>
      <c r="AH53" s="96" t="s">
        <v>142</v>
      </c>
      <c r="AI53" s="96">
        <v>5</v>
      </c>
      <c r="AJ53" s="96">
        <f ca="1">IFERROR(IF(IF(AH53="","",SUMIF(생활!$C$178:$AC$187,AH53,생활!$D$178))=0,IF(AH53="","",SUMIF($AQ$11:$AR$64,AH53,$AR$11)),IF(AH53="","",SUMIF(생활!$C$178:$AC$187,AH53,생활!$D$178))),"")</f>
        <v>2.7</v>
      </c>
      <c r="AK53" s="138">
        <f ca="1">IFERROR(IF(IF(AH53="","",SUMIF(생활!$C$178:$AC$187,AH53,생활!$D$178))=0,IF(AH53="","",SUMIF($B$11:$C$64,AH53,$C$11)),IF(AH53="","",SUMIF(생활!$C$178:$AC$187,AH53,생활!$D$178))),"")</f>
        <v>2.7</v>
      </c>
      <c r="AL53" s="549" t="s">
        <v>1512</v>
      </c>
      <c r="AM53" s="96"/>
      <c r="AN53" s="96"/>
      <c r="AO53" s="479"/>
      <c r="AP53" s="144"/>
      <c r="AQ53" s="147" t="s">
        <v>1381</v>
      </c>
      <c r="AR53" s="146">
        <f t="shared" ca="1" si="10"/>
        <v>5</v>
      </c>
      <c r="AS53" s="144"/>
    </row>
    <row r="54" spans="2:45" ht="14.45" customHeight="1">
      <c r="B54" s="466" t="s">
        <v>1212</v>
      </c>
      <c r="C54" s="96">
        <v>21</v>
      </c>
      <c r="D54" s="532">
        <f t="shared" ca="1" si="11"/>
        <v>50.65</v>
      </c>
      <c r="E54" s="140">
        <f t="shared" ca="1" si="12"/>
        <v>-29.65</v>
      </c>
      <c r="F54" s="140" t="str">
        <f t="shared" ca="1" si="4"/>
        <v/>
      </c>
      <c r="G54" s="543">
        <f t="shared" ca="1" si="5"/>
        <v>50.65</v>
      </c>
      <c r="H54" s="140">
        <f t="shared" ca="1" si="6"/>
        <v>-29.65</v>
      </c>
      <c r="I54" s="533" t="str">
        <f t="shared" ca="1" si="7"/>
        <v/>
      </c>
      <c r="J54" s="96">
        <v>3</v>
      </c>
      <c r="K54" s="96">
        <v>2</v>
      </c>
      <c r="L54" s="536">
        <v>5</v>
      </c>
      <c r="M54" s="96">
        <f t="shared" si="13"/>
        <v>4</v>
      </c>
      <c r="N54" s="96">
        <v>903</v>
      </c>
      <c r="O54" s="96">
        <f t="shared" si="14"/>
        <v>839</v>
      </c>
      <c r="P54" s="96">
        <v>72</v>
      </c>
      <c r="Q54" s="537">
        <f t="shared" si="15"/>
        <v>68</v>
      </c>
      <c r="R54" s="96" t="s">
        <v>1381</v>
      </c>
      <c r="S54" s="96">
        <v>3</v>
      </c>
      <c r="T54" s="96">
        <f ca="1">IFERROR(IF(IF(R54="","",SUMIF(생활!$C$178:$AC$187,R54,생활!$D$178))=0,IF(R54="","",SUMIF($AQ$11:$AR$64,R54,$AR$11)),IF(R54="","",SUMIF(생활!$C$178:$AC$187,R54,생활!$D$178))),"")</f>
        <v>5</v>
      </c>
      <c r="U54" s="138">
        <f ca="1">IFERROR(IF(IF(R54="","",SUMIF(생활!$C$178:$AC$187,R54,생활!$D$178))=0,IF(R54="","",SUMIF($B$11:$C$64,R54,$C$11)),IF(R54="","",SUMIF(생활!$C$178:$AC$187,R54,생활!$D$178))),"")</f>
        <v>5</v>
      </c>
      <c r="V54" s="536" t="s">
        <v>126</v>
      </c>
      <c r="W54" s="96">
        <v>1</v>
      </c>
      <c r="X54" s="96">
        <f ca="1">IFERROR(IF(IF(V54="","",SUMIF(생활!$C$178:$AC$187,V54,생활!$D$178))=0,IF(V54="","",SUMIF($AQ$11:$AR$64,V54,$AR$11)),IF(V54="","",SUMIF(생활!$C$178:$AC$187,V54,생활!$D$178))),"")</f>
        <v>19.600000000000001</v>
      </c>
      <c r="Y54" s="546">
        <f ca="1">IFERROR(IF(IF(V54="","",SUMIF(생활!$C$178:$AC$187,V54,생활!$D$178))=0,IF(V54="","",SUMIF($B$11:$C$64,V54,$C$11)),IF(V54="","",SUMIF(생활!$C$178:$AC$187,V54,생활!$D$178))),"")</f>
        <v>19.600000000000001</v>
      </c>
      <c r="Z54" s="96" t="s">
        <v>130</v>
      </c>
      <c r="AA54" s="96">
        <v>1</v>
      </c>
      <c r="AB54" s="96">
        <f ca="1">IFERROR(IF(IF(Z54="","",SUMIF(생활!$C$178:$AC$187,Z54,생활!$D$178))=0,IF(Z54="","",SUMIF($AQ$11:$AR$64,Z54,$AR$11)),IF(Z54="","",SUMIF(생활!$C$178:$AC$187,Z54,생활!$D$178))),"")</f>
        <v>48.1</v>
      </c>
      <c r="AC54" s="138">
        <f ca="1">IFERROR(IF(IF(Z54="","",SUMIF(생활!$C$178:$AC$187,Z54,생활!$D$178))=0,IF(Z54="","",SUMIF($B$11:$C$64,Z54,$C$11)),IF(Z54="","",SUMIF(생활!$C$178:$AC$187,Z54,생활!$D$178))),"")</f>
        <v>48.1</v>
      </c>
      <c r="AD54" s="536" t="s">
        <v>124</v>
      </c>
      <c r="AE54" s="96">
        <v>1</v>
      </c>
      <c r="AF54" s="96">
        <f ca="1">IFERROR(IF(IF(AD54="","",SUMIF(생활!$C$178:$AC$187,AD54,생활!$D$178))=0,IF(AD54="","",SUMIF($AQ$11:$AR$64,AD54,$AR$11)),IF(AD54="","",SUMIF(생활!$C$178:$AC$187,AD54,생활!$D$178))),"")</f>
        <v>1.1000000000000001</v>
      </c>
      <c r="AG54" s="546">
        <f ca="1">IFERROR(IF(IF(AD54="","",SUMIF(생활!$C$178:$AC$187,AD54,생활!$D$178))=0,IF(AD54="","",SUMIF($B$11:$C$64,AD54,$C$11)),IF(AD54="","",SUMIF(생활!$C$178:$AC$187,AD54,생활!$D$178))),"")</f>
        <v>1.1000000000000001</v>
      </c>
      <c r="AH54" s="96" t="s">
        <v>142</v>
      </c>
      <c r="AI54" s="96">
        <v>5</v>
      </c>
      <c r="AJ54" s="96">
        <f ca="1">IFERROR(IF(IF(AH54="","",SUMIF(생활!$C$178:$AC$187,AH54,생활!$D$178))=0,IF(AH54="","",SUMIF($AQ$11:$AR$64,AH54,$AR$11)),IF(AH54="","",SUMIF(생활!$C$178:$AC$187,AH54,생활!$D$178))),"")</f>
        <v>2.7</v>
      </c>
      <c r="AK54" s="138">
        <f ca="1">IFERROR(IF(IF(AH54="","",SUMIF(생활!$C$178:$AC$187,AH54,생활!$D$178))=0,IF(AH54="","",SUMIF($B$11:$C$64,AH54,$C$11)),IF(AH54="","",SUMIF(생활!$C$178:$AC$187,AH54,생활!$D$178))),"")</f>
        <v>2.7</v>
      </c>
      <c r="AL54" s="549" t="s">
        <v>1368</v>
      </c>
      <c r="AM54" s="96"/>
      <c r="AN54" s="96"/>
      <c r="AO54" s="479" t="str">
        <f t="shared" si="9"/>
        <v/>
      </c>
      <c r="AP54" s="144"/>
      <c r="AQ54" s="147" t="s">
        <v>1212</v>
      </c>
      <c r="AR54" s="146">
        <f t="shared" ca="1" si="10"/>
        <v>21</v>
      </c>
      <c r="AS54" s="144"/>
    </row>
    <row r="55" spans="2:45" ht="14.45" customHeight="1">
      <c r="B55" s="466" t="s">
        <v>1213</v>
      </c>
      <c r="C55" s="96">
        <v>9</v>
      </c>
      <c r="D55" s="532">
        <f t="shared" ca="1" si="11"/>
        <v>18.786666666666665</v>
      </c>
      <c r="E55" s="140">
        <f t="shared" ca="1" si="12"/>
        <v>-9.7866666666666653</v>
      </c>
      <c r="F55" s="140" t="str">
        <f t="shared" ca="1" si="4"/>
        <v/>
      </c>
      <c r="G55" s="543">
        <f t="shared" ca="1" si="5"/>
        <v>18.786666666666665</v>
      </c>
      <c r="H55" s="140">
        <f t="shared" ca="1" si="6"/>
        <v>-9.7866666666666653</v>
      </c>
      <c r="I55" s="533" t="str">
        <f t="shared" ca="1" si="7"/>
        <v/>
      </c>
      <c r="J55" s="96">
        <v>2</v>
      </c>
      <c r="K55" s="96">
        <v>3</v>
      </c>
      <c r="L55" s="536">
        <v>15</v>
      </c>
      <c r="M55" s="96">
        <f t="shared" si="13"/>
        <v>14</v>
      </c>
      <c r="N55" s="96">
        <v>1806</v>
      </c>
      <c r="O55" s="96">
        <f t="shared" si="14"/>
        <v>1679</v>
      </c>
      <c r="P55" s="96">
        <v>144</v>
      </c>
      <c r="Q55" s="537">
        <f t="shared" si="15"/>
        <v>137</v>
      </c>
      <c r="R55" s="96" t="s">
        <v>121</v>
      </c>
      <c r="S55" s="96">
        <v>6</v>
      </c>
      <c r="T55" s="96">
        <f ca="1">IFERROR(IF(IF(R55="","",SUMIF(생활!$C$178:$AC$187,R55,생활!$D$178))=0,IF(R55="","",SUMIF($AQ$11:$AR$64,R55,$AR$11)),IF(R55="","",SUMIF(생활!$C$178:$AC$187,R55,생활!$D$178))),"")</f>
        <v>0.01</v>
      </c>
      <c r="U55" s="138">
        <f ca="1">IFERROR(IF(IF(R55="","",SUMIF(생활!$C$178:$AC$187,R55,생활!$D$178))=0,IF(R55="","",SUMIF($B$11:$C$64,R55,$C$11)),IF(R55="","",SUMIF(생활!$C$178:$AC$187,R55,생활!$D$178))),"")</f>
        <v>0.01</v>
      </c>
      <c r="V55" s="536" t="s">
        <v>156</v>
      </c>
      <c r="W55" s="96">
        <v>3</v>
      </c>
      <c r="X55" s="96">
        <f ca="1">IFERROR(IF(IF(V55="","",SUMIF(생활!$C$178:$AC$187,V55,생활!$D$178))=0,IF(V55="","",SUMIF($AQ$11:$AR$64,V55,$AR$11)),IF(V55="","",SUMIF(생활!$C$178:$AC$187,V55,생활!$D$178))),"")</f>
        <v>8.5</v>
      </c>
      <c r="Y55" s="546">
        <f ca="1">IFERROR(IF(IF(V55="","",SUMIF(생활!$C$178:$AC$187,V55,생활!$D$178))=0,IF(V55="","",SUMIF($B$11:$C$64,V55,$C$11)),IF(V55="","",SUMIF(생활!$C$178:$AC$187,V55,생활!$D$178))),"")</f>
        <v>8.5</v>
      </c>
      <c r="Z55" s="96" t="s">
        <v>138</v>
      </c>
      <c r="AA55" s="96">
        <v>3</v>
      </c>
      <c r="AB55" s="96">
        <f ca="1">IFERROR(IF(IF(Z55="","",SUMIF(생활!$C$178:$AC$187,Z55,생활!$D$178))=0,IF(Z55="","",SUMIF($AQ$11:$AR$64,Z55,$AR$11)),IF(Z55="","",SUMIF(생활!$C$178:$AC$187,Z55,생활!$D$178))),"")</f>
        <v>0.1</v>
      </c>
      <c r="AC55" s="138">
        <f ca="1">IFERROR(IF(IF(Z55="","",SUMIF(생활!$C$178:$AC$187,Z55,생활!$D$178))=0,IF(Z55="","",SUMIF($B$11:$C$64,Z55,$C$11)),IF(Z55="","",SUMIF(생활!$C$178:$AC$187,Z55,생활!$D$178))),"")</f>
        <v>0.1</v>
      </c>
      <c r="AD55" s="536" t="s">
        <v>136</v>
      </c>
      <c r="AE55" s="96">
        <v>3</v>
      </c>
      <c r="AF55" s="96">
        <f ca="1">IFERROR(IF(IF(AD55="","",SUMIF(생활!$C$178:$AC$187,AD55,생활!$D$178))=0,IF(AD55="","",SUMIF($AQ$11:$AR$64,AD55,$AR$11)),IF(AD55="","",SUMIF(생활!$C$178:$AC$187,AD55,생활!$D$178))),"")</f>
        <v>0.1</v>
      </c>
      <c r="AG55" s="546">
        <f ca="1">IFERROR(IF(IF(AD55="","",SUMIF(생활!$C$178:$AC$187,AD55,생활!$D$178))=0,IF(AD55="","",SUMIF($B$11:$C$64,AD55,$C$11)),IF(AD55="","",SUMIF(생활!$C$178:$AC$187,AD55,생활!$D$178))),"")</f>
        <v>0.1</v>
      </c>
      <c r="AH55" s="96" t="s">
        <v>142</v>
      </c>
      <c r="AI55" s="96">
        <v>6</v>
      </c>
      <c r="AJ55" s="96">
        <f ca="1">IFERROR(IF(IF(AH55="","",SUMIF(생활!$C$178:$AC$187,AH55,생활!$D$178))=0,IF(AH55="","",SUMIF($AQ$11:$AR$64,AH55,$AR$11)),IF(AH55="","",SUMIF(생활!$C$178:$AC$187,AH55,생활!$D$178))),"")</f>
        <v>2.7</v>
      </c>
      <c r="AK55" s="138">
        <f ca="1">IFERROR(IF(IF(AH55="","",SUMIF(생활!$C$178:$AC$187,AH55,생활!$D$178))=0,IF(AH55="","",SUMIF($B$11:$C$64,AH55,$C$11)),IF(AH55="","",SUMIF(생활!$C$178:$AC$187,AH55,생활!$D$178))),"")</f>
        <v>2.7</v>
      </c>
      <c r="AL55" s="549" t="s">
        <v>1369</v>
      </c>
      <c r="AM55" s="96"/>
      <c r="AN55" s="96"/>
      <c r="AO55" s="479" t="str">
        <f t="shared" si="9"/>
        <v/>
      </c>
      <c r="AP55" s="144"/>
      <c r="AQ55" s="147" t="s">
        <v>1213</v>
      </c>
      <c r="AR55" s="146">
        <f t="shared" ca="1" si="10"/>
        <v>9</v>
      </c>
      <c r="AS55" s="144"/>
    </row>
    <row r="56" spans="2:45" ht="14.45" customHeight="1">
      <c r="B56" s="466" t="s">
        <v>1214</v>
      </c>
      <c r="C56" s="96">
        <v>51</v>
      </c>
      <c r="D56" s="532">
        <f t="shared" ca="1" si="11"/>
        <v>64.150000000000006</v>
      </c>
      <c r="E56" s="140">
        <f t="shared" ca="1" si="12"/>
        <v>-13.150000000000006</v>
      </c>
      <c r="F56" s="140" t="str">
        <f t="shared" ca="1" si="4"/>
        <v/>
      </c>
      <c r="G56" s="543">
        <f t="shared" ca="1" si="5"/>
        <v>64.150000000000006</v>
      </c>
      <c r="H56" s="140">
        <f t="shared" ca="1" si="6"/>
        <v>-13.150000000000006</v>
      </c>
      <c r="I56" s="533" t="str">
        <f t="shared" ca="1" si="7"/>
        <v/>
      </c>
      <c r="J56" s="96">
        <v>5</v>
      </c>
      <c r="K56" s="96">
        <v>2</v>
      </c>
      <c r="L56" s="536">
        <v>15</v>
      </c>
      <c r="M56" s="96">
        <f t="shared" si="13"/>
        <v>14</v>
      </c>
      <c r="N56" s="96">
        <v>2709</v>
      </c>
      <c r="O56" s="96">
        <f t="shared" si="14"/>
        <v>2519</v>
      </c>
      <c r="P56" s="96">
        <v>216</v>
      </c>
      <c r="Q56" s="537">
        <f t="shared" si="15"/>
        <v>206</v>
      </c>
      <c r="R56" s="96" t="s">
        <v>1213</v>
      </c>
      <c r="S56" s="96">
        <v>3</v>
      </c>
      <c r="T56" s="96">
        <f ca="1">IFERROR(IF(IF(R56="","",SUMIF(생활!$C$178:$AC$187,R56,생활!$D$178))=0,IF(R56="","",SUMIF($AQ$11:$AR$64,R56,$AR$11)),IF(R56="","",SUMIF(생활!$C$178:$AC$187,R56,생활!$D$178))),"")</f>
        <v>9</v>
      </c>
      <c r="U56" s="138">
        <f ca="1">IFERROR(IF(IF(R56="","",SUMIF(생활!$C$178:$AC$187,R56,생활!$D$178))=0,IF(R56="","",SUMIF($B$11:$C$64,R56,$C$11)),IF(R56="","",SUMIF(생활!$C$178:$AC$187,R56,생활!$D$178))),"")</f>
        <v>9</v>
      </c>
      <c r="V56" s="536" t="s">
        <v>127</v>
      </c>
      <c r="W56" s="96">
        <v>1</v>
      </c>
      <c r="X56" s="96">
        <f ca="1">IFERROR(IF(IF(V56="","",SUMIF(생활!$C$178:$AC$187,V56,생활!$D$178))=0,IF(V56="","",SUMIF($AQ$11:$AR$64,V56,$AR$11)),IF(V56="","",SUMIF(생활!$C$178:$AC$187,V56,생활!$D$178))),"")</f>
        <v>14</v>
      </c>
      <c r="Y56" s="546">
        <f ca="1">IFERROR(IF(IF(V56="","",SUMIF(생활!$C$178:$AC$187,V56,생활!$D$178))=0,IF(V56="","",SUMIF($B$11:$C$64,V56,$C$11)),IF(V56="","",SUMIF(생활!$C$178:$AC$187,V56,생활!$D$178))),"")</f>
        <v>14</v>
      </c>
      <c r="Z56" s="96" t="s">
        <v>129</v>
      </c>
      <c r="AA56" s="96">
        <v>1</v>
      </c>
      <c r="AB56" s="96">
        <f ca="1">IFERROR(IF(IF(Z56="","",SUMIF(생활!$C$178:$AC$187,Z56,생활!$D$178))=0,IF(Z56="","",SUMIF($AQ$11:$AR$64,Z56,$AR$11)),IF(Z56="","",SUMIF(생활!$C$178:$AC$187,Z56,생활!$D$178))),"")</f>
        <v>9</v>
      </c>
      <c r="AC56" s="138">
        <f ca="1">IFERROR(IF(IF(Z56="","",SUMIF(생활!$C$178:$AC$187,Z56,생활!$D$178))=0,IF(Z56="","",SUMIF($B$11:$C$64,Z56,$C$11)),IF(Z56="","",SUMIF(생활!$C$178:$AC$187,Z56,생활!$D$178))),"")</f>
        <v>9</v>
      </c>
      <c r="AD56" s="536" t="s">
        <v>130</v>
      </c>
      <c r="AE56" s="96">
        <v>1</v>
      </c>
      <c r="AF56" s="96">
        <f ca="1">IFERROR(IF(IF(AD56="","",SUMIF(생활!$C$178:$AC$187,AD56,생활!$D$178))=0,IF(AD56="","",SUMIF($AQ$11:$AR$64,AD56,$AR$11)),IF(AD56="","",SUMIF(생활!$C$178:$AC$187,AD56,생활!$D$178))),"")</f>
        <v>48.1</v>
      </c>
      <c r="AG56" s="546">
        <f ca="1">IFERROR(IF(IF(AD56="","",SUMIF(생활!$C$178:$AC$187,AD56,생활!$D$178))=0,IF(AD56="","",SUMIF($B$11:$C$64,AD56,$C$11)),IF(AD56="","",SUMIF(생활!$C$178:$AC$187,AD56,생활!$D$178))),"")</f>
        <v>48.1</v>
      </c>
      <c r="AH56" s="96" t="s">
        <v>142</v>
      </c>
      <c r="AI56" s="96">
        <v>6</v>
      </c>
      <c r="AJ56" s="96">
        <f ca="1">IFERROR(IF(IF(AH56="","",SUMIF(생활!$C$178:$AC$187,AH56,생활!$D$178))=0,IF(AH56="","",SUMIF($AQ$11:$AR$64,AH56,$AR$11)),IF(AH56="","",SUMIF(생활!$C$178:$AC$187,AH56,생활!$D$178))),"")</f>
        <v>2.7</v>
      </c>
      <c r="AK56" s="138">
        <f ca="1">IFERROR(IF(IF(AH56="","",SUMIF(생활!$C$178:$AC$187,AH56,생활!$D$178))=0,IF(AH56="","",SUMIF($B$11:$C$64,AH56,$C$11)),IF(AH56="","",SUMIF(생활!$C$178:$AC$187,AH56,생활!$D$178))),"")</f>
        <v>2.7</v>
      </c>
      <c r="AL56" s="549" t="s">
        <v>1370</v>
      </c>
      <c r="AM56" s="96"/>
      <c r="AN56" s="96"/>
      <c r="AO56" s="479" t="str">
        <f t="shared" si="9"/>
        <v/>
      </c>
      <c r="AP56" s="144"/>
      <c r="AQ56" s="147" t="s">
        <v>1214</v>
      </c>
      <c r="AR56" s="146">
        <f t="shared" ca="1" si="10"/>
        <v>51</v>
      </c>
      <c r="AS56" s="144"/>
    </row>
    <row r="57" spans="2:45" ht="14.45" customHeight="1">
      <c r="B57" s="466" t="s">
        <v>1215</v>
      </c>
      <c r="C57" s="96">
        <v>3</v>
      </c>
      <c r="D57" s="532">
        <f t="shared" ca="1" si="11"/>
        <v>11.306666666666667</v>
      </c>
      <c r="E57" s="140">
        <f t="shared" ca="1" si="12"/>
        <v>-8.3066666666666666</v>
      </c>
      <c r="F57" s="140" t="str">
        <f t="shared" ca="1" si="4"/>
        <v/>
      </c>
      <c r="G57" s="543">
        <f t="shared" ca="1" si="5"/>
        <v>11.306666666666667</v>
      </c>
      <c r="H57" s="140">
        <f t="shared" ca="1" si="6"/>
        <v>-8.3066666666666666</v>
      </c>
      <c r="I57" s="533" t="str">
        <f t="shared" ca="1" si="7"/>
        <v/>
      </c>
      <c r="J57" s="96">
        <v>2</v>
      </c>
      <c r="K57" s="96">
        <v>3</v>
      </c>
      <c r="L57" s="536">
        <v>15</v>
      </c>
      <c r="M57" s="96">
        <f t="shared" si="13"/>
        <v>14</v>
      </c>
      <c r="N57" s="96">
        <v>1806</v>
      </c>
      <c r="O57" s="96">
        <f t="shared" si="14"/>
        <v>1679</v>
      </c>
      <c r="P57" s="96">
        <v>144</v>
      </c>
      <c r="Q57" s="537">
        <f t="shared" si="15"/>
        <v>137</v>
      </c>
      <c r="R57" s="96" t="s">
        <v>1386</v>
      </c>
      <c r="S57" s="96">
        <v>6</v>
      </c>
      <c r="T57" s="96">
        <f ca="1">IFERROR(IF(IF(R57="","",SUMIF(생활!$C$178:$AC$187,R57,생활!$D$178))=0,IF(R57="","",SUMIF($AQ$11:$AR$64,R57,$AR$11)),IF(R57="","",SUMIF(생활!$C$178:$AC$187,R57,생활!$D$178))),"")</f>
        <v>0.47</v>
      </c>
      <c r="U57" s="138">
        <f ca="1">IFERROR(IF(IF(R57="","",SUMIF(생활!$C$178:$AC$187,R57,생활!$D$178))=0,IF(R57="","",SUMIF($B$11:$C$64,R57,$C$11)),IF(R57="","",SUMIF(생활!$C$178:$AC$187,R57,생활!$D$178))),"")</f>
        <v>0.47</v>
      </c>
      <c r="V57" s="536" t="s">
        <v>134</v>
      </c>
      <c r="W57" s="96">
        <v>3</v>
      </c>
      <c r="X57" s="96">
        <f ca="1">IFERROR(IF(IF(V57="","",SUMIF(생활!$C$178:$AC$187,V57,생활!$D$178))=0,IF(V57="","",SUMIF($AQ$11:$AR$64,V57,$AR$11)),IF(V57="","",SUMIF(생활!$C$178:$AC$187,V57,생활!$D$178))),"")</f>
        <v>0.1</v>
      </c>
      <c r="Y57" s="546">
        <f ca="1">IFERROR(IF(IF(V57="","",SUMIF(생활!$C$178:$AC$187,V57,생활!$D$178))=0,IF(V57="","",SUMIF($B$11:$C$64,V57,$C$11)),IF(V57="","",SUMIF(생활!$C$178:$AC$187,V57,생활!$D$178))),"")</f>
        <v>0.1</v>
      </c>
      <c r="Z57" s="96" t="s">
        <v>135</v>
      </c>
      <c r="AA57" s="96">
        <v>3</v>
      </c>
      <c r="AB57" s="96">
        <f ca="1">IFERROR(IF(IF(Z57="","",SUMIF(생활!$C$178:$AC$187,Z57,생활!$D$178))=0,IF(Z57="","",SUMIF($AQ$11:$AR$64,Z57,$AR$11)),IF(Z57="","",SUMIF(생활!$C$178:$AC$187,Z57,생활!$D$178))),"")</f>
        <v>0.1</v>
      </c>
      <c r="AC57" s="138">
        <f ca="1">IFERROR(IF(IF(Z57="","",SUMIF(생활!$C$178:$AC$187,Z57,생활!$D$178))=0,IF(Z57="","",SUMIF($B$11:$C$64,Z57,$C$11)),IF(Z57="","",SUMIF(생활!$C$178:$AC$187,Z57,생활!$D$178))),"")</f>
        <v>0.1</v>
      </c>
      <c r="AD57" s="536" t="s">
        <v>138</v>
      </c>
      <c r="AE57" s="96">
        <v>3</v>
      </c>
      <c r="AF57" s="96">
        <f ca="1">IFERROR(IF(IF(AD57="","",SUMIF(생활!$C$178:$AC$187,AD57,생활!$D$178))=0,IF(AD57="","",SUMIF($AQ$11:$AR$64,AD57,$AR$11)),IF(AD57="","",SUMIF(생활!$C$178:$AC$187,AD57,생활!$D$178))),"")</f>
        <v>0.1</v>
      </c>
      <c r="AG57" s="546">
        <f ca="1">IFERROR(IF(IF(AD57="","",SUMIF(생활!$C$178:$AC$187,AD57,생활!$D$178))=0,IF(AD57="","",SUMIF($B$11:$C$64,AD57,$C$11)),IF(AD57="","",SUMIF(생활!$C$178:$AC$187,AD57,생활!$D$178))),"")</f>
        <v>0.1</v>
      </c>
      <c r="AH57" s="96" t="s">
        <v>142</v>
      </c>
      <c r="AI57" s="96">
        <v>6</v>
      </c>
      <c r="AJ57" s="96">
        <f ca="1">IFERROR(IF(IF(AH57="","",SUMIF(생활!$C$178:$AC$187,AH57,생활!$D$178))=0,IF(AH57="","",SUMIF($AQ$11:$AR$64,AH57,$AR$11)),IF(AH57="","",SUMIF(생활!$C$178:$AC$187,AH57,생활!$D$178))),"")</f>
        <v>2.7</v>
      </c>
      <c r="AK57" s="138">
        <f ca="1">IFERROR(IF(IF(AH57="","",SUMIF(생활!$C$178:$AC$187,AH57,생활!$D$178))=0,IF(AH57="","",SUMIF($B$11:$C$64,AH57,$C$11)),IF(AH57="","",SUMIF(생활!$C$178:$AC$187,AH57,생활!$D$178))),"")</f>
        <v>2.7</v>
      </c>
      <c r="AL57" s="549" t="s">
        <v>1371</v>
      </c>
      <c r="AM57" s="96"/>
      <c r="AN57" s="96"/>
      <c r="AO57" s="479" t="str">
        <f t="shared" si="9"/>
        <v/>
      </c>
      <c r="AP57" s="144"/>
      <c r="AQ57" s="147" t="s">
        <v>1215</v>
      </c>
      <c r="AR57" s="146">
        <f t="shared" ca="1" si="10"/>
        <v>3</v>
      </c>
      <c r="AS57" s="144"/>
    </row>
    <row r="58" spans="2:45" ht="14.45" customHeight="1">
      <c r="B58" s="466" t="s">
        <v>1216</v>
      </c>
      <c r="C58" s="96">
        <v>48</v>
      </c>
      <c r="D58" s="532">
        <f t="shared" ca="1" si="11"/>
        <v>38.150000000000006</v>
      </c>
      <c r="E58" s="140">
        <f t="shared" ca="1" si="12"/>
        <v>9.8499999999999943</v>
      </c>
      <c r="F58" s="140">
        <f t="shared" ca="1" si="4"/>
        <v>665.0485436893199</v>
      </c>
      <c r="G58" s="543">
        <f t="shared" ca="1" si="5"/>
        <v>38.150000000000006</v>
      </c>
      <c r="H58" s="140">
        <f t="shared" ca="1" si="6"/>
        <v>9.8499999999999943</v>
      </c>
      <c r="I58" s="533">
        <f t="shared" ca="1" si="7"/>
        <v>665.0485436893199</v>
      </c>
      <c r="J58" s="96">
        <v>6</v>
      </c>
      <c r="K58" s="96">
        <v>2</v>
      </c>
      <c r="L58" s="536">
        <v>15</v>
      </c>
      <c r="M58" s="96">
        <f t="shared" si="13"/>
        <v>14</v>
      </c>
      <c r="N58" s="96">
        <v>2709</v>
      </c>
      <c r="O58" s="96">
        <f t="shared" si="14"/>
        <v>2519</v>
      </c>
      <c r="P58" s="96">
        <v>216</v>
      </c>
      <c r="Q58" s="537">
        <f t="shared" si="15"/>
        <v>206</v>
      </c>
      <c r="R58" s="96" t="s">
        <v>1215</v>
      </c>
      <c r="S58" s="96">
        <v>3</v>
      </c>
      <c r="T58" s="96">
        <f ca="1">IFERROR(IF(IF(R58="","",SUMIF(생활!$C$178:$AC$187,R58,생활!$D$178))=0,IF(R58="","",SUMIF($AQ$11:$AR$64,R58,$AR$11)),IF(R58="","",SUMIF(생활!$C$178:$AC$187,R58,생활!$D$178))),"")</f>
        <v>3</v>
      </c>
      <c r="U58" s="138">
        <f ca="1">IFERROR(IF(IF(R58="","",SUMIF(생활!$C$178:$AC$187,R58,생활!$D$178))=0,IF(R58="","",SUMIF($B$11:$C$64,R58,$C$11)),IF(R58="","",SUMIF(생활!$C$178:$AC$187,R58,생활!$D$178))),"")</f>
        <v>3</v>
      </c>
      <c r="V58" s="536" t="s">
        <v>132</v>
      </c>
      <c r="W58" s="96">
        <v>1</v>
      </c>
      <c r="X58" s="96">
        <f ca="1">IFERROR(IF(IF(V58="","",SUMIF(생활!$C$178:$AC$187,V58,생활!$D$178))=0,IF(V58="","",SUMIF($AQ$11:$AR$64,V58,$AR$11)),IF(V58="","",SUMIF(생활!$C$178:$AC$187,V58,생활!$D$178))),"")</f>
        <v>17</v>
      </c>
      <c r="Y58" s="546">
        <f ca="1">IFERROR(IF(IF(V58="","",SUMIF(생활!$C$178:$AC$187,V58,생활!$D$178))=0,IF(V58="","",SUMIF($B$11:$C$64,V58,$C$11)),IF(V58="","",SUMIF(생활!$C$178:$AC$187,V58,생활!$D$178))),"")</f>
        <v>17</v>
      </c>
      <c r="Z58" s="96" t="s">
        <v>126</v>
      </c>
      <c r="AA58" s="96">
        <v>1</v>
      </c>
      <c r="AB58" s="96">
        <f ca="1">IFERROR(IF(IF(Z58="","",SUMIF(생활!$C$178:$AC$187,Z58,생활!$D$178))=0,IF(Z58="","",SUMIF($AQ$11:$AR$64,Z58,$AR$11)),IF(Z58="","",SUMIF(생활!$C$178:$AC$187,Z58,생활!$D$178))),"")</f>
        <v>19.600000000000001</v>
      </c>
      <c r="AC58" s="138">
        <f ca="1">IFERROR(IF(IF(Z58="","",SUMIF(생활!$C$178:$AC$187,Z58,생활!$D$178))=0,IF(Z58="","",SUMIF($B$11:$C$64,Z58,$C$11)),IF(Z58="","",SUMIF(생활!$C$178:$AC$187,Z58,생활!$D$178))),"")</f>
        <v>19.600000000000001</v>
      </c>
      <c r="AD58" s="536" t="s">
        <v>131</v>
      </c>
      <c r="AE58" s="96">
        <v>1</v>
      </c>
      <c r="AF58" s="96">
        <f ca="1">IFERROR(IF(IF(AD58="","",SUMIF(생활!$C$178:$AC$187,AD58,생활!$D$178))=0,IF(AD58="","",SUMIF($AQ$11:$AR$64,AD58,$AR$11)),IF(AD58="","",SUMIF(생활!$C$178:$AC$187,AD58,생활!$D$178))),"")</f>
        <v>0.5</v>
      </c>
      <c r="AG58" s="546">
        <f ca="1">IFERROR(IF(IF(AD58="","",SUMIF(생활!$C$178:$AC$187,AD58,생활!$D$178))=0,IF(AD58="","",SUMIF($B$11:$C$64,AD58,$C$11)),IF(AD58="","",SUMIF(생활!$C$178:$AC$187,AD58,생활!$D$178))),"")</f>
        <v>0.5</v>
      </c>
      <c r="AH58" s="96" t="s">
        <v>142</v>
      </c>
      <c r="AI58" s="96">
        <v>6</v>
      </c>
      <c r="AJ58" s="96">
        <f ca="1">IFERROR(IF(IF(AH58="","",SUMIF(생활!$C$178:$AC$187,AH58,생활!$D$178))=0,IF(AH58="","",SUMIF($AQ$11:$AR$64,AH58,$AR$11)),IF(AH58="","",SUMIF(생활!$C$178:$AC$187,AH58,생활!$D$178))),"")</f>
        <v>2.7</v>
      </c>
      <c r="AK58" s="138">
        <f ca="1">IFERROR(IF(IF(AH58="","",SUMIF(생활!$C$178:$AC$187,AH58,생활!$D$178))=0,IF(AH58="","",SUMIF($B$11:$C$64,AH58,$C$11)),IF(AH58="","",SUMIF(생활!$C$178:$AC$187,AH58,생활!$D$178))),"")</f>
        <v>2.7</v>
      </c>
      <c r="AL58" s="549" t="s">
        <v>1372</v>
      </c>
      <c r="AM58" s="96"/>
      <c r="AN58" s="96"/>
      <c r="AO58" s="479" t="str">
        <f t="shared" si="9"/>
        <v/>
      </c>
      <c r="AP58" s="144"/>
      <c r="AQ58" s="147" t="s">
        <v>1216</v>
      </c>
      <c r="AR58" s="146">
        <f t="shared" ca="1" si="10"/>
        <v>38.150000000000006</v>
      </c>
      <c r="AS58" s="144"/>
    </row>
    <row r="59" spans="2:45" ht="14.45" customHeight="1">
      <c r="B59" s="466" t="s">
        <v>1217</v>
      </c>
      <c r="C59" s="96">
        <v>4</v>
      </c>
      <c r="D59" s="532">
        <f t="shared" ca="1" si="11"/>
        <v>17.966666666666665</v>
      </c>
      <c r="E59" s="140">
        <f t="shared" ca="1" si="12"/>
        <v>-13.966666666666665</v>
      </c>
      <c r="F59" s="140" t="str">
        <f t="shared" ca="1" si="4"/>
        <v/>
      </c>
      <c r="G59" s="543">
        <f t="shared" ca="1" si="5"/>
        <v>17.966666666666665</v>
      </c>
      <c r="H59" s="140">
        <f t="shared" ca="1" si="6"/>
        <v>-13.966666666666665</v>
      </c>
      <c r="I59" s="533" t="str">
        <f t="shared" ca="1" si="7"/>
        <v/>
      </c>
      <c r="J59" s="96">
        <v>2</v>
      </c>
      <c r="K59" s="96">
        <v>3</v>
      </c>
      <c r="L59" s="536">
        <v>15</v>
      </c>
      <c r="M59" s="96">
        <f t="shared" si="13"/>
        <v>14</v>
      </c>
      <c r="N59" s="96">
        <v>1806</v>
      </c>
      <c r="O59" s="96">
        <f t="shared" si="14"/>
        <v>1679</v>
      </c>
      <c r="P59" s="96">
        <v>144</v>
      </c>
      <c r="Q59" s="537">
        <f t="shared" si="15"/>
        <v>137</v>
      </c>
      <c r="R59" s="96" t="s">
        <v>156</v>
      </c>
      <c r="S59" s="96">
        <v>3</v>
      </c>
      <c r="T59" s="96">
        <f ca="1">IFERROR(IF(IF(R59="","",SUMIF(생활!$C$178:$AC$187,R59,생활!$D$178))=0,IF(R59="","",SUMIF($AQ$11:$AR$64,R59,$AR$11)),IF(R59="","",SUMIF(생활!$C$178:$AC$187,R59,생활!$D$178))),"")</f>
        <v>8.5</v>
      </c>
      <c r="U59" s="138">
        <f ca="1">IFERROR(IF(IF(R59="","",SUMIF(생활!$C$178:$AC$187,R59,생활!$D$178))=0,IF(R59="","",SUMIF($B$11:$C$64,R59,$C$11)),IF(R59="","",SUMIF(생활!$C$178:$AC$187,R59,생활!$D$178))),"")</f>
        <v>8.5</v>
      </c>
      <c r="V59" s="536" t="s">
        <v>94</v>
      </c>
      <c r="W59" s="96">
        <v>3</v>
      </c>
      <c r="X59" s="96">
        <f ca="1">IFERROR(IF(IF(V59="","",SUMIF(생활!$C$178:$AC$187,V59,생활!$D$178))=0,IF(V59="","",SUMIF($AQ$11:$AR$64,V59,$AR$11)),IF(V59="","",SUMIF(생활!$C$178:$AC$187,V59,생활!$D$178))),"")</f>
        <v>4.5999999999999996</v>
      </c>
      <c r="Y59" s="546">
        <f ca="1">IFERROR(IF(IF(V59="","",SUMIF(생활!$C$178:$AC$187,V59,생활!$D$178))=0,IF(V59="","",SUMIF($B$11:$C$64,V59,$C$11)),IF(V59="","",SUMIF(생활!$C$178:$AC$187,V59,생활!$D$178))),"")</f>
        <v>4.5999999999999996</v>
      </c>
      <c r="Z59" s="96" t="s">
        <v>134</v>
      </c>
      <c r="AA59" s="96">
        <v>3</v>
      </c>
      <c r="AB59" s="96">
        <f ca="1">IFERROR(IF(IF(Z59="","",SUMIF(생활!$C$178:$AC$187,Z59,생활!$D$178))=0,IF(Z59="","",SUMIF($AQ$11:$AR$64,Z59,$AR$11)),IF(Z59="","",SUMIF(생활!$C$178:$AC$187,Z59,생활!$D$178))),"")</f>
        <v>0.1</v>
      </c>
      <c r="AC59" s="138">
        <f ca="1">IFERROR(IF(IF(Z59="","",SUMIF(생활!$C$178:$AC$187,Z59,생활!$D$178))=0,IF(Z59="","",SUMIF($B$11:$C$64,Z59,$C$11)),IF(Z59="","",SUMIF(생활!$C$178:$AC$187,Z59,생활!$D$178))),"")</f>
        <v>0.1</v>
      </c>
      <c r="AD59" s="536" t="s">
        <v>1401</v>
      </c>
      <c r="AE59" s="96">
        <v>3</v>
      </c>
      <c r="AF59" s="96">
        <f ca="1">IFERROR(IF(IF(AD59="","",SUMIF(생활!$C$178:$AC$187,AD59,생활!$D$178))=0,IF(AD59="","",SUMIF($AQ$11:$AR$64,AD59,$AR$11)),IF(AD59="","",SUMIF(생활!$C$178:$AC$187,AD59,생활!$D$178))),"")</f>
        <v>0.1</v>
      </c>
      <c r="AG59" s="546">
        <f ca="1">IFERROR(IF(IF(AD59="","",SUMIF(생활!$C$178:$AC$187,AD59,생활!$D$178))=0,IF(AD59="","",SUMIF($B$11:$C$64,AD59,$C$11)),IF(AD59="","",SUMIF(생활!$C$178:$AC$187,AD59,생활!$D$178))),"")</f>
        <v>0.1</v>
      </c>
      <c r="AH59" s="96"/>
      <c r="AI59" s="96"/>
      <c r="AJ59" s="96" t="str">
        <f>IFERROR(IF(IF(AH59="","",SUMIF(생활!$C$178:$AC$187,AH59,생활!$D$178))=0,IF(AH59="","",SUMIF($AQ$11:$AR$64,AH59,$AR$11)),IF(AH59="","",SUMIF(생활!$C$178:$AC$187,AH59,생활!$D$178))),"")</f>
        <v/>
      </c>
      <c r="AK59" s="138" t="str">
        <f>IFERROR(IF(IF(AH59="","",SUMIF(생활!$C$178:$AC$187,AH59,생활!$D$178))=0,IF(AH59="","",SUMIF($B$11:$C$64,AH59,$C$11)),IF(AH59="","",SUMIF(생활!$C$178:$AC$187,AH59,생활!$D$178))),"")</f>
        <v/>
      </c>
      <c r="AL59" s="549" t="s">
        <v>1373</v>
      </c>
      <c r="AM59" s="96"/>
      <c r="AN59" s="96"/>
      <c r="AO59" s="479" t="str">
        <f t="shared" si="9"/>
        <v/>
      </c>
      <c r="AP59" s="144"/>
      <c r="AQ59" s="147" t="s">
        <v>1217</v>
      </c>
      <c r="AR59" s="146">
        <f t="shared" ca="1" si="10"/>
        <v>4</v>
      </c>
      <c r="AS59" s="144"/>
    </row>
    <row r="60" spans="2:45" ht="14.45" customHeight="1">
      <c r="B60" s="466" t="s">
        <v>1218</v>
      </c>
      <c r="C60" s="96">
        <v>32</v>
      </c>
      <c r="D60" s="532">
        <f t="shared" ca="1" si="11"/>
        <v>26.55</v>
      </c>
      <c r="E60" s="140">
        <f t="shared" ca="1" si="12"/>
        <v>5.4499999999999993</v>
      </c>
      <c r="F60" s="140">
        <f t="shared" ca="1" si="4"/>
        <v>334.95145631067959</v>
      </c>
      <c r="G60" s="543">
        <f t="shared" ca="1" si="5"/>
        <v>26.55</v>
      </c>
      <c r="H60" s="140">
        <f t="shared" ca="1" si="6"/>
        <v>5.4499999999999993</v>
      </c>
      <c r="I60" s="533">
        <f t="shared" ca="1" si="7"/>
        <v>334.95145631067959</v>
      </c>
      <c r="J60" s="96">
        <v>3</v>
      </c>
      <c r="K60" s="96">
        <v>2</v>
      </c>
      <c r="L60" s="536">
        <v>15</v>
      </c>
      <c r="M60" s="96">
        <f t="shared" si="13"/>
        <v>14</v>
      </c>
      <c r="N60" s="96">
        <v>2709</v>
      </c>
      <c r="O60" s="96">
        <f t="shared" si="14"/>
        <v>2519</v>
      </c>
      <c r="P60" s="96">
        <v>216</v>
      </c>
      <c r="Q60" s="537">
        <f t="shared" si="15"/>
        <v>206</v>
      </c>
      <c r="R60" s="96" t="s">
        <v>1217</v>
      </c>
      <c r="S60" s="96">
        <v>3</v>
      </c>
      <c r="T60" s="96">
        <f ca="1">IFERROR(IF(IF(R60="","",SUMIF(생활!$C$178:$AC$187,R60,생활!$D$178))=0,IF(R60="","",SUMIF($AQ$11:$AR$64,R60,$AR$11)),IF(R60="","",SUMIF(생활!$C$178:$AC$187,R60,생활!$D$178))),"")</f>
        <v>4</v>
      </c>
      <c r="U60" s="138">
        <f ca="1">IFERROR(IF(IF(R60="","",SUMIF(생활!$C$178:$AC$187,R60,생활!$D$178))=0,IF(R60="","",SUMIF($B$11:$C$64,R60,$C$11)),IF(R60="","",SUMIF(생활!$C$178:$AC$187,R60,생활!$D$178))),"")</f>
        <v>4</v>
      </c>
      <c r="V60" s="536" t="s">
        <v>129</v>
      </c>
      <c r="W60" s="96">
        <v>1</v>
      </c>
      <c r="X60" s="96">
        <f ca="1">IFERROR(IF(IF(V60="","",SUMIF(생활!$C$178:$AC$187,V60,생활!$D$178))=0,IF(V60="","",SUMIF($AQ$11:$AR$64,V60,$AR$11)),IF(V60="","",SUMIF(생활!$C$178:$AC$187,V60,생활!$D$178))),"")</f>
        <v>9</v>
      </c>
      <c r="Y60" s="546">
        <f ca="1">IFERROR(IF(IF(V60="","",SUMIF(생활!$C$178:$AC$187,V60,생활!$D$178))=0,IF(V60="","",SUMIF($B$11:$C$64,V60,$C$11)),IF(V60="","",SUMIF(생활!$C$178:$AC$187,V60,생활!$D$178))),"")</f>
        <v>9</v>
      </c>
      <c r="Z60" s="96" t="s">
        <v>128</v>
      </c>
      <c r="AA60" s="96">
        <v>1</v>
      </c>
      <c r="AB60" s="96">
        <f ca="1">IFERROR(IF(IF(Z60="","",SUMIF(생활!$C$178:$AC$187,Z60,생활!$D$178))=0,IF(Z60="","",SUMIF($AQ$11:$AR$64,Z60,$AR$11)),IF(Z60="","",SUMIF(생활!$C$178:$AC$187,Z60,생활!$D$178))),"")</f>
        <v>1.1000000000000001</v>
      </c>
      <c r="AC60" s="138">
        <f ca="1">IFERROR(IF(IF(Z60="","",SUMIF(생활!$C$178:$AC$187,Z60,생활!$D$178))=0,IF(Z60="","",SUMIF($B$11:$C$64,Z60,$C$11)),IF(Z60="","",SUMIF(생활!$C$178:$AC$187,Z60,생활!$D$178))),"")</f>
        <v>1.1000000000000001</v>
      </c>
      <c r="AD60" s="536" t="s">
        <v>132</v>
      </c>
      <c r="AE60" s="96">
        <v>1</v>
      </c>
      <c r="AF60" s="96">
        <f ca="1">IFERROR(IF(IF(AD60="","",SUMIF(생활!$C$178:$AC$187,AD60,생활!$D$178))=0,IF(AD60="","",SUMIF($AQ$11:$AR$64,AD60,$AR$11)),IF(AD60="","",SUMIF(생활!$C$178:$AC$187,AD60,생활!$D$178))),"")</f>
        <v>17</v>
      </c>
      <c r="AG60" s="546">
        <f ca="1">IFERROR(IF(IF(AD60="","",SUMIF(생활!$C$178:$AC$187,AD60,생활!$D$178))=0,IF(AD60="","",SUMIF($B$11:$C$64,AD60,$C$11)),IF(AD60="","",SUMIF(생활!$C$178:$AC$187,AD60,생활!$D$178))),"")</f>
        <v>17</v>
      </c>
      <c r="AH60" s="96"/>
      <c r="AI60" s="96"/>
      <c r="AJ60" s="96" t="str">
        <f>IFERROR(IF(IF(AH60="","",SUMIF(생활!$C$178:$AC$187,AH60,생활!$D$178))=0,IF(AH60="","",SUMIF($AQ$11:$AR$64,AH60,$AR$11)),IF(AH60="","",SUMIF(생활!$C$178:$AC$187,AH60,생활!$D$178))),"")</f>
        <v/>
      </c>
      <c r="AK60" s="138" t="str">
        <f>IFERROR(IF(IF(AH60="","",SUMIF(생활!$C$178:$AC$187,AH60,생활!$D$178))=0,IF(AH60="","",SUMIF($B$11:$C$64,AH60,$C$11)),IF(AH60="","",SUMIF(생활!$C$178:$AC$187,AH60,생활!$D$178))),"")</f>
        <v/>
      </c>
      <c r="AL60" s="549" t="s">
        <v>1374</v>
      </c>
      <c r="AM60" s="96"/>
      <c r="AN60" s="96"/>
      <c r="AO60" s="479" t="str">
        <f t="shared" si="9"/>
        <v/>
      </c>
      <c r="AP60" s="144"/>
      <c r="AQ60" s="147" t="s">
        <v>1218</v>
      </c>
      <c r="AR60" s="146">
        <f t="shared" ca="1" si="10"/>
        <v>26.55</v>
      </c>
      <c r="AS60" s="144"/>
    </row>
    <row r="61" spans="2:45" ht="14.45" customHeight="1">
      <c r="B61" s="466" t="s">
        <v>1219</v>
      </c>
      <c r="C61" s="96">
        <v>1</v>
      </c>
      <c r="D61" s="532">
        <f t="shared" ca="1" si="11"/>
        <v>7.206666666666667</v>
      </c>
      <c r="E61" s="140">
        <f t="shared" ca="1" si="12"/>
        <v>-6.206666666666667</v>
      </c>
      <c r="F61" s="140" t="str">
        <f t="shared" ca="1" si="4"/>
        <v/>
      </c>
      <c r="G61" s="543">
        <f t="shared" ca="1" si="5"/>
        <v>7.206666666666667</v>
      </c>
      <c r="H61" s="140">
        <f t="shared" ca="1" si="6"/>
        <v>-6.206666666666667</v>
      </c>
      <c r="I61" s="533" t="str">
        <f t="shared" ca="1" si="7"/>
        <v/>
      </c>
      <c r="J61" s="96">
        <v>2</v>
      </c>
      <c r="K61" s="96">
        <v>3</v>
      </c>
      <c r="L61" s="536">
        <v>15</v>
      </c>
      <c r="M61" s="96">
        <f t="shared" si="13"/>
        <v>14</v>
      </c>
      <c r="N61" s="96">
        <v>1806</v>
      </c>
      <c r="O61" s="96">
        <f t="shared" si="14"/>
        <v>1679</v>
      </c>
      <c r="P61" s="96">
        <v>144</v>
      </c>
      <c r="Q61" s="537">
        <f t="shared" si="15"/>
        <v>137</v>
      </c>
      <c r="R61" s="96" t="s">
        <v>1386</v>
      </c>
      <c r="S61" s="96">
        <v>6</v>
      </c>
      <c r="T61" s="96">
        <f ca="1">IFERROR(IF(IF(R61="","",SUMIF(생활!$C$178:$AC$187,R61,생활!$D$178))=0,IF(R61="","",SUMIF($AQ$11:$AR$64,R61,$AR$11)),IF(R61="","",SUMIF(생활!$C$178:$AC$187,R61,생활!$D$178))),"")</f>
        <v>0.47</v>
      </c>
      <c r="U61" s="138">
        <f ca="1">IFERROR(IF(IF(R61="","",SUMIF(생활!$C$178:$AC$187,R61,생활!$D$178))=0,IF(R61="","",SUMIF($B$11:$C$64,R61,$C$11)),IF(R61="","",SUMIF(생활!$C$178:$AC$187,R61,생활!$D$178))),"")</f>
        <v>0.47</v>
      </c>
      <c r="V61" s="536" t="s">
        <v>74</v>
      </c>
      <c r="W61" s="96">
        <v>3</v>
      </c>
      <c r="X61" s="96">
        <f ca="1">IFERROR(IF(IF(V61="","",SUMIF(생활!$C$178:$AC$187,V61,생활!$D$178))=0,IF(V61="","",SUMIF($AQ$11:$AR$64,V61,$AR$11)),IF(V61="","",SUMIF(생활!$C$178:$AC$187,V61,생활!$D$178))),"")</f>
        <v>1.2</v>
      </c>
      <c r="Y61" s="546">
        <f ca="1">IFERROR(IF(IF(V61="","",SUMIF(생활!$C$178:$AC$187,V61,생활!$D$178))=0,IF(V61="","",SUMIF($B$11:$C$64,V61,$C$11)),IF(V61="","",SUMIF(생활!$C$178:$AC$187,V61,생활!$D$178))),"")</f>
        <v>1.2</v>
      </c>
      <c r="Z61" s="96" t="s">
        <v>72</v>
      </c>
      <c r="AA61" s="96">
        <v>3</v>
      </c>
      <c r="AB61" s="96">
        <f ca="1">IFERROR(IF(IF(Z61="","",SUMIF(생활!$C$178:$AC$187,Z61,생활!$D$178))=0,IF(Z61="","",SUMIF($AQ$11:$AR$64,Z61,$AR$11)),IF(Z61="","",SUMIF(생활!$C$178:$AC$187,Z61,생활!$D$178))),"")</f>
        <v>0.3</v>
      </c>
      <c r="AC61" s="138">
        <f ca="1">IFERROR(IF(IF(Z61="","",SUMIF(생활!$C$178:$AC$187,Z61,생활!$D$178))=0,IF(Z61="","",SUMIF($B$11:$C$64,Z61,$C$11)),IF(Z61="","",SUMIF(생활!$C$178:$AC$187,Z61,생활!$D$178))),"")</f>
        <v>0.3</v>
      </c>
      <c r="AD61" s="536" t="s">
        <v>1072</v>
      </c>
      <c r="AE61" s="96">
        <v>3</v>
      </c>
      <c r="AF61" s="96">
        <f ca="1">IFERROR(IF(IF(AD61="","",SUMIF(생활!$C$178:$AC$187,AD61,생활!$D$178))=0,IF(AD61="","",SUMIF($AQ$11:$AR$64,AD61,$AR$11)),IF(AD61="","",SUMIF(생활!$C$178:$AC$187,AD61,생활!$D$178))),"")</f>
        <v>0.1</v>
      </c>
      <c r="AG61" s="546">
        <f ca="1">IFERROR(IF(IF(AD61="","",SUMIF(생활!$C$178:$AC$187,AD61,생활!$D$178))=0,IF(AD61="","",SUMIF($B$11:$C$64,AD61,$C$11)),IF(AD61="","",SUMIF(생활!$C$178:$AC$187,AD61,생활!$D$178))),"")</f>
        <v>0.1</v>
      </c>
      <c r="AH61" s="96"/>
      <c r="AI61" s="96"/>
      <c r="AJ61" s="96" t="str">
        <f>IFERROR(IF(IF(AH61="","",SUMIF(생활!$C$178:$AC$187,AH61,생활!$D$178))=0,IF(AH61="","",SUMIF($AQ$11:$AR$64,AH61,$AR$11)),IF(AH61="","",SUMIF(생활!$C$178:$AC$187,AH61,생활!$D$178))),"")</f>
        <v/>
      </c>
      <c r="AK61" s="138" t="str">
        <f>IFERROR(IF(IF(AH61="","",SUMIF(생활!$C$178:$AC$187,AH61,생활!$D$178))=0,IF(AH61="","",SUMIF($B$11:$C$64,AH61,$C$11)),IF(AH61="","",SUMIF(생활!$C$178:$AC$187,AH61,생활!$D$178))),"")</f>
        <v/>
      </c>
      <c r="AL61" s="549" t="s">
        <v>1375</v>
      </c>
      <c r="AM61" s="96"/>
      <c r="AN61" s="96"/>
      <c r="AO61" s="479" t="str">
        <f t="shared" si="9"/>
        <v/>
      </c>
      <c r="AP61" s="144"/>
      <c r="AQ61" s="147" t="s">
        <v>1219</v>
      </c>
      <c r="AR61" s="146">
        <f t="shared" ca="1" si="10"/>
        <v>1</v>
      </c>
      <c r="AS61" s="144"/>
    </row>
    <row r="62" spans="2:45" ht="14.45" customHeight="1">
      <c r="B62" s="466" t="s">
        <v>1220</v>
      </c>
      <c r="C62" s="96">
        <v>25</v>
      </c>
      <c r="D62" s="532">
        <f t="shared" ref="D62" ca="1" si="16">IF(U62*Y62*AC62=0,"",(N(S62)*N(U62)+N(W62)*N(Y62)+N(AA62)*N(AC62)+N(AE62)*N(AG62)+N(AI62)*N(AK62)+N(M62))/K62)</f>
        <v>35</v>
      </c>
      <c r="E62" s="140">
        <f t="shared" ref="E62" ca="1" si="17">IFERROR(IF(C62-D62=-D62,"",C62-D62),"")</f>
        <v>-10</v>
      </c>
      <c r="F62" s="140" t="str">
        <f t="shared" ca="1" si="4"/>
        <v/>
      </c>
      <c r="G62" s="543">
        <f t="shared" ca="1" si="5"/>
        <v>35</v>
      </c>
      <c r="H62" s="140">
        <f t="shared" ca="1" si="6"/>
        <v>-10</v>
      </c>
      <c r="I62" s="533" t="str">
        <f t="shared" ca="1" si="7"/>
        <v/>
      </c>
      <c r="J62" s="96">
        <v>2</v>
      </c>
      <c r="K62" s="96">
        <v>2</v>
      </c>
      <c r="L62" s="536">
        <v>15</v>
      </c>
      <c r="M62" s="96">
        <f t="shared" si="13"/>
        <v>14</v>
      </c>
      <c r="N62" s="96">
        <v>2709</v>
      </c>
      <c r="O62" s="96">
        <f t="shared" si="14"/>
        <v>2519</v>
      </c>
      <c r="P62" s="96">
        <v>216</v>
      </c>
      <c r="Q62" s="537">
        <f t="shared" si="15"/>
        <v>206</v>
      </c>
      <c r="R62" s="96" t="s">
        <v>1219</v>
      </c>
      <c r="S62" s="96">
        <v>3</v>
      </c>
      <c r="T62" s="96">
        <f ca="1">IFERROR(IF(IF(R62="","",SUMIF(생활!$C$178:$AC$187,R62,생활!$D$178))=0,IF(R62="","",SUMIF($AQ$11:$AR$64,R62,$AR$11)),IF(R62="","",SUMIF(생활!$C$178:$AC$187,R62,생활!$D$178))),"")</f>
        <v>1</v>
      </c>
      <c r="U62" s="138">
        <f ca="1">IFERROR(IF(IF(R62="","",SUMIF(생활!$C$178:$AC$187,R62,생활!$D$178))=0,IF(R62="","",SUMIF($B$11:$C$64,R62,$C$11)),IF(R62="","",SUMIF(생활!$C$178:$AC$187,R62,생활!$D$178))),"")</f>
        <v>1</v>
      </c>
      <c r="V62" s="536" t="s">
        <v>130</v>
      </c>
      <c r="W62" s="96">
        <v>1</v>
      </c>
      <c r="X62" s="96">
        <f ca="1">IFERROR(IF(IF(V62="","",SUMIF(생활!$C$178:$AC$187,V62,생활!$D$178))=0,IF(V62="","",SUMIF($AQ$11:$AR$64,V62,$AR$11)),IF(V62="","",SUMIF(생활!$C$178:$AC$187,V62,생활!$D$178))),"")</f>
        <v>48.1</v>
      </c>
      <c r="Y62" s="546">
        <f ca="1">IFERROR(IF(IF(V62="","",SUMIF(생활!$C$178:$AC$187,V62,생활!$D$178))=0,IF(V62="","",SUMIF($B$11:$C$64,V62,$C$11)),IF(V62="","",SUMIF(생활!$C$178:$AC$187,V62,생활!$D$178))),"")</f>
        <v>48.1</v>
      </c>
      <c r="Z62" s="96" t="s">
        <v>125</v>
      </c>
      <c r="AA62" s="96">
        <v>1</v>
      </c>
      <c r="AB62" s="96">
        <f ca="1">IFERROR(IF(IF(Z62="","",SUMIF(생활!$C$178:$AC$187,Z62,생활!$D$178))=0,IF(Z62="","",SUMIF($AQ$11:$AR$64,Z62,$AR$11)),IF(Z62="","",SUMIF(생활!$C$178:$AC$187,Z62,생활!$D$178))),"")</f>
        <v>3.8</v>
      </c>
      <c r="AC62" s="138">
        <f ca="1">IFERROR(IF(IF(Z62="","",SUMIF(생활!$C$178:$AC$187,Z62,생활!$D$178))=0,IF(Z62="","",SUMIF($B$11:$C$64,Z62,$C$11)),IF(Z62="","",SUMIF(생활!$C$178:$AC$187,Z62,생활!$D$178))),"")</f>
        <v>3.8</v>
      </c>
      <c r="AD62" s="536" t="s">
        <v>128</v>
      </c>
      <c r="AE62" s="96">
        <v>1</v>
      </c>
      <c r="AF62" s="96">
        <f ca="1">IFERROR(IF(IF(AD62="","",SUMIF(생활!$C$178:$AC$187,AD62,생활!$D$178))=0,IF(AD62="","",SUMIF($AQ$11:$AR$64,AD62,$AR$11)),IF(AD62="","",SUMIF(생활!$C$178:$AC$187,AD62,생활!$D$178))),"")</f>
        <v>1.1000000000000001</v>
      </c>
      <c r="AG62" s="546">
        <f ca="1">IFERROR(IF(IF(AD62="","",SUMIF(생활!$C$178:$AC$187,AD62,생활!$D$178))=0,IF(AD62="","",SUMIF($B$11:$C$64,AD62,$C$11)),IF(AD62="","",SUMIF(생활!$C$178:$AC$187,AD62,생활!$D$178))),"")</f>
        <v>1.1000000000000001</v>
      </c>
      <c r="AH62" s="96"/>
      <c r="AI62" s="96"/>
      <c r="AJ62" s="96" t="str">
        <f>IFERROR(IF(IF(AH62="","",SUMIF(생활!$C$178:$AC$187,AH62,생활!$D$178))=0,IF(AH62="","",SUMIF($AQ$11:$AR$64,AH62,$AR$11)),IF(AH62="","",SUMIF(생활!$C$178:$AC$187,AH62,생활!$D$178))),"")</f>
        <v/>
      </c>
      <c r="AK62" s="138" t="str">
        <f>IFERROR(IF(IF(AH62="","",SUMIF(생활!$C$178:$AC$187,AH62,생활!$D$178))=0,IF(AH62="","",SUMIF($B$11:$C$64,AH62,$C$11)),IF(AH62="","",SUMIF(생활!$C$178:$AC$187,AH62,생활!$D$178))),"")</f>
        <v/>
      </c>
      <c r="AL62" s="549" t="s">
        <v>1376</v>
      </c>
      <c r="AM62" s="96"/>
      <c r="AN62" s="96"/>
      <c r="AO62" s="479" t="str">
        <f t="shared" si="9"/>
        <v/>
      </c>
      <c r="AP62" s="144"/>
      <c r="AQ62" s="147" t="s">
        <v>1220</v>
      </c>
      <c r="AR62" s="146">
        <f t="shared" ca="1" si="10"/>
        <v>25</v>
      </c>
      <c r="AS62" s="144"/>
    </row>
    <row r="63" spans="2:45" ht="14.45" customHeight="1">
      <c r="B63" s="466" t="s">
        <v>1221</v>
      </c>
      <c r="C63" s="96">
        <v>6</v>
      </c>
      <c r="D63" s="532">
        <f ca="1">(N(S63)*N(U63)+N(W63)*N(Y63)+N(AA63)*N(AC63)+N(AE63)*N(AG63)+N(AI63)*N(AK63)+N(M63))/K63</f>
        <v>27.166666666666668</v>
      </c>
      <c r="E63" s="140">
        <f ca="1">IF(C63-D63=-D63,"",C63-D63)</f>
        <v>-21.166666666666668</v>
      </c>
      <c r="F63" s="140" t="str">
        <f t="shared" ca="1" si="4"/>
        <v/>
      </c>
      <c r="G63" s="543">
        <f t="shared" ca="1" si="5"/>
        <v>27.166666666666668</v>
      </c>
      <c r="H63" s="140">
        <f t="shared" ca="1" si="6"/>
        <v>-21.166666666666668</v>
      </c>
      <c r="I63" s="533" t="str">
        <f t="shared" ca="1" si="7"/>
        <v/>
      </c>
      <c r="J63" s="96">
        <v>2</v>
      </c>
      <c r="K63" s="96">
        <v>3</v>
      </c>
      <c r="L63" s="536">
        <v>30</v>
      </c>
      <c r="M63" s="96">
        <f t="shared" si="13"/>
        <v>28</v>
      </c>
      <c r="N63" s="96">
        <v>3612</v>
      </c>
      <c r="O63" s="96">
        <f t="shared" si="14"/>
        <v>3359</v>
      </c>
      <c r="P63" s="96">
        <v>288</v>
      </c>
      <c r="Q63" s="537">
        <f t="shared" si="15"/>
        <v>275</v>
      </c>
      <c r="R63" s="96" t="s">
        <v>124</v>
      </c>
      <c r="S63" s="96">
        <v>1</v>
      </c>
      <c r="T63" s="96">
        <f ca="1">IFERROR(IF(IF(R63="","",SUMIF(생활!$C$178:$AC$187,R63,생활!$D$178))=0,IF(R63="","",SUMIF($AQ$11:$AR$64,R63,$AR$11)),IF(R63="","",SUMIF(생활!$C$178:$AC$187,R63,생활!$D$178))),"")</f>
        <v>1.1000000000000001</v>
      </c>
      <c r="U63" s="138">
        <f ca="1">IFERROR(IF(IF(R63="","",SUMIF(생활!$C$178:$AC$187,R63,생활!$D$178))=0,IF(R63="","",SUMIF($B$11:$C$64,R63,$C$11)),IF(R63="","",SUMIF(생활!$C$178:$AC$187,R63,생활!$D$178))),"")</f>
        <v>1.1000000000000001</v>
      </c>
      <c r="V63" s="536" t="s">
        <v>131</v>
      </c>
      <c r="W63" s="96">
        <v>1</v>
      </c>
      <c r="X63" s="96">
        <f ca="1">IFERROR(IF(IF(V63="","",SUMIF(생활!$C$178:$AC$187,V63,생활!$D$178))=0,IF(V63="","",SUMIF($AQ$11:$AR$64,V63,$AR$11)),IF(V63="","",SUMIF(생활!$C$178:$AC$187,V63,생활!$D$178))),"")</f>
        <v>0.5</v>
      </c>
      <c r="Y63" s="546">
        <f ca="1">IFERROR(IF(IF(V63="","",SUMIF(생활!$C$178:$AC$187,V63,생활!$D$178))=0,IF(V63="","",SUMIF($B$11:$C$64,V63,$C$11)),IF(V63="","",SUMIF(생활!$C$178:$AC$187,V63,생활!$D$178))),"")</f>
        <v>0.5</v>
      </c>
      <c r="Z63" s="96" t="s">
        <v>130</v>
      </c>
      <c r="AA63" s="96">
        <v>1</v>
      </c>
      <c r="AB63" s="96">
        <f ca="1">IFERROR(IF(IF(Z63="","",SUMIF(생활!$C$178:$AC$187,Z63,생활!$D$178))=0,IF(Z63="","",SUMIF($AQ$11:$AR$64,Z63,$AR$11)),IF(Z63="","",SUMIF(생활!$C$178:$AC$187,Z63,생활!$D$178))),"")</f>
        <v>48.1</v>
      </c>
      <c r="AC63" s="138">
        <f ca="1">IFERROR(IF(IF(Z63="","",SUMIF(생활!$C$178:$AC$187,Z63,생활!$D$178))=0,IF(Z63="","",SUMIF($B$11:$C$64,Z63,$C$11)),IF(Z63="","",SUMIF(생활!$C$178:$AC$187,Z63,생활!$D$178))),"")</f>
        <v>48.1</v>
      </c>
      <c r="AD63" s="536" t="s">
        <v>125</v>
      </c>
      <c r="AE63" s="96">
        <v>1</v>
      </c>
      <c r="AF63" s="96">
        <f ca="1">IFERROR(IF(IF(AD63="","",SUMIF(생활!$C$178:$AC$187,AD63,생활!$D$178))=0,IF(AD63="","",SUMIF($AQ$11:$AR$64,AD63,$AR$11)),IF(AD63="","",SUMIF(생활!$C$178:$AC$187,AD63,생활!$D$178))),"")</f>
        <v>3.8</v>
      </c>
      <c r="AG63" s="546">
        <f ca="1">IFERROR(IF(IF(AD63="","",SUMIF(생활!$C$178:$AC$187,AD63,생활!$D$178))=0,IF(AD63="","",SUMIF($B$11:$C$64,AD63,$C$11)),IF(AD63="","",SUMIF(생활!$C$178:$AC$187,AD63,생활!$D$178))),"")</f>
        <v>3.8</v>
      </c>
      <c r="AH63" s="96"/>
      <c r="AI63" s="96"/>
      <c r="AJ63" s="96" t="str">
        <f>IFERROR(IF(IF(AH63="","",SUMIF(생활!$C$178:$AC$187,AH63,생활!$D$178))=0,IF(AH63="","",SUMIF($AQ$11:$AR$64,AH63,$AR$11)),IF(AH63="","",SUMIF(생활!$C$178:$AC$187,AH63,생활!$D$178))),"")</f>
        <v/>
      </c>
      <c r="AK63" s="138" t="str">
        <f>IFERROR(IF(IF(AH63="","",SUMIF(생활!$C$178:$AC$187,AH63,생활!$D$178))=0,IF(AH63="","",SUMIF($B$11:$C$64,AH63,$C$11)),IF(AH63="","",SUMIF(생활!$C$178:$AC$187,AH63,생활!$D$178))),"")</f>
        <v/>
      </c>
      <c r="AL63" s="549" t="s">
        <v>1377</v>
      </c>
      <c r="AM63" s="96"/>
      <c r="AN63" s="96"/>
      <c r="AO63" s="479" t="str">
        <f t="shared" si="9"/>
        <v/>
      </c>
      <c r="AP63" s="144"/>
      <c r="AQ63" s="147" t="s">
        <v>1221</v>
      </c>
      <c r="AR63" s="146">
        <f t="shared" ca="1" si="10"/>
        <v>6</v>
      </c>
      <c r="AS63" s="144"/>
    </row>
    <row r="64" spans="2:45" ht="14.45" customHeight="1" thickBot="1">
      <c r="B64" s="480" t="s">
        <v>1222</v>
      </c>
      <c r="C64" s="483">
        <v>43</v>
      </c>
      <c r="D64" s="552">
        <f ca="1">(N(S64)*N(U64)+N(W64)*N(Y64)+N(AA64)*N(AC64)+N(AE64)*N(AG64)+N(AI64)*N(AK64)+N(M64))/K64</f>
        <v>45.70000000000001</v>
      </c>
      <c r="E64" s="481">
        <f ca="1">IF(C64-D64=-D64,"",C64-D64)</f>
        <v>-2.7000000000000099</v>
      </c>
      <c r="F64" s="481" t="str">
        <f t="shared" ca="1" si="4"/>
        <v/>
      </c>
      <c r="G64" s="566">
        <f t="shared" ca="1" si="5"/>
        <v>45.70000000000001</v>
      </c>
      <c r="H64" s="481">
        <f t="shared" ca="1" si="6"/>
        <v>-2.7000000000000099</v>
      </c>
      <c r="I64" s="553" t="str">
        <f t="shared" ca="1" si="7"/>
        <v/>
      </c>
      <c r="J64" s="483">
        <v>3</v>
      </c>
      <c r="K64" s="483">
        <v>3</v>
      </c>
      <c r="L64" s="554">
        <v>15</v>
      </c>
      <c r="M64" s="483">
        <f t="shared" si="13"/>
        <v>14</v>
      </c>
      <c r="N64" s="483">
        <v>2709</v>
      </c>
      <c r="O64" s="483">
        <f t="shared" si="14"/>
        <v>2519</v>
      </c>
      <c r="P64" s="483">
        <v>216</v>
      </c>
      <c r="Q64" s="555">
        <f t="shared" si="15"/>
        <v>206</v>
      </c>
      <c r="R64" s="483" t="s">
        <v>1388</v>
      </c>
      <c r="S64" s="483">
        <v>2</v>
      </c>
      <c r="T64" s="483">
        <f ca="1">IFERROR(IF(IF(R64="","",SUMIF(생활!$C$178:$AC$187,R64,생활!$D$178))=0,IF(R64="","",SUMIF($AQ$11:$AR$64,R64,$AR$11)),IF(R64="","",SUMIF(생활!$C$178:$AC$187,R64,생활!$D$178))),"")</f>
        <v>19.600000000000001</v>
      </c>
      <c r="U64" s="551">
        <f ca="1">IFERROR(IF(IF(R64="","",SUMIF(생활!$C$178:$AC$187,R64,생활!$D$178))=0,IF(R64="","",SUMIF($B$11:$C$64,R64,$C$11)),IF(R64="","",SUMIF(생활!$C$178:$AC$187,R64,생활!$D$178))),"")</f>
        <v>19.600000000000001</v>
      </c>
      <c r="V64" s="554" t="s">
        <v>1389</v>
      </c>
      <c r="W64" s="483">
        <v>2</v>
      </c>
      <c r="X64" s="483">
        <f ca="1">IFERROR(IF(IF(V64="","",SUMIF(생활!$C$178:$AC$187,V64,생활!$D$178))=0,IF(V64="","",SUMIF($AQ$11:$AR$64,V64,$AR$11)),IF(V64="","",SUMIF(생활!$C$178:$AC$187,V64,생활!$D$178))),"")</f>
        <v>17</v>
      </c>
      <c r="Y64" s="556">
        <f ca="1">IFERROR(IF(IF(V64="","",SUMIF(생활!$C$178:$AC$187,V64,생활!$D$178))=0,IF(V64="","",SUMIF($B$11:$C$64,V64,$C$11)),IF(V64="","",SUMIF(생활!$C$178:$AC$187,V64,생활!$D$178))),"")</f>
        <v>17</v>
      </c>
      <c r="Z64" s="483" t="s">
        <v>128</v>
      </c>
      <c r="AA64" s="483">
        <v>2</v>
      </c>
      <c r="AB64" s="483">
        <f ca="1">IFERROR(IF(IF(Z64="","",SUMIF(생활!$C$178:$AC$187,Z64,생활!$D$178))=0,IF(Z64="","",SUMIF($AQ$11:$AR$64,Z64,$AR$11)),IF(Z64="","",SUMIF(생활!$C$178:$AC$187,Z64,생활!$D$178))),"")</f>
        <v>1.1000000000000001</v>
      </c>
      <c r="AC64" s="551">
        <f ca="1">IFERROR(IF(IF(Z64="","",SUMIF(생활!$C$178:$AC$187,Z64,생활!$D$178))=0,IF(Z64="","",SUMIF($B$11:$C$64,Z64,$C$11)),IF(Z64="","",SUMIF(생활!$C$178:$AC$187,Z64,생활!$D$178))),"")</f>
        <v>1.1000000000000001</v>
      </c>
      <c r="AD64" s="554" t="s">
        <v>129</v>
      </c>
      <c r="AE64" s="483">
        <v>2</v>
      </c>
      <c r="AF64" s="483">
        <f ca="1">IFERROR(IF(IF(AD64="","",SUMIF(생활!$C$178:$AC$187,AD64,생활!$D$178))=0,IF(AD64="","",SUMIF($AQ$11:$AR$64,AD64,$AR$11)),IF(AD64="","",SUMIF(생활!$C$178:$AC$187,AD64,생활!$D$178))),"")</f>
        <v>9</v>
      </c>
      <c r="AG64" s="556">
        <f ca="1">IFERROR(IF(IF(AD64="","",SUMIF(생활!$C$178:$AC$187,AD64,생활!$D$178))=0,IF(AD64="","",SUMIF($B$11:$C$64,AD64,$C$11)),IF(AD64="","",SUMIF(생활!$C$178:$AC$187,AD64,생활!$D$178))),"")</f>
        <v>9</v>
      </c>
      <c r="AH64" s="483" t="s">
        <v>142</v>
      </c>
      <c r="AI64" s="483">
        <v>11</v>
      </c>
      <c r="AJ64" s="483">
        <f ca="1">IFERROR(IF(IF(AH64="","",SUMIF(생활!$C$178:$AC$187,AH64,생활!$D$178))=0,IF(AH64="","",SUMIF($AQ$11:$AR$64,AH64,$AR$11)),IF(AH64="","",SUMIF(생활!$C$178:$AC$187,AH64,생활!$D$178))),"")</f>
        <v>2.7</v>
      </c>
      <c r="AK64" s="551">
        <f ca="1">IFERROR(IF(IF(AH64="","",SUMIF(생활!$C$178:$AC$187,AH64,생활!$D$178))=0,IF(AH64="","",SUMIF($B$11:$C$64,AH64,$C$11)),IF(AH64="","",SUMIF(생활!$C$178:$AC$187,AH64,생활!$D$178))),"")</f>
        <v>2.7</v>
      </c>
      <c r="AL64" s="567" t="s">
        <v>1378</v>
      </c>
      <c r="AM64" s="483"/>
      <c r="AN64" s="483"/>
      <c r="AO64" s="485"/>
      <c r="AP64" s="144"/>
      <c r="AQ64" s="147" t="s">
        <v>1222</v>
      </c>
      <c r="AR64" s="146">
        <f t="shared" ca="1" si="10"/>
        <v>43</v>
      </c>
      <c r="AS64" s="144"/>
    </row>
    <row r="65" spans="2:45" ht="14.45" customHeight="1" thickTop="1" thickBot="1">
      <c r="I65" s="149"/>
      <c r="AP65" s="144"/>
      <c r="AQ65" s="144"/>
      <c r="AR65" s="144"/>
      <c r="AS65" s="144"/>
    </row>
    <row r="66" spans="2:45" ht="18" customHeight="1" thickTop="1">
      <c r="B66" s="557" t="s">
        <v>1223</v>
      </c>
      <c r="C66" s="558" t="s">
        <v>1179</v>
      </c>
      <c r="D66" s="559" t="s">
        <v>1182</v>
      </c>
      <c r="E66" s="558" t="s">
        <v>1183</v>
      </c>
      <c r="F66" s="560" t="s">
        <v>1394</v>
      </c>
      <c r="G66" s="558" t="s">
        <v>1486</v>
      </c>
      <c r="H66" s="558" t="s">
        <v>1487</v>
      </c>
      <c r="I66" s="558" t="s">
        <v>1393</v>
      </c>
      <c r="J66" s="559" t="s">
        <v>1382</v>
      </c>
      <c r="K66" s="560" t="s">
        <v>1321</v>
      </c>
      <c r="L66" s="558" t="s">
        <v>1326</v>
      </c>
      <c r="M66" s="558" t="s">
        <v>1326</v>
      </c>
      <c r="N66" s="558" t="s">
        <v>1390</v>
      </c>
      <c r="O66" s="558" t="s">
        <v>1390</v>
      </c>
      <c r="P66" s="558" t="s">
        <v>1391</v>
      </c>
      <c r="Q66" s="558" t="s">
        <v>1391</v>
      </c>
      <c r="R66" s="871" t="s">
        <v>1164</v>
      </c>
      <c r="S66" s="870"/>
      <c r="T66" s="870"/>
      <c r="U66" s="872"/>
      <c r="V66" s="870" t="s">
        <v>1165</v>
      </c>
      <c r="W66" s="870"/>
      <c r="X66" s="870"/>
      <c r="Y66" s="870"/>
      <c r="Z66" s="871" t="s">
        <v>1166</v>
      </c>
      <c r="AA66" s="870"/>
      <c r="AB66" s="870"/>
      <c r="AC66" s="872"/>
      <c r="AD66" s="870" t="s">
        <v>1167</v>
      </c>
      <c r="AE66" s="870"/>
      <c r="AF66" s="870"/>
      <c r="AG66" s="870"/>
      <c r="AH66" s="871" t="s">
        <v>1168</v>
      </c>
      <c r="AI66" s="870"/>
      <c r="AJ66" s="870"/>
      <c r="AK66" s="872"/>
      <c r="AL66" s="558" t="s">
        <v>1320</v>
      </c>
      <c r="AM66" s="558" t="s">
        <v>1360</v>
      </c>
      <c r="AN66" s="558" t="s">
        <v>1359</v>
      </c>
      <c r="AO66" s="561" t="s">
        <v>1361</v>
      </c>
      <c r="AP66" s="144"/>
      <c r="AQ66" s="144"/>
      <c r="AR66" s="144"/>
    </row>
    <row r="67" spans="2:45" ht="14.45" customHeight="1">
      <c r="B67" s="464" t="s">
        <v>1224</v>
      </c>
      <c r="C67" s="456">
        <v>3</v>
      </c>
      <c r="D67" s="530">
        <f t="shared" ref="D67:D103" ca="1" si="18">IF(U67*Y67*AC67=0,"",(N(S67)*N(U67)+N(W67)*N(Y67)+N(AA67)*N(AC67)+N(AE67)*N(AG67)+N(AI67)*N(AK67)+N(M67))/K67)</f>
        <v>1.8079999999999998</v>
      </c>
      <c r="E67" s="455">
        <f t="shared" ref="E67:E103" ca="1" si="19">IFERROR(IF(C67-D67=-D67,"",C67-D67),"")</f>
        <v>1.1920000000000002</v>
      </c>
      <c r="F67" s="140">
        <f t="shared" ref="F67:F130" ca="1" si="20">IFERROR(IF($C$5/Q67*K67*(C67-ROUNDUP((C67*0.05),0)-D67)&lt;=0,"",$C$5/Q67*K67*(C67-ROUNDUP((C67*0.05),0)-D67)),"")</f>
        <v>94.117647058823621</v>
      </c>
      <c r="G67" s="542">
        <f ca="1">(N(S67)*N(T67)+N(W67)*N(X67)+N(AA67)*N(AB67)+N(AE67)*N(AF67)+N(AI67)*N(AJ67)+N(M67))/K67</f>
        <v>1.8079999999999998</v>
      </c>
      <c r="H67" s="455">
        <f ca="1">IF(C67-G67=-G67,"",C67-G67)</f>
        <v>1.1920000000000002</v>
      </c>
      <c r="I67" s="533">
        <f t="shared" ref="I67:I130" ca="1" si="21">IFERROR(IF($C$5/Q67*K67*(C67-ROUNDUP((C67*0.05),0)-G67)&lt;=0,"",$C$5/Q67*K67*(C67-ROUNDUP((C67*0.05),0)-G67)),"")</f>
        <v>94.117647058823621</v>
      </c>
      <c r="J67" s="538">
        <v>2</v>
      </c>
      <c r="K67" s="539">
        <v>10</v>
      </c>
      <c r="L67" s="456">
        <v>20</v>
      </c>
      <c r="M67" s="456">
        <f>IF(L67=1,1,ROUNDDOWN((1-$F$8)*L67,0))</f>
        <v>17</v>
      </c>
      <c r="N67" s="456">
        <v>2709</v>
      </c>
      <c r="O67" s="456">
        <f>ROUNDDOWN((1-$F$6)*N67,0)</f>
        <v>2519</v>
      </c>
      <c r="P67" s="456">
        <v>216</v>
      </c>
      <c r="Q67" s="456">
        <f>IF(P67=1,1,ROUNDDOWN((1-$F$7)*P67,0))</f>
        <v>204</v>
      </c>
      <c r="R67" s="538" t="s">
        <v>5</v>
      </c>
      <c r="S67" s="456">
        <v>15</v>
      </c>
      <c r="T67" s="456">
        <f ca="1">IFERROR(IF(IF(R67="","",SUMIF(생활!$C$178:$AC$187,R67,생활!$D$178))=0,IF(R67="","",SUMIF($AQ$67:$AR$146,R67,$AR$67)),IF(R67="","",SUMIF(생활!$C$178:$AC$187,R67,생활!$D$178))),"")</f>
        <v>0.01</v>
      </c>
      <c r="U67" s="545">
        <f ca="1">IFERROR(IF(IF(R67="","",SUMIF(생활!$C$178:$AC$187,R67,생활!$D$178))=0,IF(R67="","",SUMIF($B$67:$C$146,R67,$C$67)),IF(R67="","",SUMIF(생활!$C$178:$AC$187,R67,생활!$D$178))),"")</f>
        <v>0.01</v>
      </c>
      <c r="V67" s="456" t="s">
        <v>150</v>
      </c>
      <c r="W67" s="456">
        <v>13</v>
      </c>
      <c r="X67" s="456">
        <f ca="1">IFERROR(IF(IF(V67="","",SUMIF(생활!$C$178:$AC$187,V67,생활!$D$178))=0,IF(V67="","",SUMIF($AQ$67:$AR$146,V67,$AR$67)),IF(V67="","",SUMIF(생활!$C$178:$AC$187,V67,생활!$D$178))),"")</f>
        <v>0.01</v>
      </c>
      <c r="Y67" s="454">
        <f ca="1">IFERROR(IF(IF(V67="","",SUMIF(생활!$C$178:$AC$187,V67,생활!$D$178))=0,IF(V67="","",SUMIF($B$67:$C$146,V67,$C$67)),IF(V67="","",SUMIF(생활!$C$178:$AC$187,V67,생활!$D$178))),"")</f>
        <v>0.01</v>
      </c>
      <c r="Z67" s="538" t="s">
        <v>6</v>
      </c>
      <c r="AA67" s="456">
        <v>8</v>
      </c>
      <c r="AB67" s="456">
        <f ca="1">IFERROR(IF(IF(Z67="","",SUMIF(생활!$C$178:$AC$187,Z67,생활!$D$178))=0,IF(Z67="","",SUMIF($AQ$67:$AR$146,Z67,$AR$67)),IF(Z67="","",SUMIF(생활!$C$178:$AC$187,Z67,생활!$D$178))),"")</f>
        <v>0.1</v>
      </c>
      <c r="AC67" s="545">
        <f ca="1">IFERROR(IF(IF(Z67="","",SUMIF(생활!$C$178:$AC$187,Z67,생활!$D$178))=0,IF(Z67="","",SUMIF($B$67:$C$146,Z67,$C$67)),IF(Z67="","",SUMIF(생활!$C$178:$AC$187,Z67,생활!$D$178))),"")</f>
        <v>0.1</v>
      </c>
      <c r="AD67" s="456"/>
      <c r="AE67" s="456"/>
      <c r="AF67" s="456"/>
      <c r="AG67" s="456"/>
      <c r="AH67" s="538"/>
      <c r="AI67" s="456"/>
      <c r="AJ67" s="456"/>
      <c r="AK67" s="539"/>
      <c r="AL67" s="471" t="s">
        <v>1406</v>
      </c>
      <c r="AM67" s="456"/>
      <c r="AN67" s="456"/>
      <c r="AO67" s="465"/>
      <c r="AP67" s="144"/>
      <c r="AQ67" s="147" t="s">
        <v>1224</v>
      </c>
      <c r="AR67" s="146">
        <f ca="1">IF(E67&lt;0,C67,D67)</f>
        <v>1.8079999999999998</v>
      </c>
    </row>
    <row r="68" spans="2:45" ht="14.45" customHeight="1">
      <c r="B68" s="466" t="s">
        <v>1225</v>
      </c>
      <c r="C68" s="96">
        <v>15</v>
      </c>
      <c r="D68" s="532">
        <f t="shared" ca="1" si="18"/>
        <v>5.68</v>
      </c>
      <c r="E68" s="140">
        <f t="shared" ca="1" si="19"/>
        <v>9.32</v>
      </c>
      <c r="F68" s="533">
        <f t="shared" ca="1" si="20"/>
        <v>3058.8235294117649</v>
      </c>
      <c r="G68" s="148">
        <f t="shared" ref="G68:G131" ca="1" si="22">(N(S68)*N(T68)+N(W68)*N(X68)+N(AA68)*N(AB68)+N(AE68)*N(AF68)+N(AI68)*N(AJ68)+N(M68))/K68</f>
        <v>4.4879999999999995</v>
      </c>
      <c r="H68" s="140">
        <f t="shared" ref="H68:H131" ca="1" si="23">IF(C68-G68=-G68,"",C68-G68)</f>
        <v>10.512</v>
      </c>
      <c r="I68" s="140">
        <f t="shared" ca="1" si="21"/>
        <v>3497.0588235294117</v>
      </c>
      <c r="J68" s="536">
        <v>2</v>
      </c>
      <c r="K68" s="537">
        <v>10</v>
      </c>
      <c r="L68" s="96">
        <v>30</v>
      </c>
      <c r="M68" s="96">
        <f t="shared" ref="M68:M131" si="24">IF(L68=1,1,ROUNDDOWN((1-$F$8)*L68,0))</f>
        <v>25</v>
      </c>
      <c r="N68" s="96">
        <v>3612</v>
      </c>
      <c r="O68" s="96">
        <f t="shared" ref="O68:O131" si="25">ROUNDDOWN((1-$F$6)*N68,0)</f>
        <v>3359</v>
      </c>
      <c r="P68" s="96">
        <v>288</v>
      </c>
      <c r="Q68" s="96">
        <f t="shared" ref="Q68:Q131" si="26">IF(P68=1,1,ROUNDDOWN((1-$F$7)*P68,0))</f>
        <v>272</v>
      </c>
      <c r="R68" s="536" t="s">
        <v>1224</v>
      </c>
      <c r="S68" s="96">
        <v>10</v>
      </c>
      <c r="T68" s="96">
        <f ca="1">IFERROR(IF(IF(R68="","",SUMIF(생활!$C$178:$AC$187,R68,생활!$D$178))=0,IF(R68="","",SUMIF($AQ$67:$AR$146,R68,$AR$67)),IF(R68="","",SUMIF(생활!$C$178:$AC$187,R68,생활!$D$178))),"")</f>
        <v>1.8079999999999998</v>
      </c>
      <c r="U68" s="546">
        <f ca="1">IFERROR(IF(IF(R68="","",SUMIF(생활!$C$178:$AC$187,R68,생활!$D$178))=0,IF(R68="","",SUMIF($B$67:$C$146,R68,$C$67)),IF(R68="","",SUMIF(생활!$C$178:$AC$187,R68,생활!$D$178))),"")</f>
        <v>3</v>
      </c>
      <c r="V68" s="96" t="s">
        <v>6</v>
      </c>
      <c r="W68" s="96">
        <v>15</v>
      </c>
      <c r="X68" s="96">
        <f ca="1">IFERROR(IF(IF(V68="","",SUMIF(생활!$C$178:$AC$187,V68,생활!$D$178))=0,IF(V68="","",SUMIF($AQ$67:$AR$146,V68,$AR$67)),IF(V68="","",SUMIF(생활!$C$178:$AC$187,V68,생활!$D$178))),"")</f>
        <v>0.1</v>
      </c>
      <c r="Y68" s="138">
        <f ca="1">IFERROR(IF(IF(V68="","",SUMIF(생활!$C$178:$AC$187,V68,생활!$D$178))=0,IF(V68="","",SUMIF($B$67:$C$146,V68,$C$67)),IF(V68="","",SUMIF(생활!$C$178:$AC$187,V68,생활!$D$178))),"")</f>
        <v>0.1</v>
      </c>
      <c r="Z68" s="536" t="s">
        <v>8</v>
      </c>
      <c r="AA68" s="96">
        <v>3</v>
      </c>
      <c r="AB68" s="96">
        <f ca="1">IFERROR(IF(IF(Z68="","",SUMIF(생활!$C$178:$AC$187,Z68,생활!$D$178))=0,IF(Z68="","",SUMIF($AQ$67:$AR$146,Z68,$AR$67)),IF(Z68="","",SUMIF(생활!$C$178:$AC$187,Z68,생활!$D$178))),"")</f>
        <v>0.1</v>
      </c>
      <c r="AC68" s="546">
        <f ca="1">IFERROR(IF(IF(Z68="","",SUMIF(생활!$C$178:$AC$187,Z68,생활!$D$178))=0,IF(Z68="","",SUMIF($B$67:$C$146,Z68,$C$67)),IF(Z68="","",SUMIF(생활!$C$178:$AC$187,Z68,생활!$D$178))),"")</f>
        <v>0.1</v>
      </c>
      <c r="AD68" s="96"/>
      <c r="AE68" s="96"/>
      <c r="AF68" s="96"/>
      <c r="AG68" s="96"/>
      <c r="AH68" s="536"/>
      <c r="AI68" s="96"/>
      <c r="AJ68" s="96"/>
      <c r="AK68" s="537"/>
      <c r="AL68" s="139" t="s">
        <v>1426</v>
      </c>
      <c r="AM68" s="96"/>
      <c r="AN68" s="96"/>
      <c r="AO68" s="467"/>
      <c r="AP68" s="144"/>
      <c r="AQ68" s="147" t="s">
        <v>1225</v>
      </c>
      <c r="AR68" s="146">
        <f t="shared" ref="AR68:AR131" ca="1" si="27">IF(E68&lt;0,C68,D68)</f>
        <v>5.68</v>
      </c>
    </row>
    <row r="69" spans="2:45" ht="14.45" customHeight="1">
      <c r="B69" s="466" t="s">
        <v>1226</v>
      </c>
      <c r="C69" s="96">
        <v>25</v>
      </c>
      <c r="D69" s="532">
        <f t="shared" ca="1" si="18"/>
        <v>5.9799999999999995</v>
      </c>
      <c r="E69" s="140">
        <f t="shared" ca="1" si="19"/>
        <v>19.02</v>
      </c>
      <c r="F69" s="533">
        <f t="shared" ca="1" si="20"/>
        <v>6257.3529411764703</v>
      </c>
      <c r="G69" s="148">
        <f t="shared" ca="1" si="22"/>
        <v>4.7879999999999994</v>
      </c>
      <c r="H69" s="140">
        <f t="shared" ca="1" si="23"/>
        <v>20.212</v>
      </c>
      <c r="I69" s="140">
        <f t="shared" ca="1" si="21"/>
        <v>6695.5882352941171</v>
      </c>
      <c r="J69" s="536">
        <v>2</v>
      </c>
      <c r="K69" s="537">
        <v>10</v>
      </c>
      <c r="L69" s="96">
        <v>30</v>
      </c>
      <c r="M69" s="96">
        <f t="shared" si="24"/>
        <v>25</v>
      </c>
      <c r="N69" s="96">
        <v>3612</v>
      </c>
      <c r="O69" s="96">
        <f t="shared" si="25"/>
        <v>3359</v>
      </c>
      <c r="P69" s="96">
        <v>288</v>
      </c>
      <c r="Q69" s="96">
        <f t="shared" si="26"/>
        <v>272</v>
      </c>
      <c r="R69" s="536" t="s">
        <v>1224</v>
      </c>
      <c r="S69" s="96">
        <v>10</v>
      </c>
      <c r="T69" s="96">
        <f ca="1">IFERROR(IF(IF(R69="","",SUMIF(생활!$C$178:$AC$187,R69,생활!$D$178))=0,IF(R69="","",SUMIF($AQ$67:$AR$146,R69,$AR$67)),IF(R69="","",SUMIF(생활!$C$178:$AC$187,R69,생활!$D$178))),"")</f>
        <v>1.8079999999999998</v>
      </c>
      <c r="U69" s="546">
        <f ca="1">IFERROR(IF(IF(R69="","",SUMIF(생활!$C$178:$AC$187,R69,생활!$D$178))=0,IF(R69="","",SUMIF($B$67:$C$146,R69,$C$67)),IF(R69="","",SUMIF(생활!$C$178:$AC$187,R69,생활!$D$178))),"")</f>
        <v>3</v>
      </c>
      <c r="V69" s="96" t="s">
        <v>90</v>
      </c>
      <c r="W69" s="96">
        <v>15</v>
      </c>
      <c r="X69" s="96">
        <f ca="1">IFERROR(IF(IF(V69="","",SUMIF(생활!$C$178:$AC$187,V69,생활!$D$178))=0,IF(V69="","",SUMIF($AQ$67:$AR$146,V69,$AR$67)),IF(V69="","",SUMIF(생활!$C$178:$AC$187,V69,생활!$D$178))),"")</f>
        <v>0.3</v>
      </c>
      <c r="Y69" s="138">
        <f ca="1">IFERROR(IF(IF(V69="","",SUMIF(생활!$C$178:$AC$187,V69,생활!$D$178))=0,IF(V69="","",SUMIF($B$67:$C$146,V69,$C$67)),IF(V69="","",SUMIF(생활!$C$178:$AC$187,V69,생활!$D$178))),"")</f>
        <v>0.3</v>
      </c>
      <c r="Z69" s="536" t="s">
        <v>8</v>
      </c>
      <c r="AA69" s="96">
        <v>3</v>
      </c>
      <c r="AB69" s="96">
        <f ca="1">IFERROR(IF(IF(Z69="","",SUMIF(생활!$C$178:$AC$187,Z69,생활!$D$178))=0,IF(Z69="","",SUMIF($AQ$67:$AR$146,Z69,$AR$67)),IF(Z69="","",SUMIF(생활!$C$178:$AC$187,Z69,생활!$D$178))),"")</f>
        <v>0.1</v>
      </c>
      <c r="AC69" s="546">
        <f ca="1">IFERROR(IF(IF(Z69="","",SUMIF(생활!$C$178:$AC$187,Z69,생활!$D$178))=0,IF(Z69="","",SUMIF($B$67:$C$146,Z69,$C$67)),IF(Z69="","",SUMIF(생활!$C$178:$AC$187,Z69,생활!$D$178))),"")</f>
        <v>0.1</v>
      </c>
      <c r="AD69" s="96"/>
      <c r="AE69" s="96"/>
      <c r="AF69" s="96"/>
      <c r="AG69" s="96"/>
      <c r="AH69" s="536"/>
      <c r="AI69" s="96"/>
      <c r="AJ69" s="96"/>
      <c r="AK69" s="537"/>
      <c r="AL69" s="139" t="s">
        <v>1446</v>
      </c>
      <c r="AM69" s="96"/>
      <c r="AN69" s="96"/>
      <c r="AO69" s="467"/>
      <c r="AP69" s="144"/>
      <c r="AQ69" s="147" t="s">
        <v>1226</v>
      </c>
      <c r="AR69" s="146">
        <f t="shared" ca="1" si="27"/>
        <v>5.9799999999999995</v>
      </c>
    </row>
    <row r="70" spans="2:45" ht="14.45" customHeight="1">
      <c r="B70" s="466" t="s">
        <v>1227</v>
      </c>
      <c r="C70" s="96">
        <v>7</v>
      </c>
      <c r="D70" s="532">
        <f t="shared" ca="1" si="18"/>
        <v>5.68</v>
      </c>
      <c r="E70" s="140">
        <f t="shared" ca="1" si="19"/>
        <v>1.3200000000000003</v>
      </c>
      <c r="F70" s="533">
        <f t="shared" ca="1" si="20"/>
        <v>117.64705882352951</v>
      </c>
      <c r="G70" s="148">
        <f t="shared" ca="1" si="22"/>
        <v>4.4879999999999995</v>
      </c>
      <c r="H70" s="140">
        <f t="shared" ca="1" si="23"/>
        <v>2.5120000000000005</v>
      </c>
      <c r="I70" s="140">
        <f t="shared" ca="1" si="21"/>
        <v>555.88235294117658</v>
      </c>
      <c r="J70" s="536">
        <v>2</v>
      </c>
      <c r="K70" s="537">
        <v>10</v>
      </c>
      <c r="L70" s="96">
        <v>30</v>
      </c>
      <c r="M70" s="96">
        <f t="shared" si="24"/>
        <v>25</v>
      </c>
      <c r="N70" s="96">
        <v>3612</v>
      </c>
      <c r="O70" s="96">
        <f t="shared" si="25"/>
        <v>3359</v>
      </c>
      <c r="P70" s="96">
        <v>288</v>
      </c>
      <c r="Q70" s="96">
        <f t="shared" si="26"/>
        <v>272</v>
      </c>
      <c r="R70" s="536" t="s">
        <v>1224</v>
      </c>
      <c r="S70" s="96">
        <v>10</v>
      </c>
      <c r="T70" s="96">
        <f ca="1">IFERROR(IF(IF(R70="","",SUMIF(생활!$C$178:$AC$187,R70,생활!$D$178))=0,IF(R70="","",SUMIF($AQ$67:$AR$146,R70,$AR$67)),IF(R70="","",SUMIF(생활!$C$178:$AC$187,R70,생활!$D$178))),"")</f>
        <v>1.8079999999999998</v>
      </c>
      <c r="U70" s="546">
        <f ca="1">IFERROR(IF(IF(R70="","",SUMIF(생활!$C$178:$AC$187,R70,생활!$D$178))=0,IF(R70="","",SUMIF($B$67:$C$146,R70,$C$67)),IF(R70="","",SUMIF(생활!$C$178:$AC$187,R70,생활!$D$178))),"")</f>
        <v>3</v>
      </c>
      <c r="V70" s="96" t="s">
        <v>80</v>
      </c>
      <c r="W70" s="96">
        <v>15</v>
      </c>
      <c r="X70" s="96">
        <f ca="1">IFERROR(IF(IF(V70="","",SUMIF(생활!$C$178:$AC$187,V70,생활!$D$178))=0,IF(V70="","",SUMIF($AQ$67:$AR$146,V70,$AR$67)),IF(V70="","",SUMIF(생활!$C$178:$AC$187,V70,생활!$D$178))),"")</f>
        <v>0.1</v>
      </c>
      <c r="Y70" s="138">
        <f ca="1">IFERROR(IF(IF(V70="","",SUMIF(생활!$C$178:$AC$187,V70,생활!$D$178))=0,IF(V70="","",SUMIF($B$67:$C$146,V70,$C$67)),IF(V70="","",SUMIF(생활!$C$178:$AC$187,V70,생활!$D$178))),"")</f>
        <v>0.1</v>
      </c>
      <c r="Z70" s="536" t="s">
        <v>8</v>
      </c>
      <c r="AA70" s="96">
        <v>3</v>
      </c>
      <c r="AB70" s="96">
        <f ca="1">IFERROR(IF(IF(Z70="","",SUMIF(생활!$C$178:$AC$187,Z70,생활!$D$178))=0,IF(Z70="","",SUMIF($AQ$67:$AR$146,Z70,$AR$67)),IF(Z70="","",SUMIF(생활!$C$178:$AC$187,Z70,생활!$D$178))),"")</f>
        <v>0.1</v>
      </c>
      <c r="AC70" s="546">
        <f ca="1">IFERROR(IF(IF(Z70="","",SUMIF(생활!$C$178:$AC$187,Z70,생활!$D$178))=0,IF(Z70="","",SUMIF($B$67:$C$146,Z70,$C$67)),IF(Z70="","",SUMIF(생활!$C$178:$AC$187,Z70,생활!$D$178))),"")</f>
        <v>0.1</v>
      </c>
      <c r="AD70" s="96"/>
      <c r="AE70" s="96"/>
      <c r="AF70" s="96"/>
      <c r="AG70" s="96"/>
      <c r="AH70" s="536"/>
      <c r="AI70" s="96"/>
      <c r="AJ70" s="96"/>
      <c r="AK70" s="537"/>
      <c r="AL70" s="139" t="s">
        <v>1467</v>
      </c>
      <c r="AM70" s="96"/>
      <c r="AN70" s="96"/>
      <c r="AO70" s="467"/>
      <c r="AP70" s="144"/>
      <c r="AQ70" s="147" t="s">
        <v>1227</v>
      </c>
      <c r="AR70" s="146">
        <f t="shared" ca="1" si="27"/>
        <v>5.68</v>
      </c>
    </row>
    <row r="71" spans="2:45" ht="14.45" customHeight="1">
      <c r="B71" s="466" t="s">
        <v>1228</v>
      </c>
      <c r="C71" s="96">
        <v>4</v>
      </c>
      <c r="D71" s="532">
        <f t="shared" ca="1" si="18"/>
        <v>3.22</v>
      </c>
      <c r="E71" s="140">
        <f t="shared" ca="1" si="19"/>
        <v>0.7799999999999998</v>
      </c>
      <c r="F71" s="533" t="str">
        <f t="shared" ca="1" si="20"/>
        <v/>
      </c>
      <c r="G71" s="148">
        <f t="shared" ca="1" si="22"/>
        <v>3.22</v>
      </c>
      <c r="H71" s="140">
        <f t="shared" ca="1" si="23"/>
        <v>0.7799999999999998</v>
      </c>
      <c r="I71" s="140" t="str">
        <f t="shared" ca="1" si="21"/>
        <v/>
      </c>
      <c r="J71" s="536">
        <v>2</v>
      </c>
      <c r="K71" s="537">
        <v>10</v>
      </c>
      <c r="L71" s="96">
        <v>35</v>
      </c>
      <c r="M71" s="96">
        <f t="shared" si="24"/>
        <v>30</v>
      </c>
      <c r="N71" s="96">
        <v>2709</v>
      </c>
      <c r="O71" s="96">
        <f t="shared" si="25"/>
        <v>2519</v>
      </c>
      <c r="P71" s="96">
        <v>216</v>
      </c>
      <c r="Q71" s="96">
        <f t="shared" si="26"/>
        <v>204</v>
      </c>
      <c r="R71" s="536" t="s">
        <v>5</v>
      </c>
      <c r="S71" s="96">
        <v>32</v>
      </c>
      <c r="T71" s="96">
        <f ca="1">IFERROR(IF(IF(R71="","",SUMIF(생활!$C$178:$AC$187,R71,생활!$D$178))=0,IF(R71="","",SUMIF($AQ$67:$AR$146,R71,$AR$67)),IF(R71="","",SUMIF(생활!$C$178:$AC$187,R71,생활!$D$178))),"")</f>
        <v>0.01</v>
      </c>
      <c r="U71" s="546">
        <f ca="1">IFERROR(IF(IF(R71="","",SUMIF(생활!$C$178:$AC$187,R71,생활!$D$178))=0,IF(R71="","",SUMIF($B$67:$C$146,R71,$C$67)),IF(R71="","",SUMIF(생활!$C$178:$AC$187,R71,생활!$D$178))),"")</f>
        <v>0.01</v>
      </c>
      <c r="V71" s="96" t="s">
        <v>150</v>
      </c>
      <c r="W71" s="96">
        <v>28</v>
      </c>
      <c r="X71" s="96">
        <f ca="1">IFERROR(IF(IF(V71="","",SUMIF(생활!$C$178:$AC$187,V71,생활!$D$178))=0,IF(V71="","",SUMIF($AQ$67:$AR$146,V71,$AR$67)),IF(V71="","",SUMIF(생활!$C$178:$AC$187,V71,생활!$D$178))),"")</f>
        <v>0.01</v>
      </c>
      <c r="Y71" s="138">
        <f ca="1">IFERROR(IF(IF(V71="","",SUMIF(생활!$C$178:$AC$187,V71,생활!$D$178))=0,IF(V71="","",SUMIF($B$67:$C$146,V71,$C$67)),IF(V71="","",SUMIF(생활!$C$178:$AC$187,V71,생활!$D$178))),"")</f>
        <v>0.01</v>
      </c>
      <c r="Z71" s="536" t="s">
        <v>6</v>
      </c>
      <c r="AA71" s="96">
        <v>16</v>
      </c>
      <c r="AB71" s="96">
        <f ca="1">IFERROR(IF(IF(Z71="","",SUMIF(생활!$C$178:$AC$187,Z71,생활!$D$178))=0,IF(Z71="","",SUMIF($AQ$67:$AR$146,Z71,$AR$67)),IF(Z71="","",SUMIF(생활!$C$178:$AC$187,Z71,생활!$D$178))),"")</f>
        <v>0.1</v>
      </c>
      <c r="AC71" s="546">
        <f ca="1">IFERROR(IF(IF(Z71="","",SUMIF(생활!$C$178:$AC$187,Z71,생활!$D$178))=0,IF(Z71="","",SUMIF($B$67:$C$146,Z71,$C$67)),IF(Z71="","",SUMIF(생활!$C$178:$AC$187,Z71,생활!$D$178))),"")</f>
        <v>0.1</v>
      </c>
      <c r="AD71" s="96"/>
      <c r="AE71" s="96"/>
      <c r="AF71" s="96"/>
      <c r="AG71" s="96"/>
      <c r="AH71" s="536"/>
      <c r="AI71" s="96"/>
      <c r="AJ71" s="96"/>
      <c r="AK71" s="537"/>
      <c r="AL71" s="139" t="s">
        <v>1407</v>
      </c>
      <c r="AM71" s="96"/>
      <c r="AN71" s="96"/>
      <c r="AO71" s="467"/>
      <c r="AP71" s="144"/>
      <c r="AQ71" s="147" t="s">
        <v>1228</v>
      </c>
      <c r="AR71" s="146">
        <f t="shared" ca="1" si="27"/>
        <v>3.22</v>
      </c>
    </row>
    <row r="72" spans="2:45" ht="14.45" customHeight="1">
      <c r="B72" s="466" t="s">
        <v>1229</v>
      </c>
      <c r="C72" s="96">
        <v>13</v>
      </c>
      <c r="D72" s="532">
        <f t="shared" ca="1" si="18"/>
        <v>8.5599999999999987</v>
      </c>
      <c r="E72" s="140">
        <f t="shared" ca="1" si="19"/>
        <v>4.4400000000000013</v>
      </c>
      <c r="F72" s="533">
        <f t="shared" ca="1" si="20"/>
        <v>1264.7058823529417</v>
      </c>
      <c r="G72" s="148">
        <f t="shared" ca="1" si="22"/>
        <v>7.7800000000000011</v>
      </c>
      <c r="H72" s="140">
        <f t="shared" ca="1" si="23"/>
        <v>5.2199999999999989</v>
      </c>
      <c r="I72" s="140">
        <f t="shared" ca="1" si="21"/>
        <v>1551.4705882352937</v>
      </c>
      <c r="J72" s="536">
        <v>2</v>
      </c>
      <c r="K72" s="537">
        <v>10</v>
      </c>
      <c r="L72" s="96">
        <v>50</v>
      </c>
      <c r="M72" s="96">
        <f t="shared" si="24"/>
        <v>43</v>
      </c>
      <c r="N72" s="96">
        <v>3612</v>
      </c>
      <c r="O72" s="96">
        <f t="shared" si="25"/>
        <v>3359</v>
      </c>
      <c r="P72" s="96">
        <v>288</v>
      </c>
      <c r="Q72" s="96">
        <f t="shared" si="26"/>
        <v>272</v>
      </c>
      <c r="R72" s="536" t="s">
        <v>1228</v>
      </c>
      <c r="S72" s="96">
        <v>10</v>
      </c>
      <c r="T72" s="96">
        <f ca="1">IFERROR(IF(IF(R72="","",SUMIF(생활!$C$178:$AC$187,R72,생활!$D$178))=0,IF(R72="","",SUMIF($AQ$67:$AR$146,R72,$AR$67)),IF(R72="","",SUMIF(생활!$C$178:$AC$187,R72,생활!$D$178))),"")</f>
        <v>3.22</v>
      </c>
      <c r="U72" s="546">
        <f ca="1">IFERROR(IF(IF(R72="","",SUMIF(생활!$C$178:$AC$187,R72,생활!$D$178))=0,IF(R72="","",SUMIF($B$67:$C$146,R72,$C$67)),IF(R72="","",SUMIF(생활!$C$178:$AC$187,R72,생활!$D$178))),"")</f>
        <v>4</v>
      </c>
      <c r="V72" s="96" t="s">
        <v>6</v>
      </c>
      <c r="W72" s="96">
        <v>21</v>
      </c>
      <c r="X72" s="96">
        <f ca="1">IFERROR(IF(IF(V72="","",SUMIF(생활!$C$178:$AC$187,V72,생활!$D$178))=0,IF(V72="","",SUMIF($AQ$67:$AR$146,V72,$AR$67)),IF(V72="","",SUMIF(생활!$C$178:$AC$187,V72,생활!$D$178))),"")</f>
        <v>0.1</v>
      </c>
      <c r="Y72" s="138">
        <f ca="1">IFERROR(IF(IF(V72="","",SUMIF(생활!$C$178:$AC$187,V72,생활!$D$178))=0,IF(V72="","",SUMIF($B$67:$C$146,V72,$C$67)),IF(V72="","",SUMIF(생활!$C$178:$AC$187,V72,생활!$D$178))),"")</f>
        <v>0.1</v>
      </c>
      <c r="Z72" s="536" t="s">
        <v>8</v>
      </c>
      <c r="AA72" s="96">
        <v>5</v>
      </c>
      <c r="AB72" s="96">
        <f ca="1">IFERROR(IF(IF(Z72="","",SUMIF(생활!$C$178:$AC$187,Z72,생활!$D$178))=0,IF(Z72="","",SUMIF($AQ$67:$AR$146,Z72,$AR$67)),IF(Z72="","",SUMIF(생활!$C$178:$AC$187,Z72,생활!$D$178))),"")</f>
        <v>0.1</v>
      </c>
      <c r="AC72" s="546">
        <f ca="1">IFERROR(IF(IF(Z72="","",SUMIF(생활!$C$178:$AC$187,Z72,생활!$D$178))=0,IF(Z72="","",SUMIF($B$67:$C$146,Z72,$C$67)),IF(Z72="","",SUMIF(생활!$C$178:$AC$187,Z72,생활!$D$178))),"")</f>
        <v>0.1</v>
      </c>
      <c r="AD72" s="96"/>
      <c r="AE72" s="96"/>
      <c r="AF72" s="96"/>
      <c r="AG72" s="96"/>
      <c r="AH72" s="536"/>
      <c r="AI72" s="96"/>
      <c r="AJ72" s="96"/>
      <c r="AK72" s="537"/>
      <c r="AL72" s="139" t="s">
        <v>1427</v>
      </c>
      <c r="AM72" s="96"/>
      <c r="AN72" s="96"/>
      <c r="AO72" s="467"/>
      <c r="AP72" s="144"/>
      <c r="AQ72" s="147" t="s">
        <v>1229</v>
      </c>
      <c r="AR72" s="146">
        <f t="shared" ca="1" si="27"/>
        <v>8.5599999999999987</v>
      </c>
    </row>
    <row r="73" spans="2:45" ht="14.45" customHeight="1">
      <c r="B73" s="466" t="s">
        <v>1230</v>
      </c>
      <c r="C73" s="96">
        <v>12</v>
      </c>
      <c r="D73" s="532">
        <f t="shared" ca="1" si="18"/>
        <v>8.98</v>
      </c>
      <c r="E73" s="140">
        <f t="shared" ca="1" si="19"/>
        <v>3.0199999999999996</v>
      </c>
      <c r="F73" s="533">
        <f t="shared" ca="1" si="20"/>
        <v>742.64705882352916</v>
      </c>
      <c r="G73" s="148">
        <f t="shared" ca="1" si="22"/>
        <v>8.1999999999999993</v>
      </c>
      <c r="H73" s="140">
        <f t="shared" ca="1" si="23"/>
        <v>3.8000000000000007</v>
      </c>
      <c r="I73" s="140">
        <f t="shared" ca="1" si="21"/>
        <v>1029.4117647058827</v>
      </c>
      <c r="J73" s="536">
        <v>2</v>
      </c>
      <c r="K73" s="537">
        <v>10</v>
      </c>
      <c r="L73" s="96">
        <v>50</v>
      </c>
      <c r="M73" s="96">
        <f t="shared" si="24"/>
        <v>43</v>
      </c>
      <c r="N73" s="96">
        <v>3612</v>
      </c>
      <c r="O73" s="96">
        <f t="shared" si="25"/>
        <v>3359</v>
      </c>
      <c r="P73" s="96">
        <v>288</v>
      </c>
      <c r="Q73" s="96">
        <f t="shared" si="26"/>
        <v>272</v>
      </c>
      <c r="R73" s="536" t="s">
        <v>1228</v>
      </c>
      <c r="S73" s="96">
        <v>10</v>
      </c>
      <c r="T73" s="96">
        <f ca="1">IFERROR(IF(IF(R73="","",SUMIF(생활!$C$178:$AC$187,R73,생활!$D$178))=0,IF(R73="","",SUMIF($AQ$67:$AR$146,R73,$AR$67)),IF(R73="","",SUMIF(생활!$C$178:$AC$187,R73,생활!$D$178))),"")</f>
        <v>3.22</v>
      </c>
      <c r="U73" s="546">
        <f ca="1">IFERROR(IF(IF(R73="","",SUMIF(생활!$C$178:$AC$187,R73,생활!$D$178))=0,IF(R73="","",SUMIF($B$67:$C$146,R73,$C$67)),IF(R73="","",SUMIF(생활!$C$178:$AC$187,R73,생활!$D$178))),"")</f>
        <v>4</v>
      </c>
      <c r="V73" s="96" t="s">
        <v>90</v>
      </c>
      <c r="W73" s="96">
        <v>21</v>
      </c>
      <c r="X73" s="96">
        <f ca="1">IFERROR(IF(IF(V73="","",SUMIF(생활!$C$178:$AC$187,V73,생활!$D$178))=0,IF(V73="","",SUMIF($AQ$67:$AR$146,V73,$AR$67)),IF(V73="","",SUMIF(생활!$C$178:$AC$187,V73,생활!$D$178))),"")</f>
        <v>0.3</v>
      </c>
      <c r="Y73" s="138">
        <f ca="1">IFERROR(IF(IF(V73="","",SUMIF(생활!$C$178:$AC$187,V73,생활!$D$178))=0,IF(V73="","",SUMIF($B$67:$C$146,V73,$C$67)),IF(V73="","",SUMIF(생활!$C$178:$AC$187,V73,생활!$D$178))),"")</f>
        <v>0.3</v>
      </c>
      <c r="Z73" s="536" t="s">
        <v>8</v>
      </c>
      <c r="AA73" s="96">
        <v>5</v>
      </c>
      <c r="AB73" s="96">
        <f ca="1">IFERROR(IF(IF(Z73="","",SUMIF(생활!$C$178:$AC$187,Z73,생활!$D$178))=0,IF(Z73="","",SUMIF($AQ$67:$AR$146,Z73,$AR$67)),IF(Z73="","",SUMIF(생활!$C$178:$AC$187,Z73,생활!$D$178))),"")</f>
        <v>0.1</v>
      </c>
      <c r="AC73" s="546">
        <f ca="1">IFERROR(IF(IF(Z73="","",SUMIF(생활!$C$178:$AC$187,Z73,생활!$D$178))=0,IF(Z73="","",SUMIF($B$67:$C$146,Z73,$C$67)),IF(Z73="","",SUMIF(생활!$C$178:$AC$187,Z73,생활!$D$178))),"")</f>
        <v>0.1</v>
      </c>
      <c r="AD73" s="96"/>
      <c r="AE73" s="96"/>
      <c r="AF73" s="96"/>
      <c r="AG73" s="96"/>
      <c r="AH73" s="536"/>
      <c r="AI73" s="96"/>
      <c r="AJ73" s="96"/>
      <c r="AK73" s="537"/>
      <c r="AL73" s="139" t="s">
        <v>1447</v>
      </c>
      <c r="AM73" s="96"/>
      <c r="AN73" s="96"/>
      <c r="AO73" s="467"/>
      <c r="AP73" s="144"/>
      <c r="AQ73" s="147" t="s">
        <v>1230</v>
      </c>
      <c r="AR73" s="146">
        <f t="shared" ca="1" si="27"/>
        <v>8.98</v>
      </c>
    </row>
    <row r="74" spans="2:45" ht="14.45" customHeight="1">
      <c r="B74" s="466" t="s">
        <v>1231</v>
      </c>
      <c r="C74" s="96">
        <v>12</v>
      </c>
      <c r="D74" s="532">
        <f t="shared" ca="1" si="18"/>
        <v>8.5599999999999987</v>
      </c>
      <c r="E74" s="140">
        <f t="shared" ca="1" si="19"/>
        <v>3.4400000000000013</v>
      </c>
      <c r="F74" s="533">
        <f t="shared" ca="1" si="20"/>
        <v>897.05882352941217</v>
      </c>
      <c r="G74" s="148">
        <f t="shared" ca="1" si="22"/>
        <v>7.7800000000000011</v>
      </c>
      <c r="H74" s="140">
        <f t="shared" ca="1" si="23"/>
        <v>4.2199999999999989</v>
      </c>
      <c r="I74" s="140">
        <f t="shared" ca="1" si="21"/>
        <v>1183.8235294117642</v>
      </c>
      <c r="J74" s="536">
        <v>2</v>
      </c>
      <c r="K74" s="537">
        <v>10</v>
      </c>
      <c r="L74" s="96">
        <v>50</v>
      </c>
      <c r="M74" s="96">
        <f t="shared" si="24"/>
        <v>43</v>
      </c>
      <c r="N74" s="96">
        <v>3612</v>
      </c>
      <c r="O74" s="96">
        <f t="shared" si="25"/>
        <v>3359</v>
      </c>
      <c r="P74" s="96">
        <v>288</v>
      </c>
      <c r="Q74" s="96">
        <f t="shared" si="26"/>
        <v>272</v>
      </c>
      <c r="R74" s="536" t="s">
        <v>1228</v>
      </c>
      <c r="S74" s="96">
        <v>10</v>
      </c>
      <c r="T74" s="96">
        <f ca="1">IFERROR(IF(IF(R74="","",SUMIF(생활!$C$178:$AC$187,R74,생활!$D$178))=0,IF(R74="","",SUMIF($AQ$67:$AR$146,R74,$AR$67)),IF(R74="","",SUMIF(생활!$C$178:$AC$187,R74,생활!$D$178))),"")</f>
        <v>3.22</v>
      </c>
      <c r="U74" s="546">
        <f ca="1">IFERROR(IF(IF(R74="","",SUMIF(생활!$C$178:$AC$187,R74,생활!$D$178))=0,IF(R74="","",SUMIF($B$67:$C$146,R74,$C$67)),IF(R74="","",SUMIF(생활!$C$178:$AC$187,R74,생활!$D$178))),"")</f>
        <v>4</v>
      </c>
      <c r="V74" s="96" t="s">
        <v>80</v>
      </c>
      <c r="W74" s="96">
        <v>21</v>
      </c>
      <c r="X74" s="96">
        <f ca="1">IFERROR(IF(IF(V74="","",SUMIF(생활!$C$178:$AC$187,V74,생활!$D$178))=0,IF(V74="","",SUMIF($AQ$67:$AR$146,V74,$AR$67)),IF(V74="","",SUMIF(생활!$C$178:$AC$187,V74,생활!$D$178))),"")</f>
        <v>0.1</v>
      </c>
      <c r="Y74" s="138">
        <f ca="1">IFERROR(IF(IF(V74="","",SUMIF(생활!$C$178:$AC$187,V74,생활!$D$178))=0,IF(V74="","",SUMIF($B$67:$C$146,V74,$C$67)),IF(V74="","",SUMIF(생활!$C$178:$AC$187,V74,생활!$D$178))),"")</f>
        <v>0.1</v>
      </c>
      <c r="Z74" s="536" t="s">
        <v>8</v>
      </c>
      <c r="AA74" s="96">
        <v>5</v>
      </c>
      <c r="AB74" s="96">
        <f ca="1">IFERROR(IF(IF(Z74="","",SUMIF(생활!$C$178:$AC$187,Z74,생활!$D$178))=0,IF(Z74="","",SUMIF($AQ$67:$AR$146,Z74,$AR$67)),IF(Z74="","",SUMIF(생활!$C$178:$AC$187,Z74,생활!$D$178))),"")</f>
        <v>0.1</v>
      </c>
      <c r="AC74" s="546">
        <f ca="1">IFERROR(IF(IF(Z74="","",SUMIF(생활!$C$178:$AC$187,Z74,생활!$D$178))=0,IF(Z74="","",SUMIF($B$67:$C$146,Z74,$C$67)),IF(Z74="","",SUMIF(생활!$C$178:$AC$187,Z74,생활!$D$178))),"")</f>
        <v>0.1</v>
      </c>
      <c r="AD74" s="96"/>
      <c r="AE74" s="96"/>
      <c r="AF74" s="96"/>
      <c r="AG74" s="96"/>
      <c r="AH74" s="536"/>
      <c r="AI74" s="96"/>
      <c r="AJ74" s="96"/>
      <c r="AK74" s="537"/>
      <c r="AL74" s="139" t="s">
        <v>1468</v>
      </c>
      <c r="AM74" s="96"/>
      <c r="AN74" s="96"/>
      <c r="AO74" s="467"/>
      <c r="AP74" s="144"/>
      <c r="AQ74" s="147" t="s">
        <v>1231</v>
      </c>
      <c r="AR74" s="146">
        <f t="shared" ca="1" si="27"/>
        <v>8.5599999999999987</v>
      </c>
    </row>
    <row r="75" spans="2:45" ht="14.45" customHeight="1">
      <c r="B75" s="466" t="s">
        <v>1232</v>
      </c>
      <c r="C75" s="96">
        <v>10</v>
      </c>
      <c r="D75" s="532">
        <f t="shared" ca="1" si="18"/>
        <v>6.29</v>
      </c>
      <c r="E75" s="140">
        <f t="shared" ca="1" si="19"/>
        <v>3.71</v>
      </c>
      <c r="F75" s="533">
        <f t="shared" ca="1" si="20"/>
        <v>1328.4313725490197</v>
      </c>
      <c r="G75" s="148">
        <f t="shared" ca="1" si="22"/>
        <v>6.29</v>
      </c>
      <c r="H75" s="140">
        <f t="shared" ca="1" si="23"/>
        <v>3.71</v>
      </c>
      <c r="I75" s="140">
        <f t="shared" ca="1" si="21"/>
        <v>1328.4313725490197</v>
      </c>
      <c r="J75" s="536">
        <v>2</v>
      </c>
      <c r="K75" s="537">
        <v>10</v>
      </c>
      <c r="L75" s="96">
        <v>40</v>
      </c>
      <c r="M75" s="96">
        <f t="shared" si="24"/>
        <v>34</v>
      </c>
      <c r="N75" s="96">
        <v>2709</v>
      </c>
      <c r="O75" s="96">
        <f t="shared" si="25"/>
        <v>2519</v>
      </c>
      <c r="P75" s="96">
        <v>216</v>
      </c>
      <c r="Q75" s="96">
        <f t="shared" si="26"/>
        <v>204</v>
      </c>
      <c r="R75" s="536" t="s">
        <v>93</v>
      </c>
      <c r="S75" s="96">
        <v>10</v>
      </c>
      <c r="T75" s="96">
        <f ca="1">IFERROR(IF(IF(R75="","",SUMIF(생활!$C$178:$AC$187,R75,생활!$D$178))=0,IF(R75="","",SUMIF($AQ$67:$AR$146,R75,$AR$67)),IF(R75="","",SUMIF(생활!$C$178:$AC$187,R75,생활!$D$178))),"")</f>
        <v>2.5</v>
      </c>
      <c r="U75" s="546">
        <f ca="1">IFERROR(IF(IF(R75="","",SUMIF(생활!$C$178:$AC$187,R75,생활!$D$178))=0,IF(R75="","",SUMIF($B$67:$C$146,R75,$C$67)),IF(R75="","",SUMIF(생활!$C$178:$AC$187,R75,생활!$D$178))),"")</f>
        <v>2.5</v>
      </c>
      <c r="V75" s="96" t="s">
        <v>154</v>
      </c>
      <c r="W75" s="96">
        <v>9</v>
      </c>
      <c r="X75" s="96">
        <f ca="1">IFERROR(IF(IF(V75="","",SUMIF(생활!$C$178:$AC$187,V75,생활!$D$178))=0,IF(V75="","",SUMIF($AQ$67:$AR$146,V75,$AR$67)),IF(V75="","",SUMIF(생활!$C$178:$AC$187,V75,생활!$D$178))),"")</f>
        <v>0.1</v>
      </c>
      <c r="Y75" s="138">
        <f ca="1">IFERROR(IF(IF(V75="","",SUMIF(생활!$C$178:$AC$187,V75,생활!$D$178))=0,IF(V75="","",SUMIF($B$67:$C$146,V75,$C$67)),IF(V75="","",SUMIF(생활!$C$178:$AC$187,V75,생활!$D$178))),"")</f>
        <v>0.1</v>
      </c>
      <c r="Z75" s="536" t="s">
        <v>90</v>
      </c>
      <c r="AA75" s="96">
        <v>10</v>
      </c>
      <c r="AB75" s="96">
        <f ca="1">IFERROR(IF(IF(Z75="","",SUMIF(생활!$C$178:$AC$187,Z75,생활!$D$178))=0,IF(Z75="","",SUMIF($AQ$67:$AR$146,Z75,$AR$67)),IF(Z75="","",SUMIF(생활!$C$178:$AC$187,Z75,생활!$D$178))),"")</f>
        <v>0.3</v>
      </c>
      <c r="AC75" s="546">
        <f ca="1">IFERROR(IF(IF(Z75="","",SUMIF(생활!$C$178:$AC$187,Z75,생활!$D$178))=0,IF(Z75="","",SUMIF($B$67:$C$146,Z75,$C$67)),IF(Z75="","",SUMIF(생활!$C$178:$AC$187,Z75,생활!$D$178))),"")</f>
        <v>0.3</v>
      </c>
      <c r="AD75" s="96"/>
      <c r="AE75" s="96"/>
      <c r="AF75" s="96"/>
      <c r="AG75" s="96"/>
      <c r="AH75" s="536"/>
      <c r="AI75" s="96"/>
      <c r="AJ75" s="96"/>
      <c r="AK75" s="537"/>
      <c r="AL75" s="139" t="s">
        <v>1408</v>
      </c>
      <c r="AM75" s="96"/>
      <c r="AN75" s="96"/>
      <c r="AO75" s="467"/>
      <c r="AP75" s="144"/>
      <c r="AQ75" s="147" t="s">
        <v>1232</v>
      </c>
      <c r="AR75" s="146">
        <f t="shared" ca="1" si="27"/>
        <v>6.29</v>
      </c>
    </row>
    <row r="76" spans="2:45" ht="14.45" customHeight="1">
      <c r="B76" s="466" t="s">
        <v>1233</v>
      </c>
      <c r="C76" s="96">
        <v>22</v>
      </c>
      <c r="D76" s="532">
        <f t="shared" ca="1" si="18"/>
        <v>15.330000000000002</v>
      </c>
      <c r="E76" s="140">
        <f t="shared" ca="1" si="19"/>
        <v>6.6699999999999982</v>
      </c>
      <c r="F76" s="533">
        <f t="shared" ca="1" si="20"/>
        <v>1716.9117647058815</v>
      </c>
      <c r="G76" s="148">
        <f t="shared" ca="1" si="22"/>
        <v>11.620000000000001</v>
      </c>
      <c r="H76" s="140">
        <f t="shared" ca="1" si="23"/>
        <v>10.379999999999999</v>
      </c>
      <c r="I76" s="140">
        <f t="shared" ca="1" si="21"/>
        <v>3080.8823529411761</v>
      </c>
      <c r="J76" s="536">
        <v>2</v>
      </c>
      <c r="K76" s="537">
        <v>10</v>
      </c>
      <c r="L76" s="96">
        <v>60</v>
      </c>
      <c r="M76" s="96">
        <f t="shared" si="24"/>
        <v>51</v>
      </c>
      <c r="N76" s="96">
        <v>3612</v>
      </c>
      <c r="O76" s="96">
        <f t="shared" si="25"/>
        <v>3359</v>
      </c>
      <c r="P76" s="96">
        <v>288</v>
      </c>
      <c r="Q76" s="96">
        <f t="shared" si="26"/>
        <v>272</v>
      </c>
      <c r="R76" s="536" t="s">
        <v>1232</v>
      </c>
      <c r="S76" s="96">
        <v>10</v>
      </c>
      <c r="T76" s="96">
        <f ca="1">IFERROR(IF(IF(R76="","",SUMIF(생활!$C$178:$AC$187,R76,생활!$D$178))=0,IF(R76="","",SUMIF($AQ$67:$AR$146,R76,$AR$67)),IF(R76="","",SUMIF(생활!$C$178:$AC$187,R76,생활!$D$178))),"")</f>
        <v>6.29</v>
      </c>
      <c r="U76" s="546">
        <f ca="1">IFERROR(IF(IF(R76="","",SUMIF(생활!$C$178:$AC$187,R76,생활!$D$178))=0,IF(R76="","",SUMIF($B$67:$C$146,R76,$C$67)),IF(R76="","",SUMIF(생활!$C$178:$AC$187,R76,생활!$D$178))),"")</f>
        <v>10</v>
      </c>
      <c r="V76" s="96" t="s">
        <v>6</v>
      </c>
      <c r="W76" s="96">
        <v>19</v>
      </c>
      <c r="X76" s="96">
        <f ca="1">IFERROR(IF(IF(V76="","",SUMIF(생활!$C$178:$AC$187,V76,생활!$D$178))=0,IF(V76="","",SUMIF($AQ$67:$AR$146,V76,$AR$67)),IF(V76="","",SUMIF(생활!$C$178:$AC$187,V76,생활!$D$178))),"")</f>
        <v>0.1</v>
      </c>
      <c r="Y76" s="138">
        <f ca="1">IFERROR(IF(IF(V76="","",SUMIF(생활!$C$178:$AC$187,V76,생활!$D$178))=0,IF(V76="","",SUMIF($B$67:$C$146,V76,$C$67)),IF(V76="","",SUMIF(생활!$C$178:$AC$187,V76,생활!$D$178))),"")</f>
        <v>0.1</v>
      </c>
      <c r="Z76" s="536" t="s">
        <v>100</v>
      </c>
      <c r="AA76" s="96">
        <v>4</v>
      </c>
      <c r="AB76" s="96">
        <f ca="1">IFERROR(IF(IF(Z76="","",SUMIF(생활!$C$178:$AC$187,Z76,생활!$D$178))=0,IF(Z76="","",SUMIF($AQ$67:$AR$146,Z76,$AR$67)),IF(Z76="","",SUMIF(생활!$C$178:$AC$187,Z76,생활!$D$178))),"")</f>
        <v>0.1</v>
      </c>
      <c r="AC76" s="546">
        <f ca="1">IFERROR(IF(IF(Z76="","",SUMIF(생활!$C$178:$AC$187,Z76,생활!$D$178))=0,IF(Z76="","",SUMIF($B$67:$C$146,Z76,$C$67)),IF(Z76="","",SUMIF(생활!$C$178:$AC$187,Z76,생활!$D$178))),"")</f>
        <v>0.1</v>
      </c>
      <c r="AD76" s="96"/>
      <c r="AE76" s="96"/>
      <c r="AF76" s="96"/>
      <c r="AG76" s="96"/>
      <c r="AH76" s="536"/>
      <c r="AI76" s="96"/>
      <c r="AJ76" s="96"/>
      <c r="AK76" s="537"/>
      <c r="AL76" s="139" t="s">
        <v>1428</v>
      </c>
      <c r="AM76" s="96"/>
      <c r="AN76" s="96"/>
      <c r="AO76" s="467"/>
      <c r="AP76" s="144"/>
      <c r="AQ76" s="147" t="s">
        <v>1233</v>
      </c>
      <c r="AR76" s="146">
        <f t="shared" ca="1" si="27"/>
        <v>15.330000000000002</v>
      </c>
    </row>
    <row r="77" spans="2:45" ht="14.45" customHeight="1">
      <c r="B77" s="466" t="s">
        <v>1234</v>
      </c>
      <c r="C77" s="96">
        <v>16</v>
      </c>
      <c r="D77" s="532">
        <f t="shared" ca="1" si="18"/>
        <v>15.710000000000003</v>
      </c>
      <c r="E77" s="140">
        <f t="shared" ca="1" si="19"/>
        <v>0.28999999999999737</v>
      </c>
      <c r="F77" s="533" t="str">
        <f t="shared" ca="1" si="20"/>
        <v/>
      </c>
      <c r="G77" s="148">
        <f t="shared" ca="1" si="22"/>
        <v>12</v>
      </c>
      <c r="H77" s="140">
        <f t="shared" ca="1" si="23"/>
        <v>4</v>
      </c>
      <c r="I77" s="140">
        <f t="shared" ca="1" si="21"/>
        <v>1102.9411764705883</v>
      </c>
      <c r="J77" s="536">
        <v>2</v>
      </c>
      <c r="K77" s="537">
        <v>10</v>
      </c>
      <c r="L77" s="96">
        <v>60</v>
      </c>
      <c r="M77" s="96">
        <f t="shared" si="24"/>
        <v>51</v>
      </c>
      <c r="N77" s="96">
        <v>3612</v>
      </c>
      <c r="O77" s="96">
        <f t="shared" si="25"/>
        <v>3359</v>
      </c>
      <c r="P77" s="96">
        <v>288</v>
      </c>
      <c r="Q77" s="96">
        <f t="shared" si="26"/>
        <v>272</v>
      </c>
      <c r="R77" s="536" t="s">
        <v>1232</v>
      </c>
      <c r="S77" s="96">
        <v>10</v>
      </c>
      <c r="T77" s="96">
        <f ca="1">IFERROR(IF(IF(R77="","",SUMIF(생활!$C$178:$AC$187,R77,생활!$D$178))=0,IF(R77="","",SUMIF($AQ$67:$AR$146,R77,$AR$67)),IF(R77="","",SUMIF(생활!$C$178:$AC$187,R77,생활!$D$178))),"")</f>
        <v>6.29</v>
      </c>
      <c r="U77" s="546">
        <f ca="1">IFERROR(IF(IF(R77="","",SUMIF(생활!$C$178:$AC$187,R77,생활!$D$178))=0,IF(R77="","",SUMIF($B$67:$C$146,R77,$C$67)),IF(R77="","",SUMIF(생활!$C$178:$AC$187,R77,생활!$D$178))),"")</f>
        <v>10</v>
      </c>
      <c r="V77" s="96" t="s">
        <v>90</v>
      </c>
      <c r="W77" s="96">
        <v>19</v>
      </c>
      <c r="X77" s="96">
        <f ca="1">IFERROR(IF(IF(V77="","",SUMIF(생활!$C$178:$AC$187,V77,생활!$D$178))=0,IF(V77="","",SUMIF($AQ$67:$AR$146,V77,$AR$67)),IF(V77="","",SUMIF(생활!$C$178:$AC$187,V77,생활!$D$178))),"")</f>
        <v>0.3</v>
      </c>
      <c r="Y77" s="138">
        <f ca="1">IFERROR(IF(IF(V77="","",SUMIF(생활!$C$178:$AC$187,V77,생활!$D$178))=0,IF(V77="","",SUMIF($B$67:$C$146,V77,$C$67)),IF(V77="","",SUMIF(생활!$C$178:$AC$187,V77,생활!$D$178))),"")</f>
        <v>0.3</v>
      </c>
      <c r="Z77" s="536" t="s">
        <v>100</v>
      </c>
      <c r="AA77" s="96">
        <v>4</v>
      </c>
      <c r="AB77" s="96">
        <f ca="1">IFERROR(IF(IF(Z77="","",SUMIF(생활!$C$178:$AC$187,Z77,생활!$D$178))=0,IF(Z77="","",SUMIF($AQ$67:$AR$146,Z77,$AR$67)),IF(Z77="","",SUMIF(생활!$C$178:$AC$187,Z77,생활!$D$178))),"")</f>
        <v>0.1</v>
      </c>
      <c r="AC77" s="546">
        <f ca="1">IFERROR(IF(IF(Z77="","",SUMIF(생활!$C$178:$AC$187,Z77,생활!$D$178))=0,IF(Z77="","",SUMIF($B$67:$C$146,Z77,$C$67)),IF(Z77="","",SUMIF(생활!$C$178:$AC$187,Z77,생활!$D$178))),"")</f>
        <v>0.1</v>
      </c>
      <c r="AD77" s="96"/>
      <c r="AE77" s="96"/>
      <c r="AF77" s="96"/>
      <c r="AG77" s="96"/>
      <c r="AH77" s="536"/>
      <c r="AI77" s="96"/>
      <c r="AJ77" s="96"/>
      <c r="AK77" s="537"/>
      <c r="AL77" s="139" t="s">
        <v>1448</v>
      </c>
      <c r="AM77" s="96"/>
      <c r="AN77" s="96"/>
      <c r="AO77" s="467"/>
      <c r="AP77" s="144"/>
      <c r="AQ77" s="147" t="s">
        <v>1234</v>
      </c>
      <c r="AR77" s="146">
        <f t="shared" ca="1" si="27"/>
        <v>15.710000000000003</v>
      </c>
    </row>
    <row r="78" spans="2:45" ht="14.45" customHeight="1">
      <c r="B78" s="466" t="s">
        <v>1235</v>
      </c>
      <c r="C78" s="96">
        <v>17</v>
      </c>
      <c r="D78" s="532">
        <f t="shared" ca="1" si="18"/>
        <v>15.330000000000002</v>
      </c>
      <c r="E78" s="140">
        <f t="shared" ca="1" si="19"/>
        <v>1.6699999999999982</v>
      </c>
      <c r="F78" s="533">
        <f t="shared" ca="1" si="20"/>
        <v>246.32352941176401</v>
      </c>
      <c r="G78" s="148">
        <f t="shared" ca="1" si="22"/>
        <v>11.620000000000001</v>
      </c>
      <c r="H78" s="140">
        <f t="shared" ca="1" si="23"/>
        <v>5.379999999999999</v>
      </c>
      <c r="I78" s="140">
        <f t="shared" ca="1" si="21"/>
        <v>1610.2941176470583</v>
      </c>
      <c r="J78" s="536">
        <v>2</v>
      </c>
      <c r="K78" s="537">
        <v>10</v>
      </c>
      <c r="L78" s="96">
        <v>60</v>
      </c>
      <c r="M78" s="96">
        <f t="shared" si="24"/>
        <v>51</v>
      </c>
      <c r="N78" s="96">
        <v>3612</v>
      </c>
      <c r="O78" s="96">
        <f t="shared" si="25"/>
        <v>3359</v>
      </c>
      <c r="P78" s="96">
        <v>288</v>
      </c>
      <c r="Q78" s="96">
        <f t="shared" si="26"/>
        <v>272</v>
      </c>
      <c r="R78" s="536" t="s">
        <v>1232</v>
      </c>
      <c r="S78" s="96">
        <v>10</v>
      </c>
      <c r="T78" s="96">
        <f ca="1">IFERROR(IF(IF(R78="","",SUMIF(생활!$C$178:$AC$187,R78,생활!$D$178))=0,IF(R78="","",SUMIF($AQ$67:$AR$146,R78,$AR$67)),IF(R78="","",SUMIF(생활!$C$178:$AC$187,R78,생활!$D$178))),"")</f>
        <v>6.29</v>
      </c>
      <c r="U78" s="546">
        <f ca="1">IFERROR(IF(IF(R78="","",SUMIF(생활!$C$178:$AC$187,R78,생활!$D$178))=0,IF(R78="","",SUMIF($B$67:$C$146,R78,$C$67)),IF(R78="","",SUMIF(생활!$C$178:$AC$187,R78,생활!$D$178))),"")</f>
        <v>10</v>
      </c>
      <c r="V78" s="96" t="s">
        <v>80</v>
      </c>
      <c r="W78" s="96">
        <v>19</v>
      </c>
      <c r="X78" s="96">
        <f ca="1">IFERROR(IF(IF(V78="","",SUMIF(생활!$C$178:$AC$187,V78,생활!$D$178))=0,IF(V78="","",SUMIF($AQ$67:$AR$146,V78,$AR$67)),IF(V78="","",SUMIF(생활!$C$178:$AC$187,V78,생활!$D$178))),"")</f>
        <v>0.1</v>
      </c>
      <c r="Y78" s="138">
        <f ca="1">IFERROR(IF(IF(V78="","",SUMIF(생활!$C$178:$AC$187,V78,생활!$D$178))=0,IF(V78="","",SUMIF($B$67:$C$146,V78,$C$67)),IF(V78="","",SUMIF(생활!$C$178:$AC$187,V78,생활!$D$178))),"")</f>
        <v>0.1</v>
      </c>
      <c r="Z78" s="536" t="s">
        <v>100</v>
      </c>
      <c r="AA78" s="96">
        <v>4</v>
      </c>
      <c r="AB78" s="96">
        <f ca="1">IFERROR(IF(IF(Z78="","",SUMIF(생활!$C$178:$AC$187,Z78,생활!$D$178))=0,IF(Z78="","",SUMIF($AQ$67:$AR$146,Z78,$AR$67)),IF(Z78="","",SUMIF(생활!$C$178:$AC$187,Z78,생활!$D$178))),"")</f>
        <v>0.1</v>
      </c>
      <c r="AC78" s="546">
        <f ca="1">IFERROR(IF(IF(Z78="","",SUMIF(생활!$C$178:$AC$187,Z78,생활!$D$178))=0,IF(Z78="","",SUMIF($B$67:$C$146,Z78,$C$67)),IF(Z78="","",SUMIF(생활!$C$178:$AC$187,Z78,생활!$D$178))),"")</f>
        <v>0.1</v>
      </c>
      <c r="AD78" s="96"/>
      <c r="AE78" s="96"/>
      <c r="AF78" s="96"/>
      <c r="AG78" s="96"/>
      <c r="AH78" s="536"/>
      <c r="AI78" s="96"/>
      <c r="AJ78" s="96"/>
      <c r="AK78" s="537"/>
      <c r="AL78" s="139" t="s">
        <v>1469</v>
      </c>
      <c r="AM78" s="96"/>
      <c r="AN78" s="96"/>
      <c r="AO78" s="467"/>
      <c r="AP78" s="144"/>
      <c r="AQ78" s="147" t="s">
        <v>1235</v>
      </c>
      <c r="AR78" s="146">
        <f t="shared" ca="1" si="27"/>
        <v>15.330000000000002</v>
      </c>
    </row>
    <row r="79" spans="2:45" ht="14.45" customHeight="1">
      <c r="B79" s="466" t="s">
        <v>1236</v>
      </c>
      <c r="C79" s="96">
        <v>14</v>
      </c>
      <c r="D79" s="532">
        <f t="shared" ca="1" si="18"/>
        <v>11.78</v>
      </c>
      <c r="E79" s="140">
        <f t="shared" ca="1" si="19"/>
        <v>2.2200000000000006</v>
      </c>
      <c r="F79" s="533">
        <f t="shared" ca="1" si="20"/>
        <v>598.03921568627493</v>
      </c>
      <c r="G79" s="148">
        <f t="shared" ca="1" si="22"/>
        <v>11.78</v>
      </c>
      <c r="H79" s="140">
        <f t="shared" ca="1" si="23"/>
        <v>2.2200000000000006</v>
      </c>
      <c r="I79" s="140">
        <f t="shared" ca="1" si="21"/>
        <v>598.03921568627493</v>
      </c>
      <c r="J79" s="536">
        <v>2</v>
      </c>
      <c r="K79" s="537">
        <v>10</v>
      </c>
      <c r="L79" s="96">
        <v>70</v>
      </c>
      <c r="M79" s="96">
        <f t="shared" si="24"/>
        <v>60</v>
      </c>
      <c r="N79" s="96">
        <v>2709</v>
      </c>
      <c r="O79" s="96">
        <f t="shared" si="25"/>
        <v>2519</v>
      </c>
      <c r="P79" s="96">
        <v>216</v>
      </c>
      <c r="Q79" s="96">
        <f t="shared" si="26"/>
        <v>204</v>
      </c>
      <c r="R79" s="536" t="s">
        <v>93</v>
      </c>
      <c r="S79" s="96">
        <v>20</v>
      </c>
      <c r="T79" s="96">
        <f ca="1">IFERROR(IF(IF(R79="","",SUMIF(생활!$C$178:$AC$187,R79,생활!$D$178))=0,IF(R79="","",SUMIF($AQ$67:$AR$146,R79,$AR$67)),IF(R79="","",SUMIF(생활!$C$178:$AC$187,R79,생활!$D$178))),"")</f>
        <v>2.5</v>
      </c>
      <c r="U79" s="546">
        <f ca="1">IFERROR(IF(IF(R79="","",SUMIF(생활!$C$178:$AC$187,R79,생활!$D$178))=0,IF(R79="","",SUMIF($B$67:$C$146,R79,$C$67)),IF(R79="","",SUMIF(생활!$C$178:$AC$187,R79,생활!$D$178))),"")</f>
        <v>2.5</v>
      </c>
      <c r="V79" s="96" t="s">
        <v>154</v>
      </c>
      <c r="W79" s="96">
        <v>18</v>
      </c>
      <c r="X79" s="96">
        <f ca="1">IFERROR(IF(IF(V79="","",SUMIF(생활!$C$178:$AC$187,V79,생활!$D$178))=0,IF(V79="","",SUMIF($AQ$67:$AR$146,V79,$AR$67)),IF(V79="","",SUMIF(생활!$C$178:$AC$187,V79,생활!$D$178))),"")</f>
        <v>0.1</v>
      </c>
      <c r="Y79" s="138">
        <f ca="1">IFERROR(IF(IF(V79="","",SUMIF(생활!$C$178:$AC$187,V79,생활!$D$178))=0,IF(V79="","",SUMIF($B$67:$C$146,V79,$C$67)),IF(V79="","",SUMIF(생활!$C$178:$AC$187,V79,생활!$D$178))),"")</f>
        <v>0.1</v>
      </c>
      <c r="Z79" s="536" t="s">
        <v>90</v>
      </c>
      <c r="AA79" s="96">
        <v>20</v>
      </c>
      <c r="AB79" s="96">
        <f ca="1">IFERROR(IF(IF(Z79="","",SUMIF(생활!$C$178:$AC$187,Z79,생활!$D$178))=0,IF(Z79="","",SUMIF($AQ$67:$AR$146,Z79,$AR$67)),IF(Z79="","",SUMIF(생활!$C$178:$AC$187,Z79,생활!$D$178))),"")</f>
        <v>0.3</v>
      </c>
      <c r="AC79" s="546">
        <f ca="1">IFERROR(IF(IF(Z79="","",SUMIF(생활!$C$178:$AC$187,Z79,생활!$D$178))=0,IF(Z79="","",SUMIF($B$67:$C$146,Z79,$C$67)),IF(Z79="","",SUMIF(생활!$C$178:$AC$187,Z79,생활!$D$178))),"")</f>
        <v>0.3</v>
      </c>
      <c r="AD79" s="96"/>
      <c r="AE79" s="96"/>
      <c r="AF79" s="96"/>
      <c r="AG79" s="96"/>
      <c r="AH79" s="536"/>
      <c r="AI79" s="96"/>
      <c r="AJ79" s="96"/>
      <c r="AK79" s="537"/>
      <c r="AL79" s="139" t="s">
        <v>1409</v>
      </c>
      <c r="AM79" s="96"/>
      <c r="AN79" s="96"/>
      <c r="AO79" s="467"/>
      <c r="AP79" s="144"/>
      <c r="AQ79" s="147" t="s">
        <v>1236</v>
      </c>
      <c r="AR79" s="146">
        <f t="shared" ca="1" si="27"/>
        <v>11.78</v>
      </c>
    </row>
    <row r="80" spans="2:45" ht="14.45" customHeight="1">
      <c r="B80" s="466" t="s">
        <v>1237</v>
      </c>
      <c r="C80" s="96">
        <v>29</v>
      </c>
      <c r="D80" s="532">
        <f t="shared" ca="1" si="18"/>
        <v>23.02</v>
      </c>
      <c r="E80" s="140">
        <f t="shared" ca="1" si="19"/>
        <v>5.98</v>
      </c>
      <c r="F80" s="533">
        <f t="shared" ca="1" si="20"/>
        <v>1463.2352941176471</v>
      </c>
      <c r="G80" s="148">
        <f t="shared" ca="1" si="22"/>
        <v>20.8</v>
      </c>
      <c r="H80" s="140">
        <f t="shared" ca="1" si="23"/>
        <v>8.1999999999999993</v>
      </c>
      <c r="I80" s="140">
        <f t="shared" ca="1" si="21"/>
        <v>2279.411764705882</v>
      </c>
      <c r="J80" s="536">
        <v>2</v>
      </c>
      <c r="K80" s="537">
        <v>10</v>
      </c>
      <c r="L80" s="96">
        <v>100</v>
      </c>
      <c r="M80" s="96">
        <f t="shared" si="24"/>
        <v>86</v>
      </c>
      <c r="N80" s="96">
        <v>3612</v>
      </c>
      <c r="O80" s="96">
        <f t="shared" si="25"/>
        <v>3359</v>
      </c>
      <c r="P80" s="96">
        <v>288</v>
      </c>
      <c r="Q80" s="96">
        <f t="shared" si="26"/>
        <v>272</v>
      </c>
      <c r="R80" s="536" t="s">
        <v>1236</v>
      </c>
      <c r="S80" s="96">
        <v>10</v>
      </c>
      <c r="T80" s="96">
        <f ca="1">IFERROR(IF(IF(R80="","",SUMIF(생활!$C$178:$AC$187,R80,생활!$D$178))=0,IF(R80="","",SUMIF($AQ$67:$AR$146,R80,$AR$67)),IF(R80="","",SUMIF(생활!$C$178:$AC$187,R80,생활!$D$178))),"")</f>
        <v>11.78</v>
      </c>
      <c r="U80" s="546">
        <f ca="1">IFERROR(IF(IF(R80="","",SUMIF(생활!$C$178:$AC$187,R80,생활!$D$178))=0,IF(R80="","",SUMIF($B$67:$C$146,R80,$C$67)),IF(R80="","",SUMIF(생활!$C$178:$AC$187,R80,생활!$D$178))),"")</f>
        <v>14</v>
      </c>
      <c r="V80" s="96" t="s">
        <v>6</v>
      </c>
      <c r="W80" s="96">
        <v>35</v>
      </c>
      <c r="X80" s="96">
        <f ca="1">IFERROR(IF(IF(V80="","",SUMIF(생활!$C$178:$AC$187,V80,생활!$D$178))=0,IF(V80="","",SUMIF($AQ$67:$AR$146,V80,$AR$67)),IF(V80="","",SUMIF(생활!$C$178:$AC$187,V80,생활!$D$178))),"")</f>
        <v>0.1</v>
      </c>
      <c r="Y80" s="138">
        <f ca="1">IFERROR(IF(IF(V80="","",SUMIF(생활!$C$178:$AC$187,V80,생활!$D$178))=0,IF(V80="","",SUMIF($B$67:$C$146,V80,$C$67)),IF(V80="","",SUMIF(생활!$C$178:$AC$187,V80,생활!$D$178))),"")</f>
        <v>0.1</v>
      </c>
      <c r="Z80" s="536" t="s">
        <v>100</v>
      </c>
      <c r="AA80" s="96">
        <v>7</v>
      </c>
      <c r="AB80" s="96">
        <f ca="1">IFERROR(IF(IF(Z80="","",SUMIF(생활!$C$178:$AC$187,Z80,생활!$D$178))=0,IF(Z80="","",SUMIF($AQ$67:$AR$146,Z80,$AR$67)),IF(Z80="","",SUMIF(생활!$C$178:$AC$187,Z80,생활!$D$178))),"")</f>
        <v>0.1</v>
      </c>
      <c r="AC80" s="546">
        <f ca="1">IFERROR(IF(IF(Z80="","",SUMIF(생활!$C$178:$AC$187,Z80,생활!$D$178))=0,IF(Z80="","",SUMIF($B$67:$C$146,Z80,$C$67)),IF(Z80="","",SUMIF(생활!$C$178:$AC$187,Z80,생활!$D$178))),"")</f>
        <v>0.1</v>
      </c>
      <c r="AD80" s="96"/>
      <c r="AE80" s="96"/>
      <c r="AF80" s="96"/>
      <c r="AG80" s="96"/>
      <c r="AH80" s="536"/>
      <c r="AI80" s="96"/>
      <c r="AJ80" s="96"/>
      <c r="AK80" s="537"/>
      <c r="AL80" s="139" t="s">
        <v>1429</v>
      </c>
      <c r="AM80" s="96"/>
      <c r="AN80" s="96"/>
      <c r="AO80" s="467"/>
      <c r="AP80" s="144"/>
      <c r="AQ80" s="147" t="s">
        <v>1237</v>
      </c>
      <c r="AR80" s="146">
        <f t="shared" ca="1" si="27"/>
        <v>23.02</v>
      </c>
    </row>
    <row r="81" spans="2:44" ht="14.45" customHeight="1">
      <c r="B81" s="466" t="s">
        <v>1238</v>
      </c>
      <c r="C81" s="96">
        <v>26</v>
      </c>
      <c r="D81" s="532">
        <f t="shared" ca="1" si="18"/>
        <v>23.72</v>
      </c>
      <c r="E81" s="140">
        <f t="shared" ca="1" si="19"/>
        <v>2.2800000000000011</v>
      </c>
      <c r="F81" s="533">
        <f t="shared" ca="1" si="20"/>
        <v>102.94117647058864</v>
      </c>
      <c r="G81" s="148">
        <f t="shared" ca="1" si="22"/>
        <v>21.5</v>
      </c>
      <c r="H81" s="140">
        <f t="shared" ca="1" si="23"/>
        <v>4.5</v>
      </c>
      <c r="I81" s="140">
        <f t="shared" ca="1" si="21"/>
        <v>919.11764705882342</v>
      </c>
      <c r="J81" s="536">
        <v>2</v>
      </c>
      <c r="K81" s="537">
        <v>10</v>
      </c>
      <c r="L81" s="96">
        <v>100</v>
      </c>
      <c r="M81" s="96">
        <f t="shared" si="24"/>
        <v>86</v>
      </c>
      <c r="N81" s="96">
        <v>3612</v>
      </c>
      <c r="O81" s="96">
        <f t="shared" si="25"/>
        <v>3359</v>
      </c>
      <c r="P81" s="96">
        <v>288</v>
      </c>
      <c r="Q81" s="96">
        <f t="shared" si="26"/>
        <v>272</v>
      </c>
      <c r="R81" s="536" t="s">
        <v>1236</v>
      </c>
      <c r="S81" s="96">
        <v>10</v>
      </c>
      <c r="T81" s="96">
        <f ca="1">IFERROR(IF(IF(R81="","",SUMIF(생활!$C$178:$AC$187,R81,생활!$D$178))=0,IF(R81="","",SUMIF($AQ$67:$AR$146,R81,$AR$67)),IF(R81="","",SUMIF(생활!$C$178:$AC$187,R81,생활!$D$178))),"")</f>
        <v>11.78</v>
      </c>
      <c r="U81" s="546">
        <f ca="1">IFERROR(IF(IF(R81="","",SUMIF(생활!$C$178:$AC$187,R81,생활!$D$178))=0,IF(R81="","",SUMIF($B$67:$C$146,R81,$C$67)),IF(R81="","",SUMIF(생활!$C$178:$AC$187,R81,생활!$D$178))),"")</f>
        <v>14</v>
      </c>
      <c r="V81" s="96" t="s">
        <v>90</v>
      </c>
      <c r="W81" s="96">
        <v>35</v>
      </c>
      <c r="X81" s="96">
        <f ca="1">IFERROR(IF(IF(V81="","",SUMIF(생활!$C$178:$AC$187,V81,생활!$D$178))=0,IF(V81="","",SUMIF($AQ$67:$AR$146,V81,$AR$67)),IF(V81="","",SUMIF(생활!$C$178:$AC$187,V81,생활!$D$178))),"")</f>
        <v>0.3</v>
      </c>
      <c r="Y81" s="138">
        <f ca="1">IFERROR(IF(IF(V81="","",SUMIF(생활!$C$178:$AC$187,V81,생활!$D$178))=0,IF(V81="","",SUMIF($B$67:$C$146,V81,$C$67)),IF(V81="","",SUMIF(생활!$C$178:$AC$187,V81,생활!$D$178))),"")</f>
        <v>0.3</v>
      </c>
      <c r="Z81" s="536" t="s">
        <v>100</v>
      </c>
      <c r="AA81" s="96">
        <v>7</v>
      </c>
      <c r="AB81" s="96">
        <f ca="1">IFERROR(IF(IF(Z81="","",SUMIF(생활!$C$178:$AC$187,Z81,생활!$D$178))=0,IF(Z81="","",SUMIF($AQ$67:$AR$146,Z81,$AR$67)),IF(Z81="","",SUMIF(생활!$C$178:$AC$187,Z81,생활!$D$178))),"")</f>
        <v>0.1</v>
      </c>
      <c r="AC81" s="546">
        <f ca="1">IFERROR(IF(IF(Z81="","",SUMIF(생활!$C$178:$AC$187,Z81,생활!$D$178))=0,IF(Z81="","",SUMIF($B$67:$C$146,Z81,$C$67)),IF(Z81="","",SUMIF(생활!$C$178:$AC$187,Z81,생활!$D$178))),"")</f>
        <v>0.1</v>
      </c>
      <c r="AD81" s="96"/>
      <c r="AE81" s="96"/>
      <c r="AF81" s="96"/>
      <c r="AG81" s="96"/>
      <c r="AH81" s="536"/>
      <c r="AI81" s="96"/>
      <c r="AJ81" s="96"/>
      <c r="AK81" s="537"/>
      <c r="AL81" s="139" t="s">
        <v>1449</v>
      </c>
      <c r="AM81" s="96"/>
      <c r="AN81" s="96"/>
      <c r="AO81" s="467"/>
      <c r="AP81" s="144"/>
      <c r="AQ81" s="147" t="s">
        <v>1238</v>
      </c>
      <c r="AR81" s="146">
        <f t="shared" ca="1" si="27"/>
        <v>23.72</v>
      </c>
    </row>
    <row r="82" spans="2:44" ht="14.45" customHeight="1">
      <c r="B82" s="466" t="s">
        <v>1239</v>
      </c>
      <c r="C82" s="96">
        <v>24</v>
      </c>
      <c r="D82" s="532">
        <f t="shared" ca="1" si="18"/>
        <v>23.02</v>
      </c>
      <c r="E82" s="140">
        <f t="shared" ca="1" si="19"/>
        <v>0.98000000000000043</v>
      </c>
      <c r="F82" s="533" t="str">
        <f t="shared" ca="1" si="20"/>
        <v/>
      </c>
      <c r="G82" s="148">
        <f t="shared" ca="1" si="22"/>
        <v>20.8</v>
      </c>
      <c r="H82" s="140">
        <f t="shared" ca="1" si="23"/>
        <v>3.1999999999999993</v>
      </c>
      <c r="I82" s="140">
        <f t="shared" ca="1" si="21"/>
        <v>441.17647058823502</v>
      </c>
      <c r="J82" s="536">
        <v>2</v>
      </c>
      <c r="K82" s="537">
        <v>10</v>
      </c>
      <c r="L82" s="96">
        <v>100</v>
      </c>
      <c r="M82" s="96">
        <f t="shared" si="24"/>
        <v>86</v>
      </c>
      <c r="N82" s="96">
        <v>3612</v>
      </c>
      <c r="O82" s="96">
        <f t="shared" si="25"/>
        <v>3359</v>
      </c>
      <c r="P82" s="96">
        <v>288</v>
      </c>
      <c r="Q82" s="96">
        <f t="shared" si="26"/>
        <v>272</v>
      </c>
      <c r="R82" s="536" t="s">
        <v>1236</v>
      </c>
      <c r="S82" s="96">
        <v>10</v>
      </c>
      <c r="T82" s="96">
        <f ca="1">IFERROR(IF(IF(R82="","",SUMIF(생활!$C$178:$AC$187,R82,생활!$D$178))=0,IF(R82="","",SUMIF($AQ$67:$AR$146,R82,$AR$67)),IF(R82="","",SUMIF(생활!$C$178:$AC$187,R82,생활!$D$178))),"")</f>
        <v>11.78</v>
      </c>
      <c r="U82" s="546">
        <f ca="1">IFERROR(IF(IF(R82="","",SUMIF(생활!$C$178:$AC$187,R82,생활!$D$178))=0,IF(R82="","",SUMIF($B$67:$C$146,R82,$C$67)),IF(R82="","",SUMIF(생활!$C$178:$AC$187,R82,생활!$D$178))),"")</f>
        <v>14</v>
      </c>
      <c r="V82" s="96" t="s">
        <v>80</v>
      </c>
      <c r="W82" s="96">
        <v>35</v>
      </c>
      <c r="X82" s="96">
        <f ca="1">IFERROR(IF(IF(V82="","",SUMIF(생활!$C$178:$AC$187,V82,생활!$D$178))=0,IF(V82="","",SUMIF($AQ$67:$AR$146,V82,$AR$67)),IF(V82="","",SUMIF(생활!$C$178:$AC$187,V82,생활!$D$178))),"")</f>
        <v>0.1</v>
      </c>
      <c r="Y82" s="138">
        <f ca="1">IFERROR(IF(IF(V82="","",SUMIF(생활!$C$178:$AC$187,V82,생활!$D$178))=0,IF(V82="","",SUMIF($B$67:$C$146,V82,$C$67)),IF(V82="","",SUMIF(생활!$C$178:$AC$187,V82,생활!$D$178))),"")</f>
        <v>0.1</v>
      </c>
      <c r="Z82" s="536" t="s">
        <v>100</v>
      </c>
      <c r="AA82" s="96">
        <v>7</v>
      </c>
      <c r="AB82" s="96">
        <f ca="1">IFERROR(IF(IF(Z82="","",SUMIF(생활!$C$178:$AC$187,Z82,생활!$D$178))=0,IF(Z82="","",SUMIF($AQ$67:$AR$146,Z82,$AR$67)),IF(Z82="","",SUMIF(생활!$C$178:$AC$187,Z82,생활!$D$178))),"")</f>
        <v>0.1</v>
      </c>
      <c r="AC82" s="546">
        <f ca="1">IFERROR(IF(IF(Z82="","",SUMIF(생활!$C$178:$AC$187,Z82,생활!$D$178))=0,IF(Z82="","",SUMIF($B$67:$C$146,Z82,$C$67)),IF(Z82="","",SUMIF(생활!$C$178:$AC$187,Z82,생활!$D$178))),"")</f>
        <v>0.1</v>
      </c>
      <c r="AD82" s="96"/>
      <c r="AE82" s="96"/>
      <c r="AF82" s="96"/>
      <c r="AG82" s="96"/>
      <c r="AH82" s="536"/>
      <c r="AI82" s="96"/>
      <c r="AJ82" s="96"/>
      <c r="AK82" s="537"/>
      <c r="AL82" s="139" t="s">
        <v>1470</v>
      </c>
      <c r="AM82" s="96"/>
      <c r="AN82" s="96"/>
      <c r="AO82" s="467"/>
      <c r="AP82" s="144"/>
      <c r="AQ82" s="147" t="s">
        <v>1239</v>
      </c>
      <c r="AR82" s="146">
        <f t="shared" ca="1" si="27"/>
        <v>23.02</v>
      </c>
    </row>
    <row r="83" spans="2:44" ht="14.45" customHeight="1">
      <c r="B83" s="466" t="s">
        <v>1240</v>
      </c>
      <c r="C83" s="96">
        <v>18</v>
      </c>
      <c r="D83" s="532">
        <f t="shared" ca="1" si="18"/>
        <v>15.910000000000002</v>
      </c>
      <c r="E83" s="140">
        <f t="shared" ca="1" si="19"/>
        <v>2.0899999999999981</v>
      </c>
      <c r="F83" s="533">
        <f t="shared" ca="1" si="20"/>
        <v>534.31372549019522</v>
      </c>
      <c r="G83" s="148">
        <f t="shared" ca="1" si="22"/>
        <v>15.910000000000002</v>
      </c>
      <c r="H83" s="140">
        <f t="shared" ca="1" si="23"/>
        <v>2.0899999999999981</v>
      </c>
      <c r="I83" s="140">
        <f t="shared" ca="1" si="21"/>
        <v>534.31372549019522</v>
      </c>
      <c r="J83" s="536">
        <v>2</v>
      </c>
      <c r="K83" s="537">
        <v>10</v>
      </c>
      <c r="L83" s="96">
        <v>80</v>
      </c>
      <c r="M83" s="96">
        <f t="shared" si="24"/>
        <v>68</v>
      </c>
      <c r="N83" s="96">
        <v>2709</v>
      </c>
      <c r="O83" s="96">
        <f t="shared" si="25"/>
        <v>2519</v>
      </c>
      <c r="P83" s="96">
        <v>216</v>
      </c>
      <c r="Q83" s="96">
        <f t="shared" si="26"/>
        <v>204</v>
      </c>
      <c r="R83" s="536" t="s">
        <v>95</v>
      </c>
      <c r="S83" s="96">
        <v>12</v>
      </c>
      <c r="T83" s="96">
        <f ca="1">IFERROR(IF(IF(R83="","",SUMIF(생활!$C$178:$AC$187,R83,생활!$D$178))=0,IF(R83="","",SUMIF($AQ$67:$AR$146,R83,$AR$67)),IF(R83="","",SUMIF(생활!$C$178:$AC$187,R83,생활!$D$178))),"")</f>
        <v>7.4</v>
      </c>
      <c r="U83" s="546">
        <f ca="1">IFERROR(IF(IF(R83="","",SUMIF(생활!$C$178:$AC$187,R83,생활!$D$178))=0,IF(R83="","",SUMIF($B$67:$C$146,R83,$C$67)),IF(R83="","",SUMIF(생활!$C$178:$AC$187,R83,생활!$D$178))),"")</f>
        <v>7.4</v>
      </c>
      <c r="V83" s="96" t="s">
        <v>153</v>
      </c>
      <c r="W83" s="96">
        <v>11</v>
      </c>
      <c r="X83" s="96">
        <f ca="1">IFERROR(IF(IF(V83="","",SUMIF(생활!$C$178:$AC$187,V83,생활!$D$178))=0,IF(V83="","",SUMIF($AQ$67:$AR$146,V83,$AR$67)),IF(V83="","",SUMIF(생활!$C$178:$AC$187,V83,생활!$D$178))),"")</f>
        <v>0.1</v>
      </c>
      <c r="Y83" s="138">
        <f ca="1">IFERROR(IF(IF(V83="","",SUMIF(생활!$C$178:$AC$187,V83,생활!$D$178))=0,IF(V83="","",SUMIF($B$67:$C$146,V83,$C$67)),IF(V83="","",SUMIF(생활!$C$178:$AC$187,V83,생활!$D$178))),"")</f>
        <v>0.1</v>
      </c>
      <c r="Z83" s="536" t="s">
        <v>80</v>
      </c>
      <c r="AA83" s="96">
        <v>12</v>
      </c>
      <c r="AB83" s="96">
        <f ca="1">IFERROR(IF(IF(Z83="","",SUMIF(생활!$C$178:$AC$187,Z83,생활!$D$178))=0,IF(Z83="","",SUMIF($AQ$67:$AR$146,Z83,$AR$67)),IF(Z83="","",SUMIF(생활!$C$178:$AC$187,Z83,생활!$D$178))),"")</f>
        <v>0.1</v>
      </c>
      <c r="AC83" s="546">
        <f ca="1">IFERROR(IF(IF(Z83="","",SUMIF(생활!$C$178:$AC$187,Z83,생활!$D$178))=0,IF(Z83="","",SUMIF($B$67:$C$146,Z83,$C$67)),IF(Z83="","",SUMIF(생활!$C$178:$AC$187,Z83,생활!$D$178))),"")</f>
        <v>0.1</v>
      </c>
      <c r="AD83" s="96"/>
      <c r="AE83" s="96"/>
      <c r="AF83" s="96"/>
      <c r="AG83" s="96"/>
      <c r="AH83" s="536"/>
      <c r="AI83" s="96"/>
      <c r="AJ83" s="96"/>
      <c r="AK83" s="537"/>
      <c r="AL83" s="139" t="s">
        <v>1410</v>
      </c>
      <c r="AM83" s="96"/>
      <c r="AN83" s="96"/>
      <c r="AO83" s="467"/>
      <c r="AP83" s="144"/>
      <c r="AQ83" s="147" t="s">
        <v>1240</v>
      </c>
      <c r="AR83" s="146">
        <f t="shared" ca="1" si="27"/>
        <v>15.910000000000002</v>
      </c>
    </row>
    <row r="84" spans="2:44" ht="14.45" customHeight="1">
      <c r="B84" s="466" t="s">
        <v>1241</v>
      </c>
      <c r="C84" s="96">
        <v>28</v>
      </c>
      <c r="D84" s="532">
        <f t="shared" ca="1" si="18"/>
        <v>28.580000000000002</v>
      </c>
      <c r="E84" s="140">
        <f t="shared" ca="1" si="19"/>
        <v>-0.58000000000000185</v>
      </c>
      <c r="F84" s="533" t="str">
        <f t="shared" ca="1" si="20"/>
        <v/>
      </c>
      <c r="G84" s="148">
        <f t="shared" ca="1" si="22"/>
        <v>26.490000000000002</v>
      </c>
      <c r="H84" s="140">
        <f t="shared" ca="1" si="23"/>
        <v>1.509999999999998</v>
      </c>
      <c r="I84" s="140" t="str">
        <f t="shared" ca="1" si="21"/>
        <v/>
      </c>
      <c r="J84" s="536">
        <v>2</v>
      </c>
      <c r="K84" s="537">
        <v>10</v>
      </c>
      <c r="L84" s="96">
        <v>120</v>
      </c>
      <c r="M84" s="96">
        <f t="shared" si="24"/>
        <v>103</v>
      </c>
      <c r="N84" s="96">
        <v>3612</v>
      </c>
      <c r="O84" s="96">
        <f t="shared" si="25"/>
        <v>3359</v>
      </c>
      <c r="P84" s="96">
        <v>288</v>
      </c>
      <c r="Q84" s="96">
        <f t="shared" si="26"/>
        <v>272</v>
      </c>
      <c r="R84" s="536" t="s">
        <v>1240</v>
      </c>
      <c r="S84" s="96">
        <v>10</v>
      </c>
      <c r="T84" s="96">
        <f ca="1">IFERROR(IF(IF(R84="","",SUMIF(생활!$C$178:$AC$187,R84,생활!$D$178))=0,IF(R84="","",SUMIF($AQ$67:$AR$146,R84,$AR$67)),IF(R84="","",SUMIF(생활!$C$178:$AC$187,R84,생활!$D$178))),"")</f>
        <v>15.910000000000002</v>
      </c>
      <c r="U84" s="546">
        <f ca="1">IFERROR(IF(IF(R84="","",SUMIF(생활!$C$178:$AC$187,R84,생활!$D$178))=0,IF(R84="","",SUMIF($B$67:$C$146,R84,$C$67)),IF(R84="","",SUMIF(생활!$C$178:$AC$187,R84,생활!$D$178))),"")</f>
        <v>18</v>
      </c>
      <c r="V84" s="96" t="s">
        <v>6</v>
      </c>
      <c r="W84" s="96">
        <v>23</v>
      </c>
      <c r="X84" s="96">
        <f ca="1">IFERROR(IF(IF(V84="","",SUMIF(생활!$C$178:$AC$187,V84,생활!$D$178))=0,IF(V84="","",SUMIF($AQ$67:$AR$146,V84,$AR$67)),IF(V84="","",SUMIF(생활!$C$178:$AC$187,V84,생활!$D$178))),"")</f>
        <v>0.1</v>
      </c>
      <c r="Y84" s="138">
        <f ca="1">IFERROR(IF(IF(V84="","",SUMIF(생활!$C$178:$AC$187,V84,생활!$D$178))=0,IF(V84="","",SUMIF($B$67:$C$146,V84,$C$67)),IF(V84="","",SUMIF(생활!$C$178:$AC$187,V84,생활!$D$178))),"")</f>
        <v>0.1</v>
      </c>
      <c r="Z84" s="536" t="s">
        <v>81</v>
      </c>
      <c r="AA84" s="96">
        <v>5</v>
      </c>
      <c r="AB84" s="96">
        <f ca="1">IFERROR(IF(IF(Z84="","",SUMIF(생활!$C$178:$AC$187,Z84,생활!$D$178))=0,IF(Z84="","",SUMIF($AQ$67:$AR$146,Z84,$AR$67)),IF(Z84="","",SUMIF(생활!$C$178:$AC$187,Z84,생활!$D$178))),"")</f>
        <v>0.1</v>
      </c>
      <c r="AC84" s="546">
        <f ca="1">IFERROR(IF(IF(Z84="","",SUMIF(생활!$C$178:$AC$187,Z84,생활!$D$178))=0,IF(Z84="","",SUMIF($B$67:$C$146,Z84,$C$67)),IF(Z84="","",SUMIF(생활!$C$178:$AC$187,Z84,생활!$D$178))),"")</f>
        <v>0.1</v>
      </c>
      <c r="AD84" s="96"/>
      <c r="AE84" s="96"/>
      <c r="AF84" s="96"/>
      <c r="AG84" s="96"/>
      <c r="AH84" s="536"/>
      <c r="AI84" s="96"/>
      <c r="AJ84" s="96"/>
      <c r="AK84" s="537"/>
      <c r="AL84" s="139" t="s">
        <v>1430</v>
      </c>
      <c r="AM84" s="96"/>
      <c r="AN84" s="96"/>
      <c r="AO84" s="467"/>
      <c r="AP84" s="144"/>
      <c r="AQ84" s="147" t="s">
        <v>1241</v>
      </c>
      <c r="AR84" s="146">
        <f t="shared" ca="1" si="27"/>
        <v>28</v>
      </c>
    </row>
    <row r="85" spans="2:44" ht="14.45" customHeight="1">
      <c r="B85" s="466" t="s">
        <v>1242</v>
      </c>
      <c r="C85" s="96">
        <v>29</v>
      </c>
      <c r="D85" s="532">
        <f t="shared" ca="1" si="18"/>
        <v>29.04</v>
      </c>
      <c r="E85" s="140">
        <f t="shared" ca="1" si="19"/>
        <v>-3.9999999999999147E-2</v>
      </c>
      <c r="F85" s="533" t="str">
        <f t="shared" ca="1" si="20"/>
        <v/>
      </c>
      <c r="G85" s="148">
        <f t="shared" ca="1" si="22"/>
        <v>26.95</v>
      </c>
      <c r="H85" s="140">
        <f t="shared" ca="1" si="23"/>
        <v>2.0500000000000007</v>
      </c>
      <c r="I85" s="140">
        <f t="shared" ca="1" si="21"/>
        <v>18.38235294117673</v>
      </c>
      <c r="J85" s="536">
        <v>2</v>
      </c>
      <c r="K85" s="537">
        <v>10</v>
      </c>
      <c r="L85" s="96">
        <v>120</v>
      </c>
      <c r="M85" s="96">
        <f t="shared" si="24"/>
        <v>103</v>
      </c>
      <c r="N85" s="96">
        <v>3612</v>
      </c>
      <c r="O85" s="96">
        <f t="shared" si="25"/>
        <v>3359</v>
      </c>
      <c r="P85" s="96">
        <v>288</v>
      </c>
      <c r="Q85" s="96">
        <f t="shared" si="26"/>
        <v>272</v>
      </c>
      <c r="R85" s="536" t="s">
        <v>1240</v>
      </c>
      <c r="S85" s="96">
        <v>10</v>
      </c>
      <c r="T85" s="96">
        <f ca="1">IFERROR(IF(IF(R85="","",SUMIF(생활!$C$178:$AC$187,R85,생활!$D$178))=0,IF(R85="","",SUMIF($AQ$67:$AR$146,R85,$AR$67)),IF(R85="","",SUMIF(생활!$C$178:$AC$187,R85,생활!$D$178))),"")</f>
        <v>15.910000000000002</v>
      </c>
      <c r="U85" s="546">
        <f ca="1">IFERROR(IF(IF(R85="","",SUMIF(생활!$C$178:$AC$187,R85,생활!$D$178))=0,IF(R85="","",SUMIF($B$67:$C$146,R85,$C$67)),IF(R85="","",SUMIF(생활!$C$178:$AC$187,R85,생활!$D$178))),"")</f>
        <v>18</v>
      </c>
      <c r="V85" s="96" t="s">
        <v>90</v>
      </c>
      <c r="W85" s="96">
        <v>23</v>
      </c>
      <c r="X85" s="96">
        <f ca="1">IFERROR(IF(IF(V85="","",SUMIF(생활!$C$178:$AC$187,V85,생활!$D$178))=0,IF(V85="","",SUMIF($AQ$67:$AR$146,V85,$AR$67)),IF(V85="","",SUMIF(생활!$C$178:$AC$187,V85,생활!$D$178))),"")</f>
        <v>0.3</v>
      </c>
      <c r="Y85" s="138">
        <f ca="1">IFERROR(IF(IF(V85="","",SUMIF(생활!$C$178:$AC$187,V85,생활!$D$178))=0,IF(V85="","",SUMIF($B$67:$C$146,V85,$C$67)),IF(V85="","",SUMIF(생활!$C$178:$AC$187,V85,생활!$D$178))),"")</f>
        <v>0.3</v>
      </c>
      <c r="Z85" s="536" t="s">
        <v>81</v>
      </c>
      <c r="AA85" s="96">
        <v>5</v>
      </c>
      <c r="AB85" s="96">
        <f ca="1">IFERROR(IF(IF(Z85="","",SUMIF(생활!$C$178:$AC$187,Z85,생활!$D$178))=0,IF(Z85="","",SUMIF($AQ$67:$AR$146,Z85,$AR$67)),IF(Z85="","",SUMIF(생활!$C$178:$AC$187,Z85,생활!$D$178))),"")</f>
        <v>0.1</v>
      </c>
      <c r="AC85" s="546">
        <f ca="1">IFERROR(IF(IF(Z85="","",SUMIF(생활!$C$178:$AC$187,Z85,생활!$D$178))=0,IF(Z85="","",SUMIF($B$67:$C$146,Z85,$C$67)),IF(Z85="","",SUMIF(생활!$C$178:$AC$187,Z85,생활!$D$178))),"")</f>
        <v>0.1</v>
      </c>
      <c r="AD85" s="96"/>
      <c r="AE85" s="96"/>
      <c r="AF85" s="96"/>
      <c r="AG85" s="96"/>
      <c r="AH85" s="536"/>
      <c r="AI85" s="96"/>
      <c r="AJ85" s="96"/>
      <c r="AK85" s="537"/>
      <c r="AL85" s="139" t="s">
        <v>1450</v>
      </c>
      <c r="AM85" s="96"/>
      <c r="AN85" s="96"/>
      <c r="AO85" s="467"/>
      <c r="AP85" s="144"/>
      <c r="AQ85" s="147" t="s">
        <v>1242</v>
      </c>
      <c r="AR85" s="146">
        <f t="shared" ca="1" si="27"/>
        <v>29</v>
      </c>
    </row>
    <row r="86" spans="2:44" ht="14.45" customHeight="1">
      <c r="B86" s="468" t="s">
        <v>1243</v>
      </c>
      <c r="C86" s="459">
        <v>30</v>
      </c>
      <c r="D86" s="534">
        <f t="shared" ca="1" si="18"/>
        <v>28.580000000000002</v>
      </c>
      <c r="E86" s="458">
        <f t="shared" ca="1" si="19"/>
        <v>1.4199999999999982</v>
      </c>
      <c r="F86" s="535" t="str">
        <f t="shared" ca="1" si="20"/>
        <v/>
      </c>
      <c r="G86" s="472">
        <f t="shared" ca="1" si="22"/>
        <v>26.490000000000002</v>
      </c>
      <c r="H86" s="458">
        <f t="shared" ca="1" si="23"/>
        <v>3.509999999999998</v>
      </c>
      <c r="I86" s="458">
        <f t="shared" ca="1" si="21"/>
        <v>555.1470588235286</v>
      </c>
      <c r="J86" s="540">
        <v>2</v>
      </c>
      <c r="K86" s="541">
        <v>10</v>
      </c>
      <c r="L86" s="459">
        <v>120</v>
      </c>
      <c r="M86" s="459">
        <f t="shared" si="24"/>
        <v>103</v>
      </c>
      <c r="N86" s="459">
        <v>3612</v>
      </c>
      <c r="O86" s="459">
        <f t="shared" si="25"/>
        <v>3359</v>
      </c>
      <c r="P86" s="459">
        <v>288</v>
      </c>
      <c r="Q86" s="459">
        <f t="shared" si="26"/>
        <v>272</v>
      </c>
      <c r="R86" s="540" t="s">
        <v>1240</v>
      </c>
      <c r="S86" s="459">
        <v>10</v>
      </c>
      <c r="T86" s="459">
        <f ca="1">IFERROR(IF(IF(R86="","",SUMIF(생활!$C$178:$AC$187,R86,생활!$D$178))=0,IF(R86="","",SUMIF($AQ$67:$AR$146,R86,$AR$67)),IF(R86="","",SUMIF(생활!$C$178:$AC$187,R86,생활!$D$178))),"")</f>
        <v>15.910000000000002</v>
      </c>
      <c r="U86" s="547">
        <f ca="1">IFERROR(IF(IF(R86="","",SUMIF(생활!$C$178:$AC$187,R86,생활!$D$178))=0,IF(R86="","",SUMIF($B$67:$C$146,R86,$C$67)),IF(R86="","",SUMIF(생활!$C$178:$AC$187,R86,생활!$D$178))),"")</f>
        <v>18</v>
      </c>
      <c r="V86" s="459" t="s">
        <v>80</v>
      </c>
      <c r="W86" s="459">
        <v>23</v>
      </c>
      <c r="X86" s="459">
        <f ca="1">IFERROR(IF(IF(V86="","",SUMIF(생활!$C$178:$AC$187,V86,생활!$D$178))=0,IF(V86="","",SUMIF($AQ$67:$AR$146,V86,$AR$67)),IF(V86="","",SUMIF(생활!$C$178:$AC$187,V86,생활!$D$178))),"")</f>
        <v>0.1</v>
      </c>
      <c r="Y86" s="457">
        <f ca="1">IFERROR(IF(IF(V86="","",SUMIF(생활!$C$178:$AC$187,V86,생활!$D$178))=0,IF(V86="","",SUMIF($B$67:$C$146,V86,$C$67)),IF(V86="","",SUMIF(생활!$C$178:$AC$187,V86,생활!$D$178))),"")</f>
        <v>0.1</v>
      </c>
      <c r="Z86" s="540" t="s">
        <v>81</v>
      </c>
      <c r="AA86" s="459">
        <v>5</v>
      </c>
      <c r="AB86" s="459">
        <f ca="1">IFERROR(IF(IF(Z86="","",SUMIF(생활!$C$178:$AC$187,Z86,생활!$D$178))=0,IF(Z86="","",SUMIF($AQ$67:$AR$146,Z86,$AR$67)),IF(Z86="","",SUMIF(생활!$C$178:$AC$187,Z86,생활!$D$178))),"")</f>
        <v>0.1</v>
      </c>
      <c r="AC86" s="547">
        <f ca="1">IFERROR(IF(IF(Z86="","",SUMIF(생활!$C$178:$AC$187,Z86,생활!$D$178))=0,IF(Z86="","",SUMIF($B$67:$C$146,Z86,$C$67)),IF(Z86="","",SUMIF(생활!$C$178:$AC$187,Z86,생활!$D$178))),"")</f>
        <v>0.1</v>
      </c>
      <c r="AD86" s="459"/>
      <c r="AE86" s="459"/>
      <c r="AF86" s="459"/>
      <c r="AG86" s="459"/>
      <c r="AH86" s="540"/>
      <c r="AI86" s="459"/>
      <c r="AJ86" s="459"/>
      <c r="AK86" s="541"/>
      <c r="AL86" s="473" t="s">
        <v>1472</v>
      </c>
      <c r="AM86" s="459"/>
      <c r="AN86" s="459"/>
      <c r="AO86" s="469"/>
      <c r="AP86" s="144"/>
      <c r="AQ86" s="147" t="s">
        <v>1243</v>
      </c>
      <c r="AR86" s="146">
        <f t="shared" ca="1" si="27"/>
        <v>28.580000000000002</v>
      </c>
    </row>
    <row r="87" spans="2:44" ht="14.45" customHeight="1">
      <c r="B87" s="464" t="s">
        <v>1244</v>
      </c>
      <c r="C87" s="456">
        <v>1</v>
      </c>
      <c r="D87" s="530">
        <f t="shared" ca="1" si="18"/>
        <v>1.798</v>
      </c>
      <c r="E87" s="455">
        <f t="shared" ca="1" si="19"/>
        <v>-0.79800000000000004</v>
      </c>
      <c r="F87" s="531" t="str">
        <f t="shared" ca="1" si="20"/>
        <v/>
      </c>
      <c r="G87" s="470">
        <f t="shared" ca="1" si="22"/>
        <v>1.798</v>
      </c>
      <c r="H87" s="455">
        <f t="shared" ca="1" si="23"/>
        <v>-0.79800000000000004</v>
      </c>
      <c r="I87" s="455" t="str">
        <f t="shared" ca="1" si="21"/>
        <v/>
      </c>
      <c r="J87" s="538">
        <v>2</v>
      </c>
      <c r="K87" s="539">
        <v>10</v>
      </c>
      <c r="L87" s="456">
        <v>20</v>
      </c>
      <c r="M87" s="456">
        <f t="shared" si="24"/>
        <v>17</v>
      </c>
      <c r="N87" s="456">
        <v>2709</v>
      </c>
      <c r="O87" s="456">
        <f t="shared" si="25"/>
        <v>2519</v>
      </c>
      <c r="P87" s="456">
        <v>216</v>
      </c>
      <c r="Q87" s="456">
        <f t="shared" si="26"/>
        <v>204</v>
      </c>
      <c r="R87" s="538" t="s">
        <v>5</v>
      </c>
      <c r="S87" s="456">
        <v>13</v>
      </c>
      <c r="T87" s="456">
        <f ca="1">IFERROR(IF(IF(R87="","",SUMIF(생활!$C$178:$AC$187,R87,생활!$D$178))=0,IF(R87="","",SUMIF($AQ$67:$AR$146,R87,$AR$67)),IF(R87="","",SUMIF(생활!$C$178:$AC$187,R87,생활!$D$178))),"")</f>
        <v>0.01</v>
      </c>
      <c r="U87" s="545">
        <f ca="1">IFERROR(IF(IF(R87="","",SUMIF(생활!$C$178:$AC$187,R87,생활!$D$178))=0,IF(R87="","",SUMIF($B$67:$C$146,R87,$C$67)),IF(R87="","",SUMIF(생활!$C$178:$AC$187,R87,생활!$D$178))),"")</f>
        <v>0.01</v>
      </c>
      <c r="V87" s="456" t="s">
        <v>150</v>
      </c>
      <c r="W87" s="456">
        <v>15</v>
      </c>
      <c r="X87" s="456">
        <f ca="1">IFERROR(IF(IF(V87="","",SUMIF(생활!$C$178:$AC$187,V87,생활!$D$178))=0,IF(V87="","",SUMIF($AQ$67:$AR$146,V87,$AR$67)),IF(V87="","",SUMIF(생활!$C$178:$AC$187,V87,생활!$D$178))),"")</f>
        <v>0.01</v>
      </c>
      <c r="Y87" s="454">
        <f ca="1">IFERROR(IF(IF(V87="","",SUMIF(생활!$C$178:$AC$187,V87,생활!$D$178))=0,IF(V87="","",SUMIF($B$67:$C$146,V87,$C$67)),IF(V87="","",SUMIF(생활!$C$178:$AC$187,V87,생활!$D$178))),"")</f>
        <v>0.01</v>
      </c>
      <c r="Z87" s="538" t="s">
        <v>154</v>
      </c>
      <c r="AA87" s="456">
        <v>7</v>
      </c>
      <c r="AB87" s="456">
        <f ca="1">IFERROR(IF(IF(Z87="","",SUMIF(생활!$C$178:$AC$187,Z87,생활!$D$178))=0,IF(Z87="","",SUMIF($AQ$67:$AR$146,Z87,$AR$67)),IF(Z87="","",SUMIF(생활!$C$178:$AC$187,Z87,생활!$D$178))),"")</f>
        <v>0.1</v>
      </c>
      <c r="AC87" s="545">
        <f ca="1">IFERROR(IF(IF(Z87="","",SUMIF(생활!$C$178:$AC$187,Z87,생활!$D$178))=0,IF(Z87="","",SUMIF($B$67:$C$146,Z87,$C$67)),IF(Z87="","",SUMIF(생활!$C$178:$AC$187,Z87,생활!$D$178))),"")</f>
        <v>0.1</v>
      </c>
      <c r="AD87" s="456"/>
      <c r="AE87" s="456"/>
      <c r="AF87" s="456"/>
      <c r="AG87" s="456"/>
      <c r="AH87" s="538"/>
      <c r="AI87" s="456"/>
      <c r="AJ87" s="456"/>
      <c r="AK87" s="539"/>
      <c r="AL87" s="471" t="s">
        <v>1411</v>
      </c>
      <c r="AM87" s="456"/>
      <c r="AN87" s="456"/>
      <c r="AO87" s="465"/>
      <c r="AP87" s="144"/>
      <c r="AQ87" s="147" t="s">
        <v>1244</v>
      </c>
      <c r="AR87" s="146">
        <f t="shared" ca="1" si="27"/>
        <v>1</v>
      </c>
    </row>
    <row r="88" spans="2:44" ht="14.45" customHeight="1">
      <c r="B88" s="466" t="s">
        <v>1488</v>
      </c>
      <c r="C88" s="96">
        <v>6</v>
      </c>
      <c r="D88" s="532">
        <f t="shared" ca="1" si="18"/>
        <v>3.66</v>
      </c>
      <c r="E88" s="140">
        <f t="shared" ca="1" si="19"/>
        <v>2.34</v>
      </c>
      <c r="F88" s="533">
        <f t="shared" ca="1" si="20"/>
        <v>492.64705882352933</v>
      </c>
      <c r="G88" s="148">
        <f t="shared" ca="1" si="22"/>
        <v>3.66</v>
      </c>
      <c r="H88" s="140">
        <f t="shared" ca="1" si="23"/>
        <v>2.34</v>
      </c>
      <c r="I88" s="140">
        <f t="shared" ca="1" si="21"/>
        <v>492.64705882352933</v>
      </c>
      <c r="J88" s="536">
        <v>2</v>
      </c>
      <c r="K88" s="537">
        <v>10</v>
      </c>
      <c r="L88" s="96">
        <v>30</v>
      </c>
      <c r="M88" s="96">
        <f t="shared" si="24"/>
        <v>25</v>
      </c>
      <c r="N88" s="96">
        <v>3612</v>
      </c>
      <c r="O88" s="96">
        <f t="shared" si="25"/>
        <v>3359</v>
      </c>
      <c r="P88" s="96">
        <v>288</v>
      </c>
      <c r="Q88" s="96">
        <f t="shared" si="26"/>
        <v>272</v>
      </c>
      <c r="R88" s="536" t="s">
        <v>1244</v>
      </c>
      <c r="S88" s="96">
        <v>10</v>
      </c>
      <c r="T88" s="96">
        <f ca="1">IFERROR(IF(IF(R88="","",SUMIF(생활!$C$178:$AC$187,R88,생활!$D$178))=0,IF(R88="","",SUMIF($AQ$67:$AR$146,R88,$AR$67)),IF(R88="","",SUMIF(생활!$C$178:$AC$187,R88,생활!$D$178))),"")</f>
        <v>1</v>
      </c>
      <c r="U88" s="546">
        <f ca="1">IFERROR(IF(IF(R88="","",SUMIF(생활!$C$178:$AC$187,R88,생활!$D$178))=0,IF(R88="","",SUMIF($B$67:$C$146,R88,$C$67)),IF(R88="","",SUMIF(생활!$C$178:$AC$187,R88,생활!$D$178))),"")</f>
        <v>1</v>
      </c>
      <c r="V88" s="96" t="s">
        <v>154</v>
      </c>
      <c r="W88" s="96">
        <v>13</v>
      </c>
      <c r="X88" s="96">
        <f ca="1">IFERROR(IF(IF(V88="","",SUMIF(생활!$C$178:$AC$187,V88,생활!$D$178))=0,IF(V88="","",SUMIF($AQ$67:$AR$146,V88,$AR$67)),IF(V88="","",SUMIF(생활!$C$178:$AC$187,V88,생활!$D$178))),"")</f>
        <v>0.1</v>
      </c>
      <c r="Y88" s="138">
        <f ca="1">IFERROR(IF(IF(V88="","",SUMIF(생활!$C$178:$AC$187,V88,생활!$D$178))=0,IF(V88="","",SUMIF($B$67:$C$146,V88,$C$67)),IF(V88="","",SUMIF(생활!$C$178:$AC$187,V88,생활!$D$178))),"")</f>
        <v>0.1</v>
      </c>
      <c r="Z88" s="536" t="s">
        <v>161</v>
      </c>
      <c r="AA88" s="96">
        <v>3</v>
      </c>
      <c r="AB88" s="96">
        <f ca="1">IFERROR(IF(IF(Z88="","",SUMIF(생활!$C$178:$AC$187,Z88,생활!$D$178))=0,IF(Z88="","",SUMIF($AQ$67:$AR$146,Z88,$AR$67)),IF(Z88="","",SUMIF(생활!$C$178:$AC$187,Z88,생활!$D$178))),"")</f>
        <v>0.1</v>
      </c>
      <c r="AC88" s="546">
        <f ca="1">IFERROR(IF(IF(Z88="","",SUMIF(생활!$C$178:$AC$187,Z88,생활!$D$178))=0,IF(Z88="","",SUMIF($B$67:$C$146,Z88,$C$67)),IF(Z88="","",SUMIF(생활!$C$178:$AC$187,Z88,생활!$D$178))),"")</f>
        <v>0.1</v>
      </c>
      <c r="AD88" s="96"/>
      <c r="AE88" s="96"/>
      <c r="AF88" s="96"/>
      <c r="AG88" s="96"/>
      <c r="AH88" s="536"/>
      <c r="AI88" s="96"/>
      <c r="AJ88" s="96"/>
      <c r="AK88" s="537"/>
      <c r="AL88" s="139" t="s">
        <v>1431</v>
      </c>
      <c r="AM88" s="96"/>
      <c r="AN88" s="96"/>
      <c r="AO88" s="467"/>
      <c r="AP88" s="144"/>
      <c r="AQ88" s="147" t="s">
        <v>1488</v>
      </c>
      <c r="AR88" s="146">
        <f t="shared" ca="1" si="27"/>
        <v>3.66</v>
      </c>
    </row>
    <row r="89" spans="2:44" ht="14.45" customHeight="1">
      <c r="B89" s="466" t="s">
        <v>1245</v>
      </c>
      <c r="C89" s="96">
        <v>6</v>
      </c>
      <c r="D89" s="532">
        <f t="shared" ca="1" si="18"/>
        <v>3.66</v>
      </c>
      <c r="E89" s="140">
        <f t="shared" ca="1" si="19"/>
        <v>2.34</v>
      </c>
      <c r="F89" s="533">
        <f t="shared" ca="1" si="20"/>
        <v>492.64705882352933</v>
      </c>
      <c r="G89" s="148">
        <f t="shared" ca="1" si="22"/>
        <v>3.66</v>
      </c>
      <c r="H89" s="140">
        <f t="shared" ca="1" si="23"/>
        <v>2.34</v>
      </c>
      <c r="I89" s="140">
        <f t="shared" ca="1" si="21"/>
        <v>492.64705882352933</v>
      </c>
      <c r="J89" s="536">
        <v>2</v>
      </c>
      <c r="K89" s="537">
        <v>10</v>
      </c>
      <c r="L89" s="96">
        <v>30</v>
      </c>
      <c r="M89" s="96">
        <f t="shared" si="24"/>
        <v>25</v>
      </c>
      <c r="N89" s="96">
        <v>3612</v>
      </c>
      <c r="O89" s="96">
        <f t="shared" si="25"/>
        <v>3359</v>
      </c>
      <c r="P89" s="96">
        <v>288</v>
      </c>
      <c r="Q89" s="96">
        <f t="shared" si="26"/>
        <v>272</v>
      </c>
      <c r="R89" s="536" t="s">
        <v>1244</v>
      </c>
      <c r="S89" s="96">
        <v>10</v>
      </c>
      <c r="T89" s="96">
        <f ca="1">IFERROR(IF(IF(R89="","",SUMIF(생활!$C$178:$AC$187,R89,생활!$D$178))=0,IF(R89="","",SUMIF($AQ$67:$AR$146,R89,$AR$67)),IF(R89="","",SUMIF(생활!$C$178:$AC$187,R89,생활!$D$178))),"")</f>
        <v>1</v>
      </c>
      <c r="U89" s="546">
        <f ca="1">IFERROR(IF(IF(R89="","",SUMIF(생활!$C$178:$AC$187,R89,생활!$D$178))=0,IF(R89="","",SUMIF($B$67:$C$146,R89,$C$67)),IF(R89="","",SUMIF(생활!$C$178:$AC$187,R89,생활!$D$178))),"")</f>
        <v>1</v>
      </c>
      <c r="V89" s="96" t="s">
        <v>151</v>
      </c>
      <c r="W89" s="96">
        <v>13</v>
      </c>
      <c r="X89" s="96">
        <f ca="1">IFERROR(IF(IF(V89="","",SUMIF(생활!$C$178:$AC$187,V89,생활!$D$178))=0,IF(V89="","",SUMIF($AQ$67:$AR$146,V89,$AR$67)),IF(V89="","",SUMIF(생활!$C$178:$AC$187,V89,생활!$D$178))),"")</f>
        <v>0.1</v>
      </c>
      <c r="Y89" s="138">
        <f ca="1">IFERROR(IF(IF(V89="","",SUMIF(생활!$C$178:$AC$187,V89,생활!$D$178))=0,IF(V89="","",SUMIF($B$67:$C$146,V89,$C$67)),IF(V89="","",SUMIF(생활!$C$178:$AC$187,V89,생활!$D$178))),"")</f>
        <v>0.1</v>
      </c>
      <c r="Z89" s="536" t="s">
        <v>161</v>
      </c>
      <c r="AA89" s="96">
        <v>3</v>
      </c>
      <c r="AB89" s="96">
        <f ca="1">IFERROR(IF(IF(Z89="","",SUMIF(생활!$C$178:$AC$187,Z89,생활!$D$178))=0,IF(Z89="","",SUMIF($AQ$67:$AR$146,Z89,$AR$67)),IF(Z89="","",SUMIF(생활!$C$178:$AC$187,Z89,생활!$D$178))),"")</f>
        <v>0.1</v>
      </c>
      <c r="AC89" s="546">
        <f ca="1">IFERROR(IF(IF(Z89="","",SUMIF(생활!$C$178:$AC$187,Z89,생활!$D$178))=0,IF(Z89="","",SUMIF($B$67:$C$146,Z89,$C$67)),IF(Z89="","",SUMIF(생활!$C$178:$AC$187,Z89,생활!$D$178))),"")</f>
        <v>0.1</v>
      </c>
      <c r="AD89" s="96"/>
      <c r="AE89" s="96"/>
      <c r="AF89" s="96"/>
      <c r="AG89" s="96"/>
      <c r="AH89" s="536"/>
      <c r="AI89" s="96"/>
      <c r="AJ89" s="96"/>
      <c r="AK89" s="537"/>
      <c r="AL89" s="139" t="s">
        <v>1451</v>
      </c>
      <c r="AM89" s="96"/>
      <c r="AN89" s="96"/>
      <c r="AO89" s="467"/>
      <c r="AP89" s="144"/>
      <c r="AQ89" s="147" t="s">
        <v>1245</v>
      </c>
      <c r="AR89" s="146">
        <f t="shared" ca="1" si="27"/>
        <v>3.66</v>
      </c>
    </row>
    <row r="90" spans="2:44" ht="14.45" customHeight="1">
      <c r="B90" s="466" t="s">
        <v>1246</v>
      </c>
      <c r="C90" s="96">
        <v>6</v>
      </c>
      <c r="D90" s="532">
        <f t="shared" ca="1" si="18"/>
        <v>3.66</v>
      </c>
      <c r="E90" s="140">
        <f t="shared" ca="1" si="19"/>
        <v>2.34</v>
      </c>
      <c r="F90" s="533">
        <f t="shared" ca="1" si="20"/>
        <v>492.64705882352933</v>
      </c>
      <c r="G90" s="148">
        <f t="shared" ca="1" si="22"/>
        <v>3.66</v>
      </c>
      <c r="H90" s="140">
        <f t="shared" ca="1" si="23"/>
        <v>2.34</v>
      </c>
      <c r="I90" s="140">
        <f t="shared" ca="1" si="21"/>
        <v>492.64705882352933</v>
      </c>
      <c r="J90" s="536">
        <v>2</v>
      </c>
      <c r="K90" s="537">
        <v>10</v>
      </c>
      <c r="L90" s="96">
        <v>30</v>
      </c>
      <c r="M90" s="96">
        <f t="shared" si="24"/>
        <v>25</v>
      </c>
      <c r="N90" s="96">
        <v>3612</v>
      </c>
      <c r="O90" s="96">
        <f t="shared" si="25"/>
        <v>3359</v>
      </c>
      <c r="P90" s="96">
        <v>288</v>
      </c>
      <c r="Q90" s="96">
        <f t="shared" si="26"/>
        <v>272</v>
      </c>
      <c r="R90" s="536" t="s">
        <v>1244</v>
      </c>
      <c r="S90" s="96">
        <v>10</v>
      </c>
      <c r="T90" s="96">
        <f ca="1">IFERROR(IF(IF(R90="","",SUMIF(생활!$C$178:$AC$187,R90,생활!$D$178))=0,IF(R90="","",SUMIF($AQ$67:$AR$146,R90,$AR$67)),IF(R90="","",SUMIF(생활!$C$178:$AC$187,R90,생활!$D$178))),"")</f>
        <v>1</v>
      </c>
      <c r="U90" s="546">
        <f ca="1">IFERROR(IF(IF(R90="","",SUMIF(생활!$C$178:$AC$187,R90,생활!$D$178))=0,IF(R90="","",SUMIF($B$67:$C$146,R90,$C$67)),IF(R90="","",SUMIF(생활!$C$178:$AC$187,R90,생활!$D$178))),"")</f>
        <v>1</v>
      </c>
      <c r="V90" s="96" t="s">
        <v>153</v>
      </c>
      <c r="W90" s="96">
        <v>13</v>
      </c>
      <c r="X90" s="96">
        <f ca="1">IFERROR(IF(IF(V90="","",SUMIF(생활!$C$178:$AC$187,V90,생활!$D$178))=0,IF(V90="","",SUMIF($AQ$67:$AR$146,V90,$AR$67)),IF(V90="","",SUMIF(생활!$C$178:$AC$187,V90,생활!$D$178))),"")</f>
        <v>0.1</v>
      </c>
      <c r="Y90" s="138">
        <f ca="1">IFERROR(IF(IF(V90="","",SUMIF(생활!$C$178:$AC$187,V90,생활!$D$178))=0,IF(V90="","",SUMIF($B$67:$C$146,V90,$C$67)),IF(V90="","",SUMIF(생활!$C$178:$AC$187,V90,생활!$D$178))),"")</f>
        <v>0.1</v>
      </c>
      <c r="Z90" s="536" t="s">
        <v>161</v>
      </c>
      <c r="AA90" s="96">
        <v>3</v>
      </c>
      <c r="AB90" s="96">
        <f ca="1">IFERROR(IF(IF(Z90="","",SUMIF(생활!$C$178:$AC$187,Z90,생활!$D$178))=0,IF(Z90="","",SUMIF($AQ$67:$AR$146,Z90,$AR$67)),IF(Z90="","",SUMIF(생활!$C$178:$AC$187,Z90,생활!$D$178))),"")</f>
        <v>0.1</v>
      </c>
      <c r="AC90" s="546">
        <f ca="1">IFERROR(IF(IF(Z90="","",SUMIF(생활!$C$178:$AC$187,Z90,생활!$D$178))=0,IF(Z90="","",SUMIF($B$67:$C$146,Z90,$C$67)),IF(Z90="","",SUMIF(생활!$C$178:$AC$187,Z90,생활!$D$178))),"")</f>
        <v>0.1</v>
      </c>
      <c r="AD90" s="96"/>
      <c r="AE90" s="96"/>
      <c r="AF90" s="96"/>
      <c r="AG90" s="96"/>
      <c r="AH90" s="536"/>
      <c r="AI90" s="96"/>
      <c r="AJ90" s="96"/>
      <c r="AK90" s="537"/>
      <c r="AL90" s="139" t="s">
        <v>1471</v>
      </c>
      <c r="AM90" s="96"/>
      <c r="AN90" s="96"/>
      <c r="AO90" s="467"/>
      <c r="AP90" s="144"/>
      <c r="AQ90" s="147" t="s">
        <v>1246</v>
      </c>
      <c r="AR90" s="146">
        <f t="shared" ca="1" si="27"/>
        <v>3.66</v>
      </c>
    </row>
    <row r="91" spans="2:44" ht="14.45" customHeight="1">
      <c r="B91" s="466" t="s">
        <v>1247</v>
      </c>
      <c r="C91" s="96">
        <v>4</v>
      </c>
      <c r="D91" s="532">
        <f t="shared" ca="1" si="18"/>
        <v>3.2</v>
      </c>
      <c r="E91" s="140">
        <f t="shared" ca="1" si="19"/>
        <v>0.79999999999999982</v>
      </c>
      <c r="F91" s="533" t="str">
        <f t="shared" ca="1" si="20"/>
        <v/>
      </c>
      <c r="G91" s="148">
        <f t="shared" ca="1" si="22"/>
        <v>3.2</v>
      </c>
      <c r="H91" s="140">
        <f t="shared" ca="1" si="23"/>
        <v>0.79999999999999982</v>
      </c>
      <c r="I91" s="140" t="str">
        <f t="shared" ca="1" si="21"/>
        <v/>
      </c>
      <c r="J91" s="536">
        <v>2</v>
      </c>
      <c r="K91" s="537">
        <v>10</v>
      </c>
      <c r="L91" s="96">
        <v>35</v>
      </c>
      <c r="M91" s="96">
        <f t="shared" si="24"/>
        <v>30</v>
      </c>
      <c r="N91" s="96">
        <v>2709</v>
      </c>
      <c r="O91" s="96">
        <f t="shared" si="25"/>
        <v>2519</v>
      </c>
      <c r="P91" s="96">
        <v>216</v>
      </c>
      <c r="Q91" s="96">
        <f t="shared" si="26"/>
        <v>204</v>
      </c>
      <c r="R91" s="536" t="s">
        <v>5</v>
      </c>
      <c r="S91" s="96">
        <v>28</v>
      </c>
      <c r="T91" s="96">
        <f ca="1">IFERROR(IF(IF(R91="","",SUMIF(생활!$C$178:$AC$187,R91,생활!$D$178))=0,IF(R91="","",SUMIF($AQ$67:$AR$146,R91,$AR$67)),IF(R91="","",SUMIF(생활!$C$178:$AC$187,R91,생활!$D$178))),"")</f>
        <v>0.01</v>
      </c>
      <c r="U91" s="546">
        <f ca="1">IFERROR(IF(IF(R91="","",SUMIF(생활!$C$178:$AC$187,R91,생활!$D$178))=0,IF(R91="","",SUMIF($B$67:$C$146,R91,$C$67)),IF(R91="","",SUMIF(생활!$C$178:$AC$187,R91,생활!$D$178))),"")</f>
        <v>0.01</v>
      </c>
      <c r="V91" s="96" t="s">
        <v>150</v>
      </c>
      <c r="W91" s="96">
        <v>32</v>
      </c>
      <c r="X91" s="96">
        <f ca="1">IFERROR(IF(IF(V91="","",SUMIF(생활!$C$178:$AC$187,V91,생활!$D$178))=0,IF(V91="","",SUMIF($AQ$67:$AR$146,V91,$AR$67)),IF(V91="","",SUMIF(생활!$C$178:$AC$187,V91,생활!$D$178))),"")</f>
        <v>0.01</v>
      </c>
      <c r="Y91" s="138">
        <f ca="1">IFERROR(IF(IF(V91="","",SUMIF(생활!$C$178:$AC$187,V91,생활!$D$178))=0,IF(V91="","",SUMIF($B$67:$C$146,V91,$C$67)),IF(V91="","",SUMIF(생활!$C$178:$AC$187,V91,생활!$D$178))),"")</f>
        <v>0.01</v>
      </c>
      <c r="Z91" s="536" t="s">
        <v>154</v>
      </c>
      <c r="AA91" s="96">
        <v>14</v>
      </c>
      <c r="AB91" s="96">
        <f ca="1">IFERROR(IF(IF(Z91="","",SUMIF(생활!$C$178:$AC$187,Z91,생활!$D$178))=0,IF(Z91="","",SUMIF($AQ$67:$AR$146,Z91,$AR$67)),IF(Z91="","",SUMIF(생활!$C$178:$AC$187,Z91,생활!$D$178))),"")</f>
        <v>0.1</v>
      </c>
      <c r="AC91" s="546">
        <f ca="1">IFERROR(IF(IF(Z91="","",SUMIF(생활!$C$178:$AC$187,Z91,생활!$D$178))=0,IF(Z91="","",SUMIF($B$67:$C$146,Z91,$C$67)),IF(Z91="","",SUMIF(생활!$C$178:$AC$187,Z91,생활!$D$178))),"")</f>
        <v>0.1</v>
      </c>
      <c r="AD91" s="96"/>
      <c r="AE91" s="96"/>
      <c r="AF91" s="96"/>
      <c r="AG91" s="96"/>
      <c r="AH91" s="536"/>
      <c r="AI91" s="96"/>
      <c r="AJ91" s="96"/>
      <c r="AK91" s="537"/>
      <c r="AL91" s="139" t="s">
        <v>1412</v>
      </c>
      <c r="AM91" s="96"/>
      <c r="AN91" s="96"/>
      <c r="AO91" s="467"/>
      <c r="AP91" s="144"/>
      <c r="AQ91" s="147" t="s">
        <v>1247</v>
      </c>
      <c r="AR91" s="146">
        <f t="shared" ca="1" si="27"/>
        <v>3.2</v>
      </c>
    </row>
    <row r="92" spans="2:44" ht="14.45" customHeight="1">
      <c r="B92" s="466" t="s">
        <v>1248</v>
      </c>
      <c r="C92" s="96">
        <v>11</v>
      </c>
      <c r="D92" s="532">
        <f t="shared" ca="1" si="18"/>
        <v>8.5299999999999994</v>
      </c>
      <c r="E92" s="140">
        <f t="shared" ca="1" si="19"/>
        <v>2.4700000000000006</v>
      </c>
      <c r="F92" s="533">
        <f t="shared" ca="1" si="20"/>
        <v>540.4411764705884</v>
      </c>
      <c r="G92" s="148">
        <f t="shared" ca="1" si="22"/>
        <v>7.7299999999999995</v>
      </c>
      <c r="H92" s="140">
        <f t="shared" ca="1" si="23"/>
        <v>3.2700000000000005</v>
      </c>
      <c r="I92" s="140">
        <f t="shared" ca="1" si="21"/>
        <v>834.55882352941194</v>
      </c>
      <c r="J92" s="536">
        <v>2</v>
      </c>
      <c r="K92" s="537">
        <v>10</v>
      </c>
      <c r="L92" s="96">
        <v>50</v>
      </c>
      <c r="M92" s="96">
        <f t="shared" si="24"/>
        <v>43</v>
      </c>
      <c r="N92" s="96">
        <v>3612</v>
      </c>
      <c r="O92" s="96">
        <f t="shared" si="25"/>
        <v>3359</v>
      </c>
      <c r="P92" s="96">
        <v>288</v>
      </c>
      <c r="Q92" s="96">
        <f t="shared" si="26"/>
        <v>272</v>
      </c>
      <c r="R92" s="536" t="s">
        <v>1247</v>
      </c>
      <c r="S92" s="96">
        <v>10</v>
      </c>
      <c r="T92" s="96">
        <f ca="1">IFERROR(IF(IF(R92="","",SUMIF(생활!$C$178:$AC$187,R92,생활!$D$178))=0,IF(R92="","",SUMIF($AQ$67:$AR$146,R92,$AR$67)),IF(R92="","",SUMIF(생활!$C$178:$AC$187,R92,생활!$D$178))),"")</f>
        <v>3.2</v>
      </c>
      <c r="U92" s="546">
        <f ca="1">IFERROR(IF(IF(R92="","",SUMIF(생활!$C$178:$AC$187,R92,생활!$D$178))=0,IF(R92="","",SUMIF($B$67:$C$146,R92,$C$67)),IF(R92="","",SUMIF(생활!$C$178:$AC$187,R92,생활!$D$178))),"")</f>
        <v>4</v>
      </c>
      <c r="V92" s="96" t="s">
        <v>154</v>
      </c>
      <c r="W92" s="96">
        <v>19</v>
      </c>
      <c r="X92" s="96">
        <f ca="1">IFERROR(IF(IF(V92="","",SUMIF(생활!$C$178:$AC$187,V92,생활!$D$178))=0,IF(V92="","",SUMIF($AQ$67:$AR$146,V92,$AR$67)),IF(V92="","",SUMIF(생활!$C$178:$AC$187,V92,생활!$D$178))),"")</f>
        <v>0.1</v>
      </c>
      <c r="Y92" s="138">
        <f ca="1">IFERROR(IF(IF(V92="","",SUMIF(생활!$C$178:$AC$187,V92,생활!$D$178))=0,IF(V92="","",SUMIF($B$67:$C$146,V92,$C$67)),IF(V92="","",SUMIF(생활!$C$178:$AC$187,V92,생활!$D$178))),"")</f>
        <v>0.1</v>
      </c>
      <c r="Z92" s="536" t="s">
        <v>161</v>
      </c>
      <c r="AA92" s="96">
        <v>4</v>
      </c>
      <c r="AB92" s="96">
        <f ca="1">IFERROR(IF(IF(Z92="","",SUMIF(생활!$C$178:$AC$187,Z92,생활!$D$178))=0,IF(Z92="","",SUMIF($AQ$67:$AR$146,Z92,$AR$67)),IF(Z92="","",SUMIF(생활!$C$178:$AC$187,Z92,생활!$D$178))),"")</f>
        <v>0.1</v>
      </c>
      <c r="AC92" s="546">
        <f ca="1">IFERROR(IF(IF(Z92="","",SUMIF(생활!$C$178:$AC$187,Z92,생활!$D$178))=0,IF(Z92="","",SUMIF($B$67:$C$146,Z92,$C$67)),IF(Z92="","",SUMIF(생활!$C$178:$AC$187,Z92,생활!$D$178))),"")</f>
        <v>0.1</v>
      </c>
      <c r="AD92" s="96"/>
      <c r="AE92" s="96"/>
      <c r="AF92" s="96"/>
      <c r="AG92" s="96"/>
      <c r="AH92" s="536"/>
      <c r="AI92" s="96"/>
      <c r="AJ92" s="96"/>
      <c r="AK92" s="537"/>
      <c r="AL92" s="139" t="s">
        <v>1432</v>
      </c>
      <c r="AM92" s="96"/>
      <c r="AN92" s="96"/>
      <c r="AO92" s="467"/>
      <c r="AP92" s="144"/>
      <c r="AQ92" s="147" t="s">
        <v>1248</v>
      </c>
      <c r="AR92" s="146">
        <f t="shared" ca="1" si="27"/>
        <v>8.5299999999999994</v>
      </c>
    </row>
    <row r="93" spans="2:44" ht="14.45" customHeight="1">
      <c r="B93" s="466" t="s">
        <v>1249</v>
      </c>
      <c r="C93" s="96">
        <v>14</v>
      </c>
      <c r="D93" s="532">
        <f t="shared" ca="1" si="18"/>
        <v>8.5299999999999994</v>
      </c>
      <c r="E93" s="140">
        <f t="shared" ca="1" si="19"/>
        <v>5.4700000000000006</v>
      </c>
      <c r="F93" s="533">
        <f t="shared" ca="1" si="20"/>
        <v>1643.3823529411766</v>
      </c>
      <c r="G93" s="148">
        <f t="shared" ca="1" si="22"/>
        <v>7.7299999999999995</v>
      </c>
      <c r="H93" s="140">
        <f t="shared" ca="1" si="23"/>
        <v>6.2700000000000005</v>
      </c>
      <c r="I93" s="140">
        <f t="shared" ca="1" si="21"/>
        <v>1937.5</v>
      </c>
      <c r="J93" s="536">
        <v>2</v>
      </c>
      <c r="K93" s="537">
        <v>10</v>
      </c>
      <c r="L93" s="96">
        <v>50</v>
      </c>
      <c r="M93" s="96">
        <f t="shared" si="24"/>
        <v>43</v>
      </c>
      <c r="N93" s="96">
        <v>3612</v>
      </c>
      <c r="O93" s="96">
        <f t="shared" si="25"/>
        <v>3359</v>
      </c>
      <c r="P93" s="96">
        <v>288</v>
      </c>
      <c r="Q93" s="96">
        <f t="shared" si="26"/>
        <v>272</v>
      </c>
      <c r="R93" s="536" t="s">
        <v>1247</v>
      </c>
      <c r="S93" s="96">
        <v>10</v>
      </c>
      <c r="T93" s="96">
        <f ca="1">IFERROR(IF(IF(R93="","",SUMIF(생활!$C$178:$AC$187,R93,생활!$D$178))=0,IF(R93="","",SUMIF($AQ$67:$AR$146,R93,$AR$67)),IF(R93="","",SUMIF(생활!$C$178:$AC$187,R93,생활!$D$178))),"")</f>
        <v>3.2</v>
      </c>
      <c r="U93" s="546">
        <f ca="1">IFERROR(IF(IF(R93="","",SUMIF(생활!$C$178:$AC$187,R93,생활!$D$178))=0,IF(R93="","",SUMIF($B$67:$C$146,R93,$C$67)),IF(R93="","",SUMIF(생활!$C$178:$AC$187,R93,생활!$D$178))),"")</f>
        <v>4</v>
      </c>
      <c r="V93" s="96" t="s">
        <v>151</v>
      </c>
      <c r="W93" s="96">
        <v>19</v>
      </c>
      <c r="X93" s="96">
        <f ca="1">IFERROR(IF(IF(V93="","",SUMIF(생활!$C$178:$AC$187,V93,생활!$D$178))=0,IF(V93="","",SUMIF($AQ$67:$AR$146,V93,$AR$67)),IF(V93="","",SUMIF(생활!$C$178:$AC$187,V93,생활!$D$178))),"")</f>
        <v>0.1</v>
      </c>
      <c r="Y93" s="138">
        <f ca="1">IFERROR(IF(IF(V93="","",SUMIF(생활!$C$178:$AC$187,V93,생활!$D$178))=0,IF(V93="","",SUMIF($B$67:$C$146,V93,$C$67)),IF(V93="","",SUMIF(생활!$C$178:$AC$187,V93,생활!$D$178))),"")</f>
        <v>0.1</v>
      </c>
      <c r="Z93" s="536" t="s">
        <v>161</v>
      </c>
      <c r="AA93" s="96">
        <v>4</v>
      </c>
      <c r="AB93" s="96">
        <f ca="1">IFERROR(IF(IF(Z93="","",SUMIF(생활!$C$178:$AC$187,Z93,생활!$D$178))=0,IF(Z93="","",SUMIF($AQ$67:$AR$146,Z93,$AR$67)),IF(Z93="","",SUMIF(생활!$C$178:$AC$187,Z93,생활!$D$178))),"")</f>
        <v>0.1</v>
      </c>
      <c r="AC93" s="546">
        <f ca="1">IFERROR(IF(IF(Z93="","",SUMIF(생활!$C$178:$AC$187,Z93,생활!$D$178))=0,IF(Z93="","",SUMIF($B$67:$C$146,Z93,$C$67)),IF(Z93="","",SUMIF(생활!$C$178:$AC$187,Z93,생활!$D$178))),"")</f>
        <v>0.1</v>
      </c>
      <c r="AD93" s="96"/>
      <c r="AE93" s="96"/>
      <c r="AF93" s="96"/>
      <c r="AG93" s="96"/>
      <c r="AH93" s="536"/>
      <c r="AI93" s="96"/>
      <c r="AJ93" s="96"/>
      <c r="AK93" s="537"/>
      <c r="AL93" s="139" t="s">
        <v>1452</v>
      </c>
      <c r="AM93" s="96"/>
      <c r="AN93" s="96"/>
      <c r="AO93" s="467"/>
      <c r="AP93" s="144"/>
      <c r="AQ93" s="147" t="s">
        <v>1249</v>
      </c>
      <c r="AR93" s="146">
        <f t="shared" ca="1" si="27"/>
        <v>8.5299999999999994</v>
      </c>
    </row>
    <row r="94" spans="2:44" ht="14.45" customHeight="1">
      <c r="B94" s="466" t="s">
        <v>1250</v>
      </c>
      <c r="C94" s="96">
        <v>11</v>
      </c>
      <c r="D94" s="532">
        <f t="shared" ca="1" si="18"/>
        <v>8.5299999999999994</v>
      </c>
      <c r="E94" s="140">
        <f t="shared" ca="1" si="19"/>
        <v>2.4700000000000006</v>
      </c>
      <c r="F94" s="533">
        <f t="shared" ca="1" si="20"/>
        <v>540.4411764705884</v>
      </c>
      <c r="G94" s="148">
        <f t="shared" ca="1" si="22"/>
        <v>7.7299999999999995</v>
      </c>
      <c r="H94" s="140">
        <f t="shared" ca="1" si="23"/>
        <v>3.2700000000000005</v>
      </c>
      <c r="I94" s="140">
        <f t="shared" ca="1" si="21"/>
        <v>834.55882352941194</v>
      </c>
      <c r="J94" s="536">
        <v>2</v>
      </c>
      <c r="K94" s="537">
        <v>10</v>
      </c>
      <c r="L94" s="96">
        <v>50</v>
      </c>
      <c r="M94" s="96">
        <f t="shared" si="24"/>
        <v>43</v>
      </c>
      <c r="N94" s="96">
        <v>3612</v>
      </c>
      <c r="O94" s="96">
        <f t="shared" si="25"/>
        <v>3359</v>
      </c>
      <c r="P94" s="96">
        <v>288</v>
      </c>
      <c r="Q94" s="96">
        <f t="shared" si="26"/>
        <v>272</v>
      </c>
      <c r="R94" s="536" t="s">
        <v>1247</v>
      </c>
      <c r="S94" s="96">
        <v>10</v>
      </c>
      <c r="T94" s="96">
        <f ca="1">IFERROR(IF(IF(R94="","",SUMIF(생활!$C$178:$AC$187,R94,생활!$D$178))=0,IF(R94="","",SUMIF($AQ$67:$AR$146,R94,$AR$67)),IF(R94="","",SUMIF(생활!$C$178:$AC$187,R94,생활!$D$178))),"")</f>
        <v>3.2</v>
      </c>
      <c r="U94" s="546">
        <f ca="1">IFERROR(IF(IF(R94="","",SUMIF(생활!$C$178:$AC$187,R94,생활!$D$178))=0,IF(R94="","",SUMIF($B$67:$C$146,R94,$C$67)),IF(R94="","",SUMIF(생활!$C$178:$AC$187,R94,생활!$D$178))),"")</f>
        <v>4</v>
      </c>
      <c r="V94" s="96" t="s">
        <v>153</v>
      </c>
      <c r="W94" s="96">
        <v>19</v>
      </c>
      <c r="X94" s="96">
        <f ca="1">IFERROR(IF(IF(V94="","",SUMIF(생활!$C$178:$AC$187,V94,생활!$D$178))=0,IF(V94="","",SUMIF($AQ$67:$AR$146,V94,$AR$67)),IF(V94="","",SUMIF(생활!$C$178:$AC$187,V94,생활!$D$178))),"")</f>
        <v>0.1</v>
      </c>
      <c r="Y94" s="138">
        <f ca="1">IFERROR(IF(IF(V94="","",SUMIF(생활!$C$178:$AC$187,V94,생활!$D$178))=0,IF(V94="","",SUMIF($B$67:$C$146,V94,$C$67)),IF(V94="","",SUMIF(생활!$C$178:$AC$187,V94,생활!$D$178))),"")</f>
        <v>0.1</v>
      </c>
      <c r="Z94" s="536" t="s">
        <v>161</v>
      </c>
      <c r="AA94" s="96">
        <v>4</v>
      </c>
      <c r="AB94" s="96">
        <f ca="1">IFERROR(IF(IF(Z94="","",SUMIF(생활!$C$178:$AC$187,Z94,생활!$D$178))=0,IF(Z94="","",SUMIF($AQ$67:$AR$146,Z94,$AR$67)),IF(Z94="","",SUMIF(생활!$C$178:$AC$187,Z94,생활!$D$178))),"")</f>
        <v>0.1</v>
      </c>
      <c r="AC94" s="546">
        <f ca="1">IFERROR(IF(IF(Z94="","",SUMIF(생활!$C$178:$AC$187,Z94,생활!$D$178))=0,IF(Z94="","",SUMIF($B$67:$C$146,Z94,$C$67)),IF(Z94="","",SUMIF(생활!$C$178:$AC$187,Z94,생활!$D$178))),"")</f>
        <v>0.1</v>
      </c>
      <c r="AD94" s="96"/>
      <c r="AE94" s="96"/>
      <c r="AF94" s="96"/>
      <c r="AG94" s="96"/>
      <c r="AH94" s="536"/>
      <c r="AI94" s="96"/>
      <c r="AJ94" s="96"/>
      <c r="AK94" s="537"/>
      <c r="AL94" s="139" t="s">
        <v>1473</v>
      </c>
      <c r="AM94" s="96"/>
      <c r="AN94" s="96"/>
      <c r="AO94" s="467"/>
      <c r="AP94" s="144"/>
      <c r="AQ94" s="147" t="s">
        <v>1250</v>
      </c>
      <c r="AR94" s="146">
        <f t="shared" ca="1" si="27"/>
        <v>8.5299999999999994</v>
      </c>
    </row>
    <row r="95" spans="2:44" ht="14.45" customHeight="1">
      <c r="B95" s="466" t="s">
        <v>1251</v>
      </c>
      <c r="C95" s="96">
        <v>8</v>
      </c>
      <c r="D95" s="532">
        <f t="shared" ca="1" si="18"/>
        <v>6.08</v>
      </c>
      <c r="E95" s="140">
        <f t="shared" ca="1" si="19"/>
        <v>1.92</v>
      </c>
      <c r="F95" s="533">
        <f t="shared" ca="1" si="20"/>
        <v>450.98039215686276</v>
      </c>
      <c r="G95" s="148">
        <f t="shared" ca="1" si="22"/>
        <v>6.08</v>
      </c>
      <c r="H95" s="140">
        <f t="shared" ca="1" si="23"/>
        <v>1.92</v>
      </c>
      <c r="I95" s="140">
        <f t="shared" ca="1" si="21"/>
        <v>450.98039215686276</v>
      </c>
      <c r="J95" s="536">
        <v>2</v>
      </c>
      <c r="K95" s="537">
        <v>10</v>
      </c>
      <c r="L95" s="96">
        <v>40</v>
      </c>
      <c r="M95" s="96">
        <f t="shared" si="24"/>
        <v>34</v>
      </c>
      <c r="N95" s="96">
        <v>2709</v>
      </c>
      <c r="O95" s="96">
        <f t="shared" si="25"/>
        <v>2519</v>
      </c>
      <c r="P95" s="96">
        <v>216</v>
      </c>
      <c r="Q95" s="96">
        <f t="shared" si="26"/>
        <v>204</v>
      </c>
      <c r="R95" s="536" t="s">
        <v>154</v>
      </c>
      <c r="S95" s="96">
        <v>9</v>
      </c>
      <c r="T95" s="96">
        <f ca="1">IFERROR(IF(IF(R95="","",SUMIF(생활!$C$178:$AC$187,R95,생활!$D$178))=0,IF(R95="","",SUMIF($AQ$67:$AR$146,R95,$AR$67)),IF(R95="","",SUMIF(생활!$C$178:$AC$187,R95,생활!$D$178))),"")</f>
        <v>0.1</v>
      </c>
      <c r="U95" s="546">
        <f ca="1">IFERROR(IF(IF(R95="","",SUMIF(생활!$C$178:$AC$187,R95,생활!$D$178))=0,IF(R95="","",SUMIF($B$67:$C$146,R95,$C$67)),IF(R95="","",SUMIF(생활!$C$178:$AC$187,R95,생활!$D$178))),"")</f>
        <v>0.1</v>
      </c>
      <c r="V95" s="96" t="s">
        <v>93</v>
      </c>
      <c r="W95" s="96">
        <v>10</v>
      </c>
      <c r="X95" s="96">
        <f ca="1">IFERROR(IF(IF(V95="","",SUMIF(생활!$C$178:$AC$187,V95,생활!$D$178))=0,IF(V95="","",SUMIF($AQ$67:$AR$146,V95,$AR$67)),IF(V95="","",SUMIF(생활!$C$178:$AC$187,V95,생활!$D$178))),"")</f>
        <v>2.5</v>
      </c>
      <c r="Y95" s="138">
        <f ca="1">IFERROR(IF(IF(V95="","",SUMIF(생활!$C$178:$AC$187,V95,생활!$D$178))=0,IF(V95="","",SUMIF($B$67:$C$146,V95,$C$67)),IF(V95="","",SUMIF(생활!$C$178:$AC$187,V95,생활!$D$178))),"")</f>
        <v>2.5</v>
      </c>
      <c r="Z95" s="536" t="s">
        <v>151</v>
      </c>
      <c r="AA95" s="96">
        <v>9</v>
      </c>
      <c r="AB95" s="96">
        <f ca="1">IFERROR(IF(IF(Z95="","",SUMIF(생활!$C$178:$AC$187,Z95,생활!$D$178))=0,IF(Z95="","",SUMIF($AQ$67:$AR$146,Z95,$AR$67)),IF(Z95="","",SUMIF(생활!$C$178:$AC$187,Z95,생활!$D$178))),"")</f>
        <v>0.1</v>
      </c>
      <c r="AC95" s="546">
        <f ca="1">IFERROR(IF(IF(Z95="","",SUMIF(생활!$C$178:$AC$187,Z95,생활!$D$178))=0,IF(Z95="","",SUMIF($B$67:$C$146,Z95,$C$67)),IF(Z95="","",SUMIF(생활!$C$178:$AC$187,Z95,생활!$D$178))),"")</f>
        <v>0.1</v>
      </c>
      <c r="AD95" s="96"/>
      <c r="AE95" s="96"/>
      <c r="AF95" s="96"/>
      <c r="AG95" s="96"/>
      <c r="AH95" s="536"/>
      <c r="AI95" s="96"/>
      <c r="AJ95" s="96"/>
      <c r="AK95" s="537"/>
      <c r="AL95" s="139" t="s">
        <v>1413</v>
      </c>
      <c r="AM95" s="96"/>
      <c r="AN95" s="96"/>
      <c r="AO95" s="467"/>
      <c r="AP95" s="144"/>
      <c r="AQ95" s="147" t="s">
        <v>1251</v>
      </c>
      <c r="AR95" s="146">
        <f t="shared" ca="1" si="27"/>
        <v>6.08</v>
      </c>
    </row>
    <row r="96" spans="2:44" ht="14.45" customHeight="1">
      <c r="B96" s="466" t="s">
        <v>1252</v>
      </c>
      <c r="C96" s="96">
        <v>20</v>
      </c>
      <c r="D96" s="532">
        <f t="shared" ca="1" si="18"/>
        <v>13.35</v>
      </c>
      <c r="E96" s="140">
        <f t="shared" ca="1" si="19"/>
        <v>6.65</v>
      </c>
      <c r="F96" s="533">
        <f t="shared" ca="1" si="20"/>
        <v>2077.205882352941</v>
      </c>
      <c r="G96" s="148">
        <f t="shared" ca="1" si="22"/>
        <v>11.43</v>
      </c>
      <c r="H96" s="140">
        <f t="shared" ca="1" si="23"/>
        <v>8.57</v>
      </c>
      <c r="I96" s="140">
        <f t="shared" ca="1" si="21"/>
        <v>2783.0882352941176</v>
      </c>
      <c r="J96" s="536">
        <v>2</v>
      </c>
      <c r="K96" s="537">
        <v>10</v>
      </c>
      <c r="L96" s="96">
        <v>60</v>
      </c>
      <c r="M96" s="96">
        <f t="shared" si="24"/>
        <v>51</v>
      </c>
      <c r="N96" s="96">
        <v>3612</v>
      </c>
      <c r="O96" s="96">
        <f t="shared" si="25"/>
        <v>3359</v>
      </c>
      <c r="P96" s="96">
        <v>288</v>
      </c>
      <c r="Q96" s="96">
        <f t="shared" si="26"/>
        <v>272</v>
      </c>
      <c r="R96" s="536" t="s">
        <v>1251</v>
      </c>
      <c r="S96" s="96">
        <v>10</v>
      </c>
      <c r="T96" s="96">
        <f ca="1">IFERROR(IF(IF(R96="","",SUMIF(생활!$C$178:$AC$187,R96,생활!$D$178))=0,IF(R96="","",SUMIF($AQ$67:$AR$146,R96,$AR$67)),IF(R96="","",SUMIF(생활!$C$178:$AC$187,R96,생활!$D$178))),"")</f>
        <v>6.08</v>
      </c>
      <c r="U96" s="546">
        <f ca="1">IFERROR(IF(IF(R96="","",SUMIF(생활!$C$178:$AC$187,R96,생활!$D$178))=0,IF(R96="","",SUMIF($B$67:$C$146,R96,$C$67)),IF(R96="","",SUMIF(생활!$C$178:$AC$187,R96,생활!$D$178))),"")</f>
        <v>8</v>
      </c>
      <c r="V96" s="96" t="s">
        <v>154</v>
      </c>
      <c r="W96" s="96">
        <v>17</v>
      </c>
      <c r="X96" s="96">
        <f ca="1">IFERROR(IF(IF(V96="","",SUMIF(생활!$C$178:$AC$187,V96,생활!$D$178))=0,IF(V96="","",SUMIF($AQ$67:$AR$146,V96,$AR$67)),IF(V96="","",SUMIF(생활!$C$178:$AC$187,V96,생활!$D$178))),"")</f>
        <v>0.1</v>
      </c>
      <c r="Y96" s="138">
        <f ca="1">IFERROR(IF(IF(V96="","",SUMIF(생활!$C$178:$AC$187,V96,생활!$D$178))=0,IF(V96="","",SUMIF($B$67:$C$146,V96,$C$67)),IF(V96="","",SUMIF(생활!$C$178:$AC$187,V96,생활!$D$178))),"")</f>
        <v>0.1</v>
      </c>
      <c r="Z96" s="536" t="s">
        <v>162</v>
      </c>
      <c r="AA96" s="96">
        <v>4</v>
      </c>
      <c r="AB96" s="96">
        <f ca="1">IFERROR(IF(IF(Z96="","",SUMIF(생활!$C$178:$AC$187,Z96,생활!$D$178))=0,IF(Z96="","",SUMIF($AQ$67:$AR$146,Z96,$AR$67)),IF(Z96="","",SUMIF(생활!$C$178:$AC$187,Z96,생활!$D$178))),"")</f>
        <v>0.2</v>
      </c>
      <c r="AC96" s="546">
        <f ca="1">IFERROR(IF(IF(Z96="","",SUMIF(생활!$C$178:$AC$187,Z96,생활!$D$178))=0,IF(Z96="","",SUMIF($B$67:$C$146,Z96,$C$67)),IF(Z96="","",SUMIF(생활!$C$178:$AC$187,Z96,생활!$D$178))),"")</f>
        <v>0.2</v>
      </c>
      <c r="AD96" s="96"/>
      <c r="AE96" s="96"/>
      <c r="AF96" s="96"/>
      <c r="AG96" s="96"/>
      <c r="AH96" s="536"/>
      <c r="AI96" s="96"/>
      <c r="AJ96" s="96"/>
      <c r="AK96" s="537"/>
      <c r="AL96" s="139" t="s">
        <v>1433</v>
      </c>
      <c r="AM96" s="96"/>
      <c r="AN96" s="96"/>
      <c r="AO96" s="467"/>
      <c r="AP96" s="144"/>
      <c r="AQ96" s="147" t="s">
        <v>1252</v>
      </c>
      <c r="AR96" s="146">
        <f t="shared" ca="1" si="27"/>
        <v>13.35</v>
      </c>
    </row>
    <row r="97" spans="2:44" ht="14.45" customHeight="1">
      <c r="B97" s="466" t="s">
        <v>1253</v>
      </c>
      <c r="C97" s="96">
        <v>26</v>
      </c>
      <c r="D97" s="532">
        <f t="shared" ca="1" si="18"/>
        <v>13.35</v>
      </c>
      <c r="E97" s="140">
        <f t="shared" ca="1" si="19"/>
        <v>12.65</v>
      </c>
      <c r="F97" s="533">
        <f t="shared" ca="1" si="20"/>
        <v>3915.4411764705883</v>
      </c>
      <c r="G97" s="148">
        <f t="shared" ca="1" si="22"/>
        <v>11.43</v>
      </c>
      <c r="H97" s="140">
        <f t="shared" ca="1" si="23"/>
        <v>14.57</v>
      </c>
      <c r="I97" s="140">
        <f t="shared" ca="1" si="21"/>
        <v>4621.3235294117649</v>
      </c>
      <c r="J97" s="536">
        <v>2</v>
      </c>
      <c r="K97" s="537">
        <v>10</v>
      </c>
      <c r="L97" s="96">
        <v>60</v>
      </c>
      <c r="M97" s="96">
        <f t="shared" si="24"/>
        <v>51</v>
      </c>
      <c r="N97" s="96">
        <v>3612</v>
      </c>
      <c r="O97" s="96">
        <f t="shared" si="25"/>
        <v>3359</v>
      </c>
      <c r="P97" s="96">
        <v>288</v>
      </c>
      <c r="Q97" s="96">
        <f t="shared" si="26"/>
        <v>272</v>
      </c>
      <c r="R97" s="536" t="s">
        <v>1251</v>
      </c>
      <c r="S97" s="96">
        <v>10</v>
      </c>
      <c r="T97" s="96">
        <f ca="1">IFERROR(IF(IF(R97="","",SUMIF(생활!$C$178:$AC$187,R97,생활!$D$178))=0,IF(R97="","",SUMIF($AQ$67:$AR$146,R97,$AR$67)),IF(R97="","",SUMIF(생활!$C$178:$AC$187,R97,생활!$D$178))),"")</f>
        <v>6.08</v>
      </c>
      <c r="U97" s="546">
        <f ca="1">IFERROR(IF(IF(R97="","",SUMIF(생활!$C$178:$AC$187,R97,생활!$D$178))=0,IF(R97="","",SUMIF($B$67:$C$146,R97,$C$67)),IF(R97="","",SUMIF(생활!$C$178:$AC$187,R97,생활!$D$178))),"")</f>
        <v>8</v>
      </c>
      <c r="V97" s="96" t="s">
        <v>151</v>
      </c>
      <c r="W97" s="96">
        <v>17</v>
      </c>
      <c r="X97" s="96">
        <f ca="1">IFERROR(IF(IF(V97="","",SUMIF(생활!$C$178:$AC$187,V97,생활!$D$178))=0,IF(V97="","",SUMIF($AQ$67:$AR$146,V97,$AR$67)),IF(V97="","",SUMIF(생활!$C$178:$AC$187,V97,생활!$D$178))),"")</f>
        <v>0.1</v>
      </c>
      <c r="Y97" s="138">
        <f ca="1">IFERROR(IF(IF(V97="","",SUMIF(생활!$C$178:$AC$187,V97,생활!$D$178))=0,IF(V97="","",SUMIF($B$67:$C$146,V97,$C$67)),IF(V97="","",SUMIF(생활!$C$178:$AC$187,V97,생활!$D$178))),"")</f>
        <v>0.1</v>
      </c>
      <c r="Z97" s="536" t="s">
        <v>162</v>
      </c>
      <c r="AA97" s="96">
        <v>4</v>
      </c>
      <c r="AB97" s="96">
        <f ca="1">IFERROR(IF(IF(Z97="","",SUMIF(생활!$C$178:$AC$187,Z97,생활!$D$178))=0,IF(Z97="","",SUMIF($AQ$67:$AR$146,Z97,$AR$67)),IF(Z97="","",SUMIF(생활!$C$178:$AC$187,Z97,생활!$D$178))),"")</f>
        <v>0.2</v>
      </c>
      <c r="AC97" s="546">
        <f ca="1">IFERROR(IF(IF(Z97="","",SUMIF(생활!$C$178:$AC$187,Z97,생활!$D$178))=0,IF(Z97="","",SUMIF($B$67:$C$146,Z97,$C$67)),IF(Z97="","",SUMIF(생활!$C$178:$AC$187,Z97,생활!$D$178))),"")</f>
        <v>0.2</v>
      </c>
      <c r="AD97" s="96"/>
      <c r="AE97" s="96"/>
      <c r="AF97" s="96"/>
      <c r="AG97" s="96"/>
      <c r="AH97" s="536"/>
      <c r="AI97" s="96"/>
      <c r="AJ97" s="96"/>
      <c r="AK97" s="537"/>
      <c r="AL97" s="139" t="s">
        <v>1453</v>
      </c>
      <c r="AM97" s="96"/>
      <c r="AN97" s="96"/>
      <c r="AO97" s="467"/>
      <c r="AP97" s="144"/>
      <c r="AQ97" s="147" t="s">
        <v>1253</v>
      </c>
      <c r="AR97" s="146">
        <f t="shared" ca="1" si="27"/>
        <v>13.35</v>
      </c>
    </row>
    <row r="98" spans="2:44" ht="14.45" customHeight="1">
      <c r="B98" s="466" t="s">
        <v>1254</v>
      </c>
      <c r="C98" s="96">
        <v>22</v>
      </c>
      <c r="D98" s="532">
        <f t="shared" ca="1" si="18"/>
        <v>13.35</v>
      </c>
      <c r="E98" s="140">
        <f t="shared" ca="1" si="19"/>
        <v>8.65</v>
      </c>
      <c r="F98" s="533">
        <f t="shared" ca="1" si="20"/>
        <v>2444.8529411764707</v>
      </c>
      <c r="G98" s="148">
        <f t="shared" ca="1" si="22"/>
        <v>11.43</v>
      </c>
      <c r="H98" s="140">
        <f t="shared" ca="1" si="23"/>
        <v>10.57</v>
      </c>
      <c r="I98" s="140">
        <f t="shared" ca="1" si="21"/>
        <v>3150.7352941176468</v>
      </c>
      <c r="J98" s="536">
        <v>2</v>
      </c>
      <c r="K98" s="537">
        <v>10</v>
      </c>
      <c r="L98" s="96">
        <v>60</v>
      </c>
      <c r="M98" s="96">
        <f t="shared" si="24"/>
        <v>51</v>
      </c>
      <c r="N98" s="96">
        <v>3612</v>
      </c>
      <c r="O98" s="96">
        <f t="shared" si="25"/>
        <v>3359</v>
      </c>
      <c r="P98" s="96">
        <v>288</v>
      </c>
      <c r="Q98" s="96">
        <f t="shared" si="26"/>
        <v>272</v>
      </c>
      <c r="R98" s="536" t="s">
        <v>1251</v>
      </c>
      <c r="S98" s="96">
        <v>10</v>
      </c>
      <c r="T98" s="96">
        <f ca="1">IFERROR(IF(IF(R98="","",SUMIF(생활!$C$178:$AC$187,R98,생활!$D$178))=0,IF(R98="","",SUMIF($AQ$67:$AR$146,R98,$AR$67)),IF(R98="","",SUMIF(생활!$C$178:$AC$187,R98,생활!$D$178))),"")</f>
        <v>6.08</v>
      </c>
      <c r="U98" s="546">
        <f ca="1">IFERROR(IF(IF(R98="","",SUMIF(생활!$C$178:$AC$187,R98,생활!$D$178))=0,IF(R98="","",SUMIF($B$67:$C$146,R98,$C$67)),IF(R98="","",SUMIF(생활!$C$178:$AC$187,R98,생활!$D$178))),"")</f>
        <v>8</v>
      </c>
      <c r="V98" s="96" t="s">
        <v>155</v>
      </c>
      <c r="W98" s="96">
        <v>17</v>
      </c>
      <c r="X98" s="96">
        <f ca="1">IFERROR(IF(IF(V98="","",SUMIF(생활!$C$178:$AC$187,V98,생활!$D$178))=0,IF(V98="","",SUMIF($AQ$67:$AR$146,V98,$AR$67)),IF(V98="","",SUMIF(생활!$C$178:$AC$187,V98,생활!$D$178))),"")</f>
        <v>0.1</v>
      </c>
      <c r="Y98" s="138">
        <f ca="1">IFERROR(IF(IF(V98="","",SUMIF(생활!$C$178:$AC$187,V98,생활!$D$178))=0,IF(V98="","",SUMIF($B$67:$C$146,V98,$C$67)),IF(V98="","",SUMIF(생활!$C$178:$AC$187,V98,생활!$D$178))),"")</f>
        <v>0.1</v>
      </c>
      <c r="Z98" s="536" t="s">
        <v>162</v>
      </c>
      <c r="AA98" s="96">
        <v>4</v>
      </c>
      <c r="AB98" s="96">
        <f ca="1">IFERROR(IF(IF(Z98="","",SUMIF(생활!$C$178:$AC$187,Z98,생활!$D$178))=0,IF(Z98="","",SUMIF($AQ$67:$AR$146,Z98,$AR$67)),IF(Z98="","",SUMIF(생활!$C$178:$AC$187,Z98,생활!$D$178))),"")</f>
        <v>0.2</v>
      </c>
      <c r="AC98" s="546">
        <f ca="1">IFERROR(IF(IF(Z98="","",SUMIF(생활!$C$178:$AC$187,Z98,생활!$D$178))=0,IF(Z98="","",SUMIF($B$67:$C$146,Z98,$C$67)),IF(Z98="","",SUMIF(생활!$C$178:$AC$187,Z98,생활!$D$178))),"")</f>
        <v>0.2</v>
      </c>
      <c r="AD98" s="96"/>
      <c r="AE98" s="96"/>
      <c r="AF98" s="96"/>
      <c r="AG98" s="96"/>
      <c r="AH98" s="536"/>
      <c r="AI98" s="96"/>
      <c r="AJ98" s="96"/>
      <c r="AK98" s="537"/>
      <c r="AL98" s="139" t="s">
        <v>1474</v>
      </c>
      <c r="AM98" s="96"/>
      <c r="AN98" s="96"/>
      <c r="AO98" s="467"/>
      <c r="AP98" s="144"/>
      <c r="AQ98" s="147" t="s">
        <v>1254</v>
      </c>
      <c r="AR98" s="146">
        <f t="shared" ca="1" si="27"/>
        <v>13.35</v>
      </c>
    </row>
    <row r="99" spans="2:44" ht="14.45" customHeight="1">
      <c r="B99" s="466" t="s">
        <v>1255</v>
      </c>
      <c r="C99" s="96">
        <v>14</v>
      </c>
      <c r="D99" s="532">
        <f t="shared" ca="1" si="18"/>
        <v>11.36</v>
      </c>
      <c r="E99" s="140">
        <f t="shared" ca="1" si="19"/>
        <v>2.6400000000000006</v>
      </c>
      <c r="F99" s="533">
        <f t="shared" ca="1" si="20"/>
        <v>803.92156862745139</v>
      </c>
      <c r="G99" s="148">
        <f t="shared" ca="1" si="22"/>
        <v>11.36</v>
      </c>
      <c r="H99" s="140">
        <f t="shared" ca="1" si="23"/>
        <v>2.6400000000000006</v>
      </c>
      <c r="I99" s="140">
        <f t="shared" ca="1" si="21"/>
        <v>803.92156862745139</v>
      </c>
      <c r="J99" s="536">
        <v>2</v>
      </c>
      <c r="K99" s="537">
        <v>10</v>
      </c>
      <c r="L99" s="96">
        <v>70</v>
      </c>
      <c r="M99" s="96">
        <f t="shared" si="24"/>
        <v>60</v>
      </c>
      <c r="N99" s="96">
        <v>2709</v>
      </c>
      <c r="O99" s="96">
        <f t="shared" si="25"/>
        <v>2519</v>
      </c>
      <c r="P99" s="96">
        <v>216</v>
      </c>
      <c r="Q99" s="96">
        <f t="shared" si="26"/>
        <v>204</v>
      </c>
      <c r="R99" s="536" t="s">
        <v>154</v>
      </c>
      <c r="S99" s="96">
        <v>18</v>
      </c>
      <c r="T99" s="96">
        <f ca="1">IFERROR(IF(IF(R99="","",SUMIF(생활!$C$178:$AC$187,R99,생활!$D$178))=0,IF(R99="","",SUMIF($AQ$67:$AR$146,R99,$AR$67)),IF(R99="","",SUMIF(생활!$C$178:$AC$187,R99,생활!$D$178))),"")</f>
        <v>0.1</v>
      </c>
      <c r="U99" s="546">
        <f ca="1">IFERROR(IF(IF(R99="","",SUMIF(생활!$C$178:$AC$187,R99,생활!$D$178))=0,IF(R99="","",SUMIF($B$67:$C$146,R99,$C$67)),IF(R99="","",SUMIF(생활!$C$178:$AC$187,R99,생활!$D$178))),"")</f>
        <v>0.1</v>
      </c>
      <c r="V99" s="96" t="s">
        <v>93</v>
      </c>
      <c r="W99" s="96">
        <v>20</v>
      </c>
      <c r="X99" s="96">
        <f ca="1">IFERROR(IF(IF(V99="","",SUMIF(생활!$C$178:$AC$187,V99,생활!$D$178))=0,IF(V99="","",SUMIF($AQ$67:$AR$146,V99,$AR$67)),IF(V99="","",SUMIF(생활!$C$178:$AC$187,V99,생활!$D$178))),"")</f>
        <v>2.5</v>
      </c>
      <c r="Y99" s="138">
        <f ca="1">IFERROR(IF(IF(V99="","",SUMIF(생활!$C$178:$AC$187,V99,생활!$D$178))=0,IF(V99="","",SUMIF($B$67:$C$146,V99,$C$67)),IF(V99="","",SUMIF(생활!$C$178:$AC$187,V99,생활!$D$178))),"")</f>
        <v>2.5</v>
      </c>
      <c r="Z99" s="536" t="s">
        <v>151</v>
      </c>
      <c r="AA99" s="96">
        <v>18</v>
      </c>
      <c r="AB99" s="96">
        <f ca="1">IFERROR(IF(IF(Z99="","",SUMIF(생활!$C$178:$AC$187,Z99,생활!$D$178))=0,IF(Z99="","",SUMIF($AQ$67:$AR$146,Z99,$AR$67)),IF(Z99="","",SUMIF(생활!$C$178:$AC$187,Z99,생활!$D$178))),"")</f>
        <v>0.1</v>
      </c>
      <c r="AC99" s="546">
        <f ca="1">IFERROR(IF(IF(Z99="","",SUMIF(생활!$C$178:$AC$187,Z99,생활!$D$178))=0,IF(Z99="","",SUMIF($B$67:$C$146,Z99,$C$67)),IF(Z99="","",SUMIF(생활!$C$178:$AC$187,Z99,생활!$D$178))),"")</f>
        <v>0.1</v>
      </c>
      <c r="AD99" s="96"/>
      <c r="AE99" s="96"/>
      <c r="AF99" s="96"/>
      <c r="AG99" s="96"/>
      <c r="AH99" s="536"/>
      <c r="AI99" s="96"/>
      <c r="AJ99" s="96"/>
      <c r="AK99" s="537"/>
      <c r="AL99" s="139" t="s">
        <v>1414</v>
      </c>
      <c r="AM99" s="96"/>
      <c r="AN99" s="96"/>
      <c r="AO99" s="467"/>
      <c r="AP99" s="144"/>
      <c r="AQ99" s="147" t="s">
        <v>1255</v>
      </c>
      <c r="AR99" s="146">
        <f t="shared" ca="1" si="27"/>
        <v>11.36</v>
      </c>
    </row>
    <row r="100" spans="2:44" ht="14.45" customHeight="1">
      <c r="B100" s="466" t="s">
        <v>1256</v>
      </c>
      <c r="C100" s="96">
        <v>23</v>
      </c>
      <c r="D100" s="532">
        <f t="shared" ca="1" si="18"/>
        <v>23.029999999999998</v>
      </c>
      <c r="E100" s="140">
        <f t="shared" ca="1" si="19"/>
        <v>-2.9999999999997584E-2</v>
      </c>
      <c r="F100" s="533" t="str">
        <f t="shared" ca="1" si="20"/>
        <v/>
      </c>
      <c r="G100" s="148">
        <f t="shared" ca="1" si="22"/>
        <v>20.389999999999997</v>
      </c>
      <c r="H100" s="140">
        <f t="shared" ca="1" si="23"/>
        <v>2.610000000000003</v>
      </c>
      <c r="I100" s="140">
        <f t="shared" ca="1" si="21"/>
        <v>224.26470588235404</v>
      </c>
      <c r="J100" s="536">
        <v>2</v>
      </c>
      <c r="K100" s="537">
        <v>10</v>
      </c>
      <c r="L100" s="96">
        <v>100</v>
      </c>
      <c r="M100" s="96">
        <f t="shared" si="24"/>
        <v>86</v>
      </c>
      <c r="N100" s="96">
        <v>3612</v>
      </c>
      <c r="O100" s="96">
        <f t="shared" si="25"/>
        <v>3359</v>
      </c>
      <c r="P100" s="96">
        <v>288</v>
      </c>
      <c r="Q100" s="96">
        <f t="shared" si="26"/>
        <v>272</v>
      </c>
      <c r="R100" s="536" t="s">
        <v>1255</v>
      </c>
      <c r="S100" s="96">
        <v>10</v>
      </c>
      <c r="T100" s="96">
        <f ca="1">IFERROR(IF(IF(R100="","",SUMIF(생활!$C$178:$AC$187,R100,생활!$D$178))=0,IF(R100="","",SUMIF($AQ$67:$AR$146,R100,$AR$67)),IF(R100="","",SUMIF(생활!$C$178:$AC$187,R100,생활!$D$178))),"")</f>
        <v>11.36</v>
      </c>
      <c r="U100" s="546">
        <f ca="1">IFERROR(IF(IF(R100="","",SUMIF(생활!$C$178:$AC$187,R100,생활!$D$178))=0,IF(R100="","",SUMIF($B$67:$C$146,R100,$C$67)),IF(R100="","",SUMIF(생활!$C$178:$AC$187,R100,생활!$D$178))),"")</f>
        <v>14</v>
      </c>
      <c r="V100" s="96" t="s">
        <v>154</v>
      </c>
      <c r="W100" s="96">
        <v>31</v>
      </c>
      <c r="X100" s="96">
        <f ca="1">IFERROR(IF(IF(V100="","",SUMIF(생활!$C$178:$AC$187,V100,생활!$D$178))=0,IF(V100="","",SUMIF($AQ$67:$AR$146,V100,$AR$67)),IF(V100="","",SUMIF(생활!$C$178:$AC$187,V100,생활!$D$178))),"")</f>
        <v>0.1</v>
      </c>
      <c r="Y100" s="138">
        <f ca="1">IFERROR(IF(IF(V100="","",SUMIF(생활!$C$178:$AC$187,V100,생활!$D$178))=0,IF(V100="","",SUMIF($B$67:$C$146,V100,$C$67)),IF(V100="","",SUMIF(생활!$C$178:$AC$187,V100,생활!$D$178))),"")</f>
        <v>0.1</v>
      </c>
      <c r="Z100" s="536" t="s">
        <v>162</v>
      </c>
      <c r="AA100" s="96">
        <v>6</v>
      </c>
      <c r="AB100" s="96">
        <f ca="1">IFERROR(IF(IF(Z100="","",SUMIF(생활!$C$178:$AC$187,Z100,생활!$D$178))=0,IF(Z100="","",SUMIF($AQ$67:$AR$146,Z100,$AR$67)),IF(Z100="","",SUMIF(생활!$C$178:$AC$187,Z100,생활!$D$178))),"")</f>
        <v>0.2</v>
      </c>
      <c r="AC100" s="546">
        <f ca="1">IFERROR(IF(IF(Z100="","",SUMIF(생활!$C$178:$AC$187,Z100,생활!$D$178))=0,IF(Z100="","",SUMIF($B$67:$C$146,Z100,$C$67)),IF(Z100="","",SUMIF(생활!$C$178:$AC$187,Z100,생활!$D$178))),"")</f>
        <v>0.2</v>
      </c>
      <c r="AD100" s="96"/>
      <c r="AE100" s="96"/>
      <c r="AF100" s="96"/>
      <c r="AG100" s="96"/>
      <c r="AH100" s="536"/>
      <c r="AI100" s="96"/>
      <c r="AJ100" s="96"/>
      <c r="AK100" s="537"/>
      <c r="AL100" s="139" t="s">
        <v>1434</v>
      </c>
      <c r="AM100" s="96"/>
      <c r="AN100" s="96"/>
      <c r="AO100" s="467"/>
      <c r="AP100" s="144"/>
      <c r="AQ100" s="147" t="s">
        <v>1256</v>
      </c>
      <c r="AR100" s="146">
        <f t="shared" ca="1" si="27"/>
        <v>23</v>
      </c>
    </row>
    <row r="101" spans="2:44" ht="14.45" customHeight="1">
      <c r="B101" s="466" t="s">
        <v>1257</v>
      </c>
      <c r="C101" s="96">
        <v>33</v>
      </c>
      <c r="D101" s="532">
        <f t="shared" ca="1" si="18"/>
        <v>23.029999999999998</v>
      </c>
      <c r="E101" s="140">
        <f t="shared" ca="1" si="19"/>
        <v>9.9700000000000024</v>
      </c>
      <c r="F101" s="533">
        <f t="shared" ca="1" si="20"/>
        <v>2930.1470588235302</v>
      </c>
      <c r="G101" s="148">
        <f t="shared" ca="1" si="22"/>
        <v>20.389999999999997</v>
      </c>
      <c r="H101" s="140">
        <f t="shared" ca="1" si="23"/>
        <v>12.610000000000003</v>
      </c>
      <c r="I101" s="140">
        <f t="shared" ca="1" si="21"/>
        <v>3900.7352941176478</v>
      </c>
      <c r="J101" s="536">
        <v>2</v>
      </c>
      <c r="K101" s="537">
        <v>10</v>
      </c>
      <c r="L101" s="96">
        <v>100</v>
      </c>
      <c r="M101" s="96">
        <f t="shared" si="24"/>
        <v>86</v>
      </c>
      <c r="N101" s="96">
        <v>3612</v>
      </c>
      <c r="O101" s="96">
        <f t="shared" si="25"/>
        <v>3359</v>
      </c>
      <c r="P101" s="96">
        <v>288</v>
      </c>
      <c r="Q101" s="96">
        <f t="shared" si="26"/>
        <v>272</v>
      </c>
      <c r="R101" s="536" t="s">
        <v>1255</v>
      </c>
      <c r="S101" s="96">
        <v>10</v>
      </c>
      <c r="T101" s="96">
        <f ca="1">IFERROR(IF(IF(R101="","",SUMIF(생활!$C$178:$AC$187,R101,생활!$D$178))=0,IF(R101="","",SUMIF($AQ$67:$AR$146,R101,$AR$67)),IF(R101="","",SUMIF(생활!$C$178:$AC$187,R101,생활!$D$178))),"")</f>
        <v>11.36</v>
      </c>
      <c r="U101" s="546">
        <f ca="1">IFERROR(IF(IF(R101="","",SUMIF(생활!$C$178:$AC$187,R101,생활!$D$178))=0,IF(R101="","",SUMIF($B$67:$C$146,R101,$C$67)),IF(R101="","",SUMIF(생활!$C$178:$AC$187,R101,생활!$D$178))),"")</f>
        <v>14</v>
      </c>
      <c r="V101" s="96" t="s">
        <v>151</v>
      </c>
      <c r="W101" s="96">
        <v>31</v>
      </c>
      <c r="X101" s="96">
        <f ca="1">IFERROR(IF(IF(V101="","",SUMIF(생활!$C$178:$AC$187,V101,생활!$D$178))=0,IF(V101="","",SUMIF($AQ$67:$AR$146,V101,$AR$67)),IF(V101="","",SUMIF(생활!$C$178:$AC$187,V101,생활!$D$178))),"")</f>
        <v>0.1</v>
      </c>
      <c r="Y101" s="138">
        <f ca="1">IFERROR(IF(IF(V101="","",SUMIF(생활!$C$178:$AC$187,V101,생활!$D$178))=0,IF(V101="","",SUMIF($B$67:$C$146,V101,$C$67)),IF(V101="","",SUMIF(생활!$C$178:$AC$187,V101,생활!$D$178))),"")</f>
        <v>0.1</v>
      </c>
      <c r="Z101" s="536" t="s">
        <v>162</v>
      </c>
      <c r="AA101" s="96">
        <v>6</v>
      </c>
      <c r="AB101" s="96">
        <f ca="1">IFERROR(IF(IF(Z101="","",SUMIF(생활!$C$178:$AC$187,Z101,생활!$D$178))=0,IF(Z101="","",SUMIF($AQ$67:$AR$146,Z101,$AR$67)),IF(Z101="","",SUMIF(생활!$C$178:$AC$187,Z101,생활!$D$178))),"")</f>
        <v>0.2</v>
      </c>
      <c r="AC101" s="546">
        <f ca="1">IFERROR(IF(IF(Z101="","",SUMIF(생활!$C$178:$AC$187,Z101,생활!$D$178))=0,IF(Z101="","",SUMIF($B$67:$C$146,Z101,$C$67)),IF(Z101="","",SUMIF(생활!$C$178:$AC$187,Z101,생활!$D$178))),"")</f>
        <v>0.2</v>
      </c>
      <c r="AD101" s="96"/>
      <c r="AE101" s="96"/>
      <c r="AF101" s="96"/>
      <c r="AG101" s="96"/>
      <c r="AH101" s="536"/>
      <c r="AI101" s="96"/>
      <c r="AJ101" s="96"/>
      <c r="AK101" s="537"/>
      <c r="AL101" s="139" t="s">
        <v>1454</v>
      </c>
      <c r="AM101" s="96"/>
      <c r="AN101" s="96"/>
      <c r="AO101" s="467"/>
      <c r="AP101" s="144"/>
      <c r="AQ101" s="147" t="s">
        <v>1257</v>
      </c>
      <c r="AR101" s="146">
        <f t="shared" ca="1" si="27"/>
        <v>23.029999999999998</v>
      </c>
    </row>
    <row r="102" spans="2:44" ht="14.45" customHeight="1">
      <c r="B102" s="466" t="s">
        <v>1258</v>
      </c>
      <c r="C102" s="96">
        <v>31</v>
      </c>
      <c r="D102" s="532">
        <f t="shared" ca="1" si="18"/>
        <v>23.029999999999998</v>
      </c>
      <c r="E102" s="140">
        <f t="shared" ca="1" si="19"/>
        <v>7.9700000000000024</v>
      </c>
      <c r="F102" s="533">
        <f t="shared" ca="1" si="20"/>
        <v>2194.8529411764712</v>
      </c>
      <c r="G102" s="148">
        <f t="shared" ca="1" si="22"/>
        <v>20.389999999999997</v>
      </c>
      <c r="H102" s="140">
        <f t="shared" ca="1" si="23"/>
        <v>10.610000000000003</v>
      </c>
      <c r="I102" s="140">
        <f t="shared" ca="1" si="21"/>
        <v>3165.4411764705892</v>
      </c>
      <c r="J102" s="536">
        <v>2</v>
      </c>
      <c r="K102" s="537">
        <v>10</v>
      </c>
      <c r="L102" s="96">
        <v>100</v>
      </c>
      <c r="M102" s="96">
        <f t="shared" si="24"/>
        <v>86</v>
      </c>
      <c r="N102" s="96">
        <v>3612</v>
      </c>
      <c r="O102" s="96">
        <f t="shared" si="25"/>
        <v>3359</v>
      </c>
      <c r="P102" s="96">
        <v>288</v>
      </c>
      <c r="Q102" s="96">
        <f t="shared" si="26"/>
        <v>272</v>
      </c>
      <c r="R102" s="536" t="s">
        <v>1255</v>
      </c>
      <c r="S102" s="96">
        <v>10</v>
      </c>
      <c r="T102" s="96">
        <f ca="1">IFERROR(IF(IF(R102="","",SUMIF(생활!$C$178:$AC$187,R102,생활!$D$178))=0,IF(R102="","",SUMIF($AQ$67:$AR$146,R102,$AR$67)),IF(R102="","",SUMIF(생활!$C$178:$AC$187,R102,생활!$D$178))),"")</f>
        <v>11.36</v>
      </c>
      <c r="U102" s="546">
        <f ca="1">IFERROR(IF(IF(R102="","",SUMIF(생활!$C$178:$AC$187,R102,생활!$D$178))=0,IF(R102="","",SUMIF($B$67:$C$146,R102,$C$67)),IF(R102="","",SUMIF(생활!$C$178:$AC$187,R102,생활!$D$178))),"")</f>
        <v>14</v>
      </c>
      <c r="V102" s="96" t="s">
        <v>155</v>
      </c>
      <c r="W102" s="96">
        <v>31</v>
      </c>
      <c r="X102" s="96">
        <f ca="1">IFERROR(IF(IF(V102="","",SUMIF(생활!$C$178:$AC$187,V102,생활!$D$178))=0,IF(V102="","",SUMIF($AQ$67:$AR$146,V102,$AR$67)),IF(V102="","",SUMIF(생활!$C$178:$AC$187,V102,생활!$D$178))),"")</f>
        <v>0.1</v>
      </c>
      <c r="Y102" s="138">
        <f ca="1">IFERROR(IF(IF(V102="","",SUMIF(생활!$C$178:$AC$187,V102,생활!$D$178))=0,IF(V102="","",SUMIF($B$67:$C$146,V102,$C$67)),IF(V102="","",SUMIF(생활!$C$178:$AC$187,V102,생활!$D$178))),"")</f>
        <v>0.1</v>
      </c>
      <c r="Z102" s="536" t="s">
        <v>162</v>
      </c>
      <c r="AA102" s="96">
        <v>6</v>
      </c>
      <c r="AB102" s="96">
        <f ca="1">IFERROR(IF(IF(Z102="","",SUMIF(생활!$C$178:$AC$187,Z102,생활!$D$178))=0,IF(Z102="","",SUMIF($AQ$67:$AR$146,Z102,$AR$67)),IF(Z102="","",SUMIF(생활!$C$178:$AC$187,Z102,생활!$D$178))),"")</f>
        <v>0.2</v>
      </c>
      <c r="AC102" s="546">
        <f ca="1">IFERROR(IF(IF(Z102="","",SUMIF(생활!$C$178:$AC$187,Z102,생활!$D$178))=0,IF(Z102="","",SUMIF($B$67:$C$146,Z102,$C$67)),IF(Z102="","",SUMIF(생활!$C$178:$AC$187,Z102,생활!$D$178))),"")</f>
        <v>0.2</v>
      </c>
      <c r="AD102" s="96"/>
      <c r="AE102" s="96"/>
      <c r="AF102" s="96"/>
      <c r="AG102" s="96"/>
      <c r="AH102" s="536"/>
      <c r="AI102" s="96"/>
      <c r="AJ102" s="96"/>
      <c r="AK102" s="537"/>
      <c r="AL102" s="139" t="s">
        <v>1475</v>
      </c>
      <c r="AM102" s="96"/>
      <c r="AN102" s="96"/>
      <c r="AO102" s="467"/>
      <c r="AP102" s="144"/>
      <c r="AQ102" s="147" t="s">
        <v>1258</v>
      </c>
      <c r="AR102" s="146">
        <f t="shared" ca="1" si="27"/>
        <v>23.029999999999998</v>
      </c>
    </row>
    <row r="103" spans="2:44" ht="14.45" customHeight="1">
      <c r="B103" s="466" t="s">
        <v>1259</v>
      </c>
      <c r="C103" s="96">
        <v>15</v>
      </c>
      <c r="D103" s="532">
        <f t="shared" ca="1" si="18"/>
        <v>15.9</v>
      </c>
      <c r="E103" s="140">
        <f t="shared" ca="1" si="19"/>
        <v>-0.90000000000000036</v>
      </c>
      <c r="F103" s="533" t="str">
        <f t="shared" ca="1" si="20"/>
        <v/>
      </c>
      <c r="G103" s="148">
        <f t="shared" ca="1" si="22"/>
        <v>15.9</v>
      </c>
      <c r="H103" s="140">
        <f t="shared" ca="1" si="23"/>
        <v>-0.90000000000000036</v>
      </c>
      <c r="I103" s="140" t="str">
        <f t="shared" ca="1" si="21"/>
        <v/>
      </c>
      <c r="J103" s="536">
        <v>2</v>
      </c>
      <c r="K103" s="537">
        <v>10</v>
      </c>
      <c r="L103" s="96">
        <v>80</v>
      </c>
      <c r="M103" s="96">
        <f t="shared" si="24"/>
        <v>68</v>
      </c>
      <c r="N103" s="96">
        <v>2709</v>
      </c>
      <c r="O103" s="96">
        <f t="shared" si="25"/>
        <v>2519</v>
      </c>
      <c r="P103" s="96">
        <v>216</v>
      </c>
      <c r="Q103" s="96">
        <f t="shared" si="26"/>
        <v>204</v>
      </c>
      <c r="R103" s="536" t="s">
        <v>153</v>
      </c>
      <c r="S103" s="96">
        <v>11</v>
      </c>
      <c r="T103" s="96">
        <f ca="1">IFERROR(IF(IF(R103="","",SUMIF(생활!$C$178:$AC$187,R103,생활!$D$178))=0,IF(R103="","",SUMIF($AQ$67:$AR$146,R103,$AR$67)),IF(R103="","",SUMIF(생활!$C$178:$AC$187,R103,생활!$D$178))),"")</f>
        <v>0.1</v>
      </c>
      <c r="U103" s="546">
        <f ca="1">IFERROR(IF(IF(R103="","",SUMIF(생활!$C$178:$AC$187,R103,생활!$D$178))=0,IF(R103="","",SUMIF($B$67:$C$146,R103,$C$67)),IF(R103="","",SUMIF(생활!$C$178:$AC$187,R103,생활!$D$178))),"")</f>
        <v>0.1</v>
      </c>
      <c r="V103" s="96" t="s">
        <v>95</v>
      </c>
      <c r="W103" s="96">
        <v>12</v>
      </c>
      <c r="X103" s="96">
        <f ca="1">IFERROR(IF(IF(V103="","",SUMIF(생활!$C$178:$AC$187,V103,생활!$D$178))=0,IF(V103="","",SUMIF($AQ$67:$AR$146,V103,$AR$67)),IF(V103="","",SUMIF(생활!$C$178:$AC$187,V103,생활!$D$178))),"")</f>
        <v>7.4</v>
      </c>
      <c r="Y103" s="138">
        <f ca="1">IFERROR(IF(IF(V103="","",SUMIF(생활!$C$178:$AC$187,V103,생활!$D$178))=0,IF(V103="","",SUMIF($B$67:$C$146,V103,$C$67)),IF(V103="","",SUMIF(생활!$C$178:$AC$187,V103,생활!$D$178))),"")</f>
        <v>7.4</v>
      </c>
      <c r="Z103" s="536" t="s">
        <v>153</v>
      </c>
      <c r="AA103" s="96">
        <v>11</v>
      </c>
      <c r="AB103" s="96">
        <f ca="1">IFERROR(IF(IF(Z103="","",SUMIF(생활!$C$178:$AC$187,Z103,생활!$D$178))=0,IF(Z103="","",SUMIF($AQ$67:$AR$146,Z103,$AR$67)),IF(Z103="","",SUMIF(생활!$C$178:$AC$187,Z103,생활!$D$178))),"")</f>
        <v>0.1</v>
      </c>
      <c r="AC103" s="546">
        <f ca="1">IFERROR(IF(IF(Z103="","",SUMIF(생활!$C$178:$AC$187,Z103,생활!$D$178))=0,IF(Z103="","",SUMIF($B$67:$C$146,Z103,$C$67)),IF(Z103="","",SUMIF(생활!$C$178:$AC$187,Z103,생활!$D$178))),"")</f>
        <v>0.1</v>
      </c>
      <c r="AD103" s="96"/>
      <c r="AE103" s="96"/>
      <c r="AF103" s="96"/>
      <c r="AG103" s="96"/>
      <c r="AH103" s="536"/>
      <c r="AI103" s="96"/>
      <c r="AJ103" s="96"/>
      <c r="AK103" s="537"/>
      <c r="AL103" s="139" t="s">
        <v>1415</v>
      </c>
      <c r="AM103" s="96"/>
      <c r="AN103" s="96"/>
      <c r="AO103" s="467"/>
      <c r="AP103" s="144"/>
      <c r="AQ103" s="147" t="s">
        <v>1259</v>
      </c>
      <c r="AR103" s="146">
        <f t="shared" ca="1" si="27"/>
        <v>15</v>
      </c>
    </row>
    <row r="104" spans="2:44" ht="14.45" customHeight="1">
      <c r="B104" s="466" t="s">
        <v>1260</v>
      </c>
      <c r="C104" s="96">
        <v>33</v>
      </c>
      <c r="D104" s="532">
        <f ca="1">IF(U104*Y104*AC104=0,"",(N(S104)*N(U104)+N(W104)*N(Y104)+N(AA104)*N(AC104)+N(AE104)*N(AG104)+N(AI104)*N(AK104)+N(M104))/K104)</f>
        <v>25.629999999999995</v>
      </c>
      <c r="E104" s="140">
        <f ca="1">IFERROR(IF(C104-D104=-D104,"",C104-D104),"")</f>
        <v>7.3700000000000045</v>
      </c>
      <c r="F104" s="533">
        <f t="shared" ca="1" si="20"/>
        <v>1974.2647058823545</v>
      </c>
      <c r="G104" s="148">
        <f t="shared" ca="1" si="22"/>
        <v>25.629999999999995</v>
      </c>
      <c r="H104" s="140">
        <f t="shared" ca="1" si="23"/>
        <v>7.3700000000000045</v>
      </c>
      <c r="I104" s="140">
        <f t="shared" ca="1" si="21"/>
        <v>1974.2647058823545</v>
      </c>
      <c r="J104" s="536">
        <v>2</v>
      </c>
      <c r="K104" s="537">
        <v>10</v>
      </c>
      <c r="L104" s="96">
        <v>120</v>
      </c>
      <c r="M104" s="96">
        <f t="shared" si="24"/>
        <v>103</v>
      </c>
      <c r="N104" s="96">
        <v>3612</v>
      </c>
      <c r="O104" s="96">
        <f t="shared" si="25"/>
        <v>3359</v>
      </c>
      <c r="P104" s="96">
        <v>288</v>
      </c>
      <c r="Q104" s="96">
        <f t="shared" si="26"/>
        <v>272</v>
      </c>
      <c r="R104" s="536" t="s">
        <v>1259</v>
      </c>
      <c r="S104" s="96">
        <v>10</v>
      </c>
      <c r="T104" s="96">
        <f ca="1">IFERROR(IF(IF(R104="","",SUMIF(생활!$C$178:$AC$187,R104,생활!$D$178))=0,IF(R104="","",SUMIF($AQ$67:$AR$146,R104,$AR$67)),IF(R104="","",SUMIF(생활!$C$178:$AC$187,R104,생활!$D$178))),"")</f>
        <v>15</v>
      </c>
      <c r="U104" s="546">
        <f ca="1">IFERROR(IF(IF(R104="","",SUMIF(생활!$C$178:$AC$187,R104,생활!$D$178))=0,IF(R104="","",SUMIF($B$67:$C$146,R104,$C$67)),IF(R104="","",SUMIF(생활!$C$178:$AC$187,R104,생활!$D$178))),"")</f>
        <v>15</v>
      </c>
      <c r="V104" s="96" t="s">
        <v>154</v>
      </c>
      <c r="W104" s="96">
        <v>21</v>
      </c>
      <c r="X104" s="96">
        <f ca="1">IFERROR(IF(IF(V104="","",SUMIF(생활!$C$178:$AC$187,V104,생활!$D$178))=0,IF(V104="","",SUMIF($AQ$67:$AR$146,V104,$AR$67)),IF(V104="","",SUMIF(생활!$C$178:$AC$187,V104,생활!$D$178))),"")</f>
        <v>0.1</v>
      </c>
      <c r="Y104" s="138">
        <f ca="1">IFERROR(IF(IF(V104="","",SUMIF(생활!$C$178:$AC$187,V104,생활!$D$178))=0,IF(V104="","",SUMIF($B$67:$C$146,V104,$C$67)),IF(V104="","",SUMIF(생활!$C$178:$AC$187,V104,생활!$D$178))),"")</f>
        <v>0.1</v>
      </c>
      <c r="Z104" s="536" t="s">
        <v>163</v>
      </c>
      <c r="AA104" s="96">
        <v>4</v>
      </c>
      <c r="AB104" s="96">
        <f ca="1">IFERROR(IF(IF(Z104="","",SUMIF(생활!$C$178:$AC$187,Z104,생활!$D$178))=0,IF(Z104="","",SUMIF($AQ$67:$AR$146,Z104,$AR$67)),IF(Z104="","",SUMIF(생활!$C$178:$AC$187,Z104,생활!$D$178))),"")</f>
        <v>0.3</v>
      </c>
      <c r="AC104" s="546">
        <f ca="1">IFERROR(IF(IF(Z104="","",SUMIF(생활!$C$178:$AC$187,Z104,생활!$D$178))=0,IF(Z104="","",SUMIF($B$67:$C$146,Z104,$C$67)),IF(Z104="","",SUMIF(생활!$C$178:$AC$187,Z104,생활!$D$178))),"")</f>
        <v>0.3</v>
      </c>
      <c r="AD104" s="96"/>
      <c r="AE104" s="96"/>
      <c r="AF104" s="96"/>
      <c r="AG104" s="96"/>
      <c r="AH104" s="536"/>
      <c r="AI104" s="96"/>
      <c r="AJ104" s="96"/>
      <c r="AK104" s="537"/>
      <c r="AL104" s="139" t="s">
        <v>1435</v>
      </c>
      <c r="AM104" s="96"/>
      <c r="AN104" s="96"/>
      <c r="AO104" s="467"/>
      <c r="AP104" s="144"/>
      <c r="AQ104" s="147" t="s">
        <v>1260</v>
      </c>
      <c r="AR104" s="146">
        <f t="shared" ca="1" si="27"/>
        <v>25.629999999999995</v>
      </c>
    </row>
    <row r="105" spans="2:44" ht="14.45" customHeight="1">
      <c r="B105" s="466" t="s">
        <v>1261</v>
      </c>
      <c r="C105" s="96">
        <v>32</v>
      </c>
      <c r="D105" s="532">
        <f t="shared" ref="D105:D146" ca="1" si="28">IF(U105*Y105*AC105=0,"",(N(S105)*N(U105)+N(W105)*N(Y105)+N(AA105)*N(AC105)+N(AE105)*N(AG105)+N(AI105)*N(AK105)+N(M105))/K105)</f>
        <v>25.629999999999995</v>
      </c>
      <c r="E105" s="140">
        <f t="shared" ref="E105:E146" ca="1" si="29">IFERROR(IF(C105-D105=-D105,"",C105-D105),"")</f>
        <v>6.3700000000000045</v>
      </c>
      <c r="F105" s="533">
        <f t="shared" ca="1" si="20"/>
        <v>1606.617647058825</v>
      </c>
      <c r="G105" s="148">
        <f t="shared" ca="1" si="22"/>
        <v>25.629999999999995</v>
      </c>
      <c r="H105" s="140">
        <f t="shared" ca="1" si="23"/>
        <v>6.3700000000000045</v>
      </c>
      <c r="I105" s="140">
        <f t="shared" ca="1" si="21"/>
        <v>1606.617647058825</v>
      </c>
      <c r="J105" s="536">
        <v>2</v>
      </c>
      <c r="K105" s="537">
        <v>10</v>
      </c>
      <c r="L105" s="96">
        <v>120</v>
      </c>
      <c r="M105" s="96">
        <f t="shared" si="24"/>
        <v>103</v>
      </c>
      <c r="N105" s="96">
        <v>3612</v>
      </c>
      <c r="O105" s="96">
        <f t="shared" si="25"/>
        <v>3359</v>
      </c>
      <c r="P105" s="96">
        <v>288</v>
      </c>
      <c r="Q105" s="96">
        <f t="shared" si="26"/>
        <v>272</v>
      </c>
      <c r="R105" s="536" t="s">
        <v>1259</v>
      </c>
      <c r="S105" s="96">
        <v>10</v>
      </c>
      <c r="T105" s="96">
        <f ca="1">IFERROR(IF(IF(R105="","",SUMIF(생활!$C$178:$AC$187,R105,생활!$D$178))=0,IF(R105="","",SUMIF($AQ$67:$AR$146,R105,$AR$67)),IF(R105="","",SUMIF(생활!$C$178:$AC$187,R105,생활!$D$178))),"")</f>
        <v>15</v>
      </c>
      <c r="U105" s="546">
        <f ca="1">IFERROR(IF(IF(R105="","",SUMIF(생활!$C$178:$AC$187,R105,생활!$D$178))=0,IF(R105="","",SUMIF($B$67:$C$146,R105,$C$67)),IF(R105="","",SUMIF(생활!$C$178:$AC$187,R105,생활!$D$178))),"")</f>
        <v>15</v>
      </c>
      <c r="V105" s="96" t="s">
        <v>151</v>
      </c>
      <c r="W105" s="96">
        <v>21</v>
      </c>
      <c r="X105" s="96">
        <f ca="1">IFERROR(IF(IF(V105="","",SUMIF(생활!$C$178:$AC$187,V105,생활!$D$178))=0,IF(V105="","",SUMIF($AQ$67:$AR$146,V105,$AR$67)),IF(V105="","",SUMIF(생활!$C$178:$AC$187,V105,생활!$D$178))),"")</f>
        <v>0.1</v>
      </c>
      <c r="Y105" s="138">
        <f ca="1">IFERROR(IF(IF(V105="","",SUMIF(생활!$C$178:$AC$187,V105,생활!$D$178))=0,IF(V105="","",SUMIF($B$67:$C$146,V105,$C$67)),IF(V105="","",SUMIF(생활!$C$178:$AC$187,V105,생활!$D$178))),"")</f>
        <v>0.1</v>
      </c>
      <c r="Z105" s="536" t="s">
        <v>163</v>
      </c>
      <c r="AA105" s="96">
        <v>4</v>
      </c>
      <c r="AB105" s="96">
        <f ca="1">IFERROR(IF(IF(Z105="","",SUMIF(생활!$C$178:$AC$187,Z105,생활!$D$178))=0,IF(Z105="","",SUMIF($AQ$67:$AR$146,Z105,$AR$67)),IF(Z105="","",SUMIF(생활!$C$178:$AC$187,Z105,생활!$D$178))),"")</f>
        <v>0.3</v>
      </c>
      <c r="AC105" s="546">
        <f ca="1">IFERROR(IF(IF(Z105="","",SUMIF(생활!$C$178:$AC$187,Z105,생활!$D$178))=0,IF(Z105="","",SUMIF($B$67:$C$146,Z105,$C$67)),IF(Z105="","",SUMIF(생활!$C$178:$AC$187,Z105,생활!$D$178))),"")</f>
        <v>0.3</v>
      </c>
      <c r="AD105" s="96"/>
      <c r="AE105" s="96"/>
      <c r="AF105" s="96"/>
      <c r="AG105" s="96"/>
      <c r="AH105" s="536"/>
      <c r="AI105" s="96"/>
      <c r="AJ105" s="96"/>
      <c r="AK105" s="537"/>
      <c r="AL105" s="139" t="s">
        <v>1455</v>
      </c>
      <c r="AM105" s="96"/>
      <c r="AN105" s="96"/>
      <c r="AO105" s="467"/>
      <c r="AP105" s="144"/>
      <c r="AQ105" s="147" t="s">
        <v>1261</v>
      </c>
      <c r="AR105" s="146">
        <f t="shared" ca="1" si="27"/>
        <v>25.629999999999995</v>
      </c>
    </row>
    <row r="106" spans="2:44" ht="14.45" customHeight="1">
      <c r="B106" s="468" t="s">
        <v>1262</v>
      </c>
      <c r="C106" s="459">
        <v>29</v>
      </c>
      <c r="D106" s="534">
        <f t="shared" ca="1" si="28"/>
        <v>25.629999999999995</v>
      </c>
      <c r="E106" s="458">
        <f t="shared" ca="1" si="29"/>
        <v>3.3700000000000045</v>
      </c>
      <c r="F106" s="535">
        <f t="shared" ca="1" si="20"/>
        <v>503.67647058823695</v>
      </c>
      <c r="G106" s="472">
        <f t="shared" ca="1" si="22"/>
        <v>25.629999999999995</v>
      </c>
      <c r="H106" s="458">
        <f t="shared" ca="1" si="23"/>
        <v>3.3700000000000045</v>
      </c>
      <c r="I106" s="458">
        <f t="shared" ca="1" si="21"/>
        <v>503.67647058823695</v>
      </c>
      <c r="J106" s="540">
        <v>2</v>
      </c>
      <c r="K106" s="541">
        <v>10</v>
      </c>
      <c r="L106" s="459">
        <v>120</v>
      </c>
      <c r="M106" s="459">
        <f t="shared" si="24"/>
        <v>103</v>
      </c>
      <c r="N106" s="459">
        <v>3612</v>
      </c>
      <c r="O106" s="459">
        <f t="shared" si="25"/>
        <v>3359</v>
      </c>
      <c r="P106" s="459">
        <v>288</v>
      </c>
      <c r="Q106" s="459">
        <f t="shared" si="26"/>
        <v>272</v>
      </c>
      <c r="R106" s="540" t="s">
        <v>1259</v>
      </c>
      <c r="S106" s="459">
        <v>10</v>
      </c>
      <c r="T106" s="459">
        <f ca="1">IFERROR(IF(IF(R106="","",SUMIF(생활!$C$178:$AC$187,R106,생활!$D$178))=0,IF(R106="","",SUMIF($AQ$67:$AR$146,R106,$AR$67)),IF(R106="","",SUMIF(생활!$C$178:$AC$187,R106,생활!$D$178))),"")</f>
        <v>15</v>
      </c>
      <c r="U106" s="547">
        <f ca="1">IFERROR(IF(IF(R106="","",SUMIF(생활!$C$178:$AC$187,R106,생활!$D$178))=0,IF(R106="","",SUMIF($B$67:$C$146,R106,$C$67)),IF(R106="","",SUMIF(생활!$C$178:$AC$187,R106,생활!$D$178))),"")</f>
        <v>15</v>
      </c>
      <c r="V106" s="459" t="s">
        <v>152</v>
      </c>
      <c r="W106" s="459">
        <v>21</v>
      </c>
      <c r="X106" s="459">
        <f ca="1">IFERROR(IF(IF(V106="","",SUMIF(생활!$C$178:$AC$187,V106,생활!$D$178))=0,IF(V106="","",SUMIF($AQ$67:$AR$146,V106,$AR$67)),IF(V106="","",SUMIF(생활!$C$178:$AC$187,V106,생활!$D$178))),"")</f>
        <v>0.1</v>
      </c>
      <c r="Y106" s="457">
        <f ca="1">IFERROR(IF(IF(V106="","",SUMIF(생활!$C$178:$AC$187,V106,생활!$D$178))=0,IF(V106="","",SUMIF($B$67:$C$146,V106,$C$67)),IF(V106="","",SUMIF(생활!$C$178:$AC$187,V106,생활!$D$178))),"")</f>
        <v>0.1</v>
      </c>
      <c r="Z106" s="540" t="s">
        <v>163</v>
      </c>
      <c r="AA106" s="459">
        <v>4</v>
      </c>
      <c r="AB106" s="459">
        <f ca="1">IFERROR(IF(IF(Z106="","",SUMIF(생활!$C$178:$AC$187,Z106,생활!$D$178))=0,IF(Z106="","",SUMIF($AQ$67:$AR$146,Z106,$AR$67)),IF(Z106="","",SUMIF(생활!$C$178:$AC$187,Z106,생활!$D$178))),"")</f>
        <v>0.3</v>
      </c>
      <c r="AC106" s="547">
        <f ca="1">IFERROR(IF(IF(Z106="","",SUMIF(생활!$C$178:$AC$187,Z106,생활!$D$178))=0,IF(Z106="","",SUMIF($B$67:$C$146,Z106,$C$67)),IF(Z106="","",SUMIF(생활!$C$178:$AC$187,Z106,생활!$D$178))),"")</f>
        <v>0.3</v>
      </c>
      <c r="AD106" s="459"/>
      <c r="AE106" s="459"/>
      <c r="AF106" s="459"/>
      <c r="AG106" s="459"/>
      <c r="AH106" s="540"/>
      <c r="AI106" s="459"/>
      <c r="AJ106" s="459"/>
      <c r="AK106" s="541"/>
      <c r="AL106" s="473" t="s">
        <v>1476</v>
      </c>
      <c r="AM106" s="459"/>
      <c r="AN106" s="459"/>
      <c r="AO106" s="469"/>
      <c r="AP106" s="144"/>
      <c r="AQ106" s="147" t="s">
        <v>1262</v>
      </c>
      <c r="AR106" s="146">
        <f t="shared" ca="1" si="27"/>
        <v>25.629999999999995</v>
      </c>
    </row>
    <row r="107" spans="2:44" ht="14.45" customHeight="1">
      <c r="B107" s="464" t="s">
        <v>1263</v>
      </c>
      <c r="C107" s="456">
        <v>1</v>
      </c>
      <c r="D107" s="530">
        <f t="shared" ca="1" si="28"/>
        <v>2.0350000000000001</v>
      </c>
      <c r="E107" s="455">
        <f t="shared" ca="1" si="29"/>
        <v>-1.0350000000000001</v>
      </c>
      <c r="F107" s="531" t="str">
        <f t="shared" ca="1" si="20"/>
        <v/>
      </c>
      <c r="G107" s="470">
        <f t="shared" ca="1" si="22"/>
        <v>2.0350000000000001</v>
      </c>
      <c r="H107" s="455">
        <f t="shared" ca="1" si="23"/>
        <v>-1.0350000000000001</v>
      </c>
      <c r="I107" s="455" t="str">
        <f t="shared" ca="1" si="21"/>
        <v/>
      </c>
      <c r="J107" s="538">
        <v>2</v>
      </c>
      <c r="K107" s="539">
        <v>10</v>
      </c>
      <c r="L107" s="456">
        <v>20</v>
      </c>
      <c r="M107" s="456">
        <f t="shared" si="24"/>
        <v>17</v>
      </c>
      <c r="N107" s="456">
        <v>2709</v>
      </c>
      <c r="O107" s="456">
        <f t="shared" si="25"/>
        <v>2519</v>
      </c>
      <c r="P107" s="456">
        <v>216</v>
      </c>
      <c r="Q107" s="456">
        <f t="shared" si="26"/>
        <v>204</v>
      </c>
      <c r="R107" s="538" t="s">
        <v>5</v>
      </c>
      <c r="S107" s="456">
        <v>15</v>
      </c>
      <c r="T107" s="456">
        <f ca="1">IFERROR(IF(IF(R107="","",SUMIF(생활!$C$178:$AC$187,R107,생활!$D$178))=0,IF(R107="","",SUMIF($AQ$67:$AR$146,R107,$AR$67)),IF(R107="","",SUMIF(생활!$C$178:$AC$187,R107,생활!$D$178))),"")</f>
        <v>0.01</v>
      </c>
      <c r="U107" s="545">
        <f ca="1">IFERROR(IF(IF(R107="","",SUMIF(생활!$C$178:$AC$187,R107,생활!$D$178))=0,IF(R107="","",SUMIF($B$67:$C$146,R107,$C$67)),IF(R107="","",SUMIF(생활!$C$178:$AC$187,R107,생활!$D$178))),"")</f>
        <v>0.01</v>
      </c>
      <c r="V107" s="456" t="s">
        <v>6</v>
      </c>
      <c r="W107" s="456">
        <v>8</v>
      </c>
      <c r="X107" s="456">
        <f ca="1">IFERROR(IF(IF(V107="","",SUMIF(생활!$C$178:$AC$187,V107,생활!$D$178))=0,IF(V107="","",SUMIF($AQ$67:$AR$146,V107,$AR$67)),IF(V107="","",SUMIF(생활!$C$178:$AC$187,V107,생활!$D$178))),"")</f>
        <v>0.1</v>
      </c>
      <c r="Y107" s="454">
        <f ca="1">IFERROR(IF(IF(V107="","",SUMIF(생활!$C$178:$AC$187,V107,생활!$D$178))=0,IF(V107="","",SUMIF($B$67:$C$146,V107,$C$67)),IF(V107="","",SUMIF(생활!$C$178:$AC$187,V107,생활!$D$178))),"")</f>
        <v>0.1</v>
      </c>
      <c r="Z107" s="538" t="s">
        <v>90</v>
      </c>
      <c r="AA107" s="456">
        <v>8</v>
      </c>
      <c r="AB107" s="456">
        <f ca="1">IFERROR(IF(IF(Z107="","",SUMIF(생활!$C$178:$AC$187,Z107,생활!$D$178))=0,IF(Z107="","",SUMIF($AQ$67:$AR$146,Z107,$AR$67)),IF(Z107="","",SUMIF(생활!$C$178:$AC$187,Z107,생활!$D$178))),"")</f>
        <v>0.3</v>
      </c>
      <c r="AC107" s="545">
        <f ca="1">IFERROR(IF(IF(Z107="","",SUMIF(생활!$C$178:$AC$187,Z107,생활!$D$178))=0,IF(Z107="","",SUMIF($B$67:$C$146,Z107,$C$67)),IF(Z107="","",SUMIF(생활!$C$178:$AC$187,Z107,생활!$D$178))),"")</f>
        <v>0.3</v>
      </c>
      <c r="AD107" s="456"/>
      <c r="AE107" s="456"/>
      <c r="AF107" s="456"/>
      <c r="AG107" s="456"/>
      <c r="AH107" s="538"/>
      <c r="AI107" s="456"/>
      <c r="AJ107" s="456"/>
      <c r="AK107" s="539"/>
      <c r="AL107" s="471" t="s">
        <v>1421</v>
      </c>
      <c r="AM107" s="456"/>
      <c r="AN107" s="456"/>
      <c r="AO107" s="465"/>
      <c r="AP107" s="144"/>
      <c r="AQ107" s="147" t="s">
        <v>1263</v>
      </c>
      <c r="AR107" s="146">
        <f t="shared" ca="1" si="27"/>
        <v>1</v>
      </c>
    </row>
    <row r="108" spans="2:44" ht="14.45" customHeight="1">
      <c r="B108" s="466" t="s">
        <v>1264</v>
      </c>
      <c r="C108" s="96">
        <v>13</v>
      </c>
      <c r="D108" s="532">
        <f t="shared" ca="1" si="28"/>
        <v>14.63</v>
      </c>
      <c r="E108" s="140">
        <f t="shared" ca="1" si="29"/>
        <v>-1.6300000000000008</v>
      </c>
      <c r="F108" s="533" t="str">
        <f t="shared" ca="1" si="20"/>
        <v/>
      </c>
      <c r="G108" s="148">
        <f t="shared" ca="1" si="22"/>
        <v>14.63</v>
      </c>
      <c r="H108" s="140">
        <f t="shared" ca="1" si="23"/>
        <v>-1.6300000000000008</v>
      </c>
      <c r="I108" s="140" t="str">
        <f t="shared" ca="1" si="21"/>
        <v/>
      </c>
      <c r="J108" s="536">
        <v>2</v>
      </c>
      <c r="K108" s="537">
        <v>10</v>
      </c>
      <c r="L108" s="96">
        <v>30</v>
      </c>
      <c r="M108" s="96">
        <f t="shared" si="24"/>
        <v>25</v>
      </c>
      <c r="N108" s="96">
        <v>3612</v>
      </c>
      <c r="O108" s="96">
        <f t="shared" si="25"/>
        <v>3359</v>
      </c>
      <c r="P108" s="96">
        <v>288</v>
      </c>
      <c r="Q108" s="96">
        <f t="shared" si="26"/>
        <v>272</v>
      </c>
      <c r="R108" s="536" t="s">
        <v>1263</v>
      </c>
      <c r="S108" s="96">
        <v>10</v>
      </c>
      <c r="T108" s="96">
        <f ca="1">IFERROR(IF(IF(R108="","",SUMIF(생활!$C$178:$AC$187,R108,생활!$D$178))=0,IF(R108="","",SUMIF($AQ$67:$AR$146,R108,$AR$67)),IF(R108="","",SUMIF(생활!$C$178:$AC$187,R108,생활!$D$178))),"")</f>
        <v>1</v>
      </c>
      <c r="U108" s="546">
        <f ca="1">IFERROR(IF(IF(R108="","",SUMIF(생활!$C$178:$AC$187,R108,생활!$D$178))=0,IF(R108="","",SUMIF($B$67:$C$146,R108,$C$67)),IF(R108="","",SUMIF(생활!$C$178:$AC$187,R108,생활!$D$178))),"")</f>
        <v>1</v>
      </c>
      <c r="V108" s="96" t="s">
        <v>95</v>
      </c>
      <c r="W108" s="96">
        <v>15</v>
      </c>
      <c r="X108" s="96">
        <f ca="1">IFERROR(IF(IF(V108="","",SUMIF(생활!$C$178:$AC$187,V108,생활!$D$178))=0,IF(V108="","",SUMIF($AQ$67:$AR$146,V108,$AR$67)),IF(V108="","",SUMIF(생활!$C$178:$AC$187,V108,생활!$D$178))),"")</f>
        <v>7.4</v>
      </c>
      <c r="Y108" s="138">
        <f ca="1">IFERROR(IF(IF(V108="","",SUMIF(생활!$C$178:$AC$187,V108,생활!$D$178))=0,IF(V108="","",SUMIF($B$67:$C$146,V108,$C$67)),IF(V108="","",SUMIF(생활!$C$178:$AC$187,V108,생활!$D$178))),"")</f>
        <v>7.4</v>
      </c>
      <c r="Z108" s="536" t="s">
        <v>8</v>
      </c>
      <c r="AA108" s="96">
        <v>3</v>
      </c>
      <c r="AB108" s="96">
        <f ca="1">IFERROR(IF(IF(Z108="","",SUMIF(생활!$C$178:$AC$187,Z108,생활!$D$178))=0,IF(Z108="","",SUMIF($AQ$67:$AR$146,Z108,$AR$67)),IF(Z108="","",SUMIF(생활!$C$178:$AC$187,Z108,생활!$D$178))),"")</f>
        <v>0.1</v>
      </c>
      <c r="AC108" s="546">
        <f ca="1">IFERROR(IF(IF(Z108="","",SUMIF(생활!$C$178:$AC$187,Z108,생활!$D$178))=0,IF(Z108="","",SUMIF($B$67:$C$146,Z108,$C$67)),IF(Z108="","",SUMIF(생활!$C$178:$AC$187,Z108,생활!$D$178))),"")</f>
        <v>0.1</v>
      </c>
      <c r="AD108" s="96"/>
      <c r="AE108" s="96"/>
      <c r="AF108" s="96"/>
      <c r="AG108" s="96"/>
      <c r="AH108" s="536"/>
      <c r="AI108" s="96"/>
      <c r="AJ108" s="96"/>
      <c r="AK108" s="537"/>
      <c r="AL108" s="139" t="s">
        <v>1436</v>
      </c>
      <c r="AM108" s="96"/>
      <c r="AN108" s="96"/>
      <c r="AO108" s="467"/>
      <c r="AP108" s="144"/>
      <c r="AQ108" s="147" t="s">
        <v>1264</v>
      </c>
      <c r="AR108" s="146">
        <f t="shared" ca="1" si="27"/>
        <v>13</v>
      </c>
    </row>
    <row r="109" spans="2:44" ht="14.45" customHeight="1">
      <c r="B109" s="466" t="s">
        <v>1265</v>
      </c>
      <c r="C109" s="96">
        <v>8</v>
      </c>
      <c r="D109" s="532">
        <f t="shared" ca="1" si="28"/>
        <v>7.2799999999999994</v>
      </c>
      <c r="E109" s="140">
        <f t="shared" ca="1" si="29"/>
        <v>0.72000000000000064</v>
      </c>
      <c r="F109" s="533" t="str">
        <f t="shared" ca="1" si="20"/>
        <v/>
      </c>
      <c r="G109" s="148">
        <f t="shared" ca="1" si="22"/>
        <v>7.2799999999999994</v>
      </c>
      <c r="H109" s="140">
        <f t="shared" ca="1" si="23"/>
        <v>0.72000000000000064</v>
      </c>
      <c r="I109" s="140" t="str">
        <f t="shared" ca="1" si="21"/>
        <v/>
      </c>
      <c r="J109" s="536">
        <v>2</v>
      </c>
      <c r="K109" s="537">
        <v>10</v>
      </c>
      <c r="L109" s="96">
        <v>30</v>
      </c>
      <c r="M109" s="96">
        <f t="shared" si="24"/>
        <v>25</v>
      </c>
      <c r="N109" s="96">
        <v>3612</v>
      </c>
      <c r="O109" s="96">
        <f t="shared" si="25"/>
        <v>3359</v>
      </c>
      <c r="P109" s="96">
        <v>288</v>
      </c>
      <c r="Q109" s="96">
        <f t="shared" si="26"/>
        <v>272</v>
      </c>
      <c r="R109" s="536" t="s">
        <v>1263</v>
      </c>
      <c r="S109" s="96">
        <v>10</v>
      </c>
      <c r="T109" s="96">
        <f ca="1">IFERROR(IF(IF(R109="","",SUMIF(생활!$C$178:$AC$187,R109,생활!$D$178))=0,IF(R109="","",SUMIF($AQ$67:$AR$146,R109,$AR$67)),IF(R109="","",SUMIF(생활!$C$178:$AC$187,R109,생활!$D$178))),"")</f>
        <v>1</v>
      </c>
      <c r="U109" s="546">
        <f ca="1">IFERROR(IF(IF(R109="","",SUMIF(생활!$C$178:$AC$187,R109,생활!$D$178))=0,IF(R109="","",SUMIF($B$67:$C$146,R109,$C$67)),IF(R109="","",SUMIF(생활!$C$178:$AC$187,R109,생활!$D$178))),"")</f>
        <v>1</v>
      </c>
      <c r="V109" s="96" t="s">
        <v>93</v>
      </c>
      <c r="W109" s="96">
        <v>15</v>
      </c>
      <c r="X109" s="96">
        <f ca="1">IFERROR(IF(IF(V109="","",SUMIF(생활!$C$178:$AC$187,V109,생활!$D$178))=0,IF(V109="","",SUMIF($AQ$67:$AR$146,V109,$AR$67)),IF(V109="","",SUMIF(생활!$C$178:$AC$187,V109,생활!$D$178))),"")</f>
        <v>2.5</v>
      </c>
      <c r="Y109" s="138">
        <f ca="1">IFERROR(IF(IF(V109="","",SUMIF(생활!$C$178:$AC$187,V109,생활!$D$178))=0,IF(V109="","",SUMIF($B$67:$C$146,V109,$C$67)),IF(V109="","",SUMIF(생활!$C$178:$AC$187,V109,생활!$D$178))),"")</f>
        <v>2.5</v>
      </c>
      <c r="Z109" s="536" t="s">
        <v>8</v>
      </c>
      <c r="AA109" s="96">
        <v>3</v>
      </c>
      <c r="AB109" s="96">
        <f ca="1">IFERROR(IF(IF(Z109="","",SUMIF(생활!$C$178:$AC$187,Z109,생활!$D$178))=0,IF(Z109="","",SUMIF($AQ$67:$AR$146,Z109,$AR$67)),IF(Z109="","",SUMIF(생활!$C$178:$AC$187,Z109,생활!$D$178))),"")</f>
        <v>0.1</v>
      </c>
      <c r="AC109" s="546">
        <f ca="1">IFERROR(IF(IF(Z109="","",SUMIF(생활!$C$178:$AC$187,Z109,생활!$D$178))=0,IF(Z109="","",SUMIF($B$67:$C$146,Z109,$C$67)),IF(Z109="","",SUMIF(생활!$C$178:$AC$187,Z109,생활!$D$178))),"")</f>
        <v>0.1</v>
      </c>
      <c r="AD109" s="96"/>
      <c r="AE109" s="96"/>
      <c r="AF109" s="96"/>
      <c r="AG109" s="96"/>
      <c r="AH109" s="536"/>
      <c r="AI109" s="96"/>
      <c r="AJ109" s="96"/>
      <c r="AK109" s="537"/>
      <c r="AL109" s="139" t="s">
        <v>1456</v>
      </c>
      <c r="AM109" s="96"/>
      <c r="AN109" s="96"/>
      <c r="AO109" s="467"/>
      <c r="AP109" s="144"/>
      <c r="AQ109" s="147" t="s">
        <v>1265</v>
      </c>
      <c r="AR109" s="146">
        <f t="shared" ca="1" si="27"/>
        <v>7.2799999999999994</v>
      </c>
    </row>
    <row r="110" spans="2:44" ht="14.45" customHeight="1">
      <c r="B110" s="466" t="s">
        <v>1266</v>
      </c>
      <c r="C110" s="96">
        <v>7</v>
      </c>
      <c r="D110" s="532">
        <f t="shared" ca="1" si="28"/>
        <v>3.6799999999999997</v>
      </c>
      <c r="E110" s="140">
        <f t="shared" ca="1" si="29"/>
        <v>3.3200000000000003</v>
      </c>
      <c r="F110" s="533">
        <f t="shared" ca="1" si="20"/>
        <v>852.94117647058829</v>
      </c>
      <c r="G110" s="148">
        <f t="shared" ca="1" si="22"/>
        <v>3.6799999999999997</v>
      </c>
      <c r="H110" s="140">
        <f t="shared" ca="1" si="23"/>
        <v>3.3200000000000003</v>
      </c>
      <c r="I110" s="140">
        <f t="shared" ca="1" si="21"/>
        <v>852.94117647058829</v>
      </c>
      <c r="J110" s="536">
        <v>2</v>
      </c>
      <c r="K110" s="537">
        <v>10</v>
      </c>
      <c r="L110" s="96">
        <v>30</v>
      </c>
      <c r="M110" s="96">
        <f t="shared" si="24"/>
        <v>25</v>
      </c>
      <c r="N110" s="96">
        <v>3612</v>
      </c>
      <c r="O110" s="96">
        <f t="shared" si="25"/>
        <v>3359</v>
      </c>
      <c r="P110" s="96">
        <v>288</v>
      </c>
      <c r="Q110" s="96">
        <f t="shared" si="26"/>
        <v>272</v>
      </c>
      <c r="R110" s="536" t="s">
        <v>1263</v>
      </c>
      <c r="S110" s="96">
        <v>10</v>
      </c>
      <c r="T110" s="96">
        <f ca="1">IFERROR(IF(IF(R110="","",SUMIF(생활!$C$178:$AC$187,R110,생활!$D$178))=0,IF(R110="","",SUMIF($AQ$67:$AR$146,R110,$AR$67)),IF(R110="","",SUMIF(생활!$C$178:$AC$187,R110,생활!$D$178))),"")</f>
        <v>1</v>
      </c>
      <c r="U110" s="546">
        <f ca="1">IFERROR(IF(IF(R110="","",SUMIF(생활!$C$178:$AC$187,R110,생활!$D$178))=0,IF(R110="","",SUMIF($B$67:$C$146,R110,$C$67)),IF(R110="","",SUMIF(생활!$C$178:$AC$187,R110,생활!$D$178))),"")</f>
        <v>1</v>
      </c>
      <c r="V110" s="96" t="s">
        <v>80</v>
      </c>
      <c r="W110" s="96">
        <v>15</v>
      </c>
      <c r="X110" s="96">
        <f ca="1">IFERROR(IF(IF(V110="","",SUMIF(생활!$C$178:$AC$187,V110,생활!$D$178))=0,IF(V110="","",SUMIF($AQ$67:$AR$146,V110,$AR$67)),IF(V110="","",SUMIF(생활!$C$178:$AC$187,V110,생활!$D$178))),"")</f>
        <v>0.1</v>
      </c>
      <c r="Y110" s="138">
        <f ca="1">IFERROR(IF(IF(V110="","",SUMIF(생활!$C$178:$AC$187,V110,생활!$D$178))=0,IF(V110="","",SUMIF($B$67:$C$146,V110,$C$67)),IF(V110="","",SUMIF(생활!$C$178:$AC$187,V110,생활!$D$178))),"")</f>
        <v>0.1</v>
      </c>
      <c r="Z110" s="536" t="s">
        <v>8</v>
      </c>
      <c r="AA110" s="96">
        <v>3</v>
      </c>
      <c r="AB110" s="96">
        <f ca="1">IFERROR(IF(IF(Z110="","",SUMIF(생활!$C$178:$AC$187,Z110,생활!$D$178))=0,IF(Z110="","",SUMIF($AQ$67:$AR$146,Z110,$AR$67)),IF(Z110="","",SUMIF(생활!$C$178:$AC$187,Z110,생활!$D$178))),"")</f>
        <v>0.1</v>
      </c>
      <c r="AC110" s="546">
        <f ca="1">IFERROR(IF(IF(Z110="","",SUMIF(생활!$C$178:$AC$187,Z110,생활!$D$178))=0,IF(Z110="","",SUMIF($B$67:$C$146,Z110,$C$67)),IF(Z110="","",SUMIF(생활!$C$178:$AC$187,Z110,생활!$D$178))),"")</f>
        <v>0.1</v>
      </c>
      <c r="AD110" s="96"/>
      <c r="AE110" s="96"/>
      <c r="AF110" s="96"/>
      <c r="AG110" s="96"/>
      <c r="AH110" s="536"/>
      <c r="AI110" s="96"/>
      <c r="AJ110" s="96"/>
      <c r="AK110" s="537"/>
      <c r="AL110" s="139" t="s">
        <v>1477</v>
      </c>
      <c r="AM110" s="96"/>
      <c r="AN110" s="96"/>
      <c r="AO110" s="467"/>
      <c r="AP110" s="144"/>
      <c r="AQ110" s="147" t="s">
        <v>1266</v>
      </c>
      <c r="AR110" s="146">
        <f t="shared" ca="1" si="27"/>
        <v>3.6799999999999997</v>
      </c>
    </row>
    <row r="111" spans="2:44" ht="14.45" customHeight="1">
      <c r="B111" s="466" t="s">
        <v>1267</v>
      </c>
      <c r="C111" s="96">
        <v>3</v>
      </c>
      <c r="D111" s="532">
        <f t="shared" ca="1" si="28"/>
        <v>3.6719999999999997</v>
      </c>
      <c r="E111" s="140">
        <f t="shared" ca="1" si="29"/>
        <v>-0.67199999999999971</v>
      </c>
      <c r="F111" s="533" t="str">
        <f t="shared" ca="1" si="20"/>
        <v/>
      </c>
      <c r="G111" s="148">
        <f t="shared" ca="1" si="22"/>
        <v>3.6719999999999997</v>
      </c>
      <c r="H111" s="140">
        <f t="shared" ca="1" si="23"/>
        <v>-0.67199999999999971</v>
      </c>
      <c r="I111" s="140" t="str">
        <f t="shared" ca="1" si="21"/>
        <v/>
      </c>
      <c r="J111" s="536">
        <v>2</v>
      </c>
      <c r="K111" s="537">
        <v>10</v>
      </c>
      <c r="L111" s="96">
        <v>35</v>
      </c>
      <c r="M111" s="96">
        <f t="shared" si="24"/>
        <v>30</v>
      </c>
      <c r="N111" s="96">
        <v>2709</v>
      </c>
      <c r="O111" s="96">
        <f t="shared" si="25"/>
        <v>2519</v>
      </c>
      <c r="P111" s="96">
        <v>216</v>
      </c>
      <c r="Q111" s="96">
        <f t="shared" si="26"/>
        <v>204</v>
      </c>
      <c r="R111" s="536" t="s">
        <v>5</v>
      </c>
      <c r="S111" s="96">
        <v>32</v>
      </c>
      <c r="T111" s="96">
        <f ca="1">IFERROR(IF(IF(R111="","",SUMIF(생활!$C$178:$AC$187,R111,생활!$D$178))=0,IF(R111="","",SUMIF($AQ$67:$AR$146,R111,$AR$67)),IF(R111="","",SUMIF(생활!$C$178:$AC$187,R111,생활!$D$178))),"")</f>
        <v>0.01</v>
      </c>
      <c r="U111" s="546">
        <f ca="1">IFERROR(IF(IF(R111="","",SUMIF(생활!$C$178:$AC$187,R111,생활!$D$178))=0,IF(R111="","",SUMIF($B$67:$C$146,R111,$C$67)),IF(R111="","",SUMIF(생활!$C$178:$AC$187,R111,생활!$D$178))),"")</f>
        <v>0.01</v>
      </c>
      <c r="V111" s="96" t="s">
        <v>80</v>
      </c>
      <c r="W111" s="96">
        <v>16</v>
      </c>
      <c r="X111" s="96">
        <f ca="1">IFERROR(IF(IF(V111="","",SUMIF(생활!$C$178:$AC$187,V111,생활!$D$178))=0,IF(V111="","",SUMIF($AQ$67:$AR$146,V111,$AR$67)),IF(V111="","",SUMIF(생활!$C$178:$AC$187,V111,생활!$D$178))),"")</f>
        <v>0.1</v>
      </c>
      <c r="Y111" s="138">
        <f ca="1">IFERROR(IF(IF(V111="","",SUMIF(생활!$C$178:$AC$187,V111,생활!$D$178))=0,IF(V111="","",SUMIF($B$67:$C$146,V111,$C$67)),IF(V111="","",SUMIF(생활!$C$178:$AC$187,V111,생활!$D$178))),"")</f>
        <v>0.1</v>
      </c>
      <c r="Z111" s="536" t="s">
        <v>90</v>
      </c>
      <c r="AA111" s="96">
        <v>16</v>
      </c>
      <c r="AB111" s="96">
        <f ca="1">IFERROR(IF(IF(Z111="","",SUMIF(생활!$C$178:$AC$187,Z111,생활!$D$178))=0,IF(Z111="","",SUMIF($AQ$67:$AR$146,Z111,$AR$67)),IF(Z111="","",SUMIF(생활!$C$178:$AC$187,Z111,생활!$D$178))),"")</f>
        <v>0.3</v>
      </c>
      <c r="AC111" s="546">
        <f ca="1">IFERROR(IF(IF(Z111="","",SUMIF(생활!$C$178:$AC$187,Z111,생활!$D$178))=0,IF(Z111="","",SUMIF($B$67:$C$146,Z111,$C$67)),IF(Z111="","",SUMIF(생활!$C$178:$AC$187,Z111,생활!$D$178))),"")</f>
        <v>0.3</v>
      </c>
      <c r="AD111" s="96"/>
      <c r="AE111" s="96"/>
      <c r="AF111" s="96"/>
      <c r="AG111" s="96"/>
      <c r="AH111" s="536"/>
      <c r="AI111" s="96"/>
      <c r="AJ111" s="96"/>
      <c r="AK111" s="537"/>
      <c r="AL111" s="139" t="s">
        <v>1422</v>
      </c>
      <c r="AM111" s="96"/>
      <c r="AN111" s="96"/>
      <c r="AO111" s="467"/>
      <c r="AP111" s="144"/>
      <c r="AQ111" s="147" t="s">
        <v>1267</v>
      </c>
      <c r="AR111" s="146">
        <f t="shared" ca="1" si="27"/>
        <v>3</v>
      </c>
    </row>
    <row r="112" spans="2:44" ht="14.45" customHeight="1">
      <c r="B112" s="466" t="s">
        <v>1268</v>
      </c>
      <c r="C112" s="96">
        <v>13</v>
      </c>
      <c r="D112" s="532">
        <f t="shared" ca="1" si="28"/>
        <v>7.56</v>
      </c>
      <c r="E112" s="140">
        <f t="shared" ca="1" si="29"/>
        <v>5.44</v>
      </c>
      <c r="F112" s="533">
        <f t="shared" ca="1" si="20"/>
        <v>1632.3529411764707</v>
      </c>
      <c r="G112" s="148">
        <f t="shared" ca="1" si="22"/>
        <v>7.56</v>
      </c>
      <c r="H112" s="140">
        <f t="shared" ca="1" si="23"/>
        <v>5.44</v>
      </c>
      <c r="I112" s="140">
        <f t="shared" ca="1" si="21"/>
        <v>1632.3529411764707</v>
      </c>
      <c r="J112" s="536">
        <v>2</v>
      </c>
      <c r="K112" s="537">
        <v>10</v>
      </c>
      <c r="L112" s="96">
        <v>50</v>
      </c>
      <c r="M112" s="96">
        <f t="shared" si="24"/>
        <v>43</v>
      </c>
      <c r="N112" s="96">
        <v>3612</v>
      </c>
      <c r="O112" s="96">
        <f t="shared" si="25"/>
        <v>3359</v>
      </c>
      <c r="P112" s="96">
        <v>288</v>
      </c>
      <c r="Q112" s="96">
        <f t="shared" si="26"/>
        <v>272</v>
      </c>
      <c r="R112" s="536" t="s">
        <v>1267</v>
      </c>
      <c r="S112" s="96">
        <v>10</v>
      </c>
      <c r="T112" s="96">
        <f ca="1">IFERROR(IF(IF(R112="","",SUMIF(생활!$C$178:$AC$187,R112,생활!$D$178))=0,IF(R112="","",SUMIF($AQ$67:$AR$146,R112,$AR$67)),IF(R112="","",SUMIF(생활!$C$178:$AC$187,R112,생활!$D$178))),"")</f>
        <v>3</v>
      </c>
      <c r="U112" s="546">
        <f ca="1">IFERROR(IF(IF(R112="","",SUMIF(생활!$C$178:$AC$187,R112,생활!$D$178))=0,IF(R112="","",SUMIF($B$67:$C$146,R112,$C$67)),IF(R112="","",SUMIF(생활!$C$178:$AC$187,R112,생활!$D$178))),"")</f>
        <v>3</v>
      </c>
      <c r="V112" s="96" t="s">
        <v>6</v>
      </c>
      <c r="W112" s="96">
        <v>21</v>
      </c>
      <c r="X112" s="96">
        <f ca="1">IFERROR(IF(IF(V112="","",SUMIF(생활!$C$178:$AC$187,V112,생활!$D$178))=0,IF(V112="","",SUMIF($AQ$67:$AR$146,V112,$AR$67)),IF(V112="","",SUMIF(생활!$C$178:$AC$187,V112,생활!$D$178))),"")</f>
        <v>0.1</v>
      </c>
      <c r="Y112" s="138">
        <f ca="1">IFERROR(IF(IF(V112="","",SUMIF(생활!$C$178:$AC$187,V112,생활!$D$178))=0,IF(V112="","",SUMIF($B$67:$C$146,V112,$C$67)),IF(V112="","",SUMIF(생활!$C$178:$AC$187,V112,생활!$D$178))),"")</f>
        <v>0.1</v>
      </c>
      <c r="Z112" s="536" t="s">
        <v>8</v>
      </c>
      <c r="AA112" s="96">
        <v>5</v>
      </c>
      <c r="AB112" s="96">
        <f ca="1">IFERROR(IF(IF(Z112="","",SUMIF(생활!$C$178:$AC$187,Z112,생활!$D$178))=0,IF(Z112="","",SUMIF($AQ$67:$AR$146,Z112,$AR$67)),IF(Z112="","",SUMIF(생활!$C$178:$AC$187,Z112,생활!$D$178))),"")</f>
        <v>0.1</v>
      </c>
      <c r="AC112" s="546">
        <f ca="1">IFERROR(IF(IF(Z112="","",SUMIF(생활!$C$178:$AC$187,Z112,생활!$D$178))=0,IF(Z112="","",SUMIF($B$67:$C$146,Z112,$C$67)),IF(Z112="","",SUMIF(생활!$C$178:$AC$187,Z112,생활!$D$178))),"")</f>
        <v>0.1</v>
      </c>
      <c r="AD112" s="96"/>
      <c r="AE112" s="96"/>
      <c r="AF112" s="96"/>
      <c r="AG112" s="96"/>
      <c r="AH112" s="536"/>
      <c r="AI112" s="96"/>
      <c r="AJ112" s="96"/>
      <c r="AK112" s="537"/>
      <c r="AL112" s="139" t="s">
        <v>1437</v>
      </c>
      <c r="AM112" s="96"/>
      <c r="AN112" s="96"/>
      <c r="AO112" s="467"/>
      <c r="AP112" s="144"/>
      <c r="AQ112" s="147" t="s">
        <v>1268</v>
      </c>
      <c r="AR112" s="146">
        <f t="shared" ca="1" si="27"/>
        <v>7.56</v>
      </c>
    </row>
    <row r="113" spans="2:44" ht="14.45" customHeight="1">
      <c r="B113" s="466" t="s">
        <v>1269</v>
      </c>
      <c r="C113" s="96">
        <v>20</v>
      </c>
      <c r="D113" s="532">
        <f t="shared" ca="1" si="28"/>
        <v>22.89</v>
      </c>
      <c r="E113" s="140">
        <f t="shared" ca="1" si="29"/>
        <v>-2.8900000000000006</v>
      </c>
      <c r="F113" s="533" t="str">
        <f t="shared" ca="1" si="20"/>
        <v/>
      </c>
      <c r="G113" s="148">
        <f t="shared" ca="1" si="22"/>
        <v>22.89</v>
      </c>
      <c r="H113" s="140">
        <f t="shared" ca="1" si="23"/>
        <v>-2.8900000000000006</v>
      </c>
      <c r="I113" s="140" t="str">
        <f t="shared" ca="1" si="21"/>
        <v/>
      </c>
      <c r="J113" s="536">
        <v>2</v>
      </c>
      <c r="K113" s="537">
        <v>10</v>
      </c>
      <c r="L113" s="96">
        <v>50</v>
      </c>
      <c r="M113" s="96">
        <f t="shared" si="24"/>
        <v>43</v>
      </c>
      <c r="N113" s="96">
        <v>3612</v>
      </c>
      <c r="O113" s="96">
        <f t="shared" si="25"/>
        <v>3359</v>
      </c>
      <c r="P113" s="96">
        <v>288</v>
      </c>
      <c r="Q113" s="96">
        <f t="shared" si="26"/>
        <v>272</v>
      </c>
      <c r="R113" s="536" t="s">
        <v>1267</v>
      </c>
      <c r="S113" s="96">
        <v>10</v>
      </c>
      <c r="T113" s="96">
        <f ca="1">IFERROR(IF(IF(R113="","",SUMIF(생활!$C$178:$AC$187,R113,생활!$D$178))=0,IF(R113="","",SUMIF($AQ$67:$AR$146,R113,$AR$67)),IF(R113="","",SUMIF(생활!$C$178:$AC$187,R113,생활!$D$178))),"")</f>
        <v>3</v>
      </c>
      <c r="U113" s="546">
        <f ca="1">IFERROR(IF(IF(R113="","",SUMIF(생활!$C$178:$AC$187,R113,생활!$D$178))=0,IF(R113="","",SUMIF($B$67:$C$146,R113,$C$67)),IF(R113="","",SUMIF(생활!$C$178:$AC$187,R113,생활!$D$178))),"")</f>
        <v>3</v>
      </c>
      <c r="V113" s="96" t="s">
        <v>95</v>
      </c>
      <c r="W113" s="96">
        <v>21</v>
      </c>
      <c r="X113" s="96">
        <f ca="1">IFERROR(IF(IF(V113="","",SUMIF(생활!$C$178:$AC$187,V113,생활!$D$178))=0,IF(V113="","",SUMIF($AQ$67:$AR$146,V113,$AR$67)),IF(V113="","",SUMIF(생활!$C$178:$AC$187,V113,생활!$D$178))),"")</f>
        <v>7.4</v>
      </c>
      <c r="Y113" s="138">
        <f ca="1">IFERROR(IF(IF(V113="","",SUMIF(생활!$C$178:$AC$187,V113,생활!$D$178))=0,IF(V113="","",SUMIF($B$67:$C$146,V113,$C$67)),IF(V113="","",SUMIF(생활!$C$178:$AC$187,V113,생활!$D$178))),"")</f>
        <v>7.4</v>
      </c>
      <c r="Z113" s="536" t="s">
        <v>8</v>
      </c>
      <c r="AA113" s="96">
        <v>5</v>
      </c>
      <c r="AB113" s="96">
        <f ca="1">IFERROR(IF(IF(Z113="","",SUMIF(생활!$C$178:$AC$187,Z113,생활!$D$178))=0,IF(Z113="","",SUMIF($AQ$67:$AR$146,Z113,$AR$67)),IF(Z113="","",SUMIF(생활!$C$178:$AC$187,Z113,생활!$D$178))),"")</f>
        <v>0.1</v>
      </c>
      <c r="AC113" s="546">
        <f ca="1">IFERROR(IF(IF(Z113="","",SUMIF(생활!$C$178:$AC$187,Z113,생활!$D$178))=0,IF(Z113="","",SUMIF($B$67:$C$146,Z113,$C$67)),IF(Z113="","",SUMIF(생활!$C$178:$AC$187,Z113,생활!$D$178))),"")</f>
        <v>0.1</v>
      </c>
      <c r="AD113" s="96"/>
      <c r="AE113" s="96"/>
      <c r="AF113" s="96"/>
      <c r="AG113" s="96"/>
      <c r="AH113" s="536"/>
      <c r="AI113" s="96"/>
      <c r="AJ113" s="96"/>
      <c r="AK113" s="537"/>
      <c r="AL113" s="139" t="s">
        <v>1457</v>
      </c>
      <c r="AM113" s="96"/>
      <c r="AN113" s="96"/>
      <c r="AO113" s="467"/>
      <c r="AP113" s="144"/>
      <c r="AQ113" s="147" t="s">
        <v>1269</v>
      </c>
      <c r="AR113" s="146">
        <f t="shared" ca="1" si="27"/>
        <v>20</v>
      </c>
    </row>
    <row r="114" spans="2:44" ht="14.45" customHeight="1">
      <c r="B114" s="466" t="s">
        <v>1270</v>
      </c>
      <c r="C114" s="96">
        <v>10</v>
      </c>
      <c r="D114" s="532">
        <f t="shared" ca="1" si="28"/>
        <v>7.9799999999999995</v>
      </c>
      <c r="E114" s="140">
        <f t="shared" ca="1" si="29"/>
        <v>2.0200000000000005</v>
      </c>
      <c r="F114" s="533">
        <f t="shared" ca="1" si="20"/>
        <v>375.00000000000017</v>
      </c>
      <c r="G114" s="148">
        <f t="shared" ca="1" si="22"/>
        <v>7.9799999999999995</v>
      </c>
      <c r="H114" s="140">
        <f t="shared" ca="1" si="23"/>
        <v>2.0200000000000005</v>
      </c>
      <c r="I114" s="140">
        <f t="shared" ca="1" si="21"/>
        <v>375.00000000000017</v>
      </c>
      <c r="J114" s="536">
        <v>2</v>
      </c>
      <c r="K114" s="537">
        <v>10</v>
      </c>
      <c r="L114" s="96">
        <v>50</v>
      </c>
      <c r="M114" s="96">
        <f t="shared" si="24"/>
        <v>43</v>
      </c>
      <c r="N114" s="96">
        <v>3612</v>
      </c>
      <c r="O114" s="96">
        <f t="shared" si="25"/>
        <v>3359</v>
      </c>
      <c r="P114" s="96">
        <v>288</v>
      </c>
      <c r="Q114" s="96">
        <f t="shared" si="26"/>
        <v>272</v>
      </c>
      <c r="R114" s="536" t="s">
        <v>1267</v>
      </c>
      <c r="S114" s="96">
        <v>10</v>
      </c>
      <c r="T114" s="96">
        <f ca="1">IFERROR(IF(IF(R114="","",SUMIF(생활!$C$178:$AC$187,R114,생활!$D$178))=0,IF(R114="","",SUMIF($AQ$67:$AR$146,R114,$AR$67)),IF(R114="","",SUMIF(생활!$C$178:$AC$187,R114,생활!$D$178))),"")</f>
        <v>3</v>
      </c>
      <c r="U114" s="546">
        <f ca="1">IFERROR(IF(IF(R114="","",SUMIF(생활!$C$178:$AC$187,R114,생활!$D$178))=0,IF(R114="","",SUMIF($B$67:$C$146,R114,$C$67)),IF(R114="","",SUMIF(생활!$C$178:$AC$187,R114,생활!$D$178))),"")</f>
        <v>3</v>
      </c>
      <c r="V114" s="96" t="s">
        <v>90</v>
      </c>
      <c r="W114" s="96">
        <v>21</v>
      </c>
      <c r="X114" s="96">
        <f ca="1">IFERROR(IF(IF(V114="","",SUMIF(생활!$C$178:$AC$187,V114,생활!$D$178))=0,IF(V114="","",SUMIF($AQ$67:$AR$146,V114,$AR$67)),IF(V114="","",SUMIF(생활!$C$178:$AC$187,V114,생활!$D$178))),"")</f>
        <v>0.3</v>
      </c>
      <c r="Y114" s="138">
        <f ca="1">IFERROR(IF(IF(V114="","",SUMIF(생활!$C$178:$AC$187,V114,생활!$D$178))=0,IF(V114="","",SUMIF($B$67:$C$146,V114,$C$67)),IF(V114="","",SUMIF(생활!$C$178:$AC$187,V114,생활!$D$178))),"")</f>
        <v>0.3</v>
      </c>
      <c r="Z114" s="536" t="s">
        <v>8</v>
      </c>
      <c r="AA114" s="96">
        <v>5</v>
      </c>
      <c r="AB114" s="96">
        <f ca="1">IFERROR(IF(IF(Z114="","",SUMIF(생활!$C$178:$AC$187,Z114,생활!$D$178))=0,IF(Z114="","",SUMIF($AQ$67:$AR$146,Z114,$AR$67)),IF(Z114="","",SUMIF(생활!$C$178:$AC$187,Z114,생활!$D$178))),"")</f>
        <v>0.1</v>
      </c>
      <c r="AC114" s="546">
        <f ca="1">IFERROR(IF(IF(Z114="","",SUMIF(생활!$C$178:$AC$187,Z114,생활!$D$178))=0,IF(Z114="","",SUMIF($B$67:$C$146,Z114,$C$67)),IF(Z114="","",SUMIF(생활!$C$178:$AC$187,Z114,생활!$D$178))),"")</f>
        <v>0.1</v>
      </c>
      <c r="AD114" s="96"/>
      <c r="AE114" s="96"/>
      <c r="AF114" s="96"/>
      <c r="AG114" s="96"/>
      <c r="AH114" s="536"/>
      <c r="AI114" s="96"/>
      <c r="AJ114" s="96"/>
      <c r="AK114" s="537"/>
      <c r="AL114" s="139" t="s">
        <v>1478</v>
      </c>
      <c r="AM114" s="96"/>
      <c r="AN114" s="96"/>
      <c r="AO114" s="467"/>
      <c r="AP114" s="144"/>
      <c r="AQ114" s="147" t="s">
        <v>1270</v>
      </c>
      <c r="AR114" s="146">
        <f t="shared" ca="1" si="27"/>
        <v>7.9799999999999995</v>
      </c>
    </row>
    <row r="115" spans="2:44" ht="14.45" customHeight="1">
      <c r="B115" s="466" t="s">
        <v>1271</v>
      </c>
      <c r="C115" s="96">
        <v>14</v>
      </c>
      <c r="D115" s="532">
        <f t="shared" ca="1" si="28"/>
        <v>13.319999999999999</v>
      </c>
      <c r="E115" s="140">
        <f t="shared" ca="1" si="29"/>
        <v>0.68000000000000149</v>
      </c>
      <c r="F115" s="533" t="str">
        <f t="shared" ca="1" si="20"/>
        <v/>
      </c>
      <c r="G115" s="148">
        <f t="shared" ca="1" si="22"/>
        <v>13.319999999999999</v>
      </c>
      <c r="H115" s="140">
        <f t="shared" ca="1" si="23"/>
        <v>0.68000000000000149</v>
      </c>
      <c r="I115" s="140" t="str">
        <f t="shared" ca="1" si="21"/>
        <v/>
      </c>
      <c r="J115" s="536">
        <v>2</v>
      </c>
      <c r="K115" s="537">
        <v>10</v>
      </c>
      <c r="L115" s="96">
        <v>40</v>
      </c>
      <c r="M115" s="96">
        <f t="shared" si="24"/>
        <v>34</v>
      </c>
      <c r="N115" s="96">
        <v>2709</v>
      </c>
      <c r="O115" s="96">
        <f t="shared" si="25"/>
        <v>2519</v>
      </c>
      <c r="P115" s="96">
        <v>216</v>
      </c>
      <c r="Q115" s="96">
        <f t="shared" si="26"/>
        <v>204</v>
      </c>
      <c r="R115" s="536" t="s">
        <v>5</v>
      </c>
      <c r="S115" s="96">
        <v>20</v>
      </c>
      <c r="T115" s="96">
        <f ca="1">IFERROR(IF(IF(R115="","",SUMIF(생활!$C$178:$AC$187,R115,생활!$D$178))=0,IF(R115="","",SUMIF($AQ$67:$AR$146,R115,$AR$67)),IF(R115="","",SUMIF(생활!$C$178:$AC$187,R115,생활!$D$178))),"")</f>
        <v>0.01</v>
      </c>
      <c r="U115" s="546">
        <f ca="1">IFERROR(IF(IF(R115="","",SUMIF(생활!$C$178:$AC$187,R115,생활!$D$178))=0,IF(R115="","",SUMIF($B$67:$C$146,R115,$C$67)),IF(R115="","",SUMIF(생활!$C$178:$AC$187,R115,생활!$D$178))),"")</f>
        <v>0.01</v>
      </c>
      <c r="V115" s="96" t="s">
        <v>95</v>
      </c>
      <c r="W115" s="96">
        <v>10</v>
      </c>
      <c r="X115" s="96">
        <f ca="1">IFERROR(IF(IF(V115="","",SUMIF(생활!$C$178:$AC$187,V115,생활!$D$178))=0,IF(V115="","",SUMIF($AQ$67:$AR$146,V115,$AR$67)),IF(V115="","",SUMIF(생활!$C$178:$AC$187,V115,생활!$D$178))),"")</f>
        <v>7.4</v>
      </c>
      <c r="Y115" s="138">
        <f ca="1">IFERROR(IF(IF(V115="","",SUMIF(생활!$C$178:$AC$187,V115,생활!$D$178))=0,IF(V115="","",SUMIF($B$67:$C$146,V115,$C$67)),IF(V115="","",SUMIF(생활!$C$178:$AC$187,V115,생활!$D$178))),"")</f>
        <v>7.4</v>
      </c>
      <c r="Z115" s="536" t="s">
        <v>93</v>
      </c>
      <c r="AA115" s="96">
        <v>10</v>
      </c>
      <c r="AB115" s="96">
        <f ca="1">IFERROR(IF(IF(Z115="","",SUMIF(생활!$C$178:$AC$187,Z115,생활!$D$178))=0,IF(Z115="","",SUMIF($AQ$67:$AR$146,Z115,$AR$67)),IF(Z115="","",SUMIF(생활!$C$178:$AC$187,Z115,생활!$D$178))),"")</f>
        <v>2.5</v>
      </c>
      <c r="AC115" s="546">
        <f ca="1">IFERROR(IF(IF(Z115="","",SUMIF(생활!$C$178:$AC$187,Z115,생활!$D$178))=0,IF(Z115="","",SUMIF($B$67:$C$146,Z115,$C$67)),IF(Z115="","",SUMIF(생활!$C$178:$AC$187,Z115,생활!$D$178))),"")</f>
        <v>2.5</v>
      </c>
      <c r="AD115" s="96"/>
      <c r="AE115" s="96"/>
      <c r="AF115" s="96"/>
      <c r="AG115" s="96"/>
      <c r="AH115" s="536"/>
      <c r="AI115" s="96"/>
      <c r="AJ115" s="96"/>
      <c r="AK115" s="537"/>
      <c r="AL115" s="139" t="s">
        <v>1423</v>
      </c>
      <c r="AM115" s="96"/>
      <c r="AN115" s="96"/>
      <c r="AO115" s="467"/>
      <c r="AP115" s="144"/>
      <c r="AQ115" s="147" t="s">
        <v>1271</v>
      </c>
      <c r="AR115" s="146">
        <f t="shared" ca="1" si="27"/>
        <v>13.319999999999999</v>
      </c>
    </row>
    <row r="116" spans="2:44" ht="14.45" customHeight="1">
      <c r="B116" s="466" t="s">
        <v>1272</v>
      </c>
      <c r="C116" s="96">
        <v>29</v>
      </c>
      <c r="D116" s="532">
        <f t="shared" ca="1" si="28"/>
        <v>19.330000000000002</v>
      </c>
      <c r="E116" s="140">
        <f t="shared" ca="1" si="29"/>
        <v>9.6699999999999982</v>
      </c>
      <c r="F116" s="533">
        <f t="shared" ca="1" si="20"/>
        <v>2819.8529411764698</v>
      </c>
      <c r="G116" s="148">
        <f t="shared" ca="1" si="22"/>
        <v>18.649999999999999</v>
      </c>
      <c r="H116" s="140">
        <f t="shared" ca="1" si="23"/>
        <v>10.350000000000001</v>
      </c>
      <c r="I116" s="140">
        <f t="shared" ca="1" si="21"/>
        <v>3069.8529411764707</v>
      </c>
      <c r="J116" s="536">
        <v>2</v>
      </c>
      <c r="K116" s="537">
        <v>10</v>
      </c>
      <c r="L116" s="96">
        <v>60</v>
      </c>
      <c r="M116" s="96">
        <f t="shared" si="24"/>
        <v>51</v>
      </c>
      <c r="N116" s="96">
        <v>3612</v>
      </c>
      <c r="O116" s="96">
        <f t="shared" si="25"/>
        <v>3359</v>
      </c>
      <c r="P116" s="96">
        <v>288</v>
      </c>
      <c r="Q116" s="96">
        <f t="shared" si="26"/>
        <v>272</v>
      </c>
      <c r="R116" s="536" t="s">
        <v>1271</v>
      </c>
      <c r="S116" s="96">
        <v>10</v>
      </c>
      <c r="T116" s="96">
        <f ca="1">IFERROR(IF(IF(R116="","",SUMIF(생활!$C$178:$AC$187,R116,생활!$D$178))=0,IF(R116="","",SUMIF($AQ$67:$AR$146,R116,$AR$67)),IF(R116="","",SUMIF(생활!$C$178:$AC$187,R116,생활!$D$178))),"")</f>
        <v>13.319999999999999</v>
      </c>
      <c r="U116" s="546">
        <f ca="1">IFERROR(IF(IF(R116="","",SUMIF(생활!$C$178:$AC$187,R116,생활!$D$178))=0,IF(R116="","",SUMIF($B$67:$C$146,R116,$C$67)),IF(R116="","",SUMIF(생활!$C$178:$AC$187,R116,생활!$D$178))),"")</f>
        <v>14</v>
      </c>
      <c r="V116" s="96" t="s">
        <v>80</v>
      </c>
      <c r="W116" s="96">
        <v>19</v>
      </c>
      <c r="X116" s="96">
        <f ca="1">IFERROR(IF(IF(V116="","",SUMIF(생활!$C$178:$AC$187,V116,생활!$D$178))=0,IF(V116="","",SUMIF($AQ$67:$AR$146,V116,$AR$67)),IF(V116="","",SUMIF(생활!$C$178:$AC$187,V116,생활!$D$178))),"")</f>
        <v>0.1</v>
      </c>
      <c r="Y116" s="138">
        <f ca="1">IFERROR(IF(IF(V116="","",SUMIF(생활!$C$178:$AC$187,V116,생활!$D$178))=0,IF(V116="","",SUMIF($B$67:$C$146,V116,$C$67)),IF(V116="","",SUMIF(생활!$C$178:$AC$187,V116,생활!$D$178))),"")</f>
        <v>0.1</v>
      </c>
      <c r="Z116" s="536" t="s">
        <v>100</v>
      </c>
      <c r="AA116" s="96">
        <v>4</v>
      </c>
      <c r="AB116" s="96">
        <f ca="1">IFERROR(IF(IF(Z116="","",SUMIF(생활!$C$178:$AC$187,Z116,생활!$D$178))=0,IF(Z116="","",SUMIF($AQ$67:$AR$146,Z116,$AR$67)),IF(Z116="","",SUMIF(생활!$C$178:$AC$187,Z116,생활!$D$178))),"")</f>
        <v>0.1</v>
      </c>
      <c r="AC116" s="546">
        <f ca="1">IFERROR(IF(IF(Z116="","",SUMIF(생활!$C$178:$AC$187,Z116,생활!$D$178))=0,IF(Z116="","",SUMIF($B$67:$C$146,Z116,$C$67)),IF(Z116="","",SUMIF(생활!$C$178:$AC$187,Z116,생활!$D$178))),"")</f>
        <v>0.1</v>
      </c>
      <c r="AD116" s="96"/>
      <c r="AE116" s="96"/>
      <c r="AF116" s="96"/>
      <c r="AG116" s="96"/>
      <c r="AH116" s="536"/>
      <c r="AI116" s="96"/>
      <c r="AJ116" s="96"/>
      <c r="AK116" s="537"/>
      <c r="AL116" s="139" t="s">
        <v>1438</v>
      </c>
      <c r="AM116" s="96"/>
      <c r="AN116" s="96"/>
      <c r="AO116" s="467"/>
      <c r="AP116" s="144"/>
      <c r="AQ116" s="147" t="s">
        <v>1272</v>
      </c>
      <c r="AR116" s="146">
        <f t="shared" ca="1" si="27"/>
        <v>19.330000000000002</v>
      </c>
    </row>
    <row r="117" spans="2:44" ht="14.45" customHeight="1">
      <c r="B117" s="466" t="s">
        <v>1273</v>
      </c>
      <c r="C117" s="96">
        <v>20</v>
      </c>
      <c r="D117" s="532">
        <f t="shared" ca="1" si="28"/>
        <v>19.330000000000002</v>
      </c>
      <c r="E117" s="140">
        <f t="shared" ca="1" si="29"/>
        <v>0.66999999999999815</v>
      </c>
      <c r="F117" s="533" t="str">
        <f t="shared" ca="1" si="20"/>
        <v/>
      </c>
      <c r="G117" s="148">
        <f t="shared" ca="1" si="22"/>
        <v>18.649999999999999</v>
      </c>
      <c r="H117" s="140">
        <f t="shared" ca="1" si="23"/>
        <v>1.3500000000000014</v>
      </c>
      <c r="I117" s="140">
        <f t="shared" ca="1" si="21"/>
        <v>128.67647058823582</v>
      </c>
      <c r="J117" s="536">
        <v>2</v>
      </c>
      <c r="K117" s="537">
        <v>10</v>
      </c>
      <c r="L117" s="96">
        <v>60</v>
      </c>
      <c r="M117" s="96">
        <f t="shared" si="24"/>
        <v>51</v>
      </c>
      <c r="N117" s="96">
        <v>3612</v>
      </c>
      <c r="O117" s="96">
        <f t="shared" si="25"/>
        <v>3359</v>
      </c>
      <c r="P117" s="96">
        <v>288</v>
      </c>
      <c r="Q117" s="96">
        <f t="shared" si="26"/>
        <v>272</v>
      </c>
      <c r="R117" s="536" t="s">
        <v>1271</v>
      </c>
      <c r="S117" s="96">
        <v>10</v>
      </c>
      <c r="T117" s="96">
        <f ca="1">IFERROR(IF(IF(R117="","",SUMIF(생활!$C$178:$AC$187,R117,생활!$D$178))=0,IF(R117="","",SUMIF($AQ$67:$AR$146,R117,$AR$67)),IF(R117="","",SUMIF(생활!$C$178:$AC$187,R117,생활!$D$178))),"")</f>
        <v>13.319999999999999</v>
      </c>
      <c r="U117" s="546">
        <f ca="1">IFERROR(IF(IF(R117="","",SUMIF(생활!$C$178:$AC$187,R117,생활!$D$178))=0,IF(R117="","",SUMIF($B$67:$C$146,R117,$C$67)),IF(R117="","",SUMIF(생활!$C$178:$AC$187,R117,생활!$D$178))),"")</f>
        <v>14</v>
      </c>
      <c r="V117" s="96" t="s">
        <v>6</v>
      </c>
      <c r="W117" s="96">
        <v>19</v>
      </c>
      <c r="X117" s="96">
        <f ca="1">IFERROR(IF(IF(V117="","",SUMIF(생활!$C$178:$AC$187,V117,생활!$D$178))=0,IF(V117="","",SUMIF($AQ$67:$AR$146,V117,$AR$67)),IF(V117="","",SUMIF(생활!$C$178:$AC$187,V117,생활!$D$178))),"")</f>
        <v>0.1</v>
      </c>
      <c r="Y117" s="138">
        <f ca="1">IFERROR(IF(IF(V117="","",SUMIF(생활!$C$178:$AC$187,V117,생활!$D$178))=0,IF(V117="","",SUMIF($B$67:$C$146,V117,$C$67)),IF(V117="","",SUMIF(생활!$C$178:$AC$187,V117,생활!$D$178))),"")</f>
        <v>0.1</v>
      </c>
      <c r="Z117" s="536" t="s">
        <v>100</v>
      </c>
      <c r="AA117" s="96">
        <v>4</v>
      </c>
      <c r="AB117" s="96">
        <f ca="1">IFERROR(IF(IF(Z117="","",SUMIF(생활!$C$178:$AC$187,Z117,생활!$D$178))=0,IF(Z117="","",SUMIF($AQ$67:$AR$146,Z117,$AR$67)),IF(Z117="","",SUMIF(생활!$C$178:$AC$187,Z117,생활!$D$178))),"")</f>
        <v>0.1</v>
      </c>
      <c r="AC117" s="546">
        <f ca="1">IFERROR(IF(IF(Z117="","",SUMIF(생활!$C$178:$AC$187,Z117,생활!$D$178))=0,IF(Z117="","",SUMIF($B$67:$C$146,Z117,$C$67)),IF(Z117="","",SUMIF(생활!$C$178:$AC$187,Z117,생활!$D$178))),"")</f>
        <v>0.1</v>
      </c>
      <c r="AD117" s="96"/>
      <c r="AE117" s="96"/>
      <c r="AF117" s="96"/>
      <c r="AG117" s="96"/>
      <c r="AH117" s="536"/>
      <c r="AI117" s="96"/>
      <c r="AJ117" s="96"/>
      <c r="AK117" s="537"/>
      <c r="AL117" s="139" t="s">
        <v>1458</v>
      </c>
      <c r="AM117" s="96"/>
      <c r="AN117" s="96"/>
      <c r="AO117" s="467"/>
      <c r="AP117" s="144"/>
      <c r="AQ117" s="147" t="s">
        <v>1273</v>
      </c>
      <c r="AR117" s="146">
        <f t="shared" ca="1" si="27"/>
        <v>19.330000000000002</v>
      </c>
    </row>
    <row r="118" spans="2:44" ht="14.45" customHeight="1">
      <c r="B118" s="466" t="s">
        <v>1274</v>
      </c>
      <c r="C118" s="96">
        <v>25</v>
      </c>
      <c r="D118" s="532">
        <f t="shared" ca="1" si="28"/>
        <v>23.89</v>
      </c>
      <c r="E118" s="140">
        <f t="shared" ca="1" si="29"/>
        <v>1.1099999999999994</v>
      </c>
      <c r="F118" s="533" t="str">
        <f t="shared" ca="1" si="20"/>
        <v/>
      </c>
      <c r="G118" s="148">
        <f t="shared" ca="1" si="22"/>
        <v>23.21</v>
      </c>
      <c r="H118" s="140">
        <f t="shared" ca="1" si="23"/>
        <v>1.7899999999999991</v>
      </c>
      <c r="I118" s="140" t="str">
        <f t="shared" ca="1" si="21"/>
        <v/>
      </c>
      <c r="J118" s="536">
        <v>2</v>
      </c>
      <c r="K118" s="537">
        <v>10</v>
      </c>
      <c r="L118" s="96">
        <v>60</v>
      </c>
      <c r="M118" s="96">
        <f t="shared" si="24"/>
        <v>51</v>
      </c>
      <c r="N118" s="96">
        <v>3612</v>
      </c>
      <c r="O118" s="96">
        <f t="shared" si="25"/>
        <v>3359</v>
      </c>
      <c r="P118" s="96">
        <v>288</v>
      </c>
      <c r="Q118" s="96">
        <f t="shared" si="26"/>
        <v>272</v>
      </c>
      <c r="R118" s="536" t="s">
        <v>1271</v>
      </c>
      <c r="S118" s="96">
        <v>10</v>
      </c>
      <c r="T118" s="96">
        <f ca="1">IFERROR(IF(IF(R118="","",SUMIF(생활!$C$178:$AC$187,R118,생활!$D$178))=0,IF(R118="","",SUMIF($AQ$67:$AR$146,R118,$AR$67)),IF(R118="","",SUMIF(생활!$C$178:$AC$187,R118,생활!$D$178))),"")</f>
        <v>13.319999999999999</v>
      </c>
      <c r="U118" s="546">
        <f ca="1">IFERROR(IF(IF(R118="","",SUMIF(생활!$C$178:$AC$187,R118,생활!$D$178))=0,IF(R118="","",SUMIF($B$67:$C$146,R118,$C$67)),IF(R118="","",SUMIF(생활!$C$178:$AC$187,R118,생활!$D$178))),"")</f>
        <v>14</v>
      </c>
      <c r="V118" s="96" t="s">
        <v>93</v>
      </c>
      <c r="W118" s="96">
        <v>19</v>
      </c>
      <c r="X118" s="96">
        <f ca="1">IFERROR(IF(IF(V118="","",SUMIF(생활!$C$178:$AC$187,V118,생활!$D$178))=0,IF(V118="","",SUMIF($AQ$67:$AR$146,V118,$AR$67)),IF(V118="","",SUMIF(생활!$C$178:$AC$187,V118,생활!$D$178))),"")</f>
        <v>2.5</v>
      </c>
      <c r="Y118" s="138">
        <f ca="1">IFERROR(IF(IF(V118="","",SUMIF(생활!$C$178:$AC$187,V118,생활!$D$178))=0,IF(V118="","",SUMIF($B$67:$C$146,V118,$C$67)),IF(V118="","",SUMIF(생활!$C$178:$AC$187,V118,생활!$D$178))),"")</f>
        <v>2.5</v>
      </c>
      <c r="Z118" s="536" t="s">
        <v>100</v>
      </c>
      <c r="AA118" s="96">
        <v>4</v>
      </c>
      <c r="AB118" s="96">
        <f ca="1">IFERROR(IF(IF(Z118="","",SUMIF(생활!$C$178:$AC$187,Z118,생활!$D$178))=0,IF(Z118="","",SUMIF($AQ$67:$AR$146,Z118,$AR$67)),IF(Z118="","",SUMIF(생활!$C$178:$AC$187,Z118,생활!$D$178))),"")</f>
        <v>0.1</v>
      </c>
      <c r="AC118" s="546">
        <f ca="1">IFERROR(IF(IF(Z118="","",SUMIF(생활!$C$178:$AC$187,Z118,생활!$D$178))=0,IF(Z118="","",SUMIF($B$67:$C$146,Z118,$C$67)),IF(Z118="","",SUMIF(생활!$C$178:$AC$187,Z118,생활!$D$178))),"")</f>
        <v>0.1</v>
      </c>
      <c r="AD118" s="96"/>
      <c r="AE118" s="96"/>
      <c r="AF118" s="96"/>
      <c r="AG118" s="96"/>
      <c r="AH118" s="536"/>
      <c r="AI118" s="96"/>
      <c r="AJ118" s="96"/>
      <c r="AK118" s="537"/>
      <c r="AL118" s="139" t="s">
        <v>1479</v>
      </c>
      <c r="AM118" s="96"/>
      <c r="AN118" s="96"/>
      <c r="AO118" s="467"/>
      <c r="AP118" s="144"/>
      <c r="AQ118" s="147" t="s">
        <v>1274</v>
      </c>
      <c r="AR118" s="146">
        <f t="shared" ca="1" si="27"/>
        <v>23.89</v>
      </c>
    </row>
    <row r="119" spans="2:44" ht="14.45" customHeight="1">
      <c r="B119" s="466" t="s">
        <v>1275</v>
      </c>
      <c r="C119" s="96">
        <v>29</v>
      </c>
      <c r="D119" s="532">
        <f t="shared" ca="1" si="28"/>
        <v>25.839999999999996</v>
      </c>
      <c r="E119" s="140">
        <f t="shared" ca="1" si="29"/>
        <v>3.1600000000000037</v>
      </c>
      <c r="F119" s="533">
        <f t="shared" ca="1" si="20"/>
        <v>568.62745098039397</v>
      </c>
      <c r="G119" s="148">
        <f t="shared" ca="1" si="22"/>
        <v>25.839999999999996</v>
      </c>
      <c r="H119" s="140">
        <f t="shared" ca="1" si="23"/>
        <v>3.1600000000000037</v>
      </c>
      <c r="I119" s="140">
        <f t="shared" ca="1" si="21"/>
        <v>568.62745098039397</v>
      </c>
      <c r="J119" s="536">
        <v>2</v>
      </c>
      <c r="K119" s="537">
        <v>10</v>
      </c>
      <c r="L119" s="96">
        <v>70</v>
      </c>
      <c r="M119" s="96">
        <f t="shared" si="24"/>
        <v>60</v>
      </c>
      <c r="N119" s="96">
        <v>2709</v>
      </c>
      <c r="O119" s="96">
        <f t="shared" si="25"/>
        <v>2519</v>
      </c>
      <c r="P119" s="96">
        <v>216</v>
      </c>
      <c r="Q119" s="96">
        <f t="shared" si="26"/>
        <v>204</v>
      </c>
      <c r="R119" s="536" t="s">
        <v>5</v>
      </c>
      <c r="S119" s="96">
        <v>40</v>
      </c>
      <c r="T119" s="96">
        <f ca="1">IFERROR(IF(IF(R119="","",SUMIF(생활!$C$178:$AC$187,R119,생활!$D$178))=0,IF(R119="","",SUMIF($AQ$67:$AR$146,R119,$AR$67)),IF(R119="","",SUMIF(생활!$C$178:$AC$187,R119,생활!$D$178))),"")</f>
        <v>0.01</v>
      </c>
      <c r="U119" s="546">
        <f ca="1">IFERROR(IF(IF(R119="","",SUMIF(생활!$C$178:$AC$187,R119,생활!$D$178))=0,IF(R119="","",SUMIF($B$67:$C$146,R119,$C$67)),IF(R119="","",SUMIF(생활!$C$178:$AC$187,R119,생활!$D$178))),"")</f>
        <v>0.01</v>
      </c>
      <c r="V119" s="96" t="s">
        <v>95</v>
      </c>
      <c r="W119" s="96">
        <v>20</v>
      </c>
      <c r="X119" s="96">
        <f ca="1">IFERROR(IF(IF(V119="","",SUMIF(생활!$C$178:$AC$187,V119,생활!$D$178))=0,IF(V119="","",SUMIF($AQ$67:$AR$146,V119,$AR$67)),IF(V119="","",SUMIF(생활!$C$178:$AC$187,V119,생활!$D$178))),"")</f>
        <v>7.4</v>
      </c>
      <c r="Y119" s="138">
        <f ca="1">IFERROR(IF(IF(V119="","",SUMIF(생활!$C$178:$AC$187,V119,생활!$D$178))=0,IF(V119="","",SUMIF($B$67:$C$146,V119,$C$67)),IF(V119="","",SUMIF(생활!$C$178:$AC$187,V119,생활!$D$178))),"")</f>
        <v>7.4</v>
      </c>
      <c r="Z119" s="536" t="s">
        <v>93</v>
      </c>
      <c r="AA119" s="96">
        <v>20</v>
      </c>
      <c r="AB119" s="96">
        <f ca="1">IFERROR(IF(IF(Z119="","",SUMIF(생활!$C$178:$AC$187,Z119,생활!$D$178))=0,IF(Z119="","",SUMIF($AQ$67:$AR$146,Z119,$AR$67)),IF(Z119="","",SUMIF(생활!$C$178:$AC$187,Z119,생활!$D$178))),"")</f>
        <v>2.5</v>
      </c>
      <c r="AC119" s="546">
        <f ca="1">IFERROR(IF(IF(Z119="","",SUMIF(생활!$C$178:$AC$187,Z119,생활!$D$178))=0,IF(Z119="","",SUMIF($B$67:$C$146,Z119,$C$67)),IF(Z119="","",SUMIF(생활!$C$178:$AC$187,Z119,생활!$D$178))),"")</f>
        <v>2.5</v>
      </c>
      <c r="AD119" s="96"/>
      <c r="AE119" s="96"/>
      <c r="AF119" s="96"/>
      <c r="AG119" s="96"/>
      <c r="AH119" s="536"/>
      <c r="AI119" s="96"/>
      <c r="AJ119" s="96"/>
      <c r="AK119" s="537"/>
      <c r="AL119" s="139" t="s">
        <v>1424</v>
      </c>
      <c r="AM119" s="96"/>
      <c r="AN119" s="96"/>
      <c r="AO119" s="467"/>
      <c r="AP119" s="144"/>
      <c r="AQ119" s="147" t="s">
        <v>1275</v>
      </c>
      <c r="AR119" s="146">
        <f t="shared" ca="1" si="27"/>
        <v>25.839999999999996</v>
      </c>
    </row>
    <row r="120" spans="2:44" ht="14.45" customHeight="1">
      <c r="B120" s="466" t="s">
        <v>1276</v>
      </c>
      <c r="C120" s="96">
        <v>59</v>
      </c>
      <c r="D120" s="532">
        <f t="shared" ca="1" si="28"/>
        <v>46.42</v>
      </c>
      <c r="E120" s="140">
        <f t="shared" ca="1" si="29"/>
        <v>12.579999999999998</v>
      </c>
      <c r="F120" s="533">
        <f t="shared" ca="1" si="20"/>
        <v>3522.0588235294108</v>
      </c>
      <c r="G120" s="148">
        <f t="shared" ca="1" si="22"/>
        <v>43.26</v>
      </c>
      <c r="H120" s="140">
        <f t="shared" ca="1" si="23"/>
        <v>15.740000000000002</v>
      </c>
      <c r="I120" s="140">
        <f t="shared" ca="1" si="21"/>
        <v>4683.8235294117649</v>
      </c>
      <c r="J120" s="536">
        <v>2</v>
      </c>
      <c r="K120" s="537">
        <v>10</v>
      </c>
      <c r="L120" s="96">
        <v>100</v>
      </c>
      <c r="M120" s="96">
        <f t="shared" si="24"/>
        <v>86</v>
      </c>
      <c r="N120" s="96">
        <v>3612</v>
      </c>
      <c r="O120" s="96">
        <f t="shared" si="25"/>
        <v>3359</v>
      </c>
      <c r="P120" s="96">
        <v>288</v>
      </c>
      <c r="Q120" s="96">
        <f t="shared" si="26"/>
        <v>272</v>
      </c>
      <c r="R120" s="536" t="s">
        <v>1275</v>
      </c>
      <c r="S120" s="96">
        <v>10</v>
      </c>
      <c r="T120" s="96">
        <f ca="1">IFERROR(IF(IF(R120="","",SUMIF(생활!$C$178:$AC$187,R120,생활!$D$178))=0,IF(R120="","",SUMIF($AQ$67:$AR$146,R120,$AR$67)),IF(R120="","",SUMIF(생활!$C$178:$AC$187,R120,생활!$D$178))),"")</f>
        <v>25.839999999999996</v>
      </c>
      <c r="U120" s="546">
        <f ca="1">IFERROR(IF(IF(R120="","",SUMIF(생활!$C$178:$AC$187,R120,생활!$D$178))=0,IF(R120="","",SUMIF($B$67:$C$146,R120,$C$67)),IF(R120="","",SUMIF(생활!$C$178:$AC$187,R120,생활!$D$178))),"")</f>
        <v>29</v>
      </c>
      <c r="V120" s="96" t="s">
        <v>93</v>
      </c>
      <c r="W120" s="96">
        <v>35</v>
      </c>
      <c r="X120" s="96">
        <f ca="1">IFERROR(IF(IF(V120="","",SUMIF(생활!$C$178:$AC$187,V120,생활!$D$178))=0,IF(V120="","",SUMIF($AQ$67:$AR$146,V120,$AR$67)),IF(V120="","",SUMIF(생활!$C$178:$AC$187,V120,생활!$D$178))),"")</f>
        <v>2.5</v>
      </c>
      <c r="Y120" s="138">
        <f ca="1">IFERROR(IF(IF(V120="","",SUMIF(생활!$C$178:$AC$187,V120,생활!$D$178))=0,IF(V120="","",SUMIF($B$67:$C$146,V120,$C$67)),IF(V120="","",SUMIF(생활!$C$178:$AC$187,V120,생활!$D$178))),"")</f>
        <v>2.5</v>
      </c>
      <c r="Z120" s="536" t="s">
        <v>100</v>
      </c>
      <c r="AA120" s="96">
        <v>7</v>
      </c>
      <c r="AB120" s="96">
        <f ca="1">IFERROR(IF(IF(Z120="","",SUMIF(생활!$C$178:$AC$187,Z120,생활!$D$178))=0,IF(Z120="","",SUMIF($AQ$67:$AR$146,Z120,$AR$67)),IF(Z120="","",SUMIF(생활!$C$178:$AC$187,Z120,생활!$D$178))),"")</f>
        <v>0.1</v>
      </c>
      <c r="AC120" s="546">
        <f ca="1">IFERROR(IF(IF(Z120="","",SUMIF(생활!$C$178:$AC$187,Z120,생활!$D$178))=0,IF(Z120="","",SUMIF($B$67:$C$146,Z120,$C$67)),IF(Z120="","",SUMIF(생활!$C$178:$AC$187,Z120,생활!$D$178))),"")</f>
        <v>0.1</v>
      </c>
      <c r="AD120" s="96"/>
      <c r="AE120" s="96"/>
      <c r="AF120" s="96"/>
      <c r="AG120" s="96"/>
      <c r="AH120" s="536"/>
      <c r="AI120" s="96"/>
      <c r="AJ120" s="96"/>
      <c r="AK120" s="537"/>
      <c r="AL120" s="139" t="s">
        <v>1439</v>
      </c>
      <c r="AM120" s="96"/>
      <c r="AN120" s="96"/>
      <c r="AO120" s="467"/>
      <c r="AP120" s="144"/>
      <c r="AQ120" s="147" t="s">
        <v>1276</v>
      </c>
      <c r="AR120" s="146">
        <f t="shared" ca="1" si="27"/>
        <v>46.42</v>
      </c>
    </row>
    <row r="121" spans="2:44" ht="14.45" customHeight="1">
      <c r="B121" s="466" t="s">
        <v>1277</v>
      </c>
      <c r="C121" s="96">
        <v>38</v>
      </c>
      <c r="D121" s="532">
        <f t="shared" ca="1" si="28"/>
        <v>38.019999999999996</v>
      </c>
      <c r="E121" s="140">
        <f t="shared" ca="1" si="29"/>
        <v>-1.9999999999996021E-2</v>
      </c>
      <c r="F121" s="533" t="str">
        <f t="shared" ca="1" si="20"/>
        <v/>
      </c>
      <c r="G121" s="148">
        <f t="shared" ca="1" si="22"/>
        <v>34.86</v>
      </c>
      <c r="H121" s="140">
        <f t="shared" ca="1" si="23"/>
        <v>3.1400000000000006</v>
      </c>
      <c r="I121" s="140">
        <f t="shared" ca="1" si="21"/>
        <v>419.11764705882371</v>
      </c>
      <c r="J121" s="536">
        <v>2</v>
      </c>
      <c r="K121" s="537">
        <v>10</v>
      </c>
      <c r="L121" s="96">
        <v>100</v>
      </c>
      <c r="M121" s="96">
        <f t="shared" si="24"/>
        <v>86</v>
      </c>
      <c r="N121" s="96">
        <v>3612</v>
      </c>
      <c r="O121" s="96">
        <f t="shared" si="25"/>
        <v>3359</v>
      </c>
      <c r="P121" s="96">
        <v>288</v>
      </c>
      <c r="Q121" s="96">
        <f t="shared" si="26"/>
        <v>272</v>
      </c>
      <c r="R121" s="536" t="s">
        <v>1275</v>
      </c>
      <c r="S121" s="96">
        <v>10</v>
      </c>
      <c r="T121" s="96">
        <f ca="1">IFERROR(IF(IF(R121="","",SUMIF(생활!$C$178:$AC$187,R121,생활!$D$178))=0,IF(R121="","",SUMIF($AQ$67:$AR$146,R121,$AR$67)),IF(R121="","",SUMIF(생활!$C$178:$AC$187,R121,생활!$D$178))),"")</f>
        <v>25.839999999999996</v>
      </c>
      <c r="U121" s="546">
        <f ca="1">IFERROR(IF(IF(R121="","",SUMIF(생활!$C$178:$AC$187,R121,생활!$D$178))=0,IF(R121="","",SUMIF($B$67:$C$146,R121,$C$67)),IF(R121="","",SUMIF(생활!$C$178:$AC$187,R121,생활!$D$178))),"")</f>
        <v>29</v>
      </c>
      <c r="V121" s="96" t="s">
        <v>6</v>
      </c>
      <c r="W121" s="96">
        <v>35</v>
      </c>
      <c r="X121" s="96">
        <f ca="1">IFERROR(IF(IF(V121="","",SUMIF(생활!$C$178:$AC$187,V121,생활!$D$178))=0,IF(V121="","",SUMIF($AQ$67:$AR$146,V121,$AR$67)),IF(V121="","",SUMIF(생활!$C$178:$AC$187,V121,생활!$D$178))),"")</f>
        <v>0.1</v>
      </c>
      <c r="Y121" s="138">
        <f ca="1">IFERROR(IF(IF(V121="","",SUMIF(생활!$C$178:$AC$187,V121,생활!$D$178))=0,IF(V121="","",SUMIF($B$67:$C$146,V121,$C$67)),IF(V121="","",SUMIF(생활!$C$178:$AC$187,V121,생활!$D$178))),"")</f>
        <v>0.1</v>
      </c>
      <c r="Z121" s="536" t="s">
        <v>100</v>
      </c>
      <c r="AA121" s="96">
        <v>7</v>
      </c>
      <c r="AB121" s="96">
        <f ca="1">IFERROR(IF(IF(Z121="","",SUMIF(생활!$C$178:$AC$187,Z121,생활!$D$178))=0,IF(Z121="","",SUMIF($AQ$67:$AR$146,Z121,$AR$67)),IF(Z121="","",SUMIF(생활!$C$178:$AC$187,Z121,생활!$D$178))),"")</f>
        <v>0.1</v>
      </c>
      <c r="AC121" s="546">
        <f ca="1">IFERROR(IF(IF(Z121="","",SUMIF(생활!$C$178:$AC$187,Z121,생활!$D$178))=0,IF(Z121="","",SUMIF($B$67:$C$146,Z121,$C$67)),IF(Z121="","",SUMIF(생활!$C$178:$AC$187,Z121,생활!$D$178))),"")</f>
        <v>0.1</v>
      </c>
      <c r="AD121" s="96"/>
      <c r="AE121" s="96"/>
      <c r="AF121" s="96"/>
      <c r="AG121" s="96"/>
      <c r="AH121" s="536"/>
      <c r="AI121" s="96"/>
      <c r="AJ121" s="96"/>
      <c r="AK121" s="537"/>
      <c r="AL121" s="139" t="s">
        <v>1459</v>
      </c>
      <c r="AM121" s="96"/>
      <c r="AN121" s="96"/>
      <c r="AO121" s="467"/>
      <c r="AP121" s="144"/>
      <c r="AQ121" s="147" t="s">
        <v>1277</v>
      </c>
      <c r="AR121" s="146">
        <f t="shared" ca="1" si="27"/>
        <v>38</v>
      </c>
    </row>
    <row r="122" spans="2:44" ht="14.45" customHeight="1">
      <c r="B122" s="466" t="s">
        <v>1278</v>
      </c>
      <c r="C122" s="96">
        <v>30</v>
      </c>
      <c r="D122" s="532">
        <f t="shared" ca="1" si="28"/>
        <v>38.019999999999996</v>
      </c>
      <c r="E122" s="140">
        <f t="shared" ca="1" si="29"/>
        <v>-8.019999999999996</v>
      </c>
      <c r="F122" s="533" t="str">
        <f t="shared" ca="1" si="20"/>
        <v/>
      </c>
      <c r="G122" s="148">
        <f t="shared" ca="1" si="22"/>
        <v>34.86</v>
      </c>
      <c r="H122" s="140">
        <f t="shared" ca="1" si="23"/>
        <v>-4.8599999999999994</v>
      </c>
      <c r="I122" s="140" t="str">
        <f t="shared" ca="1" si="21"/>
        <v/>
      </c>
      <c r="J122" s="536">
        <v>2</v>
      </c>
      <c r="K122" s="537">
        <v>10</v>
      </c>
      <c r="L122" s="96">
        <v>100</v>
      </c>
      <c r="M122" s="96">
        <f t="shared" si="24"/>
        <v>86</v>
      </c>
      <c r="N122" s="96">
        <v>3612</v>
      </c>
      <c r="O122" s="96">
        <f t="shared" si="25"/>
        <v>3359</v>
      </c>
      <c r="P122" s="96">
        <v>288</v>
      </c>
      <c r="Q122" s="96">
        <f t="shared" si="26"/>
        <v>272</v>
      </c>
      <c r="R122" s="536" t="s">
        <v>1275</v>
      </c>
      <c r="S122" s="96">
        <v>10</v>
      </c>
      <c r="T122" s="96">
        <f ca="1">IFERROR(IF(IF(R122="","",SUMIF(생활!$C$178:$AC$187,R122,생활!$D$178))=0,IF(R122="","",SUMIF($AQ$67:$AR$146,R122,$AR$67)),IF(R122="","",SUMIF(생활!$C$178:$AC$187,R122,생활!$D$178))),"")</f>
        <v>25.839999999999996</v>
      </c>
      <c r="U122" s="546">
        <f ca="1">IFERROR(IF(IF(R122="","",SUMIF(생활!$C$178:$AC$187,R122,생활!$D$178))=0,IF(R122="","",SUMIF($B$67:$C$146,R122,$C$67)),IF(R122="","",SUMIF(생활!$C$178:$AC$187,R122,생활!$D$178))),"")</f>
        <v>29</v>
      </c>
      <c r="V122" s="96" t="s">
        <v>80</v>
      </c>
      <c r="W122" s="96">
        <v>35</v>
      </c>
      <c r="X122" s="96">
        <f ca="1">IFERROR(IF(IF(V122="","",SUMIF(생활!$C$178:$AC$187,V122,생활!$D$178))=0,IF(V122="","",SUMIF($AQ$67:$AR$146,V122,$AR$67)),IF(V122="","",SUMIF(생활!$C$178:$AC$187,V122,생활!$D$178))),"")</f>
        <v>0.1</v>
      </c>
      <c r="Y122" s="138">
        <f ca="1">IFERROR(IF(IF(V122="","",SUMIF(생활!$C$178:$AC$187,V122,생활!$D$178))=0,IF(V122="","",SUMIF($B$67:$C$146,V122,$C$67)),IF(V122="","",SUMIF(생활!$C$178:$AC$187,V122,생활!$D$178))),"")</f>
        <v>0.1</v>
      </c>
      <c r="Z122" s="536" t="s">
        <v>100</v>
      </c>
      <c r="AA122" s="96">
        <v>7</v>
      </c>
      <c r="AB122" s="96">
        <f ca="1">IFERROR(IF(IF(Z122="","",SUMIF(생활!$C$178:$AC$187,Z122,생활!$D$178))=0,IF(Z122="","",SUMIF($AQ$67:$AR$146,Z122,$AR$67)),IF(Z122="","",SUMIF(생활!$C$178:$AC$187,Z122,생활!$D$178))),"")</f>
        <v>0.1</v>
      </c>
      <c r="AC122" s="546">
        <f ca="1">IFERROR(IF(IF(Z122="","",SUMIF(생활!$C$178:$AC$187,Z122,생활!$D$178))=0,IF(Z122="","",SUMIF($B$67:$C$146,Z122,$C$67)),IF(Z122="","",SUMIF(생활!$C$178:$AC$187,Z122,생활!$D$178))),"")</f>
        <v>0.1</v>
      </c>
      <c r="AD122" s="96"/>
      <c r="AE122" s="96"/>
      <c r="AF122" s="96"/>
      <c r="AG122" s="96"/>
      <c r="AH122" s="536"/>
      <c r="AI122" s="96"/>
      <c r="AJ122" s="96"/>
      <c r="AK122" s="537"/>
      <c r="AL122" s="139" t="s">
        <v>1480</v>
      </c>
      <c r="AM122" s="96"/>
      <c r="AN122" s="96"/>
      <c r="AO122" s="467"/>
      <c r="AP122" s="144"/>
      <c r="AQ122" s="147" t="s">
        <v>1278</v>
      </c>
      <c r="AR122" s="146">
        <f t="shared" ca="1" si="27"/>
        <v>30</v>
      </c>
    </row>
    <row r="123" spans="2:44" ht="14.45" customHeight="1">
      <c r="B123" s="466" t="s">
        <v>1279</v>
      </c>
      <c r="C123" s="96">
        <v>20</v>
      </c>
      <c r="D123" s="532">
        <f t="shared" ca="1" si="28"/>
        <v>18.704000000000001</v>
      </c>
      <c r="E123" s="140">
        <f t="shared" ca="1" si="29"/>
        <v>1.2959999999999994</v>
      </c>
      <c r="F123" s="533">
        <f t="shared" ca="1" si="20"/>
        <v>145.09803921568599</v>
      </c>
      <c r="G123" s="148">
        <f t="shared" ca="1" si="22"/>
        <v>18.704000000000001</v>
      </c>
      <c r="H123" s="140">
        <f t="shared" ca="1" si="23"/>
        <v>1.2959999999999994</v>
      </c>
      <c r="I123" s="140">
        <f t="shared" ca="1" si="21"/>
        <v>145.09803921568599</v>
      </c>
      <c r="J123" s="536">
        <v>2</v>
      </c>
      <c r="K123" s="537">
        <v>10</v>
      </c>
      <c r="L123" s="96">
        <v>80</v>
      </c>
      <c r="M123" s="96">
        <f t="shared" si="24"/>
        <v>68</v>
      </c>
      <c r="N123" s="96">
        <v>2709</v>
      </c>
      <c r="O123" s="96">
        <f t="shared" si="25"/>
        <v>2519</v>
      </c>
      <c r="P123" s="96">
        <v>216</v>
      </c>
      <c r="Q123" s="96">
        <f t="shared" si="26"/>
        <v>204</v>
      </c>
      <c r="R123" s="536" t="s">
        <v>5</v>
      </c>
      <c r="S123" s="96">
        <v>24</v>
      </c>
      <c r="T123" s="96">
        <f ca="1">IFERROR(IF(IF(R123="","",SUMIF(생활!$C$178:$AC$187,R123,생활!$D$178))=0,IF(R123="","",SUMIF($AQ$67:$AR$146,R123,$AR$67)),IF(R123="","",SUMIF(생활!$C$178:$AC$187,R123,생활!$D$178))),"")</f>
        <v>0.01</v>
      </c>
      <c r="U123" s="546">
        <f ca="1">IFERROR(IF(IF(R123="","",SUMIF(생활!$C$178:$AC$187,R123,생활!$D$178))=0,IF(R123="","",SUMIF($B$67:$C$146,R123,$C$67)),IF(R123="","",SUMIF(생활!$C$178:$AC$187,R123,생활!$D$178))),"")</f>
        <v>0.01</v>
      </c>
      <c r="V123" s="96" t="s">
        <v>93</v>
      </c>
      <c r="W123" s="96">
        <v>12</v>
      </c>
      <c r="X123" s="96">
        <f ca="1">IFERROR(IF(IF(V123="","",SUMIF(생활!$C$178:$AC$187,V123,생활!$D$178))=0,IF(V123="","",SUMIF($AQ$67:$AR$146,V123,$AR$67)),IF(V123="","",SUMIF(생활!$C$178:$AC$187,V123,생활!$D$178))),"")</f>
        <v>2.5</v>
      </c>
      <c r="Y123" s="138">
        <f ca="1">IFERROR(IF(IF(V123="","",SUMIF(생활!$C$178:$AC$187,V123,생활!$D$178))=0,IF(V123="","",SUMIF($B$67:$C$146,V123,$C$67)),IF(V123="","",SUMIF(생활!$C$178:$AC$187,V123,생활!$D$178))),"")</f>
        <v>2.5</v>
      </c>
      <c r="Z123" s="536" t="s">
        <v>95</v>
      </c>
      <c r="AA123" s="96">
        <v>12</v>
      </c>
      <c r="AB123" s="96">
        <f ca="1">IFERROR(IF(IF(Z123="","",SUMIF(생활!$C$178:$AC$187,Z123,생활!$D$178))=0,IF(Z123="","",SUMIF($AQ$67:$AR$146,Z123,$AR$67)),IF(Z123="","",SUMIF(생활!$C$178:$AC$187,Z123,생활!$D$178))),"")</f>
        <v>7.4</v>
      </c>
      <c r="AC123" s="546">
        <f ca="1">IFERROR(IF(IF(Z123="","",SUMIF(생활!$C$178:$AC$187,Z123,생활!$D$178))=0,IF(Z123="","",SUMIF($B$67:$C$146,Z123,$C$67)),IF(Z123="","",SUMIF(생활!$C$178:$AC$187,Z123,생활!$D$178))),"")</f>
        <v>7.4</v>
      </c>
      <c r="AD123" s="96"/>
      <c r="AE123" s="96"/>
      <c r="AF123" s="96"/>
      <c r="AG123" s="96"/>
      <c r="AH123" s="536"/>
      <c r="AI123" s="96"/>
      <c r="AJ123" s="96"/>
      <c r="AK123" s="537"/>
      <c r="AL123" s="139" t="s">
        <v>1425</v>
      </c>
      <c r="AM123" s="96"/>
      <c r="AN123" s="96"/>
      <c r="AO123" s="467"/>
      <c r="AP123" s="144"/>
      <c r="AQ123" s="147" t="s">
        <v>1279</v>
      </c>
      <c r="AR123" s="146">
        <f t="shared" ca="1" si="27"/>
        <v>18.704000000000001</v>
      </c>
    </row>
    <row r="124" spans="2:44" ht="14.45" customHeight="1">
      <c r="B124" s="466" t="s">
        <v>1280</v>
      </c>
      <c r="C124" s="96">
        <v>31</v>
      </c>
      <c r="D124" s="532">
        <f t="shared" ca="1" si="28"/>
        <v>30.580000000000002</v>
      </c>
      <c r="E124" s="140">
        <f t="shared" ca="1" si="29"/>
        <v>0.41999999999999815</v>
      </c>
      <c r="F124" s="533" t="str">
        <f t="shared" ca="1" si="20"/>
        <v/>
      </c>
      <c r="G124" s="148">
        <f t="shared" ca="1" si="22"/>
        <v>29.284000000000002</v>
      </c>
      <c r="H124" s="140">
        <f t="shared" ca="1" si="23"/>
        <v>1.7159999999999975</v>
      </c>
      <c r="I124" s="140" t="str">
        <f t="shared" ca="1" si="21"/>
        <v/>
      </c>
      <c r="J124" s="536">
        <v>2</v>
      </c>
      <c r="K124" s="537">
        <v>10</v>
      </c>
      <c r="L124" s="96">
        <v>120</v>
      </c>
      <c r="M124" s="96">
        <f t="shared" si="24"/>
        <v>103</v>
      </c>
      <c r="N124" s="96">
        <v>3612</v>
      </c>
      <c r="O124" s="96">
        <f t="shared" si="25"/>
        <v>3359</v>
      </c>
      <c r="P124" s="96">
        <v>288</v>
      </c>
      <c r="Q124" s="96">
        <f t="shared" si="26"/>
        <v>272</v>
      </c>
      <c r="R124" s="536" t="s">
        <v>1279</v>
      </c>
      <c r="S124" s="96">
        <v>10</v>
      </c>
      <c r="T124" s="96">
        <f ca="1">IFERROR(IF(IF(R124="","",SUMIF(생활!$C$178:$AC$187,R124,생활!$D$178))=0,IF(R124="","",SUMIF($AQ$67:$AR$146,R124,$AR$67)),IF(R124="","",SUMIF(생활!$C$178:$AC$187,R124,생활!$D$178))),"")</f>
        <v>18.704000000000001</v>
      </c>
      <c r="U124" s="546">
        <f ca="1">IFERROR(IF(IF(R124="","",SUMIF(생활!$C$178:$AC$187,R124,생활!$D$178))=0,IF(R124="","",SUMIF($B$67:$C$146,R124,$C$67)),IF(R124="","",SUMIF(생활!$C$178:$AC$187,R124,생활!$D$178))),"")</f>
        <v>20</v>
      </c>
      <c r="V124" s="96" t="s">
        <v>6</v>
      </c>
      <c r="W124" s="96">
        <v>23</v>
      </c>
      <c r="X124" s="96">
        <f ca="1">IFERROR(IF(IF(V124="","",SUMIF(생활!$C$178:$AC$187,V124,생활!$D$178))=0,IF(V124="","",SUMIF($AQ$67:$AR$146,V124,$AR$67)),IF(V124="","",SUMIF(생활!$C$178:$AC$187,V124,생활!$D$178))),"")</f>
        <v>0.1</v>
      </c>
      <c r="Y124" s="138">
        <f ca="1">IFERROR(IF(IF(V124="","",SUMIF(생활!$C$178:$AC$187,V124,생활!$D$178))=0,IF(V124="","",SUMIF($B$67:$C$146,V124,$C$67)),IF(V124="","",SUMIF(생활!$C$178:$AC$187,V124,생활!$D$178))),"")</f>
        <v>0.1</v>
      </c>
      <c r="Z124" s="536" t="s">
        <v>81</v>
      </c>
      <c r="AA124" s="96">
        <v>5</v>
      </c>
      <c r="AB124" s="96">
        <f ca="1">IFERROR(IF(IF(Z124="","",SUMIF(생활!$C$178:$AC$187,Z124,생활!$D$178))=0,IF(Z124="","",SUMIF($AQ$67:$AR$146,Z124,$AR$67)),IF(Z124="","",SUMIF(생활!$C$178:$AC$187,Z124,생활!$D$178))),"")</f>
        <v>0.1</v>
      </c>
      <c r="AC124" s="546">
        <f ca="1">IFERROR(IF(IF(Z124="","",SUMIF(생활!$C$178:$AC$187,Z124,생활!$D$178))=0,IF(Z124="","",SUMIF($B$67:$C$146,Z124,$C$67)),IF(Z124="","",SUMIF(생활!$C$178:$AC$187,Z124,생활!$D$178))),"")</f>
        <v>0.1</v>
      </c>
      <c r="AD124" s="96"/>
      <c r="AE124" s="96"/>
      <c r="AF124" s="96"/>
      <c r="AG124" s="96"/>
      <c r="AH124" s="536"/>
      <c r="AI124" s="96"/>
      <c r="AJ124" s="96"/>
      <c r="AK124" s="537"/>
      <c r="AL124" s="139" t="s">
        <v>1440</v>
      </c>
      <c r="AM124" s="96"/>
      <c r="AN124" s="96"/>
      <c r="AO124" s="467"/>
      <c r="AP124" s="144"/>
      <c r="AQ124" s="147" t="s">
        <v>1280</v>
      </c>
      <c r="AR124" s="146">
        <f t="shared" ca="1" si="27"/>
        <v>30.580000000000002</v>
      </c>
    </row>
    <row r="125" spans="2:44" ht="14.45" customHeight="1">
      <c r="B125" s="466" t="s">
        <v>1281</v>
      </c>
      <c r="C125" s="96">
        <v>31</v>
      </c>
      <c r="D125" s="532">
        <f t="shared" ca="1" si="28"/>
        <v>30.580000000000002</v>
      </c>
      <c r="E125" s="140">
        <f t="shared" ca="1" si="29"/>
        <v>0.41999999999999815</v>
      </c>
      <c r="F125" s="533" t="str">
        <f t="shared" ca="1" si="20"/>
        <v/>
      </c>
      <c r="G125" s="148">
        <f t="shared" ca="1" si="22"/>
        <v>29.284000000000002</v>
      </c>
      <c r="H125" s="140">
        <f t="shared" ca="1" si="23"/>
        <v>1.7159999999999975</v>
      </c>
      <c r="I125" s="140" t="str">
        <f t="shared" ca="1" si="21"/>
        <v/>
      </c>
      <c r="J125" s="536">
        <v>2</v>
      </c>
      <c r="K125" s="537">
        <v>10</v>
      </c>
      <c r="L125" s="96">
        <v>120</v>
      </c>
      <c r="M125" s="96">
        <f t="shared" si="24"/>
        <v>103</v>
      </c>
      <c r="N125" s="96">
        <v>3612</v>
      </c>
      <c r="O125" s="96">
        <f t="shared" si="25"/>
        <v>3359</v>
      </c>
      <c r="P125" s="96">
        <v>288</v>
      </c>
      <c r="Q125" s="96">
        <f t="shared" si="26"/>
        <v>272</v>
      </c>
      <c r="R125" s="536" t="s">
        <v>1279</v>
      </c>
      <c r="S125" s="96">
        <v>10</v>
      </c>
      <c r="T125" s="96">
        <f ca="1">IFERROR(IF(IF(R125="","",SUMIF(생활!$C$178:$AC$187,R125,생활!$D$178))=0,IF(R125="","",SUMIF($AQ$67:$AR$146,R125,$AR$67)),IF(R125="","",SUMIF(생활!$C$178:$AC$187,R125,생활!$D$178))),"")</f>
        <v>18.704000000000001</v>
      </c>
      <c r="U125" s="546">
        <f ca="1">IFERROR(IF(IF(R125="","",SUMIF(생활!$C$178:$AC$187,R125,생활!$D$178))=0,IF(R125="","",SUMIF($B$67:$C$146,R125,$C$67)),IF(R125="","",SUMIF(생활!$C$178:$AC$187,R125,생활!$D$178))),"")</f>
        <v>20</v>
      </c>
      <c r="V125" s="96" t="s">
        <v>80</v>
      </c>
      <c r="W125" s="96">
        <v>23</v>
      </c>
      <c r="X125" s="96">
        <f ca="1">IFERROR(IF(IF(V125="","",SUMIF(생활!$C$178:$AC$187,V125,생활!$D$178))=0,IF(V125="","",SUMIF($AQ$67:$AR$146,V125,$AR$67)),IF(V125="","",SUMIF(생활!$C$178:$AC$187,V125,생활!$D$178))),"")</f>
        <v>0.1</v>
      </c>
      <c r="Y125" s="138">
        <f ca="1">IFERROR(IF(IF(V125="","",SUMIF(생활!$C$178:$AC$187,V125,생활!$D$178))=0,IF(V125="","",SUMIF($B$67:$C$146,V125,$C$67)),IF(V125="","",SUMIF(생활!$C$178:$AC$187,V125,생활!$D$178))),"")</f>
        <v>0.1</v>
      </c>
      <c r="Z125" s="536" t="s">
        <v>81</v>
      </c>
      <c r="AA125" s="96">
        <v>5</v>
      </c>
      <c r="AB125" s="96">
        <f ca="1">IFERROR(IF(IF(Z125="","",SUMIF(생활!$C$178:$AC$187,Z125,생활!$D$178))=0,IF(Z125="","",SUMIF($AQ$67:$AR$146,Z125,$AR$67)),IF(Z125="","",SUMIF(생활!$C$178:$AC$187,Z125,생활!$D$178))),"")</f>
        <v>0.1</v>
      </c>
      <c r="AC125" s="546">
        <f ca="1">IFERROR(IF(IF(Z125="","",SUMIF(생활!$C$178:$AC$187,Z125,생활!$D$178))=0,IF(Z125="","",SUMIF($B$67:$C$146,Z125,$C$67)),IF(Z125="","",SUMIF(생활!$C$178:$AC$187,Z125,생활!$D$178))),"")</f>
        <v>0.1</v>
      </c>
      <c r="AD125" s="96"/>
      <c r="AE125" s="96"/>
      <c r="AF125" s="96"/>
      <c r="AG125" s="96"/>
      <c r="AH125" s="536"/>
      <c r="AI125" s="96"/>
      <c r="AJ125" s="96"/>
      <c r="AK125" s="537"/>
      <c r="AL125" s="139" t="s">
        <v>1460</v>
      </c>
      <c r="AM125" s="96"/>
      <c r="AN125" s="96"/>
      <c r="AO125" s="467"/>
      <c r="AP125" s="144"/>
      <c r="AQ125" s="147" t="s">
        <v>1281</v>
      </c>
      <c r="AR125" s="146">
        <f t="shared" ca="1" si="27"/>
        <v>30.580000000000002</v>
      </c>
    </row>
    <row r="126" spans="2:44" ht="14.45" customHeight="1">
      <c r="B126" s="468" t="s">
        <v>1282</v>
      </c>
      <c r="C126" s="459">
        <v>39</v>
      </c>
      <c r="D126" s="534">
        <f t="shared" ca="1" si="28"/>
        <v>47.370000000000005</v>
      </c>
      <c r="E126" s="458">
        <f t="shared" ca="1" si="29"/>
        <v>-8.3700000000000045</v>
      </c>
      <c r="F126" s="535" t="str">
        <f t="shared" ca="1" si="20"/>
        <v/>
      </c>
      <c r="G126" s="472">
        <f t="shared" ca="1" si="22"/>
        <v>46.073999999999998</v>
      </c>
      <c r="H126" s="458">
        <f t="shared" ca="1" si="23"/>
        <v>-7.0739999999999981</v>
      </c>
      <c r="I126" s="458" t="str">
        <f t="shared" ca="1" si="21"/>
        <v/>
      </c>
      <c r="J126" s="540">
        <v>2</v>
      </c>
      <c r="K126" s="541">
        <v>10</v>
      </c>
      <c r="L126" s="459">
        <v>120</v>
      </c>
      <c r="M126" s="459">
        <f t="shared" si="24"/>
        <v>103</v>
      </c>
      <c r="N126" s="459">
        <v>3612</v>
      </c>
      <c r="O126" s="459">
        <f t="shared" si="25"/>
        <v>3359</v>
      </c>
      <c r="P126" s="459">
        <v>288</v>
      </c>
      <c r="Q126" s="459">
        <f t="shared" si="26"/>
        <v>272</v>
      </c>
      <c r="R126" s="540" t="s">
        <v>1279</v>
      </c>
      <c r="S126" s="459">
        <v>10</v>
      </c>
      <c r="T126" s="459">
        <f ca="1">IFERROR(IF(IF(R126="","",SUMIF(생활!$C$178:$AC$187,R126,생활!$D$178))=0,IF(R126="","",SUMIF($AQ$67:$AR$146,R126,$AR$67)),IF(R126="","",SUMIF(생활!$C$178:$AC$187,R126,생활!$D$178))),"")</f>
        <v>18.704000000000001</v>
      </c>
      <c r="U126" s="547">
        <f ca="1">IFERROR(IF(IF(R126="","",SUMIF(생활!$C$178:$AC$187,R126,생활!$D$178))=0,IF(R126="","",SUMIF($B$67:$C$146,R126,$C$67)),IF(R126="","",SUMIF(생활!$C$178:$AC$187,R126,생활!$D$178))),"")</f>
        <v>20</v>
      </c>
      <c r="V126" s="459" t="s">
        <v>95</v>
      </c>
      <c r="W126" s="459">
        <v>23</v>
      </c>
      <c r="X126" s="459">
        <f ca="1">IFERROR(IF(IF(V126="","",SUMIF(생활!$C$178:$AC$187,V126,생활!$D$178))=0,IF(V126="","",SUMIF($AQ$67:$AR$146,V126,$AR$67)),IF(V126="","",SUMIF(생활!$C$178:$AC$187,V126,생활!$D$178))),"")</f>
        <v>7.4</v>
      </c>
      <c r="Y126" s="457">
        <f ca="1">IFERROR(IF(IF(V126="","",SUMIF(생활!$C$178:$AC$187,V126,생활!$D$178))=0,IF(V126="","",SUMIF($B$67:$C$146,V126,$C$67)),IF(V126="","",SUMIF(생활!$C$178:$AC$187,V126,생활!$D$178))),"")</f>
        <v>7.4</v>
      </c>
      <c r="Z126" s="540" t="s">
        <v>81</v>
      </c>
      <c r="AA126" s="459">
        <v>5</v>
      </c>
      <c r="AB126" s="459">
        <f ca="1">IFERROR(IF(IF(Z126="","",SUMIF(생활!$C$178:$AC$187,Z126,생활!$D$178))=0,IF(Z126="","",SUMIF($AQ$67:$AR$146,Z126,$AR$67)),IF(Z126="","",SUMIF(생활!$C$178:$AC$187,Z126,생활!$D$178))),"")</f>
        <v>0.1</v>
      </c>
      <c r="AC126" s="547">
        <f ca="1">IFERROR(IF(IF(Z126="","",SUMIF(생활!$C$178:$AC$187,Z126,생활!$D$178))=0,IF(Z126="","",SUMIF($B$67:$C$146,Z126,$C$67)),IF(Z126="","",SUMIF(생활!$C$178:$AC$187,Z126,생활!$D$178))),"")</f>
        <v>0.1</v>
      </c>
      <c r="AD126" s="459"/>
      <c r="AE126" s="459"/>
      <c r="AF126" s="459"/>
      <c r="AG126" s="459"/>
      <c r="AH126" s="540"/>
      <c r="AI126" s="459"/>
      <c r="AJ126" s="459"/>
      <c r="AK126" s="541"/>
      <c r="AL126" s="473" t="s">
        <v>1481</v>
      </c>
      <c r="AM126" s="459"/>
      <c r="AN126" s="459"/>
      <c r="AO126" s="469"/>
      <c r="AP126" s="144"/>
      <c r="AQ126" s="147" t="s">
        <v>1282</v>
      </c>
      <c r="AR126" s="146">
        <f t="shared" ca="1" si="27"/>
        <v>39</v>
      </c>
    </row>
    <row r="127" spans="2:44" ht="14.45" customHeight="1">
      <c r="B127" s="466" t="s">
        <v>1283</v>
      </c>
      <c r="C127" s="96">
        <v>1</v>
      </c>
      <c r="D127" s="532">
        <f t="shared" ca="1" si="28"/>
        <v>1.8530000000000002</v>
      </c>
      <c r="E127" s="140">
        <f ca="1">IFERROR(IF(C127-D127=-D127,"",C127-D127),"")</f>
        <v>-0.8530000000000002</v>
      </c>
      <c r="F127" s="533" t="str">
        <f t="shared" ca="1" si="20"/>
        <v/>
      </c>
      <c r="G127" s="148">
        <f t="shared" ca="1" si="22"/>
        <v>1.8530000000000002</v>
      </c>
      <c r="H127" s="140">
        <f t="shared" ca="1" si="23"/>
        <v>-0.8530000000000002</v>
      </c>
      <c r="I127" s="140" t="str">
        <f t="shared" ca="1" si="21"/>
        <v/>
      </c>
      <c r="J127" s="536">
        <v>2</v>
      </c>
      <c r="K127" s="537">
        <v>10</v>
      </c>
      <c r="L127" s="96">
        <v>20</v>
      </c>
      <c r="M127" s="96">
        <f t="shared" si="24"/>
        <v>17</v>
      </c>
      <c r="N127" s="96">
        <v>2709</v>
      </c>
      <c r="O127" s="96">
        <f t="shared" si="25"/>
        <v>2519</v>
      </c>
      <c r="P127" s="96">
        <v>216</v>
      </c>
      <c r="Q127" s="96">
        <f t="shared" si="26"/>
        <v>204</v>
      </c>
      <c r="R127" s="536" t="s">
        <v>150</v>
      </c>
      <c r="S127" s="96">
        <v>13</v>
      </c>
      <c r="T127" s="96">
        <f ca="1">IFERROR(IF(IF(R127="","",SUMIF(생활!$C$178:$AC$187,R127,생활!$D$178))=0,IF(R127="","",SUMIF($AQ$67:$AR$146,R127,$AR$67)),IF(R127="","",SUMIF(생활!$C$178:$AC$187,R127,생활!$D$178))),"")</f>
        <v>0.01</v>
      </c>
      <c r="U127" s="546">
        <f ca="1">IFERROR(IF(IF(R127="","",SUMIF(생활!$C$178:$AC$187,R127,생활!$D$178))=0,IF(R127="","",SUMIF($B$67:$C$146,R127,$C$67)),IF(R127="","",SUMIF(생활!$C$178:$AC$187,R127,생활!$D$178))),"")</f>
        <v>0.01</v>
      </c>
      <c r="V127" s="96" t="s">
        <v>154</v>
      </c>
      <c r="W127" s="96">
        <v>7</v>
      </c>
      <c r="X127" s="96">
        <f ca="1">IFERROR(IF(IF(V127="","",SUMIF(생활!$C$178:$AC$187,V127,생활!$D$178))=0,IF(V127="","",SUMIF($AQ$67:$AR$146,V127,$AR$67)),IF(V127="","",SUMIF(생활!$C$178:$AC$187,V127,생활!$D$178))),"")</f>
        <v>0.1</v>
      </c>
      <c r="Y127" s="138">
        <f ca="1">IFERROR(IF(IF(V127="","",SUMIF(생활!$C$178:$AC$187,V127,생활!$D$178))=0,IF(V127="","",SUMIF($B$67:$C$146,V127,$C$67)),IF(V127="","",SUMIF(생활!$C$178:$AC$187,V127,생활!$D$178))),"")</f>
        <v>0.1</v>
      </c>
      <c r="Z127" s="536" t="s">
        <v>151</v>
      </c>
      <c r="AA127" s="96">
        <v>7</v>
      </c>
      <c r="AB127" s="96">
        <f ca="1">IFERROR(IF(IF(Z127="","",SUMIF(생활!$C$178:$AC$187,Z127,생활!$D$178))=0,IF(Z127="","",SUMIF($AQ$67:$AR$146,Z127,$AR$67)),IF(Z127="","",SUMIF(생활!$C$178:$AC$187,Z127,생활!$D$178))),"")</f>
        <v>0.1</v>
      </c>
      <c r="AC127" s="546">
        <f ca="1">IFERROR(IF(IF(Z127="","",SUMIF(생활!$C$178:$AC$187,Z127,생활!$D$178))=0,IF(Z127="","",SUMIF($B$67:$C$146,Z127,$C$67)),IF(Z127="","",SUMIF(생활!$C$178:$AC$187,Z127,생활!$D$178))),"")</f>
        <v>0.1</v>
      </c>
      <c r="AD127" s="96"/>
      <c r="AE127" s="96"/>
      <c r="AF127" s="96"/>
      <c r="AG127" s="96"/>
      <c r="AH127" s="536"/>
      <c r="AI127" s="96"/>
      <c r="AJ127" s="96"/>
      <c r="AK127" s="537"/>
      <c r="AL127" s="139" t="s">
        <v>1416</v>
      </c>
      <c r="AM127" s="96"/>
      <c r="AN127" s="96"/>
      <c r="AO127" s="467"/>
      <c r="AP127" s="144"/>
      <c r="AQ127" s="147" t="s">
        <v>1283</v>
      </c>
      <c r="AR127" s="146">
        <f t="shared" ca="1" si="27"/>
        <v>1</v>
      </c>
    </row>
    <row r="128" spans="2:44" ht="14.45" customHeight="1">
      <c r="B128" s="466" t="s">
        <v>1284</v>
      </c>
      <c r="C128" s="96">
        <v>8</v>
      </c>
      <c r="D128" s="532">
        <f t="shared" ca="1" si="28"/>
        <v>3.66</v>
      </c>
      <c r="E128" s="140">
        <f t="shared" ca="1" si="29"/>
        <v>4.34</v>
      </c>
      <c r="F128" s="533">
        <f t="shared" ca="1" si="20"/>
        <v>1227.9411764705881</v>
      </c>
      <c r="G128" s="148">
        <f t="shared" ca="1" si="22"/>
        <v>3.66</v>
      </c>
      <c r="H128" s="140">
        <f t="shared" ca="1" si="23"/>
        <v>4.34</v>
      </c>
      <c r="I128" s="140">
        <f t="shared" ca="1" si="21"/>
        <v>1227.9411764705881</v>
      </c>
      <c r="J128" s="536">
        <v>2</v>
      </c>
      <c r="K128" s="537">
        <v>10</v>
      </c>
      <c r="L128" s="96">
        <v>30</v>
      </c>
      <c r="M128" s="96">
        <f t="shared" si="24"/>
        <v>25</v>
      </c>
      <c r="N128" s="96">
        <v>3612</v>
      </c>
      <c r="O128" s="96">
        <f t="shared" si="25"/>
        <v>3359</v>
      </c>
      <c r="P128" s="96">
        <v>288</v>
      </c>
      <c r="Q128" s="96">
        <f t="shared" si="26"/>
        <v>272</v>
      </c>
      <c r="R128" s="536" t="s">
        <v>1283</v>
      </c>
      <c r="S128" s="96">
        <v>10</v>
      </c>
      <c r="T128" s="96">
        <f ca="1">IFERROR(IF(IF(R128="","",SUMIF(생활!$C$178:$AC$187,R128,생활!$D$178))=0,IF(R128="","",SUMIF($AQ$67:$AR$146,R128,$AR$67)),IF(R128="","",SUMIF(생활!$C$178:$AC$187,R128,생활!$D$178))),"")</f>
        <v>1</v>
      </c>
      <c r="U128" s="546">
        <f ca="1">IFERROR(IF(IF(R128="","",SUMIF(생활!$C$178:$AC$187,R128,생활!$D$178))=0,IF(R128="","",SUMIF($B$67:$C$146,R128,$C$67)),IF(R128="","",SUMIF(생활!$C$178:$AC$187,R128,생활!$D$178))),"")</f>
        <v>1</v>
      </c>
      <c r="V128" s="96" t="s">
        <v>152</v>
      </c>
      <c r="W128" s="96">
        <v>13</v>
      </c>
      <c r="X128" s="96">
        <f ca="1">IFERROR(IF(IF(V128="","",SUMIF(생활!$C$178:$AC$187,V128,생활!$D$178))=0,IF(V128="","",SUMIF($AQ$67:$AR$146,V128,$AR$67)),IF(V128="","",SUMIF(생활!$C$178:$AC$187,V128,생활!$D$178))),"")</f>
        <v>0.1</v>
      </c>
      <c r="Y128" s="138">
        <f ca="1">IFERROR(IF(IF(V128="","",SUMIF(생활!$C$178:$AC$187,V128,생활!$D$178))=0,IF(V128="","",SUMIF($B$67:$C$146,V128,$C$67)),IF(V128="","",SUMIF(생활!$C$178:$AC$187,V128,생활!$D$178))),"")</f>
        <v>0.1</v>
      </c>
      <c r="Z128" s="536" t="s">
        <v>161</v>
      </c>
      <c r="AA128" s="96">
        <v>3</v>
      </c>
      <c r="AB128" s="96">
        <f ca="1">IFERROR(IF(IF(Z128="","",SUMIF(생활!$C$178:$AC$187,Z128,생활!$D$178))=0,IF(Z128="","",SUMIF($AQ$67:$AR$146,Z128,$AR$67)),IF(Z128="","",SUMIF(생활!$C$178:$AC$187,Z128,생활!$D$178))),"")</f>
        <v>0.1</v>
      </c>
      <c r="AC128" s="546">
        <f ca="1">IFERROR(IF(IF(Z128="","",SUMIF(생활!$C$178:$AC$187,Z128,생활!$D$178))=0,IF(Z128="","",SUMIF($B$67:$C$146,Z128,$C$67)),IF(Z128="","",SUMIF(생활!$C$178:$AC$187,Z128,생활!$D$178))),"")</f>
        <v>0.1</v>
      </c>
      <c r="AD128" s="96"/>
      <c r="AE128" s="96"/>
      <c r="AF128" s="96"/>
      <c r="AG128" s="96"/>
      <c r="AH128" s="536"/>
      <c r="AI128" s="96"/>
      <c r="AJ128" s="96"/>
      <c r="AK128" s="537"/>
      <c r="AL128" s="139" t="s">
        <v>1441</v>
      </c>
      <c r="AM128" s="96"/>
      <c r="AN128" s="96"/>
      <c r="AO128" s="467"/>
      <c r="AP128" s="144"/>
      <c r="AQ128" s="147" t="s">
        <v>1284</v>
      </c>
      <c r="AR128" s="146">
        <f t="shared" ca="1" si="27"/>
        <v>3.66</v>
      </c>
    </row>
    <row r="129" spans="2:44" ht="14.45" customHeight="1">
      <c r="B129" s="466" t="s">
        <v>1285</v>
      </c>
      <c r="C129" s="96">
        <v>8</v>
      </c>
      <c r="D129" s="532">
        <f t="shared" ca="1" si="28"/>
        <v>3.66</v>
      </c>
      <c r="E129" s="140">
        <f t="shared" ca="1" si="29"/>
        <v>4.34</v>
      </c>
      <c r="F129" s="533">
        <f t="shared" ca="1" si="20"/>
        <v>1227.9411764705881</v>
      </c>
      <c r="G129" s="148">
        <f t="shared" ca="1" si="22"/>
        <v>3.66</v>
      </c>
      <c r="H129" s="140">
        <f t="shared" ca="1" si="23"/>
        <v>4.34</v>
      </c>
      <c r="I129" s="140">
        <f t="shared" ca="1" si="21"/>
        <v>1227.9411764705881</v>
      </c>
      <c r="J129" s="536">
        <v>2</v>
      </c>
      <c r="K129" s="537">
        <v>10</v>
      </c>
      <c r="L129" s="96">
        <v>30</v>
      </c>
      <c r="M129" s="96">
        <f t="shared" si="24"/>
        <v>25</v>
      </c>
      <c r="N129" s="96">
        <v>3612</v>
      </c>
      <c r="O129" s="96">
        <f t="shared" si="25"/>
        <v>3359</v>
      </c>
      <c r="P129" s="96">
        <v>288</v>
      </c>
      <c r="Q129" s="96">
        <f t="shared" si="26"/>
        <v>272</v>
      </c>
      <c r="R129" s="536" t="s">
        <v>1283</v>
      </c>
      <c r="S129" s="96">
        <v>10</v>
      </c>
      <c r="T129" s="96">
        <f ca="1">IFERROR(IF(IF(R129="","",SUMIF(생활!$C$178:$AC$187,R129,생활!$D$178))=0,IF(R129="","",SUMIF($AQ$67:$AR$146,R129,$AR$67)),IF(R129="","",SUMIF(생활!$C$178:$AC$187,R129,생활!$D$178))),"")</f>
        <v>1</v>
      </c>
      <c r="U129" s="546">
        <f ca="1">IFERROR(IF(IF(R129="","",SUMIF(생활!$C$178:$AC$187,R129,생활!$D$178))=0,IF(R129="","",SUMIF($B$67:$C$146,R129,$C$67)),IF(R129="","",SUMIF(생활!$C$178:$AC$187,R129,생활!$D$178))),"")</f>
        <v>1</v>
      </c>
      <c r="V129" s="96" t="s">
        <v>155</v>
      </c>
      <c r="W129" s="96">
        <v>13</v>
      </c>
      <c r="X129" s="96">
        <f ca="1">IFERROR(IF(IF(V129="","",SUMIF(생활!$C$178:$AC$187,V129,생활!$D$178))=0,IF(V129="","",SUMIF($AQ$67:$AR$146,V129,$AR$67)),IF(V129="","",SUMIF(생활!$C$178:$AC$187,V129,생활!$D$178))),"")</f>
        <v>0.1</v>
      </c>
      <c r="Y129" s="138">
        <f ca="1">IFERROR(IF(IF(V129="","",SUMIF(생활!$C$178:$AC$187,V129,생활!$D$178))=0,IF(V129="","",SUMIF($B$67:$C$146,V129,$C$67)),IF(V129="","",SUMIF(생활!$C$178:$AC$187,V129,생활!$D$178))),"")</f>
        <v>0.1</v>
      </c>
      <c r="Z129" s="536" t="s">
        <v>161</v>
      </c>
      <c r="AA129" s="96">
        <v>3</v>
      </c>
      <c r="AB129" s="96">
        <f ca="1">IFERROR(IF(IF(Z129="","",SUMIF(생활!$C$178:$AC$187,Z129,생활!$D$178))=0,IF(Z129="","",SUMIF($AQ$67:$AR$146,Z129,$AR$67)),IF(Z129="","",SUMIF(생활!$C$178:$AC$187,Z129,생활!$D$178))),"")</f>
        <v>0.1</v>
      </c>
      <c r="AC129" s="546">
        <f ca="1">IFERROR(IF(IF(Z129="","",SUMIF(생활!$C$178:$AC$187,Z129,생활!$D$178))=0,IF(Z129="","",SUMIF($B$67:$C$146,Z129,$C$67)),IF(Z129="","",SUMIF(생활!$C$178:$AC$187,Z129,생활!$D$178))),"")</f>
        <v>0.1</v>
      </c>
      <c r="AD129" s="96"/>
      <c r="AE129" s="96"/>
      <c r="AF129" s="96"/>
      <c r="AG129" s="96"/>
      <c r="AH129" s="536"/>
      <c r="AI129" s="96"/>
      <c r="AJ129" s="96"/>
      <c r="AK129" s="537"/>
      <c r="AL129" s="139" t="s">
        <v>1461</v>
      </c>
      <c r="AM129" s="96"/>
      <c r="AN129" s="96"/>
      <c r="AO129" s="467"/>
      <c r="AP129" s="144"/>
      <c r="AQ129" s="147" t="s">
        <v>1285</v>
      </c>
      <c r="AR129" s="146">
        <f t="shared" ca="1" si="27"/>
        <v>3.66</v>
      </c>
    </row>
    <row r="130" spans="2:44" ht="14.45" customHeight="1">
      <c r="B130" s="466" t="s">
        <v>1286</v>
      </c>
      <c r="C130" s="96">
        <v>7</v>
      </c>
      <c r="D130" s="532">
        <f t="shared" ca="1" si="28"/>
        <v>3.66</v>
      </c>
      <c r="E130" s="140">
        <f t="shared" ca="1" si="29"/>
        <v>3.34</v>
      </c>
      <c r="F130" s="533">
        <f t="shared" ca="1" si="20"/>
        <v>860.29411764705867</v>
      </c>
      <c r="G130" s="148">
        <f t="shared" ca="1" si="22"/>
        <v>3.66</v>
      </c>
      <c r="H130" s="140">
        <f t="shared" ca="1" si="23"/>
        <v>3.34</v>
      </c>
      <c r="I130" s="140">
        <f t="shared" ca="1" si="21"/>
        <v>860.29411764705867</v>
      </c>
      <c r="J130" s="536">
        <v>2</v>
      </c>
      <c r="K130" s="537">
        <v>10</v>
      </c>
      <c r="L130" s="96">
        <v>30</v>
      </c>
      <c r="M130" s="96">
        <f t="shared" si="24"/>
        <v>25</v>
      </c>
      <c r="N130" s="96">
        <v>3612</v>
      </c>
      <c r="O130" s="96">
        <f t="shared" si="25"/>
        <v>3359</v>
      </c>
      <c r="P130" s="96">
        <v>288</v>
      </c>
      <c r="Q130" s="96">
        <f t="shared" si="26"/>
        <v>272</v>
      </c>
      <c r="R130" s="536" t="s">
        <v>1283</v>
      </c>
      <c r="S130" s="96">
        <v>10</v>
      </c>
      <c r="T130" s="96">
        <f ca="1">IFERROR(IF(IF(R130="","",SUMIF(생활!$C$178:$AC$187,R130,생활!$D$178))=0,IF(R130="","",SUMIF($AQ$67:$AR$146,R130,$AR$67)),IF(R130="","",SUMIF(생활!$C$178:$AC$187,R130,생활!$D$178))),"")</f>
        <v>1</v>
      </c>
      <c r="U130" s="546">
        <f ca="1">IFERROR(IF(IF(R130="","",SUMIF(생활!$C$178:$AC$187,R130,생활!$D$178))=0,IF(R130="","",SUMIF($B$67:$C$146,R130,$C$67)),IF(R130="","",SUMIF(생활!$C$178:$AC$187,R130,생활!$D$178))),"")</f>
        <v>1</v>
      </c>
      <c r="V130" s="96" t="s">
        <v>153</v>
      </c>
      <c r="W130" s="96">
        <v>13</v>
      </c>
      <c r="X130" s="96">
        <f ca="1">IFERROR(IF(IF(V130="","",SUMIF(생활!$C$178:$AC$187,V130,생활!$D$178))=0,IF(V130="","",SUMIF($AQ$67:$AR$146,V130,$AR$67)),IF(V130="","",SUMIF(생활!$C$178:$AC$187,V130,생활!$D$178))),"")</f>
        <v>0.1</v>
      </c>
      <c r="Y130" s="138">
        <f ca="1">IFERROR(IF(IF(V130="","",SUMIF(생활!$C$178:$AC$187,V130,생활!$D$178))=0,IF(V130="","",SUMIF($B$67:$C$146,V130,$C$67)),IF(V130="","",SUMIF(생활!$C$178:$AC$187,V130,생활!$D$178))),"")</f>
        <v>0.1</v>
      </c>
      <c r="Z130" s="536" t="s">
        <v>161</v>
      </c>
      <c r="AA130" s="96">
        <v>3</v>
      </c>
      <c r="AB130" s="96">
        <f ca="1">IFERROR(IF(IF(Z130="","",SUMIF(생활!$C$178:$AC$187,Z130,생활!$D$178))=0,IF(Z130="","",SUMIF($AQ$67:$AR$146,Z130,$AR$67)),IF(Z130="","",SUMIF(생활!$C$178:$AC$187,Z130,생활!$D$178))),"")</f>
        <v>0.1</v>
      </c>
      <c r="AC130" s="546">
        <f ca="1">IFERROR(IF(IF(Z130="","",SUMIF(생활!$C$178:$AC$187,Z130,생활!$D$178))=0,IF(Z130="","",SUMIF($B$67:$C$146,Z130,$C$67)),IF(Z130="","",SUMIF(생활!$C$178:$AC$187,Z130,생활!$D$178))),"")</f>
        <v>0.1</v>
      </c>
      <c r="AD130" s="96"/>
      <c r="AE130" s="96"/>
      <c r="AF130" s="96"/>
      <c r="AG130" s="96"/>
      <c r="AH130" s="536"/>
      <c r="AI130" s="96"/>
      <c r="AJ130" s="96"/>
      <c r="AK130" s="537"/>
      <c r="AL130" s="139" t="s">
        <v>1482</v>
      </c>
      <c r="AM130" s="96"/>
      <c r="AN130" s="96"/>
      <c r="AO130" s="467"/>
      <c r="AP130" s="144"/>
      <c r="AQ130" s="147" t="s">
        <v>1286</v>
      </c>
      <c r="AR130" s="146">
        <f t="shared" ca="1" si="27"/>
        <v>3.66</v>
      </c>
    </row>
    <row r="131" spans="2:44" ht="14.45" customHeight="1">
      <c r="B131" s="466" t="s">
        <v>1287</v>
      </c>
      <c r="C131" s="96">
        <v>4</v>
      </c>
      <c r="D131" s="532">
        <f ca="1">IF(U131*Y131*AC131=0,"",(N(S131)*N(U131)+N(W131)*N(Y131)+N(AA131)*N(AC131)+N(AE131)*N(AG131)+N(AI131)*N(AK131)+N(M131))/K131)</f>
        <v>3.3079999999999998</v>
      </c>
      <c r="E131" s="140">
        <f t="shared" ca="1" si="29"/>
        <v>0.69200000000000017</v>
      </c>
      <c r="F131" s="533" t="str">
        <f t="shared" ref="F131:F146" ca="1" si="30">IFERROR(IF($C$5/Q131*K131*(C131-ROUNDUP((C131*0.05),0)-D131)&lt;=0,"",$C$5/Q131*K131*(C131-ROUNDUP((C131*0.05),0)-D131)),"")</f>
        <v/>
      </c>
      <c r="G131" s="148">
        <f t="shared" ca="1" si="22"/>
        <v>3.3079999999999998</v>
      </c>
      <c r="H131" s="140">
        <f t="shared" ca="1" si="23"/>
        <v>0.69200000000000017</v>
      </c>
      <c r="I131" s="140" t="str">
        <f t="shared" ref="I131:I146" ca="1" si="31">IFERROR(IF($C$5/Q131*K131*(C131-ROUNDUP((C131*0.05),0)-G131)&lt;=0,"",$C$5/Q131*K131*(C131-ROUNDUP((C131*0.05),0)-G131)),"")</f>
        <v/>
      </c>
      <c r="J131" s="536">
        <v>2</v>
      </c>
      <c r="K131" s="537">
        <v>10</v>
      </c>
      <c r="L131" s="96">
        <v>35</v>
      </c>
      <c r="M131" s="96">
        <f t="shared" si="24"/>
        <v>30</v>
      </c>
      <c r="N131" s="96">
        <v>2709</v>
      </c>
      <c r="O131" s="96">
        <f t="shared" si="25"/>
        <v>2519</v>
      </c>
      <c r="P131" s="96">
        <v>216</v>
      </c>
      <c r="Q131" s="96">
        <f t="shared" si="26"/>
        <v>204</v>
      </c>
      <c r="R131" s="536" t="s">
        <v>150</v>
      </c>
      <c r="S131" s="96">
        <v>28</v>
      </c>
      <c r="T131" s="96">
        <f ca="1">IFERROR(IF(IF(R131="","",SUMIF(생활!$C$178:$AC$187,R131,생활!$D$178))=0,IF(R131="","",SUMIF($AQ$67:$AR$146,R131,$AR$67)),IF(R131="","",SUMIF(생활!$C$178:$AC$187,R131,생활!$D$178))),"")</f>
        <v>0.01</v>
      </c>
      <c r="U131" s="546">
        <f ca="1">IFERROR(IF(IF(R131="","",SUMIF(생활!$C$178:$AC$187,R131,생활!$D$178))=0,IF(R131="","",SUMIF($B$67:$C$146,R131,$C$67)),IF(R131="","",SUMIF(생활!$C$178:$AC$187,R131,생활!$D$178))),"")</f>
        <v>0.01</v>
      </c>
      <c r="V131" s="96" t="s">
        <v>153</v>
      </c>
      <c r="W131" s="96">
        <v>14</v>
      </c>
      <c r="X131" s="96">
        <f ca="1">IFERROR(IF(IF(V131="","",SUMIF(생활!$C$178:$AC$187,V131,생활!$D$178))=0,IF(V131="","",SUMIF($AQ$67:$AR$146,V131,$AR$67)),IF(V131="","",SUMIF(생활!$C$178:$AC$187,V131,생활!$D$178))),"")</f>
        <v>0.1</v>
      </c>
      <c r="Y131" s="138">
        <f ca="1">IFERROR(IF(IF(V131="","",SUMIF(생활!$C$178:$AC$187,V131,생활!$D$178))=0,IF(V131="","",SUMIF($B$67:$C$146,V131,$C$67)),IF(V131="","",SUMIF(생활!$C$178:$AC$187,V131,생활!$D$178))),"")</f>
        <v>0.1</v>
      </c>
      <c r="Z131" s="536" t="s">
        <v>151</v>
      </c>
      <c r="AA131" s="96">
        <v>14</v>
      </c>
      <c r="AB131" s="96">
        <f ca="1">IFERROR(IF(IF(Z131="","",SUMIF(생활!$C$178:$AC$187,Z131,생활!$D$178))=0,IF(Z131="","",SUMIF($AQ$67:$AR$146,Z131,$AR$67)),IF(Z131="","",SUMIF(생활!$C$178:$AC$187,Z131,생활!$D$178))),"")</f>
        <v>0.1</v>
      </c>
      <c r="AC131" s="546">
        <f ca="1">IFERROR(IF(IF(Z131="","",SUMIF(생활!$C$178:$AC$187,Z131,생활!$D$178))=0,IF(Z131="","",SUMIF($B$67:$C$146,Z131,$C$67)),IF(Z131="","",SUMIF(생활!$C$178:$AC$187,Z131,생활!$D$178))),"")</f>
        <v>0.1</v>
      </c>
      <c r="AD131" s="96"/>
      <c r="AE131" s="96"/>
      <c r="AF131" s="96"/>
      <c r="AG131" s="96"/>
      <c r="AH131" s="536"/>
      <c r="AI131" s="96"/>
      <c r="AJ131" s="96"/>
      <c r="AK131" s="537"/>
      <c r="AL131" s="139" t="s">
        <v>1417</v>
      </c>
      <c r="AM131" s="96"/>
      <c r="AN131" s="96"/>
      <c r="AO131" s="467"/>
      <c r="AP131" s="144"/>
      <c r="AQ131" s="147" t="s">
        <v>1287</v>
      </c>
      <c r="AR131" s="146">
        <f t="shared" ca="1" si="27"/>
        <v>3.3079999999999998</v>
      </c>
    </row>
    <row r="132" spans="2:44" ht="14.45" customHeight="1">
      <c r="B132" s="466" t="s">
        <v>1288</v>
      </c>
      <c r="C132" s="96">
        <v>12</v>
      </c>
      <c r="D132" s="532">
        <f t="shared" ca="1" si="28"/>
        <v>8.5299999999999994</v>
      </c>
      <c r="E132" s="140">
        <f t="shared" ca="1" si="29"/>
        <v>3.4700000000000006</v>
      </c>
      <c r="F132" s="533">
        <f t="shared" ca="1" si="30"/>
        <v>908.08823529411779</v>
      </c>
      <c r="G132" s="148">
        <f t="shared" ref="G132:G146" ca="1" si="32">(N(S132)*N(T132)+N(W132)*N(X132)+N(AA132)*N(AB132)+N(AE132)*N(AF132)+N(AI132)*N(AJ132)+N(M132))/K132</f>
        <v>7.8379999999999992</v>
      </c>
      <c r="H132" s="140">
        <f t="shared" ref="H132:H146" ca="1" si="33">IF(C132-G132=-G132,"",C132-G132)</f>
        <v>4.1620000000000008</v>
      </c>
      <c r="I132" s="140">
        <f t="shared" ca="1" si="31"/>
        <v>1162.5000000000002</v>
      </c>
      <c r="J132" s="536">
        <v>2</v>
      </c>
      <c r="K132" s="537">
        <v>10</v>
      </c>
      <c r="L132" s="96">
        <v>50</v>
      </c>
      <c r="M132" s="96">
        <f t="shared" ref="M132:M146" si="34">IF(L132=1,1,ROUNDDOWN((1-$F$8)*L132,0))</f>
        <v>43</v>
      </c>
      <c r="N132" s="96">
        <v>3612</v>
      </c>
      <c r="O132" s="96">
        <f t="shared" ref="O132:O146" si="35">ROUNDDOWN((1-$F$6)*N132,0)</f>
        <v>3359</v>
      </c>
      <c r="P132" s="96">
        <v>288</v>
      </c>
      <c r="Q132" s="96">
        <f t="shared" ref="Q132:Q146" si="36">IF(P132=1,1,ROUNDDOWN((1-$F$7)*P132,0))</f>
        <v>272</v>
      </c>
      <c r="R132" s="536" t="s">
        <v>1287</v>
      </c>
      <c r="S132" s="96">
        <v>10</v>
      </c>
      <c r="T132" s="96">
        <f ca="1">IFERROR(IF(IF(R132="","",SUMIF(생활!$C$178:$AC$187,R132,생활!$D$178))=0,IF(R132="","",SUMIF($AQ$67:$AR$146,R132,$AR$67)),IF(R132="","",SUMIF(생활!$C$178:$AC$187,R132,생활!$D$178))),"")</f>
        <v>3.3079999999999998</v>
      </c>
      <c r="U132" s="546">
        <f ca="1">IFERROR(IF(IF(R132="","",SUMIF(생활!$C$178:$AC$187,R132,생활!$D$178))=0,IF(R132="","",SUMIF($B$67:$C$146,R132,$C$67)),IF(R132="","",SUMIF(생활!$C$178:$AC$187,R132,생활!$D$178))),"")</f>
        <v>4</v>
      </c>
      <c r="V132" s="96" t="s">
        <v>154</v>
      </c>
      <c r="W132" s="96">
        <v>19</v>
      </c>
      <c r="X132" s="96">
        <f ca="1">IFERROR(IF(IF(V132="","",SUMIF(생활!$C$178:$AC$187,V132,생활!$D$178))=0,IF(V132="","",SUMIF($AQ$67:$AR$146,V132,$AR$67)),IF(V132="","",SUMIF(생활!$C$178:$AC$187,V132,생활!$D$178))),"")</f>
        <v>0.1</v>
      </c>
      <c r="Y132" s="138">
        <f ca="1">IFERROR(IF(IF(V132="","",SUMIF(생활!$C$178:$AC$187,V132,생활!$D$178))=0,IF(V132="","",SUMIF($B$67:$C$146,V132,$C$67)),IF(V132="","",SUMIF(생활!$C$178:$AC$187,V132,생활!$D$178))),"")</f>
        <v>0.1</v>
      </c>
      <c r="Z132" s="536" t="s">
        <v>161</v>
      </c>
      <c r="AA132" s="96">
        <v>4</v>
      </c>
      <c r="AB132" s="96">
        <f ca="1">IFERROR(IF(IF(Z132="","",SUMIF(생활!$C$178:$AC$187,Z132,생활!$D$178))=0,IF(Z132="","",SUMIF($AQ$67:$AR$146,Z132,$AR$67)),IF(Z132="","",SUMIF(생활!$C$178:$AC$187,Z132,생활!$D$178))),"")</f>
        <v>0.1</v>
      </c>
      <c r="AC132" s="546">
        <f ca="1">IFERROR(IF(IF(Z132="","",SUMIF(생활!$C$178:$AC$187,Z132,생활!$D$178))=0,IF(Z132="","",SUMIF($B$67:$C$146,Z132,$C$67)),IF(Z132="","",SUMIF(생활!$C$178:$AC$187,Z132,생활!$D$178))),"")</f>
        <v>0.1</v>
      </c>
      <c r="AD132" s="96"/>
      <c r="AE132" s="96"/>
      <c r="AF132" s="96"/>
      <c r="AG132" s="96"/>
      <c r="AH132" s="536"/>
      <c r="AI132" s="96"/>
      <c r="AJ132" s="96"/>
      <c r="AK132" s="537"/>
      <c r="AL132" s="139" t="s">
        <v>1442</v>
      </c>
      <c r="AM132" s="96"/>
      <c r="AN132" s="96"/>
      <c r="AO132" s="467"/>
      <c r="AP132" s="144"/>
      <c r="AQ132" s="147" t="s">
        <v>1288</v>
      </c>
      <c r="AR132" s="146">
        <f t="shared" ref="AR132:AR179" ca="1" si="37">IF(E132&lt;0,C132,D132)</f>
        <v>8.5299999999999994</v>
      </c>
    </row>
    <row r="133" spans="2:44" ht="14.45" customHeight="1">
      <c r="B133" s="466" t="s">
        <v>1289</v>
      </c>
      <c r="C133" s="96">
        <v>11</v>
      </c>
      <c r="D133" s="532">
        <f t="shared" ca="1" si="28"/>
        <v>8.5299999999999994</v>
      </c>
      <c r="E133" s="140">
        <f t="shared" ca="1" si="29"/>
        <v>2.4700000000000006</v>
      </c>
      <c r="F133" s="533">
        <f t="shared" ca="1" si="30"/>
        <v>540.4411764705884</v>
      </c>
      <c r="G133" s="148">
        <f t="shared" ca="1" si="32"/>
        <v>7.8379999999999992</v>
      </c>
      <c r="H133" s="140">
        <f t="shared" ca="1" si="33"/>
        <v>3.1620000000000008</v>
      </c>
      <c r="I133" s="140">
        <f t="shared" ca="1" si="31"/>
        <v>794.85294117647084</v>
      </c>
      <c r="J133" s="536">
        <v>2</v>
      </c>
      <c r="K133" s="537">
        <v>10</v>
      </c>
      <c r="L133" s="96">
        <v>50</v>
      </c>
      <c r="M133" s="96">
        <f t="shared" si="34"/>
        <v>43</v>
      </c>
      <c r="N133" s="96">
        <v>3612</v>
      </c>
      <c r="O133" s="96">
        <f t="shared" si="35"/>
        <v>3359</v>
      </c>
      <c r="P133" s="96">
        <v>288</v>
      </c>
      <c r="Q133" s="96">
        <f t="shared" si="36"/>
        <v>272</v>
      </c>
      <c r="R133" s="536" t="s">
        <v>1287</v>
      </c>
      <c r="S133" s="96">
        <v>10</v>
      </c>
      <c r="T133" s="96">
        <f ca="1">IFERROR(IF(IF(R133="","",SUMIF(생활!$C$178:$AC$187,R133,생활!$D$178))=0,IF(R133="","",SUMIF($AQ$67:$AR$146,R133,$AR$67)),IF(R133="","",SUMIF(생활!$C$178:$AC$187,R133,생활!$D$178))),"")</f>
        <v>3.3079999999999998</v>
      </c>
      <c r="U133" s="546">
        <f ca="1">IFERROR(IF(IF(R133="","",SUMIF(생활!$C$178:$AC$187,R133,생활!$D$178))=0,IF(R133="","",SUMIF($B$67:$C$146,R133,$C$67)),IF(R133="","",SUMIF(생활!$C$178:$AC$187,R133,생활!$D$178))),"")</f>
        <v>4</v>
      </c>
      <c r="V133" s="96" t="s">
        <v>152</v>
      </c>
      <c r="W133" s="96">
        <v>19</v>
      </c>
      <c r="X133" s="96">
        <f ca="1">IFERROR(IF(IF(V133="","",SUMIF(생활!$C$178:$AC$187,V133,생활!$D$178))=0,IF(V133="","",SUMIF($AQ$67:$AR$146,V133,$AR$67)),IF(V133="","",SUMIF(생활!$C$178:$AC$187,V133,생활!$D$178))),"")</f>
        <v>0.1</v>
      </c>
      <c r="Y133" s="138">
        <f ca="1">IFERROR(IF(IF(V133="","",SUMIF(생활!$C$178:$AC$187,V133,생활!$D$178))=0,IF(V133="","",SUMIF($B$67:$C$146,V133,$C$67)),IF(V133="","",SUMIF(생활!$C$178:$AC$187,V133,생활!$D$178))),"")</f>
        <v>0.1</v>
      </c>
      <c r="Z133" s="536" t="s">
        <v>161</v>
      </c>
      <c r="AA133" s="96">
        <v>4</v>
      </c>
      <c r="AB133" s="96">
        <f ca="1">IFERROR(IF(IF(Z133="","",SUMIF(생활!$C$178:$AC$187,Z133,생활!$D$178))=0,IF(Z133="","",SUMIF($AQ$67:$AR$146,Z133,$AR$67)),IF(Z133="","",SUMIF(생활!$C$178:$AC$187,Z133,생활!$D$178))),"")</f>
        <v>0.1</v>
      </c>
      <c r="AC133" s="546">
        <f ca="1">IFERROR(IF(IF(Z133="","",SUMIF(생활!$C$178:$AC$187,Z133,생활!$D$178))=0,IF(Z133="","",SUMIF($B$67:$C$146,Z133,$C$67)),IF(Z133="","",SUMIF(생활!$C$178:$AC$187,Z133,생활!$D$178))),"")</f>
        <v>0.1</v>
      </c>
      <c r="AD133" s="96"/>
      <c r="AE133" s="96"/>
      <c r="AF133" s="96"/>
      <c r="AG133" s="96"/>
      <c r="AH133" s="536"/>
      <c r="AI133" s="96"/>
      <c r="AJ133" s="96"/>
      <c r="AK133" s="537"/>
      <c r="AL133" s="139" t="s">
        <v>1462</v>
      </c>
      <c r="AM133" s="96"/>
      <c r="AN133" s="96"/>
      <c r="AO133" s="467"/>
      <c r="AP133" s="144"/>
      <c r="AQ133" s="147" t="s">
        <v>1289</v>
      </c>
      <c r="AR133" s="146">
        <f t="shared" ca="1" si="37"/>
        <v>8.5299999999999994</v>
      </c>
    </row>
    <row r="134" spans="2:44" ht="14.45" customHeight="1">
      <c r="B134" s="466" t="s">
        <v>1290</v>
      </c>
      <c r="C134" s="96">
        <v>11</v>
      </c>
      <c r="D134" s="532">
        <f t="shared" ca="1" si="28"/>
        <v>8.5299999999999994</v>
      </c>
      <c r="E134" s="140">
        <f t="shared" ca="1" si="29"/>
        <v>2.4700000000000006</v>
      </c>
      <c r="F134" s="533">
        <f t="shared" ca="1" si="30"/>
        <v>540.4411764705884</v>
      </c>
      <c r="G134" s="148">
        <f t="shared" ca="1" si="32"/>
        <v>7.8379999999999992</v>
      </c>
      <c r="H134" s="140">
        <f t="shared" ca="1" si="33"/>
        <v>3.1620000000000008</v>
      </c>
      <c r="I134" s="140">
        <f t="shared" ca="1" si="31"/>
        <v>794.85294117647084</v>
      </c>
      <c r="J134" s="536">
        <v>2</v>
      </c>
      <c r="K134" s="537">
        <v>10</v>
      </c>
      <c r="L134" s="96">
        <v>50</v>
      </c>
      <c r="M134" s="96">
        <f t="shared" si="34"/>
        <v>43</v>
      </c>
      <c r="N134" s="96">
        <v>3612</v>
      </c>
      <c r="O134" s="96">
        <f t="shared" si="35"/>
        <v>3359</v>
      </c>
      <c r="P134" s="96">
        <v>288</v>
      </c>
      <c r="Q134" s="96">
        <f t="shared" si="36"/>
        <v>272</v>
      </c>
      <c r="R134" s="536" t="s">
        <v>1287</v>
      </c>
      <c r="S134" s="96">
        <v>10</v>
      </c>
      <c r="T134" s="96">
        <f ca="1">IFERROR(IF(IF(R134="","",SUMIF(생활!$C$178:$AC$187,R134,생활!$D$178))=0,IF(R134="","",SUMIF($AQ$67:$AR$146,R134,$AR$67)),IF(R134="","",SUMIF(생활!$C$178:$AC$187,R134,생활!$D$178))),"")</f>
        <v>3.3079999999999998</v>
      </c>
      <c r="U134" s="546">
        <f ca="1">IFERROR(IF(IF(R134="","",SUMIF(생활!$C$178:$AC$187,R134,생활!$D$178))=0,IF(R134="","",SUMIF($B$67:$C$146,R134,$C$67)),IF(R134="","",SUMIF(생활!$C$178:$AC$187,R134,생활!$D$178))),"")</f>
        <v>4</v>
      </c>
      <c r="V134" s="96" t="s">
        <v>151</v>
      </c>
      <c r="W134" s="96">
        <v>19</v>
      </c>
      <c r="X134" s="96">
        <f ca="1">IFERROR(IF(IF(V134="","",SUMIF(생활!$C$178:$AC$187,V134,생활!$D$178))=0,IF(V134="","",SUMIF($AQ$67:$AR$146,V134,$AR$67)),IF(V134="","",SUMIF(생활!$C$178:$AC$187,V134,생활!$D$178))),"")</f>
        <v>0.1</v>
      </c>
      <c r="Y134" s="138">
        <f ca="1">IFERROR(IF(IF(V134="","",SUMIF(생활!$C$178:$AC$187,V134,생활!$D$178))=0,IF(V134="","",SUMIF($B$67:$C$146,V134,$C$67)),IF(V134="","",SUMIF(생활!$C$178:$AC$187,V134,생활!$D$178))),"")</f>
        <v>0.1</v>
      </c>
      <c r="Z134" s="536" t="s">
        <v>161</v>
      </c>
      <c r="AA134" s="96">
        <v>4</v>
      </c>
      <c r="AB134" s="96">
        <f ca="1">IFERROR(IF(IF(Z134="","",SUMIF(생활!$C$178:$AC$187,Z134,생활!$D$178))=0,IF(Z134="","",SUMIF($AQ$67:$AR$146,Z134,$AR$67)),IF(Z134="","",SUMIF(생활!$C$178:$AC$187,Z134,생활!$D$178))),"")</f>
        <v>0.1</v>
      </c>
      <c r="AC134" s="546">
        <f ca="1">IFERROR(IF(IF(Z134="","",SUMIF(생활!$C$178:$AC$187,Z134,생활!$D$178))=0,IF(Z134="","",SUMIF($B$67:$C$146,Z134,$C$67)),IF(Z134="","",SUMIF(생활!$C$178:$AC$187,Z134,생활!$D$178))),"")</f>
        <v>0.1</v>
      </c>
      <c r="AD134" s="96"/>
      <c r="AE134" s="96"/>
      <c r="AF134" s="96"/>
      <c r="AG134" s="96"/>
      <c r="AH134" s="536"/>
      <c r="AI134" s="96"/>
      <c r="AJ134" s="96"/>
      <c r="AK134" s="537"/>
      <c r="AL134" s="139" t="s">
        <v>1483</v>
      </c>
      <c r="AM134" s="96"/>
      <c r="AN134" s="96"/>
      <c r="AO134" s="467"/>
      <c r="AP134" s="144"/>
      <c r="AQ134" s="147" t="s">
        <v>1290</v>
      </c>
      <c r="AR134" s="146">
        <f t="shared" ca="1" si="37"/>
        <v>8.5299999999999994</v>
      </c>
    </row>
    <row r="135" spans="2:44" ht="14.45" customHeight="1">
      <c r="B135" s="466" t="s">
        <v>1291</v>
      </c>
      <c r="C135" s="96">
        <v>9</v>
      </c>
      <c r="D135" s="532">
        <f t="shared" ca="1" si="28"/>
        <v>3.597</v>
      </c>
      <c r="E135" s="140">
        <f t="shared" ca="1" si="29"/>
        <v>5.4030000000000005</v>
      </c>
      <c r="F135" s="533">
        <f t="shared" ca="1" si="30"/>
        <v>2158.3333333333339</v>
      </c>
      <c r="G135" s="148">
        <f t="shared" ca="1" si="32"/>
        <v>3.597</v>
      </c>
      <c r="H135" s="140">
        <f t="shared" ca="1" si="33"/>
        <v>5.4030000000000005</v>
      </c>
      <c r="I135" s="140">
        <f t="shared" ca="1" si="31"/>
        <v>2158.3333333333339</v>
      </c>
      <c r="J135" s="536">
        <v>2</v>
      </c>
      <c r="K135" s="537">
        <v>10</v>
      </c>
      <c r="L135" s="96">
        <v>40</v>
      </c>
      <c r="M135" s="96">
        <f t="shared" si="34"/>
        <v>34</v>
      </c>
      <c r="N135" s="96">
        <v>2709</v>
      </c>
      <c r="O135" s="96">
        <f t="shared" si="35"/>
        <v>2519</v>
      </c>
      <c r="P135" s="96">
        <v>216</v>
      </c>
      <c r="Q135" s="96">
        <f t="shared" si="36"/>
        <v>204</v>
      </c>
      <c r="R135" s="536" t="s">
        <v>150</v>
      </c>
      <c r="S135" s="96">
        <v>17</v>
      </c>
      <c r="T135" s="96">
        <f ca="1">IFERROR(IF(IF(R135="","",SUMIF(생활!$C$178:$AC$187,R135,생활!$D$178))=0,IF(R135="","",SUMIF($AQ$67:$AR$146,R135,$AR$67)),IF(R135="","",SUMIF(생활!$C$178:$AC$187,R135,생활!$D$178))),"")</f>
        <v>0.01</v>
      </c>
      <c r="U135" s="546">
        <f ca="1">IFERROR(IF(IF(R135="","",SUMIF(생활!$C$178:$AC$187,R135,생활!$D$178))=0,IF(R135="","",SUMIF($B$67:$C$146,R135,$C$67)),IF(R135="","",SUMIF(생활!$C$178:$AC$187,R135,생활!$D$178))),"")</f>
        <v>0.01</v>
      </c>
      <c r="V135" s="96" t="s">
        <v>152</v>
      </c>
      <c r="W135" s="96">
        <v>9</v>
      </c>
      <c r="X135" s="96">
        <f ca="1">IFERROR(IF(IF(V135="","",SUMIF(생활!$C$178:$AC$187,V135,생활!$D$178))=0,IF(V135="","",SUMIF($AQ$67:$AR$146,V135,$AR$67)),IF(V135="","",SUMIF(생활!$C$178:$AC$187,V135,생활!$D$178))),"")</f>
        <v>0.1</v>
      </c>
      <c r="Y135" s="138">
        <f ca="1">IFERROR(IF(IF(V135="","",SUMIF(생활!$C$178:$AC$187,V135,생활!$D$178))=0,IF(V135="","",SUMIF($B$67:$C$146,V135,$C$67)),IF(V135="","",SUMIF(생활!$C$178:$AC$187,V135,생활!$D$178))),"")</f>
        <v>0.1</v>
      </c>
      <c r="Z135" s="536" t="s">
        <v>155</v>
      </c>
      <c r="AA135" s="96">
        <v>9</v>
      </c>
      <c r="AB135" s="96">
        <f ca="1">IFERROR(IF(IF(Z135="","",SUMIF(생활!$C$178:$AC$187,Z135,생활!$D$178))=0,IF(Z135="","",SUMIF($AQ$67:$AR$146,Z135,$AR$67)),IF(Z135="","",SUMIF(생활!$C$178:$AC$187,Z135,생활!$D$178))),"")</f>
        <v>0.1</v>
      </c>
      <c r="AC135" s="546">
        <f ca="1">IFERROR(IF(IF(Z135="","",SUMIF(생활!$C$178:$AC$187,Z135,생활!$D$178))=0,IF(Z135="","",SUMIF($B$67:$C$146,Z135,$C$67)),IF(Z135="","",SUMIF(생활!$C$178:$AC$187,Z135,생활!$D$178))),"")</f>
        <v>0.1</v>
      </c>
      <c r="AD135" s="96"/>
      <c r="AE135" s="96"/>
      <c r="AF135" s="96"/>
      <c r="AG135" s="96"/>
      <c r="AH135" s="536"/>
      <c r="AI135" s="96"/>
      <c r="AJ135" s="96"/>
      <c r="AK135" s="537"/>
      <c r="AL135" s="139" t="s">
        <v>1418</v>
      </c>
      <c r="AM135" s="96"/>
      <c r="AN135" s="96"/>
      <c r="AO135" s="467"/>
      <c r="AP135" s="144"/>
      <c r="AQ135" s="147" t="s">
        <v>1291</v>
      </c>
      <c r="AR135" s="146">
        <f t="shared" ca="1" si="37"/>
        <v>3.597</v>
      </c>
    </row>
    <row r="136" spans="2:44" ht="14.45" customHeight="1">
      <c r="B136" s="466" t="s">
        <v>1292</v>
      </c>
      <c r="C136" s="96">
        <v>13</v>
      </c>
      <c r="D136" s="532">
        <f t="shared" ca="1" si="28"/>
        <v>14.35</v>
      </c>
      <c r="E136" s="140">
        <f t="shared" ca="1" si="29"/>
        <v>-1.3499999999999996</v>
      </c>
      <c r="F136" s="533" t="str">
        <f t="shared" ca="1" si="30"/>
        <v/>
      </c>
      <c r="G136" s="148">
        <f t="shared" ca="1" si="32"/>
        <v>8.9469999999999992</v>
      </c>
      <c r="H136" s="140">
        <f t="shared" ca="1" si="33"/>
        <v>4.0530000000000008</v>
      </c>
      <c r="I136" s="140">
        <f t="shared" ca="1" si="31"/>
        <v>1122.4264705882356</v>
      </c>
      <c r="J136" s="536">
        <v>2</v>
      </c>
      <c r="K136" s="537">
        <v>10</v>
      </c>
      <c r="L136" s="96">
        <v>60</v>
      </c>
      <c r="M136" s="96">
        <f t="shared" si="34"/>
        <v>51</v>
      </c>
      <c r="N136" s="96">
        <v>3612</v>
      </c>
      <c r="O136" s="96">
        <f t="shared" si="35"/>
        <v>3359</v>
      </c>
      <c r="P136" s="96">
        <v>288</v>
      </c>
      <c r="Q136" s="96">
        <f t="shared" si="36"/>
        <v>272</v>
      </c>
      <c r="R136" s="536" t="s">
        <v>1291</v>
      </c>
      <c r="S136" s="96">
        <v>10</v>
      </c>
      <c r="T136" s="96">
        <f ca="1">IFERROR(IF(IF(R136="","",SUMIF(생활!$C$178:$AC$187,R136,생활!$D$178))=0,IF(R136="","",SUMIF($AQ$67:$AR$146,R136,$AR$67)),IF(R136="","",SUMIF(생활!$C$178:$AC$187,R136,생활!$D$178))),"")</f>
        <v>3.597</v>
      </c>
      <c r="U136" s="546">
        <f ca="1">IFERROR(IF(IF(R136="","",SUMIF(생활!$C$178:$AC$187,R136,생활!$D$178))=0,IF(R136="","",SUMIF($B$67:$C$146,R136,$C$67)),IF(R136="","",SUMIF(생활!$C$178:$AC$187,R136,생활!$D$178))),"")</f>
        <v>9</v>
      </c>
      <c r="V136" s="96" t="s">
        <v>153</v>
      </c>
      <c r="W136" s="96">
        <v>17</v>
      </c>
      <c r="X136" s="96">
        <f ca="1">IFERROR(IF(IF(V136="","",SUMIF(생활!$C$178:$AC$187,V136,생활!$D$178))=0,IF(V136="","",SUMIF($AQ$67:$AR$146,V136,$AR$67)),IF(V136="","",SUMIF(생활!$C$178:$AC$187,V136,생활!$D$178))),"")</f>
        <v>0.1</v>
      </c>
      <c r="Y136" s="138">
        <f ca="1">IFERROR(IF(IF(V136="","",SUMIF(생활!$C$178:$AC$187,V136,생활!$D$178))=0,IF(V136="","",SUMIF($B$67:$C$146,V136,$C$67)),IF(V136="","",SUMIF(생활!$C$178:$AC$187,V136,생활!$D$178))),"")</f>
        <v>0.1</v>
      </c>
      <c r="Z136" s="536" t="s">
        <v>162</v>
      </c>
      <c r="AA136" s="96">
        <v>4</v>
      </c>
      <c r="AB136" s="96">
        <f ca="1">IFERROR(IF(IF(Z136="","",SUMIF(생활!$C$178:$AC$187,Z136,생활!$D$178))=0,IF(Z136="","",SUMIF($AQ$67:$AR$146,Z136,$AR$67)),IF(Z136="","",SUMIF(생활!$C$178:$AC$187,Z136,생활!$D$178))),"")</f>
        <v>0.2</v>
      </c>
      <c r="AC136" s="546">
        <f ca="1">IFERROR(IF(IF(Z136="","",SUMIF(생활!$C$178:$AC$187,Z136,생활!$D$178))=0,IF(Z136="","",SUMIF($B$67:$C$146,Z136,$C$67)),IF(Z136="","",SUMIF(생활!$C$178:$AC$187,Z136,생활!$D$178))),"")</f>
        <v>0.2</v>
      </c>
      <c r="AD136" s="96"/>
      <c r="AE136" s="96"/>
      <c r="AF136" s="96"/>
      <c r="AG136" s="96"/>
      <c r="AH136" s="536"/>
      <c r="AI136" s="96"/>
      <c r="AJ136" s="96"/>
      <c r="AK136" s="537"/>
      <c r="AL136" s="139" t="s">
        <v>1443</v>
      </c>
      <c r="AM136" s="96"/>
      <c r="AN136" s="96"/>
      <c r="AO136" s="467"/>
      <c r="AP136" s="144"/>
      <c r="AQ136" s="147" t="s">
        <v>1292</v>
      </c>
      <c r="AR136" s="146">
        <f t="shared" ca="1" si="37"/>
        <v>13</v>
      </c>
    </row>
    <row r="137" spans="2:44" ht="14.45" customHeight="1">
      <c r="B137" s="466" t="s">
        <v>1293</v>
      </c>
      <c r="C137" s="96">
        <v>16</v>
      </c>
      <c r="D137" s="532">
        <f t="shared" ca="1" si="28"/>
        <v>14.35</v>
      </c>
      <c r="E137" s="140">
        <f t="shared" ca="1" si="29"/>
        <v>1.6500000000000004</v>
      </c>
      <c r="F137" s="533">
        <f t="shared" ca="1" si="30"/>
        <v>238.97058823529423</v>
      </c>
      <c r="G137" s="148">
        <f t="shared" ca="1" si="32"/>
        <v>8.9469999999999992</v>
      </c>
      <c r="H137" s="140">
        <f t="shared" ca="1" si="33"/>
        <v>7.0530000000000008</v>
      </c>
      <c r="I137" s="140">
        <f t="shared" ca="1" si="31"/>
        <v>2225.3676470588239</v>
      </c>
      <c r="J137" s="536">
        <v>2</v>
      </c>
      <c r="K137" s="537">
        <v>10</v>
      </c>
      <c r="L137" s="96">
        <v>60</v>
      </c>
      <c r="M137" s="96">
        <f t="shared" si="34"/>
        <v>51</v>
      </c>
      <c r="N137" s="96">
        <v>3612</v>
      </c>
      <c r="O137" s="96">
        <f t="shared" si="35"/>
        <v>3359</v>
      </c>
      <c r="P137" s="96">
        <v>288</v>
      </c>
      <c r="Q137" s="96">
        <f t="shared" si="36"/>
        <v>272</v>
      </c>
      <c r="R137" s="536" t="s">
        <v>1291</v>
      </c>
      <c r="S137" s="96">
        <v>10</v>
      </c>
      <c r="T137" s="96">
        <f ca="1">IFERROR(IF(IF(R137="","",SUMIF(생활!$C$178:$AC$187,R137,생활!$D$178))=0,IF(R137="","",SUMIF($AQ$67:$AR$146,R137,$AR$67)),IF(R137="","",SUMIF(생활!$C$178:$AC$187,R137,생활!$D$178))),"")</f>
        <v>3.597</v>
      </c>
      <c r="U137" s="546">
        <f ca="1">IFERROR(IF(IF(R137="","",SUMIF(생활!$C$178:$AC$187,R137,생활!$D$178))=0,IF(R137="","",SUMIF($B$67:$C$146,R137,$C$67)),IF(R137="","",SUMIF(생활!$C$178:$AC$187,R137,생활!$D$178))),"")</f>
        <v>9</v>
      </c>
      <c r="V137" s="96" t="s">
        <v>154</v>
      </c>
      <c r="W137" s="96">
        <v>17</v>
      </c>
      <c r="X137" s="96">
        <f ca="1">IFERROR(IF(IF(V137="","",SUMIF(생활!$C$178:$AC$187,V137,생활!$D$178))=0,IF(V137="","",SUMIF($AQ$67:$AR$146,V137,$AR$67)),IF(V137="","",SUMIF(생활!$C$178:$AC$187,V137,생활!$D$178))),"")</f>
        <v>0.1</v>
      </c>
      <c r="Y137" s="138">
        <f ca="1">IFERROR(IF(IF(V137="","",SUMIF(생활!$C$178:$AC$187,V137,생활!$D$178))=0,IF(V137="","",SUMIF($B$67:$C$146,V137,$C$67)),IF(V137="","",SUMIF(생활!$C$178:$AC$187,V137,생활!$D$178))),"")</f>
        <v>0.1</v>
      </c>
      <c r="Z137" s="536" t="s">
        <v>162</v>
      </c>
      <c r="AA137" s="96">
        <v>4</v>
      </c>
      <c r="AB137" s="96">
        <f ca="1">IFERROR(IF(IF(Z137="","",SUMIF(생활!$C$178:$AC$187,Z137,생활!$D$178))=0,IF(Z137="","",SUMIF($AQ$67:$AR$146,Z137,$AR$67)),IF(Z137="","",SUMIF(생활!$C$178:$AC$187,Z137,생활!$D$178))),"")</f>
        <v>0.2</v>
      </c>
      <c r="AC137" s="546">
        <f ca="1">IFERROR(IF(IF(Z137="","",SUMIF(생활!$C$178:$AC$187,Z137,생활!$D$178))=0,IF(Z137="","",SUMIF($B$67:$C$146,Z137,$C$67)),IF(Z137="","",SUMIF(생활!$C$178:$AC$187,Z137,생활!$D$178))),"")</f>
        <v>0.2</v>
      </c>
      <c r="AD137" s="96"/>
      <c r="AE137" s="96"/>
      <c r="AF137" s="96"/>
      <c r="AG137" s="96"/>
      <c r="AH137" s="536"/>
      <c r="AI137" s="96"/>
      <c r="AJ137" s="96"/>
      <c r="AK137" s="537"/>
      <c r="AL137" s="139" t="s">
        <v>1463</v>
      </c>
      <c r="AM137" s="96"/>
      <c r="AN137" s="96"/>
      <c r="AO137" s="467"/>
      <c r="AP137" s="144"/>
      <c r="AQ137" s="147" t="s">
        <v>1293</v>
      </c>
      <c r="AR137" s="146">
        <f t="shared" ca="1" si="37"/>
        <v>14.35</v>
      </c>
    </row>
    <row r="138" spans="2:44" ht="14.45" customHeight="1">
      <c r="B138" s="466" t="s">
        <v>1294</v>
      </c>
      <c r="C138" s="96">
        <v>12</v>
      </c>
      <c r="D138" s="532">
        <f t="shared" ca="1" si="28"/>
        <v>14.35</v>
      </c>
      <c r="E138" s="140">
        <f t="shared" ca="1" si="29"/>
        <v>-2.3499999999999996</v>
      </c>
      <c r="F138" s="533" t="str">
        <f t="shared" ca="1" si="30"/>
        <v/>
      </c>
      <c r="G138" s="148">
        <f t="shared" ca="1" si="32"/>
        <v>8.9469999999999992</v>
      </c>
      <c r="H138" s="140">
        <f t="shared" ca="1" si="33"/>
        <v>3.0530000000000008</v>
      </c>
      <c r="I138" s="140">
        <f t="shared" ca="1" si="31"/>
        <v>754.7794117647062</v>
      </c>
      <c r="J138" s="536">
        <v>2</v>
      </c>
      <c r="K138" s="537">
        <v>10</v>
      </c>
      <c r="L138" s="96">
        <v>60</v>
      </c>
      <c r="M138" s="96">
        <f t="shared" si="34"/>
        <v>51</v>
      </c>
      <c r="N138" s="96">
        <v>3612</v>
      </c>
      <c r="O138" s="96">
        <f t="shared" si="35"/>
        <v>3359</v>
      </c>
      <c r="P138" s="96">
        <v>288</v>
      </c>
      <c r="Q138" s="96">
        <f t="shared" si="36"/>
        <v>272</v>
      </c>
      <c r="R138" s="536" t="s">
        <v>1291</v>
      </c>
      <c r="S138" s="96">
        <v>10</v>
      </c>
      <c r="T138" s="96">
        <f ca="1">IFERROR(IF(IF(R138="","",SUMIF(생활!$C$178:$AC$187,R138,생활!$D$178))=0,IF(R138="","",SUMIF($AQ$67:$AR$146,R138,$AR$67)),IF(R138="","",SUMIF(생활!$C$178:$AC$187,R138,생활!$D$178))),"")</f>
        <v>3.597</v>
      </c>
      <c r="U138" s="546">
        <f ca="1">IFERROR(IF(IF(R138="","",SUMIF(생활!$C$178:$AC$187,R138,생활!$D$178))=0,IF(R138="","",SUMIF($B$67:$C$146,R138,$C$67)),IF(R138="","",SUMIF(생활!$C$178:$AC$187,R138,생활!$D$178))),"")</f>
        <v>9</v>
      </c>
      <c r="V138" s="96" t="s">
        <v>155</v>
      </c>
      <c r="W138" s="96">
        <v>17</v>
      </c>
      <c r="X138" s="96">
        <f ca="1">IFERROR(IF(IF(V138="","",SUMIF(생활!$C$178:$AC$187,V138,생활!$D$178))=0,IF(V138="","",SUMIF($AQ$67:$AR$146,V138,$AR$67)),IF(V138="","",SUMIF(생활!$C$178:$AC$187,V138,생활!$D$178))),"")</f>
        <v>0.1</v>
      </c>
      <c r="Y138" s="138">
        <f ca="1">IFERROR(IF(IF(V138="","",SUMIF(생활!$C$178:$AC$187,V138,생활!$D$178))=0,IF(V138="","",SUMIF($B$67:$C$146,V138,$C$67)),IF(V138="","",SUMIF(생활!$C$178:$AC$187,V138,생활!$D$178))),"")</f>
        <v>0.1</v>
      </c>
      <c r="Z138" s="536" t="s">
        <v>162</v>
      </c>
      <c r="AA138" s="96">
        <v>4</v>
      </c>
      <c r="AB138" s="96">
        <f ca="1">IFERROR(IF(IF(Z138="","",SUMIF(생활!$C$178:$AC$187,Z138,생활!$D$178))=0,IF(Z138="","",SUMIF($AQ$67:$AR$146,Z138,$AR$67)),IF(Z138="","",SUMIF(생활!$C$178:$AC$187,Z138,생활!$D$178))),"")</f>
        <v>0.2</v>
      </c>
      <c r="AC138" s="546">
        <f ca="1">IFERROR(IF(IF(Z138="","",SUMIF(생활!$C$178:$AC$187,Z138,생활!$D$178))=0,IF(Z138="","",SUMIF($B$67:$C$146,Z138,$C$67)),IF(Z138="","",SUMIF(생활!$C$178:$AC$187,Z138,생활!$D$178))),"")</f>
        <v>0.2</v>
      </c>
      <c r="AD138" s="96"/>
      <c r="AE138" s="96"/>
      <c r="AF138" s="96"/>
      <c r="AG138" s="96"/>
      <c r="AH138" s="536"/>
      <c r="AI138" s="96"/>
      <c r="AJ138" s="96"/>
      <c r="AK138" s="537"/>
      <c r="AL138" s="139" t="s">
        <v>1466</v>
      </c>
      <c r="AM138" s="96"/>
      <c r="AN138" s="96"/>
      <c r="AO138" s="467"/>
      <c r="AP138" s="144"/>
      <c r="AQ138" s="147" t="s">
        <v>1294</v>
      </c>
      <c r="AR138" s="146">
        <f t="shared" ca="1" si="37"/>
        <v>12</v>
      </c>
    </row>
    <row r="139" spans="2:44" ht="14.45" customHeight="1">
      <c r="B139" s="466" t="s">
        <v>1295</v>
      </c>
      <c r="C139" s="96">
        <v>7</v>
      </c>
      <c r="D139" s="532">
        <f t="shared" ca="1" si="28"/>
        <v>6.3950000000000005</v>
      </c>
      <c r="E139" s="140">
        <f t="shared" ca="1" si="29"/>
        <v>0.60499999999999954</v>
      </c>
      <c r="F139" s="533" t="str">
        <f t="shared" ca="1" si="30"/>
        <v/>
      </c>
      <c r="G139" s="148">
        <f t="shared" ca="1" si="32"/>
        <v>6.3950000000000005</v>
      </c>
      <c r="H139" s="140">
        <f t="shared" ca="1" si="33"/>
        <v>0.60499999999999954</v>
      </c>
      <c r="I139" s="140" t="str">
        <f t="shared" ca="1" si="31"/>
        <v/>
      </c>
      <c r="J139" s="536">
        <v>2</v>
      </c>
      <c r="K139" s="537">
        <v>10</v>
      </c>
      <c r="L139" s="96">
        <v>70</v>
      </c>
      <c r="M139" s="96">
        <f t="shared" si="34"/>
        <v>60</v>
      </c>
      <c r="N139" s="96">
        <v>2709</v>
      </c>
      <c r="O139" s="96">
        <f t="shared" si="35"/>
        <v>2519</v>
      </c>
      <c r="P139" s="96">
        <v>216</v>
      </c>
      <c r="Q139" s="96">
        <f t="shared" si="36"/>
        <v>204</v>
      </c>
      <c r="R139" s="536" t="s">
        <v>150</v>
      </c>
      <c r="S139" s="96">
        <v>35</v>
      </c>
      <c r="T139" s="96">
        <f ca="1">IFERROR(IF(IF(R139="","",SUMIF(생활!$C$178:$AC$187,R139,생활!$D$178))=0,IF(R139="","",SUMIF($AQ$67:$AR$146,R139,$AR$67)),IF(R139="","",SUMIF(생활!$C$178:$AC$187,R139,생활!$D$178))),"")</f>
        <v>0.01</v>
      </c>
      <c r="U139" s="546">
        <f ca="1">IFERROR(IF(IF(R139="","",SUMIF(생활!$C$178:$AC$187,R139,생활!$D$178))=0,IF(R139="","",SUMIF($B$67:$C$146,R139,$C$67)),IF(R139="","",SUMIF(생활!$C$178:$AC$187,R139,생활!$D$178))),"")</f>
        <v>0.01</v>
      </c>
      <c r="V139" s="96" t="s">
        <v>152</v>
      </c>
      <c r="W139" s="96">
        <v>18</v>
      </c>
      <c r="X139" s="96">
        <f ca="1">IFERROR(IF(IF(V139="","",SUMIF(생활!$C$178:$AC$187,V139,생활!$D$178))=0,IF(V139="","",SUMIF($AQ$67:$AR$146,V139,$AR$67)),IF(V139="","",SUMIF(생활!$C$178:$AC$187,V139,생활!$D$178))),"")</f>
        <v>0.1</v>
      </c>
      <c r="Y139" s="138">
        <f ca="1">IFERROR(IF(IF(V139="","",SUMIF(생활!$C$178:$AC$187,V139,생활!$D$178))=0,IF(V139="","",SUMIF($B$67:$C$146,V139,$C$67)),IF(V139="","",SUMIF(생활!$C$178:$AC$187,V139,생활!$D$178))),"")</f>
        <v>0.1</v>
      </c>
      <c r="Z139" s="536" t="s">
        <v>155</v>
      </c>
      <c r="AA139" s="96">
        <v>18</v>
      </c>
      <c r="AB139" s="96">
        <f ca="1">IFERROR(IF(IF(Z139="","",SUMIF(생활!$C$178:$AC$187,Z139,생활!$D$178))=0,IF(Z139="","",SUMIF($AQ$67:$AR$146,Z139,$AR$67)),IF(Z139="","",SUMIF(생활!$C$178:$AC$187,Z139,생활!$D$178))),"")</f>
        <v>0.1</v>
      </c>
      <c r="AC139" s="546">
        <f ca="1">IFERROR(IF(IF(Z139="","",SUMIF(생활!$C$178:$AC$187,Z139,생활!$D$178))=0,IF(Z139="","",SUMIF($B$67:$C$146,Z139,$C$67)),IF(Z139="","",SUMIF(생활!$C$178:$AC$187,Z139,생활!$D$178))),"")</f>
        <v>0.1</v>
      </c>
      <c r="AD139" s="96"/>
      <c r="AE139" s="96"/>
      <c r="AF139" s="96"/>
      <c r="AG139" s="96"/>
      <c r="AH139" s="536"/>
      <c r="AI139" s="96"/>
      <c r="AJ139" s="96"/>
      <c r="AK139" s="537"/>
      <c r="AL139" s="139" t="s">
        <v>1419</v>
      </c>
      <c r="AM139" s="96"/>
      <c r="AN139" s="96"/>
      <c r="AO139" s="467"/>
      <c r="AP139" s="144"/>
      <c r="AQ139" s="147" t="s">
        <v>1295</v>
      </c>
      <c r="AR139" s="146">
        <f t="shared" ca="1" si="37"/>
        <v>6.3950000000000005</v>
      </c>
    </row>
    <row r="140" spans="2:44" ht="14.45" customHeight="1">
      <c r="B140" s="466" t="s">
        <v>1296</v>
      </c>
      <c r="C140" s="96">
        <v>28</v>
      </c>
      <c r="D140" s="532">
        <f t="shared" ca="1" si="28"/>
        <v>16.03</v>
      </c>
      <c r="E140" s="140">
        <f t="shared" ca="1" si="29"/>
        <v>11.969999999999999</v>
      </c>
      <c r="F140" s="533">
        <f t="shared" ca="1" si="30"/>
        <v>3665.4411764705878</v>
      </c>
      <c r="G140" s="148">
        <f t="shared" ca="1" si="32"/>
        <v>15.425000000000001</v>
      </c>
      <c r="H140" s="140">
        <f t="shared" ca="1" si="33"/>
        <v>12.574999999999999</v>
      </c>
      <c r="I140" s="140">
        <f t="shared" ca="1" si="31"/>
        <v>3887.867647058823</v>
      </c>
      <c r="J140" s="536">
        <v>2</v>
      </c>
      <c r="K140" s="537">
        <v>10</v>
      </c>
      <c r="L140" s="96">
        <v>100</v>
      </c>
      <c r="M140" s="96">
        <f t="shared" si="34"/>
        <v>86</v>
      </c>
      <c r="N140" s="96">
        <v>3612</v>
      </c>
      <c r="O140" s="96">
        <f t="shared" si="35"/>
        <v>3359</v>
      </c>
      <c r="P140" s="96">
        <v>288</v>
      </c>
      <c r="Q140" s="96">
        <f t="shared" si="36"/>
        <v>272</v>
      </c>
      <c r="R140" s="536" t="s">
        <v>1295</v>
      </c>
      <c r="S140" s="96">
        <v>10</v>
      </c>
      <c r="T140" s="96">
        <f ca="1">IFERROR(IF(IF(R140="","",SUMIF(생활!$C$178:$AC$187,R140,생활!$D$178))=0,IF(R140="","",SUMIF($AQ$67:$AR$146,R140,$AR$67)),IF(R140="","",SUMIF(생활!$C$178:$AC$187,R140,생활!$D$178))),"")</f>
        <v>6.3950000000000005</v>
      </c>
      <c r="U140" s="546">
        <f ca="1">IFERROR(IF(IF(R140="","",SUMIF(생활!$C$178:$AC$187,R140,생활!$D$178))=0,IF(R140="","",SUMIF($B$67:$C$146,R140,$C$67)),IF(R140="","",SUMIF(생활!$C$178:$AC$187,R140,생활!$D$178))),"")</f>
        <v>7</v>
      </c>
      <c r="V140" s="96" t="s">
        <v>155</v>
      </c>
      <c r="W140" s="96">
        <v>31</v>
      </c>
      <c r="X140" s="96">
        <f ca="1">IFERROR(IF(IF(V140="","",SUMIF(생활!$C$178:$AC$187,V140,생활!$D$178))=0,IF(V140="","",SUMIF($AQ$67:$AR$146,V140,$AR$67)),IF(V140="","",SUMIF(생활!$C$178:$AC$187,V140,생활!$D$178))),"")</f>
        <v>0.1</v>
      </c>
      <c r="Y140" s="138">
        <f ca="1">IFERROR(IF(IF(V140="","",SUMIF(생활!$C$178:$AC$187,V140,생활!$D$178))=0,IF(V140="","",SUMIF($B$67:$C$146,V140,$C$67)),IF(V140="","",SUMIF(생활!$C$178:$AC$187,V140,생활!$D$178))),"")</f>
        <v>0.1</v>
      </c>
      <c r="Z140" s="536" t="s">
        <v>162</v>
      </c>
      <c r="AA140" s="96">
        <v>6</v>
      </c>
      <c r="AB140" s="96">
        <f ca="1">IFERROR(IF(IF(Z140="","",SUMIF(생활!$C$178:$AC$187,Z140,생활!$D$178))=0,IF(Z140="","",SUMIF($AQ$67:$AR$146,Z140,$AR$67)),IF(Z140="","",SUMIF(생활!$C$178:$AC$187,Z140,생활!$D$178))),"")</f>
        <v>0.2</v>
      </c>
      <c r="AC140" s="546">
        <f ca="1">IFERROR(IF(IF(Z140="","",SUMIF(생활!$C$178:$AC$187,Z140,생활!$D$178))=0,IF(Z140="","",SUMIF($B$67:$C$146,Z140,$C$67)),IF(Z140="","",SUMIF(생활!$C$178:$AC$187,Z140,생활!$D$178))),"")</f>
        <v>0.2</v>
      </c>
      <c r="AD140" s="96"/>
      <c r="AE140" s="96"/>
      <c r="AF140" s="96"/>
      <c r="AG140" s="96"/>
      <c r="AH140" s="536"/>
      <c r="AI140" s="96"/>
      <c r="AJ140" s="96"/>
      <c r="AK140" s="537"/>
      <c r="AL140" s="139" t="s">
        <v>1444</v>
      </c>
      <c r="AM140" s="96"/>
      <c r="AN140" s="96"/>
      <c r="AO140" s="467"/>
      <c r="AP140" s="144"/>
      <c r="AQ140" s="147" t="s">
        <v>1296</v>
      </c>
      <c r="AR140" s="146">
        <f t="shared" ca="1" si="37"/>
        <v>16.03</v>
      </c>
    </row>
    <row r="141" spans="2:44" ht="14.45" customHeight="1">
      <c r="B141" s="466" t="s">
        <v>1297</v>
      </c>
      <c r="C141" s="96">
        <v>22</v>
      </c>
      <c r="D141" s="532">
        <f t="shared" ca="1" si="28"/>
        <v>16.03</v>
      </c>
      <c r="E141" s="140">
        <f t="shared" ca="1" si="29"/>
        <v>5.9699999999999989</v>
      </c>
      <c r="F141" s="533">
        <f t="shared" ca="1" si="30"/>
        <v>1459.5588235294113</v>
      </c>
      <c r="G141" s="148">
        <f t="shared" ca="1" si="32"/>
        <v>15.425000000000001</v>
      </c>
      <c r="H141" s="140">
        <f t="shared" ca="1" si="33"/>
        <v>6.5749999999999993</v>
      </c>
      <c r="I141" s="140">
        <f t="shared" ca="1" si="31"/>
        <v>1681.9852941176466</v>
      </c>
      <c r="J141" s="536">
        <v>2</v>
      </c>
      <c r="K141" s="537">
        <v>10</v>
      </c>
      <c r="L141" s="96">
        <v>100</v>
      </c>
      <c r="M141" s="96">
        <f t="shared" si="34"/>
        <v>86</v>
      </c>
      <c r="N141" s="96">
        <v>3612</v>
      </c>
      <c r="O141" s="96">
        <f t="shared" si="35"/>
        <v>3359</v>
      </c>
      <c r="P141" s="96">
        <v>288</v>
      </c>
      <c r="Q141" s="96">
        <f t="shared" si="36"/>
        <v>272</v>
      </c>
      <c r="R141" s="536" t="s">
        <v>1295</v>
      </c>
      <c r="S141" s="96">
        <v>10</v>
      </c>
      <c r="T141" s="96">
        <f ca="1">IFERROR(IF(IF(R141="","",SUMIF(생활!$C$178:$AC$187,R141,생활!$D$178))=0,IF(R141="","",SUMIF($AQ$67:$AR$146,R141,$AR$67)),IF(R141="","",SUMIF(생활!$C$178:$AC$187,R141,생활!$D$178))),"")</f>
        <v>6.3950000000000005</v>
      </c>
      <c r="U141" s="546">
        <f ca="1">IFERROR(IF(IF(R141="","",SUMIF(생활!$C$178:$AC$187,R141,생활!$D$178))=0,IF(R141="","",SUMIF($B$67:$C$146,R141,$C$67)),IF(R141="","",SUMIF(생활!$C$178:$AC$187,R141,생활!$D$178))),"")</f>
        <v>7</v>
      </c>
      <c r="V141" s="96" t="s">
        <v>154</v>
      </c>
      <c r="W141" s="96">
        <v>31</v>
      </c>
      <c r="X141" s="96">
        <f ca="1">IFERROR(IF(IF(V141="","",SUMIF(생활!$C$178:$AC$187,V141,생활!$D$178))=0,IF(V141="","",SUMIF($AQ$67:$AR$146,V141,$AR$67)),IF(V141="","",SUMIF(생활!$C$178:$AC$187,V141,생활!$D$178))),"")</f>
        <v>0.1</v>
      </c>
      <c r="Y141" s="138">
        <f ca="1">IFERROR(IF(IF(V141="","",SUMIF(생활!$C$178:$AC$187,V141,생활!$D$178))=0,IF(V141="","",SUMIF($B$67:$C$146,V141,$C$67)),IF(V141="","",SUMIF(생활!$C$178:$AC$187,V141,생활!$D$178))),"")</f>
        <v>0.1</v>
      </c>
      <c r="Z141" s="536" t="s">
        <v>162</v>
      </c>
      <c r="AA141" s="96">
        <v>6</v>
      </c>
      <c r="AB141" s="96">
        <f ca="1">IFERROR(IF(IF(Z141="","",SUMIF(생활!$C$178:$AC$187,Z141,생활!$D$178))=0,IF(Z141="","",SUMIF($AQ$67:$AR$146,Z141,$AR$67)),IF(Z141="","",SUMIF(생활!$C$178:$AC$187,Z141,생활!$D$178))),"")</f>
        <v>0.2</v>
      </c>
      <c r="AC141" s="546">
        <f ca="1">IFERROR(IF(IF(Z141="","",SUMIF(생활!$C$178:$AC$187,Z141,생활!$D$178))=0,IF(Z141="","",SUMIF($B$67:$C$146,Z141,$C$67)),IF(Z141="","",SUMIF(생활!$C$178:$AC$187,Z141,생활!$D$178))),"")</f>
        <v>0.2</v>
      </c>
      <c r="AD141" s="96"/>
      <c r="AE141" s="96"/>
      <c r="AF141" s="96"/>
      <c r="AG141" s="96"/>
      <c r="AH141" s="536"/>
      <c r="AI141" s="96"/>
      <c r="AJ141" s="96"/>
      <c r="AK141" s="537"/>
      <c r="AL141" s="139" t="s">
        <v>1464</v>
      </c>
      <c r="AM141" s="96"/>
      <c r="AN141" s="96"/>
      <c r="AO141" s="467"/>
      <c r="AP141" s="144"/>
      <c r="AQ141" s="147" t="s">
        <v>1297</v>
      </c>
      <c r="AR141" s="146">
        <f t="shared" ca="1" si="37"/>
        <v>16.03</v>
      </c>
    </row>
    <row r="142" spans="2:44" ht="14.45" customHeight="1">
      <c r="B142" s="466" t="s">
        <v>1298</v>
      </c>
      <c r="C142" s="96">
        <v>15</v>
      </c>
      <c r="D142" s="532">
        <f t="shared" ca="1" si="28"/>
        <v>16.03</v>
      </c>
      <c r="E142" s="140">
        <f t="shared" ca="1" si="29"/>
        <v>-1.0300000000000011</v>
      </c>
      <c r="F142" s="533" t="str">
        <f t="shared" ca="1" si="30"/>
        <v/>
      </c>
      <c r="G142" s="148">
        <f t="shared" ca="1" si="32"/>
        <v>15.425000000000001</v>
      </c>
      <c r="H142" s="140">
        <f t="shared" ca="1" si="33"/>
        <v>-0.42500000000000071</v>
      </c>
      <c r="I142" s="140" t="str">
        <f t="shared" ca="1" si="31"/>
        <v/>
      </c>
      <c r="J142" s="536">
        <v>2</v>
      </c>
      <c r="K142" s="537">
        <v>10</v>
      </c>
      <c r="L142" s="96">
        <v>100</v>
      </c>
      <c r="M142" s="96">
        <f t="shared" si="34"/>
        <v>86</v>
      </c>
      <c r="N142" s="96">
        <v>3612</v>
      </c>
      <c r="O142" s="96">
        <f t="shared" si="35"/>
        <v>3359</v>
      </c>
      <c r="P142" s="96">
        <v>288</v>
      </c>
      <c r="Q142" s="96">
        <f t="shared" si="36"/>
        <v>272</v>
      </c>
      <c r="R142" s="536" t="s">
        <v>1295</v>
      </c>
      <c r="S142" s="96">
        <v>10</v>
      </c>
      <c r="T142" s="96">
        <f ca="1">IFERROR(IF(IF(R142="","",SUMIF(생활!$C$178:$AC$187,R142,생활!$D$178))=0,IF(R142="","",SUMIF($AQ$67:$AR$146,R142,$AR$67)),IF(R142="","",SUMIF(생활!$C$178:$AC$187,R142,생활!$D$178))),"")</f>
        <v>6.3950000000000005</v>
      </c>
      <c r="U142" s="546">
        <f ca="1">IFERROR(IF(IF(R142="","",SUMIF(생활!$C$178:$AC$187,R142,생활!$D$178))=0,IF(R142="","",SUMIF($B$67:$C$146,R142,$C$67)),IF(R142="","",SUMIF(생활!$C$178:$AC$187,R142,생활!$D$178))),"")</f>
        <v>7</v>
      </c>
      <c r="V142" s="96" t="s">
        <v>153</v>
      </c>
      <c r="W142" s="96">
        <v>31</v>
      </c>
      <c r="X142" s="96">
        <f ca="1">IFERROR(IF(IF(V142="","",SUMIF(생활!$C$178:$AC$187,V142,생활!$D$178))=0,IF(V142="","",SUMIF($AQ$67:$AR$146,V142,$AR$67)),IF(V142="","",SUMIF(생활!$C$178:$AC$187,V142,생활!$D$178))),"")</f>
        <v>0.1</v>
      </c>
      <c r="Y142" s="138">
        <f ca="1">IFERROR(IF(IF(V142="","",SUMIF(생활!$C$178:$AC$187,V142,생활!$D$178))=0,IF(V142="","",SUMIF($B$67:$C$146,V142,$C$67)),IF(V142="","",SUMIF(생활!$C$178:$AC$187,V142,생활!$D$178))),"")</f>
        <v>0.1</v>
      </c>
      <c r="Z142" s="536" t="s">
        <v>162</v>
      </c>
      <c r="AA142" s="96">
        <v>6</v>
      </c>
      <c r="AB142" s="96">
        <f ca="1">IFERROR(IF(IF(Z142="","",SUMIF(생활!$C$178:$AC$187,Z142,생활!$D$178))=0,IF(Z142="","",SUMIF($AQ$67:$AR$146,Z142,$AR$67)),IF(Z142="","",SUMIF(생활!$C$178:$AC$187,Z142,생활!$D$178))),"")</f>
        <v>0.2</v>
      </c>
      <c r="AC142" s="546">
        <f ca="1">IFERROR(IF(IF(Z142="","",SUMIF(생활!$C$178:$AC$187,Z142,생활!$D$178))=0,IF(Z142="","",SUMIF($B$67:$C$146,Z142,$C$67)),IF(Z142="","",SUMIF(생활!$C$178:$AC$187,Z142,생활!$D$178))),"")</f>
        <v>0.2</v>
      </c>
      <c r="AD142" s="96"/>
      <c r="AE142" s="96"/>
      <c r="AF142" s="96"/>
      <c r="AG142" s="96"/>
      <c r="AH142" s="536"/>
      <c r="AI142" s="96"/>
      <c r="AJ142" s="96"/>
      <c r="AK142" s="537"/>
      <c r="AL142" s="139" t="s">
        <v>1484</v>
      </c>
      <c r="AM142" s="96"/>
      <c r="AN142" s="96"/>
      <c r="AO142" s="467"/>
      <c r="AP142" s="144"/>
      <c r="AQ142" s="147" t="s">
        <v>1298</v>
      </c>
      <c r="AR142" s="146">
        <f t="shared" ca="1" si="37"/>
        <v>15</v>
      </c>
    </row>
    <row r="143" spans="2:44" ht="14.45" customHeight="1">
      <c r="B143" s="466" t="s">
        <v>1299</v>
      </c>
      <c r="C143" s="96">
        <v>9</v>
      </c>
      <c r="D143" s="532">
        <f t="shared" ca="1" si="28"/>
        <v>7.0409999999999995</v>
      </c>
      <c r="E143" s="140">
        <f t="shared" ca="1" si="29"/>
        <v>1.9590000000000005</v>
      </c>
      <c r="F143" s="533">
        <f t="shared" ca="1" si="30"/>
        <v>470.09803921568658</v>
      </c>
      <c r="G143" s="148">
        <f t="shared" ca="1" si="32"/>
        <v>7.0409999999999995</v>
      </c>
      <c r="H143" s="140">
        <f t="shared" ca="1" si="33"/>
        <v>1.9590000000000005</v>
      </c>
      <c r="I143" s="140">
        <f t="shared" ca="1" si="31"/>
        <v>470.09803921568658</v>
      </c>
      <c r="J143" s="536">
        <v>2</v>
      </c>
      <c r="K143" s="537">
        <v>10</v>
      </c>
      <c r="L143" s="96">
        <v>80</v>
      </c>
      <c r="M143" s="96">
        <f t="shared" si="34"/>
        <v>68</v>
      </c>
      <c r="N143" s="96">
        <v>2709</v>
      </c>
      <c r="O143" s="96">
        <f t="shared" si="35"/>
        <v>2519</v>
      </c>
      <c r="P143" s="96">
        <v>216</v>
      </c>
      <c r="Q143" s="96">
        <f t="shared" si="36"/>
        <v>204</v>
      </c>
      <c r="R143" s="536" t="s">
        <v>150</v>
      </c>
      <c r="S143" s="96">
        <v>21</v>
      </c>
      <c r="T143" s="96">
        <f ca="1">IFERROR(IF(IF(R143="","",SUMIF(생활!$C$178:$AC$187,R143,생활!$D$178))=0,IF(R143="","",SUMIF($AQ$67:$AR$146,R143,$AR$67)),IF(R143="","",SUMIF(생활!$C$178:$AC$187,R143,생활!$D$178))),"")</f>
        <v>0.01</v>
      </c>
      <c r="U143" s="546">
        <f ca="1">IFERROR(IF(IF(R143="","",SUMIF(생활!$C$178:$AC$187,R143,생활!$D$178))=0,IF(R143="","",SUMIF($B$67:$C$146,R143,$C$67)),IF(R143="","",SUMIF(생활!$C$178:$AC$187,R143,생활!$D$178))),"")</f>
        <v>0.01</v>
      </c>
      <c r="V143" s="96" t="s">
        <v>155</v>
      </c>
      <c r="W143" s="96">
        <v>11</v>
      </c>
      <c r="X143" s="96">
        <f ca="1">IFERROR(IF(IF(V143="","",SUMIF(생활!$C$178:$AC$187,V143,생활!$D$178))=0,IF(V143="","",SUMIF($AQ$67:$AR$146,V143,$AR$67)),IF(V143="","",SUMIF(생활!$C$178:$AC$187,V143,생활!$D$178))),"")</f>
        <v>0.1</v>
      </c>
      <c r="Y143" s="138">
        <f ca="1">IFERROR(IF(IF(V143="","",SUMIF(생활!$C$178:$AC$187,V143,생활!$D$178))=0,IF(V143="","",SUMIF($B$67:$C$146,V143,$C$67)),IF(V143="","",SUMIF(생활!$C$178:$AC$187,V143,생활!$D$178))),"")</f>
        <v>0.1</v>
      </c>
      <c r="Z143" s="536" t="s">
        <v>152</v>
      </c>
      <c r="AA143" s="96">
        <v>11</v>
      </c>
      <c r="AB143" s="96">
        <f ca="1">IFERROR(IF(IF(Z143="","",SUMIF(생활!$C$178:$AC$187,Z143,생활!$D$178))=0,IF(Z143="","",SUMIF($AQ$67:$AR$146,Z143,$AR$67)),IF(Z143="","",SUMIF(생활!$C$178:$AC$187,Z143,생활!$D$178))),"")</f>
        <v>0.1</v>
      </c>
      <c r="AC143" s="546">
        <f ca="1">IFERROR(IF(IF(Z143="","",SUMIF(생활!$C$178:$AC$187,Z143,생활!$D$178))=0,IF(Z143="","",SUMIF($B$67:$C$146,Z143,$C$67)),IF(Z143="","",SUMIF(생활!$C$178:$AC$187,Z143,생활!$D$178))),"")</f>
        <v>0.1</v>
      </c>
      <c r="AD143" s="96"/>
      <c r="AE143" s="96"/>
      <c r="AF143" s="96"/>
      <c r="AG143" s="96"/>
      <c r="AH143" s="536"/>
      <c r="AI143" s="96"/>
      <c r="AJ143" s="96"/>
      <c r="AK143" s="537"/>
      <c r="AL143" s="139" t="s">
        <v>1420</v>
      </c>
      <c r="AM143" s="96"/>
      <c r="AN143" s="96"/>
      <c r="AO143" s="467"/>
      <c r="AP143" s="144"/>
      <c r="AQ143" s="147" t="s">
        <v>1299</v>
      </c>
      <c r="AR143" s="146">
        <f t="shared" ca="1" si="37"/>
        <v>7.0409999999999995</v>
      </c>
    </row>
    <row r="144" spans="2:44" ht="14.45" customHeight="1">
      <c r="B144" s="466" t="s">
        <v>1300</v>
      </c>
      <c r="C144" s="96">
        <v>19</v>
      </c>
      <c r="D144" s="532">
        <f t="shared" ca="1" si="28"/>
        <v>19.630000000000003</v>
      </c>
      <c r="E144" s="140">
        <f t="shared" ca="1" si="29"/>
        <v>-0.63000000000000256</v>
      </c>
      <c r="F144" s="533" t="str">
        <f t="shared" ca="1" si="30"/>
        <v/>
      </c>
      <c r="G144" s="148">
        <f t="shared" ca="1" si="32"/>
        <v>17.670999999999999</v>
      </c>
      <c r="H144" s="140">
        <f t="shared" ca="1" si="33"/>
        <v>1.3290000000000006</v>
      </c>
      <c r="I144" s="140">
        <f t="shared" ca="1" si="31"/>
        <v>120.9558823529414</v>
      </c>
      <c r="J144" s="536">
        <v>2</v>
      </c>
      <c r="K144" s="537">
        <v>10</v>
      </c>
      <c r="L144" s="96">
        <v>120</v>
      </c>
      <c r="M144" s="96">
        <f t="shared" si="34"/>
        <v>103</v>
      </c>
      <c r="N144" s="96">
        <v>3612</v>
      </c>
      <c r="O144" s="96">
        <f t="shared" si="35"/>
        <v>3359</v>
      </c>
      <c r="P144" s="96">
        <v>288</v>
      </c>
      <c r="Q144" s="96">
        <f t="shared" si="36"/>
        <v>272</v>
      </c>
      <c r="R144" s="536" t="s">
        <v>1299</v>
      </c>
      <c r="S144" s="96">
        <v>10</v>
      </c>
      <c r="T144" s="96">
        <f ca="1">IFERROR(IF(IF(R144="","",SUMIF(생활!$C$178:$AC$187,R144,생활!$D$178))=0,IF(R144="","",SUMIF($AQ$67:$AR$146,R144,$AR$67)),IF(R144="","",SUMIF(생활!$C$178:$AC$187,R144,생활!$D$178))),"")</f>
        <v>7.0409999999999995</v>
      </c>
      <c r="U144" s="546">
        <f ca="1">IFERROR(IF(IF(R144="","",SUMIF(생활!$C$178:$AC$187,R144,생활!$D$178))=0,IF(R144="","",SUMIF($B$67:$C$146,R144,$C$67)),IF(R144="","",SUMIF(생활!$C$178:$AC$187,R144,생활!$D$178))),"")</f>
        <v>9</v>
      </c>
      <c r="V144" s="96" t="s">
        <v>154</v>
      </c>
      <c r="W144" s="96">
        <v>21</v>
      </c>
      <c r="X144" s="96">
        <f ca="1">IFERROR(IF(IF(V144="","",SUMIF(생활!$C$178:$AC$187,V144,생활!$D$178))=0,IF(V144="","",SUMIF($AQ$67:$AR$146,V144,$AR$67)),IF(V144="","",SUMIF(생활!$C$178:$AC$187,V144,생활!$D$178))),"")</f>
        <v>0.1</v>
      </c>
      <c r="Y144" s="138">
        <f ca="1">IFERROR(IF(IF(V144="","",SUMIF(생활!$C$178:$AC$187,V144,생활!$D$178))=0,IF(V144="","",SUMIF($B$67:$C$146,V144,$C$67)),IF(V144="","",SUMIF(생활!$C$178:$AC$187,V144,생활!$D$178))),"")</f>
        <v>0.1</v>
      </c>
      <c r="Z144" s="536" t="s">
        <v>163</v>
      </c>
      <c r="AA144" s="96">
        <v>4</v>
      </c>
      <c r="AB144" s="96">
        <f ca="1">IFERROR(IF(IF(Z144="","",SUMIF(생활!$C$178:$AC$187,Z144,생활!$D$178))=0,IF(Z144="","",SUMIF($AQ$67:$AR$146,Z144,$AR$67)),IF(Z144="","",SUMIF(생활!$C$178:$AC$187,Z144,생활!$D$178))),"")</f>
        <v>0.3</v>
      </c>
      <c r="AC144" s="546">
        <f ca="1">IFERROR(IF(IF(Z144="","",SUMIF(생활!$C$178:$AC$187,Z144,생활!$D$178))=0,IF(Z144="","",SUMIF($B$67:$C$146,Z144,$C$67)),IF(Z144="","",SUMIF(생활!$C$178:$AC$187,Z144,생활!$D$178))),"")</f>
        <v>0.3</v>
      </c>
      <c r="AD144" s="96"/>
      <c r="AE144" s="96"/>
      <c r="AF144" s="96"/>
      <c r="AG144" s="96"/>
      <c r="AH144" s="536"/>
      <c r="AI144" s="96"/>
      <c r="AJ144" s="96"/>
      <c r="AK144" s="537"/>
      <c r="AL144" s="139" t="s">
        <v>1445</v>
      </c>
      <c r="AM144" s="96"/>
      <c r="AN144" s="96"/>
      <c r="AO144" s="467"/>
      <c r="AP144" s="144"/>
      <c r="AQ144" s="147" t="s">
        <v>1300</v>
      </c>
      <c r="AR144" s="146">
        <f t="shared" ca="1" si="37"/>
        <v>19</v>
      </c>
    </row>
    <row r="145" spans="2:45" ht="14.45" customHeight="1">
      <c r="B145" s="466" t="s">
        <v>1301</v>
      </c>
      <c r="C145" s="96">
        <v>26</v>
      </c>
      <c r="D145" s="532">
        <f t="shared" ca="1" si="28"/>
        <v>19.630000000000003</v>
      </c>
      <c r="E145" s="140">
        <f t="shared" ca="1" si="29"/>
        <v>6.3699999999999974</v>
      </c>
      <c r="F145" s="533">
        <f t="shared" ca="1" si="30"/>
        <v>1606.6176470588225</v>
      </c>
      <c r="G145" s="148">
        <f t="shared" ca="1" si="32"/>
        <v>17.670999999999999</v>
      </c>
      <c r="H145" s="140">
        <f t="shared" ca="1" si="33"/>
        <v>8.3290000000000006</v>
      </c>
      <c r="I145" s="140">
        <f t="shared" ca="1" si="31"/>
        <v>2326.8382352941176</v>
      </c>
      <c r="J145" s="536">
        <v>2</v>
      </c>
      <c r="K145" s="537">
        <v>10</v>
      </c>
      <c r="L145" s="96">
        <v>120</v>
      </c>
      <c r="M145" s="96">
        <f t="shared" si="34"/>
        <v>103</v>
      </c>
      <c r="N145" s="96">
        <v>3612</v>
      </c>
      <c r="O145" s="96">
        <f t="shared" si="35"/>
        <v>3359</v>
      </c>
      <c r="P145" s="96">
        <v>288</v>
      </c>
      <c r="Q145" s="96">
        <f t="shared" si="36"/>
        <v>272</v>
      </c>
      <c r="R145" s="536" t="s">
        <v>1299</v>
      </c>
      <c r="S145" s="96">
        <v>10</v>
      </c>
      <c r="T145" s="96">
        <f ca="1">IFERROR(IF(IF(R145="","",SUMIF(생활!$C$178:$AC$187,R145,생활!$D$178))=0,IF(R145="","",SUMIF($AQ$67:$AR$146,R145,$AR$67)),IF(R145="","",SUMIF(생활!$C$178:$AC$187,R145,생활!$D$178))),"")</f>
        <v>7.0409999999999995</v>
      </c>
      <c r="U145" s="546">
        <f ca="1">IFERROR(IF(IF(R145="","",SUMIF(생활!$C$178:$AC$187,R145,생활!$D$178))=0,IF(R145="","",SUMIF($B$67:$C$146,R145,$C$67)),IF(R145="","",SUMIF(생활!$C$178:$AC$187,R145,생활!$D$178))),"")</f>
        <v>9</v>
      </c>
      <c r="V145" s="96" t="s">
        <v>153</v>
      </c>
      <c r="W145" s="96">
        <v>21</v>
      </c>
      <c r="X145" s="96">
        <f ca="1">IFERROR(IF(IF(V145="","",SUMIF(생활!$C$178:$AC$187,V145,생활!$D$178))=0,IF(V145="","",SUMIF($AQ$67:$AR$146,V145,$AR$67)),IF(V145="","",SUMIF(생활!$C$178:$AC$187,V145,생활!$D$178))),"")</f>
        <v>0.1</v>
      </c>
      <c r="Y145" s="138">
        <f ca="1">IFERROR(IF(IF(V145="","",SUMIF(생활!$C$178:$AC$187,V145,생활!$D$178))=0,IF(V145="","",SUMIF($B$67:$C$146,V145,$C$67)),IF(V145="","",SUMIF(생활!$C$178:$AC$187,V145,생활!$D$178))),"")</f>
        <v>0.1</v>
      </c>
      <c r="Z145" s="536" t="s">
        <v>163</v>
      </c>
      <c r="AA145" s="96">
        <v>4</v>
      </c>
      <c r="AB145" s="96">
        <f ca="1">IFERROR(IF(IF(Z145="","",SUMIF(생활!$C$178:$AC$187,Z145,생활!$D$178))=0,IF(Z145="","",SUMIF($AQ$67:$AR$146,Z145,$AR$67)),IF(Z145="","",SUMIF(생활!$C$178:$AC$187,Z145,생활!$D$178))),"")</f>
        <v>0.3</v>
      </c>
      <c r="AC145" s="546">
        <f ca="1">IFERROR(IF(IF(Z145="","",SUMIF(생활!$C$178:$AC$187,Z145,생활!$D$178))=0,IF(Z145="","",SUMIF($B$67:$C$146,Z145,$C$67)),IF(Z145="","",SUMIF(생활!$C$178:$AC$187,Z145,생활!$D$178))),"")</f>
        <v>0.3</v>
      </c>
      <c r="AD145" s="96"/>
      <c r="AE145" s="96"/>
      <c r="AF145" s="96"/>
      <c r="AG145" s="96"/>
      <c r="AH145" s="536"/>
      <c r="AI145" s="96"/>
      <c r="AJ145" s="96"/>
      <c r="AK145" s="537"/>
      <c r="AL145" s="139" t="s">
        <v>1465</v>
      </c>
      <c r="AM145" s="96"/>
      <c r="AN145" s="96"/>
      <c r="AO145" s="467"/>
      <c r="AP145" s="144"/>
      <c r="AQ145" s="147" t="s">
        <v>1301</v>
      </c>
      <c r="AR145" s="146">
        <f t="shared" ca="1" si="37"/>
        <v>19.630000000000003</v>
      </c>
    </row>
    <row r="146" spans="2:45" ht="14.45" customHeight="1" thickBot="1">
      <c r="B146" s="480" t="s">
        <v>1302</v>
      </c>
      <c r="C146" s="483">
        <v>20</v>
      </c>
      <c r="D146" s="552">
        <f t="shared" ca="1" si="28"/>
        <v>19.630000000000003</v>
      </c>
      <c r="E146" s="481">
        <f t="shared" ca="1" si="29"/>
        <v>0.36999999999999744</v>
      </c>
      <c r="F146" s="553" t="str">
        <f t="shared" ca="1" si="30"/>
        <v/>
      </c>
      <c r="G146" s="482">
        <f t="shared" ca="1" si="32"/>
        <v>17.670999999999999</v>
      </c>
      <c r="H146" s="481">
        <f t="shared" ca="1" si="33"/>
        <v>2.3290000000000006</v>
      </c>
      <c r="I146" s="481">
        <f t="shared" ca="1" si="31"/>
        <v>488.60294117647078</v>
      </c>
      <c r="J146" s="554">
        <v>2</v>
      </c>
      <c r="K146" s="555">
        <v>10</v>
      </c>
      <c r="L146" s="483">
        <v>120</v>
      </c>
      <c r="M146" s="483">
        <f t="shared" si="34"/>
        <v>103</v>
      </c>
      <c r="N146" s="483">
        <v>3612</v>
      </c>
      <c r="O146" s="483">
        <f t="shared" si="35"/>
        <v>3359</v>
      </c>
      <c r="P146" s="483">
        <v>288</v>
      </c>
      <c r="Q146" s="483">
        <f t="shared" si="36"/>
        <v>272</v>
      </c>
      <c r="R146" s="554" t="s">
        <v>1299</v>
      </c>
      <c r="S146" s="483">
        <v>10</v>
      </c>
      <c r="T146" s="483">
        <f ca="1">IFERROR(IF(IF(R146="","",SUMIF(생활!$C$178:$AC$187,R146,생활!$D$178))=0,IF(R146="","",SUMIF($AQ$67:$AR$146,R146,$AR$67)),IF(R146="","",SUMIF(생활!$C$178:$AC$187,R146,생활!$D$178))),"")</f>
        <v>7.0409999999999995</v>
      </c>
      <c r="U146" s="556">
        <f ca="1">IFERROR(IF(IF(R146="","",SUMIF(생활!$C$178:$AC$187,R146,생활!$D$178))=0,IF(R146="","",SUMIF($B$67:$C$146,R146,$C$67)),IF(R146="","",SUMIF(생활!$C$178:$AC$187,R146,생활!$D$178))),"")</f>
        <v>9</v>
      </c>
      <c r="V146" s="483" t="s">
        <v>152</v>
      </c>
      <c r="W146" s="483">
        <v>21</v>
      </c>
      <c r="X146" s="483">
        <f ca="1">IFERROR(IF(IF(V146="","",SUMIF(생활!$C$178:$AC$187,V146,생활!$D$178))=0,IF(V146="","",SUMIF($AQ$67:$AR$146,V146,$AR$67)),IF(V146="","",SUMIF(생활!$C$178:$AC$187,V146,생활!$D$178))),"")</f>
        <v>0.1</v>
      </c>
      <c r="Y146" s="551">
        <f ca="1">IFERROR(IF(IF(V146="","",SUMIF(생활!$C$178:$AC$187,V146,생활!$D$178))=0,IF(V146="","",SUMIF($B$67:$C$146,V146,$C$67)),IF(V146="","",SUMIF(생활!$C$178:$AC$187,V146,생활!$D$178))),"")</f>
        <v>0.1</v>
      </c>
      <c r="Z146" s="554" t="s">
        <v>163</v>
      </c>
      <c r="AA146" s="483">
        <v>4</v>
      </c>
      <c r="AB146" s="483">
        <f ca="1">IFERROR(IF(IF(Z146="","",SUMIF(생활!$C$178:$AC$187,Z146,생활!$D$178))=0,IF(Z146="","",SUMIF($AQ$67:$AR$146,Z146,$AR$67)),IF(Z146="","",SUMIF(생활!$C$178:$AC$187,Z146,생활!$D$178))),"")</f>
        <v>0.3</v>
      </c>
      <c r="AC146" s="556">
        <f ca="1">IFERROR(IF(IF(Z146="","",SUMIF(생활!$C$178:$AC$187,Z146,생활!$D$178))=0,IF(Z146="","",SUMIF($B$67:$C$146,Z146,$C$67)),IF(Z146="","",SUMIF(생활!$C$178:$AC$187,Z146,생활!$D$178))),"")</f>
        <v>0.3</v>
      </c>
      <c r="AD146" s="483"/>
      <c r="AE146" s="483"/>
      <c r="AF146" s="483"/>
      <c r="AG146" s="483"/>
      <c r="AH146" s="554"/>
      <c r="AI146" s="483"/>
      <c r="AJ146" s="483"/>
      <c r="AK146" s="555"/>
      <c r="AL146" s="484" t="s">
        <v>1485</v>
      </c>
      <c r="AM146" s="483"/>
      <c r="AN146" s="483"/>
      <c r="AO146" s="562"/>
      <c r="AP146" s="144"/>
      <c r="AQ146" s="147" t="s">
        <v>1302</v>
      </c>
      <c r="AR146" s="146">
        <f t="shared" ca="1" si="37"/>
        <v>19.630000000000003</v>
      </c>
    </row>
    <row r="147" spans="2:45" ht="14.45" customHeight="1" thickTop="1" thickBot="1">
      <c r="AQ147" s="144"/>
      <c r="AR147" s="144"/>
      <c r="AS147" s="144"/>
    </row>
    <row r="148" spans="2:45" ht="14.45" customHeight="1" thickTop="1">
      <c r="B148" s="474" t="s">
        <v>1223</v>
      </c>
      <c r="C148" s="475" t="s">
        <v>1179</v>
      </c>
      <c r="D148" s="477" t="s">
        <v>1182</v>
      </c>
      <c r="E148" s="475" t="s">
        <v>1183</v>
      </c>
      <c r="F148" s="476" t="s">
        <v>1394</v>
      </c>
      <c r="G148" s="475" t="s">
        <v>1486</v>
      </c>
      <c r="H148" s="475" t="s">
        <v>1487</v>
      </c>
      <c r="I148" s="475" t="s">
        <v>1393</v>
      </c>
      <c r="J148" s="477" t="s">
        <v>1382</v>
      </c>
      <c r="K148" s="476" t="s">
        <v>1321</v>
      </c>
      <c r="L148" s="475" t="s">
        <v>1326</v>
      </c>
      <c r="M148" s="475" t="s">
        <v>1326</v>
      </c>
      <c r="N148" s="475" t="s">
        <v>1390</v>
      </c>
      <c r="O148" s="475" t="s">
        <v>1390</v>
      </c>
      <c r="P148" s="475" t="s">
        <v>1391</v>
      </c>
      <c r="Q148" s="475" t="s">
        <v>1391</v>
      </c>
      <c r="R148" s="867" t="s">
        <v>1164</v>
      </c>
      <c r="S148" s="868"/>
      <c r="T148" s="868"/>
      <c r="U148" s="869"/>
      <c r="V148" s="868" t="s">
        <v>1165</v>
      </c>
      <c r="W148" s="868"/>
      <c r="X148" s="868"/>
      <c r="Y148" s="868"/>
      <c r="Z148" s="867" t="s">
        <v>1166</v>
      </c>
      <c r="AA148" s="868"/>
      <c r="AB148" s="868"/>
      <c r="AC148" s="869"/>
      <c r="AD148" s="868" t="s">
        <v>1167</v>
      </c>
      <c r="AE148" s="868"/>
      <c r="AF148" s="868"/>
      <c r="AG148" s="868"/>
      <c r="AH148" s="867" t="s">
        <v>1168</v>
      </c>
      <c r="AI148" s="868"/>
      <c r="AJ148" s="868"/>
      <c r="AK148" s="869"/>
      <c r="AL148" s="475" t="s">
        <v>1320</v>
      </c>
      <c r="AM148" s="475" t="s">
        <v>1360</v>
      </c>
      <c r="AN148" s="475" t="s">
        <v>1359</v>
      </c>
      <c r="AO148" s="478" t="s">
        <v>1361</v>
      </c>
      <c r="AQ148" s="147"/>
      <c r="AR148" s="146" t="str">
        <f t="shared" si="37"/>
        <v>제작 비용</v>
      </c>
      <c r="AS148" s="144"/>
    </row>
    <row r="149" spans="2:45" ht="14.45" customHeight="1">
      <c r="B149" s="466" t="s">
        <v>1303</v>
      </c>
      <c r="C149" s="96">
        <v>1</v>
      </c>
      <c r="D149" s="532">
        <f ca="1">IF(U149*Y149*AC149*AG149=0,"",(N(S149)*N(U149)+N(W149)*N(Y149)+N(AA149)*N(AC149)+N(AE149)*N(AG149)+N(AI149)*N(AK149)+N(M149))/K149)</f>
        <v>2.4566666666666666</v>
      </c>
      <c r="E149" s="140">
        <f t="shared" ref="E149" ca="1" si="38">IFERROR(IF(C149-D149=-D149,"",C149-D149),"")</f>
        <v>-1.4566666666666666</v>
      </c>
      <c r="F149" s="533" t="str">
        <f t="shared" ref="F149:F176" ca="1" si="39">IFERROR(IF($C$5/Q149*K149*(C149-ROUNDUP((C149*0.05),0)-D149)&lt;=0,"",$C$5/Q149*K149*(C149-ROUNDUP((C149*0.05),0)-D149)),"")</f>
        <v/>
      </c>
      <c r="G149" s="148">
        <f t="shared" ref="G149" ca="1" si="40">(N(S149)*N(T149)+N(W149)*N(X149)+N(AA149)*N(AB149)+N(AE149)*N(AF149)+N(AI149)*N(AJ149)+N(M149))/K149</f>
        <v>2.4566666666666666</v>
      </c>
      <c r="H149" s="140">
        <f t="shared" ref="H149" ca="1" si="41">IF(C149-G149=-G149,"",C149-G149)</f>
        <v>-1.4566666666666666</v>
      </c>
      <c r="I149" s="140" t="str">
        <f t="shared" ref="I149:I176" ca="1" si="42">IFERROR(IF($C$5/Q149*K149*(C149-ROUNDUP((C149*0.05),0)-G149)&lt;=0,"",$C$5/Q149*K149*(C149-ROUNDUP((C149*0.05),0)-G149)),"")</f>
        <v/>
      </c>
      <c r="J149" s="536">
        <v>2</v>
      </c>
      <c r="K149" s="537">
        <v>30</v>
      </c>
      <c r="L149" s="96">
        <v>25</v>
      </c>
      <c r="M149" s="96">
        <f>IF(L149=1,1,ROUNDDOWN((1-$I$8)*L149,0))</f>
        <v>24</v>
      </c>
      <c r="N149" s="96">
        <v>1806</v>
      </c>
      <c r="O149" s="96">
        <f>ROUNDDOWN((1-$I$6)*N149,0)</f>
        <v>1733</v>
      </c>
      <c r="P149" s="96">
        <v>144</v>
      </c>
      <c r="Q149" s="96">
        <f>IF(P149=1,1,ROUNDDOWN((1-$I$7)*P149,0))</f>
        <v>137</v>
      </c>
      <c r="R149" s="536" t="s">
        <v>147</v>
      </c>
      <c r="S149" s="96">
        <v>1</v>
      </c>
      <c r="T149" s="96">
        <f ca="1">IFERROR(IF(IF(R149="","",SUMIF(생활!$C$178:$AC$187,R149,생활!$D$178))=0,IF(R149="","",SUMIF($AQ$149:$AR$176,R149,$AR$149)),IF(R149="","",SUMIF(생활!$C$178:$AC$187,R149,생활!$D$178))),"")</f>
        <v>0.1</v>
      </c>
      <c r="U149" s="546">
        <f ca="1">IFERROR(IF(IF(R149="","",SUMIF(생활!$C$178:$AC$187,R149,생활!$D$178))=0,IF(R149="","",SUMIF($B$149:$C$176,R149,$C$149)),IF(R149="","",SUMIF(생활!$C$178:$AC$187,R149,생활!$D$178))),"")</f>
        <v>0.1</v>
      </c>
      <c r="V149" s="96" t="s">
        <v>139</v>
      </c>
      <c r="W149" s="96">
        <v>1</v>
      </c>
      <c r="X149" s="96">
        <f ca="1">IFERROR(IF(IF(V149="","",SUMIF(생활!$C$178:$AC$187,V149,생활!$D$178))=0,IF(V149="","",SUMIF($AQ$149:$AR$176,V149,$AR$149)),IF(V149="","",SUMIF(생활!$C$178:$AC$187,V149,생활!$D$178))),"")</f>
        <v>0.1</v>
      </c>
      <c r="Y149" s="138">
        <f ca="1">IFERROR(IF(IF(V149="","",SUMIF(생활!$C$178:$AC$187,V149,생활!$D$178))=0,IF(V149="","",SUMIF($B$149:$C$176,V149,$C$149)),IF(V149="","",SUMIF(생활!$C$178:$AC$187,V149,생활!$D$178))),"")</f>
        <v>0.1</v>
      </c>
      <c r="Z149" s="536" t="s">
        <v>79</v>
      </c>
      <c r="AA149" s="96">
        <v>3</v>
      </c>
      <c r="AB149" s="96">
        <f ca="1">IFERROR(IF(IF(Z149="","",SUMIF(생활!$C$178:$AC$187,Z149,생활!$D$178))=0,IF(Z149="","",SUMIF($AQ$149:$AR$176,Z149,$AR$149)),IF(Z149="","",SUMIF(생활!$C$178:$AC$187,Z149,생활!$D$178))),"")</f>
        <v>8</v>
      </c>
      <c r="AC149" s="546">
        <f ca="1">IFERROR(IF(IF(Z149="","",SUMIF(생활!$C$178:$AC$187,Z149,생활!$D$178))=0,IF(Z149="","",SUMIF($B$149:$C$176,Z149,$C$149)),IF(Z149="","",SUMIF(생활!$C$178:$AC$187,Z149,생활!$D$178))),"")</f>
        <v>8</v>
      </c>
      <c r="AD149" s="96" t="s">
        <v>156</v>
      </c>
      <c r="AE149" s="96">
        <v>3</v>
      </c>
      <c r="AF149" s="96">
        <f ca="1">IFERROR(IF(IF(AD149="","",SUMIF(생활!$C$178:$AC$187,AD149,생활!$D$178))=0,IF(AD149="","",SUMIF($AQ$149:$AR$176,AD149,$AR$149)),IF(AD149="","",SUMIF(생활!$C$178:$AC$187,AD149,생활!$D$178))),"")</f>
        <v>8.5</v>
      </c>
      <c r="AG149" s="138">
        <f ca="1">IFERROR(IF(IF(AD149="","",SUMIF(생활!$C$178:$AC$187,AD149,생활!$D$178))=0,IF(AD149="","",SUMIF($B$149:$C$176,AD149,$C$149)),IF(AD149="","",SUMIF(생활!$C$178:$AC$187,AD149,생활!$D$178))),"")</f>
        <v>8.5</v>
      </c>
      <c r="AH149" s="536"/>
      <c r="AI149" s="96"/>
      <c r="AJ149" s="96"/>
      <c r="AK149" s="537"/>
      <c r="AL149" s="139" t="s">
        <v>1505</v>
      </c>
      <c r="AM149" s="96"/>
      <c r="AN149" s="96"/>
      <c r="AO149" s="479"/>
      <c r="AQ149" s="147" t="s">
        <v>1303</v>
      </c>
      <c r="AR149" s="146">
        <f t="shared" ca="1" si="37"/>
        <v>1</v>
      </c>
      <c r="AS149" s="147"/>
    </row>
    <row r="150" spans="2:45" ht="14.45" customHeight="1">
      <c r="B150" s="466" t="s">
        <v>1304</v>
      </c>
      <c r="C150" s="96">
        <v>4</v>
      </c>
      <c r="D150" s="532">
        <f t="shared" ref="D150:D176" ca="1" si="43">IF(U150*Y150*AC150*AG150=0,"",(N(S150)*N(U150)+N(W150)*N(Y150)+N(AA150)*N(AC150)+N(AE150)*N(AG150)+N(AI150)*N(AK150)+N(M150))/K150)</f>
        <v>2.0733333333333333</v>
      </c>
      <c r="E150" s="140">
        <f t="shared" ref="E150:E176" ca="1" si="44">IFERROR(IF(C150-D150=-D150,"",C150-D150),"")</f>
        <v>1.9266666666666667</v>
      </c>
      <c r="F150" s="533">
        <f t="shared" ca="1" si="39"/>
        <v>1349.5145631067962</v>
      </c>
      <c r="G150" s="148">
        <f t="shared" ref="G150:G176" ca="1" si="45">(N(S150)*N(T150)+N(W150)*N(X150)+N(AA150)*N(AB150)+N(AE150)*N(AF150)+N(AI150)*N(AJ150)+N(M150))/K150</f>
        <v>2.0733333333333333</v>
      </c>
      <c r="H150" s="140">
        <f t="shared" ref="H150:H176" ca="1" si="46">IF(C150-G150=-G150,"",C150-G150)</f>
        <v>1.9266666666666667</v>
      </c>
      <c r="I150" s="140">
        <f t="shared" ca="1" si="42"/>
        <v>1349.5145631067962</v>
      </c>
      <c r="J150" s="536">
        <v>2</v>
      </c>
      <c r="K150" s="537">
        <v>30</v>
      </c>
      <c r="L150" s="96">
        <v>28</v>
      </c>
      <c r="M150" s="96">
        <f t="shared" ref="M150:M176" si="47">IF(L150=1,1,ROUNDDOWN((1-$I$8)*L150,0))</f>
        <v>26</v>
      </c>
      <c r="N150" s="96">
        <v>2709</v>
      </c>
      <c r="O150" s="96">
        <f t="shared" ref="O150:O180" si="48">ROUNDDOWN((1-$I$6)*N150,0)</f>
        <v>2600</v>
      </c>
      <c r="P150" s="96">
        <v>216</v>
      </c>
      <c r="Q150" s="96">
        <f t="shared" ref="Q150:Q180" si="49">IF(P150=1,1,ROUNDDOWN((1-$I$7)*P150,0))</f>
        <v>206</v>
      </c>
      <c r="R150" s="536" t="s">
        <v>147</v>
      </c>
      <c r="S150" s="96">
        <v>1</v>
      </c>
      <c r="T150" s="96">
        <f ca="1">IFERROR(IF(IF(R150="","",SUMIF(생활!$C$178:$AC$187,R150,생활!$D$178))=0,IF(R150="","",SUMIF($AQ$149:$AR$176,R150,$AR$149)),IF(R150="","",SUMIF(생활!$C$178:$AC$187,R150,생활!$D$178))),"")</f>
        <v>0.1</v>
      </c>
      <c r="U150" s="546">
        <f ca="1">IFERROR(IF(IF(R150="","",SUMIF(생활!$C$178:$AC$187,R150,생활!$D$178))=0,IF(R150="","",SUMIF($B$149:$C$176,R150,$C$149)),IF(R150="","",SUMIF(생활!$C$178:$AC$187,R150,생활!$D$178))),"")</f>
        <v>0.1</v>
      </c>
      <c r="V150" s="96" t="s">
        <v>139</v>
      </c>
      <c r="W150" s="96">
        <v>1</v>
      </c>
      <c r="X150" s="96">
        <f ca="1">IFERROR(IF(IF(V150="","",SUMIF(생활!$C$178:$AC$187,V150,생활!$D$178))=0,IF(V150="","",SUMIF($AQ$149:$AR$176,V150,$AR$149)),IF(V150="","",SUMIF(생활!$C$178:$AC$187,V150,생활!$D$178))),"")</f>
        <v>0.1</v>
      </c>
      <c r="Y150" s="138">
        <f ca="1">IFERROR(IF(IF(V150="","",SUMIF(생활!$C$178:$AC$187,V150,생활!$D$178))=0,IF(V150="","",SUMIF($B$149:$C$176,V150,$C$149)),IF(V150="","",SUMIF(생활!$C$178:$AC$187,V150,생활!$D$178))),"")</f>
        <v>0.1</v>
      </c>
      <c r="Z150" s="536" t="s">
        <v>91</v>
      </c>
      <c r="AA150" s="96">
        <v>5</v>
      </c>
      <c r="AB150" s="96">
        <f ca="1">IFERROR(IF(IF(Z150="","",SUMIF(생활!$C$178:$AC$187,Z150,생활!$D$178))=0,IF(Z150="","",SUMIF($AQ$149:$AR$176,Z150,$AR$149)),IF(Z150="","",SUMIF(생활!$C$178:$AC$187,Z150,생활!$D$178))),"")</f>
        <v>0.4</v>
      </c>
      <c r="AC150" s="546">
        <f ca="1">IFERROR(IF(IF(Z150="","",SUMIF(생활!$C$178:$AC$187,Z150,생활!$D$178))=0,IF(Z150="","",SUMIF($B$149:$C$176,Z150,$C$149)),IF(Z150="","",SUMIF(생활!$C$178:$AC$187,Z150,생활!$D$178))),"")</f>
        <v>0.4</v>
      </c>
      <c r="AD150" s="96" t="s">
        <v>156</v>
      </c>
      <c r="AE150" s="96">
        <v>4</v>
      </c>
      <c r="AF150" s="96">
        <f ca="1">IFERROR(IF(IF(AD150="","",SUMIF(생활!$C$178:$AC$187,AD150,생활!$D$178))=0,IF(AD150="","",SUMIF($AQ$149:$AR$176,AD150,$AR$149)),IF(AD150="","",SUMIF(생활!$C$178:$AC$187,AD150,생활!$D$178))),"")</f>
        <v>8.5</v>
      </c>
      <c r="AG150" s="138">
        <f ca="1">IFERROR(IF(IF(AD150="","",SUMIF(생활!$C$178:$AC$187,AD150,생활!$D$178))=0,IF(AD150="","",SUMIF($B$149:$C$176,AD150,$C$149)),IF(AD150="","",SUMIF(생활!$C$178:$AC$187,AD150,생활!$D$178))),"")</f>
        <v>8.5</v>
      </c>
      <c r="AH150" s="536"/>
      <c r="AI150" s="96"/>
      <c r="AJ150" s="96"/>
      <c r="AK150" s="537"/>
      <c r="AL150" s="139" t="s">
        <v>1505</v>
      </c>
      <c r="AM150" s="96"/>
      <c r="AN150" s="96"/>
      <c r="AO150" s="479"/>
      <c r="AQ150" s="147" t="s">
        <v>1304</v>
      </c>
      <c r="AR150" s="146">
        <f t="shared" ca="1" si="37"/>
        <v>2.0733333333333333</v>
      </c>
      <c r="AS150" s="147"/>
    </row>
    <row r="151" spans="2:45" ht="14.45" customHeight="1">
      <c r="B151" s="466" t="s">
        <v>1305</v>
      </c>
      <c r="C151" s="96">
        <v>3</v>
      </c>
      <c r="D151" s="532">
        <f t="shared" ca="1" si="43"/>
        <v>4.04</v>
      </c>
      <c r="E151" s="140">
        <f t="shared" ca="1" si="44"/>
        <v>-1.04</v>
      </c>
      <c r="F151" s="533" t="str">
        <f t="shared" ca="1" si="39"/>
        <v/>
      </c>
      <c r="G151" s="148">
        <f t="shared" ca="1" si="45"/>
        <v>4.04</v>
      </c>
      <c r="H151" s="140">
        <f t="shared" ca="1" si="46"/>
        <v>-1.04</v>
      </c>
      <c r="I151" s="140" t="str">
        <f t="shared" ca="1" si="42"/>
        <v/>
      </c>
      <c r="J151" s="536">
        <v>2</v>
      </c>
      <c r="K151" s="537">
        <v>30</v>
      </c>
      <c r="L151" s="96">
        <v>49</v>
      </c>
      <c r="M151" s="96">
        <f t="shared" si="47"/>
        <v>47</v>
      </c>
      <c r="N151" s="96">
        <v>3612</v>
      </c>
      <c r="O151" s="96">
        <f t="shared" si="48"/>
        <v>3467</v>
      </c>
      <c r="P151" s="96">
        <v>288</v>
      </c>
      <c r="Q151" s="96">
        <f t="shared" si="49"/>
        <v>275</v>
      </c>
      <c r="R151" s="536" t="s">
        <v>147</v>
      </c>
      <c r="S151" s="96">
        <v>1</v>
      </c>
      <c r="T151" s="96">
        <f ca="1">IFERROR(IF(IF(R151="","",SUMIF(생활!$C$178:$AC$187,R151,생활!$D$178))=0,IF(R151="","",SUMIF($AQ$149:$AR$176,R151,$AR$149)),IF(R151="","",SUMIF(생활!$C$178:$AC$187,R151,생활!$D$178))),"")</f>
        <v>0.1</v>
      </c>
      <c r="U151" s="546">
        <f ca="1">IFERROR(IF(IF(R151="","",SUMIF(생활!$C$178:$AC$187,R151,생활!$D$178))=0,IF(R151="","",SUMIF($B$149:$C$176,R151,$C$149)),IF(R151="","",SUMIF(생활!$C$178:$AC$187,R151,생활!$D$178))),"")</f>
        <v>0.1</v>
      </c>
      <c r="V151" s="96" t="s">
        <v>139</v>
      </c>
      <c r="W151" s="96">
        <v>1</v>
      </c>
      <c r="X151" s="96">
        <f ca="1">IFERROR(IF(IF(V151="","",SUMIF(생활!$C$178:$AC$187,V151,생활!$D$178))=0,IF(V151="","",SUMIF($AQ$149:$AR$176,V151,$AR$149)),IF(V151="","",SUMIF(생활!$C$178:$AC$187,V151,생활!$D$178))),"")</f>
        <v>0.1</v>
      </c>
      <c r="Y151" s="138">
        <f ca="1">IFERROR(IF(IF(V151="","",SUMIF(생활!$C$178:$AC$187,V151,생활!$D$178))=0,IF(V151="","",SUMIF($B$149:$C$176,V151,$C$149)),IF(V151="","",SUMIF(생활!$C$178:$AC$187,V151,생활!$D$178))),"")</f>
        <v>0.1</v>
      </c>
      <c r="Z151" s="536" t="s">
        <v>7</v>
      </c>
      <c r="AA151" s="96">
        <v>5</v>
      </c>
      <c r="AB151" s="96">
        <f ca="1">IFERROR(IF(IF(Z151="","",SUMIF(생활!$C$178:$AC$187,Z151,생활!$D$178))=0,IF(Z151="","",SUMIF($AQ$149:$AR$176,Z151,$AR$149)),IF(Z151="","",SUMIF(생활!$C$178:$AC$187,Z151,생활!$D$178))),"")</f>
        <v>8</v>
      </c>
      <c r="AC151" s="546">
        <f ca="1">IFERROR(IF(IF(Z151="","",SUMIF(생활!$C$178:$AC$187,Z151,생활!$D$178))=0,IF(Z151="","",SUMIF($B$149:$C$176,Z151,$C$149)),IF(Z151="","",SUMIF(생활!$C$178:$AC$187,Z151,생활!$D$178))),"")</f>
        <v>8</v>
      </c>
      <c r="AD151" s="96" t="s">
        <v>156</v>
      </c>
      <c r="AE151" s="96">
        <v>4</v>
      </c>
      <c r="AF151" s="96">
        <f ca="1">IFERROR(IF(IF(AD151="","",SUMIF(생활!$C$178:$AC$187,AD151,생활!$D$178))=0,IF(AD151="","",SUMIF($AQ$149:$AR$176,AD151,$AR$149)),IF(AD151="","",SUMIF(생활!$C$178:$AC$187,AD151,생활!$D$178))),"")</f>
        <v>8.5</v>
      </c>
      <c r="AG151" s="138">
        <f ca="1">IFERROR(IF(IF(AD151="","",SUMIF(생활!$C$178:$AC$187,AD151,생활!$D$178))=0,IF(AD151="","",SUMIF($B$149:$C$176,AD151,$C$149)),IF(AD151="","",SUMIF(생활!$C$178:$AC$187,AD151,생활!$D$178))),"")</f>
        <v>8.5</v>
      </c>
      <c r="AH151" s="536"/>
      <c r="AI151" s="96"/>
      <c r="AJ151" s="96"/>
      <c r="AK151" s="537"/>
      <c r="AL151" s="139" t="s">
        <v>1505</v>
      </c>
      <c r="AM151" s="96"/>
      <c r="AN151" s="96"/>
      <c r="AO151" s="479"/>
      <c r="AQ151" s="147" t="s">
        <v>1305</v>
      </c>
      <c r="AR151" s="146">
        <f t="shared" ca="1" si="37"/>
        <v>3</v>
      </c>
      <c r="AS151" s="147"/>
    </row>
    <row r="152" spans="2:45" ht="14.45" customHeight="1">
      <c r="B152" s="466" t="s">
        <v>1494</v>
      </c>
      <c r="C152" s="96">
        <v>6</v>
      </c>
      <c r="D152" s="532">
        <f t="shared" ca="1" si="43"/>
        <v>5.0100000000000007</v>
      </c>
      <c r="E152" s="140">
        <f t="shared" ca="1" si="44"/>
        <v>0.98999999999999932</v>
      </c>
      <c r="F152" s="533" t="str">
        <f t="shared" ca="1" si="39"/>
        <v/>
      </c>
      <c r="G152" s="148">
        <f t="shared" ca="1" si="45"/>
        <v>5.0100000000000007</v>
      </c>
      <c r="H152" s="140">
        <f t="shared" ca="1" si="46"/>
        <v>0.98999999999999932</v>
      </c>
      <c r="I152" s="140" t="str">
        <f t="shared" ca="1" si="42"/>
        <v/>
      </c>
      <c r="J152" s="536">
        <v>2</v>
      </c>
      <c r="K152" s="537">
        <v>30</v>
      </c>
      <c r="L152" s="96">
        <v>80</v>
      </c>
      <c r="M152" s="96">
        <f t="shared" si="47"/>
        <v>76</v>
      </c>
      <c r="N152" s="96">
        <v>1806</v>
      </c>
      <c r="O152" s="96">
        <f t="shared" si="48"/>
        <v>1733</v>
      </c>
      <c r="P152" s="96">
        <v>144</v>
      </c>
      <c r="Q152" s="96">
        <f t="shared" si="49"/>
        <v>137</v>
      </c>
      <c r="R152" s="536" t="s">
        <v>1490</v>
      </c>
      <c r="S152" s="96">
        <v>1</v>
      </c>
      <c r="T152" s="96">
        <f ca="1">IFERROR(IF(IF(R152="","",SUMIF(생활!$C$178:$AC$187,R152,생활!$D$178))=0,IF(R152="","",SUMIF($AQ$149:$AR$176,R152,$AR$149)),IF(R152="","",SUMIF(생활!$C$178:$AC$187,R152,생활!$D$178))),"")</f>
        <v>0.1</v>
      </c>
      <c r="U152" s="546">
        <f ca="1">IFERROR(IF(IF(R152="","",SUMIF(생활!$C$178:$AC$187,R152,생활!$D$178))=0,IF(R152="","",SUMIF($B$149:$C$176,R152,$C$149)),IF(R152="","",SUMIF(생활!$C$178:$AC$187,R152,생활!$D$178))),"")</f>
        <v>0.1</v>
      </c>
      <c r="V152" s="96" t="s">
        <v>1492</v>
      </c>
      <c r="W152" s="96">
        <v>1</v>
      </c>
      <c r="X152" s="96">
        <f ca="1">IFERROR(IF(IF(V152="","",SUMIF(생활!$C$178:$AC$187,V152,생활!$D$178))=0,IF(V152="","",SUMIF($AQ$149:$AR$176,V152,$AR$149)),IF(V152="","",SUMIF(생활!$C$178:$AC$187,V152,생활!$D$178))),"")</f>
        <v>0.2</v>
      </c>
      <c r="Y152" s="138">
        <f ca="1">IFERROR(IF(IF(V152="","",SUMIF(생활!$C$178:$AC$187,V152,생활!$D$178))=0,IF(V152="","",SUMIF($B$149:$C$176,V152,$C$149)),IF(V152="","",SUMIF(생활!$C$178:$AC$187,V152,생활!$D$178))),"")</f>
        <v>0.2</v>
      </c>
      <c r="Z152" s="536" t="s">
        <v>79</v>
      </c>
      <c r="AA152" s="96">
        <v>5</v>
      </c>
      <c r="AB152" s="96">
        <f ca="1">IFERROR(IF(IF(Z152="","",SUMIF(생활!$C$178:$AC$187,Z152,생활!$D$178))=0,IF(Z152="","",SUMIF($AQ$149:$AR$176,Z152,$AR$149)),IF(Z152="","",SUMIF(생활!$C$178:$AC$187,Z152,생활!$D$178))),"")</f>
        <v>8</v>
      </c>
      <c r="AC152" s="546">
        <f ca="1">IFERROR(IF(IF(Z152="","",SUMIF(생활!$C$178:$AC$187,Z152,생활!$D$178))=0,IF(Z152="","",SUMIF($B$149:$C$176,Z152,$C$149)),IF(Z152="","",SUMIF(생활!$C$178:$AC$187,Z152,생활!$D$178))),"")</f>
        <v>8</v>
      </c>
      <c r="AD152" s="96" t="s">
        <v>156</v>
      </c>
      <c r="AE152" s="96">
        <v>4</v>
      </c>
      <c r="AF152" s="96">
        <f ca="1">IFERROR(IF(IF(AD152="","",SUMIF(생활!$C$178:$AC$187,AD152,생활!$D$178))=0,IF(AD152="","",SUMIF($AQ$149:$AR$176,AD152,$AR$149)),IF(AD152="","",SUMIF(생활!$C$178:$AC$187,AD152,생활!$D$178))),"")</f>
        <v>8.5</v>
      </c>
      <c r="AG152" s="138">
        <f ca="1">IFERROR(IF(IF(AD152="","",SUMIF(생활!$C$178:$AC$187,AD152,생활!$D$178))=0,IF(AD152="","",SUMIF($B$149:$C$176,AD152,$C$149)),IF(AD152="","",SUMIF(생활!$C$178:$AC$187,AD152,생활!$D$178))),"")</f>
        <v>8.5</v>
      </c>
      <c r="AH152" s="536"/>
      <c r="AI152" s="96"/>
      <c r="AJ152" s="96"/>
      <c r="AK152" s="537"/>
      <c r="AL152" s="139" t="s">
        <v>1506</v>
      </c>
      <c r="AM152" s="96"/>
      <c r="AN152" s="96"/>
      <c r="AO152" s="479"/>
      <c r="AQ152" s="147" t="s">
        <v>1494</v>
      </c>
      <c r="AR152" s="146">
        <f t="shared" ca="1" si="37"/>
        <v>5.0100000000000007</v>
      </c>
      <c r="AS152" s="147"/>
    </row>
    <row r="153" spans="2:45" ht="14.45" customHeight="1">
      <c r="B153" s="466" t="s">
        <v>1495</v>
      </c>
      <c r="C153" s="96">
        <v>6</v>
      </c>
      <c r="D153" s="532">
        <f t="shared" ca="1" si="43"/>
        <v>4.9933333333333341</v>
      </c>
      <c r="E153" s="140">
        <f t="shared" ca="1" si="44"/>
        <v>1.0066666666666659</v>
      </c>
      <c r="F153" s="533">
        <f t="shared" ca="1" si="39"/>
        <v>9.7087378640766016</v>
      </c>
      <c r="G153" s="148">
        <f t="shared" ca="1" si="45"/>
        <v>4.9933333333333341</v>
      </c>
      <c r="H153" s="140">
        <f t="shared" ca="1" si="46"/>
        <v>1.0066666666666659</v>
      </c>
      <c r="I153" s="140">
        <f t="shared" ca="1" si="42"/>
        <v>9.7087378640766016</v>
      </c>
      <c r="J153" s="536">
        <v>2</v>
      </c>
      <c r="K153" s="537">
        <v>30</v>
      </c>
      <c r="L153" s="96">
        <v>88</v>
      </c>
      <c r="M153" s="96">
        <f t="shared" si="47"/>
        <v>84</v>
      </c>
      <c r="N153" s="96">
        <v>2709</v>
      </c>
      <c r="O153" s="96">
        <f t="shared" si="48"/>
        <v>2600</v>
      </c>
      <c r="P153" s="96">
        <v>216</v>
      </c>
      <c r="Q153" s="96">
        <f t="shared" si="49"/>
        <v>206</v>
      </c>
      <c r="R153" s="536" t="s">
        <v>1490</v>
      </c>
      <c r="S153" s="96">
        <v>1</v>
      </c>
      <c r="T153" s="96">
        <f ca="1">IFERROR(IF(IF(R153="","",SUMIF(생활!$C$178:$AC$187,R153,생활!$D$178))=0,IF(R153="","",SUMIF($AQ$149:$AR$176,R153,$AR$149)),IF(R153="","",SUMIF(생활!$C$178:$AC$187,R153,생활!$D$178))),"")</f>
        <v>0.1</v>
      </c>
      <c r="U153" s="546">
        <f ca="1">IFERROR(IF(IF(R153="","",SUMIF(생활!$C$178:$AC$187,R153,생활!$D$178))=0,IF(R153="","",SUMIF($B$149:$C$176,R153,$C$149)),IF(R153="","",SUMIF(생활!$C$178:$AC$187,R153,생활!$D$178))),"")</f>
        <v>0.1</v>
      </c>
      <c r="V153" s="96" t="s">
        <v>1492</v>
      </c>
      <c r="W153" s="96">
        <v>1</v>
      </c>
      <c r="X153" s="96">
        <f ca="1">IFERROR(IF(IF(V153="","",SUMIF(생활!$C$178:$AC$187,V153,생활!$D$178))=0,IF(V153="","",SUMIF($AQ$149:$AR$176,V153,$AR$149)),IF(V153="","",SUMIF(생활!$C$178:$AC$187,V153,생활!$D$178))),"")</f>
        <v>0.2</v>
      </c>
      <c r="Y153" s="138">
        <f ca="1">IFERROR(IF(IF(V153="","",SUMIF(생활!$C$178:$AC$187,V153,생활!$D$178))=0,IF(V153="","",SUMIF($B$149:$C$176,V153,$C$149)),IF(V153="","",SUMIF(생활!$C$178:$AC$187,V153,생활!$D$178))),"")</f>
        <v>0.2</v>
      </c>
      <c r="Z153" s="536" t="s">
        <v>94</v>
      </c>
      <c r="AA153" s="96">
        <v>5</v>
      </c>
      <c r="AB153" s="96">
        <f ca="1">IFERROR(IF(IF(Z153="","",SUMIF(생활!$C$178:$AC$187,Z153,생활!$D$178))=0,IF(Z153="","",SUMIF($AQ$149:$AR$176,Z153,$AR$149)),IF(Z153="","",SUMIF(생활!$C$178:$AC$187,Z153,생활!$D$178))),"")</f>
        <v>4.5999999999999996</v>
      </c>
      <c r="AC153" s="546">
        <f ca="1">IFERROR(IF(IF(Z153="","",SUMIF(생활!$C$178:$AC$187,Z153,생활!$D$178))=0,IF(Z153="","",SUMIF($B$149:$C$176,Z153,$C$149)),IF(Z153="","",SUMIF(생활!$C$178:$AC$187,Z153,생활!$D$178))),"")</f>
        <v>4.5999999999999996</v>
      </c>
      <c r="AD153" s="96" t="s">
        <v>156</v>
      </c>
      <c r="AE153" s="96">
        <v>5</v>
      </c>
      <c r="AF153" s="96">
        <f ca="1">IFERROR(IF(IF(AD153="","",SUMIF(생활!$C$178:$AC$187,AD153,생활!$D$178))=0,IF(AD153="","",SUMIF($AQ$149:$AR$176,AD153,$AR$149)),IF(AD153="","",SUMIF(생활!$C$178:$AC$187,AD153,생활!$D$178))),"")</f>
        <v>8.5</v>
      </c>
      <c r="AG153" s="138">
        <f ca="1">IFERROR(IF(IF(AD153="","",SUMIF(생활!$C$178:$AC$187,AD153,생활!$D$178))=0,IF(AD153="","",SUMIF($B$149:$C$176,AD153,$C$149)),IF(AD153="","",SUMIF(생활!$C$178:$AC$187,AD153,생활!$D$178))),"")</f>
        <v>8.5</v>
      </c>
      <c r="AH153" s="536"/>
      <c r="AI153" s="96"/>
      <c r="AJ153" s="96"/>
      <c r="AK153" s="537"/>
      <c r="AL153" s="139" t="s">
        <v>1506</v>
      </c>
      <c r="AM153" s="96"/>
      <c r="AN153" s="96"/>
      <c r="AO153" s="479"/>
      <c r="AQ153" s="147" t="s">
        <v>1495</v>
      </c>
      <c r="AR153" s="146">
        <f t="shared" ca="1" si="37"/>
        <v>4.9933333333333341</v>
      </c>
      <c r="AS153" s="147"/>
    </row>
    <row r="154" spans="2:45" ht="14.45" customHeight="1">
      <c r="B154" s="466" t="s">
        <v>1496</v>
      </c>
      <c r="C154" s="96">
        <v>7</v>
      </c>
      <c r="D154" s="532">
        <f t="shared" ca="1" si="43"/>
        <v>5.8266666666666671</v>
      </c>
      <c r="E154" s="140">
        <f t="shared" ca="1" si="44"/>
        <v>1.1733333333333329</v>
      </c>
      <c r="F154" s="533">
        <f t="shared" ca="1" si="39"/>
        <v>189.09090909090864</v>
      </c>
      <c r="G154" s="148">
        <f t="shared" ca="1" si="45"/>
        <v>5.8266666666666671</v>
      </c>
      <c r="H154" s="140">
        <f t="shared" ca="1" si="46"/>
        <v>1.1733333333333329</v>
      </c>
      <c r="I154" s="140">
        <f t="shared" ca="1" si="42"/>
        <v>189.09090909090864</v>
      </c>
      <c r="J154" s="536">
        <v>2</v>
      </c>
      <c r="K154" s="537">
        <v>30</v>
      </c>
      <c r="L154" s="96">
        <v>136</v>
      </c>
      <c r="M154" s="96">
        <f t="shared" si="47"/>
        <v>130</v>
      </c>
      <c r="N154" s="96">
        <v>3612</v>
      </c>
      <c r="O154" s="96">
        <f t="shared" si="48"/>
        <v>3467</v>
      </c>
      <c r="P154" s="96">
        <v>288</v>
      </c>
      <c r="Q154" s="96">
        <f t="shared" si="49"/>
        <v>275</v>
      </c>
      <c r="R154" s="536" t="s">
        <v>1490</v>
      </c>
      <c r="S154" s="96">
        <v>1</v>
      </c>
      <c r="T154" s="96">
        <f ca="1">IFERROR(IF(IF(R154="","",SUMIF(생활!$C$178:$AC$187,R154,생활!$D$178))=0,IF(R154="","",SUMIF($AQ$149:$AR$176,R154,$AR$149)),IF(R154="","",SUMIF(생활!$C$178:$AC$187,R154,생활!$D$178))),"")</f>
        <v>0.1</v>
      </c>
      <c r="U154" s="546">
        <f ca="1">IFERROR(IF(IF(R154="","",SUMIF(생활!$C$178:$AC$187,R154,생활!$D$178))=0,IF(R154="","",SUMIF($B$149:$C$176,R154,$C$149)),IF(R154="","",SUMIF(생활!$C$178:$AC$187,R154,생활!$D$178))),"")</f>
        <v>0.1</v>
      </c>
      <c r="V154" s="96" t="s">
        <v>1492</v>
      </c>
      <c r="W154" s="96">
        <v>1</v>
      </c>
      <c r="X154" s="96">
        <f ca="1">IFERROR(IF(IF(V154="","",SUMIF(생활!$C$178:$AC$187,V154,생활!$D$178))=0,IF(V154="","",SUMIF($AQ$149:$AR$176,V154,$AR$149)),IF(V154="","",SUMIF(생활!$C$178:$AC$187,V154,생활!$D$178))),"")</f>
        <v>0.2</v>
      </c>
      <c r="Y154" s="138">
        <f ca="1">IFERROR(IF(IF(V154="","",SUMIF(생활!$C$178:$AC$187,V154,생활!$D$178))=0,IF(V154="","",SUMIF($B$149:$C$176,V154,$C$149)),IF(V154="","",SUMIF(생활!$C$178:$AC$187,V154,생활!$D$178))),"")</f>
        <v>0.2</v>
      </c>
      <c r="Z154" s="536" t="s">
        <v>91</v>
      </c>
      <c r="AA154" s="96">
        <v>5</v>
      </c>
      <c r="AB154" s="96">
        <f ca="1">IFERROR(IF(IF(Z154="","",SUMIF(생활!$C$178:$AC$187,Z154,생활!$D$178))=0,IF(Z154="","",SUMIF($AQ$149:$AR$176,Z154,$AR$149)),IF(Z154="","",SUMIF(생활!$C$178:$AC$187,Z154,생활!$D$178))),"")</f>
        <v>0.4</v>
      </c>
      <c r="AC154" s="546">
        <f ca="1">IFERROR(IF(IF(Z154="","",SUMIF(생활!$C$178:$AC$187,Z154,생활!$D$178))=0,IF(Z154="","",SUMIF($B$149:$C$176,Z154,$C$149)),IF(Z154="","",SUMIF(생활!$C$178:$AC$187,Z154,생활!$D$178))),"")</f>
        <v>0.4</v>
      </c>
      <c r="AD154" s="96" t="s">
        <v>156</v>
      </c>
      <c r="AE154" s="96">
        <v>5</v>
      </c>
      <c r="AF154" s="96">
        <f ca="1">IFERROR(IF(IF(AD154="","",SUMIF(생활!$C$178:$AC$187,AD154,생활!$D$178))=0,IF(AD154="","",SUMIF($AQ$149:$AR$176,AD154,$AR$149)),IF(AD154="","",SUMIF(생활!$C$178:$AC$187,AD154,생활!$D$178))),"")</f>
        <v>8.5</v>
      </c>
      <c r="AG154" s="138">
        <f ca="1">IFERROR(IF(IF(AD154="","",SUMIF(생활!$C$178:$AC$187,AD154,생활!$D$178))=0,IF(AD154="","",SUMIF($B$149:$C$176,AD154,$C$149)),IF(AD154="","",SUMIF(생활!$C$178:$AC$187,AD154,생활!$D$178))),"")</f>
        <v>8.5</v>
      </c>
      <c r="AH154" s="536"/>
      <c r="AI154" s="96"/>
      <c r="AJ154" s="96"/>
      <c r="AK154" s="537"/>
      <c r="AL154" s="139" t="s">
        <v>1506</v>
      </c>
      <c r="AM154" s="96"/>
      <c r="AN154" s="96"/>
      <c r="AO154" s="479"/>
      <c r="AQ154" s="147" t="s">
        <v>1496</v>
      </c>
      <c r="AR154" s="146">
        <f t="shared" ca="1" si="37"/>
        <v>5.8266666666666671</v>
      </c>
      <c r="AS154" s="147"/>
    </row>
    <row r="155" spans="2:45" ht="14.45" customHeight="1">
      <c r="B155" s="466" t="s">
        <v>1497</v>
      </c>
      <c r="C155" s="96">
        <v>8</v>
      </c>
      <c r="D155" s="532">
        <f t="shared" ca="1" si="43"/>
        <v>9.3433333333333337</v>
      </c>
      <c r="E155" s="140">
        <f t="shared" ca="1" si="44"/>
        <v>-1.3433333333333337</v>
      </c>
      <c r="F155" s="533" t="str">
        <f t="shared" ca="1" si="39"/>
        <v/>
      </c>
      <c r="G155" s="148">
        <f t="shared" ca="1" si="45"/>
        <v>9.3433333333333337</v>
      </c>
      <c r="H155" s="140">
        <f t="shared" ca="1" si="46"/>
        <v>-1.3433333333333337</v>
      </c>
      <c r="I155" s="140" t="str">
        <f t="shared" ca="1" si="42"/>
        <v/>
      </c>
      <c r="J155" s="536">
        <v>2</v>
      </c>
      <c r="K155" s="537">
        <v>30</v>
      </c>
      <c r="L155" s="96">
        <v>203</v>
      </c>
      <c r="M155" s="96">
        <f t="shared" si="47"/>
        <v>194</v>
      </c>
      <c r="N155" s="96">
        <v>1806</v>
      </c>
      <c r="O155" s="96">
        <f t="shared" si="48"/>
        <v>1733</v>
      </c>
      <c r="P155" s="96">
        <v>144</v>
      </c>
      <c r="Q155" s="96">
        <f t="shared" si="49"/>
        <v>137</v>
      </c>
      <c r="R155" s="536" t="s">
        <v>1491</v>
      </c>
      <c r="S155" s="96">
        <v>1</v>
      </c>
      <c r="T155" s="96">
        <f ca="1">IFERROR(IF(IF(R155="","",SUMIF(생활!$C$178:$AC$187,R155,생활!$D$178))=0,IF(R155="","",SUMIF($AQ$149:$AR$176,R155,$AR$149)),IF(R155="","",SUMIF(생활!$C$178:$AC$187,R155,생활!$D$178))),"")</f>
        <v>0.8</v>
      </c>
      <c r="U155" s="546">
        <f ca="1">IFERROR(IF(IF(R155="","",SUMIF(생활!$C$178:$AC$187,R155,생활!$D$178))=0,IF(R155="","",SUMIF($B$149:$C$176,R155,$C$149)),IF(R155="","",SUMIF(생활!$C$178:$AC$187,R155,생활!$D$178))),"")</f>
        <v>0.8</v>
      </c>
      <c r="V155" s="96" t="s">
        <v>1493</v>
      </c>
      <c r="W155" s="96">
        <v>1</v>
      </c>
      <c r="X155" s="96">
        <f ca="1">IFERROR(IF(IF(V155="","",SUMIF(생활!$C$178:$AC$187,V155,생활!$D$178))=0,IF(V155="","",SUMIF($AQ$149:$AR$176,V155,$AR$149)),IF(V155="","",SUMIF(생활!$C$178:$AC$187,V155,생활!$D$178))),"")</f>
        <v>3</v>
      </c>
      <c r="Y155" s="138">
        <f ca="1">IFERROR(IF(IF(V155="","",SUMIF(생활!$C$178:$AC$187,V155,생활!$D$178))=0,IF(V155="","",SUMIF($B$149:$C$176,V155,$C$149)),IF(V155="","",SUMIF(생활!$C$178:$AC$187,V155,생활!$D$178))),"")</f>
        <v>3</v>
      </c>
      <c r="Z155" s="536" t="s">
        <v>79</v>
      </c>
      <c r="AA155" s="96">
        <v>5</v>
      </c>
      <c r="AB155" s="96">
        <f ca="1">IFERROR(IF(IF(Z155="","",SUMIF(생활!$C$178:$AC$187,Z155,생활!$D$178))=0,IF(Z155="","",SUMIF($AQ$149:$AR$176,Z155,$AR$149)),IF(Z155="","",SUMIF(생활!$C$178:$AC$187,Z155,생활!$D$178))),"")</f>
        <v>8</v>
      </c>
      <c r="AC155" s="546">
        <f ca="1">IFERROR(IF(IF(Z155="","",SUMIF(생활!$C$178:$AC$187,Z155,생활!$D$178))=0,IF(Z155="","",SUMIF($B$149:$C$176,Z155,$C$149)),IF(Z155="","",SUMIF(생활!$C$178:$AC$187,Z155,생활!$D$178))),"")</f>
        <v>8</v>
      </c>
      <c r="AD155" s="96" t="s">
        <v>156</v>
      </c>
      <c r="AE155" s="96">
        <v>5</v>
      </c>
      <c r="AF155" s="96">
        <f ca="1">IFERROR(IF(IF(AD155="","",SUMIF(생활!$C$178:$AC$187,AD155,생활!$D$178))=0,IF(AD155="","",SUMIF($AQ$149:$AR$176,AD155,$AR$149)),IF(AD155="","",SUMIF(생활!$C$178:$AC$187,AD155,생활!$D$178))),"")</f>
        <v>8.5</v>
      </c>
      <c r="AG155" s="138">
        <f ca="1">IFERROR(IF(IF(AD155="","",SUMIF(생활!$C$178:$AC$187,AD155,생활!$D$178))=0,IF(AD155="","",SUMIF($B$149:$C$176,AD155,$C$149)),IF(AD155="","",SUMIF(생활!$C$178:$AC$187,AD155,생활!$D$178))),"")</f>
        <v>8.5</v>
      </c>
      <c r="AH155" s="536"/>
      <c r="AI155" s="96"/>
      <c r="AJ155" s="96"/>
      <c r="AK155" s="537"/>
      <c r="AL155" s="139" t="s">
        <v>1507</v>
      </c>
      <c r="AM155" s="96"/>
      <c r="AN155" s="96"/>
      <c r="AO155" s="479"/>
      <c r="AQ155" s="147" t="s">
        <v>1497</v>
      </c>
      <c r="AR155" s="146">
        <f t="shared" ca="1" si="37"/>
        <v>8</v>
      </c>
      <c r="AS155" s="147"/>
    </row>
    <row r="156" spans="2:45" ht="14.45" customHeight="1">
      <c r="B156" s="466" t="s">
        <v>1498</v>
      </c>
      <c r="C156" s="96">
        <v>11</v>
      </c>
      <c r="D156" s="532">
        <f t="shared" ca="1" si="43"/>
        <v>9.6766666666666676</v>
      </c>
      <c r="E156" s="140">
        <f t="shared" ca="1" si="44"/>
        <v>1.3233333333333324</v>
      </c>
      <c r="F156" s="533">
        <f t="shared" ca="1" si="39"/>
        <v>470.87378640776564</v>
      </c>
      <c r="G156" s="148">
        <f t="shared" ca="1" si="45"/>
        <v>9.6766666666666676</v>
      </c>
      <c r="H156" s="140">
        <f t="shared" ca="1" si="46"/>
        <v>1.3233333333333324</v>
      </c>
      <c r="I156" s="140">
        <f t="shared" ca="1" si="42"/>
        <v>470.87378640776564</v>
      </c>
      <c r="J156" s="536">
        <v>2</v>
      </c>
      <c r="K156" s="537">
        <v>30</v>
      </c>
      <c r="L156" s="96">
        <v>205</v>
      </c>
      <c r="M156" s="96">
        <f t="shared" si="47"/>
        <v>196</v>
      </c>
      <c r="N156" s="96">
        <v>2709</v>
      </c>
      <c r="O156" s="96">
        <f t="shared" si="48"/>
        <v>2600</v>
      </c>
      <c r="P156" s="96">
        <v>216</v>
      </c>
      <c r="Q156" s="96">
        <f t="shared" si="49"/>
        <v>206</v>
      </c>
      <c r="R156" s="536" t="s">
        <v>1881</v>
      </c>
      <c r="S156" s="96">
        <v>1</v>
      </c>
      <c r="T156" s="96">
        <f ca="1">IFERROR(IF(IF(R156="","",SUMIF(생활!$C$178:$AC$187,R156,생활!$D$178))=0,IF(R156="","",SUMIF($AQ$149:$AR$176,R156,$AR$149)),IF(R156="","",SUMIF(생활!$C$178:$AC$187,R156,생활!$D$178))),"")</f>
        <v>0.8</v>
      </c>
      <c r="U156" s="546">
        <f ca="1">IFERROR(IF(IF(R156="","",SUMIF(생활!$C$178:$AC$187,R156,생활!$D$178))=0,IF(R156="","",SUMIF($B$149:$C$176,R156,$C$149)),IF(R156="","",SUMIF(생활!$C$178:$AC$187,R156,생활!$D$178))),"")</f>
        <v>0.8</v>
      </c>
      <c r="V156" s="96" t="s">
        <v>1493</v>
      </c>
      <c r="W156" s="96">
        <v>1</v>
      </c>
      <c r="X156" s="96">
        <f ca="1">IFERROR(IF(IF(V156="","",SUMIF(생활!$C$178:$AC$187,V156,생활!$D$178))=0,IF(V156="","",SUMIF($AQ$149:$AR$176,V156,$AR$149)),IF(V156="","",SUMIF(생활!$C$178:$AC$187,V156,생활!$D$178))),"")</f>
        <v>3</v>
      </c>
      <c r="Y156" s="138">
        <f ca="1">IFERROR(IF(IF(V156="","",SUMIF(생활!$C$178:$AC$187,V156,생활!$D$178))=0,IF(V156="","",SUMIF($B$149:$C$176,V156,$C$149)),IF(V156="","",SUMIF(생활!$C$178:$AC$187,V156,생활!$D$178))),"")</f>
        <v>3</v>
      </c>
      <c r="Z156" s="536" t="s">
        <v>7</v>
      </c>
      <c r="AA156" s="96">
        <v>6</v>
      </c>
      <c r="AB156" s="96">
        <f ca="1">IFERROR(IF(IF(Z156="","",SUMIF(생활!$C$178:$AC$187,Z156,생활!$D$178))=0,IF(Z156="","",SUMIF($AQ$149:$AR$176,Z156,$AR$149)),IF(Z156="","",SUMIF(생활!$C$178:$AC$187,Z156,생활!$D$178))),"")</f>
        <v>8</v>
      </c>
      <c r="AC156" s="546">
        <f ca="1">IFERROR(IF(IF(Z156="","",SUMIF(생활!$C$178:$AC$187,Z156,생활!$D$178))=0,IF(Z156="","",SUMIF($B$149:$C$176,Z156,$C$149)),IF(Z156="","",SUMIF(생활!$C$178:$AC$187,Z156,생활!$D$178))),"")</f>
        <v>8</v>
      </c>
      <c r="AD156" s="96" t="s">
        <v>156</v>
      </c>
      <c r="AE156" s="96">
        <v>5</v>
      </c>
      <c r="AF156" s="96">
        <f ca="1">IFERROR(IF(IF(AD156="","",SUMIF(생활!$C$178:$AC$187,AD156,생활!$D$178))=0,IF(AD156="","",SUMIF($AQ$149:$AR$176,AD156,$AR$149)),IF(AD156="","",SUMIF(생활!$C$178:$AC$187,AD156,생활!$D$178))),"")</f>
        <v>8.5</v>
      </c>
      <c r="AG156" s="138">
        <f ca="1">IFERROR(IF(IF(AD156="","",SUMIF(생활!$C$178:$AC$187,AD156,생활!$D$178))=0,IF(AD156="","",SUMIF($B$149:$C$176,AD156,$C$149)),IF(AD156="","",SUMIF(생활!$C$178:$AC$187,AD156,생활!$D$178))),"")</f>
        <v>8.5</v>
      </c>
      <c r="AH156" s="536"/>
      <c r="AI156" s="96"/>
      <c r="AJ156" s="96"/>
      <c r="AK156" s="537"/>
      <c r="AL156" s="139" t="s">
        <v>1507</v>
      </c>
      <c r="AM156" s="96"/>
      <c r="AN156" s="96"/>
      <c r="AO156" s="479"/>
      <c r="AQ156" s="147" t="s">
        <v>1498</v>
      </c>
      <c r="AR156" s="146">
        <f t="shared" ca="1" si="37"/>
        <v>9.6766666666666676</v>
      </c>
      <c r="AS156" s="147"/>
    </row>
    <row r="157" spans="2:45" ht="14.45" customHeight="1">
      <c r="B157" s="466" t="s">
        <v>1499</v>
      </c>
      <c r="C157" s="96">
        <v>0</v>
      </c>
      <c r="D157" s="532">
        <f t="shared" ca="1" si="43"/>
        <v>9.0633333333333326</v>
      </c>
      <c r="E157" s="140" t="str">
        <f t="shared" ca="1" si="44"/>
        <v/>
      </c>
      <c r="F157" s="533" t="str">
        <f t="shared" ca="1" si="39"/>
        <v/>
      </c>
      <c r="G157" s="148">
        <f t="shared" ca="1" si="45"/>
        <v>9.0633333333333326</v>
      </c>
      <c r="H157" s="140" t="str">
        <f t="shared" ca="1" si="46"/>
        <v/>
      </c>
      <c r="I157" s="140" t="str">
        <f t="shared" ca="1" si="42"/>
        <v/>
      </c>
      <c r="J157" s="536">
        <v>2</v>
      </c>
      <c r="K157" s="537">
        <v>30</v>
      </c>
      <c r="L157" s="96">
        <v>207</v>
      </c>
      <c r="M157" s="96">
        <f t="shared" si="47"/>
        <v>198</v>
      </c>
      <c r="N157" s="96">
        <v>3612</v>
      </c>
      <c r="O157" s="96">
        <f t="shared" si="48"/>
        <v>3467</v>
      </c>
      <c r="P157" s="96">
        <v>288</v>
      </c>
      <c r="Q157" s="96">
        <f t="shared" si="49"/>
        <v>275</v>
      </c>
      <c r="R157" s="536" t="s">
        <v>1491</v>
      </c>
      <c r="S157" s="96">
        <v>1</v>
      </c>
      <c r="T157" s="96">
        <f ca="1">IFERROR(IF(IF(R157="","",SUMIF(생활!$C$178:$AC$187,R157,생활!$D$178))=0,IF(R157="","",SUMIF($AQ$149:$AR$176,R157,$AR$149)),IF(R157="","",SUMIF(생활!$C$178:$AC$187,R157,생활!$D$178))),"")</f>
        <v>0.8</v>
      </c>
      <c r="U157" s="546">
        <f ca="1">IFERROR(IF(IF(R157="","",SUMIF(생활!$C$178:$AC$187,R157,생활!$D$178))=0,IF(R157="","",SUMIF($B$149:$C$176,R157,$C$149)),IF(R157="","",SUMIF(생활!$C$178:$AC$187,R157,생활!$D$178))),"")</f>
        <v>0.8</v>
      </c>
      <c r="V157" s="96" t="s">
        <v>1493</v>
      </c>
      <c r="W157" s="96">
        <v>1</v>
      </c>
      <c r="X157" s="96">
        <f ca="1">IFERROR(IF(IF(V157="","",SUMIF(생활!$C$178:$AC$187,V157,생활!$D$178))=0,IF(V157="","",SUMIF($AQ$149:$AR$176,V157,$AR$149)),IF(V157="","",SUMIF(생활!$C$178:$AC$187,V157,생활!$D$178))),"")</f>
        <v>3</v>
      </c>
      <c r="Y157" s="138">
        <f ca="1">IFERROR(IF(IF(V157="","",SUMIF(생활!$C$178:$AC$187,V157,생활!$D$178))=0,IF(V157="","",SUMIF($B$149:$C$176,V157,$C$149)),IF(V157="","",SUMIF(생활!$C$178:$AC$187,V157,생활!$D$178))),"")</f>
        <v>3</v>
      </c>
      <c r="Z157" s="536" t="s">
        <v>94</v>
      </c>
      <c r="AA157" s="96">
        <v>6</v>
      </c>
      <c r="AB157" s="96">
        <f ca="1">IFERROR(IF(IF(Z157="","",SUMIF(생활!$C$178:$AC$187,Z157,생활!$D$178))=0,IF(Z157="","",SUMIF($AQ$149:$AR$176,Z157,$AR$149)),IF(Z157="","",SUMIF(생활!$C$178:$AC$187,Z157,생활!$D$178))),"")</f>
        <v>4.5999999999999996</v>
      </c>
      <c r="AC157" s="546">
        <f ca="1">IFERROR(IF(IF(Z157="","",SUMIF(생활!$C$178:$AC$187,Z157,생활!$D$178))=0,IF(Z157="","",SUMIF($B$149:$C$176,Z157,$C$149)),IF(Z157="","",SUMIF(생활!$C$178:$AC$187,Z157,생활!$D$178))),"")</f>
        <v>4.5999999999999996</v>
      </c>
      <c r="AD157" s="96" t="s">
        <v>156</v>
      </c>
      <c r="AE157" s="96">
        <v>5</v>
      </c>
      <c r="AF157" s="96">
        <f ca="1">IFERROR(IF(IF(AD157="","",SUMIF(생활!$C$178:$AC$187,AD157,생활!$D$178))=0,IF(AD157="","",SUMIF($AQ$149:$AR$176,AD157,$AR$149)),IF(AD157="","",SUMIF(생활!$C$178:$AC$187,AD157,생활!$D$178))),"")</f>
        <v>8.5</v>
      </c>
      <c r="AG157" s="138">
        <f ca="1">IFERROR(IF(IF(AD157="","",SUMIF(생활!$C$178:$AC$187,AD157,생활!$D$178))=0,IF(AD157="","",SUMIF($B$149:$C$176,AD157,$C$149)),IF(AD157="","",SUMIF(생활!$C$178:$AC$187,AD157,생활!$D$178))),"")</f>
        <v>8.5</v>
      </c>
      <c r="AH157" s="536"/>
      <c r="AI157" s="96"/>
      <c r="AJ157" s="96"/>
      <c r="AK157" s="537"/>
      <c r="AL157" s="139" t="s">
        <v>1507</v>
      </c>
      <c r="AM157" s="96"/>
      <c r="AN157" s="96"/>
      <c r="AO157" s="479"/>
      <c r="AQ157" s="147" t="s">
        <v>1499</v>
      </c>
      <c r="AR157" s="146">
        <f t="shared" ca="1" si="37"/>
        <v>9.0633333333333326</v>
      </c>
      <c r="AS157" s="147"/>
    </row>
    <row r="158" spans="2:45" ht="14.45" customHeight="1">
      <c r="B158" s="466" t="s">
        <v>1306</v>
      </c>
      <c r="C158" s="96">
        <v>0</v>
      </c>
      <c r="D158" s="532">
        <f t="shared" ca="1" si="43"/>
        <v>68.550000000000011</v>
      </c>
      <c r="E158" s="140" t="str">
        <f t="shared" ca="1" si="44"/>
        <v/>
      </c>
      <c r="F158" s="533" t="str">
        <f t="shared" ca="1" si="39"/>
        <v/>
      </c>
      <c r="G158" s="148">
        <f t="shared" ca="1" si="45"/>
        <v>68.550000000000011</v>
      </c>
      <c r="H158" s="140" t="str">
        <f t="shared" ca="1" si="46"/>
        <v/>
      </c>
      <c r="I158" s="140" t="str">
        <f t="shared" ca="1" si="42"/>
        <v/>
      </c>
      <c r="J158" s="536">
        <v>2</v>
      </c>
      <c r="K158" s="537">
        <v>1</v>
      </c>
      <c r="L158" s="96">
        <v>2</v>
      </c>
      <c r="M158" s="96">
        <f t="shared" si="47"/>
        <v>1</v>
      </c>
      <c r="N158" s="96">
        <v>602</v>
      </c>
      <c r="O158" s="96">
        <f t="shared" si="48"/>
        <v>577</v>
      </c>
      <c r="P158" s="96">
        <v>87</v>
      </c>
      <c r="Q158" s="96">
        <f t="shared" si="49"/>
        <v>83</v>
      </c>
      <c r="R158" s="536" t="s">
        <v>164</v>
      </c>
      <c r="S158" s="96">
        <v>35</v>
      </c>
      <c r="T158" s="96">
        <f ca="1">IFERROR(IF(IF(R158="","",SUMIF(생활!$C$178:$AC$187,R158,생활!$D$178))=0,IF(R158="","",SUMIF($AQ$149:$AR$176,R158,$AR$149)),IF(R158="","",SUMIF(생활!$C$178:$AC$187,R158,생활!$D$178))),"")</f>
        <v>0.01</v>
      </c>
      <c r="U158" s="546">
        <f ca="1">IFERROR(IF(IF(R158="","",SUMIF(생활!$C$178:$AC$187,R158,생활!$D$178))=0,IF(R158="","",SUMIF($B$149:$C$176,R158,$C$149)),IF(R158="","",SUMIF(생활!$C$178:$AC$187,R158,생활!$D$178))),"")</f>
        <v>0.01</v>
      </c>
      <c r="V158" s="96" t="s">
        <v>169</v>
      </c>
      <c r="W158" s="96">
        <v>18</v>
      </c>
      <c r="X158" s="96">
        <f ca="1">IFERROR(IF(IF(V158="","",SUMIF(생활!$C$178:$AC$187,V158,생활!$D$178))=0,IF(V158="","",SUMIF($AQ$149:$AR$176,V158,$AR$149)),IF(V158="","",SUMIF(생활!$C$178:$AC$187,V158,생활!$D$178))),"")</f>
        <v>2.8</v>
      </c>
      <c r="Y158" s="138">
        <f ca="1">IFERROR(IF(IF(V158="","",SUMIF(생활!$C$178:$AC$187,V158,생활!$D$178))=0,IF(V158="","",SUMIF($B$149:$C$176,V158,$C$149)),IF(V158="","",SUMIF(생활!$C$178:$AC$187,V158,생활!$D$178))),"")</f>
        <v>2.8</v>
      </c>
      <c r="Z158" s="536" t="s">
        <v>166</v>
      </c>
      <c r="AA158" s="96">
        <v>18</v>
      </c>
      <c r="AB158" s="96">
        <f ca="1">IFERROR(IF(IF(Z158="","",SUMIF(생활!$C$178:$AC$187,Z158,생활!$D$178))=0,IF(Z158="","",SUMIF($AQ$149:$AR$176,Z158,$AR$149)),IF(Z158="","",SUMIF(생활!$C$178:$AC$187,Z158,생활!$D$178))),"")</f>
        <v>0.8</v>
      </c>
      <c r="AC158" s="546">
        <f ca="1">IFERROR(IF(IF(Z158="","",SUMIF(생활!$C$178:$AC$187,Z158,생활!$D$178))=0,IF(Z158="","",SUMIF($B$149:$C$176,Z158,$C$149)),IF(Z158="","",SUMIF(생활!$C$178:$AC$187,Z158,생활!$D$178))),"")</f>
        <v>0.8</v>
      </c>
      <c r="AD158" s="96" t="s">
        <v>170</v>
      </c>
      <c r="AE158" s="96">
        <v>4</v>
      </c>
      <c r="AF158" s="96">
        <f ca="1">IFERROR(IF(IF(AD158="","",SUMIF(생활!$C$178:$AC$187,AD158,생활!$D$178))=0,IF(AD158="","",SUMIF($AQ$149:$AR$176,AD158,$AR$149)),IF(AD158="","",SUMIF(생활!$C$178:$AC$187,AD158,생활!$D$178))),"")</f>
        <v>0.6</v>
      </c>
      <c r="AG158" s="138">
        <f ca="1">IFERROR(IF(IF(AD158="","",SUMIF(생활!$C$178:$AC$187,AD158,생활!$D$178))=0,IF(AD158="","",SUMIF($B$149:$C$176,AD158,$C$149)),IF(AD158="","",SUMIF(생활!$C$178:$AC$187,AD158,생활!$D$178))),"")</f>
        <v>0.6</v>
      </c>
      <c r="AH158" s="536"/>
      <c r="AI158" s="96"/>
      <c r="AJ158" s="96"/>
      <c r="AK158" s="537"/>
      <c r="AL158" s="139" t="s">
        <v>1508</v>
      </c>
      <c r="AM158" s="96"/>
      <c r="AN158" s="96"/>
      <c r="AO158" s="479"/>
      <c r="AQ158" s="147" t="s">
        <v>1306</v>
      </c>
      <c r="AR158" s="146">
        <f t="shared" ca="1" si="37"/>
        <v>68.550000000000011</v>
      </c>
      <c r="AS158" s="147"/>
    </row>
    <row r="159" spans="2:45" ht="14.45" customHeight="1">
      <c r="B159" s="466" t="s">
        <v>1307</v>
      </c>
      <c r="C159" s="96">
        <v>0</v>
      </c>
      <c r="D159" s="532">
        <f t="shared" ca="1" si="43"/>
        <v>20.12</v>
      </c>
      <c r="E159" s="140" t="str">
        <f t="shared" ca="1" si="44"/>
        <v/>
      </c>
      <c r="F159" s="533" t="str">
        <f t="shared" ca="1" si="39"/>
        <v/>
      </c>
      <c r="G159" s="148">
        <f t="shared" ca="1" si="45"/>
        <v>20.12</v>
      </c>
      <c r="H159" s="140" t="str">
        <f t="shared" ca="1" si="46"/>
        <v/>
      </c>
      <c r="I159" s="140" t="str">
        <f t="shared" ca="1" si="42"/>
        <v/>
      </c>
      <c r="J159" s="536">
        <v>2</v>
      </c>
      <c r="K159" s="537">
        <v>1</v>
      </c>
      <c r="L159" s="96">
        <v>3</v>
      </c>
      <c r="M159" s="96">
        <f t="shared" si="47"/>
        <v>2</v>
      </c>
      <c r="N159" s="96">
        <v>1204</v>
      </c>
      <c r="O159" s="96">
        <f t="shared" si="48"/>
        <v>1155</v>
      </c>
      <c r="P159" s="96">
        <v>173</v>
      </c>
      <c r="Q159" s="96">
        <f t="shared" si="49"/>
        <v>165</v>
      </c>
      <c r="R159" s="536" t="s">
        <v>164</v>
      </c>
      <c r="S159" s="96">
        <v>42</v>
      </c>
      <c r="T159" s="96">
        <f ca="1">IFERROR(IF(IF(R159="","",SUMIF(생활!$C$178:$AC$187,R159,생활!$D$178))=0,IF(R159="","",SUMIF($AQ$149:$AR$176,R159,$AR$149)),IF(R159="","",SUMIF(생활!$C$178:$AC$187,R159,생활!$D$178))),"")</f>
        <v>0.01</v>
      </c>
      <c r="U159" s="546">
        <f ca="1">IFERROR(IF(IF(R159="","",SUMIF(생활!$C$178:$AC$187,R159,생활!$D$178))=0,IF(R159="","",SUMIF($B$149:$C$176,R159,$C$149)),IF(R159="","",SUMIF(생활!$C$178:$AC$187,R159,생활!$D$178))),"")</f>
        <v>0.01</v>
      </c>
      <c r="V159" s="96" t="s">
        <v>168</v>
      </c>
      <c r="W159" s="96">
        <v>21</v>
      </c>
      <c r="X159" s="96">
        <f ca="1">IFERROR(IF(IF(V159="","",SUMIF(생활!$C$178:$AC$187,V159,생활!$D$178))=0,IF(V159="","",SUMIF($AQ$149:$AR$176,V159,$AR$149)),IF(V159="","",SUMIF(생활!$C$178:$AC$187,V159,생활!$D$178))),"")</f>
        <v>0.3</v>
      </c>
      <c r="Y159" s="138">
        <f ca="1">IFERROR(IF(IF(V159="","",SUMIF(생활!$C$178:$AC$187,V159,생활!$D$178))=0,IF(V159="","",SUMIF($B$149:$C$176,V159,$C$149)),IF(V159="","",SUMIF(생활!$C$178:$AC$187,V159,생활!$D$178))),"")</f>
        <v>0.3</v>
      </c>
      <c r="Z159" s="536" t="s">
        <v>167</v>
      </c>
      <c r="AA159" s="96">
        <v>21</v>
      </c>
      <c r="AB159" s="96">
        <f ca="1">IFERROR(IF(IF(Z159="","",SUMIF(생활!$C$178:$AC$187,Z159,생활!$D$178))=0,IF(Z159="","",SUMIF($AQ$149:$AR$176,Z159,$AR$149)),IF(Z159="","",SUMIF(생활!$C$178:$AC$187,Z159,생활!$D$178))),"")</f>
        <v>0.4</v>
      </c>
      <c r="AC159" s="546">
        <f ca="1">IFERROR(IF(IF(Z159="","",SUMIF(생활!$C$178:$AC$187,Z159,생활!$D$178))=0,IF(Z159="","",SUMIF($B$149:$C$176,Z159,$C$149)),IF(Z159="","",SUMIF(생활!$C$178:$AC$187,Z159,생활!$D$178))),"")</f>
        <v>0.4</v>
      </c>
      <c r="AD159" s="96" t="s">
        <v>170</v>
      </c>
      <c r="AE159" s="96">
        <v>5</v>
      </c>
      <c r="AF159" s="96">
        <f ca="1">IFERROR(IF(IF(AD159="","",SUMIF(생활!$C$178:$AC$187,AD159,생활!$D$178))=0,IF(AD159="","",SUMIF($AQ$149:$AR$176,AD159,$AR$149)),IF(AD159="","",SUMIF(생활!$C$178:$AC$187,AD159,생활!$D$178))),"")</f>
        <v>0.6</v>
      </c>
      <c r="AG159" s="138">
        <f ca="1">IFERROR(IF(IF(AD159="","",SUMIF(생활!$C$178:$AC$187,AD159,생활!$D$178))=0,IF(AD159="","",SUMIF($B$149:$C$176,AD159,$C$149)),IF(AD159="","",SUMIF(생활!$C$178:$AC$187,AD159,생활!$D$178))),"")</f>
        <v>0.6</v>
      </c>
      <c r="AH159" s="536"/>
      <c r="AI159" s="96"/>
      <c r="AJ159" s="96"/>
      <c r="AK159" s="537"/>
      <c r="AL159" s="139" t="s">
        <v>1508</v>
      </c>
      <c r="AM159" s="96"/>
      <c r="AN159" s="96"/>
      <c r="AO159" s="479"/>
      <c r="AQ159" s="147" t="s">
        <v>1307</v>
      </c>
      <c r="AR159" s="146">
        <f t="shared" ca="1" si="37"/>
        <v>20.12</v>
      </c>
      <c r="AS159" s="147"/>
    </row>
    <row r="160" spans="2:45" ht="14.45" customHeight="1">
      <c r="B160" s="466" t="s">
        <v>1308</v>
      </c>
      <c r="C160" s="96">
        <v>0</v>
      </c>
      <c r="D160" s="532">
        <f t="shared" ca="1" si="43"/>
        <v>96.769999999999982</v>
      </c>
      <c r="E160" s="140" t="str">
        <f t="shared" ca="1" si="44"/>
        <v/>
      </c>
      <c r="F160" s="533" t="str">
        <f t="shared" ca="1" si="39"/>
        <v/>
      </c>
      <c r="G160" s="148">
        <f t="shared" ca="1" si="45"/>
        <v>96.769999999999982</v>
      </c>
      <c r="H160" s="140" t="str">
        <f t="shared" ca="1" si="46"/>
        <v/>
      </c>
      <c r="I160" s="140" t="str">
        <f t="shared" ca="1" si="42"/>
        <v/>
      </c>
      <c r="J160" s="536">
        <v>2</v>
      </c>
      <c r="K160" s="537">
        <v>1</v>
      </c>
      <c r="L160" s="96">
        <v>4</v>
      </c>
      <c r="M160" s="96">
        <f t="shared" si="47"/>
        <v>3</v>
      </c>
      <c r="N160" s="96">
        <v>2408</v>
      </c>
      <c r="O160" s="96">
        <f t="shared" si="48"/>
        <v>2311</v>
      </c>
      <c r="P160" s="96">
        <v>260</v>
      </c>
      <c r="Q160" s="96">
        <f t="shared" si="49"/>
        <v>248</v>
      </c>
      <c r="R160" s="536" t="s">
        <v>164</v>
      </c>
      <c r="S160" s="96">
        <v>57</v>
      </c>
      <c r="T160" s="96">
        <f ca="1">IFERROR(IF(IF(R160="","",SUMIF(생활!$C$178:$AC$187,R160,생활!$D$178))=0,IF(R160="","",SUMIF($AQ$149:$AR$176,R160,$AR$149)),IF(R160="","",SUMIF(생활!$C$178:$AC$187,R160,생활!$D$178))),"")</f>
        <v>0.01</v>
      </c>
      <c r="U160" s="546">
        <f ca="1">IFERROR(IF(IF(R160="","",SUMIF(생활!$C$178:$AC$187,R160,생활!$D$178))=0,IF(R160="","",SUMIF($B$149:$C$176,R160,$C$149)),IF(R160="","",SUMIF(생활!$C$178:$AC$187,R160,생활!$D$178))),"")</f>
        <v>0.01</v>
      </c>
      <c r="V160" s="96" t="s">
        <v>165</v>
      </c>
      <c r="W160" s="96">
        <v>28</v>
      </c>
      <c r="X160" s="96">
        <f ca="1">IFERROR(IF(IF(V160="","",SUMIF(생활!$C$178:$AC$187,V160,생활!$D$178))=0,IF(V160="","",SUMIF($AQ$149:$AR$176,V160,$AR$149)),IF(V160="","",SUMIF(생활!$C$178:$AC$187,V160,생활!$D$178))),"")</f>
        <v>0.4</v>
      </c>
      <c r="Y160" s="138">
        <f ca="1">IFERROR(IF(IF(V160="","",SUMIF(생활!$C$178:$AC$187,V160,생활!$D$178))=0,IF(V160="","",SUMIF($B$149:$C$176,V160,$C$149)),IF(V160="","",SUMIF(생활!$C$178:$AC$187,V160,생활!$D$178))),"")</f>
        <v>0.4</v>
      </c>
      <c r="Z160" s="536" t="s">
        <v>169</v>
      </c>
      <c r="AA160" s="96">
        <v>28</v>
      </c>
      <c r="AB160" s="96">
        <f ca="1">IFERROR(IF(IF(Z160="","",SUMIF(생활!$C$178:$AC$187,Z160,생활!$D$178))=0,IF(Z160="","",SUMIF($AQ$149:$AR$176,Z160,$AR$149)),IF(Z160="","",SUMIF(생활!$C$178:$AC$187,Z160,생활!$D$178))),"")</f>
        <v>2.8</v>
      </c>
      <c r="AC160" s="546">
        <f ca="1">IFERROR(IF(IF(Z160="","",SUMIF(생활!$C$178:$AC$187,Z160,생활!$D$178))=0,IF(Z160="","",SUMIF($B$149:$C$176,Z160,$C$149)),IF(Z160="","",SUMIF(생활!$C$178:$AC$187,Z160,생활!$D$178))),"")</f>
        <v>2.8</v>
      </c>
      <c r="AD160" s="96" t="s">
        <v>170</v>
      </c>
      <c r="AE160" s="96">
        <v>6</v>
      </c>
      <c r="AF160" s="96">
        <f ca="1">IFERROR(IF(IF(AD160="","",SUMIF(생활!$C$178:$AC$187,AD160,생활!$D$178))=0,IF(AD160="","",SUMIF($AQ$149:$AR$176,AD160,$AR$149)),IF(AD160="","",SUMIF(생활!$C$178:$AC$187,AD160,생활!$D$178))),"")</f>
        <v>0.6</v>
      </c>
      <c r="AG160" s="138">
        <f ca="1">IFERROR(IF(IF(AD160="","",SUMIF(생활!$C$178:$AC$187,AD160,생활!$D$178))=0,IF(AD160="","",SUMIF($B$149:$C$176,AD160,$C$149)),IF(AD160="","",SUMIF(생활!$C$178:$AC$187,AD160,생활!$D$178))),"")</f>
        <v>0.6</v>
      </c>
      <c r="AH160" s="536"/>
      <c r="AI160" s="96"/>
      <c r="AJ160" s="96"/>
      <c r="AK160" s="537"/>
      <c r="AL160" s="139" t="s">
        <v>1508</v>
      </c>
      <c r="AM160" s="96"/>
      <c r="AN160" s="96"/>
      <c r="AO160" s="479"/>
      <c r="AQ160" s="147" t="s">
        <v>1308</v>
      </c>
      <c r="AR160" s="146">
        <f t="shared" ca="1" si="37"/>
        <v>96.769999999999982</v>
      </c>
      <c r="AS160" s="147"/>
    </row>
    <row r="161" spans="2:45" ht="14.45" customHeight="1">
      <c r="B161" s="466" t="s">
        <v>1309</v>
      </c>
      <c r="C161" s="96">
        <v>0</v>
      </c>
      <c r="D161" s="532">
        <f t="shared" ca="1" si="43"/>
        <v>33.25</v>
      </c>
      <c r="E161" s="140" t="str">
        <f t="shared" ca="1" si="44"/>
        <v/>
      </c>
      <c r="F161" s="533" t="str">
        <f t="shared" ca="1" si="39"/>
        <v/>
      </c>
      <c r="G161" s="148">
        <f t="shared" ca="1" si="45"/>
        <v>33.25</v>
      </c>
      <c r="H161" s="140" t="str">
        <f t="shared" ca="1" si="46"/>
        <v/>
      </c>
      <c r="I161" s="140" t="str">
        <f t="shared" ca="1" si="42"/>
        <v/>
      </c>
      <c r="J161" s="536">
        <v>2</v>
      </c>
      <c r="K161" s="537">
        <v>1</v>
      </c>
      <c r="L161" s="96">
        <v>7</v>
      </c>
      <c r="M161" s="96">
        <f t="shared" si="47"/>
        <v>6</v>
      </c>
      <c r="N161" s="96">
        <v>3612</v>
      </c>
      <c r="O161" s="96">
        <f t="shared" si="48"/>
        <v>3467</v>
      </c>
      <c r="P161" s="96">
        <v>576</v>
      </c>
      <c r="Q161" s="96">
        <f t="shared" si="49"/>
        <v>550</v>
      </c>
      <c r="R161" s="536" t="s">
        <v>164</v>
      </c>
      <c r="S161" s="96">
        <v>65</v>
      </c>
      <c r="T161" s="96">
        <f ca="1">IFERROR(IF(IF(R161="","",SUMIF(생활!$C$178:$AC$187,R161,생활!$D$178))=0,IF(R161="","",SUMIF($AQ$149:$AR$176,R161,$AR$149)),IF(R161="","",SUMIF(생활!$C$178:$AC$187,R161,생활!$D$178))),"")</f>
        <v>0.01</v>
      </c>
      <c r="U161" s="546">
        <f ca="1">IFERROR(IF(IF(R161="","",SUMIF(생활!$C$178:$AC$187,R161,생활!$D$178))=0,IF(R161="","",SUMIF($B$149:$C$176,R161,$C$149)),IF(R161="","",SUMIF(생활!$C$178:$AC$187,R161,생활!$D$178))),"")</f>
        <v>0.01</v>
      </c>
      <c r="V161" s="96" t="s">
        <v>168</v>
      </c>
      <c r="W161" s="96">
        <v>32</v>
      </c>
      <c r="X161" s="96">
        <f ca="1">IFERROR(IF(IF(V161="","",SUMIF(생활!$C$178:$AC$187,V161,생활!$D$178))=0,IF(V161="","",SUMIF($AQ$149:$AR$176,V161,$AR$149)),IF(V161="","",SUMIF(생활!$C$178:$AC$187,V161,생활!$D$178))),"")</f>
        <v>0.3</v>
      </c>
      <c r="Y161" s="138">
        <f ca="1">IFERROR(IF(IF(V161="","",SUMIF(생활!$C$178:$AC$187,V161,생활!$D$178))=0,IF(V161="","",SUMIF($B$149:$C$176,V161,$C$149)),IF(V161="","",SUMIF(생활!$C$178:$AC$187,V161,생활!$D$178))),"")</f>
        <v>0.3</v>
      </c>
      <c r="Z161" s="536" t="s">
        <v>165</v>
      </c>
      <c r="AA161" s="96">
        <v>32</v>
      </c>
      <c r="AB161" s="96">
        <f ca="1">IFERROR(IF(IF(Z161="","",SUMIF(생활!$C$178:$AC$187,Z161,생활!$D$178))=0,IF(Z161="","",SUMIF($AQ$149:$AR$176,Z161,$AR$149)),IF(Z161="","",SUMIF(생활!$C$178:$AC$187,Z161,생활!$D$178))),"")</f>
        <v>0.4</v>
      </c>
      <c r="AC161" s="546">
        <f ca="1">IFERROR(IF(IF(Z161="","",SUMIF(생활!$C$178:$AC$187,Z161,생활!$D$178))=0,IF(Z161="","",SUMIF($B$149:$C$176,Z161,$C$149)),IF(Z161="","",SUMIF(생활!$C$178:$AC$187,Z161,생활!$D$178))),"")</f>
        <v>0.4</v>
      </c>
      <c r="AD161" s="96" t="s">
        <v>170</v>
      </c>
      <c r="AE161" s="96">
        <v>7</v>
      </c>
      <c r="AF161" s="96">
        <f ca="1">IFERROR(IF(IF(AD161="","",SUMIF(생활!$C$178:$AC$187,AD161,생활!$D$178))=0,IF(AD161="","",SUMIF($AQ$149:$AR$176,AD161,$AR$149)),IF(AD161="","",SUMIF(생활!$C$178:$AC$187,AD161,생활!$D$178))),"")</f>
        <v>0.6</v>
      </c>
      <c r="AG161" s="138">
        <f ca="1">IFERROR(IF(IF(AD161="","",SUMIF(생활!$C$178:$AC$187,AD161,생활!$D$178))=0,IF(AD161="","",SUMIF($B$149:$C$176,AD161,$C$149)),IF(AD161="","",SUMIF(생활!$C$178:$AC$187,AD161,생활!$D$178))),"")</f>
        <v>0.6</v>
      </c>
      <c r="AH161" s="536"/>
      <c r="AI161" s="96"/>
      <c r="AJ161" s="96"/>
      <c r="AK161" s="537"/>
      <c r="AL161" s="139" t="s">
        <v>1508</v>
      </c>
      <c r="AM161" s="96"/>
      <c r="AN161" s="96"/>
      <c r="AO161" s="479"/>
      <c r="AQ161" s="147" t="s">
        <v>1309</v>
      </c>
      <c r="AR161" s="146">
        <f t="shared" ca="1" si="37"/>
        <v>33.25</v>
      </c>
      <c r="AS161" s="147"/>
    </row>
    <row r="162" spans="2:45" ht="14.45" customHeight="1">
      <c r="B162" s="466" t="s">
        <v>1500</v>
      </c>
      <c r="C162" s="96">
        <v>0</v>
      </c>
      <c r="D162" s="532">
        <f t="shared" ca="1" si="43"/>
        <v>33.06</v>
      </c>
      <c r="E162" s="140" t="str">
        <f t="shared" ca="1" si="44"/>
        <v/>
      </c>
      <c r="F162" s="533" t="str">
        <f t="shared" ca="1" si="39"/>
        <v/>
      </c>
      <c r="G162" s="148">
        <f t="shared" ca="1" si="45"/>
        <v>33.06</v>
      </c>
      <c r="H162" s="140" t="str">
        <f t="shared" ca="1" si="46"/>
        <v/>
      </c>
      <c r="I162" s="140" t="str">
        <f t="shared" ca="1" si="42"/>
        <v/>
      </c>
      <c r="J162" s="536">
        <v>2</v>
      </c>
      <c r="K162" s="537">
        <v>1</v>
      </c>
      <c r="L162" s="96">
        <v>3</v>
      </c>
      <c r="M162" s="96">
        <f t="shared" si="47"/>
        <v>2</v>
      </c>
      <c r="N162" s="96">
        <v>602</v>
      </c>
      <c r="O162" s="96">
        <f t="shared" si="48"/>
        <v>577</v>
      </c>
      <c r="P162" s="96">
        <v>87</v>
      </c>
      <c r="Q162" s="96">
        <f t="shared" si="49"/>
        <v>83</v>
      </c>
      <c r="R162" s="536" t="s">
        <v>164</v>
      </c>
      <c r="S162" s="96">
        <v>46</v>
      </c>
      <c r="T162" s="96">
        <f ca="1">IFERROR(IF(IF(R162="","",SUMIF(생활!$C$178:$AC$187,R162,생활!$D$178))=0,IF(R162="","",SUMIF($AQ$149:$AR$176,R162,$AR$149)),IF(R162="","",SUMIF(생활!$C$178:$AC$187,R162,생활!$D$178))),"")</f>
        <v>0.01</v>
      </c>
      <c r="U162" s="546">
        <f ca="1">IFERROR(IF(IF(R162="","",SUMIF(생활!$C$178:$AC$187,R162,생활!$D$178))=0,IF(R162="","",SUMIF($B$149:$C$176,R162,$C$149)),IF(R162="","",SUMIF(생활!$C$178:$AC$187,R162,생활!$D$178))),"")</f>
        <v>0.01</v>
      </c>
      <c r="V162" s="96" t="s">
        <v>167</v>
      </c>
      <c r="W162" s="96">
        <v>23</v>
      </c>
      <c r="X162" s="96">
        <f ca="1">IFERROR(IF(IF(V162="","",SUMIF(생활!$C$178:$AC$187,V162,생활!$D$178))=0,IF(V162="","",SUMIF($AQ$149:$AR$176,V162,$AR$149)),IF(V162="","",SUMIF(생활!$C$178:$AC$187,V162,생활!$D$178))),"")</f>
        <v>0.4</v>
      </c>
      <c r="Y162" s="138">
        <f ca="1">IFERROR(IF(IF(V162="","",SUMIF(생활!$C$178:$AC$187,V162,생활!$D$178))=0,IF(V162="","",SUMIF($B$149:$C$176,V162,$C$149)),IF(V162="","",SUMIF(생활!$C$178:$AC$187,V162,생활!$D$178))),"")</f>
        <v>0.4</v>
      </c>
      <c r="Z162" s="536" t="s">
        <v>166</v>
      </c>
      <c r="AA162" s="96">
        <v>23</v>
      </c>
      <c r="AB162" s="96">
        <f ca="1">IFERROR(IF(IF(Z162="","",SUMIF(생활!$C$178:$AC$187,Z162,생활!$D$178))=0,IF(Z162="","",SUMIF($AQ$149:$AR$176,Z162,$AR$149)),IF(Z162="","",SUMIF(생활!$C$178:$AC$187,Z162,생활!$D$178))),"")</f>
        <v>0.8</v>
      </c>
      <c r="AC162" s="546">
        <f ca="1">IFERROR(IF(IF(Z162="","",SUMIF(생활!$C$178:$AC$187,Z162,생활!$D$178))=0,IF(Z162="","",SUMIF($B$149:$C$176,Z162,$C$149)),IF(Z162="","",SUMIF(생활!$C$178:$AC$187,Z162,생활!$D$178))),"")</f>
        <v>0.8</v>
      </c>
      <c r="AD162" s="96" t="s">
        <v>171</v>
      </c>
      <c r="AE162" s="96">
        <v>5</v>
      </c>
      <c r="AF162" s="96">
        <f ca="1">IFERROR(IF(IF(AD162="","",SUMIF(생활!$C$178:$AC$187,AD162,생활!$D$178))=0,IF(AD162="","",SUMIF($AQ$149:$AR$176,AD162,$AR$149)),IF(AD162="","",SUMIF(생활!$C$178:$AC$187,AD162,생활!$D$178))),"")</f>
        <v>0.6</v>
      </c>
      <c r="AG162" s="138">
        <f ca="1">IFERROR(IF(IF(AD162="","",SUMIF(생활!$C$178:$AC$187,AD162,생활!$D$178))=0,IF(AD162="","",SUMIF($B$149:$C$176,AD162,$C$149)),IF(AD162="","",SUMIF(생활!$C$178:$AC$187,AD162,생활!$D$178))),"")</f>
        <v>0.6</v>
      </c>
      <c r="AH162" s="536"/>
      <c r="AI162" s="96"/>
      <c r="AJ162" s="96"/>
      <c r="AK162" s="537"/>
      <c r="AL162" s="139" t="s">
        <v>1509</v>
      </c>
      <c r="AM162" s="96"/>
      <c r="AN162" s="96"/>
      <c r="AO162" s="479"/>
      <c r="AQ162" s="147" t="s">
        <v>1500</v>
      </c>
      <c r="AR162" s="146">
        <f t="shared" ca="1" si="37"/>
        <v>33.06</v>
      </c>
      <c r="AS162" s="147"/>
    </row>
    <row r="163" spans="2:45" ht="14.45" customHeight="1">
      <c r="B163" s="466" t="s">
        <v>1310</v>
      </c>
      <c r="C163" s="96">
        <v>0</v>
      </c>
      <c r="D163" s="532">
        <f t="shared" ca="1" si="43"/>
        <v>40.550000000000004</v>
      </c>
      <c r="E163" s="140" t="str">
        <f t="shared" ca="1" si="44"/>
        <v/>
      </c>
      <c r="F163" s="533" t="str">
        <f t="shared" ca="1" si="39"/>
        <v/>
      </c>
      <c r="G163" s="148">
        <f t="shared" ca="1" si="45"/>
        <v>40.550000000000004</v>
      </c>
      <c r="H163" s="140" t="str">
        <f t="shared" ca="1" si="46"/>
        <v/>
      </c>
      <c r="I163" s="140" t="str">
        <f t="shared" ca="1" si="42"/>
        <v/>
      </c>
      <c r="J163" s="536">
        <v>2</v>
      </c>
      <c r="K163" s="537">
        <v>1</v>
      </c>
      <c r="L163" s="96">
        <v>5</v>
      </c>
      <c r="M163" s="96">
        <f t="shared" si="47"/>
        <v>4</v>
      </c>
      <c r="N163" s="96">
        <v>1204</v>
      </c>
      <c r="O163" s="96">
        <f t="shared" si="48"/>
        <v>1155</v>
      </c>
      <c r="P163" s="96">
        <v>173</v>
      </c>
      <c r="Q163" s="96">
        <f t="shared" si="49"/>
        <v>165</v>
      </c>
      <c r="R163" s="536" t="s">
        <v>164</v>
      </c>
      <c r="S163" s="96">
        <v>55</v>
      </c>
      <c r="T163" s="96">
        <f ca="1">IFERROR(IF(IF(R163="","",SUMIF(생활!$C$178:$AC$187,R163,생활!$D$178))=0,IF(R163="","",SUMIF($AQ$149:$AR$176,R163,$AR$149)),IF(R163="","",SUMIF(생활!$C$178:$AC$187,R163,생활!$D$178))),"")</f>
        <v>0.01</v>
      </c>
      <c r="U163" s="546">
        <f ca="1">IFERROR(IF(IF(R163="","",SUMIF(생활!$C$178:$AC$187,R163,생활!$D$178))=0,IF(R163="","",SUMIF($B$149:$C$176,R163,$C$149)),IF(R163="","",SUMIF(생활!$C$178:$AC$187,R163,생활!$D$178))),"")</f>
        <v>0.01</v>
      </c>
      <c r="V163" s="96" t="s">
        <v>166</v>
      </c>
      <c r="W163" s="96">
        <v>27</v>
      </c>
      <c r="X163" s="96">
        <f ca="1">IFERROR(IF(IF(V163="","",SUMIF(생활!$C$178:$AC$187,V163,생활!$D$178))=0,IF(V163="","",SUMIF($AQ$149:$AR$176,V163,$AR$149)),IF(V163="","",SUMIF(생활!$C$178:$AC$187,V163,생활!$D$178))),"")</f>
        <v>0.8</v>
      </c>
      <c r="Y163" s="138">
        <f ca="1">IFERROR(IF(IF(V163="","",SUMIF(생활!$C$178:$AC$187,V163,생활!$D$178))=0,IF(V163="","",SUMIF($B$149:$C$176,V163,$C$149)),IF(V163="","",SUMIF(생활!$C$178:$AC$187,V163,생활!$D$178))),"")</f>
        <v>0.8</v>
      </c>
      <c r="Z163" s="536" t="s">
        <v>165</v>
      </c>
      <c r="AA163" s="96">
        <v>27</v>
      </c>
      <c r="AB163" s="96">
        <f ca="1">IFERROR(IF(IF(Z163="","",SUMIF(생활!$C$178:$AC$187,Z163,생활!$D$178))=0,IF(Z163="","",SUMIF($AQ$149:$AR$176,Z163,$AR$149)),IF(Z163="","",SUMIF(생활!$C$178:$AC$187,Z163,생활!$D$178))),"")</f>
        <v>0.4</v>
      </c>
      <c r="AC163" s="546">
        <f ca="1">IFERROR(IF(IF(Z163="","",SUMIF(생활!$C$178:$AC$187,Z163,생활!$D$178))=0,IF(Z163="","",SUMIF($B$149:$C$176,Z163,$C$149)),IF(Z163="","",SUMIF(생활!$C$178:$AC$187,Z163,생활!$D$178))),"")</f>
        <v>0.4</v>
      </c>
      <c r="AD163" s="96" t="s">
        <v>171</v>
      </c>
      <c r="AE163" s="96">
        <v>6</v>
      </c>
      <c r="AF163" s="96">
        <f ca="1">IFERROR(IF(IF(AD163="","",SUMIF(생활!$C$178:$AC$187,AD163,생활!$D$178))=0,IF(AD163="","",SUMIF($AQ$149:$AR$176,AD163,$AR$149)),IF(AD163="","",SUMIF(생활!$C$178:$AC$187,AD163,생활!$D$178))),"")</f>
        <v>0.6</v>
      </c>
      <c r="AG163" s="138">
        <f ca="1">IFERROR(IF(IF(AD163="","",SUMIF(생활!$C$178:$AC$187,AD163,생활!$D$178))=0,IF(AD163="","",SUMIF($B$149:$C$176,AD163,$C$149)),IF(AD163="","",SUMIF(생활!$C$178:$AC$187,AD163,생활!$D$178))),"")</f>
        <v>0.6</v>
      </c>
      <c r="AH163" s="536"/>
      <c r="AI163" s="96"/>
      <c r="AJ163" s="96"/>
      <c r="AK163" s="537"/>
      <c r="AL163" s="139" t="s">
        <v>1509</v>
      </c>
      <c r="AM163" s="96"/>
      <c r="AN163" s="96"/>
      <c r="AO163" s="479"/>
      <c r="AQ163" s="147" t="s">
        <v>1310</v>
      </c>
      <c r="AR163" s="146">
        <f t="shared" ca="1" si="37"/>
        <v>40.550000000000004</v>
      </c>
      <c r="AS163" s="147"/>
    </row>
    <row r="164" spans="2:45" ht="14.45" customHeight="1">
      <c r="B164" s="466" t="s">
        <v>1311</v>
      </c>
      <c r="C164" s="96">
        <v>0</v>
      </c>
      <c r="D164" s="532">
        <f t="shared" ca="1" si="43"/>
        <v>55.910000000000004</v>
      </c>
      <c r="E164" s="140" t="str">
        <f t="shared" ca="1" si="44"/>
        <v/>
      </c>
      <c r="F164" s="533" t="str">
        <f t="shared" ca="1" si="39"/>
        <v/>
      </c>
      <c r="G164" s="148">
        <f t="shared" ca="1" si="45"/>
        <v>55.910000000000004</v>
      </c>
      <c r="H164" s="140" t="str">
        <f t="shared" ca="1" si="46"/>
        <v/>
      </c>
      <c r="I164" s="140" t="str">
        <f t="shared" ca="1" si="42"/>
        <v/>
      </c>
      <c r="J164" s="536">
        <v>2</v>
      </c>
      <c r="K164" s="537">
        <v>1</v>
      </c>
      <c r="L164" s="96">
        <v>10</v>
      </c>
      <c r="M164" s="96">
        <f t="shared" si="47"/>
        <v>9</v>
      </c>
      <c r="N164" s="96">
        <v>2408</v>
      </c>
      <c r="O164" s="96">
        <f t="shared" si="48"/>
        <v>2311</v>
      </c>
      <c r="P164" s="96">
        <v>260</v>
      </c>
      <c r="Q164" s="96">
        <f t="shared" si="49"/>
        <v>248</v>
      </c>
      <c r="R164" s="536" t="s">
        <v>164</v>
      </c>
      <c r="S164" s="96">
        <v>71</v>
      </c>
      <c r="T164" s="96">
        <f ca="1">IFERROR(IF(IF(R164="","",SUMIF(생활!$C$178:$AC$187,R164,생활!$D$178))=0,IF(R164="","",SUMIF($AQ$149:$AR$176,R164,$AR$149)),IF(R164="","",SUMIF(생활!$C$178:$AC$187,R164,생활!$D$178))),"")</f>
        <v>0.01</v>
      </c>
      <c r="U164" s="546">
        <f ca="1">IFERROR(IF(IF(R164="","",SUMIF(생활!$C$178:$AC$187,R164,생활!$D$178))=0,IF(R164="","",SUMIF($B$149:$C$176,R164,$C$149)),IF(R164="","",SUMIF(생활!$C$178:$AC$187,R164,생활!$D$178))),"")</f>
        <v>0.01</v>
      </c>
      <c r="V164" s="96" t="s">
        <v>166</v>
      </c>
      <c r="W164" s="96">
        <v>35</v>
      </c>
      <c r="X164" s="96">
        <f ca="1">IFERROR(IF(IF(V164="","",SUMIF(생활!$C$178:$AC$187,V164,생활!$D$178))=0,IF(V164="","",SUMIF($AQ$149:$AR$176,V164,$AR$149)),IF(V164="","",SUMIF(생활!$C$178:$AC$187,V164,생활!$D$178))),"")</f>
        <v>0.8</v>
      </c>
      <c r="Y164" s="138">
        <f ca="1">IFERROR(IF(IF(V164="","",SUMIF(생활!$C$178:$AC$187,V164,생활!$D$178))=0,IF(V164="","",SUMIF($B$149:$C$176,V164,$C$149)),IF(V164="","",SUMIF(생활!$C$178:$AC$187,V164,생활!$D$178))),"")</f>
        <v>0.8</v>
      </c>
      <c r="Z164" s="536" t="s">
        <v>167</v>
      </c>
      <c r="AA164" s="96">
        <v>35</v>
      </c>
      <c r="AB164" s="96">
        <f ca="1">IFERROR(IF(IF(Z164="","",SUMIF(생활!$C$178:$AC$187,Z164,생활!$D$178))=0,IF(Z164="","",SUMIF($AQ$149:$AR$176,Z164,$AR$149)),IF(Z164="","",SUMIF(생활!$C$178:$AC$187,Z164,생활!$D$178))),"")</f>
        <v>0.4</v>
      </c>
      <c r="AC164" s="546">
        <f ca="1">IFERROR(IF(IF(Z164="","",SUMIF(생활!$C$178:$AC$187,Z164,생활!$D$178))=0,IF(Z164="","",SUMIF($B$149:$C$176,Z164,$C$149)),IF(Z164="","",SUMIF(생활!$C$178:$AC$187,Z164,생활!$D$178))),"")</f>
        <v>0.4</v>
      </c>
      <c r="AD164" s="96" t="s">
        <v>171</v>
      </c>
      <c r="AE164" s="96">
        <v>7</v>
      </c>
      <c r="AF164" s="96">
        <f ca="1">IFERROR(IF(IF(AD164="","",SUMIF(생활!$C$178:$AC$187,AD164,생활!$D$178))=0,IF(AD164="","",SUMIF($AQ$149:$AR$176,AD164,$AR$149)),IF(AD164="","",SUMIF(생활!$C$178:$AC$187,AD164,생활!$D$178))),"")</f>
        <v>0.6</v>
      </c>
      <c r="AG164" s="138">
        <f ca="1">IFERROR(IF(IF(AD164="","",SUMIF(생활!$C$178:$AC$187,AD164,생활!$D$178))=0,IF(AD164="","",SUMIF($B$149:$C$176,AD164,$C$149)),IF(AD164="","",SUMIF(생활!$C$178:$AC$187,AD164,생활!$D$178))),"")</f>
        <v>0.6</v>
      </c>
      <c r="AH164" s="536"/>
      <c r="AI164" s="96"/>
      <c r="AJ164" s="96"/>
      <c r="AK164" s="537"/>
      <c r="AL164" s="139" t="s">
        <v>1509</v>
      </c>
      <c r="AM164" s="96"/>
      <c r="AN164" s="96"/>
      <c r="AO164" s="479"/>
      <c r="AQ164" s="147" t="s">
        <v>1311</v>
      </c>
      <c r="AR164" s="146">
        <f t="shared" ca="1" si="37"/>
        <v>55.910000000000004</v>
      </c>
      <c r="AS164" s="147"/>
    </row>
    <row r="165" spans="2:45" ht="14.45" customHeight="1">
      <c r="B165" s="466" t="s">
        <v>1312</v>
      </c>
      <c r="C165" s="96">
        <v>0</v>
      </c>
      <c r="D165" s="532">
        <f t="shared" ca="1" si="43"/>
        <v>143.61000000000001</v>
      </c>
      <c r="E165" s="140" t="str">
        <f t="shared" ca="1" si="44"/>
        <v/>
      </c>
      <c r="F165" s="533" t="str">
        <f t="shared" ca="1" si="39"/>
        <v/>
      </c>
      <c r="G165" s="148">
        <f t="shared" ca="1" si="45"/>
        <v>143.61000000000001</v>
      </c>
      <c r="H165" s="140" t="str">
        <f t="shared" ca="1" si="46"/>
        <v/>
      </c>
      <c r="I165" s="140" t="str">
        <f t="shared" ca="1" si="42"/>
        <v/>
      </c>
      <c r="J165" s="536">
        <v>2</v>
      </c>
      <c r="K165" s="537">
        <v>1</v>
      </c>
      <c r="L165" s="96">
        <v>15</v>
      </c>
      <c r="M165" s="96">
        <f t="shared" si="47"/>
        <v>14</v>
      </c>
      <c r="N165" s="96">
        <v>3612</v>
      </c>
      <c r="O165" s="96">
        <f t="shared" si="48"/>
        <v>3467</v>
      </c>
      <c r="P165" s="96">
        <v>576</v>
      </c>
      <c r="Q165" s="96">
        <f t="shared" si="49"/>
        <v>550</v>
      </c>
      <c r="R165" s="536" t="s">
        <v>164</v>
      </c>
      <c r="S165" s="96">
        <v>81</v>
      </c>
      <c r="T165" s="96">
        <f ca="1">IFERROR(IF(IF(R165="","",SUMIF(생활!$C$178:$AC$187,R165,생활!$D$178))=0,IF(R165="","",SUMIF($AQ$149:$AR$176,R165,$AR$149)),IF(R165="","",SUMIF(생활!$C$178:$AC$187,R165,생활!$D$178))),"")</f>
        <v>0.01</v>
      </c>
      <c r="U165" s="546">
        <f ca="1">IFERROR(IF(IF(R165="","",SUMIF(생활!$C$178:$AC$187,R165,생활!$D$178))=0,IF(R165="","",SUMIF($B$149:$C$176,R165,$C$149)),IF(R165="","",SUMIF(생활!$C$178:$AC$187,R165,생활!$D$178))),"")</f>
        <v>0.01</v>
      </c>
      <c r="V165" s="96" t="s">
        <v>169</v>
      </c>
      <c r="W165" s="96">
        <v>40</v>
      </c>
      <c r="X165" s="96">
        <f ca="1">IFERROR(IF(IF(V165="","",SUMIF(생활!$C$178:$AC$187,V165,생활!$D$178))=0,IF(V165="","",SUMIF($AQ$149:$AR$176,V165,$AR$149)),IF(V165="","",SUMIF(생활!$C$178:$AC$187,V165,생활!$D$178))),"")</f>
        <v>2.8</v>
      </c>
      <c r="Y165" s="138">
        <f ca="1">IFERROR(IF(IF(V165="","",SUMIF(생활!$C$178:$AC$187,V165,생활!$D$178))=0,IF(V165="","",SUMIF($B$149:$C$176,V165,$C$149)),IF(V165="","",SUMIF(생활!$C$178:$AC$187,V165,생활!$D$178))),"")</f>
        <v>2.8</v>
      </c>
      <c r="Z165" s="536" t="s">
        <v>168</v>
      </c>
      <c r="AA165" s="96">
        <v>40</v>
      </c>
      <c r="AB165" s="96">
        <f ca="1">IFERROR(IF(IF(Z165="","",SUMIF(생활!$C$178:$AC$187,Z165,생활!$D$178))=0,IF(Z165="","",SUMIF($AQ$149:$AR$176,Z165,$AR$149)),IF(Z165="","",SUMIF(생활!$C$178:$AC$187,Z165,생활!$D$178))),"")</f>
        <v>0.3</v>
      </c>
      <c r="AC165" s="546">
        <f ca="1">IFERROR(IF(IF(Z165="","",SUMIF(생활!$C$178:$AC$187,Z165,생활!$D$178))=0,IF(Z165="","",SUMIF($B$149:$C$176,Z165,$C$149)),IF(Z165="","",SUMIF(생활!$C$178:$AC$187,Z165,생활!$D$178))),"")</f>
        <v>0.3</v>
      </c>
      <c r="AD165" s="96" t="s">
        <v>171</v>
      </c>
      <c r="AE165" s="96">
        <v>8</v>
      </c>
      <c r="AF165" s="96">
        <f ca="1">IFERROR(IF(IF(AD165="","",SUMIF(생활!$C$178:$AC$187,AD165,생활!$D$178))=0,IF(AD165="","",SUMIF($AQ$149:$AR$176,AD165,$AR$149)),IF(AD165="","",SUMIF(생활!$C$178:$AC$187,AD165,생활!$D$178))),"")</f>
        <v>0.6</v>
      </c>
      <c r="AG165" s="138">
        <f ca="1">IFERROR(IF(IF(AD165="","",SUMIF(생활!$C$178:$AC$187,AD165,생활!$D$178))=0,IF(AD165="","",SUMIF($B$149:$C$176,AD165,$C$149)),IF(AD165="","",SUMIF(생활!$C$178:$AC$187,AD165,생활!$D$178))),"")</f>
        <v>0.6</v>
      </c>
      <c r="AH165" s="536"/>
      <c r="AI165" s="96"/>
      <c r="AJ165" s="96"/>
      <c r="AK165" s="537"/>
      <c r="AL165" s="139" t="s">
        <v>1509</v>
      </c>
      <c r="AM165" s="96"/>
      <c r="AN165" s="96"/>
      <c r="AO165" s="479"/>
      <c r="AQ165" s="147" t="s">
        <v>1312</v>
      </c>
      <c r="AR165" s="146">
        <f t="shared" ca="1" si="37"/>
        <v>143.61000000000001</v>
      </c>
      <c r="AS165" s="147"/>
    </row>
    <row r="166" spans="2:45" ht="14.45" customHeight="1">
      <c r="B166" s="466" t="s">
        <v>1501</v>
      </c>
      <c r="C166" s="96">
        <v>0</v>
      </c>
      <c r="D166" s="532">
        <f t="shared" ca="1" si="43"/>
        <v>102.75999999999999</v>
      </c>
      <c r="E166" s="140" t="str">
        <f t="shared" ca="1" si="44"/>
        <v/>
      </c>
      <c r="F166" s="533" t="str">
        <f t="shared" ca="1" si="39"/>
        <v/>
      </c>
      <c r="G166" s="148">
        <f t="shared" ca="1" si="45"/>
        <v>102.75999999999999</v>
      </c>
      <c r="H166" s="140" t="str">
        <f t="shared" ca="1" si="46"/>
        <v/>
      </c>
      <c r="I166" s="140" t="str">
        <f t="shared" ca="1" si="42"/>
        <v/>
      </c>
      <c r="J166" s="536">
        <v>2</v>
      </c>
      <c r="K166" s="537">
        <v>1</v>
      </c>
      <c r="L166" s="96">
        <v>10</v>
      </c>
      <c r="M166" s="96">
        <f t="shared" si="47"/>
        <v>9</v>
      </c>
      <c r="N166" s="96">
        <v>602</v>
      </c>
      <c r="O166" s="96">
        <f t="shared" si="48"/>
        <v>577</v>
      </c>
      <c r="P166" s="96">
        <v>87</v>
      </c>
      <c r="Q166" s="96">
        <f t="shared" si="49"/>
        <v>83</v>
      </c>
      <c r="R166" s="536" t="s">
        <v>164</v>
      </c>
      <c r="S166" s="96">
        <v>56</v>
      </c>
      <c r="T166" s="96">
        <f ca="1">IFERROR(IF(IF(R166="","",SUMIF(생활!$C$178:$AC$187,R166,생활!$D$178))=0,IF(R166="","",SUMIF($AQ$149:$AR$176,R166,$AR$149)),IF(R166="","",SUMIF(생활!$C$178:$AC$187,R166,생활!$D$178))),"")</f>
        <v>0.01</v>
      </c>
      <c r="U166" s="546">
        <f ca="1">IFERROR(IF(IF(R166="","",SUMIF(생활!$C$178:$AC$187,R166,생활!$D$178))=0,IF(R166="","",SUMIF($B$149:$C$176,R166,$C$149)),IF(R166="","",SUMIF(생활!$C$178:$AC$187,R166,생활!$D$178))),"")</f>
        <v>0.01</v>
      </c>
      <c r="V166" s="96" t="s">
        <v>165</v>
      </c>
      <c r="W166" s="96">
        <v>28</v>
      </c>
      <c r="X166" s="96">
        <f ca="1">IFERROR(IF(IF(V166="","",SUMIF(생활!$C$178:$AC$187,V166,생활!$D$178))=0,IF(V166="","",SUMIF($AQ$149:$AR$176,V166,$AR$149)),IF(V166="","",SUMIF(생활!$C$178:$AC$187,V166,생활!$D$178))),"")</f>
        <v>0.4</v>
      </c>
      <c r="Y166" s="138">
        <f ca="1">IFERROR(IF(IF(V166="","",SUMIF(생활!$C$178:$AC$187,V166,생활!$D$178))=0,IF(V166="","",SUMIF($B$149:$C$176,V166,$C$149)),IF(V166="","",SUMIF(생활!$C$178:$AC$187,V166,생활!$D$178))),"")</f>
        <v>0.4</v>
      </c>
      <c r="Z166" s="536" t="s">
        <v>169</v>
      </c>
      <c r="AA166" s="96">
        <v>28</v>
      </c>
      <c r="AB166" s="96">
        <f ca="1">IFERROR(IF(IF(Z166="","",SUMIF(생활!$C$178:$AC$187,Z166,생활!$D$178))=0,IF(Z166="","",SUMIF($AQ$149:$AR$176,Z166,$AR$149)),IF(Z166="","",SUMIF(생활!$C$178:$AC$187,Z166,생활!$D$178))),"")</f>
        <v>2.8</v>
      </c>
      <c r="AC166" s="546">
        <f ca="1">IFERROR(IF(IF(Z166="","",SUMIF(생활!$C$178:$AC$187,Z166,생활!$D$178))=0,IF(Z166="","",SUMIF($B$149:$C$176,Z166,$C$149)),IF(Z166="","",SUMIF(생활!$C$178:$AC$187,Z166,생활!$D$178))),"")</f>
        <v>2.8</v>
      </c>
      <c r="AD166" s="96" t="s">
        <v>172</v>
      </c>
      <c r="AE166" s="96">
        <v>6</v>
      </c>
      <c r="AF166" s="96">
        <f ca="1">IFERROR(IF(IF(AD166="","",SUMIF(생활!$C$178:$AC$187,AD166,생활!$D$178))=0,IF(AD166="","",SUMIF($AQ$149:$AR$176,AD166,$AR$149)),IF(AD166="","",SUMIF(생활!$C$178:$AC$187,AD166,생활!$D$178))),"")</f>
        <v>0.6</v>
      </c>
      <c r="AG166" s="138">
        <f ca="1">IFERROR(IF(IF(AD166="","",SUMIF(생활!$C$178:$AC$187,AD166,생활!$D$178))=0,IF(AD166="","",SUMIF($B$149:$C$176,AD166,$C$149)),IF(AD166="","",SUMIF(생활!$C$178:$AC$187,AD166,생활!$D$178))),"")</f>
        <v>0.6</v>
      </c>
      <c r="AH166" s="536"/>
      <c r="AI166" s="96"/>
      <c r="AJ166" s="96"/>
      <c r="AK166" s="537"/>
      <c r="AL166" s="139" t="s">
        <v>1510</v>
      </c>
      <c r="AM166" s="96"/>
      <c r="AN166" s="96"/>
      <c r="AO166" s="479"/>
      <c r="AQ166" s="147" t="s">
        <v>1501</v>
      </c>
      <c r="AR166" s="146">
        <f t="shared" ca="1" si="37"/>
        <v>102.75999999999999</v>
      </c>
      <c r="AS166" s="147"/>
    </row>
    <row r="167" spans="2:45" ht="14.45" customHeight="1">
      <c r="B167" s="466" t="s">
        <v>1502</v>
      </c>
      <c r="C167" s="96">
        <v>0</v>
      </c>
      <c r="D167" s="532">
        <f t="shared" ca="1" si="43"/>
        <v>121.17</v>
      </c>
      <c r="E167" s="140" t="str">
        <f t="shared" ca="1" si="44"/>
        <v/>
      </c>
      <c r="F167" s="533" t="str">
        <f t="shared" ca="1" si="39"/>
        <v/>
      </c>
      <c r="G167" s="148">
        <f t="shared" ca="1" si="45"/>
        <v>121.17</v>
      </c>
      <c r="H167" s="140" t="str">
        <f t="shared" ca="1" si="46"/>
        <v/>
      </c>
      <c r="I167" s="140" t="str">
        <f t="shared" ca="1" si="42"/>
        <v/>
      </c>
      <c r="J167" s="536">
        <v>2</v>
      </c>
      <c r="K167" s="537">
        <v>1</v>
      </c>
      <c r="L167" s="96">
        <v>15</v>
      </c>
      <c r="M167" s="96">
        <f t="shared" si="47"/>
        <v>14</v>
      </c>
      <c r="N167" s="96">
        <v>1204</v>
      </c>
      <c r="O167" s="96">
        <f t="shared" si="48"/>
        <v>1155</v>
      </c>
      <c r="P167" s="96">
        <v>173</v>
      </c>
      <c r="Q167" s="96">
        <f t="shared" si="49"/>
        <v>165</v>
      </c>
      <c r="R167" s="536" t="s">
        <v>164</v>
      </c>
      <c r="S167" s="96">
        <v>67</v>
      </c>
      <c r="T167" s="96">
        <f ca="1">IFERROR(IF(IF(R167="","",SUMIF(생활!$C$178:$AC$187,R167,생활!$D$178))=0,IF(R167="","",SUMIF($AQ$149:$AR$176,R167,$AR$149)),IF(R167="","",SUMIF(생활!$C$178:$AC$187,R167,생활!$D$178))),"")</f>
        <v>0.01</v>
      </c>
      <c r="U167" s="546">
        <f ca="1">IFERROR(IF(IF(R167="","",SUMIF(생활!$C$178:$AC$187,R167,생활!$D$178))=0,IF(R167="","",SUMIF($B$149:$C$176,R167,$C$149)),IF(R167="","",SUMIF(생활!$C$178:$AC$187,R167,생활!$D$178))),"")</f>
        <v>0.01</v>
      </c>
      <c r="V167" s="96" t="s">
        <v>169</v>
      </c>
      <c r="W167" s="96">
        <v>33</v>
      </c>
      <c r="X167" s="96">
        <f ca="1">IFERROR(IF(IF(V167="","",SUMIF(생활!$C$178:$AC$187,V167,생활!$D$178))=0,IF(V167="","",SUMIF($AQ$149:$AR$176,V167,$AR$149)),IF(V167="","",SUMIF(생활!$C$178:$AC$187,V167,생활!$D$178))),"")</f>
        <v>2.8</v>
      </c>
      <c r="Y167" s="138">
        <f ca="1">IFERROR(IF(IF(V167="","",SUMIF(생활!$C$178:$AC$187,V167,생활!$D$178))=0,IF(V167="","",SUMIF($B$149:$C$176,V167,$C$149)),IF(V167="","",SUMIF(생활!$C$178:$AC$187,V167,생활!$D$178))),"")</f>
        <v>2.8</v>
      </c>
      <c r="Z167" s="536" t="s">
        <v>168</v>
      </c>
      <c r="AA167" s="96">
        <v>33</v>
      </c>
      <c r="AB167" s="96">
        <f ca="1">IFERROR(IF(IF(Z167="","",SUMIF(생활!$C$178:$AC$187,Z167,생활!$D$178))=0,IF(Z167="","",SUMIF($AQ$149:$AR$176,Z167,$AR$149)),IF(Z167="","",SUMIF(생활!$C$178:$AC$187,Z167,생활!$D$178))),"")</f>
        <v>0.3</v>
      </c>
      <c r="AC167" s="546">
        <f ca="1">IFERROR(IF(IF(Z167="","",SUMIF(생활!$C$178:$AC$187,Z167,생활!$D$178))=0,IF(Z167="","",SUMIF($B$149:$C$176,Z167,$C$149)),IF(Z167="","",SUMIF(생활!$C$178:$AC$187,Z167,생활!$D$178))),"")</f>
        <v>0.3</v>
      </c>
      <c r="AD167" s="96" t="s">
        <v>172</v>
      </c>
      <c r="AE167" s="96">
        <v>7</v>
      </c>
      <c r="AF167" s="96">
        <f ca="1">IFERROR(IF(IF(AD167="","",SUMIF(생활!$C$178:$AC$187,AD167,생활!$D$178))=0,IF(AD167="","",SUMIF($AQ$149:$AR$176,AD167,$AR$149)),IF(AD167="","",SUMIF(생활!$C$178:$AC$187,AD167,생활!$D$178))),"")</f>
        <v>0.6</v>
      </c>
      <c r="AG167" s="138">
        <f ca="1">IFERROR(IF(IF(AD167="","",SUMIF(생활!$C$178:$AC$187,AD167,생활!$D$178))=0,IF(AD167="","",SUMIF($B$149:$C$176,AD167,$C$149)),IF(AD167="","",SUMIF(생활!$C$178:$AC$187,AD167,생활!$D$178))),"")</f>
        <v>0.6</v>
      </c>
      <c r="AH167" s="536"/>
      <c r="AI167" s="96"/>
      <c r="AJ167" s="96"/>
      <c r="AK167" s="537"/>
      <c r="AL167" s="139" t="s">
        <v>1510</v>
      </c>
      <c r="AM167" s="96"/>
      <c r="AN167" s="96"/>
      <c r="AO167" s="479"/>
      <c r="AQ167" s="147" t="s">
        <v>1502</v>
      </c>
      <c r="AR167" s="146">
        <f t="shared" ca="1" si="37"/>
        <v>121.17</v>
      </c>
      <c r="AS167" s="147"/>
    </row>
    <row r="168" spans="2:45" ht="14.45" hidden="1" customHeight="1">
      <c r="B168" s="466" t="s">
        <v>1503</v>
      </c>
      <c r="C168" s="96"/>
      <c r="D168" s="532" t="e">
        <f t="shared" si="43"/>
        <v>#VALUE!</v>
      </c>
      <c r="E168" s="140" t="str">
        <f t="shared" si="44"/>
        <v/>
      </c>
      <c r="F168" s="533" t="str">
        <f t="shared" si="39"/>
        <v/>
      </c>
      <c r="G168" s="148" t="e">
        <f t="shared" si="45"/>
        <v>#DIV/0!</v>
      </c>
      <c r="H168" s="140" t="e">
        <f t="shared" si="46"/>
        <v>#DIV/0!</v>
      </c>
      <c r="I168" s="140" t="str">
        <f t="shared" si="42"/>
        <v/>
      </c>
      <c r="J168" s="536"/>
      <c r="K168" s="537"/>
      <c r="L168" s="96"/>
      <c r="M168" s="96"/>
      <c r="N168" s="96"/>
      <c r="O168" s="96"/>
      <c r="P168" s="96"/>
      <c r="Q168" s="96"/>
      <c r="R168" s="536"/>
      <c r="S168" s="96"/>
      <c r="T168" s="96" t="str">
        <f>IFERROR(IF(IF(R168="","",SUMIF(생활!$C$178:$AC$187,R168,생활!$D$178))=0,IF(R168="","",SUMIF($AQ$149:$AR$176,R168,$AR$149)),IF(R168="","",SUMIF(생활!$C$178:$AC$187,R168,생활!$D$178))),"")</f>
        <v/>
      </c>
      <c r="U168" s="546" t="str">
        <f>IFERROR(IF(IF(R168="","",SUMIF(생활!$C$178:$AC$187,R168,생활!$D$178))=0,IF(R168="","",SUMIF($B$149:$C$176,R168,$C$149)),IF(R168="","",SUMIF(생활!$C$178:$AC$187,R168,생활!$D$178))),"")</f>
        <v/>
      </c>
      <c r="V168" s="96"/>
      <c r="W168" s="96"/>
      <c r="X168" s="96" t="str">
        <f>IFERROR(IF(IF(V168="","",SUMIF(생활!$C$178:$AC$187,V168,생활!$D$178))=0,IF(V168="","",SUMIF($AQ$149:$AR$176,V168,$AR$149)),IF(V168="","",SUMIF(생활!$C$178:$AC$187,V168,생활!$D$178))),"")</f>
        <v/>
      </c>
      <c r="Y168" s="138" t="str">
        <f>IFERROR(IF(IF(V168="","",SUMIF(생활!$C$178:$AC$187,V168,생활!$D$178))=0,IF(V168="","",SUMIF($B$149:$C$176,V168,$C$149)),IF(V168="","",SUMIF(생활!$C$178:$AC$187,V168,생활!$D$178))),"")</f>
        <v/>
      </c>
      <c r="Z168" s="536"/>
      <c r="AA168" s="96"/>
      <c r="AB168" s="96" t="str">
        <f>IFERROR(IF(IF(Z168="","",SUMIF(생활!$C$178:$AC$187,Z168,생활!$D$178))=0,IF(Z168="","",SUMIF($AQ$149:$AR$176,Z168,$AR$149)),IF(Z168="","",SUMIF(생활!$C$178:$AC$187,Z168,생활!$D$178))),"")</f>
        <v/>
      </c>
      <c r="AC168" s="546" t="str">
        <f>IFERROR(IF(IF(Z168="","",SUMIF(생활!$C$178:$AC$187,Z168,생활!$D$178))=0,IF(Z168="","",SUMIF($B$149:$C$176,Z168,$C$149)),IF(Z168="","",SUMIF(생활!$C$178:$AC$187,Z168,생활!$D$178))),"")</f>
        <v/>
      </c>
      <c r="AD168" s="96"/>
      <c r="AE168" s="96"/>
      <c r="AF168" s="96" t="str">
        <f>IFERROR(IF(IF(AD168="","",SUMIF(생활!$C$178:$AC$187,AD168,생활!$D$178))=0,IF(AD168="","",SUMIF($AQ$149:$AR$176,AD168,$AR$149)),IF(AD168="","",SUMIF(생활!$C$178:$AC$187,AD168,생활!$D$178))),"")</f>
        <v/>
      </c>
      <c r="AG168" s="138" t="str">
        <f>IFERROR(IF(IF(AD168="","",SUMIF(생활!$C$178:$AC$187,AD168,생활!$D$178))=0,IF(AD168="","",SUMIF($B$149:$C$176,AD168,$C$149)),IF(AD168="","",SUMIF(생활!$C$178:$AC$187,AD168,생활!$D$178))),"")</f>
        <v/>
      </c>
      <c r="AH168" s="536"/>
      <c r="AI168" s="96"/>
      <c r="AJ168" s="96"/>
      <c r="AK168" s="537"/>
      <c r="AL168" s="96"/>
      <c r="AM168" s="96"/>
      <c r="AN168" s="96"/>
      <c r="AO168" s="479"/>
      <c r="AQ168" s="147" t="s">
        <v>1503</v>
      </c>
      <c r="AR168" s="146" t="e">
        <f t="shared" si="37"/>
        <v>#VALUE!</v>
      </c>
      <c r="AS168" s="147"/>
    </row>
    <row r="169" spans="2:45" ht="14.45" hidden="1" customHeight="1">
      <c r="B169" s="466" t="s">
        <v>1504</v>
      </c>
      <c r="C169" s="96"/>
      <c r="D169" s="532" t="e">
        <f t="shared" si="43"/>
        <v>#VALUE!</v>
      </c>
      <c r="E169" s="140" t="str">
        <f t="shared" si="44"/>
        <v/>
      </c>
      <c r="F169" s="533" t="str">
        <f t="shared" si="39"/>
        <v/>
      </c>
      <c r="G169" s="148" t="e">
        <f t="shared" si="45"/>
        <v>#DIV/0!</v>
      </c>
      <c r="H169" s="140" t="e">
        <f t="shared" si="46"/>
        <v>#DIV/0!</v>
      </c>
      <c r="I169" s="140" t="str">
        <f t="shared" si="42"/>
        <v/>
      </c>
      <c r="J169" s="536"/>
      <c r="K169" s="537"/>
      <c r="L169" s="96"/>
      <c r="M169" s="96"/>
      <c r="N169" s="96"/>
      <c r="O169" s="96"/>
      <c r="P169" s="96"/>
      <c r="Q169" s="96"/>
      <c r="R169" s="536"/>
      <c r="S169" s="96"/>
      <c r="T169" s="96" t="str">
        <f>IFERROR(IF(IF(R169="","",SUMIF(생활!$C$178:$AC$187,R169,생활!$D$178))=0,IF(R169="","",SUMIF($AQ$149:$AR$176,R169,$AR$149)),IF(R169="","",SUMIF(생활!$C$178:$AC$187,R169,생활!$D$178))),"")</f>
        <v/>
      </c>
      <c r="U169" s="546" t="str">
        <f>IFERROR(IF(IF(R169="","",SUMIF(생활!$C$178:$AC$187,R169,생활!$D$178))=0,IF(R169="","",SUMIF($B$149:$C$176,R169,$C$149)),IF(R169="","",SUMIF(생활!$C$178:$AC$187,R169,생활!$D$178))),"")</f>
        <v/>
      </c>
      <c r="V169" s="96"/>
      <c r="W169" s="96"/>
      <c r="X169" s="96" t="str">
        <f>IFERROR(IF(IF(V169="","",SUMIF(생활!$C$178:$AC$187,V169,생활!$D$178))=0,IF(V169="","",SUMIF($AQ$149:$AR$176,V169,$AR$149)),IF(V169="","",SUMIF(생활!$C$178:$AC$187,V169,생활!$D$178))),"")</f>
        <v/>
      </c>
      <c r="Y169" s="138" t="str">
        <f>IFERROR(IF(IF(V169="","",SUMIF(생활!$C$178:$AC$187,V169,생활!$D$178))=0,IF(V169="","",SUMIF($B$149:$C$176,V169,$C$149)),IF(V169="","",SUMIF(생활!$C$178:$AC$187,V169,생활!$D$178))),"")</f>
        <v/>
      </c>
      <c r="Z169" s="536"/>
      <c r="AA169" s="96"/>
      <c r="AB169" s="96" t="str">
        <f>IFERROR(IF(IF(Z169="","",SUMIF(생활!$C$178:$AC$187,Z169,생활!$D$178))=0,IF(Z169="","",SUMIF($AQ$149:$AR$176,Z169,$AR$149)),IF(Z169="","",SUMIF(생활!$C$178:$AC$187,Z169,생활!$D$178))),"")</f>
        <v/>
      </c>
      <c r="AC169" s="546" t="str">
        <f>IFERROR(IF(IF(Z169="","",SUMIF(생활!$C$178:$AC$187,Z169,생활!$D$178))=0,IF(Z169="","",SUMIF($B$149:$C$176,Z169,$C$149)),IF(Z169="","",SUMIF(생활!$C$178:$AC$187,Z169,생활!$D$178))),"")</f>
        <v/>
      </c>
      <c r="AD169" s="96"/>
      <c r="AE169" s="96"/>
      <c r="AF169" s="96" t="str">
        <f>IFERROR(IF(IF(AD169="","",SUMIF(생활!$C$178:$AC$187,AD169,생활!$D$178))=0,IF(AD169="","",SUMIF($AQ$149:$AR$176,AD169,$AR$149)),IF(AD169="","",SUMIF(생활!$C$178:$AC$187,AD169,생활!$D$178))),"")</f>
        <v/>
      </c>
      <c r="AG169" s="138" t="str">
        <f>IFERROR(IF(IF(AD169="","",SUMIF(생활!$C$178:$AC$187,AD169,생활!$D$178))=0,IF(AD169="","",SUMIF($B$149:$C$176,AD169,$C$149)),IF(AD169="","",SUMIF(생활!$C$178:$AC$187,AD169,생활!$D$178))),"")</f>
        <v/>
      </c>
      <c r="AH169" s="536"/>
      <c r="AI169" s="96"/>
      <c r="AJ169" s="96"/>
      <c r="AK169" s="537"/>
      <c r="AL169" s="96"/>
      <c r="AM169" s="96"/>
      <c r="AN169" s="96"/>
      <c r="AO169" s="479"/>
      <c r="AQ169" s="147" t="s">
        <v>1504</v>
      </c>
      <c r="AR169" s="146" t="e">
        <f t="shared" si="37"/>
        <v>#VALUE!</v>
      </c>
      <c r="AS169" s="147"/>
    </row>
    <row r="170" spans="2:45" ht="14.45" customHeight="1">
      <c r="B170" s="466" t="s">
        <v>1313</v>
      </c>
      <c r="C170" s="96">
        <v>0</v>
      </c>
      <c r="D170" s="532">
        <f t="shared" ca="1" si="43"/>
        <v>261.7</v>
      </c>
      <c r="E170" s="140" t="str">
        <f t="shared" ca="1" si="44"/>
        <v/>
      </c>
      <c r="F170" s="533" t="str">
        <f t="shared" ca="1" si="39"/>
        <v/>
      </c>
      <c r="G170" s="148">
        <f t="shared" ca="1" si="45"/>
        <v>261.7</v>
      </c>
      <c r="H170" s="140" t="str">
        <f t="shared" ca="1" si="46"/>
        <v/>
      </c>
      <c r="I170" s="140" t="str">
        <f t="shared" ca="1" si="42"/>
        <v/>
      </c>
      <c r="J170" s="536">
        <v>2</v>
      </c>
      <c r="K170" s="537">
        <v>1</v>
      </c>
      <c r="L170" s="96">
        <v>40</v>
      </c>
      <c r="M170" s="96">
        <f>IF(L170=1,1,ROUNDDOWN((1-$I$8)*L170,0))</f>
        <v>38</v>
      </c>
      <c r="N170" s="96">
        <v>14450</v>
      </c>
      <c r="O170" s="96">
        <f t="shared" si="48"/>
        <v>13872</v>
      </c>
      <c r="P170" s="96">
        <v>1152</v>
      </c>
      <c r="Q170" s="96">
        <f t="shared" si="49"/>
        <v>1100</v>
      </c>
      <c r="R170" s="536" t="s">
        <v>164</v>
      </c>
      <c r="S170" s="96">
        <v>140</v>
      </c>
      <c r="T170" s="96">
        <f ca="1">IFERROR(IF(IF(R170="","",SUMIF(생활!$C$178:$AC$187,R170,생활!$D$178))=0,IF(R170="","",SUMIF($AQ$149:$AR$176,R170,$AR$149)),IF(R170="","",SUMIF(생활!$C$178:$AC$187,R170,생활!$D$178))),"")</f>
        <v>0.01</v>
      </c>
      <c r="U170" s="546">
        <f ca="1">IFERROR(IF(IF(R170="","",SUMIF(생활!$C$178:$AC$187,R170,생활!$D$178))=0,IF(R170="","",SUMIF($B$149:$C$176,R170,$C$149)),IF(R170="","",SUMIF(생활!$C$178:$AC$187,R170,생활!$D$178))),"")</f>
        <v>0.01</v>
      </c>
      <c r="V170" s="96" t="s">
        <v>168</v>
      </c>
      <c r="W170" s="96">
        <v>69</v>
      </c>
      <c r="X170" s="96">
        <f ca="1">IFERROR(IF(IF(V170="","",SUMIF(생활!$C$178:$AC$187,V170,생활!$D$178))=0,IF(V170="","",SUMIF($AQ$149:$AR$176,V170,$AR$149)),IF(V170="","",SUMIF(생활!$C$178:$AC$187,V170,생활!$D$178))),"")</f>
        <v>0.3</v>
      </c>
      <c r="Y170" s="138">
        <f ca="1">IFERROR(IF(IF(V170="","",SUMIF(생활!$C$178:$AC$187,V170,생활!$D$178))=0,IF(V170="","",SUMIF($B$149:$C$176,V170,$C$149)),IF(V170="","",SUMIF(생활!$C$178:$AC$187,V170,생활!$D$178))),"")</f>
        <v>0.3</v>
      </c>
      <c r="Z170" s="536" t="s">
        <v>169</v>
      </c>
      <c r="AA170" s="96">
        <v>69</v>
      </c>
      <c r="AB170" s="96">
        <f ca="1">IFERROR(IF(IF(Z170="","",SUMIF(생활!$C$178:$AC$187,Z170,생활!$D$178))=0,IF(Z170="","",SUMIF($AQ$149:$AR$176,Z170,$AR$149)),IF(Z170="","",SUMIF(생활!$C$178:$AC$187,Z170,생활!$D$178))),"")</f>
        <v>2.8</v>
      </c>
      <c r="AC170" s="546">
        <f ca="1">IFERROR(IF(IF(Z170="","",SUMIF(생활!$C$178:$AC$187,Z170,생활!$D$178))=0,IF(Z170="","",SUMIF($B$149:$C$176,Z170,$C$149)),IF(Z170="","",SUMIF(생활!$C$178:$AC$187,Z170,생활!$D$178))),"")</f>
        <v>2.8</v>
      </c>
      <c r="AD170" s="96" t="s">
        <v>170</v>
      </c>
      <c r="AE170" s="96">
        <v>14</v>
      </c>
      <c r="AF170" s="96">
        <f ca="1">IFERROR(IF(IF(AD170="","",SUMIF(생활!$C$178:$AC$187,AD170,생활!$D$178))=0,IF(AD170="","",SUMIF($AQ$149:$AR$176,AD170,$AR$149)),IF(AD170="","",SUMIF(생활!$C$178:$AC$187,AD170,생활!$D$178))),"")</f>
        <v>0.6</v>
      </c>
      <c r="AG170" s="138">
        <f ca="1">IFERROR(IF(IF(AD170="","",SUMIF(생활!$C$178:$AC$187,AD170,생활!$D$178))=0,IF(AD170="","",SUMIF($B$149:$C$176,AD170,$C$149)),IF(AD170="","",SUMIF(생활!$C$178:$AC$187,AD170,생활!$D$178))),"")</f>
        <v>0.6</v>
      </c>
      <c r="AH170" s="536"/>
      <c r="AI170" s="96"/>
      <c r="AJ170" s="96"/>
      <c r="AK170" s="537"/>
      <c r="AL170" s="96"/>
      <c r="AM170" s="96"/>
      <c r="AN170" s="96"/>
      <c r="AO170" s="479"/>
      <c r="AQ170" s="147" t="s">
        <v>1313</v>
      </c>
      <c r="AR170" s="146">
        <f t="shared" ca="1" si="37"/>
        <v>261.7</v>
      </c>
      <c r="AS170" s="147"/>
    </row>
    <row r="171" spans="2:45" ht="14.45" customHeight="1">
      <c r="B171" s="466" t="s">
        <v>1314</v>
      </c>
      <c r="C171" s="96">
        <v>0</v>
      </c>
      <c r="D171" s="532">
        <f t="shared" ca="1" si="43"/>
        <v>96.1</v>
      </c>
      <c r="E171" s="140" t="str">
        <f t="shared" ca="1" si="44"/>
        <v/>
      </c>
      <c r="F171" s="533" t="str">
        <f t="shared" ca="1" si="39"/>
        <v/>
      </c>
      <c r="G171" s="148">
        <f t="shared" ca="1" si="45"/>
        <v>96.1</v>
      </c>
      <c r="H171" s="140" t="str">
        <f t="shared" ca="1" si="46"/>
        <v/>
      </c>
      <c r="I171" s="140" t="str">
        <f t="shared" ca="1" si="42"/>
        <v/>
      </c>
      <c r="J171" s="536">
        <v>2</v>
      </c>
      <c r="K171" s="537">
        <v>1</v>
      </c>
      <c r="L171" s="96">
        <v>40</v>
      </c>
      <c r="M171" s="96">
        <f t="shared" si="47"/>
        <v>38</v>
      </c>
      <c r="N171" s="96">
        <v>14450</v>
      </c>
      <c r="O171" s="96">
        <f t="shared" si="48"/>
        <v>13872</v>
      </c>
      <c r="P171" s="96">
        <v>1152</v>
      </c>
      <c r="Q171" s="96">
        <f t="shared" si="49"/>
        <v>1100</v>
      </c>
      <c r="R171" s="536" t="s">
        <v>164</v>
      </c>
      <c r="S171" s="96">
        <v>140</v>
      </c>
      <c r="T171" s="96">
        <f ca="1">IFERROR(IF(IF(R171="","",SUMIF(생활!$C$178:$AC$187,R171,생활!$D$178))=0,IF(R171="","",SUMIF($AQ$149:$AR$176,R171,$AR$149)),IF(R171="","",SUMIF(생활!$C$178:$AC$187,R171,생활!$D$178))),"")</f>
        <v>0.01</v>
      </c>
      <c r="U171" s="546">
        <f ca="1">IFERROR(IF(IF(R171="","",SUMIF(생활!$C$178:$AC$187,R171,생활!$D$178))=0,IF(R171="","",SUMIF($B$149:$C$176,R171,$C$149)),IF(R171="","",SUMIF(생활!$C$178:$AC$187,R171,생활!$D$178))),"")</f>
        <v>0.01</v>
      </c>
      <c r="V171" s="96" t="s">
        <v>165</v>
      </c>
      <c r="W171" s="96">
        <v>69</v>
      </c>
      <c r="X171" s="96">
        <f ca="1">IFERROR(IF(IF(V171="","",SUMIF(생활!$C$178:$AC$187,V171,생활!$D$178))=0,IF(V171="","",SUMIF($AQ$149:$AR$176,V171,$AR$149)),IF(V171="","",SUMIF(생활!$C$178:$AC$187,V171,생활!$D$178))),"")</f>
        <v>0.4</v>
      </c>
      <c r="Y171" s="138">
        <f ca="1">IFERROR(IF(IF(V171="","",SUMIF(생활!$C$178:$AC$187,V171,생활!$D$178))=0,IF(V171="","",SUMIF($B$149:$C$176,V171,$C$149)),IF(V171="","",SUMIF(생활!$C$178:$AC$187,V171,생활!$D$178))),"")</f>
        <v>0.4</v>
      </c>
      <c r="Z171" s="536" t="s">
        <v>168</v>
      </c>
      <c r="AA171" s="96">
        <v>69</v>
      </c>
      <c r="AB171" s="96">
        <f ca="1">IFERROR(IF(IF(Z171="","",SUMIF(생활!$C$178:$AC$187,Z171,생활!$D$178))=0,IF(Z171="","",SUMIF($AQ$149:$AR$176,Z171,$AR$149)),IF(Z171="","",SUMIF(생활!$C$178:$AC$187,Z171,생활!$D$178))),"")</f>
        <v>0.3</v>
      </c>
      <c r="AC171" s="546">
        <f ca="1">IFERROR(IF(IF(Z171="","",SUMIF(생활!$C$178:$AC$187,Z171,생활!$D$178))=0,IF(Z171="","",SUMIF($B$149:$C$176,Z171,$C$149)),IF(Z171="","",SUMIF(생활!$C$178:$AC$187,Z171,생활!$D$178))),"")</f>
        <v>0.3</v>
      </c>
      <c r="AD171" s="96" t="s">
        <v>170</v>
      </c>
      <c r="AE171" s="96">
        <v>14</v>
      </c>
      <c r="AF171" s="96">
        <f ca="1">IFERROR(IF(IF(AD171="","",SUMIF(생활!$C$178:$AC$187,AD171,생활!$D$178))=0,IF(AD171="","",SUMIF($AQ$149:$AR$176,AD171,$AR$149)),IF(AD171="","",SUMIF(생활!$C$178:$AC$187,AD171,생활!$D$178))),"")</f>
        <v>0.6</v>
      </c>
      <c r="AG171" s="138">
        <f ca="1">IFERROR(IF(IF(AD171="","",SUMIF(생활!$C$178:$AC$187,AD171,생활!$D$178))=0,IF(AD171="","",SUMIF($B$149:$C$176,AD171,$C$149)),IF(AD171="","",SUMIF(생활!$C$178:$AC$187,AD171,생활!$D$178))),"")</f>
        <v>0.6</v>
      </c>
      <c r="AH171" s="536"/>
      <c r="AI171" s="96"/>
      <c r="AJ171" s="96"/>
      <c r="AK171" s="537"/>
      <c r="AL171" s="96"/>
      <c r="AM171" s="96"/>
      <c r="AN171" s="96"/>
      <c r="AO171" s="479"/>
      <c r="AQ171" s="147" t="s">
        <v>1314</v>
      </c>
      <c r="AR171" s="146">
        <f t="shared" ca="1" si="37"/>
        <v>96.1</v>
      </c>
      <c r="AS171" s="147"/>
    </row>
    <row r="172" spans="2:45" ht="14.45" customHeight="1">
      <c r="B172" s="466" t="s">
        <v>1315</v>
      </c>
      <c r="C172" s="96">
        <v>0</v>
      </c>
      <c r="D172" s="532">
        <f t="shared" ca="1" si="43"/>
        <v>268.60000000000002</v>
      </c>
      <c r="E172" s="140" t="str">
        <f t="shared" ca="1" si="44"/>
        <v/>
      </c>
      <c r="F172" s="533" t="str">
        <f t="shared" ca="1" si="39"/>
        <v/>
      </c>
      <c r="G172" s="148">
        <f t="shared" ca="1" si="45"/>
        <v>268.60000000000002</v>
      </c>
      <c r="H172" s="140" t="str">
        <f t="shared" ca="1" si="46"/>
        <v/>
      </c>
      <c r="I172" s="140" t="str">
        <f t="shared" ca="1" si="42"/>
        <v/>
      </c>
      <c r="J172" s="536">
        <v>2</v>
      </c>
      <c r="K172" s="537">
        <v>1</v>
      </c>
      <c r="L172" s="96">
        <v>40</v>
      </c>
      <c r="M172" s="96">
        <f t="shared" si="47"/>
        <v>38</v>
      </c>
      <c r="N172" s="96">
        <v>14450</v>
      </c>
      <c r="O172" s="96">
        <f t="shared" si="48"/>
        <v>13872</v>
      </c>
      <c r="P172" s="96">
        <v>1152</v>
      </c>
      <c r="Q172" s="96">
        <f t="shared" si="49"/>
        <v>1100</v>
      </c>
      <c r="R172" s="536" t="s">
        <v>164</v>
      </c>
      <c r="S172" s="96">
        <v>140</v>
      </c>
      <c r="T172" s="96">
        <f ca="1">IFERROR(IF(IF(R172="","",SUMIF(생활!$C$178:$AC$187,R172,생활!$D$178))=0,IF(R172="","",SUMIF($AQ$149:$AR$176,R172,$AR$149)),IF(R172="","",SUMIF(생활!$C$178:$AC$187,R172,생활!$D$178))),"")</f>
        <v>0.01</v>
      </c>
      <c r="U172" s="546">
        <f ca="1">IFERROR(IF(IF(R172="","",SUMIF(생활!$C$178:$AC$187,R172,생활!$D$178))=0,IF(R172="","",SUMIF($B$149:$C$176,R172,$C$149)),IF(R172="","",SUMIF(생활!$C$178:$AC$187,R172,생활!$D$178))),"")</f>
        <v>0.01</v>
      </c>
      <c r="V172" s="96" t="s">
        <v>169</v>
      </c>
      <c r="W172" s="96">
        <v>69</v>
      </c>
      <c r="X172" s="96">
        <f ca="1">IFERROR(IF(IF(V172="","",SUMIF(생활!$C$178:$AC$187,V172,생활!$D$178))=0,IF(V172="","",SUMIF($AQ$149:$AR$176,V172,$AR$149)),IF(V172="","",SUMIF(생활!$C$178:$AC$187,V172,생활!$D$178))),"")</f>
        <v>2.8</v>
      </c>
      <c r="Y172" s="138">
        <f ca="1">IFERROR(IF(IF(V172="","",SUMIF(생활!$C$178:$AC$187,V172,생활!$D$178))=0,IF(V172="","",SUMIF($B$149:$C$176,V172,$C$149)),IF(V172="","",SUMIF(생활!$C$178:$AC$187,V172,생활!$D$178))),"")</f>
        <v>2.8</v>
      </c>
      <c r="Z172" s="536" t="s">
        <v>167</v>
      </c>
      <c r="AA172" s="96">
        <v>69</v>
      </c>
      <c r="AB172" s="96">
        <f ca="1">IFERROR(IF(IF(Z172="","",SUMIF(생활!$C$178:$AC$187,Z172,생활!$D$178))=0,IF(Z172="","",SUMIF($AQ$149:$AR$176,Z172,$AR$149)),IF(Z172="","",SUMIF(생활!$C$178:$AC$187,Z172,생활!$D$178))),"")</f>
        <v>0.4</v>
      </c>
      <c r="AC172" s="546">
        <f ca="1">IFERROR(IF(IF(Z172="","",SUMIF(생활!$C$178:$AC$187,Z172,생활!$D$178))=0,IF(Z172="","",SUMIF($B$149:$C$176,Z172,$C$149)),IF(Z172="","",SUMIF(생활!$C$178:$AC$187,Z172,생활!$D$178))),"")</f>
        <v>0.4</v>
      </c>
      <c r="AD172" s="96" t="s">
        <v>170</v>
      </c>
      <c r="AE172" s="96">
        <v>14</v>
      </c>
      <c r="AF172" s="96">
        <f ca="1">IFERROR(IF(IF(AD172="","",SUMIF(생활!$C$178:$AC$187,AD172,생활!$D$178))=0,IF(AD172="","",SUMIF($AQ$149:$AR$176,AD172,$AR$149)),IF(AD172="","",SUMIF(생활!$C$178:$AC$187,AD172,생활!$D$178))),"")</f>
        <v>0.6</v>
      </c>
      <c r="AG172" s="138">
        <f ca="1">IFERROR(IF(IF(AD172="","",SUMIF(생활!$C$178:$AC$187,AD172,생활!$D$178))=0,IF(AD172="","",SUMIF($B$149:$C$176,AD172,$C$149)),IF(AD172="","",SUMIF(생활!$C$178:$AC$187,AD172,생활!$D$178))),"")</f>
        <v>0.6</v>
      </c>
      <c r="AH172" s="536"/>
      <c r="AI172" s="96"/>
      <c r="AJ172" s="96"/>
      <c r="AK172" s="537"/>
      <c r="AL172" s="96"/>
      <c r="AM172" s="96"/>
      <c r="AN172" s="96"/>
      <c r="AO172" s="479"/>
      <c r="AQ172" s="147" t="s">
        <v>1315</v>
      </c>
      <c r="AR172" s="146">
        <f t="shared" ca="1" si="37"/>
        <v>268.60000000000002</v>
      </c>
      <c r="AS172" s="147"/>
    </row>
    <row r="173" spans="2:45" ht="14.45" customHeight="1">
      <c r="B173" s="466" t="s">
        <v>1316</v>
      </c>
      <c r="C173" s="96">
        <v>0</v>
      </c>
      <c r="D173" s="532">
        <f t="shared" ca="1" si="43"/>
        <v>302.01</v>
      </c>
      <c r="E173" s="140" t="str">
        <f t="shared" ca="1" si="44"/>
        <v/>
      </c>
      <c r="F173" s="533" t="str">
        <f t="shared" ca="1" si="39"/>
        <v/>
      </c>
      <c r="G173" s="148">
        <f t="shared" ca="1" si="45"/>
        <v>302.01</v>
      </c>
      <c r="H173" s="140" t="str">
        <f t="shared" ca="1" si="46"/>
        <v/>
      </c>
      <c r="I173" s="140" t="str">
        <f t="shared" ca="1" si="42"/>
        <v/>
      </c>
      <c r="J173" s="536">
        <v>2</v>
      </c>
      <c r="K173" s="537">
        <v>1</v>
      </c>
      <c r="L173" s="96">
        <v>40</v>
      </c>
      <c r="M173" s="96">
        <f t="shared" si="47"/>
        <v>38</v>
      </c>
      <c r="N173" s="96">
        <v>14450</v>
      </c>
      <c r="O173" s="96">
        <f t="shared" si="48"/>
        <v>13872</v>
      </c>
      <c r="P173" s="96">
        <v>1152</v>
      </c>
      <c r="Q173" s="96">
        <f t="shared" si="49"/>
        <v>1100</v>
      </c>
      <c r="R173" s="536" t="s">
        <v>164</v>
      </c>
      <c r="S173" s="96">
        <v>161</v>
      </c>
      <c r="T173" s="96">
        <f ca="1">IFERROR(IF(IF(R173="","",SUMIF(생활!$C$178:$AC$187,R173,생활!$D$178))=0,IF(R173="","",SUMIF($AQ$149:$AR$176,R173,$AR$149)),IF(R173="","",SUMIF(생활!$C$178:$AC$187,R173,생활!$D$178))),"")</f>
        <v>0.01</v>
      </c>
      <c r="U173" s="546">
        <f ca="1">IFERROR(IF(IF(R173="","",SUMIF(생활!$C$178:$AC$187,R173,생활!$D$178))=0,IF(R173="","",SUMIF($B$149:$C$176,R173,$C$149)),IF(R173="","",SUMIF(생활!$C$178:$AC$187,R173,생활!$D$178))),"")</f>
        <v>0.01</v>
      </c>
      <c r="V173" s="96" t="s">
        <v>165</v>
      </c>
      <c r="W173" s="96">
        <v>79</v>
      </c>
      <c r="X173" s="96">
        <f ca="1">IFERROR(IF(IF(V173="","",SUMIF(생활!$C$178:$AC$187,V173,생활!$D$178))=0,IF(V173="","",SUMIF($AQ$149:$AR$176,V173,$AR$149)),IF(V173="","",SUMIF(생활!$C$178:$AC$187,V173,생활!$D$178))),"")</f>
        <v>0.4</v>
      </c>
      <c r="Y173" s="138">
        <f ca="1">IFERROR(IF(IF(V173="","",SUMIF(생활!$C$178:$AC$187,V173,생활!$D$178))=0,IF(V173="","",SUMIF($B$149:$C$176,V173,$C$149)),IF(V173="","",SUMIF(생활!$C$178:$AC$187,V173,생활!$D$178))),"")</f>
        <v>0.4</v>
      </c>
      <c r="Z173" s="536" t="s">
        <v>169</v>
      </c>
      <c r="AA173" s="96">
        <v>79</v>
      </c>
      <c r="AB173" s="96">
        <f ca="1">IFERROR(IF(IF(Z173="","",SUMIF(생활!$C$178:$AC$187,Z173,생활!$D$178))=0,IF(Z173="","",SUMIF($AQ$149:$AR$176,Z173,$AR$149)),IF(Z173="","",SUMIF(생활!$C$178:$AC$187,Z173,생활!$D$178))),"")</f>
        <v>2.8</v>
      </c>
      <c r="AC173" s="546">
        <f ca="1">IFERROR(IF(IF(Z173="","",SUMIF(생활!$C$178:$AC$187,Z173,생활!$D$178))=0,IF(Z173="","",SUMIF($B$149:$C$176,Z173,$C$149)),IF(Z173="","",SUMIF(생활!$C$178:$AC$187,Z173,생활!$D$178))),"")</f>
        <v>2.8</v>
      </c>
      <c r="AD173" s="96" t="s">
        <v>170</v>
      </c>
      <c r="AE173" s="96">
        <v>16</v>
      </c>
      <c r="AF173" s="96">
        <f ca="1">IFERROR(IF(IF(AD173="","",SUMIF(생활!$C$178:$AC$187,AD173,생활!$D$178))=0,IF(AD173="","",SUMIF($AQ$149:$AR$176,AD173,$AR$149)),IF(AD173="","",SUMIF(생활!$C$178:$AC$187,AD173,생활!$D$178))),"")</f>
        <v>0.6</v>
      </c>
      <c r="AG173" s="138">
        <f ca="1">IFERROR(IF(IF(AD173="","",SUMIF(생활!$C$178:$AC$187,AD173,생활!$D$178))=0,IF(AD173="","",SUMIF($B$149:$C$176,AD173,$C$149)),IF(AD173="","",SUMIF(생활!$C$178:$AC$187,AD173,생활!$D$178))),"")</f>
        <v>0.6</v>
      </c>
      <c r="AH173" s="536"/>
      <c r="AI173" s="96"/>
      <c r="AJ173" s="96"/>
      <c r="AK173" s="537"/>
      <c r="AL173" s="96"/>
      <c r="AM173" s="96"/>
      <c r="AN173" s="96"/>
      <c r="AO173" s="479"/>
      <c r="AQ173" s="147" t="s">
        <v>1316</v>
      </c>
      <c r="AR173" s="146">
        <f t="shared" ca="1" si="37"/>
        <v>302.01</v>
      </c>
      <c r="AS173" s="147"/>
    </row>
    <row r="174" spans="2:45" ht="14.45" customHeight="1">
      <c r="B174" s="466" t="s">
        <v>1317</v>
      </c>
      <c r="C174" s="96">
        <v>0</v>
      </c>
      <c r="D174" s="532">
        <f t="shared" ca="1" si="43"/>
        <v>118.54</v>
      </c>
      <c r="E174" s="140" t="str">
        <f t="shared" ca="1" si="44"/>
        <v/>
      </c>
      <c r="F174" s="533" t="str">
        <f t="shared" ca="1" si="39"/>
        <v/>
      </c>
      <c r="G174" s="148">
        <f t="shared" ca="1" si="45"/>
        <v>118.54</v>
      </c>
      <c r="H174" s="140" t="str">
        <f t="shared" ca="1" si="46"/>
        <v/>
      </c>
      <c r="I174" s="140" t="str">
        <f t="shared" ca="1" si="42"/>
        <v/>
      </c>
      <c r="J174" s="536">
        <v>2</v>
      </c>
      <c r="K174" s="537">
        <v>1</v>
      </c>
      <c r="L174" s="96">
        <v>40</v>
      </c>
      <c r="M174" s="96">
        <f t="shared" si="47"/>
        <v>38</v>
      </c>
      <c r="N174" s="96">
        <v>14450</v>
      </c>
      <c r="O174" s="96">
        <f t="shared" si="48"/>
        <v>13872</v>
      </c>
      <c r="P174" s="96">
        <v>1152</v>
      </c>
      <c r="Q174" s="96">
        <f t="shared" si="49"/>
        <v>1100</v>
      </c>
      <c r="R174" s="536" t="s">
        <v>164</v>
      </c>
      <c r="S174" s="96">
        <v>194</v>
      </c>
      <c r="T174" s="96">
        <f ca="1">IFERROR(IF(IF(R174="","",SUMIF(생활!$C$178:$AC$187,R174,생활!$D$178))=0,IF(R174="","",SUMIF($AQ$149:$AR$176,R174,$AR$149)),IF(R174="","",SUMIF(생활!$C$178:$AC$187,R174,생활!$D$178))),"")</f>
        <v>0.01</v>
      </c>
      <c r="U174" s="546">
        <f ca="1">IFERROR(IF(IF(R174="","",SUMIF(생활!$C$178:$AC$187,R174,생활!$D$178))=0,IF(R174="","",SUMIF($B$149:$C$176,R174,$C$149)),IF(R174="","",SUMIF(생활!$C$178:$AC$187,R174,생활!$D$178))),"")</f>
        <v>0.01</v>
      </c>
      <c r="V174" s="96" t="s">
        <v>168</v>
      </c>
      <c r="W174" s="96">
        <v>96</v>
      </c>
      <c r="X174" s="96">
        <f ca="1">IFERROR(IF(IF(V174="","",SUMIF(생활!$C$178:$AC$187,V174,생활!$D$178))=0,IF(V174="","",SUMIF($AQ$149:$AR$176,V174,$AR$149)),IF(V174="","",SUMIF(생활!$C$178:$AC$187,V174,생활!$D$178))),"")</f>
        <v>0.3</v>
      </c>
      <c r="Y174" s="138">
        <f ca="1">IFERROR(IF(IF(V174="","",SUMIF(생활!$C$178:$AC$187,V174,생활!$D$178))=0,IF(V174="","",SUMIF($B$149:$C$176,V174,$C$149)),IF(V174="","",SUMIF(생활!$C$178:$AC$187,V174,생활!$D$178))),"")</f>
        <v>0.3</v>
      </c>
      <c r="Z174" s="536" t="s">
        <v>165</v>
      </c>
      <c r="AA174" s="96">
        <v>96</v>
      </c>
      <c r="AB174" s="96">
        <f ca="1">IFERROR(IF(IF(Z174="","",SUMIF(생활!$C$178:$AC$187,Z174,생활!$D$178))=0,IF(Z174="","",SUMIF($AQ$149:$AR$176,Z174,$AR$149)),IF(Z174="","",SUMIF(생활!$C$178:$AC$187,Z174,생활!$D$178))),"")</f>
        <v>0.4</v>
      </c>
      <c r="AC174" s="546">
        <f ca="1">IFERROR(IF(IF(Z174="","",SUMIF(생활!$C$178:$AC$187,Z174,생활!$D$178))=0,IF(Z174="","",SUMIF($B$149:$C$176,Z174,$C$149)),IF(Z174="","",SUMIF(생활!$C$178:$AC$187,Z174,생활!$D$178))),"")</f>
        <v>0.4</v>
      </c>
      <c r="AD174" s="96" t="s">
        <v>171</v>
      </c>
      <c r="AE174" s="96">
        <v>19</v>
      </c>
      <c r="AF174" s="96">
        <f ca="1">IFERROR(IF(IF(AD174="","",SUMIF(생활!$C$178:$AC$187,AD174,생활!$D$178))=0,IF(AD174="","",SUMIF($AQ$149:$AR$176,AD174,$AR$149)),IF(AD174="","",SUMIF(생활!$C$178:$AC$187,AD174,생활!$D$178))),"")</f>
        <v>0.6</v>
      </c>
      <c r="AG174" s="138">
        <f ca="1">IFERROR(IF(IF(AD174="","",SUMIF(생활!$C$178:$AC$187,AD174,생활!$D$178))=0,IF(AD174="","",SUMIF($B$149:$C$176,AD174,$C$149)),IF(AD174="","",SUMIF(생활!$C$178:$AC$187,AD174,생활!$D$178))),"")</f>
        <v>0.6</v>
      </c>
      <c r="AH174" s="536"/>
      <c r="AI174" s="96"/>
      <c r="AJ174" s="96"/>
      <c r="AK174" s="537"/>
      <c r="AL174" s="96"/>
      <c r="AM174" s="96"/>
      <c r="AN174" s="96"/>
      <c r="AO174" s="479"/>
      <c r="AQ174" s="147" t="s">
        <v>1317</v>
      </c>
      <c r="AR174" s="146">
        <f t="shared" ca="1" si="37"/>
        <v>118.54</v>
      </c>
      <c r="AS174" s="147"/>
    </row>
    <row r="175" spans="2:45" ht="14.45" customHeight="1">
      <c r="B175" s="466" t="s">
        <v>1318</v>
      </c>
      <c r="C175" s="96">
        <v>0</v>
      </c>
      <c r="D175" s="532">
        <f t="shared" ca="1" si="43"/>
        <v>180.57</v>
      </c>
      <c r="E175" s="140" t="str">
        <f t="shared" ca="1" si="44"/>
        <v/>
      </c>
      <c r="F175" s="533" t="str">
        <f t="shared" ca="1" si="39"/>
        <v/>
      </c>
      <c r="G175" s="148">
        <f t="shared" ca="1" si="45"/>
        <v>180.57</v>
      </c>
      <c r="H175" s="140" t="str">
        <f t="shared" ca="1" si="46"/>
        <v/>
      </c>
      <c r="I175" s="140" t="str">
        <f t="shared" ca="1" si="42"/>
        <v/>
      </c>
      <c r="J175" s="536">
        <v>2</v>
      </c>
      <c r="K175" s="537">
        <v>1</v>
      </c>
      <c r="L175" s="96">
        <v>40</v>
      </c>
      <c r="M175" s="96">
        <f t="shared" si="47"/>
        <v>38</v>
      </c>
      <c r="N175" s="96">
        <v>14450</v>
      </c>
      <c r="O175" s="96">
        <f t="shared" si="48"/>
        <v>13872</v>
      </c>
      <c r="P175" s="96">
        <v>1152</v>
      </c>
      <c r="Q175" s="96">
        <f t="shared" si="49"/>
        <v>1100</v>
      </c>
      <c r="R175" s="536" t="s">
        <v>164</v>
      </c>
      <c r="S175" s="96">
        <v>217</v>
      </c>
      <c r="T175" s="96">
        <f ca="1">IFERROR(IF(IF(R175="","",SUMIF(생활!$C$178:$AC$187,R175,생활!$D$178))=0,IF(R175="","",SUMIF($AQ$149:$AR$176,R175,$AR$149)),IF(R175="","",SUMIF(생활!$C$178:$AC$187,R175,생활!$D$178))),"")</f>
        <v>0.01</v>
      </c>
      <c r="U175" s="546">
        <f ca="1">IFERROR(IF(IF(R175="","",SUMIF(생활!$C$178:$AC$187,R175,생활!$D$178))=0,IF(R175="","",SUMIF($B$149:$C$176,R175,$C$149)),IF(R175="","",SUMIF(생활!$C$178:$AC$187,R175,생활!$D$178))),"")</f>
        <v>0.01</v>
      </c>
      <c r="V175" s="96" t="s">
        <v>167</v>
      </c>
      <c r="W175" s="96">
        <v>106</v>
      </c>
      <c r="X175" s="96">
        <f ca="1">IFERROR(IF(IF(V175="","",SUMIF(생활!$C$178:$AC$187,V175,생활!$D$178))=0,IF(V175="","",SUMIF($AQ$149:$AR$176,V175,$AR$149)),IF(V175="","",SUMIF(생활!$C$178:$AC$187,V175,생활!$D$178))),"")</f>
        <v>0.4</v>
      </c>
      <c r="Y175" s="138">
        <f ca="1">IFERROR(IF(IF(V175="","",SUMIF(생활!$C$178:$AC$187,V175,생활!$D$178))=0,IF(V175="","",SUMIF($B$149:$C$176,V175,$C$149)),IF(V175="","",SUMIF(생활!$C$178:$AC$187,V175,생활!$D$178))),"")</f>
        <v>0.4</v>
      </c>
      <c r="Z175" s="536" t="s">
        <v>166</v>
      </c>
      <c r="AA175" s="96">
        <v>106</v>
      </c>
      <c r="AB175" s="96">
        <f ca="1">IFERROR(IF(IF(Z175="","",SUMIF(생활!$C$178:$AC$187,Z175,생활!$D$178))=0,IF(Z175="","",SUMIF($AQ$149:$AR$176,Z175,$AR$149)),IF(Z175="","",SUMIF(생활!$C$178:$AC$187,Z175,생활!$D$178))),"")</f>
        <v>0.8</v>
      </c>
      <c r="AC175" s="546">
        <f ca="1">IFERROR(IF(IF(Z175="","",SUMIF(생활!$C$178:$AC$187,Z175,생활!$D$178))=0,IF(Z175="","",SUMIF($B$149:$C$176,Z175,$C$149)),IF(Z175="","",SUMIF(생활!$C$178:$AC$187,Z175,생활!$D$178))),"")</f>
        <v>0.8</v>
      </c>
      <c r="AD175" s="96" t="s">
        <v>171</v>
      </c>
      <c r="AE175" s="96">
        <v>22</v>
      </c>
      <c r="AF175" s="96">
        <f ca="1">IFERROR(IF(IF(AD175="","",SUMIF(생활!$C$178:$AC$187,AD175,생활!$D$178))=0,IF(AD175="","",SUMIF($AQ$149:$AR$176,AD175,$AR$149)),IF(AD175="","",SUMIF(생활!$C$178:$AC$187,AD175,생활!$D$178))),"")</f>
        <v>0.6</v>
      </c>
      <c r="AG175" s="138">
        <f ca="1">IFERROR(IF(IF(AD175="","",SUMIF(생활!$C$178:$AC$187,AD175,생활!$D$178))=0,IF(AD175="","",SUMIF($B$149:$C$176,AD175,$C$149)),IF(AD175="","",SUMIF(생활!$C$178:$AC$187,AD175,생활!$D$178))),"")</f>
        <v>0.6</v>
      </c>
      <c r="AH175" s="536"/>
      <c r="AI175" s="96"/>
      <c r="AJ175" s="96"/>
      <c r="AK175" s="537"/>
      <c r="AL175" s="96"/>
      <c r="AM175" s="96"/>
      <c r="AN175" s="96"/>
      <c r="AO175" s="479"/>
      <c r="AQ175" s="147" t="s">
        <v>1318</v>
      </c>
      <c r="AR175" s="146">
        <f t="shared" ca="1" si="37"/>
        <v>180.57</v>
      </c>
      <c r="AS175" s="147"/>
    </row>
    <row r="176" spans="2:45" ht="14.45" customHeight="1">
      <c r="B176" s="466" t="s">
        <v>1319</v>
      </c>
      <c r="C176" s="96">
        <v>0</v>
      </c>
      <c r="D176" s="532">
        <f t="shared" ca="1" si="43"/>
        <v>429.18999999999994</v>
      </c>
      <c r="E176" s="140" t="str">
        <f t="shared" ca="1" si="44"/>
        <v/>
      </c>
      <c r="F176" s="533" t="str">
        <f t="shared" ca="1" si="39"/>
        <v/>
      </c>
      <c r="G176" s="148">
        <f t="shared" ca="1" si="45"/>
        <v>429.18999999999994</v>
      </c>
      <c r="H176" s="140" t="str">
        <f t="shared" ca="1" si="46"/>
        <v/>
      </c>
      <c r="I176" s="140" t="str">
        <f t="shared" ca="1" si="42"/>
        <v/>
      </c>
      <c r="J176" s="536">
        <v>2</v>
      </c>
      <c r="K176" s="537">
        <v>1</v>
      </c>
      <c r="L176" s="96">
        <v>40</v>
      </c>
      <c r="M176" s="96">
        <f t="shared" si="47"/>
        <v>38</v>
      </c>
      <c r="N176" s="96">
        <v>14450</v>
      </c>
      <c r="O176" s="96">
        <f t="shared" si="48"/>
        <v>13872</v>
      </c>
      <c r="P176" s="96">
        <v>1152</v>
      </c>
      <c r="Q176" s="96">
        <f t="shared" si="49"/>
        <v>1100</v>
      </c>
      <c r="R176" s="536" t="s">
        <v>164</v>
      </c>
      <c r="S176" s="96">
        <v>239</v>
      </c>
      <c r="T176" s="96">
        <f ca="1">IFERROR(IF(IF(R176="","",SUMIF(생활!$C$178:$AC$187,R176,생활!$D$178))=0,IF(R176="","",SUMIF($AQ$149:$AR$176,R176,$AR$149)),IF(R176="","",SUMIF(생활!$C$178:$AC$187,R176,생활!$D$178))),"")</f>
        <v>0.01</v>
      </c>
      <c r="U176" s="546">
        <f ca="1">IFERROR(IF(IF(R176="","",SUMIF(생활!$C$178:$AC$187,R176,생활!$D$178))=0,IF(R176="","",SUMIF($B$149:$C$176,R176,$C$149)),IF(R176="","",SUMIF(생활!$C$178:$AC$187,R176,생활!$D$178))),"")</f>
        <v>0.01</v>
      </c>
      <c r="V176" s="96" t="s">
        <v>169</v>
      </c>
      <c r="W176" s="96">
        <v>117</v>
      </c>
      <c r="X176" s="96">
        <f ca="1">IFERROR(IF(IF(V176="","",SUMIF(생활!$C$178:$AC$187,V176,생활!$D$178))=0,IF(V176="","",SUMIF($AQ$149:$AR$176,V176,$AR$149)),IF(V176="","",SUMIF(생활!$C$178:$AC$187,V176,생활!$D$178))),"")</f>
        <v>2.8</v>
      </c>
      <c r="Y176" s="138">
        <f ca="1">IFERROR(IF(IF(V176="","",SUMIF(생활!$C$178:$AC$187,V176,생활!$D$178))=0,IF(V176="","",SUMIF($B$149:$C$176,V176,$C$149)),IF(V176="","",SUMIF(생활!$C$178:$AC$187,V176,생활!$D$178))),"")</f>
        <v>2.8</v>
      </c>
      <c r="Z176" s="536" t="s">
        <v>165</v>
      </c>
      <c r="AA176" s="96">
        <v>117</v>
      </c>
      <c r="AB176" s="96">
        <f ca="1">IFERROR(IF(IF(Z176="","",SUMIF(생활!$C$178:$AC$187,Z176,생활!$D$178))=0,IF(Z176="","",SUMIF($AQ$149:$AR$176,Z176,$AR$149)),IF(Z176="","",SUMIF(생활!$C$178:$AC$187,Z176,생활!$D$178))),"")</f>
        <v>0.4</v>
      </c>
      <c r="AC176" s="546">
        <f ca="1">IFERROR(IF(IF(Z176="","",SUMIF(생활!$C$178:$AC$187,Z176,생활!$D$178))=0,IF(Z176="","",SUMIF($B$149:$C$176,Z176,$C$149)),IF(Z176="","",SUMIF(생활!$C$178:$AC$187,Z176,생활!$D$178))),"")</f>
        <v>0.4</v>
      </c>
      <c r="AD176" s="96" t="s">
        <v>172</v>
      </c>
      <c r="AE176" s="96">
        <v>24</v>
      </c>
      <c r="AF176" s="96">
        <f ca="1">IFERROR(IF(IF(AD176="","",SUMIF(생활!$C$178:$AC$187,AD176,생활!$D$178))=0,IF(AD176="","",SUMIF($AQ$149:$AR$176,AD176,$AR$149)),IF(AD176="","",SUMIF(생활!$C$178:$AC$187,AD176,생활!$D$178))),"")</f>
        <v>0.6</v>
      </c>
      <c r="AG176" s="138">
        <f ca="1">IFERROR(IF(IF(AD176="","",SUMIF(생활!$C$178:$AC$187,AD176,생활!$D$178))=0,IF(AD176="","",SUMIF($B$149:$C$176,AD176,$C$149)),IF(AD176="","",SUMIF(생활!$C$178:$AC$187,AD176,생활!$D$178))),"")</f>
        <v>0.6</v>
      </c>
      <c r="AH176" s="536"/>
      <c r="AI176" s="96"/>
      <c r="AJ176" s="96"/>
      <c r="AK176" s="537"/>
      <c r="AL176" s="96"/>
      <c r="AM176" s="96"/>
      <c r="AN176" s="96"/>
      <c r="AO176" s="479"/>
      <c r="AQ176" s="147" t="s">
        <v>1319</v>
      </c>
      <c r="AR176" s="146">
        <f t="shared" ca="1" si="37"/>
        <v>429.18999999999994</v>
      </c>
      <c r="AS176" s="147"/>
    </row>
    <row r="177" spans="2:45" s="96" customFormat="1" ht="14.45" customHeight="1">
      <c r="B177" s="466" t="s">
        <v>1513</v>
      </c>
      <c r="C177" s="96">
        <v>1</v>
      </c>
      <c r="D177" s="532">
        <f ca="1">IF(U177*Y177*AC177=0,"",(N(S177)*N(U177)+N(W177)*N(Y177)+N(AA177)*N(AC177)+N(AE177)*N(AG177)+N(AI177)*N(AK177)+N(M177))/K177)</f>
        <v>2.8133333333333335</v>
      </c>
      <c r="E177" s="140">
        <f t="shared" ref="E177:E180" ca="1" si="50">IFERROR(IF(C177-D177=-D177,"",C177-D177),"")</f>
        <v>-1.8133333333333335</v>
      </c>
      <c r="F177" s="533" t="str">
        <f ca="1">IF(C177-ROUNDUP(C177*0.05,0)-D177&gt;0,"∞","")</f>
        <v/>
      </c>
      <c r="G177" s="148">
        <f t="shared" ref="G177:G180" ca="1" si="51">(N(S177)*N(T177)+N(W177)*N(X177)+N(AA177)*N(AB177)+N(AE177)*N(AF177)+N(AI177)*N(AJ177)+N(M177))/K177</f>
        <v>2.8133333333333335</v>
      </c>
      <c r="H177" s="140">
        <f t="shared" ref="H177:H180" ca="1" si="52">IF(C177-G177=-G177,"",C177-G177)</f>
        <v>-1.8133333333333335</v>
      </c>
      <c r="I177" s="533" t="str">
        <f ca="1">IF(C177-ROUNDUP(C177*0.05,0)-G177&gt;0,"∞","")</f>
        <v/>
      </c>
      <c r="J177" s="536">
        <v>0</v>
      </c>
      <c r="K177" s="537">
        <v>15</v>
      </c>
      <c r="L177" s="96">
        <v>10</v>
      </c>
      <c r="M177" s="96">
        <f>L177</f>
        <v>10</v>
      </c>
      <c r="N177" s="96">
        <v>0</v>
      </c>
      <c r="O177" s="96">
        <f t="shared" si="48"/>
        <v>0</v>
      </c>
      <c r="P177" s="96">
        <v>0</v>
      </c>
      <c r="Q177" s="96">
        <f t="shared" si="49"/>
        <v>0</v>
      </c>
      <c r="R177" s="536" t="s">
        <v>142</v>
      </c>
      <c r="S177" s="96">
        <v>3</v>
      </c>
      <c r="T177" s="96">
        <f ca="1">IFERROR(IF(IF(R177="","",SUMIF(생활!$C$178:$AC$187,R177,생활!$D$178))=0,IF(R177="","",SUMIF($AQ$149:$AR$176,R177,$AR$149)),IF(R177="","",SUMIF(생활!$C$178:$AC$187,R177,생활!$D$178))),"")</f>
        <v>2.7</v>
      </c>
      <c r="U177" s="546">
        <f ca="1">IFERROR(IF(IF(R177="","",SUMIF(생활!$C$178:$AC$187,R177,생활!$D$178))=0,IF(R177="","",SUMIF($B$149:$C$176,R177,$C$149)),IF(R177="","",SUMIF(생활!$C$178:$AC$187,R177,생활!$D$178))),"")</f>
        <v>2.7</v>
      </c>
      <c r="V177" s="96" t="s">
        <v>133</v>
      </c>
      <c r="W177" s="96">
        <v>3</v>
      </c>
      <c r="X177" s="96">
        <f ca="1">IFERROR(IF(IF(V177="","",SUMIF(생활!$C$178:$AC$187,V177,생활!$D$178))=0,IF(V177="","",SUMIF($AQ$149:$AR$176,V177,$AR$149)),IF(V177="","",SUMIF(생활!$C$178:$AC$187,V177,생활!$D$178))),"")</f>
        <v>2.7</v>
      </c>
      <c r="Y177" s="138">
        <f ca="1">IFERROR(IF(IF(V177="","",SUMIF(생활!$C$178:$AC$187,V177,생활!$D$178))=0,IF(V177="","",SUMIF($B$149:$C$176,V177,$C$149)),IF(V177="","",SUMIF(생활!$C$178:$AC$187,V177,생활!$D$178))),"")</f>
        <v>2.7</v>
      </c>
      <c r="Z177" s="536" t="s">
        <v>7</v>
      </c>
      <c r="AA177" s="96">
        <v>2</v>
      </c>
      <c r="AB177" s="96">
        <f ca="1">IFERROR(IF(IF(Z177="","",SUMIF(생활!$C$178:$AC$187,Z177,생활!$D$178))=0,IF(Z177="","",SUMIF($AQ$149:$AR$176,Z177,$AR$149)),IF(Z177="","",SUMIF(생활!$C$178:$AC$187,Z177,생활!$D$178))),"")</f>
        <v>8</v>
      </c>
      <c r="AC177" s="546">
        <f ca="1">IFERROR(IF(IF(Z177="","",SUMIF(생활!$C$178:$AC$187,Z177,생활!$D$178))=0,IF(Z177="","",SUMIF($B$149:$C$176,Z177,$C$149)),IF(Z177="","",SUMIF(생활!$C$178:$AC$187,Z177,생활!$D$178))),"")</f>
        <v>8</v>
      </c>
      <c r="AF177" s="96" t="str">
        <f>IFERROR(IF(IF(AD177="","",SUMIF(생활!$C$178:$AC$187,AD177,생활!$D$178))=0,IF(AD177="","",SUMIF($AQ$149:$AR$176,AD177,$AR$149)),IF(AD177="","",SUMIF(생활!$C$178:$AC$187,AD177,생활!$D$178))),"")</f>
        <v/>
      </c>
      <c r="AG177" s="138" t="str">
        <f>IFERROR(IF(IF(AD177="","",SUMIF(생활!$C$178:$AC$187,AD177,생활!$D$178))=0,IF(AD177="","",SUMIF($B$149:$C$176,AD177,$C$149)),IF(AD177="","",SUMIF(생활!$C$178:$AC$187,AD177,생활!$D$178))),"")</f>
        <v/>
      </c>
      <c r="AH177" s="536"/>
      <c r="AK177" s="537"/>
      <c r="AL177" s="139" t="s">
        <v>1517</v>
      </c>
      <c r="AO177" s="479"/>
      <c r="AQ177" s="144"/>
      <c r="AR177" s="144">
        <f t="shared" ca="1" si="37"/>
        <v>1</v>
      </c>
      <c r="AS177" s="144"/>
    </row>
    <row r="178" spans="2:45" ht="14.45" customHeight="1">
      <c r="B178" s="466" t="s">
        <v>1514</v>
      </c>
      <c r="C178" s="96">
        <v>4</v>
      </c>
      <c r="D178" s="532">
        <f t="shared" ref="D178:D180" ca="1" si="53">IF(U178*Y178*AC178*AG178=0,"",(N(S178)*N(U178)+N(W178)*N(Y178)+N(AA178)*N(AC178)+N(AE178)*N(AG178)+N(AI178)*N(AK178)+N(M178))/K178)</f>
        <v>3.0266666666666664</v>
      </c>
      <c r="E178" s="140">
        <f t="shared" ca="1" si="50"/>
        <v>0.97333333333333361</v>
      </c>
      <c r="F178" s="533" t="str">
        <f t="shared" ref="F178:F180" ca="1" si="54">IF(C178-ROUNDUP(C178*0.05,0)-D178&gt;0,"∞","")</f>
        <v/>
      </c>
      <c r="G178" s="148">
        <f t="shared" ca="1" si="51"/>
        <v>3.0266666666666664</v>
      </c>
      <c r="H178" s="140">
        <f t="shared" ca="1" si="52"/>
        <v>0.97333333333333361</v>
      </c>
      <c r="I178" s="140" t="str">
        <f t="shared" ref="I178:I180" ca="1" si="55">IF(C178-ROUNDUP(C178*0.05,0)-G178&gt;0,"∞","")</f>
        <v/>
      </c>
      <c r="J178" s="536">
        <v>0</v>
      </c>
      <c r="K178" s="537">
        <v>15</v>
      </c>
      <c r="L178" s="96">
        <v>20</v>
      </c>
      <c r="M178" s="96">
        <f t="shared" ref="M178:M180" si="56">L178</f>
        <v>20</v>
      </c>
      <c r="N178" s="96">
        <v>0</v>
      </c>
      <c r="O178" s="96">
        <f t="shared" si="48"/>
        <v>0</v>
      </c>
      <c r="P178" s="96">
        <v>0</v>
      </c>
      <c r="Q178" s="96">
        <f t="shared" si="49"/>
        <v>0</v>
      </c>
      <c r="R178" s="536" t="s">
        <v>147</v>
      </c>
      <c r="S178" s="96">
        <v>1</v>
      </c>
      <c r="T178" s="96">
        <f ca="1">IFERROR(IF(IF(R178="","",SUMIF(생활!$C$178:$AC$187,R178,생활!$D$178))=0,IF(R178="","",SUMIF($AQ$149:$AR$176,R178,$AR$149)),IF(R178="","",SUMIF(생활!$C$178:$AC$187,R178,생활!$D$178))),"")</f>
        <v>0.1</v>
      </c>
      <c r="U178" s="546">
        <f ca="1">IFERROR(IF(IF(R178="","",SUMIF(생활!$C$178:$AC$187,R178,생활!$D$178))=0,IF(R178="","",SUMIF($B$149:$C$176,R178,$C$149)),IF(R178="","",SUMIF(생활!$C$178:$AC$187,R178,생활!$D$178))),"")</f>
        <v>0.1</v>
      </c>
      <c r="V178" s="96" t="s">
        <v>139</v>
      </c>
      <c r="W178" s="96">
        <v>1</v>
      </c>
      <c r="X178" s="96">
        <f ca="1">IFERROR(IF(IF(V178="","",SUMIF(생활!$C$178:$AC$187,V178,생활!$D$178))=0,IF(V178="","",SUMIF($AQ$149:$AR$176,V178,$AR$149)),IF(V178="","",SUMIF(생활!$C$178:$AC$187,V178,생활!$D$178))),"")</f>
        <v>0.1</v>
      </c>
      <c r="Y178" s="138">
        <f ca="1">IFERROR(IF(IF(V178="","",SUMIF(생활!$C$178:$AC$187,V178,생활!$D$178))=0,IF(V178="","",SUMIF($B$149:$C$176,V178,$C$149)),IF(V178="","",SUMIF(생활!$C$178:$AC$187,V178,생활!$D$178))),"")</f>
        <v>0.1</v>
      </c>
      <c r="Z178" s="536" t="s">
        <v>79</v>
      </c>
      <c r="AA178" s="96">
        <v>2</v>
      </c>
      <c r="AB178" s="96">
        <f ca="1">IFERROR(IF(IF(Z178="","",SUMIF(생활!$C$178:$AC$187,Z178,생활!$D$178))=0,IF(Z178="","",SUMIF($AQ$149:$AR$176,Z178,$AR$149)),IF(Z178="","",SUMIF(생활!$C$178:$AC$187,Z178,생활!$D$178))),"")</f>
        <v>8</v>
      </c>
      <c r="AC178" s="546">
        <f ca="1">IFERROR(IF(IF(Z178="","",SUMIF(생활!$C$178:$AC$187,Z178,생활!$D$178))=0,IF(Z178="","",SUMIF($B$149:$C$176,Z178,$C$149)),IF(Z178="","",SUMIF(생활!$C$178:$AC$187,Z178,생활!$D$178))),"")</f>
        <v>8</v>
      </c>
      <c r="AD178" s="96" t="s">
        <v>94</v>
      </c>
      <c r="AE178" s="96">
        <v>2</v>
      </c>
      <c r="AF178" s="96">
        <f ca="1">IFERROR(IF(IF(AD178="","",SUMIF(생활!$C$178:$AC$187,AD178,생활!$D$178))=0,IF(AD178="","",SUMIF($AQ$149:$AR$176,AD178,$AR$149)),IF(AD178="","",SUMIF(생활!$C$178:$AC$187,AD178,생활!$D$178))),"")</f>
        <v>4.5999999999999996</v>
      </c>
      <c r="AG178" s="138">
        <f ca="1">IFERROR(IF(IF(AD178="","",SUMIF(생활!$C$178:$AC$187,AD178,생활!$D$178))=0,IF(AD178="","",SUMIF($B$149:$C$176,AD178,$C$149)),IF(AD178="","",SUMIF(생활!$C$178:$AC$187,AD178,생활!$D$178))),"")</f>
        <v>4.5999999999999996</v>
      </c>
      <c r="AH178" s="536"/>
      <c r="AI178" s="96"/>
      <c r="AJ178" s="96"/>
      <c r="AK178" s="537"/>
      <c r="AL178" s="139" t="s">
        <v>1517</v>
      </c>
      <c r="AM178" s="96"/>
      <c r="AN178" s="96"/>
      <c r="AO178" s="479"/>
      <c r="AR178" s="92">
        <f t="shared" ca="1" si="37"/>
        <v>3.0266666666666664</v>
      </c>
    </row>
    <row r="179" spans="2:45" ht="14.45" customHeight="1">
      <c r="B179" s="466" t="s">
        <v>1515</v>
      </c>
      <c r="C179" s="96">
        <v>4</v>
      </c>
      <c r="D179" s="532">
        <f t="shared" ca="1" si="53"/>
        <v>2.8066666666666666</v>
      </c>
      <c r="E179" s="140">
        <f t="shared" ca="1" si="50"/>
        <v>1.1933333333333334</v>
      </c>
      <c r="F179" s="533" t="str">
        <f t="shared" ca="1" si="54"/>
        <v>∞</v>
      </c>
      <c r="G179" s="148">
        <f t="shared" ca="1" si="51"/>
        <v>2.8066666666666666</v>
      </c>
      <c r="H179" s="140">
        <f t="shared" ca="1" si="52"/>
        <v>1.1933333333333334</v>
      </c>
      <c r="I179" s="140" t="str">
        <f t="shared" ca="1" si="55"/>
        <v>∞</v>
      </c>
      <c r="J179" s="536">
        <v>0</v>
      </c>
      <c r="K179" s="537">
        <v>15</v>
      </c>
      <c r="L179" s="96">
        <v>40</v>
      </c>
      <c r="M179" s="96">
        <f t="shared" si="56"/>
        <v>40</v>
      </c>
      <c r="N179" s="96">
        <v>0</v>
      </c>
      <c r="O179" s="96">
        <f t="shared" si="48"/>
        <v>0</v>
      </c>
      <c r="P179" s="96">
        <v>0</v>
      </c>
      <c r="Q179" s="96">
        <f t="shared" si="49"/>
        <v>0</v>
      </c>
      <c r="R179" s="536" t="s">
        <v>148</v>
      </c>
      <c r="S179" s="96">
        <v>1</v>
      </c>
      <c r="T179" s="96">
        <f ca="1">IFERROR(IF(IF(R179="","",SUMIF(생활!$C$178:$AC$187,R179,생활!$D$178))=0,IF(R179="","",SUMIF($AQ$149:$AR$176,R179,$AR$149)),IF(R179="","",SUMIF(생활!$C$178:$AC$187,R179,생활!$D$178))),"")</f>
        <v>0.1</v>
      </c>
      <c r="U179" s="546">
        <f ca="1">IFERROR(IF(IF(R179="","",SUMIF(생활!$C$178:$AC$187,R179,생활!$D$178))=0,IF(R179="","",SUMIF($B$149:$C$176,R179,$C$149)),IF(R179="","",SUMIF(생활!$C$178:$AC$187,R179,생활!$D$178))),"")</f>
        <v>0.1</v>
      </c>
      <c r="V179" s="96" t="s">
        <v>140</v>
      </c>
      <c r="W179" s="96">
        <v>1</v>
      </c>
      <c r="X179" s="96">
        <f ca="1">IFERROR(IF(IF(V179="","",SUMIF(생활!$C$178:$AC$187,V179,생활!$D$178))=0,IF(V179="","",SUMIF($AQ$149:$AR$176,V179,$AR$149)),IF(V179="","",SUMIF(생활!$C$178:$AC$187,V179,생활!$D$178))),"")</f>
        <v>0.2</v>
      </c>
      <c r="Y179" s="138">
        <f ca="1">IFERROR(IF(IF(V179="","",SUMIF(생활!$C$178:$AC$187,V179,생활!$D$178))=0,IF(V179="","",SUMIF($B$149:$C$176,V179,$C$149)),IF(V179="","",SUMIF(생활!$C$178:$AC$187,V179,생활!$D$178))),"")</f>
        <v>0.2</v>
      </c>
      <c r="Z179" s="536" t="s">
        <v>91</v>
      </c>
      <c r="AA179" s="96">
        <v>3</v>
      </c>
      <c r="AB179" s="96">
        <f ca="1">IFERROR(IF(IF(Z179="","",SUMIF(생활!$C$178:$AC$187,Z179,생활!$D$178))=0,IF(Z179="","",SUMIF($AQ$149:$AR$176,Z179,$AR$149)),IF(Z179="","",SUMIF(생활!$C$178:$AC$187,Z179,생활!$D$178))),"")</f>
        <v>0.4</v>
      </c>
      <c r="AC179" s="546">
        <f ca="1">IFERROR(IF(IF(Z179="","",SUMIF(생활!$C$178:$AC$187,Z179,생활!$D$178))=0,IF(Z179="","",SUMIF($B$149:$C$176,Z179,$C$149)),IF(Z179="","",SUMIF(생활!$C$178:$AC$187,Z179,생활!$D$178))),"")</f>
        <v>0.4</v>
      </c>
      <c r="AD179" s="96" t="s">
        <v>96</v>
      </c>
      <c r="AE179" s="96">
        <v>3</v>
      </c>
      <c r="AF179" s="96">
        <f ca="1">IFERROR(IF(IF(AD179="","",SUMIF(생활!$C$178:$AC$187,AD179,생활!$D$178))=0,IF(AD179="","",SUMIF($AQ$149:$AR$176,AD179,$AR$149)),IF(AD179="","",SUMIF(생활!$C$178:$AC$187,AD179,생활!$D$178))),"")</f>
        <v>0.2</v>
      </c>
      <c r="AG179" s="138">
        <f ca="1">IFERROR(IF(IF(AD179="","",SUMIF(생활!$C$178:$AC$187,AD179,생활!$D$178))=0,IF(AD179="","",SUMIF($B$149:$C$176,AD179,$C$149)),IF(AD179="","",SUMIF(생활!$C$178:$AC$187,AD179,생활!$D$178))),"")</f>
        <v>0.2</v>
      </c>
      <c r="AH179" s="536"/>
      <c r="AI179" s="96"/>
      <c r="AJ179" s="96"/>
      <c r="AK179" s="537"/>
      <c r="AL179" s="139" t="s">
        <v>1517</v>
      </c>
      <c r="AM179" s="96"/>
      <c r="AN179" s="96"/>
      <c r="AO179" s="479"/>
      <c r="AR179" s="92">
        <f t="shared" ca="1" si="37"/>
        <v>2.8066666666666666</v>
      </c>
    </row>
    <row r="180" spans="2:45" ht="14.45" customHeight="1" thickBot="1">
      <c r="B180" s="480" t="s">
        <v>1516</v>
      </c>
      <c r="C180" s="483">
        <v>13</v>
      </c>
      <c r="D180" s="552">
        <f t="shared" ca="1" si="53"/>
        <v>11.186666666666667</v>
      </c>
      <c r="E180" s="481">
        <f t="shared" ca="1" si="50"/>
        <v>1.8133333333333326</v>
      </c>
      <c r="F180" s="553" t="str">
        <f t="shared" ca="1" si="54"/>
        <v>∞</v>
      </c>
      <c r="G180" s="482">
        <f t="shared" ca="1" si="51"/>
        <v>11.186666666666667</v>
      </c>
      <c r="H180" s="481">
        <f t="shared" ca="1" si="52"/>
        <v>1.8133333333333326</v>
      </c>
      <c r="I180" s="481" t="str">
        <f t="shared" ca="1" si="55"/>
        <v>∞</v>
      </c>
      <c r="J180" s="554">
        <v>0</v>
      </c>
      <c r="K180" s="555">
        <v>15</v>
      </c>
      <c r="L180" s="483">
        <v>100</v>
      </c>
      <c r="M180" s="483">
        <f t="shared" si="56"/>
        <v>100</v>
      </c>
      <c r="N180" s="483">
        <v>0</v>
      </c>
      <c r="O180" s="483">
        <f t="shared" si="48"/>
        <v>0</v>
      </c>
      <c r="P180" s="483">
        <v>0</v>
      </c>
      <c r="Q180" s="483">
        <f t="shared" si="49"/>
        <v>0</v>
      </c>
      <c r="R180" s="554" t="s">
        <v>149</v>
      </c>
      <c r="S180" s="483">
        <v>1</v>
      </c>
      <c r="T180" s="483">
        <f ca="1">IFERROR(IF(IF(R180="","",SUMIF(생활!$C$178:$AC$187,R180,생활!$D$178))=0,IF(R180="","",SUMIF($AQ$149:$AR$176,R180,$AR$149)),IF(R180="","",SUMIF(생활!$C$178:$AC$187,R180,생활!$D$178))),"")</f>
        <v>0.8</v>
      </c>
      <c r="U180" s="556">
        <f ca="1">IFERROR(IF(IF(R180="","",SUMIF(생활!$C$178:$AC$187,R180,생활!$D$178))=0,IF(R180="","",SUMIF($B$149:$C$176,R180,$C$149)),IF(R180="","",SUMIF(생활!$C$178:$AC$187,R180,생활!$D$178))),"")</f>
        <v>0.8</v>
      </c>
      <c r="V180" s="483" t="s">
        <v>141</v>
      </c>
      <c r="W180" s="483">
        <v>1</v>
      </c>
      <c r="X180" s="483">
        <f ca="1">IFERROR(IF(IF(V180="","",SUMIF(생활!$C$178:$AC$187,V180,생활!$D$178))=0,IF(V180="","",SUMIF($AQ$149:$AR$176,V180,$AR$149)),IF(V180="","",SUMIF(생활!$C$178:$AC$187,V180,생활!$D$178))),"")</f>
        <v>3</v>
      </c>
      <c r="Y180" s="551">
        <f ca="1">IFERROR(IF(IF(V180="","",SUMIF(생활!$C$178:$AC$187,V180,생활!$D$178))=0,IF(V180="","",SUMIF($B$149:$C$176,V180,$C$149)),IF(V180="","",SUMIF(생활!$C$178:$AC$187,V180,생활!$D$178))),"")</f>
        <v>3</v>
      </c>
      <c r="Z180" s="554" t="s">
        <v>79</v>
      </c>
      <c r="AA180" s="483">
        <v>4</v>
      </c>
      <c r="AB180" s="483">
        <f ca="1">IFERROR(IF(IF(Z180="","",SUMIF(생활!$C$178:$AC$187,Z180,생활!$D$178))=0,IF(Z180="","",SUMIF($AQ$149:$AR$176,Z180,$AR$149)),IF(Z180="","",SUMIF(생활!$C$178:$AC$187,Z180,생활!$D$178))),"")</f>
        <v>8</v>
      </c>
      <c r="AC180" s="556">
        <f ca="1">IFERROR(IF(IF(Z180="","",SUMIF(생활!$C$178:$AC$187,Z180,생활!$D$178))=0,IF(Z180="","",SUMIF($B$149:$C$176,Z180,$C$149)),IF(Z180="","",SUMIF(생활!$C$178:$AC$187,Z180,생활!$D$178))),"")</f>
        <v>8</v>
      </c>
      <c r="AD180" s="483" t="s">
        <v>7</v>
      </c>
      <c r="AE180" s="483">
        <v>4</v>
      </c>
      <c r="AF180" s="483">
        <f ca="1">IFERROR(IF(IF(AD180="","",SUMIF(생활!$C$178:$AC$187,AD180,생활!$D$178))=0,IF(AD180="","",SUMIF($AQ$149:$AR$176,AD180,$AR$149)),IF(AD180="","",SUMIF(생활!$C$178:$AC$187,AD180,생활!$D$178))),"")</f>
        <v>8</v>
      </c>
      <c r="AG180" s="551">
        <f ca="1">IFERROR(IF(IF(AD180="","",SUMIF(생활!$C$178:$AC$187,AD180,생활!$D$178))=0,IF(AD180="","",SUMIF($B$149:$C$176,AD180,$C$149)),IF(AD180="","",SUMIF(생활!$C$178:$AC$187,AD180,생활!$D$178))),"")</f>
        <v>8</v>
      </c>
      <c r="AH180" s="554"/>
      <c r="AI180" s="483"/>
      <c r="AJ180" s="483"/>
      <c r="AK180" s="555"/>
      <c r="AL180" s="484" t="s">
        <v>1517</v>
      </c>
      <c r="AM180" s="483"/>
      <c r="AN180" s="483"/>
      <c r="AO180" s="485"/>
    </row>
    <row r="181" spans="2:45" ht="14.45" customHeight="1" thickTop="1"/>
  </sheetData>
  <mergeCells count="23">
    <mergeCell ref="B2:G2"/>
    <mergeCell ref="B3:G3"/>
    <mergeCell ref="R66:U66"/>
    <mergeCell ref="V66:Y66"/>
    <mergeCell ref="Z66:AC66"/>
    <mergeCell ref="D6:E6"/>
    <mergeCell ref="D7:E7"/>
    <mergeCell ref="D8:E8"/>
    <mergeCell ref="G6:H6"/>
    <mergeCell ref="G7:H7"/>
    <mergeCell ref="G8:H8"/>
    <mergeCell ref="AD66:AG66"/>
    <mergeCell ref="AH66:AK66"/>
    <mergeCell ref="R10:U10"/>
    <mergeCell ref="V10:Y10"/>
    <mergeCell ref="Z10:AC10"/>
    <mergeCell ref="AD10:AG10"/>
    <mergeCell ref="AH10:AK10"/>
    <mergeCell ref="R148:U148"/>
    <mergeCell ref="V148:Y148"/>
    <mergeCell ref="Z148:AC148"/>
    <mergeCell ref="AD148:AG148"/>
    <mergeCell ref="AH148:AK14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40D0-1A57-43D6-BA74-C7801F771AEE}">
  <dimension ref="B1:P45"/>
  <sheetViews>
    <sheetView workbookViewId="0">
      <selection activeCell="R20" sqref="R20"/>
    </sheetView>
  </sheetViews>
  <sheetFormatPr defaultColWidth="16" defaultRowHeight="14.45" customHeight="1"/>
  <cols>
    <col min="1" max="1" width="2.625" style="92" customWidth="1"/>
    <col min="2" max="2" width="10.25" style="92" customWidth="1"/>
    <col min="3" max="3" width="16" style="92"/>
    <col min="4" max="4" width="10.625" style="92" customWidth="1"/>
    <col min="5" max="5" width="7.625" style="92" customWidth="1"/>
    <col min="6" max="6" width="10.625" style="92" customWidth="1"/>
    <col min="7" max="7" width="7.625" style="92" customWidth="1"/>
    <col min="8" max="8" width="12.625" style="92" customWidth="1"/>
    <col min="9" max="9" width="7.625" style="92" customWidth="1"/>
    <col min="10" max="10" width="7.625" style="597" customWidth="1"/>
    <col min="11" max="11" width="16" style="92" customWidth="1"/>
    <col min="12" max="14" width="16" style="92"/>
    <col min="15" max="15" width="16" style="595"/>
    <col min="16" max="16384" width="16" style="92"/>
  </cols>
  <sheetData>
    <row r="1" spans="2:16" ht="14.45" customHeight="1" thickBot="1"/>
    <row r="2" spans="2:16" ht="14.45" customHeight="1">
      <c r="B2" s="885" t="s">
        <v>1405</v>
      </c>
      <c r="C2" s="93" t="s">
        <v>194</v>
      </c>
      <c r="D2" s="94" t="s">
        <v>192</v>
      </c>
      <c r="E2" s="94">
        <v>200</v>
      </c>
      <c r="F2" s="94" t="s">
        <v>191</v>
      </c>
      <c r="G2" s="94">
        <v>100</v>
      </c>
      <c r="H2" s="94" t="s">
        <v>190</v>
      </c>
      <c r="I2" s="94">
        <v>11</v>
      </c>
      <c r="J2" s="94" t="s">
        <v>1158</v>
      </c>
      <c r="K2" s="95">
        <f>INT(7/3*((마리!$F$9*기록!E2+마리!$F$10*기록!G2)/10+마리!$F$11*기록!I2))</f>
        <v>1115</v>
      </c>
    </row>
    <row r="3" spans="2:16" ht="14.45" customHeight="1">
      <c r="B3" s="886"/>
      <c r="C3" s="97" t="s">
        <v>189</v>
      </c>
      <c r="D3" s="96" t="s">
        <v>192</v>
      </c>
      <c r="E3" s="96">
        <v>300</v>
      </c>
      <c r="F3" s="96" t="s">
        <v>191</v>
      </c>
      <c r="G3" s="96">
        <v>125</v>
      </c>
      <c r="H3" s="96" t="s">
        <v>190</v>
      </c>
      <c r="I3" s="96">
        <v>17</v>
      </c>
      <c r="J3" s="96" t="s">
        <v>1158</v>
      </c>
      <c r="K3" s="98">
        <f>INT(7/3*((마리!$F$9*기록!E3+마리!$F$10*기록!G3)/10+마리!$F$11*기록!I3))</f>
        <v>1618</v>
      </c>
    </row>
    <row r="4" spans="2:16" ht="14.45" customHeight="1">
      <c r="B4" s="886"/>
      <c r="C4" s="97" t="s">
        <v>195</v>
      </c>
      <c r="D4" s="96" t="s">
        <v>192</v>
      </c>
      <c r="E4" s="96">
        <v>400</v>
      </c>
      <c r="F4" s="96" t="s">
        <v>191</v>
      </c>
      <c r="G4" s="96">
        <v>150</v>
      </c>
      <c r="H4" s="96" t="s">
        <v>197</v>
      </c>
      <c r="I4" s="96">
        <v>11</v>
      </c>
      <c r="J4" s="96" t="s">
        <v>1158</v>
      </c>
      <c r="K4" s="98">
        <f>INT(7/3*((마리!$F$9*기록!E4+마리!$F$10*기록!G4)/10+마리!$F$12*기록!I4))</f>
        <v>1593</v>
      </c>
    </row>
    <row r="5" spans="2:16" ht="14.45" customHeight="1" thickBot="1">
      <c r="B5" s="886"/>
      <c r="C5" s="99" t="s">
        <v>196</v>
      </c>
      <c r="D5" s="100" t="s">
        <v>192</v>
      </c>
      <c r="E5" s="100">
        <v>500</v>
      </c>
      <c r="F5" s="100" t="s">
        <v>191</v>
      </c>
      <c r="G5" s="100">
        <v>175</v>
      </c>
      <c r="H5" s="100" t="s">
        <v>197</v>
      </c>
      <c r="I5" s="100">
        <v>17</v>
      </c>
      <c r="J5" s="100" t="s">
        <v>1158</v>
      </c>
      <c r="K5" s="101">
        <f>INT(7/3*((마리!$F$9*기록!E5+마리!$F$10*기록!G5)/10+마리!$F$12*기록!I5-230))</f>
        <v>1699</v>
      </c>
    </row>
    <row r="6" spans="2:16" ht="14.45" customHeight="1">
      <c r="B6" s="886"/>
      <c r="C6" s="93" t="s">
        <v>1886</v>
      </c>
      <c r="D6" s="94" t="s">
        <v>192</v>
      </c>
      <c r="E6" s="94">
        <v>600</v>
      </c>
      <c r="F6" s="94" t="s">
        <v>191</v>
      </c>
      <c r="G6" s="94">
        <v>200</v>
      </c>
      <c r="H6" s="94" t="s">
        <v>197</v>
      </c>
      <c r="I6" s="94">
        <v>22</v>
      </c>
      <c r="J6" s="94" t="s">
        <v>1158</v>
      </c>
      <c r="K6" s="98">
        <f>INT(7/3*((마리!$F$9*기록!E6+마리!$F$10*기록!G6)/10+마리!$F$12*기록!I6))</f>
        <v>2790</v>
      </c>
      <c r="P6" s="422"/>
    </row>
    <row r="7" spans="2:16" ht="14.45" customHeight="1">
      <c r="B7" s="886"/>
      <c r="C7" s="97" t="s">
        <v>1887</v>
      </c>
      <c r="D7" s="96" t="s">
        <v>192</v>
      </c>
      <c r="E7" s="96"/>
      <c r="F7" s="96" t="s">
        <v>191</v>
      </c>
      <c r="G7" s="96"/>
      <c r="H7" s="96" t="s">
        <v>197</v>
      </c>
      <c r="I7" s="96"/>
      <c r="J7" s="96" t="s">
        <v>1158</v>
      </c>
      <c r="K7" s="98"/>
      <c r="P7" s="422"/>
    </row>
    <row r="8" spans="2:16" ht="14.45" customHeight="1">
      <c r="B8" s="886"/>
      <c r="C8" s="97" t="s">
        <v>1888</v>
      </c>
      <c r="D8" s="96" t="s">
        <v>192</v>
      </c>
      <c r="E8" s="96"/>
      <c r="F8" s="96" t="s">
        <v>191</v>
      </c>
      <c r="G8" s="96"/>
      <c r="H8" s="96" t="s">
        <v>197</v>
      </c>
      <c r="I8" s="96"/>
      <c r="J8" s="96" t="s">
        <v>1158</v>
      </c>
      <c r="K8" s="98"/>
    </row>
    <row r="9" spans="2:16" ht="14.45" customHeight="1" thickBot="1">
      <c r="B9" s="886"/>
      <c r="C9" s="97" t="s">
        <v>1889</v>
      </c>
      <c r="D9" s="100" t="s">
        <v>192</v>
      </c>
      <c r="E9" s="100"/>
      <c r="F9" s="100" t="s">
        <v>191</v>
      </c>
      <c r="G9" s="100"/>
      <c r="H9" s="100" t="s">
        <v>197</v>
      </c>
      <c r="I9" s="100"/>
      <c r="J9" s="100" t="s">
        <v>1158</v>
      </c>
      <c r="K9" s="101"/>
    </row>
    <row r="10" spans="2:16" ht="14.45" customHeight="1">
      <c r="B10" s="886"/>
      <c r="C10" s="93"/>
      <c r="D10" s="94"/>
      <c r="E10" s="94"/>
      <c r="F10" s="94"/>
      <c r="G10" s="94"/>
      <c r="H10" s="94"/>
      <c r="I10" s="94"/>
      <c r="J10" s="96"/>
      <c r="K10" s="98"/>
      <c r="P10" s="422"/>
    </row>
    <row r="11" spans="2:16" ht="14.45" customHeight="1">
      <c r="B11" s="886"/>
      <c r="C11" s="97"/>
      <c r="D11" s="96"/>
      <c r="E11" s="96"/>
      <c r="F11" s="96"/>
      <c r="G11" s="96"/>
      <c r="H11" s="96"/>
      <c r="I11" s="96"/>
      <c r="J11" s="96"/>
      <c r="K11" s="98"/>
      <c r="P11" s="422"/>
    </row>
    <row r="12" spans="2:16" ht="14.45" customHeight="1">
      <c r="B12" s="886"/>
      <c r="C12" s="97"/>
      <c r="D12" s="96"/>
      <c r="E12" s="96"/>
      <c r="F12" s="96"/>
      <c r="G12" s="96"/>
      <c r="H12" s="96"/>
      <c r="I12" s="96"/>
      <c r="J12" s="96"/>
      <c r="K12" s="98"/>
      <c r="P12" s="422"/>
    </row>
    <row r="13" spans="2:16" ht="14.45" customHeight="1" thickBot="1">
      <c r="B13" s="887"/>
      <c r="C13" s="99"/>
      <c r="D13" s="100"/>
      <c r="E13" s="100"/>
      <c r="F13" s="100"/>
      <c r="G13" s="100"/>
      <c r="H13" s="100"/>
      <c r="I13" s="100"/>
      <c r="J13" s="100"/>
      <c r="K13" s="101"/>
      <c r="P13" s="422"/>
    </row>
    <row r="14" spans="2:16" ht="14.45" customHeight="1" thickBot="1">
      <c r="B14" s="96"/>
      <c r="C14" s="96"/>
      <c r="D14" s="96"/>
      <c r="E14" s="96"/>
      <c r="F14" s="96"/>
      <c r="G14" s="96"/>
      <c r="H14" s="96"/>
      <c r="I14" s="96"/>
      <c r="J14" s="96"/>
      <c r="K14" s="96"/>
    </row>
    <row r="15" spans="2:16" ht="14.45" customHeight="1">
      <c r="B15" s="885" t="s">
        <v>1404</v>
      </c>
      <c r="C15" s="93" t="s">
        <v>198</v>
      </c>
      <c r="D15" s="94" t="s">
        <v>192</v>
      </c>
      <c r="E15" s="94">
        <v>450</v>
      </c>
      <c r="F15" s="94" t="s">
        <v>191</v>
      </c>
      <c r="G15" s="94">
        <v>160</v>
      </c>
      <c r="H15" s="94"/>
      <c r="I15" s="94"/>
      <c r="J15" s="94" t="s">
        <v>1158</v>
      </c>
      <c r="K15" s="95">
        <f>INT(7/3*((마리!$F$9*기록!E15+마리!$F$10*기록!G15)/10+마리!$F$11*기록!I15))</f>
        <v>665</v>
      </c>
      <c r="P15" s="422"/>
    </row>
    <row r="16" spans="2:16" ht="14.45" customHeight="1">
      <c r="B16" s="886"/>
      <c r="C16" s="97" t="s">
        <v>199</v>
      </c>
      <c r="D16" s="96" t="s">
        <v>192</v>
      </c>
      <c r="E16" s="96">
        <v>500</v>
      </c>
      <c r="F16" s="96" t="s">
        <v>191</v>
      </c>
      <c r="G16" s="96">
        <v>180</v>
      </c>
      <c r="H16" s="96"/>
      <c r="I16" s="96"/>
      <c r="J16" s="96" t="s">
        <v>1158</v>
      </c>
      <c r="K16" s="98">
        <f>INT(7/3*((마리!$F$9*기록!E16+마리!$F$10*기록!G16)/10+마리!$F$11*기록!I16))</f>
        <v>746</v>
      </c>
      <c r="P16" s="422"/>
    </row>
    <row r="17" spans="2:16" ht="14.45" customHeight="1">
      <c r="B17" s="886"/>
      <c r="C17" s="97" t="s">
        <v>193</v>
      </c>
      <c r="D17" s="96" t="s">
        <v>192</v>
      </c>
      <c r="E17" s="96">
        <v>550</v>
      </c>
      <c r="F17" s="96" t="s">
        <v>191</v>
      </c>
      <c r="G17" s="96">
        <v>200</v>
      </c>
      <c r="H17" s="96"/>
      <c r="I17" s="96"/>
      <c r="J17" s="96" t="s">
        <v>1158</v>
      </c>
      <c r="K17" s="98">
        <f>INT(7/3*((마리!$F$9*기록!E17+마리!$F$10*기록!G17)/10+마리!$F$11*기록!I17+200))</f>
        <v>1295</v>
      </c>
      <c r="P17" s="422"/>
    </row>
    <row r="18" spans="2:16" ht="14.45" customHeight="1">
      <c r="B18" s="886"/>
      <c r="C18" s="97" t="s">
        <v>200</v>
      </c>
      <c r="D18" s="96" t="s">
        <v>192</v>
      </c>
      <c r="E18" s="96">
        <v>600</v>
      </c>
      <c r="F18" s="96" t="s">
        <v>191</v>
      </c>
      <c r="G18" s="96">
        <v>220</v>
      </c>
      <c r="H18" s="96"/>
      <c r="I18" s="96"/>
      <c r="J18" s="96" t="s">
        <v>1158</v>
      </c>
      <c r="K18" s="98">
        <f>INT(7/3*((마리!$F$9*기록!E18+마리!$F$10*기록!G18)/10+마리!$F$11*기록!I18))</f>
        <v>910</v>
      </c>
      <c r="P18" s="422"/>
    </row>
    <row r="19" spans="2:16" s="597" customFormat="1" ht="14.45" customHeight="1">
      <c r="B19" s="886"/>
      <c r="C19" s="97" t="s">
        <v>201</v>
      </c>
      <c r="D19" s="96" t="s">
        <v>192</v>
      </c>
      <c r="E19" s="96">
        <v>650</v>
      </c>
      <c r="F19" s="96" t="s">
        <v>191</v>
      </c>
      <c r="G19" s="96">
        <v>240</v>
      </c>
      <c r="H19" s="96"/>
      <c r="I19" s="96"/>
      <c r="J19" s="96" t="s">
        <v>1890</v>
      </c>
      <c r="K19" s="98">
        <f>INT(7/3*((마리!$F$9*기록!E19+마리!$F$10*기록!G19)/10+마리!$F$11*기록!I19+100))</f>
        <v>1225</v>
      </c>
      <c r="P19" s="422"/>
    </row>
    <row r="20" spans="2:16" s="597" customFormat="1" ht="14.45" customHeight="1">
      <c r="B20" s="886"/>
      <c r="C20" s="97" t="s">
        <v>1874</v>
      </c>
      <c r="D20" s="96" t="s">
        <v>192</v>
      </c>
      <c r="E20" s="96">
        <v>700</v>
      </c>
      <c r="F20" s="96" t="s">
        <v>191</v>
      </c>
      <c r="G20" s="96">
        <v>260</v>
      </c>
      <c r="H20" s="96"/>
      <c r="I20" s="96"/>
      <c r="J20" s="96" t="s">
        <v>1890</v>
      </c>
      <c r="K20" s="98">
        <f>INT(7/3*((마리!$F$9*기록!E20+마리!$F$10*기록!G20)/10+마리!$F$11*기록!I20))</f>
        <v>1073</v>
      </c>
      <c r="P20" s="422"/>
    </row>
    <row r="21" spans="2:16" s="597" customFormat="1" ht="14.45" customHeight="1">
      <c r="B21" s="886"/>
      <c r="C21" s="97" t="s">
        <v>1873</v>
      </c>
      <c r="D21" s="96" t="s">
        <v>192</v>
      </c>
      <c r="E21" s="96">
        <v>750</v>
      </c>
      <c r="F21" s="96" t="s">
        <v>191</v>
      </c>
      <c r="G21" s="96">
        <v>280</v>
      </c>
      <c r="H21" s="96"/>
      <c r="I21" s="96"/>
      <c r="J21" s="96" t="s">
        <v>1890</v>
      </c>
      <c r="K21" s="98">
        <f>INT(7/3*((마리!$F$9*기록!E21+마리!$F$10*기록!G21)/10+마리!$F$11*기록!I21))</f>
        <v>1155</v>
      </c>
      <c r="P21" s="422"/>
    </row>
    <row r="22" spans="2:16" s="597" customFormat="1" ht="14.45" customHeight="1" thickBot="1">
      <c r="B22" s="886"/>
      <c r="C22" s="99" t="s">
        <v>1872</v>
      </c>
      <c r="D22" s="100" t="s">
        <v>192</v>
      </c>
      <c r="E22" s="100">
        <v>800</v>
      </c>
      <c r="F22" s="100" t="s">
        <v>191</v>
      </c>
      <c r="G22" s="100">
        <v>300</v>
      </c>
      <c r="H22" s="100"/>
      <c r="I22" s="100"/>
      <c r="J22" s="100" t="s">
        <v>1890</v>
      </c>
      <c r="K22" s="101">
        <f>INT(7/3*((마리!$F$9*기록!E22+마리!$F$10*기록!G22)/10+마리!$F$11*기록!I22+100))</f>
        <v>1470</v>
      </c>
      <c r="P22" s="422"/>
    </row>
    <row r="23" spans="2:16" s="597" customFormat="1" ht="14.45" customHeight="1">
      <c r="B23" s="886"/>
      <c r="C23" s="97" t="s">
        <v>1895</v>
      </c>
      <c r="D23" s="96" t="s">
        <v>192</v>
      </c>
      <c r="E23" s="96">
        <v>850</v>
      </c>
      <c r="F23" s="96" t="s">
        <v>191</v>
      </c>
      <c r="G23" s="96">
        <v>320</v>
      </c>
      <c r="H23" s="96"/>
      <c r="I23" s="96"/>
      <c r="J23" s="96" t="s">
        <v>1890</v>
      </c>
      <c r="K23" s="98">
        <f>INT(7/3*((마리!$F$9*기록!E23+마리!$F$10*기록!G23)/10+마리!$F$11*기록!I23))</f>
        <v>1318</v>
      </c>
      <c r="P23" s="422"/>
    </row>
    <row r="24" spans="2:16" s="597" customFormat="1" ht="14.45" customHeight="1">
      <c r="B24" s="886"/>
      <c r="C24" s="97" t="s">
        <v>1896</v>
      </c>
      <c r="D24" s="96" t="s">
        <v>192</v>
      </c>
      <c r="E24" s="96">
        <v>900</v>
      </c>
      <c r="F24" s="96" t="s">
        <v>191</v>
      </c>
      <c r="G24" s="96">
        <v>340</v>
      </c>
      <c r="H24" s="96"/>
      <c r="I24" s="96"/>
      <c r="J24" s="96" t="s">
        <v>1890</v>
      </c>
      <c r="K24" s="98">
        <f>INT(7/3*((마리!$F$9*기록!E24+마리!$F$10*기록!G24)/10+마리!$F$11*기록!I24))</f>
        <v>1400</v>
      </c>
      <c r="P24" s="422"/>
    </row>
    <row r="25" spans="2:16" s="597" customFormat="1" ht="14.45" customHeight="1">
      <c r="B25" s="886"/>
      <c r="C25" s="97" t="s">
        <v>1897</v>
      </c>
      <c r="D25" s="96" t="s">
        <v>192</v>
      </c>
      <c r="E25" s="96">
        <v>950</v>
      </c>
      <c r="F25" s="96" t="s">
        <v>191</v>
      </c>
      <c r="G25" s="96">
        <v>360</v>
      </c>
      <c r="H25" s="96"/>
      <c r="I25" s="96"/>
      <c r="J25" s="96" t="s">
        <v>1890</v>
      </c>
      <c r="K25" s="98">
        <f>INT(7/3*((마리!$F$9*기록!E25+마리!$F$10*기록!G25)/10+마리!$F$11*기록!I25+100))</f>
        <v>1715</v>
      </c>
      <c r="P25" s="422"/>
    </row>
    <row r="26" spans="2:16" s="597" customFormat="1" ht="14.45" customHeight="1">
      <c r="B26" s="886"/>
      <c r="C26" s="97"/>
      <c r="D26" s="96"/>
      <c r="E26" s="96"/>
      <c r="F26" s="96"/>
      <c r="G26" s="96"/>
      <c r="H26" s="96"/>
      <c r="I26" s="96"/>
      <c r="J26" s="96"/>
      <c r="K26" s="98"/>
      <c r="P26" s="422"/>
    </row>
    <row r="27" spans="2:16" s="597" customFormat="1" ht="14.45" customHeight="1">
      <c r="B27" s="886"/>
      <c r="C27" s="97"/>
      <c r="D27" s="96"/>
      <c r="E27" s="96"/>
      <c r="F27" s="96"/>
      <c r="G27" s="96"/>
      <c r="H27" s="96"/>
      <c r="I27" s="96"/>
      <c r="J27" s="96"/>
      <c r="K27" s="98"/>
      <c r="P27" s="422"/>
    </row>
    <row r="28" spans="2:16" s="597" customFormat="1" ht="14.45" customHeight="1">
      <c r="B28" s="886"/>
      <c r="C28" s="97"/>
      <c r="D28" s="96"/>
      <c r="E28" s="96"/>
      <c r="F28" s="96"/>
      <c r="G28" s="96"/>
      <c r="H28" s="96"/>
      <c r="I28" s="96"/>
      <c r="J28" s="96"/>
      <c r="K28" s="98"/>
      <c r="P28" s="422"/>
    </row>
    <row r="29" spans="2:16" s="597" customFormat="1" ht="14.45" customHeight="1">
      <c r="B29" s="886"/>
      <c r="C29" s="97"/>
      <c r="D29" s="96"/>
      <c r="E29" s="96"/>
      <c r="F29" s="96"/>
      <c r="G29" s="96"/>
      <c r="H29" s="96"/>
      <c r="I29" s="96"/>
      <c r="J29" s="96"/>
      <c r="K29" s="98"/>
      <c r="P29" s="422"/>
    </row>
    <row r="30" spans="2:16" s="597" customFormat="1" ht="14.45" customHeight="1">
      <c r="B30" s="886"/>
      <c r="C30" s="97"/>
      <c r="D30" s="96"/>
      <c r="E30" s="96"/>
      <c r="F30" s="96"/>
      <c r="G30" s="96"/>
      <c r="H30" s="96"/>
      <c r="I30" s="96"/>
      <c r="J30" s="96"/>
      <c r="K30" s="98"/>
      <c r="P30" s="422"/>
    </row>
    <row r="31" spans="2:16" s="597" customFormat="1" ht="14.45" customHeight="1">
      <c r="B31" s="886"/>
      <c r="C31" s="97"/>
      <c r="D31" s="96"/>
      <c r="E31" s="96"/>
      <c r="F31" s="96"/>
      <c r="G31" s="96"/>
      <c r="H31" s="96"/>
      <c r="I31" s="96"/>
      <c r="J31" s="96"/>
      <c r="K31" s="98"/>
      <c r="P31" s="422"/>
    </row>
    <row r="32" spans="2:16" s="597" customFormat="1" ht="14.45" customHeight="1">
      <c r="B32" s="886"/>
      <c r="C32" s="97"/>
      <c r="D32" s="96"/>
      <c r="E32" s="96"/>
      <c r="F32" s="96"/>
      <c r="G32" s="96"/>
      <c r="H32" s="96"/>
      <c r="I32" s="96"/>
      <c r="J32" s="96"/>
      <c r="K32" s="98"/>
      <c r="P32" s="422"/>
    </row>
    <row r="33" spans="2:16" ht="14.45" customHeight="1" thickBot="1">
      <c r="B33" s="887"/>
      <c r="C33" s="99"/>
      <c r="D33" s="100"/>
      <c r="E33" s="100"/>
      <c r="F33" s="100"/>
      <c r="G33" s="100"/>
      <c r="H33" s="100"/>
      <c r="I33" s="100"/>
      <c r="J33" s="100"/>
      <c r="K33" s="101"/>
      <c r="M33" s="594"/>
      <c r="N33" s="595"/>
      <c r="P33" s="422"/>
    </row>
    <row r="34" spans="2:16" ht="14.45" customHeight="1" thickBot="1">
      <c r="D34" s="96"/>
      <c r="E34" s="96"/>
      <c r="F34" s="96"/>
      <c r="G34" s="96"/>
      <c r="H34" s="96"/>
      <c r="I34" s="96"/>
      <c r="J34" s="96"/>
    </row>
    <row r="35" spans="2:16" ht="14.45" customHeight="1">
      <c r="B35" s="885" t="s">
        <v>207</v>
      </c>
      <c r="C35" s="93" t="s">
        <v>1891</v>
      </c>
      <c r="D35" s="94" t="s">
        <v>192</v>
      </c>
      <c r="E35" s="94">
        <v>800</v>
      </c>
      <c r="F35" s="94" t="s">
        <v>191</v>
      </c>
      <c r="G35" s="94">
        <v>150</v>
      </c>
      <c r="H35" s="94" t="s">
        <v>1885</v>
      </c>
      <c r="I35" s="94">
        <v>9</v>
      </c>
      <c r="J35" s="94" t="s">
        <v>1890</v>
      </c>
      <c r="K35" s="95">
        <f>INT(((마리!$F$9*기록!E35+마리!$F$10*기록!G35)/10+마리!$F$11*기록!I35))</f>
        <v>557</v>
      </c>
      <c r="M35" s="596"/>
      <c r="N35" s="596"/>
      <c r="O35" s="596"/>
      <c r="P35" s="422"/>
    </row>
    <row r="36" spans="2:16" ht="14.45" customHeight="1">
      <c r="B36" s="886"/>
      <c r="C36" s="97" t="s">
        <v>1892</v>
      </c>
      <c r="D36" s="96" t="s">
        <v>192</v>
      </c>
      <c r="E36" s="96">
        <v>1000</v>
      </c>
      <c r="F36" s="96" t="s">
        <v>191</v>
      </c>
      <c r="G36" s="96">
        <v>220</v>
      </c>
      <c r="H36" s="96" t="s">
        <v>1885</v>
      </c>
      <c r="I36" s="96">
        <v>12</v>
      </c>
      <c r="J36" s="96" t="s">
        <v>1890</v>
      </c>
      <c r="K36" s="98">
        <f>INT(((마리!$F$9*기록!E36+마리!$F$10*기록!G36)/10+마리!$F$11*기록!I36))</f>
        <v>766</v>
      </c>
      <c r="M36" s="596"/>
      <c r="N36" s="596"/>
      <c r="O36" s="596"/>
      <c r="P36" s="422"/>
    </row>
    <row r="37" spans="2:16" ht="14.45" customHeight="1">
      <c r="B37" s="886"/>
      <c r="C37" s="97" t="s">
        <v>1893</v>
      </c>
      <c r="D37" s="96" t="s">
        <v>192</v>
      </c>
      <c r="E37" s="96">
        <v>1200</v>
      </c>
      <c r="F37" s="96" t="s">
        <v>191</v>
      </c>
      <c r="G37" s="96">
        <v>290</v>
      </c>
      <c r="H37" s="96" t="s">
        <v>197</v>
      </c>
      <c r="I37" s="96">
        <v>9</v>
      </c>
      <c r="J37" s="96" t="s">
        <v>1890</v>
      </c>
      <c r="K37" s="98">
        <f>INT(((마리!$F$9*기록!E37+마리!$F$10*기록!G37)/10+마리!$F$12*기록!I37))</f>
        <v>897</v>
      </c>
      <c r="M37" s="596"/>
      <c r="N37" s="596"/>
      <c r="O37" s="596"/>
      <c r="P37" s="422"/>
    </row>
    <row r="38" spans="2:16" ht="14.45" customHeight="1">
      <c r="B38" s="886"/>
      <c r="C38" s="97" t="s">
        <v>1894</v>
      </c>
      <c r="D38" s="96" t="s">
        <v>192</v>
      </c>
      <c r="E38" s="96">
        <v>1400</v>
      </c>
      <c r="F38" s="96" t="s">
        <v>191</v>
      </c>
      <c r="G38" s="96">
        <v>360</v>
      </c>
      <c r="H38" s="96" t="s">
        <v>197</v>
      </c>
      <c r="I38" s="96">
        <v>12</v>
      </c>
      <c r="J38" s="96" t="s">
        <v>1890</v>
      </c>
      <c r="K38" s="98">
        <f>INT(((마리!$F$9*기록!E38+마리!$F$10*기록!G38)/10+마리!$F$12*기록!I38))</f>
        <v>1136</v>
      </c>
      <c r="P38" s="422"/>
    </row>
    <row r="39" spans="2:16" s="597" customFormat="1" ht="14.45" customHeight="1">
      <c r="B39" s="886"/>
      <c r="C39" s="97"/>
      <c r="D39" s="96"/>
      <c r="E39" s="96"/>
      <c r="F39" s="96"/>
      <c r="G39" s="96"/>
      <c r="H39" s="96"/>
      <c r="I39" s="96"/>
      <c r="J39" s="96"/>
      <c r="K39" s="98"/>
      <c r="P39" s="422"/>
    </row>
    <row r="40" spans="2:16" s="597" customFormat="1" ht="14.45" customHeight="1">
      <c r="B40" s="886"/>
      <c r="C40" s="96"/>
      <c r="D40" s="96"/>
      <c r="E40" s="96"/>
      <c r="F40" s="96"/>
      <c r="G40" s="96"/>
      <c r="H40" s="96"/>
      <c r="I40" s="96"/>
      <c r="J40" s="96"/>
      <c r="K40" s="98"/>
      <c r="P40" s="422"/>
    </row>
    <row r="41" spans="2:16" s="597" customFormat="1" ht="14.45" customHeight="1">
      <c r="B41" s="886"/>
      <c r="C41" s="96"/>
      <c r="D41" s="96"/>
      <c r="E41" s="96"/>
      <c r="F41" s="96"/>
      <c r="G41" s="96"/>
      <c r="H41" s="96"/>
      <c r="I41" s="96"/>
      <c r="J41" s="96"/>
      <c r="K41" s="98"/>
      <c r="P41" s="422"/>
    </row>
    <row r="42" spans="2:16" s="597" customFormat="1" ht="14.45" customHeight="1">
      <c r="B42" s="886"/>
      <c r="C42" s="96"/>
      <c r="D42" s="96"/>
      <c r="E42" s="96"/>
      <c r="F42" s="96"/>
      <c r="G42" s="96"/>
      <c r="H42" s="96"/>
      <c r="I42" s="96"/>
      <c r="J42" s="96"/>
      <c r="K42" s="98"/>
      <c r="P42" s="422"/>
    </row>
    <row r="43" spans="2:16" ht="14.45" customHeight="1">
      <c r="B43" s="886"/>
      <c r="C43" s="96"/>
      <c r="D43" s="96"/>
      <c r="E43" s="96"/>
      <c r="F43" s="96"/>
      <c r="G43" s="96"/>
      <c r="H43" s="96"/>
      <c r="I43" s="96"/>
      <c r="J43" s="96"/>
      <c r="K43" s="98"/>
      <c r="M43" s="596"/>
      <c r="N43" s="596"/>
      <c r="O43" s="596"/>
      <c r="P43" s="422"/>
    </row>
    <row r="44" spans="2:16" ht="14.45" customHeight="1" thickBot="1">
      <c r="B44" s="887"/>
      <c r="C44" s="100"/>
      <c r="D44" s="100"/>
      <c r="E44" s="100"/>
      <c r="F44" s="100"/>
      <c r="G44" s="100"/>
      <c r="H44" s="100"/>
      <c r="I44" s="100"/>
      <c r="J44" s="100"/>
      <c r="K44" s="101"/>
      <c r="M44" s="596"/>
      <c r="N44" s="596"/>
      <c r="O44" s="596"/>
      <c r="P44" s="422"/>
    </row>
    <row r="45" spans="2:16" ht="14.45" customHeight="1">
      <c r="B45" s="4"/>
    </row>
  </sheetData>
  <mergeCells count="3">
    <mergeCell ref="B35:B44"/>
    <mergeCell ref="B2:B13"/>
    <mergeCell ref="B15:B33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9299-59CD-42FA-A489-083DC51EE666}">
  <dimension ref="A1:R123"/>
  <sheetViews>
    <sheetView workbookViewId="0">
      <selection activeCell="O16" sqref="O16:Q16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518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"&amp;COUNTIF(F4:F123,"√") &amp; "개"</f>
        <v>완료 87개</v>
      </c>
      <c r="M2" s="2"/>
      <c r="N2" s="888" t="s">
        <v>315</v>
      </c>
      <c r="O2" s="889"/>
      <c r="P2" s="889"/>
      <c r="Q2" s="889"/>
      <c r="R2" s="890"/>
    </row>
    <row r="3" spans="1:18" ht="14.45" customHeight="1">
      <c r="A3" s="2"/>
      <c r="B3" s="5" t="s">
        <v>214</v>
      </c>
      <c r="C3" s="911" t="s">
        <v>317</v>
      </c>
      <c r="D3" s="912"/>
      <c r="E3" s="6" t="s">
        <v>321</v>
      </c>
      <c r="F3" s="7" t="s">
        <v>310</v>
      </c>
      <c r="G3" s="37" t="s">
        <v>379</v>
      </c>
      <c r="H3" s="913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" t="s">
        <v>215</v>
      </c>
      <c r="D4" s="10" t="s">
        <v>216</v>
      </c>
      <c r="E4" s="11"/>
      <c r="F4" s="12" t="s">
        <v>226</v>
      </c>
      <c r="G4" s="9" t="s">
        <v>217</v>
      </c>
      <c r="H4" s="900" t="s">
        <v>327</v>
      </c>
      <c r="I4" s="895"/>
      <c r="J4" s="895"/>
      <c r="K4" s="895"/>
      <c r="L4" s="896"/>
      <c r="M4" s="1"/>
      <c r="N4" s="39">
        <v>5</v>
      </c>
      <c r="O4" s="908" t="s">
        <v>418</v>
      </c>
      <c r="P4" s="909"/>
      <c r="Q4" s="909"/>
      <c r="R4" s="42" t="s">
        <v>226</v>
      </c>
    </row>
    <row r="5" spans="1:18" ht="14.45" customHeight="1">
      <c r="A5" s="1"/>
      <c r="B5" s="8">
        <v>2</v>
      </c>
      <c r="C5" s="9" t="s">
        <v>215</v>
      </c>
      <c r="D5" s="13" t="s">
        <v>218</v>
      </c>
      <c r="E5" s="14"/>
      <c r="F5" s="15" t="s">
        <v>226</v>
      </c>
      <c r="G5" s="9" t="s">
        <v>217</v>
      </c>
      <c r="H5" s="900" t="s">
        <v>328</v>
      </c>
      <c r="I5" s="895"/>
      <c r="J5" s="895"/>
      <c r="K5" s="895"/>
      <c r="L5" s="896"/>
      <c r="M5" s="1"/>
      <c r="N5" s="39">
        <v>10</v>
      </c>
      <c r="O5" s="908" t="s">
        <v>419</v>
      </c>
      <c r="P5" s="909"/>
      <c r="Q5" s="909"/>
      <c r="R5" s="42" t="s">
        <v>226</v>
      </c>
    </row>
    <row r="6" spans="1:18" ht="14.45" customHeight="1">
      <c r="A6" s="1"/>
      <c r="B6" s="8">
        <v>3</v>
      </c>
      <c r="C6" s="9" t="s">
        <v>215</v>
      </c>
      <c r="D6" s="13" t="s">
        <v>219</v>
      </c>
      <c r="E6" s="14"/>
      <c r="F6" s="15" t="s">
        <v>226</v>
      </c>
      <c r="G6" s="9" t="s">
        <v>217</v>
      </c>
      <c r="H6" s="900" t="s">
        <v>329</v>
      </c>
      <c r="I6" s="895"/>
      <c r="J6" s="895"/>
      <c r="K6" s="895"/>
      <c r="L6" s="896"/>
      <c r="M6" s="1"/>
      <c r="N6" s="39">
        <v>15</v>
      </c>
      <c r="O6" s="908" t="s">
        <v>434</v>
      </c>
      <c r="P6" s="909"/>
      <c r="Q6" s="909"/>
      <c r="R6" s="42" t="s">
        <v>226</v>
      </c>
    </row>
    <row r="7" spans="1:18" ht="14.45" customHeight="1">
      <c r="A7" s="1"/>
      <c r="B7" s="8">
        <v>4</v>
      </c>
      <c r="C7" s="9" t="s">
        <v>215</v>
      </c>
      <c r="D7" s="13" t="s">
        <v>220</v>
      </c>
      <c r="E7" s="14"/>
      <c r="F7" s="15" t="s">
        <v>226</v>
      </c>
      <c r="G7" s="9" t="s">
        <v>217</v>
      </c>
      <c r="H7" s="900" t="s">
        <v>333</v>
      </c>
      <c r="I7" s="895"/>
      <c r="J7" s="895"/>
      <c r="K7" s="895"/>
      <c r="L7" s="896"/>
      <c r="M7" s="1"/>
      <c r="N7" s="39">
        <v>20</v>
      </c>
      <c r="O7" s="908" t="s">
        <v>420</v>
      </c>
      <c r="P7" s="909"/>
      <c r="Q7" s="909"/>
      <c r="R7" s="42" t="s">
        <v>226</v>
      </c>
    </row>
    <row r="8" spans="1:18" ht="14.45" customHeight="1">
      <c r="A8" s="1"/>
      <c r="B8" s="8">
        <v>5</v>
      </c>
      <c r="C8" s="9" t="s">
        <v>215</v>
      </c>
      <c r="D8" s="13" t="s">
        <v>221</v>
      </c>
      <c r="E8" s="14"/>
      <c r="F8" s="15" t="s">
        <v>226</v>
      </c>
      <c r="G8" s="9" t="s">
        <v>217</v>
      </c>
      <c r="H8" s="900" t="s">
        <v>330</v>
      </c>
      <c r="I8" s="895"/>
      <c r="J8" s="895"/>
      <c r="K8" s="895"/>
      <c r="L8" s="896"/>
      <c r="M8" s="1"/>
      <c r="N8" s="39">
        <v>25</v>
      </c>
      <c r="O8" s="908" t="s">
        <v>421</v>
      </c>
      <c r="P8" s="909"/>
      <c r="Q8" s="909"/>
      <c r="R8" s="42" t="s">
        <v>226</v>
      </c>
    </row>
    <row r="9" spans="1:18" ht="14.45" customHeight="1">
      <c r="A9" s="1"/>
      <c r="B9" s="8">
        <v>6</v>
      </c>
      <c r="C9" s="9" t="s">
        <v>222</v>
      </c>
      <c r="D9" s="13" t="s">
        <v>223</v>
      </c>
      <c r="E9" s="16"/>
      <c r="F9" s="15" t="s">
        <v>226</v>
      </c>
      <c r="G9" s="9" t="s">
        <v>217</v>
      </c>
      <c r="H9" s="900" t="s">
        <v>331</v>
      </c>
      <c r="I9" s="895"/>
      <c r="J9" s="895"/>
      <c r="K9" s="895"/>
      <c r="L9" s="896"/>
      <c r="M9" s="1"/>
      <c r="N9" s="39">
        <v>30</v>
      </c>
      <c r="O9" s="908" t="s">
        <v>423</v>
      </c>
      <c r="P9" s="909"/>
      <c r="Q9" s="909"/>
      <c r="R9" s="42" t="s">
        <v>226</v>
      </c>
    </row>
    <row r="10" spans="1:18" ht="14.45" customHeight="1">
      <c r="A10" s="1"/>
      <c r="B10" s="8">
        <v>7</v>
      </c>
      <c r="C10" s="9" t="s">
        <v>215</v>
      </c>
      <c r="D10" s="13" t="s">
        <v>224</v>
      </c>
      <c r="E10" s="16"/>
      <c r="F10" s="15" t="s">
        <v>226</v>
      </c>
      <c r="G10" s="9" t="s">
        <v>225</v>
      </c>
      <c r="H10" s="894" t="s">
        <v>995</v>
      </c>
      <c r="I10" s="895"/>
      <c r="J10" s="895"/>
      <c r="K10" s="895"/>
      <c r="L10" s="896"/>
      <c r="M10" s="1"/>
      <c r="N10" s="39">
        <v>35</v>
      </c>
      <c r="O10" s="908" t="s">
        <v>424</v>
      </c>
      <c r="P10" s="909"/>
      <c r="Q10" s="909"/>
      <c r="R10" s="42" t="s">
        <v>226</v>
      </c>
    </row>
    <row r="11" spans="1:18" ht="14.45" customHeight="1">
      <c r="A11" s="1"/>
      <c r="B11" s="8">
        <v>8</v>
      </c>
      <c r="C11" s="9" t="s">
        <v>215</v>
      </c>
      <c r="D11" s="13" t="s">
        <v>227</v>
      </c>
      <c r="E11" s="16"/>
      <c r="F11" s="15" t="s">
        <v>226</v>
      </c>
      <c r="G11" s="9" t="s">
        <v>225</v>
      </c>
      <c r="H11" s="894" t="s">
        <v>994</v>
      </c>
      <c r="I11" s="895"/>
      <c r="J11" s="895"/>
      <c r="K11" s="895"/>
      <c r="L11" s="896"/>
      <c r="M11" s="1"/>
      <c r="N11" s="39">
        <v>40</v>
      </c>
      <c r="O11" s="908" t="s">
        <v>435</v>
      </c>
      <c r="P11" s="909"/>
      <c r="Q11" s="909"/>
      <c r="R11" s="42" t="s">
        <v>226</v>
      </c>
    </row>
    <row r="12" spans="1:18" ht="14.45" customHeight="1">
      <c r="A12" s="1"/>
      <c r="B12" s="8">
        <v>9</v>
      </c>
      <c r="C12" s="9" t="s">
        <v>215</v>
      </c>
      <c r="D12" s="13" t="s">
        <v>228</v>
      </c>
      <c r="E12" s="16"/>
      <c r="F12" s="15" t="s">
        <v>226</v>
      </c>
      <c r="G12" s="9" t="s">
        <v>225</v>
      </c>
      <c r="H12" s="902" t="s">
        <v>334</v>
      </c>
      <c r="I12" s="895"/>
      <c r="J12" s="895"/>
      <c r="K12" s="895"/>
      <c r="L12" s="896"/>
      <c r="M12" s="1"/>
      <c r="N12" s="39">
        <v>45</v>
      </c>
      <c r="O12" s="908" t="s">
        <v>426</v>
      </c>
      <c r="P12" s="909"/>
      <c r="Q12" s="909"/>
      <c r="R12" s="42" t="s">
        <v>226</v>
      </c>
    </row>
    <row r="13" spans="1:18" ht="14.45" customHeight="1">
      <c r="A13" s="1"/>
      <c r="B13" s="8">
        <v>10</v>
      </c>
      <c r="C13" s="9" t="s">
        <v>215</v>
      </c>
      <c r="D13" s="13" t="s">
        <v>229</v>
      </c>
      <c r="E13" s="16"/>
      <c r="F13" s="15" t="s">
        <v>226</v>
      </c>
      <c r="G13" s="9" t="s">
        <v>225</v>
      </c>
      <c r="H13" s="894" t="s">
        <v>335</v>
      </c>
      <c r="I13" s="895"/>
      <c r="J13" s="895"/>
      <c r="K13" s="895"/>
      <c r="L13" s="896"/>
      <c r="M13" s="1"/>
      <c r="N13" s="39">
        <v>50</v>
      </c>
      <c r="O13" s="910" t="s">
        <v>425</v>
      </c>
      <c r="P13" s="909"/>
      <c r="Q13" s="909"/>
      <c r="R13" s="42" t="s">
        <v>226</v>
      </c>
    </row>
    <row r="14" spans="1:18" ht="14.45" customHeight="1">
      <c r="A14" s="1"/>
      <c r="B14" s="8">
        <v>11</v>
      </c>
      <c r="C14" s="9" t="s">
        <v>215</v>
      </c>
      <c r="D14" s="17" t="s">
        <v>309</v>
      </c>
      <c r="E14" s="16"/>
      <c r="F14" s="15" t="s">
        <v>226</v>
      </c>
      <c r="G14" s="9" t="s">
        <v>225</v>
      </c>
      <c r="H14" s="894" t="s">
        <v>336</v>
      </c>
      <c r="I14" s="895"/>
      <c r="J14" s="895"/>
      <c r="K14" s="895"/>
      <c r="L14" s="896"/>
      <c r="M14" s="1"/>
      <c r="N14" s="39">
        <v>55</v>
      </c>
      <c r="O14" s="908" t="s">
        <v>427</v>
      </c>
      <c r="P14" s="909"/>
      <c r="Q14" s="909"/>
      <c r="R14" s="42" t="s">
        <v>226</v>
      </c>
    </row>
    <row r="15" spans="1:18" ht="14.45" customHeight="1">
      <c r="A15" s="1"/>
      <c r="B15" s="8">
        <v>12</v>
      </c>
      <c r="C15" s="9" t="s">
        <v>215</v>
      </c>
      <c r="D15" s="13" t="s">
        <v>230</v>
      </c>
      <c r="E15" s="16"/>
      <c r="F15" s="15" t="s">
        <v>226</v>
      </c>
      <c r="G15" s="9" t="s">
        <v>225</v>
      </c>
      <c r="H15" s="894" t="s">
        <v>388</v>
      </c>
      <c r="I15" s="895"/>
      <c r="J15" s="895"/>
      <c r="K15" s="895"/>
      <c r="L15" s="896"/>
      <c r="M15" s="1"/>
      <c r="N15" s="39">
        <v>60</v>
      </c>
      <c r="O15" s="908" t="s">
        <v>428</v>
      </c>
      <c r="P15" s="909"/>
      <c r="Q15" s="909"/>
      <c r="R15" s="42" t="s">
        <v>226</v>
      </c>
    </row>
    <row r="16" spans="1:18" ht="14.45" customHeight="1">
      <c r="A16" s="1"/>
      <c r="B16" s="8">
        <v>13</v>
      </c>
      <c r="C16" s="9" t="s">
        <v>215</v>
      </c>
      <c r="D16" s="13" t="s">
        <v>231</v>
      </c>
      <c r="E16" s="16"/>
      <c r="F16" s="15" t="s">
        <v>226</v>
      </c>
      <c r="G16" s="9" t="s">
        <v>225</v>
      </c>
      <c r="H16" s="894" t="s">
        <v>337</v>
      </c>
      <c r="I16" s="895"/>
      <c r="J16" s="895"/>
      <c r="K16" s="895"/>
      <c r="L16" s="896"/>
      <c r="M16" s="1"/>
      <c r="N16" s="39">
        <v>65</v>
      </c>
      <c r="O16" s="908" t="s">
        <v>436</v>
      </c>
      <c r="P16" s="909"/>
      <c r="Q16" s="909"/>
      <c r="R16" s="42" t="s">
        <v>226</v>
      </c>
    </row>
    <row r="17" spans="1:18" ht="14.45" customHeight="1">
      <c r="A17" s="1"/>
      <c r="B17" s="8">
        <v>14</v>
      </c>
      <c r="C17" s="9" t="s">
        <v>215</v>
      </c>
      <c r="D17" s="13" t="s">
        <v>232</v>
      </c>
      <c r="E17" s="16"/>
      <c r="F17" s="15" t="s">
        <v>226</v>
      </c>
      <c r="G17" s="9" t="s">
        <v>225</v>
      </c>
      <c r="H17" s="894" t="s">
        <v>339</v>
      </c>
      <c r="I17" s="895"/>
      <c r="J17" s="895"/>
      <c r="K17" s="895"/>
      <c r="L17" s="896"/>
      <c r="M17" s="1"/>
      <c r="N17" s="39">
        <v>70</v>
      </c>
      <c r="O17" s="908" t="s">
        <v>433</v>
      </c>
      <c r="P17" s="909"/>
      <c r="Q17" s="909"/>
      <c r="R17" s="42" t="s">
        <v>226</v>
      </c>
    </row>
    <row r="18" spans="1:18" ht="14.45" customHeight="1">
      <c r="A18" s="1"/>
      <c r="B18" s="8">
        <v>15</v>
      </c>
      <c r="C18" s="9" t="s">
        <v>215</v>
      </c>
      <c r="D18" s="13" t="s">
        <v>233</v>
      </c>
      <c r="E18" s="16"/>
      <c r="F18" s="15" t="s">
        <v>226</v>
      </c>
      <c r="G18" s="9" t="s">
        <v>225</v>
      </c>
      <c r="H18" s="894" t="s">
        <v>338</v>
      </c>
      <c r="I18" s="895"/>
      <c r="J18" s="895"/>
      <c r="K18" s="895"/>
      <c r="L18" s="896"/>
      <c r="M18" s="1"/>
      <c r="N18" s="39">
        <v>75</v>
      </c>
      <c r="O18" s="908" t="s">
        <v>429</v>
      </c>
      <c r="P18" s="909"/>
      <c r="Q18" s="909"/>
      <c r="R18" s="42" t="s">
        <v>226</v>
      </c>
    </row>
    <row r="19" spans="1:18" ht="14.45" customHeight="1">
      <c r="A19" s="1"/>
      <c r="B19" s="8">
        <v>16</v>
      </c>
      <c r="C19" s="9" t="s">
        <v>215</v>
      </c>
      <c r="D19" s="13" t="s">
        <v>234</v>
      </c>
      <c r="E19" s="16"/>
      <c r="F19" s="15" t="s">
        <v>226</v>
      </c>
      <c r="G19" s="9" t="s">
        <v>225</v>
      </c>
      <c r="H19" s="894" t="s">
        <v>340</v>
      </c>
      <c r="I19" s="895"/>
      <c r="J19" s="895"/>
      <c r="K19" s="895"/>
      <c r="L19" s="896"/>
      <c r="M19" s="1"/>
      <c r="N19" s="39">
        <v>80</v>
      </c>
      <c r="O19" s="908" t="s">
        <v>430</v>
      </c>
      <c r="P19" s="909"/>
      <c r="Q19" s="909"/>
      <c r="R19" s="42" t="s">
        <v>226</v>
      </c>
    </row>
    <row r="20" spans="1:18" ht="14.45" customHeight="1">
      <c r="A20" s="1"/>
      <c r="B20" s="8">
        <v>17</v>
      </c>
      <c r="C20" s="9" t="s">
        <v>215</v>
      </c>
      <c r="D20" s="13" t="s">
        <v>235</v>
      </c>
      <c r="E20" s="16"/>
      <c r="F20" s="15" t="s">
        <v>226</v>
      </c>
      <c r="G20" s="9" t="s">
        <v>225</v>
      </c>
      <c r="H20" s="894" t="s">
        <v>341</v>
      </c>
      <c r="I20" s="895"/>
      <c r="J20" s="895"/>
      <c r="K20" s="895"/>
      <c r="L20" s="896"/>
      <c r="M20" s="1"/>
      <c r="N20" s="39">
        <v>85</v>
      </c>
      <c r="O20" s="910" t="s">
        <v>431</v>
      </c>
      <c r="P20" s="909"/>
      <c r="Q20" s="909"/>
      <c r="R20" s="42" t="s">
        <v>226</v>
      </c>
    </row>
    <row r="21" spans="1:18" ht="14.45" customHeight="1">
      <c r="A21" s="1"/>
      <c r="B21" s="8">
        <v>18</v>
      </c>
      <c r="C21" s="9" t="s">
        <v>222</v>
      </c>
      <c r="D21" s="13" t="s">
        <v>236</v>
      </c>
      <c r="E21" s="16" t="s">
        <v>237</v>
      </c>
      <c r="F21" s="15" t="s">
        <v>226</v>
      </c>
      <c r="G21" s="9" t="s">
        <v>225</v>
      </c>
      <c r="H21" s="894" t="s">
        <v>342</v>
      </c>
      <c r="I21" s="895"/>
      <c r="J21" s="895"/>
      <c r="K21" s="895"/>
      <c r="L21" s="896"/>
      <c r="M21" s="1"/>
      <c r="N21" s="39">
        <v>90</v>
      </c>
      <c r="O21" s="908" t="s">
        <v>437</v>
      </c>
      <c r="P21" s="909"/>
      <c r="Q21" s="909"/>
      <c r="R21" s="42"/>
    </row>
    <row r="22" spans="1:18" ht="14.45" customHeight="1">
      <c r="A22" s="1"/>
      <c r="B22" s="8">
        <v>19</v>
      </c>
      <c r="C22" s="9" t="s">
        <v>222</v>
      </c>
      <c r="D22" s="13" t="s">
        <v>238</v>
      </c>
      <c r="E22" s="16"/>
      <c r="F22" s="15" t="s">
        <v>226</v>
      </c>
      <c r="G22" s="9" t="s">
        <v>225</v>
      </c>
      <c r="H22" s="894" t="s">
        <v>343</v>
      </c>
      <c r="I22" s="895"/>
      <c r="J22" s="895"/>
      <c r="K22" s="895"/>
      <c r="L22" s="896"/>
      <c r="M22" s="1"/>
      <c r="N22" s="39">
        <v>95</v>
      </c>
      <c r="O22" s="908" t="s">
        <v>432</v>
      </c>
      <c r="P22" s="909"/>
      <c r="Q22" s="909"/>
      <c r="R22" s="43"/>
    </row>
    <row r="23" spans="1:18" ht="14.45" customHeight="1">
      <c r="A23" s="1"/>
      <c r="B23" s="8">
        <v>20</v>
      </c>
      <c r="C23" s="9" t="s">
        <v>222</v>
      </c>
      <c r="D23" s="13" t="s">
        <v>239</v>
      </c>
      <c r="E23" s="32" t="s">
        <v>344</v>
      </c>
      <c r="F23" s="15" t="s">
        <v>226</v>
      </c>
      <c r="G23" s="18" t="s">
        <v>322</v>
      </c>
      <c r="H23" s="894" t="s">
        <v>357</v>
      </c>
      <c r="I23" s="895"/>
      <c r="J23" s="895"/>
      <c r="K23" s="895"/>
      <c r="L23" s="896"/>
      <c r="M23" s="1"/>
      <c r="N23" s="39">
        <v>100</v>
      </c>
      <c r="O23" s="904"/>
      <c r="P23" s="905"/>
      <c r="Q23" s="905"/>
      <c r="R23" s="43"/>
    </row>
    <row r="24" spans="1:18" ht="14.45" customHeight="1">
      <c r="A24" s="1"/>
      <c r="B24" s="8">
        <v>21</v>
      </c>
      <c r="C24" s="9" t="s">
        <v>222</v>
      </c>
      <c r="D24" s="13" t="s">
        <v>240</v>
      </c>
      <c r="E24" s="16"/>
      <c r="F24" s="15" t="s">
        <v>226</v>
      </c>
      <c r="G24" s="9" t="s">
        <v>322</v>
      </c>
      <c r="H24" s="894" t="s">
        <v>382</v>
      </c>
      <c r="I24" s="895"/>
      <c r="J24" s="895"/>
      <c r="K24" s="895"/>
      <c r="L24" s="896"/>
      <c r="M24" s="1"/>
      <c r="N24" s="39">
        <v>105</v>
      </c>
      <c r="O24" s="904"/>
      <c r="P24" s="905"/>
      <c r="Q24" s="905"/>
      <c r="R24" s="43"/>
    </row>
    <row r="25" spans="1:18" ht="14.45" customHeight="1">
      <c r="A25" s="1"/>
      <c r="B25" s="8">
        <v>22</v>
      </c>
      <c r="C25" s="9" t="s">
        <v>222</v>
      </c>
      <c r="D25" s="13" t="s">
        <v>241</v>
      </c>
      <c r="E25" s="16"/>
      <c r="F25" s="15" t="s">
        <v>226</v>
      </c>
      <c r="G25" s="35" t="s">
        <v>322</v>
      </c>
      <c r="H25" s="894" t="s">
        <v>383</v>
      </c>
      <c r="I25" s="895"/>
      <c r="J25" s="895"/>
      <c r="K25" s="895"/>
      <c r="L25" s="896"/>
      <c r="M25" s="1"/>
      <c r="N25" s="39">
        <v>110</v>
      </c>
      <c r="O25" s="904"/>
      <c r="P25" s="905"/>
      <c r="Q25" s="905"/>
      <c r="R25" s="43"/>
    </row>
    <row r="26" spans="1:18" ht="14.45" customHeight="1">
      <c r="A26" s="1"/>
      <c r="B26" s="8">
        <v>23</v>
      </c>
      <c r="C26" s="9" t="s">
        <v>215</v>
      </c>
      <c r="D26" s="13" t="s">
        <v>242</v>
      </c>
      <c r="E26" s="16"/>
      <c r="F26" s="15" t="s">
        <v>226</v>
      </c>
      <c r="G26" s="9" t="s">
        <v>322</v>
      </c>
      <c r="H26" s="894" t="s">
        <v>384</v>
      </c>
      <c r="I26" s="895"/>
      <c r="J26" s="895"/>
      <c r="K26" s="895"/>
      <c r="L26" s="896"/>
      <c r="M26" s="1"/>
      <c r="N26" s="39">
        <v>115</v>
      </c>
      <c r="O26" s="904"/>
      <c r="P26" s="905"/>
      <c r="Q26" s="905"/>
      <c r="R26" s="43"/>
    </row>
    <row r="27" spans="1:18" ht="14.45" customHeight="1" thickBot="1">
      <c r="A27" s="1"/>
      <c r="B27" s="8">
        <v>24</v>
      </c>
      <c r="C27" s="9" t="s">
        <v>215</v>
      </c>
      <c r="D27" s="13" t="s">
        <v>243</v>
      </c>
      <c r="E27" s="16"/>
      <c r="F27" s="15" t="s">
        <v>226</v>
      </c>
      <c r="G27" s="9" t="s">
        <v>322</v>
      </c>
      <c r="H27" s="894" t="s">
        <v>1069</v>
      </c>
      <c r="I27" s="895"/>
      <c r="J27" s="895"/>
      <c r="K27" s="895"/>
      <c r="L27" s="896"/>
      <c r="M27" s="1"/>
      <c r="N27" s="40">
        <v>120</v>
      </c>
      <c r="O27" s="906"/>
      <c r="P27" s="907"/>
      <c r="Q27" s="907"/>
      <c r="R27" s="44"/>
    </row>
    <row r="28" spans="1:18" ht="14.45" customHeight="1">
      <c r="A28" s="1"/>
      <c r="B28" s="8">
        <v>25</v>
      </c>
      <c r="C28" s="9" t="s">
        <v>215</v>
      </c>
      <c r="D28" s="13" t="s">
        <v>244</v>
      </c>
      <c r="E28" s="16"/>
      <c r="F28" s="15" t="s">
        <v>226</v>
      </c>
      <c r="G28" s="9" t="s">
        <v>322</v>
      </c>
      <c r="H28" s="894" t="s">
        <v>385</v>
      </c>
      <c r="I28" s="895"/>
      <c r="J28" s="895"/>
      <c r="K28" s="895"/>
      <c r="L28" s="896"/>
      <c r="M28" s="1"/>
    </row>
    <row r="29" spans="1:18" ht="14.45" customHeight="1">
      <c r="A29" s="1"/>
      <c r="B29" s="8">
        <v>26</v>
      </c>
      <c r="C29" s="9" t="s">
        <v>215</v>
      </c>
      <c r="D29" s="13" t="s">
        <v>245</v>
      </c>
      <c r="E29" s="16"/>
      <c r="F29" s="15" t="s">
        <v>226</v>
      </c>
      <c r="G29" s="9" t="s">
        <v>322</v>
      </c>
      <c r="H29" s="894" t="s">
        <v>386</v>
      </c>
      <c r="I29" s="895"/>
      <c r="J29" s="895"/>
      <c r="K29" s="895"/>
      <c r="L29" s="896"/>
      <c r="M29" s="1"/>
      <c r="N29" s="102"/>
    </row>
    <row r="30" spans="1:18" ht="14.45" customHeight="1">
      <c r="A30" s="1"/>
      <c r="B30" s="8">
        <v>27</v>
      </c>
      <c r="C30" s="9" t="s">
        <v>222</v>
      </c>
      <c r="D30" s="13" t="s">
        <v>246</v>
      </c>
      <c r="E30" s="16"/>
      <c r="F30" s="15" t="s">
        <v>226</v>
      </c>
      <c r="G30" s="35" t="s">
        <v>322</v>
      </c>
      <c r="H30" s="894" t="s">
        <v>387</v>
      </c>
      <c r="I30" s="895"/>
      <c r="J30" s="895"/>
      <c r="K30" s="895"/>
      <c r="L30" s="896"/>
      <c r="M30" s="1"/>
    </row>
    <row r="31" spans="1:18" ht="14.45" customHeight="1">
      <c r="A31" s="1"/>
      <c r="B31" s="8">
        <v>28</v>
      </c>
      <c r="C31" s="9" t="s">
        <v>215</v>
      </c>
      <c r="D31" s="13" t="s">
        <v>247</v>
      </c>
      <c r="E31" s="16"/>
      <c r="F31" s="15" t="s">
        <v>226</v>
      </c>
      <c r="G31" s="35" t="s">
        <v>322</v>
      </c>
      <c r="H31" s="894" t="s">
        <v>411</v>
      </c>
      <c r="I31" s="895"/>
      <c r="J31" s="895"/>
      <c r="K31" s="895"/>
      <c r="L31" s="896"/>
      <c r="M31" s="1"/>
    </row>
    <row r="32" spans="1:18" ht="14.45" customHeight="1">
      <c r="A32" s="1"/>
      <c r="B32" s="8">
        <v>29</v>
      </c>
      <c r="C32" s="9" t="s">
        <v>222</v>
      </c>
      <c r="D32" s="13" t="s">
        <v>248</v>
      </c>
      <c r="E32" s="16"/>
      <c r="F32" s="15" t="s">
        <v>226</v>
      </c>
      <c r="G32" s="35" t="s">
        <v>322</v>
      </c>
      <c r="H32" s="894" t="s">
        <v>371</v>
      </c>
      <c r="I32" s="895"/>
      <c r="J32" s="895"/>
      <c r="K32" s="895"/>
      <c r="L32" s="896"/>
      <c r="M32" s="1"/>
    </row>
    <row r="33" spans="1:13" ht="14.45" customHeight="1">
      <c r="A33" s="1"/>
      <c r="B33" s="8">
        <v>30</v>
      </c>
      <c r="C33" s="9" t="s">
        <v>215</v>
      </c>
      <c r="D33" s="13" t="s">
        <v>249</v>
      </c>
      <c r="E33" s="16"/>
      <c r="F33" s="15" t="s">
        <v>226</v>
      </c>
      <c r="G33" s="35" t="s">
        <v>322</v>
      </c>
      <c r="H33" s="894" t="s">
        <v>410</v>
      </c>
      <c r="I33" s="895"/>
      <c r="J33" s="895"/>
      <c r="K33" s="895"/>
      <c r="L33" s="896"/>
      <c r="M33" s="1"/>
    </row>
    <row r="34" spans="1:13" ht="14.45" customHeight="1">
      <c r="A34" s="1"/>
      <c r="B34" s="8">
        <v>31</v>
      </c>
      <c r="C34" s="9" t="s">
        <v>222</v>
      </c>
      <c r="D34" s="13" t="s">
        <v>250</v>
      </c>
      <c r="E34" s="32" t="s">
        <v>344</v>
      </c>
      <c r="F34" s="15" t="s">
        <v>226</v>
      </c>
      <c r="G34" s="35" t="s">
        <v>322</v>
      </c>
      <c r="H34" s="894" t="s">
        <v>409</v>
      </c>
      <c r="I34" s="895"/>
      <c r="J34" s="895"/>
      <c r="K34" s="895"/>
      <c r="L34" s="896"/>
      <c r="M34" s="1"/>
    </row>
    <row r="35" spans="1:13" ht="14.45" customHeight="1">
      <c r="A35" s="1"/>
      <c r="B35" s="8">
        <v>32</v>
      </c>
      <c r="C35" s="9" t="s">
        <v>215</v>
      </c>
      <c r="D35" s="13" t="s">
        <v>251</v>
      </c>
      <c r="E35" s="16" t="s">
        <v>252</v>
      </c>
      <c r="F35" s="15" t="s">
        <v>226</v>
      </c>
      <c r="G35" s="9" t="s">
        <v>322</v>
      </c>
      <c r="H35" s="894" t="s">
        <v>408</v>
      </c>
      <c r="I35" s="895"/>
      <c r="J35" s="895"/>
      <c r="K35" s="895"/>
      <c r="L35" s="896"/>
      <c r="M35" s="1"/>
    </row>
    <row r="36" spans="1:13" ht="14.45" customHeight="1">
      <c r="A36" s="1"/>
      <c r="B36" s="8">
        <v>33</v>
      </c>
      <c r="C36" s="9" t="s">
        <v>222</v>
      </c>
      <c r="D36" s="13" t="s">
        <v>253</v>
      </c>
      <c r="E36" s="16"/>
      <c r="F36" s="15"/>
      <c r="G36" s="35" t="s">
        <v>346</v>
      </c>
      <c r="H36" s="894" t="s">
        <v>417</v>
      </c>
      <c r="I36" s="895"/>
      <c r="J36" s="895"/>
      <c r="K36" s="895"/>
      <c r="L36" s="896"/>
      <c r="M36" s="1"/>
    </row>
    <row r="37" spans="1:13" ht="14.45" customHeight="1">
      <c r="A37" s="1"/>
      <c r="B37" s="8">
        <v>34</v>
      </c>
      <c r="C37" s="9" t="s">
        <v>215</v>
      </c>
      <c r="D37" s="13" t="s">
        <v>254</v>
      </c>
      <c r="E37" s="16"/>
      <c r="F37" s="15" t="s">
        <v>226</v>
      </c>
      <c r="G37" s="9" t="s">
        <v>353</v>
      </c>
      <c r="H37" s="894" t="s">
        <v>407</v>
      </c>
      <c r="I37" s="895"/>
      <c r="J37" s="895"/>
      <c r="K37" s="895"/>
      <c r="L37" s="896"/>
      <c r="M37" s="1"/>
    </row>
    <row r="38" spans="1:13" ht="14.45" customHeight="1">
      <c r="A38" s="1"/>
      <c r="B38" s="8">
        <v>35</v>
      </c>
      <c r="C38" s="9" t="s">
        <v>215</v>
      </c>
      <c r="D38" s="13" t="s">
        <v>255</v>
      </c>
      <c r="E38" s="16"/>
      <c r="F38" s="15" t="s">
        <v>226</v>
      </c>
      <c r="G38" s="35" t="s">
        <v>353</v>
      </c>
      <c r="H38" s="894" t="s">
        <v>406</v>
      </c>
      <c r="I38" s="895"/>
      <c r="J38" s="895"/>
      <c r="K38" s="895"/>
      <c r="L38" s="896"/>
      <c r="M38" s="1"/>
    </row>
    <row r="39" spans="1:13" ht="14.45" customHeight="1">
      <c r="A39" s="1"/>
      <c r="B39" s="8">
        <v>36</v>
      </c>
      <c r="C39" s="9" t="s">
        <v>215</v>
      </c>
      <c r="D39" s="13" t="s">
        <v>256</v>
      </c>
      <c r="E39" s="16" t="s">
        <v>252</v>
      </c>
      <c r="F39" s="15" t="s">
        <v>226</v>
      </c>
      <c r="G39" s="35" t="s">
        <v>346</v>
      </c>
      <c r="H39" s="894" t="s">
        <v>405</v>
      </c>
      <c r="I39" s="895"/>
      <c r="J39" s="895"/>
      <c r="K39" s="895"/>
      <c r="L39" s="896"/>
      <c r="M39" s="1"/>
    </row>
    <row r="40" spans="1:13" ht="14.45" customHeight="1">
      <c r="A40" s="1"/>
      <c r="B40" s="8">
        <v>37</v>
      </c>
      <c r="C40" s="9" t="s">
        <v>215</v>
      </c>
      <c r="D40" s="13" t="s">
        <v>257</v>
      </c>
      <c r="E40" s="16"/>
      <c r="F40" s="15" t="s">
        <v>226</v>
      </c>
      <c r="G40" s="9" t="s">
        <v>346</v>
      </c>
      <c r="H40" s="894" t="s">
        <v>404</v>
      </c>
      <c r="I40" s="895"/>
      <c r="J40" s="895"/>
      <c r="K40" s="895"/>
      <c r="L40" s="896"/>
      <c r="M40" s="1"/>
    </row>
    <row r="41" spans="1:13" ht="14.45" customHeight="1">
      <c r="A41" s="1"/>
      <c r="B41" s="8">
        <v>38</v>
      </c>
      <c r="C41" s="9" t="s">
        <v>215</v>
      </c>
      <c r="D41" s="13" t="s">
        <v>258</v>
      </c>
      <c r="E41" s="16"/>
      <c r="F41" s="15" t="s">
        <v>226</v>
      </c>
      <c r="G41" s="9" t="s">
        <v>353</v>
      </c>
      <c r="H41" s="894" t="s">
        <v>403</v>
      </c>
      <c r="I41" s="895"/>
      <c r="J41" s="895"/>
      <c r="K41" s="895"/>
      <c r="L41" s="896"/>
      <c r="M41" s="1"/>
    </row>
    <row r="42" spans="1:13" ht="14.45" customHeight="1">
      <c r="A42" s="1"/>
      <c r="B42" s="8">
        <v>39</v>
      </c>
      <c r="C42" s="9" t="s">
        <v>215</v>
      </c>
      <c r="D42" s="13" t="s">
        <v>259</v>
      </c>
      <c r="E42" s="16"/>
      <c r="F42" s="15" t="s">
        <v>226</v>
      </c>
      <c r="G42" s="9" t="s">
        <v>353</v>
      </c>
      <c r="H42" s="894" t="s">
        <v>402</v>
      </c>
      <c r="I42" s="895"/>
      <c r="J42" s="895"/>
      <c r="K42" s="895"/>
      <c r="L42" s="896"/>
      <c r="M42" s="1"/>
    </row>
    <row r="43" spans="1:13" ht="14.45" customHeight="1">
      <c r="A43" s="1"/>
      <c r="B43" s="8">
        <v>40</v>
      </c>
      <c r="C43" s="9" t="s">
        <v>222</v>
      </c>
      <c r="D43" s="13" t="s">
        <v>260</v>
      </c>
      <c r="E43" s="16" t="s">
        <v>237</v>
      </c>
      <c r="F43" s="15" t="s">
        <v>226</v>
      </c>
      <c r="G43" s="35" t="s">
        <v>353</v>
      </c>
      <c r="H43" s="894" t="s">
        <v>401</v>
      </c>
      <c r="I43" s="895"/>
      <c r="J43" s="895"/>
      <c r="K43" s="895"/>
      <c r="L43" s="896"/>
      <c r="M43" s="1"/>
    </row>
    <row r="44" spans="1:13" ht="14.45" customHeight="1">
      <c r="A44" s="1"/>
      <c r="B44" s="8">
        <v>41</v>
      </c>
      <c r="C44" s="9" t="s">
        <v>215</v>
      </c>
      <c r="D44" s="13" t="s">
        <v>261</v>
      </c>
      <c r="E44" s="16"/>
      <c r="F44" s="15" t="s">
        <v>226</v>
      </c>
      <c r="G44" s="35" t="s">
        <v>353</v>
      </c>
      <c r="H44" s="894" t="s">
        <v>400</v>
      </c>
      <c r="I44" s="895"/>
      <c r="J44" s="895"/>
      <c r="K44" s="895"/>
      <c r="L44" s="896"/>
      <c r="M44" s="1"/>
    </row>
    <row r="45" spans="1:13" ht="14.45" customHeight="1">
      <c r="A45" s="1"/>
      <c r="B45" s="8">
        <v>42</v>
      </c>
      <c r="C45" s="9" t="s">
        <v>215</v>
      </c>
      <c r="D45" s="13" t="s">
        <v>262</v>
      </c>
      <c r="E45" s="33" t="s">
        <v>345</v>
      </c>
      <c r="F45" s="15" t="s">
        <v>226</v>
      </c>
      <c r="G45" s="35" t="s">
        <v>322</v>
      </c>
      <c r="H45" s="894" t="s">
        <v>399</v>
      </c>
      <c r="I45" s="895"/>
      <c r="J45" s="895"/>
      <c r="K45" s="895"/>
      <c r="L45" s="896"/>
      <c r="M45" s="1"/>
    </row>
    <row r="46" spans="1:13" ht="14.45" customHeight="1">
      <c r="A46" s="1"/>
      <c r="B46" s="8">
        <v>43</v>
      </c>
      <c r="C46" s="9" t="s">
        <v>215</v>
      </c>
      <c r="D46" s="13" t="s">
        <v>263</v>
      </c>
      <c r="E46" s="16"/>
      <c r="F46" s="15" t="s">
        <v>226</v>
      </c>
      <c r="G46" s="35" t="s">
        <v>353</v>
      </c>
      <c r="H46" s="894" t="s">
        <v>398</v>
      </c>
      <c r="I46" s="895"/>
      <c r="J46" s="895"/>
      <c r="K46" s="895"/>
      <c r="L46" s="896"/>
      <c r="M46" s="1"/>
    </row>
    <row r="47" spans="1:13" ht="14.45" customHeight="1">
      <c r="A47" s="1"/>
      <c r="B47" s="8">
        <v>44</v>
      </c>
      <c r="C47" s="9" t="s">
        <v>215</v>
      </c>
      <c r="D47" s="13" t="s">
        <v>264</v>
      </c>
      <c r="E47" s="16"/>
      <c r="F47" s="15" t="s">
        <v>226</v>
      </c>
      <c r="G47" s="35" t="s">
        <v>353</v>
      </c>
      <c r="H47" s="894" t="s">
        <v>397</v>
      </c>
      <c r="I47" s="895"/>
      <c r="J47" s="895"/>
      <c r="K47" s="895"/>
      <c r="L47" s="896"/>
      <c r="M47" s="1"/>
    </row>
    <row r="48" spans="1:13" ht="14.45" customHeight="1">
      <c r="A48" s="1"/>
      <c r="B48" s="8">
        <v>45</v>
      </c>
      <c r="C48" s="9" t="s">
        <v>222</v>
      </c>
      <c r="D48" s="13" t="s">
        <v>265</v>
      </c>
      <c r="E48" s="16" t="s">
        <v>237</v>
      </c>
      <c r="F48" s="15" t="s">
        <v>226</v>
      </c>
      <c r="G48" s="35" t="s">
        <v>353</v>
      </c>
      <c r="H48" s="902" t="s">
        <v>391</v>
      </c>
      <c r="I48" s="895"/>
      <c r="J48" s="895"/>
      <c r="K48" s="895"/>
      <c r="L48" s="896"/>
      <c r="M48" s="1"/>
    </row>
    <row r="49" spans="1:13" ht="14.45" customHeight="1">
      <c r="A49" s="1"/>
      <c r="B49" s="8">
        <v>46</v>
      </c>
      <c r="C49" s="9" t="s">
        <v>215</v>
      </c>
      <c r="D49" s="13" t="s">
        <v>266</v>
      </c>
      <c r="E49" s="16"/>
      <c r="F49" s="15" t="s">
        <v>226</v>
      </c>
      <c r="G49" s="35" t="s">
        <v>353</v>
      </c>
      <c r="H49" s="902" t="s">
        <v>392</v>
      </c>
      <c r="I49" s="895"/>
      <c r="J49" s="895"/>
      <c r="K49" s="895"/>
      <c r="L49" s="896"/>
      <c r="M49" s="1"/>
    </row>
    <row r="50" spans="1:13" ht="14.45" customHeight="1">
      <c r="A50" s="1"/>
      <c r="B50" s="8">
        <v>47</v>
      </c>
      <c r="C50" s="9" t="s">
        <v>215</v>
      </c>
      <c r="D50" s="13" t="s">
        <v>267</v>
      </c>
      <c r="E50" s="16"/>
      <c r="F50" s="15" t="s">
        <v>226</v>
      </c>
      <c r="G50" s="35" t="s">
        <v>353</v>
      </c>
      <c r="H50" s="902" t="s">
        <v>393</v>
      </c>
      <c r="I50" s="895"/>
      <c r="J50" s="895"/>
      <c r="K50" s="895"/>
      <c r="L50" s="896"/>
      <c r="M50" s="1"/>
    </row>
    <row r="51" spans="1:13" ht="14.45" customHeight="1">
      <c r="A51" s="1"/>
      <c r="B51" s="8">
        <v>48</v>
      </c>
      <c r="C51" s="9" t="s">
        <v>215</v>
      </c>
      <c r="D51" s="13" t="s">
        <v>268</v>
      </c>
      <c r="E51" s="36" t="s">
        <v>351</v>
      </c>
      <c r="F51" s="15" t="s">
        <v>226</v>
      </c>
      <c r="G51" s="35" t="s">
        <v>346</v>
      </c>
      <c r="H51" s="894" t="s">
        <v>380</v>
      </c>
      <c r="I51" s="895"/>
      <c r="J51" s="895"/>
      <c r="K51" s="895"/>
      <c r="L51" s="896"/>
      <c r="M51" s="1"/>
    </row>
    <row r="52" spans="1:13" ht="14.45" customHeight="1">
      <c r="A52" s="1"/>
      <c r="B52" s="8">
        <v>49</v>
      </c>
      <c r="C52" s="9" t="s">
        <v>215</v>
      </c>
      <c r="D52" s="13" t="s">
        <v>269</v>
      </c>
      <c r="E52" s="33" t="s">
        <v>345</v>
      </c>
      <c r="F52" s="15" t="s">
        <v>226</v>
      </c>
      <c r="G52" s="9" t="s">
        <v>322</v>
      </c>
      <c r="H52" s="894" t="s">
        <v>378</v>
      </c>
      <c r="I52" s="895"/>
      <c r="J52" s="895"/>
      <c r="K52" s="895"/>
      <c r="L52" s="896"/>
      <c r="M52" s="1"/>
    </row>
    <row r="53" spans="1:13" ht="14.45" customHeight="1">
      <c r="A53" s="1"/>
      <c r="B53" s="8">
        <v>50</v>
      </c>
      <c r="C53" s="9" t="s">
        <v>215</v>
      </c>
      <c r="D53" s="13" t="s">
        <v>270</v>
      </c>
      <c r="E53" s="36" t="s">
        <v>351</v>
      </c>
      <c r="F53" s="15" t="s">
        <v>226</v>
      </c>
      <c r="G53" s="35" t="s">
        <v>353</v>
      </c>
      <c r="H53" s="902" t="s">
        <v>394</v>
      </c>
      <c r="I53" s="895"/>
      <c r="J53" s="895"/>
      <c r="K53" s="895"/>
      <c r="L53" s="896"/>
      <c r="M53" s="1"/>
    </row>
    <row r="54" spans="1:13" ht="14.45" customHeight="1">
      <c r="A54" s="1"/>
      <c r="B54" s="8">
        <v>51</v>
      </c>
      <c r="C54" s="9" t="s">
        <v>222</v>
      </c>
      <c r="D54" s="13" t="s">
        <v>271</v>
      </c>
      <c r="E54" s="16"/>
      <c r="F54" s="15" t="s">
        <v>226</v>
      </c>
      <c r="G54" s="35" t="s">
        <v>353</v>
      </c>
      <c r="H54" s="902" t="s">
        <v>395</v>
      </c>
      <c r="I54" s="895"/>
      <c r="J54" s="895"/>
      <c r="K54" s="895"/>
      <c r="L54" s="896"/>
      <c r="M54" s="1"/>
    </row>
    <row r="55" spans="1:13" ht="14.45" customHeight="1">
      <c r="A55" s="1"/>
      <c r="B55" s="8">
        <v>52</v>
      </c>
      <c r="C55" s="9" t="s">
        <v>215</v>
      </c>
      <c r="D55" s="13" t="s">
        <v>272</v>
      </c>
      <c r="E55" s="16"/>
      <c r="F55" s="15" t="s">
        <v>226</v>
      </c>
      <c r="G55" s="35" t="s">
        <v>353</v>
      </c>
      <c r="H55" s="902" t="s">
        <v>396</v>
      </c>
      <c r="I55" s="895"/>
      <c r="J55" s="895"/>
      <c r="K55" s="895"/>
      <c r="L55" s="896"/>
      <c r="M55" s="1"/>
    </row>
    <row r="56" spans="1:13" ht="14.45" customHeight="1">
      <c r="A56" s="1"/>
      <c r="B56" s="8">
        <v>53</v>
      </c>
      <c r="C56" s="9" t="s">
        <v>215</v>
      </c>
      <c r="D56" s="13" t="s">
        <v>273</v>
      </c>
      <c r="E56" s="32" t="s">
        <v>344</v>
      </c>
      <c r="F56" s="15" t="s">
        <v>226</v>
      </c>
      <c r="G56" s="9" t="s">
        <v>322</v>
      </c>
      <c r="H56" s="894" t="s">
        <v>377</v>
      </c>
      <c r="I56" s="895"/>
      <c r="J56" s="895"/>
      <c r="K56" s="895"/>
      <c r="L56" s="896"/>
      <c r="M56" s="1"/>
    </row>
    <row r="57" spans="1:13" ht="14.45" customHeight="1">
      <c r="A57" s="1"/>
      <c r="B57" s="8">
        <v>54</v>
      </c>
      <c r="C57" s="9" t="s">
        <v>215</v>
      </c>
      <c r="D57" s="13" t="s">
        <v>274</v>
      </c>
      <c r="E57" s="32" t="s">
        <v>344</v>
      </c>
      <c r="F57" s="15"/>
      <c r="G57" s="35" t="s">
        <v>322</v>
      </c>
      <c r="H57" s="894" t="s">
        <v>375</v>
      </c>
      <c r="I57" s="895"/>
      <c r="J57" s="895"/>
      <c r="K57" s="895"/>
      <c r="L57" s="896"/>
      <c r="M57" s="1"/>
    </row>
    <row r="58" spans="1:13" ht="14.45" customHeight="1">
      <c r="A58" s="1"/>
      <c r="B58" s="8">
        <v>55</v>
      </c>
      <c r="C58" s="9" t="s">
        <v>215</v>
      </c>
      <c r="D58" s="13" t="s">
        <v>275</v>
      </c>
      <c r="E58" s="32" t="s">
        <v>344</v>
      </c>
      <c r="F58" s="15"/>
      <c r="G58" s="35" t="s">
        <v>322</v>
      </c>
      <c r="H58" s="894" t="s">
        <v>376</v>
      </c>
      <c r="I58" s="895"/>
      <c r="J58" s="895"/>
      <c r="K58" s="895"/>
      <c r="L58" s="896"/>
      <c r="M58" s="1"/>
    </row>
    <row r="59" spans="1:13" ht="14.45" customHeight="1">
      <c r="A59" s="1"/>
      <c r="B59" s="8">
        <v>56</v>
      </c>
      <c r="C59" s="9" t="s">
        <v>215</v>
      </c>
      <c r="D59" s="13" t="s">
        <v>276</v>
      </c>
      <c r="E59" s="16"/>
      <c r="F59" s="15" t="s">
        <v>226</v>
      </c>
      <c r="G59" s="9" t="s">
        <v>353</v>
      </c>
      <c r="H59" s="900" t="s">
        <v>390</v>
      </c>
      <c r="I59" s="895"/>
      <c r="J59" s="895"/>
      <c r="K59" s="895"/>
      <c r="L59" s="896"/>
      <c r="M59" s="1"/>
    </row>
    <row r="60" spans="1:13" ht="14.45" customHeight="1">
      <c r="A60" s="1"/>
      <c r="B60" s="8">
        <v>57</v>
      </c>
      <c r="C60" s="9" t="s">
        <v>222</v>
      </c>
      <c r="D60" s="13" t="s">
        <v>277</v>
      </c>
      <c r="E60" s="36" t="s">
        <v>344</v>
      </c>
      <c r="F60" s="15" t="s">
        <v>226</v>
      </c>
      <c r="G60" s="9" t="s">
        <v>346</v>
      </c>
      <c r="H60" s="894" t="s">
        <v>374</v>
      </c>
      <c r="I60" s="895"/>
      <c r="J60" s="895"/>
      <c r="K60" s="895"/>
      <c r="L60" s="896"/>
      <c r="M60" s="1"/>
    </row>
    <row r="61" spans="1:13" ht="14.45" customHeight="1">
      <c r="A61" s="1"/>
      <c r="B61" s="8">
        <v>58</v>
      </c>
      <c r="C61" s="9" t="s">
        <v>215</v>
      </c>
      <c r="D61" s="13" t="s">
        <v>278</v>
      </c>
      <c r="E61" s="16" t="s">
        <v>345</v>
      </c>
      <c r="F61" s="15" t="s">
        <v>226</v>
      </c>
      <c r="G61" s="9" t="s">
        <v>322</v>
      </c>
      <c r="H61" s="894" t="s">
        <v>373</v>
      </c>
      <c r="I61" s="895"/>
      <c r="J61" s="895"/>
      <c r="K61" s="895"/>
      <c r="L61" s="896"/>
      <c r="M61" s="1"/>
    </row>
    <row r="62" spans="1:13" ht="14.45" customHeight="1">
      <c r="A62" s="1"/>
      <c r="B62" s="8">
        <v>59</v>
      </c>
      <c r="C62" s="9" t="s">
        <v>222</v>
      </c>
      <c r="D62" s="13" t="s">
        <v>279</v>
      </c>
      <c r="E62" s="16"/>
      <c r="F62" s="15" t="s">
        <v>226</v>
      </c>
      <c r="G62" s="35" t="s">
        <v>322</v>
      </c>
      <c r="H62" s="894" t="s">
        <v>372</v>
      </c>
      <c r="I62" s="895"/>
      <c r="J62" s="895"/>
      <c r="K62" s="895"/>
      <c r="L62" s="896"/>
      <c r="M62" s="1"/>
    </row>
    <row r="63" spans="1:13" ht="14.45" customHeight="1">
      <c r="A63" s="1"/>
      <c r="B63" s="8">
        <v>60</v>
      </c>
      <c r="C63" s="9" t="s">
        <v>215</v>
      </c>
      <c r="D63" s="13" t="s">
        <v>280</v>
      </c>
      <c r="E63" s="36" t="s">
        <v>351</v>
      </c>
      <c r="F63" s="15" t="s">
        <v>226</v>
      </c>
      <c r="G63" s="35" t="s">
        <v>346</v>
      </c>
      <c r="H63" s="894" t="s">
        <v>369</v>
      </c>
      <c r="I63" s="895"/>
      <c r="J63" s="895"/>
      <c r="K63" s="895"/>
      <c r="L63" s="896"/>
      <c r="M63" s="1"/>
    </row>
    <row r="64" spans="1:13" ht="14.45" customHeight="1">
      <c r="A64" s="1"/>
      <c r="B64" s="8">
        <v>61</v>
      </c>
      <c r="C64" s="9" t="s">
        <v>215</v>
      </c>
      <c r="D64" s="13" t="s">
        <v>281</v>
      </c>
      <c r="E64" s="36" t="s">
        <v>351</v>
      </c>
      <c r="F64" s="15" t="s">
        <v>226</v>
      </c>
      <c r="G64" s="35" t="s">
        <v>346</v>
      </c>
      <c r="H64" s="894" t="s">
        <v>368</v>
      </c>
      <c r="I64" s="895"/>
      <c r="J64" s="895"/>
      <c r="K64" s="895"/>
      <c r="L64" s="896"/>
      <c r="M64" s="1"/>
    </row>
    <row r="65" spans="1:13" ht="14.45" customHeight="1">
      <c r="A65" s="1"/>
      <c r="B65" s="8">
        <v>62</v>
      </c>
      <c r="C65" s="9" t="s">
        <v>215</v>
      </c>
      <c r="D65" s="13" t="s">
        <v>282</v>
      </c>
      <c r="E65" s="36" t="s">
        <v>351</v>
      </c>
      <c r="F65" s="15" t="s">
        <v>226</v>
      </c>
      <c r="G65" s="9" t="s">
        <v>346</v>
      </c>
      <c r="H65" s="894" t="s">
        <v>367</v>
      </c>
      <c r="I65" s="895"/>
      <c r="J65" s="895"/>
      <c r="K65" s="895"/>
      <c r="L65" s="896"/>
      <c r="M65" s="1"/>
    </row>
    <row r="66" spans="1:13" ht="14.45" customHeight="1">
      <c r="A66" s="1"/>
      <c r="B66" s="8">
        <v>63</v>
      </c>
      <c r="C66" s="9" t="s">
        <v>222</v>
      </c>
      <c r="D66" s="13" t="s">
        <v>283</v>
      </c>
      <c r="E66" s="36" t="s">
        <v>351</v>
      </c>
      <c r="F66" s="15" t="s">
        <v>226</v>
      </c>
      <c r="G66" s="35" t="s">
        <v>346</v>
      </c>
      <c r="H66" s="894" t="s">
        <v>366</v>
      </c>
      <c r="I66" s="895"/>
      <c r="J66" s="895"/>
      <c r="K66" s="895"/>
      <c r="L66" s="896"/>
      <c r="M66" s="1"/>
    </row>
    <row r="67" spans="1:13" ht="14.45" customHeight="1">
      <c r="A67" s="1"/>
      <c r="B67" s="8">
        <v>64</v>
      </c>
      <c r="C67" s="9" t="s">
        <v>215</v>
      </c>
      <c r="D67" s="13" t="s">
        <v>284</v>
      </c>
      <c r="E67" s="36" t="s">
        <v>351</v>
      </c>
      <c r="F67" s="15" t="s">
        <v>226</v>
      </c>
      <c r="G67" s="35" t="s">
        <v>346</v>
      </c>
      <c r="H67" s="894" t="s">
        <v>365</v>
      </c>
      <c r="I67" s="895"/>
      <c r="J67" s="895"/>
      <c r="K67" s="895"/>
      <c r="L67" s="896"/>
      <c r="M67" s="1"/>
    </row>
    <row r="68" spans="1:13" ht="14.45" customHeight="1">
      <c r="A68" s="1"/>
      <c r="B68" s="8">
        <v>65</v>
      </c>
      <c r="C68" s="9" t="s">
        <v>215</v>
      </c>
      <c r="D68" s="13" t="s">
        <v>285</v>
      </c>
      <c r="E68" s="36" t="s">
        <v>351</v>
      </c>
      <c r="F68" s="15" t="s">
        <v>226</v>
      </c>
      <c r="G68" s="35" t="s">
        <v>346</v>
      </c>
      <c r="H68" s="894" t="s">
        <v>364</v>
      </c>
      <c r="I68" s="895"/>
      <c r="J68" s="895"/>
      <c r="K68" s="895"/>
      <c r="L68" s="896"/>
      <c r="M68" s="1"/>
    </row>
    <row r="69" spans="1:13" ht="14.45" customHeight="1">
      <c r="A69" s="1"/>
      <c r="B69" s="8">
        <v>66</v>
      </c>
      <c r="C69" s="9" t="s">
        <v>215</v>
      </c>
      <c r="D69" s="13" t="s">
        <v>286</v>
      </c>
      <c r="E69" s="16"/>
      <c r="F69" s="15"/>
      <c r="G69" s="9"/>
      <c r="H69" s="894" t="s">
        <v>1520</v>
      </c>
      <c r="I69" s="895"/>
      <c r="J69" s="895"/>
      <c r="K69" s="895"/>
      <c r="L69" s="896"/>
      <c r="M69" s="1"/>
    </row>
    <row r="70" spans="1:13" ht="14.45" customHeight="1">
      <c r="A70" s="1"/>
      <c r="B70" s="8">
        <v>67</v>
      </c>
      <c r="C70" s="9" t="s">
        <v>215</v>
      </c>
      <c r="D70" s="13" t="s">
        <v>287</v>
      </c>
      <c r="E70" s="16"/>
      <c r="F70" s="15" t="s">
        <v>226</v>
      </c>
      <c r="G70" s="35" t="s">
        <v>346</v>
      </c>
      <c r="H70" s="894" t="s">
        <v>363</v>
      </c>
      <c r="I70" s="895"/>
      <c r="J70" s="895"/>
      <c r="K70" s="895"/>
      <c r="L70" s="896"/>
      <c r="M70" s="1"/>
    </row>
    <row r="71" spans="1:13" ht="14.45" customHeight="1">
      <c r="A71" s="1"/>
      <c r="B71" s="8">
        <v>68</v>
      </c>
      <c r="C71" s="9" t="s">
        <v>222</v>
      </c>
      <c r="D71" s="13" t="s">
        <v>288</v>
      </c>
      <c r="E71" s="16"/>
      <c r="F71" s="15" t="s">
        <v>226</v>
      </c>
      <c r="G71" s="35" t="s">
        <v>346</v>
      </c>
      <c r="H71" s="894" t="s">
        <v>362</v>
      </c>
      <c r="I71" s="895"/>
      <c r="J71" s="895"/>
      <c r="K71" s="895"/>
      <c r="L71" s="896"/>
      <c r="M71" s="1"/>
    </row>
    <row r="72" spans="1:13" ht="14.45" customHeight="1">
      <c r="A72" s="1"/>
      <c r="B72" s="8">
        <v>69</v>
      </c>
      <c r="C72" s="9" t="s">
        <v>222</v>
      </c>
      <c r="D72" s="13" t="s">
        <v>289</v>
      </c>
      <c r="E72" s="16"/>
      <c r="F72" s="15" t="s">
        <v>226</v>
      </c>
      <c r="G72" s="18" t="s">
        <v>322</v>
      </c>
      <c r="H72" s="900" t="s">
        <v>359</v>
      </c>
      <c r="I72" s="895"/>
      <c r="J72" s="895"/>
      <c r="K72" s="895"/>
      <c r="L72" s="896"/>
      <c r="M72" s="1"/>
    </row>
    <row r="73" spans="1:13" ht="14.45" customHeight="1">
      <c r="A73" s="1"/>
      <c r="B73" s="8">
        <v>70</v>
      </c>
      <c r="C73" s="9" t="s">
        <v>215</v>
      </c>
      <c r="D73" s="13" t="s">
        <v>290</v>
      </c>
      <c r="E73" s="16"/>
      <c r="F73" s="15" t="s">
        <v>226</v>
      </c>
      <c r="G73" s="18" t="s">
        <v>322</v>
      </c>
      <c r="H73" s="900" t="s">
        <v>360</v>
      </c>
      <c r="I73" s="895"/>
      <c r="J73" s="895"/>
      <c r="K73" s="895"/>
      <c r="L73" s="896"/>
      <c r="M73" s="1"/>
    </row>
    <row r="74" spans="1:13" ht="14.45" customHeight="1">
      <c r="A74" s="1"/>
      <c r="B74" s="8">
        <v>71</v>
      </c>
      <c r="C74" s="9" t="s">
        <v>215</v>
      </c>
      <c r="D74" s="13" t="s">
        <v>291</v>
      </c>
      <c r="E74" s="32" t="s">
        <v>344</v>
      </c>
      <c r="F74" s="15" t="s">
        <v>226</v>
      </c>
      <c r="G74" s="18" t="s">
        <v>322</v>
      </c>
      <c r="H74" s="903" t="s">
        <v>361</v>
      </c>
      <c r="I74" s="895"/>
      <c r="J74" s="895"/>
      <c r="K74" s="895"/>
      <c r="L74" s="896"/>
      <c r="M74" s="1"/>
    </row>
    <row r="75" spans="1:13" ht="14.45" customHeight="1">
      <c r="A75" s="1"/>
      <c r="B75" s="8">
        <v>72</v>
      </c>
      <c r="C75" s="9" t="s">
        <v>222</v>
      </c>
      <c r="D75" s="13" t="s">
        <v>292</v>
      </c>
      <c r="E75" s="16"/>
      <c r="F75" s="15" t="s">
        <v>226</v>
      </c>
      <c r="G75" s="18" t="s">
        <v>324</v>
      </c>
      <c r="H75" s="894" t="s">
        <v>356</v>
      </c>
      <c r="I75" s="895"/>
      <c r="J75" s="895"/>
      <c r="K75" s="895"/>
      <c r="L75" s="896"/>
      <c r="M75" s="1"/>
    </row>
    <row r="76" spans="1:13" ht="14.45" customHeight="1">
      <c r="A76" s="1"/>
      <c r="B76" s="8">
        <v>73</v>
      </c>
      <c r="C76" s="9" t="s">
        <v>222</v>
      </c>
      <c r="D76" s="13" t="s">
        <v>293</v>
      </c>
      <c r="E76" s="16"/>
      <c r="F76" s="15" t="s">
        <v>226</v>
      </c>
      <c r="G76" s="9" t="s">
        <v>225</v>
      </c>
      <c r="H76" s="894" t="s">
        <v>355</v>
      </c>
      <c r="I76" s="895"/>
      <c r="J76" s="895"/>
      <c r="K76" s="895"/>
      <c r="L76" s="896"/>
      <c r="M76" s="1"/>
    </row>
    <row r="77" spans="1:13" ht="14.45" hidden="1" customHeight="1">
      <c r="A77" s="1"/>
      <c r="B77" s="8">
        <v>74</v>
      </c>
      <c r="C77" s="9" t="s">
        <v>222</v>
      </c>
      <c r="D77" s="13" t="s">
        <v>294</v>
      </c>
      <c r="E77" s="16"/>
      <c r="F77" s="15"/>
      <c r="G77" s="9"/>
      <c r="H77" s="894"/>
      <c r="I77" s="895"/>
      <c r="J77" s="895"/>
      <c r="K77" s="895"/>
      <c r="L77" s="896"/>
      <c r="M77" s="1"/>
    </row>
    <row r="78" spans="1:13" ht="14.45" hidden="1" customHeight="1">
      <c r="A78" s="1"/>
      <c r="B78" s="8">
        <v>75</v>
      </c>
      <c r="C78" s="9" t="s">
        <v>215</v>
      </c>
      <c r="D78" s="13" t="s">
        <v>295</v>
      </c>
      <c r="E78" s="16"/>
      <c r="F78" s="15"/>
      <c r="G78" s="9"/>
      <c r="H78" s="894"/>
      <c r="I78" s="895"/>
      <c r="J78" s="895"/>
      <c r="K78" s="895"/>
      <c r="L78" s="896"/>
      <c r="M78" s="1"/>
    </row>
    <row r="79" spans="1:13" ht="14.45" hidden="1" customHeight="1">
      <c r="A79" s="1"/>
      <c r="B79" s="8">
        <v>76</v>
      </c>
      <c r="C79" s="9" t="s">
        <v>215</v>
      </c>
      <c r="D79" s="13" t="s">
        <v>296</v>
      </c>
      <c r="E79" s="16"/>
      <c r="F79" s="15"/>
      <c r="G79" s="9"/>
      <c r="H79" s="894"/>
      <c r="I79" s="895"/>
      <c r="J79" s="895"/>
      <c r="K79" s="895"/>
      <c r="L79" s="896"/>
      <c r="M79" s="1"/>
    </row>
    <row r="80" spans="1:13" ht="14.45" customHeight="1">
      <c r="A80" s="1"/>
      <c r="B80" s="8">
        <v>77</v>
      </c>
      <c r="C80" s="9" t="s">
        <v>222</v>
      </c>
      <c r="D80" s="13" t="s">
        <v>297</v>
      </c>
      <c r="E80" s="16"/>
      <c r="F80" s="15" t="s">
        <v>226</v>
      </c>
      <c r="G80" s="18" t="s">
        <v>322</v>
      </c>
      <c r="H80" s="902" t="s">
        <v>358</v>
      </c>
      <c r="I80" s="895"/>
      <c r="J80" s="895"/>
      <c r="K80" s="895"/>
      <c r="L80" s="896"/>
      <c r="M80" s="1"/>
    </row>
    <row r="81" spans="1:13" ht="14.45" hidden="1" customHeight="1">
      <c r="A81" s="1"/>
      <c r="B81" s="8">
        <v>78</v>
      </c>
      <c r="C81" s="9" t="s">
        <v>215</v>
      </c>
      <c r="D81" s="13" t="s">
        <v>298</v>
      </c>
      <c r="E81" s="16"/>
      <c r="F81" s="15"/>
      <c r="G81" s="9"/>
      <c r="H81" s="894"/>
      <c r="I81" s="895"/>
      <c r="J81" s="895"/>
      <c r="K81" s="895"/>
      <c r="L81" s="896"/>
      <c r="M81" s="1"/>
    </row>
    <row r="82" spans="1:13" ht="14.45" customHeight="1">
      <c r="A82" s="1"/>
      <c r="B82" s="8">
        <v>79</v>
      </c>
      <c r="C82" s="9" t="s">
        <v>222</v>
      </c>
      <c r="D82" s="13" t="s">
        <v>299</v>
      </c>
      <c r="E82" s="16"/>
      <c r="F82" s="15" t="s">
        <v>226</v>
      </c>
      <c r="G82" s="9" t="s">
        <v>225</v>
      </c>
      <c r="H82" s="894" t="s">
        <v>354</v>
      </c>
      <c r="I82" s="895"/>
      <c r="J82" s="895"/>
      <c r="K82" s="895"/>
      <c r="L82" s="896"/>
      <c r="M82" s="1"/>
    </row>
    <row r="83" spans="1:13" ht="14.45" customHeight="1">
      <c r="A83" s="1"/>
      <c r="B83" s="8">
        <v>80</v>
      </c>
      <c r="C83" s="9" t="s">
        <v>222</v>
      </c>
      <c r="D83" s="13" t="s">
        <v>300</v>
      </c>
      <c r="E83" s="32" t="s">
        <v>344</v>
      </c>
      <c r="F83" s="15" t="s">
        <v>226</v>
      </c>
      <c r="G83" s="18" t="s">
        <v>346</v>
      </c>
      <c r="H83" s="894" t="s">
        <v>350</v>
      </c>
      <c r="I83" s="895"/>
      <c r="J83" s="895"/>
      <c r="K83" s="895"/>
      <c r="L83" s="896"/>
      <c r="M83" s="1"/>
    </row>
    <row r="84" spans="1:13" ht="14.45" hidden="1" customHeight="1">
      <c r="A84" s="1"/>
      <c r="B84" s="8">
        <v>81</v>
      </c>
      <c r="C84" s="9" t="s">
        <v>215</v>
      </c>
      <c r="D84" s="13" t="s">
        <v>301</v>
      </c>
      <c r="E84" s="16"/>
      <c r="F84" s="15"/>
      <c r="G84" s="9"/>
      <c r="H84" s="894"/>
      <c r="I84" s="895"/>
      <c r="J84" s="895"/>
      <c r="K84" s="895"/>
      <c r="L84" s="896"/>
      <c r="M84" s="1"/>
    </row>
    <row r="85" spans="1:13" ht="14.45" customHeight="1">
      <c r="A85" s="1"/>
      <c r="B85" s="8">
        <v>82</v>
      </c>
      <c r="C85" s="9" t="s">
        <v>215</v>
      </c>
      <c r="D85" s="13" t="s">
        <v>302</v>
      </c>
      <c r="E85" s="32" t="s">
        <v>344</v>
      </c>
      <c r="F85" s="15" t="s">
        <v>226</v>
      </c>
      <c r="G85" s="18" t="s">
        <v>346</v>
      </c>
      <c r="H85" s="894" t="s">
        <v>349</v>
      </c>
      <c r="I85" s="895"/>
      <c r="J85" s="895"/>
      <c r="K85" s="895"/>
      <c r="L85" s="896"/>
      <c r="M85" s="1"/>
    </row>
    <row r="86" spans="1:13" ht="14.45" customHeight="1">
      <c r="A86" s="1"/>
      <c r="B86" s="8">
        <v>83</v>
      </c>
      <c r="C86" s="9" t="s">
        <v>222</v>
      </c>
      <c r="D86" s="13" t="s">
        <v>303</v>
      </c>
      <c r="E86" s="16"/>
      <c r="F86" s="15" t="s">
        <v>226</v>
      </c>
      <c r="G86" s="9" t="s">
        <v>217</v>
      </c>
      <c r="H86" s="894" t="s">
        <v>347</v>
      </c>
      <c r="I86" s="895"/>
      <c r="J86" s="895"/>
      <c r="K86" s="895"/>
      <c r="L86" s="896"/>
      <c r="M86" s="1"/>
    </row>
    <row r="87" spans="1:13" ht="14.45" hidden="1" customHeight="1">
      <c r="A87" s="1"/>
      <c r="B87" s="8">
        <v>84</v>
      </c>
      <c r="C87" s="9" t="s">
        <v>215</v>
      </c>
      <c r="D87" s="13" t="s">
        <v>304</v>
      </c>
      <c r="E87" s="16"/>
      <c r="F87" s="15"/>
      <c r="G87" s="9"/>
      <c r="H87" s="894"/>
      <c r="I87" s="895"/>
      <c r="J87" s="895"/>
      <c r="K87" s="895"/>
      <c r="L87" s="896"/>
      <c r="M87" s="1"/>
    </row>
    <row r="88" spans="1:13" ht="14.45" customHeight="1">
      <c r="A88" s="1"/>
      <c r="B88" s="8">
        <v>85</v>
      </c>
      <c r="C88" s="9" t="s">
        <v>222</v>
      </c>
      <c r="D88" s="13" t="s">
        <v>305</v>
      </c>
      <c r="E88" s="16"/>
      <c r="F88" s="15" t="s">
        <v>226</v>
      </c>
      <c r="G88" s="18" t="s">
        <v>322</v>
      </c>
      <c r="H88" s="902" t="s">
        <v>519</v>
      </c>
      <c r="I88" s="895"/>
      <c r="J88" s="895"/>
      <c r="K88" s="895"/>
      <c r="L88" s="896"/>
      <c r="M88" s="1"/>
    </row>
    <row r="89" spans="1:13" ht="14.45" hidden="1" customHeight="1">
      <c r="A89" s="1"/>
      <c r="B89" s="8">
        <v>86</v>
      </c>
      <c r="C89" s="9" t="s">
        <v>215</v>
      </c>
      <c r="D89" s="13" t="s">
        <v>306</v>
      </c>
      <c r="E89" s="16"/>
      <c r="F89" s="15"/>
      <c r="G89" s="9"/>
      <c r="H89" s="894"/>
      <c r="I89" s="895"/>
      <c r="J89" s="895"/>
      <c r="K89" s="895"/>
      <c r="L89" s="896"/>
      <c r="M89" s="1"/>
    </row>
    <row r="90" spans="1:13" ht="14.45" customHeight="1">
      <c r="A90" s="1"/>
      <c r="B90" s="19">
        <v>87</v>
      </c>
      <c r="C90" s="20" t="s">
        <v>222</v>
      </c>
      <c r="D90" s="21" t="s">
        <v>307</v>
      </c>
      <c r="E90" s="22"/>
      <c r="F90" s="15" t="s">
        <v>226</v>
      </c>
      <c r="G90" s="24" t="s">
        <v>346</v>
      </c>
      <c r="H90" s="894" t="s">
        <v>348</v>
      </c>
      <c r="I90" s="895"/>
      <c r="J90" s="895"/>
      <c r="K90" s="895"/>
      <c r="L90" s="896"/>
      <c r="M90" s="1"/>
    </row>
    <row r="91" spans="1:13" ht="14.45" customHeight="1">
      <c r="B91" s="8">
        <v>88</v>
      </c>
      <c r="C91" s="20" t="s">
        <v>222</v>
      </c>
      <c r="D91" s="23" t="s">
        <v>312</v>
      </c>
      <c r="E91" s="22"/>
      <c r="F91" s="15" t="s">
        <v>226</v>
      </c>
      <c r="G91" s="24" t="s">
        <v>353</v>
      </c>
      <c r="H91" s="901" t="s">
        <v>389</v>
      </c>
      <c r="I91" s="895"/>
      <c r="J91" s="895"/>
      <c r="K91" s="895"/>
      <c r="L91" s="896"/>
    </row>
    <row r="92" spans="1:13" ht="14.45" customHeight="1">
      <c r="B92" s="19">
        <v>89</v>
      </c>
      <c r="C92" s="20" t="s">
        <v>222</v>
      </c>
      <c r="D92" s="23" t="s">
        <v>313</v>
      </c>
      <c r="E92" s="34" t="s">
        <v>344</v>
      </c>
      <c r="F92" s="15" t="s">
        <v>226</v>
      </c>
      <c r="G92" s="24" t="s">
        <v>322</v>
      </c>
      <c r="H92" s="894" t="s">
        <v>352</v>
      </c>
      <c r="I92" s="895"/>
      <c r="J92" s="895"/>
      <c r="K92" s="895"/>
      <c r="L92" s="896"/>
    </row>
    <row r="93" spans="1:13" ht="14.45" customHeight="1">
      <c r="B93" s="8">
        <v>90</v>
      </c>
      <c r="C93" s="24" t="s">
        <v>308</v>
      </c>
      <c r="D93" s="23" t="s">
        <v>314</v>
      </c>
      <c r="E93" s="34" t="s">
        <v>351</v>
      </c>
      <c r="F93" s="15" t="s">
        <v>226</v>
      </c>
      <c r="G93" s="24" t="s">
        <v>353</v>
      </c>
      <c r="H93" s="894" t="s">
        <v>868</v>
      </c>
      <c r="I93" s="895"/>
      <c r="J93" s="895"/>
      <c r="K93" s="895"/>
      <c r="L93" s="896"/>
    </row>
    <row r="94" spans="1:13" ht="14.45" hidden="1" customHeight="1">
      <c r="B94" s="19">
        <v>91</v>
      </c>
      <c r="C94" s="25" t="s">
        <v>311</v>
      </c>
      <c r="D94" s="26" t="s">
        <v>319</v>
      </c>
      <c r="E94" s="22"/>
      <c r="F94" s="15"/>
      <c r="G94" s="25"/>
      <c r="H94" s="894"/>
      <c r="I94" s="895"/>
      <c r="J94" s="895"/>
      <c r="K94" s="895"/>
      <c r="L94" s="896"/>
    </row>
    <row r="95" spans="1:13" ht="14.45" hidden="1" customHeight="1">
      <c r="B95" s="8">
        <v>92</v>
      </c>
      <c r="C95" s="25" t="s">
        <v>308</v>
      </c>
      <c r="D95" s="26" t="s">
        <v>320</v>
      </c>
      <c r="E95" s="22"/>
      <c r="F95" s="15"/>
      <c r="G95" s="25"/>
      <c r="H95" s="894"/>
      <c r="I95" s="895"/>
      <c r="J95" s="895"/>
      <c r="K95" s="895"/>
      <c r="L95" s="896"/>
    </row>
    <row r="96" spans="1:13" ht="14.45" customHeight="1">
      <c r="B96" s="19">
        <v>93</v>
      </c>
      <c r="C96" s="25" t="s">
        <v>311</v>
      </c>
      <c r="D96" s="26" t="s">
        <v>323</v>
      </c>
      <c r="E96" s="22"/>
      <c r="F96" s="15" t="s">
        <v>226</v>
      </c>
      <c r="G96" s="25" t="s">
        <v>324</v>
      </c>
      <c r="H96" s="900" t="s">
        <v>332</v>
      </c>
      <c r="I96" s="895" t="s">
        <v>325</v>
      </c>
      <c r="J96" s="895" t="s">
        <v>326</v>
      </c>
      <c r="K96" s="895">
        <v>301</v>
      </c>
      <c r="L96" s="896"/>
    </row>
    <row r="97" spans="2:12" ht="14.45" customHeight="1">
      <c r="B97" s="8">
        <v>94</v>
      </c>
      <c r="C97" s="20" t="s">
        <v>311</v>
      </c>
      <c r="D97" s="26" t="s">
        <v>370</v>
      </c>
      <c r="E97" s="22"/>
      <c r="F97" s="15" t="s">
        <v>226</v>
      </c>
      <c r="G97" s="25" t="s">
        <v>322</v>
      </c>
      <c r="H97" s="894" t="s">
        <v>381</v>
      </c>
      <c r="I97" s="895"/>
      <c r="J97" s="895"/>
      <c r="K97" s="895"/>
      <c r="L97" s="896"/>
    </row>
    <row r="98" spans="2:12" ht="14.45" customHeight="1">
      <c r="B98" s="19">
        <v>95</v>
      </c>
      <c r="C98" s="25" t="s">
        <v>311</v>
      </c>
      <c r="D98" s="26" t="s">
        <v>412</v>
      </c>
      <c r="E98" s="22"/>
      <c r="F98" s="15" t="s">
        <v>226</v>
      </c>
      <c r="G98" s="25" t="s">
        <v>322</v>
      </c>
      <c r="H98" s="894" t="s">
        <v>520</v>
      </c>
      <c r="I98" s="895"/>
      <c r="J98" s="895"/>
      <c r="K98" s="895"/>
      <c r="L98" s="896"/>
    </row>
    <row r="99" spans="2:12" ht="14.45" customHeight="1">
      <c r="B99" s="8">
        <v>96</v>
      </c>
      <c r="C99" s="25" t="s">
        <v>311</v>
      </c>
      <c r="D99" s="26" t="s">
        <v>413</v>
      </c>
      <c r="E99" s="22"/>
      <c r="F99" s="15" t="s">
        <v>226</v>
      </c>
      <c r="G99" s="20" t="s">
        <v>322</v>
      </c>
      <c r="H99" s="894" t="s">
        <v>416</v>
      </c>
      <c r="I99" s="895"/>
      <c r="J99" s="895"/>
      <c r="K99" s="895"/>
      <c r="L99" s="896"/>
    </row>
    <row r="100" spans="2:12" ht="14.45" customHeight="1">
      <c r="B100" s="19">
        <v>97</v>
      </c>
      <c r="C100" s="25" t="s">
        <v>311</v>
      </c>
      <c r="D100" s="26" t="s">
        <v>414</v>
      </c>
      <c r="E100" s="22"/>
      <c r="F100" s="15" t="s">
        <v>226</v>
      </c>
      <c r="G100" s="25" t="s">
        <v>322</v>
      </c>
      <c r="H100" s="894" t="s">
        <v>415</v>
      </c>
      <c r="I100" s="895"/>
      <c r="J100" s="895"/>
      <c r="K100" s="895"/>
      <c r="L100" s="896"/>
    </row>
    <row r="101" spans="2:12" ht="14.45" customHeight="1">
      <c r="B101" s="8">
        <v>98</v>
      </c>
      <c r="C101" s="25" t="s">
        <v>1521</v>
      </c>
      <c r="D101" s="21" t="s">
        <v>1522</v>
      </c>
      <c r="E101" s="22"/>
      <c r="F101" s="15" t="s">
        <v>226</v>
      </c>
      <c r="G101" s="25" t="s">
        <v>1523</v>
      </c>
      <c r="H101" s="894" t="s">
        <v>1524</v>
      </c>
      <c r="I101" s="895"/>
      <c r="J101" s="895"/>
      <c r="K101" s="895"/>
      <c r="L101" s="896"/>
    </row>
    <row r="102" spans="2:12" ht="14.45" customHeight="1">
      <c r="B102" s="19">
        <v>99</v>
      </c>
      <c r="C102" s="25" t="s">
        <v>1875</v>
      </c>
      <c r="D102" s="26" t="s">
        <v>1876</v>
      </c>
      <c r="E102" s="22"/>
      <c r="F102" s="15" t="s">
        <v>226</v>
      </c>
      <c r="G102" s="20"/>
      <c r="H102" s="894"/>
      <c r="I102" s="895"/>
      <c r="J102" s="895"/>
      <c r="K102" s="895"/>
      <c r="L102" s="896"/>
    </row>
    <row r="103" spans="2:12" ht="14.45" customHeight="1">
      <c r="B103" s="8">
        <v>100</v>
      </c>
      <c r="C103" s="25" t="s">
        <v>1875</v>
      </c>
      <c r="D103" s="26" t="s">
        <v>1877</v>
      </c>
      <c r="E103" s="22"/>
      <c r="F103" s="15"/>
      <c r="G103" s="20"/>
      <c r="H103" s="894"/>
      <c r="I103" s="895"/>
      <c r="J103" s="895"/>
      <c r="K103" s="895"/>
      <c r="L103" s="896"/>
    </row>
    <row r="104" spans="2:12" ht="14.45" customHeight="1">
      <c r="B104" s="19">
        <v>101</v>
      </c>
      <c r="C104" s="25" t="s">
        <v>1878</v>
      </c>
      <c r="D104" s="26" t="s">
        <v>1879</v>
      </c>
      <c r="E104" s="34" t="s">
        <v>1880</v>
      </c>
      <c r="F104" s="15" t="s">
        <v>226</v>
      </c>
      <c r="G104" s="20"/>
      <c r="H104" s="894"/>
      <c r="I104" s="895"/>
      <c r="J104" s="895"/>
      <c r="K104" s="895"/>
      <c r="L104" s="896"/>
    </row>
    <row r="105" spans="2:12" ht="14.45" customHeight="1">
      <c r="B105" s="8">
        <v>102</v>
      </c>
      <c r="C105" s="20"/>
      <c r="D105" s="21"/>
      <c r="E105" s="22"/>
      <c r="F105" s="15"/>
      <c r="G105" s="20"/>
      <c r="H105" s="894"/>
      <c r="I105" s="895"/>
      <c r="J105" s="895"/>
      <c r="K105" s="895"/>
      <c r="L105" s="896"/>
    </row>
    <row r="106" spans="2:12" ht="14.45" customHeight="1">
      <c r="B106" s="19">
        <v>103</v>
      </c>
      <c r="C106" s="20"/>
      <c r="D106" s="21"/>
      <c r="E106" s="22"/>
      <c r="F106" s="15"/>
      <c r="G106" s="20"/>
      <c r="H106" s="894"/>
      <c r="I106" s="895"/>
      <c r="J106" s="895"/>
      <c r="K106" s="895"/>
      <c r="L106" s="896"/>
    </row>
    <row r="107" spans="2:12" ht="14.45" customHeight="1">
      <c r="B107" s="8">
        <v>104</v>
      </c>
      <c r="C107" s="20"/>
      <c r="D107" s="21"/>
      <c r="E107" s="22"/>
      <c r="F107" s="15"/>
      <c r="G107" s="20"/>
      <c r="H107" s="894"/>
      <c r="I107" s="895"/>
      <c r="J107" s="895"/>
      <c r="K107" s="895"/>
      <c r="L107" s="896"/>
    </row>
    <row r="108" spans="2:12" ht="14.45" customHeight="1">
      <c r="B108" s="19">
        <v>105</v>
      </c>
      <c r="C108" s="20"/>
      <c r="D108" s="21"/>
      <c r="E108" s="22"/>
      <c r="F108" s="15"/>
      <c r="G108" s="20"/>
      <c r="H108" s="894"/>
      <c r="I108" s="895"/>
      <c r="J108" s="895"/>
      <c r="K108" s="895"/>
      <c r="L108" s="896"/>
    </row>
    <row r="109" spans="2:12" ht="14.45" customHeight="1">
      <c r="B109" s="8">
        <v>106</v>
      </c>
      <c r="C109" s="20"/>
      <c r="D109" s="21"/>
      <c r="E109" s="22"/>
      <c r="F109" s="15"/>
      <c r="G109" s="20"/>
      <c r="H109" s="894"/>
      <c r="I109" s="895"/>
      <c r="J109" s="895"/>
      <c r="K109" s="895"/>
      <c r="L109" s="896"/>
    </row>
    <row r="110" spans="2:12" ht="14.45" customHeight="1">
      <c r="B110" s="19">
        <v>107</v>
      </c>
      <c r="C110" s="20"/>
      <c r="D110" s="21"/>
      <c r="E110" s="22"/>
      <c r="F110" s="15"/>
      <c r="G110" s="20"/>
      <c r="H110" s="894"/>
      <c r="I110" s="895"/>
      <c r="J110" s="895"/>
      <c r="K110" s="895"/>
      <c r="L110" s="896"/>
    </row>
    <row r="111" spans="2:12" ht="14.45" customHeight="1">
      <c r="B111" s="8">
        <v>108</v>
      </c>
      <c r="C111" s="20"/>
      <c r="D111" s="21"/>
      <c r="E111" s="22"/>
      <c r="F111" s="15"/>
      <c r="G111" s="20"/>
      <c r="H111" s="894"/>
      <c r="I111" s="895"/>
      <c r="J111" s="895"/>
      <c r="K111" s="895"/>
      <c r="L111" s="896"/>
    </row>
    <row r="112" spans="2:12" ht="14.45" customHeight="1">
      <c r="B112" s="19">
        <v>109</v>
      </c>
      <c r="C112" s="20"/>
      <c r="D112" s="21"/>
      <c r="E112" s="22"/>
      <c r="F112" s="15"/>
      <c r="G112" s="20"/>
      <c r="H112" s="894"/>
      <c r="I112" s="895"/>
      <c r="J112" s="895"/>
      <c r="K112" s="895"/>
      <c r="L112" s="896"/>
    </row>
    <row r="113" spans="2:12" ht="14.45" customHeight="1">
      <c r="B113" s="8">
        <v>110</v>
      </c>
      <c r="C113" s="20"/>
      <c r="D113" s="21"/>
      <c r="E113" s="22"/>
      <c r="F113" s="15"/>
      <c r="G113" s="20"/>
      <c r="H113" s="894"/>
      <c r="I113" s="895"/>
      <c r="J113" s="895"/>
      <c r="K113" s="895"/>
      <c r="L113" s="896"/>
    </row>
    <row r="114" spans="2:12" ht="14.45" customHeight="1">
      <c r="B114" s="19">
        <v>111</v>
      </c>
      <c r="C114" s="20"/>
      <c r="D114" s="21"/>
      <c r="E114" s="22"/>
      <c r="F114" s="15"/>
      <c r="G114" s="20"/>
      <c r="H114" s="894"/>
      <c r="I114" s="895"/>
      <c r="J114" s="895"/>
      <c r="K114" s="895"/>
      <c r="L114" s="896"/>
    </row>
    <row r="115" spans="2:12" ht="14.45" customHeight="1">
      <c r="B115" s="8">
        <v>112</v>
      </c>
      <c r="C115" s="20"/>
      <c r="D115" s="21"/>
      <c r="E115" s="22"/>
      <c r="F115" s="15"/>
      <c r="G115" s="20"/>
      <c r="H115" s="894"/>
      <c r="I115" s="895"/>
      <c r="J115" s="895"/>
      <c r="K115" s="895"/>
      <c r="L115" s="896"/>
    </row>
    <row r="116" spans="2:12" ht="14.45" customHeight="1">
      <c r="B116" s="19">
        <v>113</v>
      </c>
      <c r="C116" s="20"/>
      <c r="D116" s="21"/>
      <c r="E116" s="22"/>
      <c r="F116" s="15"/>
      <c r="G116" s="20"/>
      <c r="H116" s="894"/>
      <c r="I116" s="895"/>
      <c r="J116" s="895"/>
      <c r="K116" s="895"/>
      <c r="L116" s="896"/>
    </row>
    <row r="117" spans="2:12" ht="14.45" customHeight="1">
      <c r="B117" s="8">
        <v>114</v>
      </c>
      <c r="C117" s="20"/>
      <c r="D117" s="21"/>
      <c r="E117" s="22"/>
      <c r="F117" s="15"/>
      <c r="G117" s="20"/>
      <c r="H117" s="894"/>
      <c r="I117" s="895"/>
      <c r="J117" s="895"/>
      <c r="K117" s="895"/>
      <c r="L117" s="896"/>
    </row>
    <row r="118" spans="2:12" ht="14.45" customHeight="1">
      <c r="B118" s="19">
        <v>115</v>
      </c>
      <c r="C118" s="20"/>
      <c r="D118" s="21"/>
      <c r="E118" s="22"/>
      <c r="F118" s="15"/>
      <c r="G118" s="20"/>
      <c r="H118" s="894"/>
      <c r="I118" s="895"/>
      <c r="J118" s="895"/>
      <c r="K118" s="895"/>
      <c r="L118" s="896"/>
    </row>
    <row r="119" spans="2:12" ht="14.45" customHeight="1">
      <c r="B119" s="8">
        <v>116</v>
      </c>
      <c r="C119" s="20"/>
      <c r="D119" s="21"/>
      <c r="E119" s="22"/>
      <c r="F119" s="15"/>
      <c r="G119" s="20"/>
      <c r="H119" s="894"/>
      <c r="I119" s="895"/>
      <c r="J119" s="895"/>
      <c r="K119" s="895"/>
      <c r="L119" s="896"/>
    </row>
    <row r="120" spans="2:12" ht="14.45" customHeight="1">
      <c r="B120" s="19">
        <v>117</v>
      </c>
      <c r="C120" s="20"/>
      <c r="D120" s="21"/>
      <c r="E120" s="22"/>
      <c r="F120" s="15"/>
      <c r="G120" s="20"/>
      <c r="H120" s="894"/>
      <c r="I120" s="895"/>
      <c r="J120" s="895"/>
      <c r="K120" s="895"/>
      <c r="L120" s="896"/>
    </row>
    <row r="121" spans="2:12" ht="14.45" customHeight="1">
      <c r="B121" s="8">
        <v>118</v>
      </c>
      <c r="C121" s="20"/>
      <c r="D121" s="21"/>
      <c r="E121" s="22"/>
      <c r="F121" s="15"/>
      <c r="G121" s="20"/>
      <c r="H121" s="894"/>
      <c r="I121" s="895"/>
      <c r="J121" s="895"/>
      <c r="K121" s="895"/>
      <c r="L121" s="896"/>
    </row>
    <row r="122" spans="2:12" ht="14.45" customHeight="1">
      <c r="B122" s="19">
        <v>119</v>
      </c>
      <c r="C122" s="20"/>
      <c r="D122" s="21"/>
      <c r="E122" s="22"/>
      <c r="F122" s="15"/>
      <c r="G122" s="20"/>
      <c r="H122" s="894"/>
      <c r="I122" s="895"/>
      <c r="J122" s="895"/>
      <c r="K122" s="895"/>
      <c r="L122" s="896"/>
    </row>
    <row r="123" spans="2:12" ht="14.45" customHeight="1" thickBot="1">
      <c r="B123" s="27">
        <v>120</v>
      </c>
      <c r="C123" s="28"/>
      <c r="D123" s="29"/>
      <c r="E123" s="30"/>
      <c r="F123" s="31"/>
      <c r="G123" s="28"/>
      <c r="H123" s="897"/>
      <c r="I123" s="898"/>
      <c r="J123" s="898"/>
      <c r="K123" s="898"/>
      <c r="L123" s="899"/>
    </row>
  </sheetData>
  <mergeCells count="149">
    <mergeCell ref="C3:D3"/>
    <mergeCell ref="H3:L3"/>
    <mergeCell ref="H4:L4"/>
    <mergeCell ref="O13:Q13"/>
    <mergeCell ref="O14:Q14"/>
    <mergeCell ref="O15:Q15"/>
    <mergeCell ref="O16:Q16"/>
    <mergeCell ref="O17:Q17"/>
    <mergeCell ref="O18:Q18"/>
    <mergeCell ref="O3:Q3"/>
    <mergeCell ref="O4:Q4"/>
    <mergeCell ref="O5:Q5"/>
    <mergeCell ref="O6:Q6"/>
    <mergeCell ref="O7:Q7"/>
    <mergeCell ref="O8:Q8"/>
    <mergeCell ref="O9:Q9"/>
    <mergeCell ref="O11:Q11"/>
    <mergeCell ref="O12:Q12"/>
    <mergeCell ref="O10:Q10"/>
    <mergeCell ref="H11:L11"/>
    <mergeCell ref="H12:L12"/>
    <mergeCell ref="H13:L13"/>
    <mergeCell ref="H14:L14"/>
    <mergeCell ref="H15:L15"/>
    <mergeCell ref="O25:Q25"/>
    <mergeCell ref="O26:Q26"/>
    <mergeCell ref="O27:Q27"/>
    <mergeCell ref="O19:Q19"/>
    <mergeCell ref="O20:Q20"/>
    <mergeCell ref="O21:Q21"/>
    <mergeCell ref="O22:Q22"/>
    <mergeCell ref="O23:Q23"/>
    <mergeCell ref="O24:Q24"/>
    <mergeCell ref="H16:L16"/>
    <mergeCell ref="H5:L5"/>
    <mergeCell ref="H6:L6"/>
    <mergeCell ref="H7:L7"/>
    <mergeCell ref="H8:L8"/>
    <mergeCell ref="H9:L9"/>
    <mergeCell ref="H10:L10"/>
    <mergeCell ref="H23:L23"/>
    <mergeCell ref="H24:L24"/>
    <mergeCell ref="H25:L25"/>
    <mergeCell ref="H26:L26"/>
    <mergeCell ref="H27:L27"/>
    <mergeCell ref="H28:L28"/>
    <mergeCell ref="H17:L17"/>
    <mergeCell ref="H18:L18"/>
    <mergeCell ref="H19:L19"/>
    <mergeCell ref="H20:L20"/>
    <mergeCell ref="H21:L21"/>
    <mergeCell ref="H22:L22"/>
    <mergeCell ref="H35:L35"/>
    <mergeCell ref="H36:L36"/>
    <mergeCell ref="H37:L37"/>
    <mergeCell ref="H38:L38"/>
    <mergeCell ref="H39:L39"/>
    <mergeCell ref="H40:L40"/>
    <mergeCell ref="H29:L29"/>
    <mergeCell ref="H30:L30"/>
    <mergeCell ref="H31:L31"/>
    <mergeCell ref="H32:L32"/>
    <mergeCell ref="H33:L33"/>
    <mergeCell ref="H34:L34"/>
    <mergeCell ref="H47:L47"/>
    <mergeCell ref="H48:L48"/>
    <mergeCell ref="H49:L49"/>
    <mergeCell ref="H50:L50"/>
    <mergeCell ref="H51:L51"/>
    <mergeCell ref="H52:L52"/>
    <mergeCell ref="H41:L41"/>
    <mergeCell ref="H42:L42"/>
    <mergeCell ref="H43:L43"/>
    <mergeCell ref="H44:L44"/>
    <mergeCell ref="H45:L45"/>
    <mergeCell ref="H46:L46"/>
    <mergeCell ref="H59:L59"/>
    <mergeCell ref="H60:L60"/>
    <mergeCell ref="H61:L61"/>
    <mergeCell ref="H62:L62"/>
    <mergeCell ref="H63:L63"/>
    <mergeCell ref="H64:L64"/>
    <mergeCell ref="H53:L53"/>
    <mergeCell ref="H54:L54"/>
    <mergeCell ref="H55:L55"/>
    <mergeCell ref="H56:L56"/>
    <mergeCell ref="H57:L57"/>
    <mergeCell ref="H58:L58"/>
    <mergeCell ref="H71:L71"/>
    <mergeCell ref="H72:L72"/>
    <mergeCell ref="H73:L73"/>
    <mergeCell ref="H74:L74"/>
    <mergeCell ref="H75:L75"/>
    <mergeCell ref="H76:L76"/>
    <mergeCell ref="H65:L65"/>
    <mergeCell ref="H66:L66"/>
    <mergeCell ref="H67:L67"/>
    <mergeCell ref="H68:L68"/>
    <mergeCell ref="H69:L69"/>
    <mergeCell ref="H70:L70"/>
    <mergeCell ref="H83:L83"/>
    <mergeCell ref="H84:L84"/>
    <mergeCell ref="H85:L85"/>
    <mergeCell ref="H86:L86"/>
    <mergeCell ref="H87:L87"/>
    <mergeCell ref="H88:L88"/>
    <mergeCell ref="H77:L77"/>
    <mergeCell ref="H78:L78"/>
    <mergeCell ref="H79:L79"/>
    <mergeCell ref="H80:L80"/>
    <mergeCell ref="H81:L81"/>
    <mergeCell ref="H82:L82"/>
    <mergeCell ref="H106:L106"/>
    <mergeCell ref="H95:L95"/>
    <mergeCell ref="H96:L96"/>
    <mergeCell ref="H97:L97"/>
    <mergeCell ref="H98:L98"/>
    <mergeCell ref="H99:L99"/>
    <mergeCell ref="H100:L100"/>
    <mergeCell ref="H89:L89"/>
    <mergeCell ref="H90:L90"/>
    <mergeCell ref="H91:L91"/>
    <mergeCell ref="H92:L92"/>
    <mergeCell ref="H93:L93"/>
    <mergeCell ref="H94:L94"/>
    <mergeCell ref="N2:R2"/>
    <mergeCell ref="B2:K2"/>
    <mergeCell ref="H119:L119"/>
    <mergeCell ref="H120:L120"/>
    <mergeCell ref="H121:L121"/>
    <mergeCell ref="H122:L122"/>
    <mergeCell ref="H123:L123"/>
    <mergeCell ref="H113:L113"/>
    <mergeCell ref="H114:L114"/>
    <mergeCell ref="H115:L115"/>
    <mergeCell ref="H116:L116"/>
    <mergeCell ref="H117:L117"/>
    <mergeCell ref="H118:L118"/>
    <mergeCell ref="H107:L107"/>
    <mergeCell ref="H108:L108"/>
    <mergeCell ref="H109:L109"/>
    <mergeCell ref="H110:L110"/>
    <mergeCell ref="H111:L111"/>
    <mergeCell ref="H112:L112"/>
    <mergeCell ref="H101:L101"/>
    <mergeCell ref="H102:L102"/>
    <mergeCell ref="H103:L103"/>
    <mergeCell ref="H104:L104"/>
    <mergeCell ref="H105:L105"/>
  </mergeCells>
  <phoneticPr fontId="2" type="noConversion"/>
  <conditionalFormatting sqref="F4">
    <cfRule type="cellIs" dxfId="599" priority="111" operator="equal">
      <formula>"√"</formula>
    </cfRule>
  </conditionalFormatting>
  <conditionalFormatting sqref="F5">
    <cfRule type="cellIs" dxfId="598" priority="110" operator="equal">
      <formula>"√"</formula>
    </cfRule>
  </conditionalFormatting>
  <conditionalFormatting sqref="F6">
    <cfRule type="cellIs" dxfId="597" priority="109" operator="equal">
      <formula>"√"</formula>
    </cfRule>
  </conditionalFormatting>
  <conditionalFormatting sqref="F7">
    <cfRule type="cellIs" dxfId="596" priority="108" operator="equal">
      <formula>"√"</formula>
    </cfRule>
  </conditionalFormatting>
  <conditionalFormatting sqref="F8">
    <cfRule type="cellIs" dxfId="595" priority="107" operator="equal">
      <formula>"√"</formula>
    </cfRule>
  </conditionalFormatting>
  <conditionalFormatting sqref="F9">
    <cfRule type="cellIs" dxfId="594" priority="106" operator="equal">
      <formula>"√"</formula>
    </cfRule>
  </conditionalFormatting>
  <conditionalFormatting sqref="F10">
    <cfRule type="cellIs" dxfId="593" priority="105" operator="equal">
      <formula>"√"</formula>
    </cfRule>
  </conditionalFormatting>
  <conditionalFormatting sqref="F11">
    <cfRule type="cellIs" dxfId="592" priority="104" operator="equal">
      <formula>"√"</formula>
    </cfRule>
  </conditionalFormatting>
  <conditionalFormatting sqref="F12">
    <cfRule type="cellIs" dxfId="591" priority="103" operator="equal">
      <formula>"√"</formula>
    </cfRule>
  </conditionalFormatting>
  <conditionalFormatting sqref="F13">
    <cfRule type="cellIs" dxfId="590" priority="102" operator="equal">
      <formula>"√"</formula>
    </cfRule>
  </conditionalFormatting>
  <conditionalFormatting sqref="F14">
    <cfRule type="cellIs" dxfId="589" priority="101" operator="equal">
      <formula>"√"</formula>
    </cfRule>
  </conditionalFormatting>
  <conditionalFormatting sqref="F15">
    <cfRule type="cellIs" dxfId="588" priority="100" operator="equal">
      <formula>"√"</formula>
    </cfRule>
  </conditionalFormatting>
  <conditionalFormatting sqref="F16">
    <cfRule type="cellIs" dxfId="587" priority="99" operator="equal">
      <formula>"√"</formula>
    </cfRule>
  </conditionalFormatting>
  <conditionalFormatting sqref="F17">
    <cfRule type="cellIs" dxfId="586" priority="98" operator="equal">
      <formula>"√"</formula>
    </cfRule>
  </conditionalFormatting>
  <conditionalFormatting sqref="F18">
    <cfRule type="cellIs" dxfId="585" priority="97" operator="equal">
      <formula>"√"</formula>
    </cfRule>
  </conditionalFormatting>
  <conditionalFormatting sqref="F19">
    <cfRule type="cellIs" dxfId="584" priority="96" operator="equal">
      <formula>"√"</formula>
    </cfRule>
  </conditionalFormatting>
  <conditionalFormatting sqref="F20">
    <cfRule type="cellIs" dxfId="583" priority="95" operator="equal">
      <formula>"√"</formula>
    </cfRule>
  </conditionalFormatting>
  <conditionalFormatting sqref="F21">
    <cfRule type="cellIs" dxfId="582" priority="94" operator="equal">
      <formula>"√"</formula>
    </cfRule>
  </conditionalFormatting>
  <conditionalFormatting sqref="F22">
    <cfRule type="cellIs" dxfId="581" priority="93" operator="equal">
      <formula>"√"</formula>
    </cfRule>
  </conditionalFormatting>
  <conditionalFormatting sqref="F23">
    <cfRule type="cellIs" dxfId="580" priority="92" operator="equal">
      <formula>"√"</formula>
    </cfRule>
  </conditionalFormatting>
  <conditionalFormatting sqref="F24">
    <cfRule type="cellIs" dxfId="579" priority="91" operator="equal">
      <formula>"√"</formula>
    </cfRule>
  </conditionalFormatting>
  <conditionalFormatting sqref="F25">
    <cfRule type="cellIs" dxfId="578" priority="90" operator="equal">
      <formula>"√"</formula>
    </cfRule>
  </conditionalFormatting>
  <conditionalFormatting sqref="F26">
    <cfRule type="cellIs" dxfId="577" priority="89" operator="equal">
      <formula>"√"</formula>
    </cfRule>
  </conditionalFormatting>
  <conditionalFormatting sqref="F27">
    <cfRule type="cellIs" dxfId="576" priority="88" operator="equal">
      <formula>"√"</formula>
    </cfRule>
  </conditionalFormatting>
  <conditionalFormatting sqref="F28">
    <cfRule type="cellIs" dxfId="575" priority="87" operator="equal">
      <formula>"√"</formula>
    </cfRule>
  </conditionalFormatting>
  <conditionalFormatting sqref="F29">
    <cfRule type="cellIs" dxfId="574" priority="86" operator="equal">
      <formula>"√"</formula>
    </cfRule>
  </conditionalFormatting>
  <conditionalFormatting sqref="F30">
    <cfRule type="cellIs" dxfId="573" priority="85" operator="equal">
      <formula>"√"</formula>
    </cfRule>
  </conditionalFormatting>
  <conditionalFormatting sqref="F31">
    <cfRule type="cellIs" dxfId="572" priority="84" operator="equal">
      <formula>"√"</formula>
    </cfRule>
  </conditionalFormatting>
  <conditionalFormatting sqref="F32">
    <cfRule type="cellIs" dxfId="571" priority="83" operator="equal">
      <formula>"√"</formula>
    </cfRule>
  </conditionalFormatting>
  <conditionalFormatting sqref="F33">
    <cfRule type="cellIs" dxfId="570" priority="82" operator="equal">
      <formula>"√"</formula>
    </cfRule>
  </conditionalFormatting>
  <conditionalFormatting sqref="F34">
    <cfRule type="cellIs" dxfId="569" priority="81" operator="equal">
      <formula>"√"</formula>
    </cfRule>
  </conditionalFormatting>
  <conditionalFormatting sqref="F35">
    <cfRule type="cellIs" dxfId="568" priority="80" operator="equal">
      <formula>"√"</formula>
    </cfRule>
  </conditionalFormatting>
  <conditionalFormatting sqref="F36">
    <cfRule type="cellIs" dxfId="567" priority="79" operator="equal">
      <formula>"√"</formula>
    </cfRule>
  </conditionalFormatting>
  <conditionalFormatting sqref="F37">
    <cfRule type="cellIs" dxfId="566" priority="78" operator="equal">
      <formula>"√"</formula>
    </cfRule>
  </conditionalFormatting>
  <conditionalFormatting sqref="F38">
    <cfRule type="cellIs" dxfId="565" priority="77" operator="equal">
      <formula>"√"</formula>
    </cfRule>
  </conditionalFormatting>
  <conditionalFormatting sqref="F39">
    <cfRule type="cellIs" dxfId="564" priority="76" operator="equal">
      <formula>"√"</formula>
    </cfRule>
  </conditionalFormatting>
  <conditionalFormatting sqref="F40">
    <cfRule type="cellIs" dxfId="563" priority="75" operator="equal">
      <formula>"√"</formula>
    </cfRule>
  </conditionalFormatting>
  <conditionalFormatting sqref="F41">
    <cfRule type="cellIs" dxfId="562" priority="74" operator="equal">
      <formula>"√"</formula>
    </cfRule>
  </conditionalFormatting>
  <conditionalFormatting sqref="F42">
    <cfRule type="cellIs" dxfId="561" priority="73" operator="equal">
      <formula>"√"</formula>
    </cfRule>
  </conditionalFormatting>
  <conditionalFormatting sqref="F43">
    <cfRule type="cellIs" dxfId="560" priority="72" operator="equal">
      <formula>"√"</formula>
    </cfRule>
  </conditionalFormatting>
  <conditionalFormatting sqref="F44">
    <cfRule type="cellIs" dxfId="559" priority="71" operator="equal">
      <formula>"√"</formula>
    </cfRule>
  </conditionalFormatting>
  <conditionalFormatting sqref="F45">
    <cfRule type="cellIs" dxfId="558" priority="70" operator="equal">
      <formula>"√"</formula>
    </cfRule>
  </conditionalFormatting>
  <conditionalFormatting sqref="F46">
    <cfRule type="cellIs" dxfId="557" priority="69" operator="equal">
      <formula>"√"</formula>
    </cfRule>
  </conditionalFormatting>
  <conditionalFormatting sqref="F47">
    <cfRule type="cellIs" dxfId="556" priority="68" operator="equal">
      <formula>"√"</formula>
    </cfRule>
  </conditionalFormatting>
  <conditionalFormatting sqref="F48">
    <cfRule type="cellIs" dxfId="555" priority="67" operator="equal">
      <formula>"√"</formula>
    </cfRule>
  </conditionalFormatting>
  <conditionalFormatting sqref="F49">
    <cfRule type="cellIs" dxfId="554" priority="66" operator="equal">
      <formula>"√"</formula>
    </cfRule>
  </conditionalFormatting>
  <conditionalFormatting sqref="F50">
    <cfRule type="cellIs" dxfId="553" priority="65" operator="equal">
      <formula>"√"</formula>
    </cfRule>
  </conditionalFormatting>
  <conditionalFormatting sqref="F51">
    <cfRule type="cellIs" dxfId="552" priority="64" operator="equal">
      <formula>"√"</formula>
    </cfRule>
  </conditionalFormatting>
  <conditionalFormatting sqref="F52">
    <cfRule type="cellIs" dxfId="551" priority="63" operator="equal">
      <formula>"√"</formula>
    </cfRule>
  </conditionalFormatting>
  <conditionalFormatting sqref="F53">
    <cfRule type="cellIs" dxfId="550" priority="62" operator="equal">
      <formula>"√"</formula>
    </cfRule>
  </conditionalFormatting>
  <conditionalFormatting sqref="F54">
    <cfRule type="cellIs" dxfId="549" priority="61" operator="equal">
      <formula>"√"</formula>
    </cfRule>
  </conditionalFormatting>
  <conditionalFormatting sqref="F55">
    <cfRule type="cellIs" dxfId="548" priority="60" operator="equal">
      <formula>"√"</formula>
    </cfRule>
  </conditionalFormatting>
  <conditionalFormatting sqref="F56">
    <cfRule type="cellIs" dxfId="547" priority="59" operator="equal">
      <formula>"√"</formula>
    </cfRule>
  </conditionalFormatting>
  <conditionalFormatting sqref="F57">
    <cfRule type="cellIs" dxfId="546" priority="58" operator="equal">
      <formula>"√"</formula>
    </cfRule>
  </conditionalFormatting>
  <conditionalFormatting sqref="F58">
    <cfRule type="cellIs" dxfId="545" priority="57" operator="equal">
      <formula>"√"</formula>
    </cfRule>
  </conditionalFormatting>
  <conditionalFormatting sqref="F59">
    <cfRule type="cellIs" dxfId="544" priority="56" operator="equal">
      <formula>"√"</formula>
    </cfRule>
  </conditionalFormatting>
  <conditionalFormatting sqref="F60">
    <cfRule type="cellIs" dxfId="543" priority="55" operator="equal">
      <formula>"√"</formula>
    </cfRule>
  </conditionalFormatting>
  <conditionalFormatting sqref="F61">
    <cfRule type="cellIs" dxfId="542" priority="54" operator="equal">
      <formula>"√"</formula>
    </cfRule>
  </conditionalFormatting>
  <conditionalFormatting sqref="F62">
    <cfRule type="cellIs" dxfId="541" priority="53" operator="equal">
      <formula>"√"</formula>
    </cfRule>
  </conditionalFormatting>
  <conditionalFormatting sqref="F63">
    <cfRule type="cellIs" dxfId="540" priority="52" operator="equal">
      <formula>"√"</formula>
    </cfRule>
  </conditionalFormatting>
  <conditionalFormatting sqref="F64">
    <cfRule type="cellIs" dxfId="539" priority="51" operator="equal">
      <formula>"√"</formula>
    </cfRule>
  </conditionalFormatting>
  <conditionalFormatting sqref="F65">
    <cfRule type="cellIs" dxfId="538" priority="50" operator="equal">
      <formula>"√"</formula>
    </cfRule>
  </conditionalFormatting>
  <conditionalFormatting sqref="F66">
    <cfRule type="cellIs" dxfId="537" priority="49" operator="equal">
      <formula>"√"</formula>
    </cfRule>
  </conditionalFormatting>
  <conditionalFormatting sqref="F67">
    <cfRule type="cellIs" dxfId="536" priority="48" operator="equal">
      <formula>"√"</formula>
    </cfRule>
  </conditionalFormatting>
  <conditionalFormatting sqref="F68">
    <cfRule type="cellIs" dxfId="535" priority="47" operator="equal">
      <formula>"√"</formula>
    </cfRule>
  </conditionalFormatting>
  <conditionalFormatting sqref="F69">
    <cfRule type="cellIs" dxfId="534" priority="46" operator="equal">
      <formula>"√"</formula>
    </cfRule>
  </conditionalFormatting>
  <conditionalFormatting sqref="F70">
    <cfRule type="cellIs" dxfId="533" priority="45" operator="equal">
      <formula>"√"</formula>
    </cfRule>
  </conditionalFormatting>
  <conditionalFormatting sqref="F71">
    <cfRule type="cellIs" dxfId="532" priority="44" operator="equal">
      <formula>"√"</formula>
    </cfRule>
  </conditionalFormatting>
  <conditionalFormatting sqref="F72">
    <cfRule type="cellIs" dxfId="531" priority="43" operator="equal">
      <formula>"√"</formula>
    </cfRule>
  </conditionalFormatting>
  <conditionalFormatting sqref="F73">
    <cfRule type="cellIs" dxfId="530" priority="42" operator="equal">
      <formula>"√"</formula>
    </cfRule>
  </conditionalFormatting>
  <conditionalFormatting sqref="F74">
    <cfRule type="cellIs" dxfId="529" priority="41" operator="equal">
      <formula>"√"</formula>
    </cfRule>
  </conditionalFormatting>
  <conditionalFormatting sqref="F75">
    <cfRule type="cellIs" dxfId="528" priority="40" operator="equal">
      <formula>"√"</formula>
    </cfRule>
  </conditionalFormatting>
  <conditionalFormatting sqref="F76">
    <cfRule type="cellIs" dxfId="527" priority="39" operator="equal">
      <formula>"√"</formula>
    </cfRule>
  </conditionalFormatting>
  <conditionalFormatting sqref="F77">
    <cfRule type="cellIs" dxfId="526" priority="38" operator="equal">
      <formula>"√"</formula>
    </cfRule>
  </conditionalFormatting>
  <conditionalFormatting sqref="F78">
    <cfRule type="cellIs" dxfId="525" priority="37" operator="equal">
      <formula>"√"</formula>
    </cfRule>
  </conditionalFormatting>
  <conditionalFormatting sqref="F79">
    <cfRule type="cellIs" dxfId="524" priority="36" operator="equal">
      <formula>"√"</formula>
    </cfRule>
  </conditionalFormatting>
  <conditionalFormatting sqref="F80">
    <cfRule type="cellIs" dxfId="523" priority="35" operator="equal">
      <formula>"√"</formula>
    </cfRule>
  </conditionalFormatting>
  <conditionalFormatting sqref="F81">
    <cfRule type="cellIs" dxfId="522" priority="34" operator="equal">
      <formula>"√"</formula>
    </cfRule>
  </conditionalFormatting>
  <conditionalFormatting sqref="F82">
    <cfRule type="cellIs" dxfId="521" priority="33" operator="equal">
      <formula>"√"</formula>
    </cfRule>
  </conditionalFormatting>
  <conditionalFormatting sqref="F83">
    <cfRule type="cellIs" dxfId="520" priority="32" operator="equal">
      <formula>"√"</formula>
    </cfRule>
  </conditionalFormatting>
  <conditionalFormatting sqref="F84">
    <cfRule type="cellIs" dxfId="519" priority="31" operator="equal">
      <formula>"√"</formula>
    </cfRule>
  </conditionalFormatting>
  <conditionalFormatting sqref="F86">
    <cfRule type="cellIs" dxfId="518" priority="29" operator="equal">
      <formula>"√"</formula>
    </cfRule>
  </conditionalFormatting>
  <conditionalFormatting sqref="F87">
    <cfRule type="cellIs" dxfId="517" priority="28" operator="equal">
      <formula>"√"</formula>
    </cfRule>
  </conditionalFormatting>
  <conditionalFormatting sqref="F88">
    <cfRule type="cellIs" dxfId="516" priority="27" operator="equal">
      <formula>"√"</formula>
    </cfRule>
  </conditionalFormatting>
  <conditionalFormatting sqref="F89">
    <cfRule type="cellIs" dxfId="515" priority="26" operator="equal">
      <formula>"√"</formula>
    </cfRule>
  </conditionalFormatting>
  <conditionalFormatting sqref="F90:F100 F103 F105:F123">
    <cfRule type="cellIs" dxfId="514" priority="25" operator="equal">
      <formula>"√"</formula>
    </cfRule>
  </conditionalFormatting>
  <conditionalFormatting sqref="R4">
    <cfRule type="cellIs" dxfId="513" priority="24" operator="equal">
      <formula>"√"</formula>
    </cfRule>
  </conditionalFormatting>
  <conditionalFormatting sqref="R5">
    <cfRule type="cellIs" dxfId="512" priority="23" operator="equal">
      <formula>"√"</formula>
    </cfRule>
  </conditionalFormatting>
  <conditionalFormatting sqref="R6">
    <cfRule type="cellIs" dxfId="511" priority="22" operator="equal">
      <formula>"√"</formula>
    </cfRule>
  </conditionalFormatting>
  <conditionalFormatting sqref="R7">
    <cfRule type="cellIs" dxfId="510" priority="21" operator="equal">
      <formula>"√"</formula>
    </cfRule>
  </conditionalFormatting>
  <conditionalFormatting sqref="R8">
    <cfRule type="cellIs" dxfId="509" priority="20" operator="equal">
      <formula>"√"</formula>
    </cfRule>
  </conditionalFormatting>
  <conditionalFormatting sqref="R9">
    <cfRule type="cellIs" dxfId="508" priority="19" operator="equal">
      <formula>"√"</formula>
    </cfRule>
  </conditionalFormatting>
  <conditionalFormatting sqref="R10">
    <cfRule type="cellIs" dxfId="507" priority="18" operator="equal">
      <formula>"√"</formula>
    </cfRule>
  </conditionalFormatting>
  <conditionalFormatting sqref="R11">
    <cfRule type="cellIs" dxfId="506" priority="17" operator="equal">
      <formula>"√"</formula>
    </cfRule>
  </conditionalFormatting>
  <conditionalFormatting sqref="R12">
    <cfRule type="cellIs" dxfId="505" priority="16" operator="equal">
      <formula>"√"</formula>
    </cfRule>
  </conditionalFormatting>
  <conditionalFormatting sqref="R14">
    <cfRule type="cellIs" dxfId="504" priority="14" operator="equal">
      <formula>"√"</formula>
    </cfRule>
  </conditionalFormatting>
  <conditionalFormatting sqref="R15">
    <cfRule type="cellIs" dxfId="503" priority="13" operator="equal">
      <formula>"√"</formula>
    </cfRule>
  </conditionalFormatting>
  <conditionalFormatting sqref="R16">
    <cfRule type="cellIs" dxfId="502" priority="12" operator="equal">
      <formula>"√"</formula>
    </cfRule>
  </conditionalFormatting>
  <conditionalFormatting sqref="R17">
    <cfRule type="cellIs" dxfId="501" priority="11" operator="equal">
      <formula>"√"</formula>
    </cfRule>
  </conditionalFormatting>
  <conditionalFormatting sqref="R18">
    <cfRule type="cellIs" dxfId="500" priority="10" operator="equal">
      <formula>"√"</formula>
    </cfRule>
  </conditionalFormatting>
  <conditionalFormatting sqref="R19">
    <cfRule type="cellIs" dxfId="499" priority="9" operator="equal">
      <formula>"√"</formula>
    </cfRule>
  </conditionalFormatting>
  <conditionalFormatting sqref="R21">
    <cfRule type="cellIs" dxfId="498" priority="7" operator="equal">
      <formula>"√"</formula>
    </cfRule>
  </conditionalFormatting>
  <conditionalFormatting sqref="R13">
    <cfRule type="cellIs" dxfId="497" priority="6" operator="equal">
      <formula>"√"</formula>
    </cfRule>
  </conditionalFormatting>
  <conditionalFormatting sqref="F85">
    <cfRule type="cellIs" dxfId="496" priority="5" operator="equal">
      <formula>"√"</formula>
    </cfRule>
  </conditionalFormatting>
  <conditionalFormatting sqref="F101">
    <cfRule type="cellIs" dxfId="495" priority="4" operator="equal">
      <formula>"√"</formula>
    </cfRule>
  </conditionalFormatting>
  <conditionalFormatting sqref="F102">
    <cfRule type="cellIs" dxfId="494" priority="3" operator="equal">
      <formula>"√"</formula>
    </cfRule>
  </conditionalFormatting>
  <conditionalFormatting sqref="F104">
    <cfRule type="cellIs" dxfId="493" priority="2" operator="equal">
      <formula>"√"</formula>
    </cfRule>
  </conditionalFormatting>
  <conditionalFormatting sqref="R20">
    <cfRule type="cellIs" dxfId="492" priority="1" operator="equal">
      <formula>"√"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7BFF-1782-4FF2-BEEB-A321C4F6E622}">
  <dimension ref="A1:T123"/>
  <sheetViews>
    <sheetView workbookViewId="0">
      <selection activeCell="N6" sqref="N6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8.625" style="4" customWidth="1"/>
    <col min="6" max="7" width="5.625" style="4" customWidth="1"/>
    <col min="8" max="8" width="6.125" style="4" customWidth="1"/>
    <col min="9" max="9" width="9.875" style="4" customWidth="1"/>
    <col min="10" max="10" width="17.375" style="4" customWidth="1"/>
    <col min="11" max="11" width="8.625" style="4" customWidth="1"/>
    <col min="12" max="13" width="5.625" style="4" customWidth="1"/>
    <col min="14" max="14" width="6.125" style="4" customWidth="1"/>
    <col min="15" max="15" width="2" style="4" customWidth="1"/>
    <col min="16" max="16" width="5.875" style="4" customWidth="1"/>
    <col min="17" max="19" width="11.75" style="4" customWidth="1"/>
    <col min="20" max="21" width="6.125" style="4" customWidth="1"/>
    <col min="22" max="16384" width="12.625" style="4"/>
  </cols>
  <sheetData>
    <row r="1" spans="1:20" ht="14.45" customHeight="1" thickBot="1">
      <c r="A1" s="1"/>
      <c r="B1" s="2"/>
      <c r="C1" s="1"/>
      <c r="D1" s="1"/>
      <c r="E1" s="2"/>
      <c r="F1" s="3"/>
      <c r="G1" s="3"/>
      <c r="H1" s="2"/>
      <c r="I1" s="3"/>
      <c r="J1" s="2"/>
      <c r="K1" s="3"/>
      <c r="L1" s="1"/>
      <c r="M1" s="1"/>
      <c r="N1" s="2"/>
      <c r="O1" s="1"/>
    </row>
    <row r="2" spans="1:20" ht="14.45" customHeight="1">
      <c r="A2" s="2"/>
      <c r="B2" s="924" t="s">
        <v>514</v>
      </c>
      <c r="C2" s="925"/>
      <c r="D2" s="925"/>
      <c r="E2" s="925"/>
      <c r="F2" s="925"/>
      <c r="G2" s="925"/>
      <c r="H2" s="925"/>
      <c r="I2" s="925"/>
      <c r="J2" s="925"/>
      <c r="K2" s="925"/>
      <c r="L2" s="926" t="str">
        <f>"완료 "&amp;SUM(F4:F100,L4:L104) &amp; "개"</f>
        <v>완료 1201개</v>
      </c>
      <c r="M2" s="927"/>
      <c r="N2" s="928"/>
      <c r="O2" s="2"/>
      <c r="P2" s="921" t="s">
        <v>315</v>
      </c>
      <c r="Q2" s="922"/>
      <c r="R2" s="922"/>
      <c r="S2" s="922"/>
      <c r="T2" s="923"/>
    </row>
    <row r="3" spans="1:20" ht="14.45" customHeight="1">
      <c r="A3" s="2"/>
      <c r="B3" s="69" t="s">
        <v>214</v>
      </c>
      <c r="C3" s="920" t="s">
        <v>317</v>
      </c>
      <c r="D3" s="920"/>
      <c r="E3" s="53" t="s">
        <v>321</v>
      </c>
      <c r="F3" s="929" t="s">
        <v>672</v>
      </c>
      <c r="G3" s="930"/>
      <c r="H3" s="54" t="s">
        <v>310</v>
      </c>
      <c r="I3" s="931" t="s">
        <v>186</v>
      </c>
      <c r="J3" s="920"/>
      <c r="K3" s="53" t="s">
        <v>321</v>
      </c>
      <c r="L3" s="929" t="s">
        <v>672</v>
      </c>
      <c r="M3" s="930"/>
      <c r="N3" s="70" t="s">
        <v>310</v>
      </c>
      <c r="O3" s="2"/>
      <c r="P3" s="38" t="s">
        <v>316</v>
      </c>
      <c r="Q3" s="916" t="s">
        <v>461</v>
      </c>
      <c r="R3" s="917"/>
      <c r="S3" s="917"/>
      <c r="T3" s="41" t="s">
        <v>310</v>
      </c>
    </row>
    <row r="4" spans="1:20" ht="14.45" customHeight="1">
      <c r="A4" s="1"/>
      <c r="B4" s="71">
        <v>1</v>
      </c>
      <c r="C4" s="55" t="s">
        <v>215</v>
      </c>
      <c r="D4" s="13" t="s">
        <v>216</v>
      </c>
      <c r="E4" s="16"/>
      <c r="F4" s="14">
        <v>2</v>
      </c>
      <c r="G4" s="14">
        <v>2</v>
      </c>
      <c r="H4" s="56" t="str">
        <f>IF(F4=G4,"√","-" &amp; G4-F4)</f>
        <v>√</v>
      </c>
      <c r="I4" s="62" t="s">
        <v>673</v>
      </c>
      <c r="J4" s="59" t="s">
        <v>674</v>
      </c>
      <c r="K4" s="16"/>
      <c r="L4" s="14">
        <v>9</v>
      </c>
      <c r="M4" s="14">
        <v>9</v>
      </c>
      <c r="N4" s="72" t="str">
        <f>IF(L4=M4,"√","-" &amp; M4-L4)</f>
        <v>√</v>
      </c>
      <c r="O4" s="1"/>
      <c r="P4" s="39">
        <v>50</v>
      </c>
      <c r="Q4" s="908" t="s">
        <v>474</v>
      </c>
      <c r="R4" s="909"/>
      <c r="S4" s="909"/>
      <c r="T4" s="42" t="s">
        <v>226</v>
      </c>
    </row>
    <row r="5" spans="1:20" ht="14.45" customHeight="1">
      <c r="A5" s="1"/>
      <c r="B5" s="71">
        <v>2</v>
      </c>
      <c r="C5" s="55" t="s">
        <v>215</v>
      </c>
      <c r="D5" s="13" t="s">
        <v>218</v>
      </c>
      <c r="E5" s="16"/>
      <c r="F5" s="14">
        <v>5</v>
      </c>
      <c r="G5" s="14">
        <v>5</v>
      </c>
      <c r="H5" s="56" t="str">
        <f t="shared" ref="H5:H68" si="0">IF(F5=G5,"√","-" &amp; G5-F5)</f>
        <v>√</v>
      </c>
      <c r="I5" s="62"/>
      <c r="J5" s="59" t="s">
        <v>675</v>
      </c>
      <c r="K5" s="16"/>
      <c r="L5" s="14">
        <v>9</v>
      </c>
      <c r="M5" s="14">
        <v>9</v>
      </c>
      <c r="N5" s="72" t="str">
        <f t="shared" ref="N5:N68" si="1">IF(L5=M5,"√","-" &amp; M5-L5)</f>
        <v>√</v>
      </c>
      <c r="O5" s="1"/>
      <c r="P5" s="39">
        <v>100</v>
      </c>
      <c r="Q5" s="908" t="s">
        <v>475</v>
      </c>
      <c r="R5" s="909"/>
      <c r="S5" s="909"/>
      <c r="T5" s="42" t="s">
        <v>226</v>
      </c>
    </row>
    <row r="6" spans="1:20" ht="14.45" customHeight="1">
      <c r="A6" s="1"/>
      <c r="B6" s="71">
        <v>3</v>
      </c>
      <c r="C6" s="55" t="s">
        <v>215</v>
      </c>
      <c r="D6" s="13" t="s">
        <v>219</v>
      </c>
      <c r="E6" s="16"/>
      <c r="F6" s="14">
        <v>3</v>
      </c>
      <c r="G6" s="14">
        <v>3</v>
      </c>
      <c r="H6" s="56" t="str">
        <f t="shared" si="0"/>
        <v>√</v>
      </c>
      <c r="I6" s="62"/>
      <c r="J6" s="59" t="s">
        <v>676</v>
      </c>
      <c r="K6" s="16"/>
      <c r="L6" s="14">
        <v>5</v>
      </c>
      <c r="M6" s="14">
        <v>5</v>
      </c>
      <c r="N6" s="72" t="str">
        <f t="shared" si="1"/>
        <v>√</v>
      </c>
      <c r="O6" s="1"/>
      <c r="P6" s="39">
        <v>150</v>
      </c>
      <c r="Q6" s="908" t="s">
        <v>476</v>
      </c>
      <c r="R6" s="909"/>
      <c r="S6" s="909"/>
      <c r="T6" s="42" t="s">
        <v>226</v>
      </c>
    </row>
    <row r="7" spans="1:20" ht="14.45" customHeight="1">
      <c r="A7" s="1"/>
      <c r="B7" s="71">
        <v>4</v>
      </c>
      <c r="C7" s="55" t="s">
        <v>215</v>
      </c>
      <c r="D7" s="13" t="s">
        <v>220</v>
      </c>
      <c r="E7" s="16"/>
      <c r="F7" s="14">
        <v>4</v>
      </c>
      <c r="G7" s="14">
        <v>4</v>
      </c>
      <c r="H7" s="56" t="str">
        <f t="shared" si="0"/>
        <v>√</v>
      </c>
      <c r="I7" s="62"/>
      <c r="J7" s="59" t="s">
        <v>677</v>
      </c>
      <c r="K7" s="16"/>
      <c r="L7" s="14">
        <v>10</v>
      </c>
      <c r="M7" s="14">
        <v>10</v>
      </c>
      <c r="N7" s="72" t="str">
        <f t="shared" si="1"/>
        <v>√</v>
      </c>
      <c r="O7" s="1"/>
      <c r="P7" s="39">
        <v>200</v>
      </c>
      <c r="Q7" s="908" t="s">
        <v>440</v>
      </c>
      <c r="R7" s="909"/>
      <c r="S7" s="909"/>
      <c r="T7" s="42" t="s">
        <v>226</v>
      </c>
    </row>
    <row r="8" spans="1:20" ht="14.45" customHeight="1">
      <c r="A8" s="1"/>
      <c r="B8" s="71">
        <v>5</v>
      </c>
      <c r="C8" s="55" t="s">
        <v>215</v>
      </c>
      <c r="D8" s="13" t="s">
        <v>221</v>
      </c>
      <c r="E8" s="16"/>
      <c r="F8" s="14">
        <v>0</v>
      </c>
      <c r="G8" s="14">
        <v>0</v>
      </c>
      <c r="H8" s="56" t="str">
        <f t="shared" si="0"/>
        <v>√</v>
      </c>
      <c r="I8" s="62"/>
      <c r="J8" s="59" t="s">
        <v>679</v>
      </c>
      <c r="K8" s="16" t="s">
        <v>678</v>
      </c>
      <c r="L8" s="14">
        <v>6</v>
      </c>
      <c r="M8" s="14">
        <v>6</v>
      </c>
      <c r="N8" s="72" t="str">
        <f t="shared" si="1"/>
        <v>√</v>
      </c>
      <c r="O8" s="1"/>
      <c r="P8" s="39">
        <v>250</v>
      </c>
      <c r="Q8" s="908" t="s">
        <v>477</v>
      </c>
      <c r="R8" s="909"/>
      <c r="S8" s="909"/>
      <c r="T8" s="42" t="s">
        <v>226</v>
      </c>
    </row>
    <row r="9" spans="1:20" ht="14.45" customHeight="1">
      <c r="A9" s="1"/>
      <c r="B9" s="71">
        <v>6</v>
      </c>
      <c r="C9" s="55" t="s">
        <v>222</v>
      </c>
      <c r="D9" s="13" t="s">
        <v>223</v>
      </c>
      <c r="E9" s="16"/>
      <c r="F9" s="14">
        <v>5</v>
      </c>
      <c r="G9" s="14">
        <v>5</v>
      </c>
      <c r="H9" s="56" t="str">
        <f t="shared" si="0"/>
        <v>√</v>
      </c>
      <c r="I9" s="62"/>
      <c r="J9" s="59" t="s">
        <v>680</v>
      </c>
      <c r="K9" s="36" t="s">
        <v>678</v>
      </c>
      <c r="L9" s="14">
        <v>6</v>
      </c>
      <c r="M9" s="14">
        <v>6</v>
      </c>
      <c r="N9" s="72" t="str">
        <f t="shared" si="1"/>
        <v>√</v>
      </c>
      <c r="O9" s="1"/>
      <c r="P9" s="39">
        <v>300</v>
      </c>
      <c r="Q9" s="908" t="s">
        <v>442</v>
      </c>
      <c r="R9" s="909"/>
      <c r="S9" s="909"/>
      <c r="T9" s="42" t="s">
        <v>226</v>
      </c>
    </row>
    <row r="10" spans="1:20" ht="14.45" customHeight="1">
      <c r="A10" s="1"/>
      <c r="B10" s="71">
        <v>7</v>
      </c>
      <c r="C10" s="55" t="s">
        <v>215</v>
      </c>
      <c r="D10" s="13" t="s">
        <v>224</v>
      </c>
      <c r="E10" s="16"/>
      <c r="F10" s="14">
        <v>5</v>
      </c>
      <c r="G10" s="14">
        <v>5</v>
      </c>
      <c r="H10" s="56" t="str">
        <f t="shared" si="0"/>
        <v>√</v>
      </c>
      <c r="I10" s="62"/>
      <c r="J10" s="59" t="s">
        <v>681</v>
      </c>
      <c r="K10" s="36" t="s">
        <v>678</v>
      </c>
      <c r="L10" s="14">
        <v>6</v>
      </c>
      <c r="M10" s="14">
        <v>6</v>
      </c>
      <c r="N10" s="72" t="str">
        <f t="shared" si="1"/>
        <v>√</v>
      </c>
      <c r="O10" s="1"/>
      <c r="P10" s="39">
        <v>350</v>
      </c>
      <c r="Q10" s="908" t="s">
        <v>478</v>
      </c>
      <c r="R10" s="909"/>
      <c r="S10" s="909"/>
      <c r="T10" s="42" t="s">
        <v>226</v>
      </c>
    </row>
    <row r="11" spans="1:20" ht="14.45" customHeight="1">
      <c r="A11" s="1"/>
      <c r="B11" s="71">
        <v>8</v>
      </c>
      <c r="C11" s="55" t="s">
        <v>215</v>
      </c>
      <c r="D11" s="13" t="s">
        <v>227</v>
      </c>
      <c r="E11" s="16"/>
      <c r="F11" s="14">
        <v>3</v>
      </c>
      <c r="G11" s="14">
        <v>3</v>
      </c>
      <c r="H11" s="56" t="str">
        <f t="shared" si="0"/>
        <v>√</v>
      </c>
      <c r="I11" s="64" t="s">
        <v>682</v>
      </c>
      <c r="J11" s="59" t="s">
        <v>683</v>
      </c>
      <c r="K11" s="16"/>
      <c r="L11" s="14">
        <v>9</v>
      </c>
      <c r="M11" s="14">
        <v>9</v>
      </c>
      <c r="N11" s="72" t="str">
        <f t="shared" si="1"/>
        <v>√</v>
      </c>
      <c r="O11" s="1"/>
      <c r="P11" s="39">
        <v>400</v>
      </c>
      <c r="Q11" s="908" t="s">
        <v>479</v>
      </c>
      <c r="R11" s="909"/>
      <c r="S11" s="909"/>
      <c r="T11" s="42" t="s">
        <v>226</v>
      </c>
    </row>
    <row r="12" spans="1:20" ht="14.45" customHeight="1">
      <c r="A12" s="1"/>
      <c r="B12" s="71">
        <v>9</v>
      </c>
      <c r="C12" s="55" t="s">
        <v>215</v>
      </c>
      <c r="D12" s="13" t="s">
        <v>228</v>
      </c>
      <c r="E12" s="16"/>
      <c r="F12" s="14">
        <v>3</v>
      </c>
      <c r="G12" s="14">
        <v>3</v>
      </c>
      <c r="H12" s="56" t="str">
        <f t="shared" si="0"/>
        <v>√</v>
      </c>
      <c r="I12" s="64"/>
      <c r="J12" s="59" t="s">
        <v>684</v>
      </c>
      <c r="K12" s="16"/>
      <c r="L12" s="14">
        <v>8</v>
      </c>
      <c r="M12" s="14">
        <v>8</v>
      </c>
      <c r="N12" s="72" t="str">
        <f t="shared" si="1"/>
        <v>√</v>
      </c>
      <c r="O12" s="1"/>
      <c r="P12" s="39">
        <v>450</v>
      </c>
      <c r="Q12" s="908" t="s">
        <v>480</v>
      </c>
      <c r="R12" s="909"/>
      <c r="S12" s="909"/>
      <c r="T12" s="42" t="s">
        <v>226</v>
      </c>
    </row>
    <row r="13" spans="1:20" ht="14.45" customHeight="1">
      <c r="A13" s="1"/>
      <c r="B13" s="71">
        <v>10</v>
      </c>
      <c r="C13" s="55" t="s">
        <v>215</v>
      </c>
      <c r="D13" s="13" t="s">
        <v>229</v>
      </c>
      <c r="E13" s="16"/>
      <c r="F13" s="14">
        <v>3</v>
      </c>
      <c r="G13" s="14">
        <v>3</v>
      </c>
      <c r="H13" s="56" t="str">
        <f t="shared" si="0"/>
        <v>√</v>
      </c>
      <c r="I13" s="64"/>
      <c r="J13" s="59" t="s">
        <v>685</v>
      </c>
      <c r="K13" s="36" t="s">
        <v>678</v>
      </c>
      <c r="L13" s="14">
        <v>11</v>
      </c>
      <c r="M13" s="14">
        <v>11</v>
      </c>
      <c r="N13" s="72" t="str">
        <f t="shared" si="1"/>
        <v>√</v>
      </c>
      <c r="O13" s="1"/>
      <c r="P13" s="39">
        <v>500</v>
      </c>
      <c r="Q13" s="908" t="s">
        <v>481</v>
      </c>
      <c r="R13" s="909"/>
      <c r="S13" s="909"/>
      <c r="T13" s="42" t="s">
        <v>226</v>
      </c>
    </row>
    <row r="14" spans="1:20" ht="14.45" customHeight="1">
      <c r="A14" s="1"/>
      <c r="B14" s="71">
        <v>11</v>
      </c>
      <c r="C14" s="55" t="s">
        <v>215</v>
      </c>
      <c r="D14" s="17" t="s">
        <v>309</v>
      </c>
      <c r="E14" s="16"/>
      <c r="F14" s="14">
        <v>2</v>
      </c>
      <c r="G14" s="14">
        <v>2</v>
      </c>
      <c r="H14" s="56" t="str">
        <f t="shared" si="0"/>
        <v>√</v>
      </c>
      <c r="I14" s="64"/>
      <c r="J14" s="17" t="s">
        <v>686</v>
      </c>
      <c r="K14" s="36" t="s">
        <v>678</v>
      </c>
      <c r="L14" s="14">
        <v>9</v>
      </c>
      <c r="M14" s="14">
        <v>9</v>
      </c>
      <c r="N14" s="72" t="str">
        <f t="shared" si="1"/>
        <v>√</v>
      </c>
      <c r="O14" s="1"/>
      <c r="P14" s="39">
        <v>550</v>
      </c>
      <c r="Q14" s="908" t="s">
        <v>482</v>
      </c>
      <c r="R14" s="909"/>
      <c r="S14" s="909"/>
      <c r="T14" s="42" t="s">
        <v>226</v>
      </c>
    </row>
    <row r="15" spans="1:20" ht="14.45" customHeight="1">
      <c r="A15" s="1"/>
      <c r="B15" s="71">
        <v>12</v>
      </c>
      <c r="C15" s="55" t="s">
        <v>215</v>
      </c>
      <c r="D15" s="13" t="s">
        <v>230</v>
      </c>
      <c r="E15" s="16"/>
      <c r="F15" s="14">
        <v>2</v>
      </c>
      <c r="G15" s="14">
        <v>2</v>
      </c>
      <c r="H15" s="56" t="str">
        <f t="shared" si="0"/>
        <v>√</v>
      </c>
      <c r="I15" s="64" t="s">
        <v>687</v>
      </c>
      <c r="J15" s="59" t="s">
        <v>688</v>
      </c>
      <c r="K15" s="16"/>
      <c r="L15" s="14">
        <v>12</v>
      </c>
      <c r="M15" s="14">
        <v>12</v>
      </c>
      <c r="N15" s="72" t="str">
        <f t="shared" si="1"/>
        <v>√</v>
      </c>
      <c r="O15" s="1"/>
      <c r="P15" s="39">
        <v>600</v>
      </c>
      <c r="Q15" s="908" t="s">
        <v>480</v>
      </c>
      <c r="R15" s="909"/>
      <c r="S15" s="909"/>
      <c r="T15" s="42" t="s">
        <v>226</v>
      </c>
    </row>
    <row r="16" spans="1:20" ht="14.45" customHeight="1">
      <c r="A16" s="1"/>
      <c r="B16" s="71">
        <v>13</v>
      </c>
      <c r="C16" s="55" t="s">
        <v>215</v>
      </c>
      <c r="D16" s="13" t="s">
        <v>231</v>
      </c>
      <c r="E16" s="16"/>
      <c r="F16" s="14">
        <v>2</v>
      </c>
      <c r="G16" s="14">
        <v>2</v>
      </c>
      <c r="H16" s="56" t="str">
        <f t="shared" si="0"/>
        <v>√</v>
      </c>
      <c r="I16" s="64"/>
      <c r="J16" s="59" t="s">
        <v>689</v>
      </c>
      <c r="K16" s="16"/>
      <c r="L16" s="14">
        <v>11</v>
      </c>
      <c r="M16" s="14">
        <v>11</v>
      </c>
      <c r="N16" s="72" t="str">
        <f t="shared" si="1"/>
        <v>√</v>
      </c>
      <c r="O16" s="1"/>
      <c r="P16" s="39">
        <v>650</v>
      </c>
      <c r="Q16" s="908" t="s">
        <v>483</v>
      </c>
      <c r="R16" s="909"/>
      <c r="S16" s="909"/>
      <c r="T16" s="42" t="s">
        <v>226</v>
      </c>
    </row>
    <row r="17" spans="1:20" ht="14.45" customHeight="1">
      <c r="A17" s="1"/>
      <c r="B17" s="71">
        <v>14</v>
      </c>
      <c r="C17" s="55" t="s">
        <v>215</v>
      </c>
      <c r="D17" s="13" t="s">
        <v>232</v>
      </c>
      <c r="E17" s="16"/>
      <c r="F17" s="14">
        <v>2</v>
      </c>
      <c r="G17" s="14">
        <v>2</v>
      </c>
      <c r="H17" s="56" t="str">
        <f t="shared" si="0"/>
        <v>√</v>
      </c>
      <c r="I17" s="62"/>
      <c r="J17" s="59" t="s">
        <v>690</v>
      </c>
      <c r="K17" s="16"/>
      <c r="L17" s="14">
        <v>13</v>
      </c>
      <c r="M17" s="14">
        <v>13</v>
      </c>
      <c r="N17" s="72" t="str">
        <f t="shared" si="1"/>
        <v>√</v>
      </c>
      <c r="O17" s="1"/>
      <c r="P17" s="39">
        <v>700</v>
      </c>
      <c r="Q17" s="908" t="s">
        <v>484</v>
      </c>
      <c r="R17" s="909"/>
      <c r="S17" s="909"/>
      <c r="T17" s="42" t="s">
        <v>226</v>
      </c>
    </row>
    <row r="18" spans="1:20" ht="14.45" customHeight="1">
      <c r="A18" s="1"/>
      <c r="B18" s="71">
        <v>15</v>
      </c>
      <c r="C18" s="55" t="s">
        <v>215</v>
      </c>
      <c r="D18" s="13" t="s">
        <v>233</v>
      </c>
      <c r="E18" s="16"/>
      <c r="F18" s="14">
        <v>5</v>
      </c>
      <c r="G18" s="14">
        <v>5</v>
      </c>
      <c r="H18" s="56" t="str">
        <f t="shared" si="0"/>
        <v>√</v>
      </c>
      <c r="I18" s="62"/>
      <c r="J18" s="59" t="s">
        <v>691</v>
      </c>
      <c r="K18" s="16"/>
      <c r="L18" s="14">
        <v>9</v>
      </c>
      <c r="M18" s="14">
        <v>9</v>
      </c>
      <c r="N18" s="72" t="str">
        <f t="shared" si="1"/>
        <v>√</v>
      </c>
      <c r="O18" s="1"/>
      <c r="P18" s="39">
        <v>750</v>
      </c>
      <c r="Q18" s="908" t="s">
        <v>485</v>
      </c>
      <c r="R18" s="909"/>
      <c r="S18" s="909"/>
      <c r="T18" s="42" t="s">
        <v>226</v>
      </c>
    </row>
    <row r="19" spans="1:20" ht="14.45" customHeight="1">
      <c r="A19" s="1"/>
      <c r="B19" s="71">
        <v>16</v>
      </c>
      <c r="C19" s="55" t="s">
        <v>215</v>
      </c>
      <c r="D19" s="13" t="s">
        <v>234</v>
      </c>
      <c r="E19" s="16"/>
      <c r="F19" s="14">
        <v>4</v>
      </c>
      <c r="G19" s="14">
        <v>4</v>
      </c>
      <c r="H19" s="56" t="str">
        <f t="shared" si="0"/>
        <v>√</v>
      </c>
      <c r="I19" s="62"/>
      <c r="J19" s="59" t="s">
        <v>692</v>
      </c>
      <c r="K19" s="36"/>
      <c r="L19" s="14">
        <v>7</v>
      </c>
      <c r="M19" s="14">
        <v>7</v>
      </c>
      <c r="N19" s="72" t="str">
        <f t="shared" si="1"/>
        <v>√</v>
      </c>
      <c r="O19" s="1"/>
      <c r="P19" s="39">
        <v>800</v>
      </c>
      <c r="Q19" s="908" t="s">
        <v>486</v>
      </c>
      <c r="R19" s="909"/>
      <c r="S19" s="909"/>
      <c r="T19" s="42" t="s">
        <v>226</v>
      </c>
    </row>
    <row r="20" spans="1:20" ht="14.45" customHeight="1">
      <c r="A20" s="1"/>
      <c r="B20" s="71">
        <v>17</v>
      </c>
      <c r="C20" s="55" t="s">
        <v>215</v>
      </c>
      <c r="D20" s="13" t="s">
        <v>235</v>
      </c>
      <c r="E20" s="16"/>
      <c r="F20" s="14">
        <v>3</v>
      </c>
      <c r="G20" s="14">
        <v>3</v>
      </c>
      <c r="H20" s="56" t="str">
        <f t="shared" si="0"/>
        <v>√</v>
      </c>
      <c r="I20" s="62"/>
      <c r="J20" s="13" t="s">
        <v>693</v>
      </c>
      <c r="K20" s="36" t="s">
        <v>678</v>
      </c>
      <c r="L20" s="14">
        <v>7</v>
      </c>
      <c r="M20" s="14">
        <v>7</v>
      </c>
      <c r="N20" s="72" t="str">
        <f t="shared" si="1"/>
        <v>√</v>
      </c>
      <c r="O20" s="1"/>
      <c r="P20" s="39">
        <v>850</v>
      </c>
      <c r="Q20" s="908" t="s">
        <v>487</v>
      </c>
      <c r="R20" s="909"/>
      <c r="S20" s="909"/>
      <c r="T20" s="42" t="s">
        <v>226</v>
      </c>
    </row>
    <row r="21" spans="1:20" ht="14.45" customHeight="1">
      <c r="A21" s="1"/>
      <c r="B21" s="71">
        <v>18</v>
      </c>
      <c r="C21" s="55" t="s">
        <v>222</v>
      </c>
      <c r="D21" s="13" t="s">
        <v>236</v>
      </c>
      <c r="E21" s="16" t="s">
        <v>237</v>
      </c>
      <c r="F21" s="14">
        <v>6</v>
      </c>
      <c r="G21" s="14">
        <v>6</v>
      </c>
      <c r="H21" s="56" t="str">
        <f t="shared" si="0"/>
        <v>√</v>
      </c>
      <c r="I21" s="62"/>
      <c r="J21" s="59" t="s">
        <v>694</v>
      </c>
      <c r="K21" s="36" t="s">
        <v>678</v>
      </c>
      <c r="L21" s="14">
        <v>12</v>
      </c>
      <c r="M21" s="14">
        <v>12</v>
      </c>
      <c r="N21" s="72" t="str">
        <f t="shared" si="1"/>
        <v>√</v>
      </c>
      <c r="O21" s="1"/>
      <c r="P21" s="39">
        <v>900</v>
      </c>
      <c r="Q21" s="908" t="s">
        <v>488</v>
      </c>
      <c r="R21" s="909"/>
      <c r="S21" s="909"/>
      <c r="T21" s="42" t="s">
        <v>226</v>
      </c>
    </row>
    <row r="22" spans="1:20" ht="14.45" customHeight="1">
      <c r="A22" s="1"/>
      <c r="B22" s="71">
        <v>19</v>
      </c>
      <c r="C22" s="55" t="s">
        <v>222</v>
      </c>
      <c r="D22" s="13" t="s">
        <v>238</v>
      </c>
      <c r="E22" s="16"/>
      <c r="F22" s="14">
        <v>3</v>
      </c>
      <c r="G22" s="14">
        <v>3</v>
      </c>
      <c r="H22" s="56" t="str">
        <f t="shared" si="0"/>
        <v>√</v>
      </c>
      <c r="I22" s="64" t="s">
        <v>695</v>
      </c>
      <c r="J22" s="59" t="s">
        <v>696</v>
      </c>
      <c r="K22" s="16"/>
      <c r="L22" s="14">
        <v>10</v>
      </c>
      <c r="M22" s="14">
        <v>10</v>
      </c>
      <c r="N22" s="72" t="str">
        <f t="shared" si="1"/>
        <v>√</v>
      </c>
      <c r="O22" s="1"/>
      <c r="P22" s="39">
        <v>950</v>
      </c>
      <c r="Q22" s="908" t="s">
        <v>489</v>
      </c>
      <c r="R22" s="909"/>
      <c r="S22" s="909"/>
      <c r="T22" s="42" t="s">
        <v>226</v>
      </c>
    </row>
    <row r="23" spans="1:20" ht="14.45" customHeight="1">
      <c r="A23" s="1"/>
      <c r="B23" s="71">
        <v>20</v>
      </c>
      <c r="C23" s="55" t="s">
        <v>222</v>
      </c>
      <c r="D23" s="13" t="s">
        <v>239</v>
      </c>
      <c r="E23" s="32" t="s">
        <v>344</v>
      </c>
      <c r="F23" s="66">
        <v>4</v>
      </c>
      <c r="G23" s="66">
        <v>4</v>
      </c>
      <c r="H23" s="56" t="str">
        <f t="shared" si="0"/>
        <v>√</v>
      </c>
      <c r="I23" s="62"/>
      <c r="J23" s="59" t="s">
        <v>697</v>
      </c>
      <c r="K23" s="32"/>
      <c r="L23" s="66">
        <v>11</v>
      </c>
      <c r="M23" s="66">
        <v>11</v>
      </c>
      <c r="N23" s="72" t="str">
        <f t="shared" si="1"/>
        <v>√</v>
      </c>
      <c r="O23" s="1"/>
      <c r="P23" s="39">
        <v>1000</v>
      </c>
      <c r="Q23" s="908" t="s">
        <v>490</v>
      </c>
      <c r="R23" s="909"/>
      <c r="S23" s="909"/>
      <c r="T23" s="42" t="s">
        <v>226</v>
      </c>
    </row>
    <row r="24" spans="1:20" ht="14.45" customHeight="1">
      <c r="A24" s="1"/>
      <c r="B24" s="71">
        <v>21</v>
      </c>
      <c r="C24" s="55" t="s">
        <v>222</v>
      </c>
      <c r="D24" s="13" t="s">
        <v>240</v>
      </c>
      <c r="E24" s="16"/>
      <c r="F24" s="14">
        <v>3</v>
      </c>
      <c r="G24" s="14">
        <v>3</v>
      </c>
      <c r="H24" s="56" t="str">
        <f t="shared" si="0"/>
        <v>√</v>
      </c>
      <c r="I24" s="62"/>
      <c r="J24" s="59" t="s">
        <v>698</v>
      </c>
      <c r="K24" s="16"/>
      <c r="L24" s="14">
        <v>10</v>
      </c>
      <c r="M24" s="14">
        <v>10</v>
      </c>
      <c r="N24" s="72" t="str">
        <f t="shared" si="1"/>
        <v>√</v>
      </c>
      <c r="O24" s="1"/>
      <c r="P24" s="39">
        <v>1050</v>
      </c>
      <c r="Q24" s="908" t="s">
        <v>491</v>
      </c>
      <c r="R24" s="909"/>
      <c r="S24" s="909"/>
      <c r="T24" s="42" t="s">
        <v>226</v>
      </c>
    </row>
    <row r="25" spans="1:20" ht="14.45" customHeight="1">
      <c r="A25" s="1"/>
      <c r="B25" s="71">
        <v>22</v>
      </c>
      <c r="C25" s="55" t="s">
        <v>222</v>
      </c>
      <c r="D25" s="13" t="s">
        <v>241</v>
      </c>
      <c r="E25" s="16"/>
      <c r="F25" s="67">
        <v>5</v>
      </c>
      <c r="G25" s="67">
        <v>5</v>
      </c>
      <c r="H25" s="56" t="str">
        <f t="shared" si="0"/>
        <v>√</v>
      </c>
      <c r="I25" s="62"/>
      <c r="J25" s="59" t="s">
        <v>699</v>
      </c>
      <c r="K25" s="16"/>
      <c r="L25" s="67">
        <v>10</v>
      </c>
      <c r="M25" s="67">
        <v>10</v>
      </c>
      <c r="N25" s="72" t="str">
        <f t="shared" si="1"/>
        <v>√</v>
      </c>
      <c r="O25" s="1"/>
      <c r="P25" s="39">
        <v>1100</v>
      </c>
      <c r="Q25" s="908" t="s">
        <v>492</v>
      </c>
      <c r="R25" s="909"/>
      <c r="S25" s="909"/>
      <c r="T25" s="42" t="s">
        <v>226</v>
      </c>
    </row>
    <row r="26" spans="1:20" ht="14.45" customHeight="1">
      <c r="A26" s="1"/>
      <c r="B26" s="71">
        <v>23</v>
      </c>
      <c r="C26" s="55" t="s">
        <v>215</v>
      </c>
      <c r="D26" s="13" t="s">
        <v>242</v>
      </c>
      <c r="E26" s="16"/>
      <c r="F26" s="14">
        <v>6</v>
      </c>
      <c r="G26" s="14">
        <v>6</v>
      </c>
      <c r="H26" s="56" t="str">
        <f t="shared" si="0"/>
        <v>√</v>
      </c>
      <c r="I26" s="62"/>
      <c r="J26" s="59" t="s">
        <v>700</v>
      </c>
      <c r="K26" s="16"/>
      <c r="L26" s="14">
        <v>13</v>
      </c>
      <c r="M26" s="14">
        <v>13</v>
      </c>
      <c r="N26" s="72" t="str">
        <f t="shared" si="1"/>
        <v>√</v>
      </c>
      <c r="O26" s="1"/>
      <c r="P26" s="39">
        <v>1150</v>
      </c>
      <c r="Q26" s="908" t="s">
        <v>493</v>
      </c>
      <c r="R26" s="909"/>
      <c r="S26" s="909"/>
      <c r="T26" s="42" t="s">
        <v>226</v>
      </c>
    </row>
    <row r="27" spans="1:20" ht="14.45" customHeight="1">
      <c r="A27" s="1"/>
      <c r="B27" s="71">
        <v>24</v>
      </c>
      <c r="C27" s="55" t="s">
        <v>215</v>
      </c>
      <c r="D27" s="13" t="s">
        <v>243</v>
      </c>
      <c r="E27" s="16"/>
      <c r="F27" s="14">
        <v>3</v>
      </c>
      <c r="G27" s="14">
        <v>3</v>
      </c>
      <c r="H27" s="56" t="str">
        <f t="shared" si="0"/>
        <v>√</v>
      </c>
      <c r="I27" s="62"/>
      <c r="J27" s="59" t="s">
        <v>701</v>
      </c>
      <c r="K27" s="16"/>
      <c r="L27" s="14">
        <v>8</v>
      </c>
      <c r="M27" s="14">
        <v>8</v>
      </c>
      <c r="N27" s="72" t="str">
        <f t="shared" si="1"/>
        <v>√</v>
      </c>
      <c r="O27" s="1"/>
      <c r="P27" s="39">
        <v>1200</v>
      </c>
      <c r="Q27" s="908" t="s">
        <v>494</v>
      </c>
      <c r="R27" s="909"/>
      <c r="S27" s="909"/>
      <c r="T27" s="42" t="s">
        <v>226</v>
      </c>
    </row>
    <row r="28" spans="1:20" ht="14.45" customHeight="1">
      <c r="A28" s="1"/>
      <c r="B28" s="71">
        <v>25</v>
      </c>
      <c r="C28" s="55" t="s">
        <v>215</v>
      </c>
      <c r="D28" s="13" t="s">
        <v>244</v>
      </c>
      <c r="E28" s="16"/>
      <c r="F28" s="14">
        <v>2</v>
      </c>
      <c r="G28" s="14">
        <v>2</v>
      </c>
      <c r="H28" s="56" t="str">
        <f t="shared" si="0"/>
        <v>√</v>
      </c>
      <c r="I28" s="62"/>
      <c r="J28" s="59" t="s">
        <v>702</v>
      </c>
      <c r="K28" s="16"/>
      <c r="L28" s="14">
        <v>8</v>
      </c>
      <c r="M28" s="14">
        <v>8</v>
      </c>
      <c r="N28" s="72" t="str">
        <f t="shared" si="1"/>
        <v>√</v>
      </c>
      <c r="O28" s="1"/>
      <c r="P28" s="39">
        <v>1250</v>
      </c>
      <c r="Q28" s="908"/>
      <c r="R28" s="909"/>
      <c r="S28" s="909"/>
      <c r="T28" s="43"/>
    </row>
    <row r="29" spans="1:20" ht="14.45" customHeight="1">
      <c r="A29" s="1"/>
      <c r="B29" s="71">
        <v>26</v>
      </c>
      <c r="C29" s="55" t="s">
        <v>215</v>
      </c>
      <c r="D29" s="13" t="s">
        <v>245</v>
      </c>
      <c r="E29" s="16"/>
      <c r="F29" s="14">
        <v>4</v>
      </c>
      <c r="G29" s="14">
        <v>4</v>
      </c>
      <c r="H29" s="56" t="str">
        <f t="shared" si="0"/>
        <v>√</v>
      </c>
      <c r="I29" s="62"/>
      <c r="J29" s="59" t="s">
        <v>703</v>
      </c>
      <c r="K29" s="16"/>
      <c r="L29" s="14">
        <v>11</v>
      </c>
      <c r="M29" s="14">
        <v>11</v>
      </c>
      <c r="N29" s="72" t="str">
        <f t="shared" si="1"/>
        <v>√</v>
      </c>
      <c r="O29" s="1"/>
      <c r="P29" s="39">
        <v>1300</v>
      </c>
      <c r="Q29" s="908"/>
      <c r="R29" s="909"/>
      <c r="S29" s="909"/>
      <c r="T29" s="43"/>
    </row>
    <row r="30" spans="1:20" ht="14.45" customHeight="1">
      <c r="A30" s="1"/>
      <c r="B30" s="71">
        <v>27</v>
      </c>
      <c r="C30" s="55" t="s">
        <v>222</v>
      </c>
      <c r="D30" s="13" t="s">
        <v>246</v>
      </c>
      <c r="E30" s="16"/>
      <c r="F30" s="67">
        <v>4</v>
      </c>
      <c r="G30" s="67">
        <v>4</v>
      </c>
      <c r="H30" s="56" t="str">
        <f t="shared" si="0"/>
        <v>√</v>
      </c>
      <c r="I30" s="62"/>
      <c r="J30" s="59" t="s">
        <v>704</v>
      </c>
      <c r="K30" s="16"/>
      <c r="L30" s="67">
        <v>6</v>
      </c>
      <c r="M30" s="67">
        <v>6</v>
      </c>
      <c r="N30" s="72" t="str">
        <f t="shared" si="1"/>
        <v>√</v>
      </c>
      <c r="O30" s="1"/>
      <c r="P30" s="39">
        <v>1350</v>
      </c>
      <c r="Q30" s="908"/>
      <c r="R30" s="909"/>
      <c r="S30" s="909"/>
      <c r="T30" s="43"/>
    </row>
    <row r="31" spans="1:20" ht="14.45" customHeight="1">
      <c r="A31" s="1"/>
      <c r="B31" s="71">
        <v>28</v>
      </c>
      <c r="C31" s="55" t="s">
        <v>215</v>
      </c>
      <c r="D31" s="13" t="s">
        <v>247</v>
      </c>
      <c r="E31" s="16"/>
      <c r="F31" s="67">
        <v>3</v>
      </c>
      <c r="G31" s="67">
        <v>3</v>
      </c>
      <c r="H31" s="56" t="str">
        <f t="shared" si="0"/>
        <v>√</v>
      </c>
      <c r="I31" s="62"/>
      <c r="J31" s="59" t="s">
        <v>705</v>
      </c>
      <c r="K31" s="16"/>
      <c r="L31" s="67">
        <v>18</v>
      </c>
      <c r="M31" s="67">
        <v>18</v>
      </c>
      <c r="N31" s="72" t="str">
        <f t="shared" si="1"/>
        <v>√</v>
      </c>
      <c r="O31" s="1"/>
      <c r="P31" s="39">
        <v>1400</v>
      </c>
      <c r="Q31" s="908"/>
      <c r="R31" s="909"/>
      <c r="S31" s="909"/>
      <c r="T31" s="43"/>
    </row>
    <row r="32" spans="1:20" ht="14.45" customHeight="1">
      <c r="A32" s="1"/>
      <c r="B32" s="71">
        <v>29</v>
      </c>
      <c r="C32" s="55" t="s">
        <v>222</v>
      </c>
      <c r="D32" s="13" t="s">
        <v>248</v>
      </c>
      <c r="E32" s="16"/>
      <c r="F32" s="67">
        <v>4</v>
      </c>
      <c r="G32" s="67">
        <v>4</v>
      </c>
      <c r="H32" s="56" t="str">
        <f t="shared" si="0"/>
        <v>√</v>
      </c>
      <c r="I32" s="62"/>
      <c r="J32" s="59" t="s">
        <v>706</v>
      </c>
      <c r="K32" s="36" t="s">
        <v>678</v>
      </c>
      <c r="L32" s="67">
        <v>10</v>
      </c>
      <c r="M32" s="67">
        <v>10</v>
      </c>
      <c r="N32" s="72" t="str">
        <f t="shared" si="1"/>
        <v>√</v>
      </c>
      <c r="O32" s="1"/>
      <c r="P32" s="39">
        <v>1450</v>
      </c>
      <c r="Q32" s="908"/>
      <c r="R32" s="909"/>
      <c r="S32" s="909"/>
      <c r="T32" s="43"/>
    </row>
    <row r="33" spans="1:20" ht="14.45" customHeight="1" thickBot="1">
      <c r="A33" s="1"/>
      <c r="B33" s="71">
        <v>30</v>
      </c>
      <c r="C33" s="55" t="s">
        <v>215</v>
      </c>
      <c r="D33" s="13" t="s">
        <v>249</v>
      </c>
      <c r="E33" s="16"/>
      <c r="F33" s="67">
        <v>5</v>
      </c>
      <c r="G33" s="67">
        <v>5</v>
      </c>
      <c r="H33" s="56" t="str">
        <f t="shared" si="0"/>
        <v>√</v>
      </c>
      <c r="I33" s="62"/>
      <c r="J33" s="59" t="s">
        <v>707</v>
      </c>
      <c r="K33" s="36" t="s">
        <v>678</v>
      </c>
      <c r="L33" s="67">
        <v>12</v>
      </c>
      <c r="M33" s="67">
        <v>12</v>
      </c>
      <c r="N33" s="72" t="str">
        <f t="shared" si="1"/>
        <v>√</v>
      </c>
      <c r="O33" s="1"/>
      <c r="P33" s="40">
        <v>1500</v>
      </c>
      <c r="Q33" s="918"/>
      <c r="R33" s="919"/>
      <c r="S33" s="919"/>
      <c r="T33" s="44"/>
    </row>
    <row r="34" spans="1:20" ht="14.45" customHeight="1">
      <c r="A34" s="1"/>
      <c r="B34" s="71">
        <v>31</v>
      </c>
      <c r="C34" s="55" t="s">
        <v>222</v>
      </c>
      <c r="D34" s="13" t="s">
        <v>250</v>
      </c>
      <c r="E34" s="32" t="s">
        <v>344</v>
      </c>
      <c r="F34" s="67">
        <v>3</v>
      </c>
      <c r="G34" s="67">
        <v>3</v>
      </c>
      <c r="H34" s="56" t="str">
        <f t="shared" si="0"/>
        <v>√</v>
      </c>
      <c r="I34" s="64" t="s">
        <v>708</v>
      </c>
      <c r="J34" s="59" t="s">
        <v>709</v>
      </c>
      <c r="K34" s="16"/>
      <c r="L34" s="14">
        <v>4</v>
      </c>
      <c r="M34" s="14">
        <v>4</v>
      </c>
      <c r="N34" s="72" t="str">
        <f t="shared" si="1"/>
        <v>√</v>
      </c>
      <c r="O34" s="1"/>
    </row>
    <row r="35" spans="1:20" ht="14.45" customHeight="1">
      <c r="A35" s="1"/>
      <c r="B35" s="71">
        <v>32</v>
      </c>
      <c r="C35" s="55" t="s">
        <v>215</v>
      </c>
      <c r="D35" s="13" t="s">
        <v>251</v>
      </c>
      <c r="E35" s="16" t="s">
        <v>252</v>
      </c>
      <c r="F35" s="14">
        <v>4</v>
      </c>
      <c r="G35" s="14">
        <v>4</v>
      </c>
      <c r="H35" s="56" t="str">
        <f t="shared" si="0"/>
        <v>√</v>
      </c>
      <c r="I35" s="62"/>
      <c r="J35" s="59" t="s">
        <v>710</v>
      </c>
      <c r="K35" s="16"/>
      <c r="L35" s="14">
        <v>4</v>
      </c>
      <c r="M35" s="14">
        <v>4</v>
      </c>
      <c r="N35" s="72" t="str">
        <f t="shared" si="1"/>
        <v>√</v>
      </c>
      <c r="O35" s="1"/>
      <c r="P35" s="102"/>
    </row>
    <row r="36" spans="1:20" ht="14.45" customHeight="1">
      <c r="A36" s="1"/>
      <c r="B36" s="71">
        <v>33</v>
      </c>
      <c r="C36" s="55" t="s">
        <v>222</v>
      </c>
      <c r="D36" s="13" t="s">
        <v>253</v>
      </c>
      <c r="E36" s="16"/>
      <c r="F36" s="67">
        <v>3</v>
      </c>
      <c r="G36" s="67">
        <v>3</v>
      </c>
      <c r="H36" s="56" t="str">
        <f t="shared" si="0"/>
        <v>√</v>
      </c>
      <c r="I36" s="62"/>
      <c r="J36" s="59" t="s">
        <v>711</v>
      </c>
      <c r="K36" s="16"/>
      <c r="L36" s="67">
        <v>10</v>
      </c>
      <c r="M36" s="67">
        <v>10</v>
      </c>
      <c r="N36" s="72" t="str">
        <f t="shared" si="1"/>
        <v>√</v>
      </c>
      <c r="O36" s="1"/>
    </row>
    <row r="37" spans="1:20" ht="14.45" customHeight="1">
      <c r="A37" s="1"/>
      <c r="B37" s="71">
        <v>34</v>
      </c>
      <c r="C37" s="55" t="s">
        <v>215</v>
      </c>
      <c r="D37" s="13" t="s">
        <v>254</v>
      </c>
      <c r="E37" s="16"/>
      <c r="F37" s="14">
        <v>2</v>
      </c>
      <c r="G37" s="14">
        <v>2</v>
      </c>
      <c r="H37" s="56" t="str">
        <f t="shared" si="0"/>
        <v>√</v>
      </c>
      <c r="I37" s="62"/>
      <c r="J37" s="59" t="s">
        <v>712</v>
      </c>
      <c r="K37" s="16"/>
      <c r="L37" s="67">
        <v>8</v>
      </c>
      <c r="M37" s="67">
        <v>8</v>
      </c>
      <c r="N37" s="72" t="str">
        <f t="shared" si="1"/>
        <v>√</v>
      </c>
      <c r="O37" s="1"/>
    </row>
    <row r="38" spans="1:20" ht="14.45" customHeight="1">
      <c r="A38" s="1"/>
      <c r="B38" s="71">
        <v>35</v>
      </c>
      <c r="C38" s="55" t="s">
        <v>215</v>
      </c>
      <c r="D38" s="13" t="s">
        <v>255</v>
      </c>
      <c r="E38" s="16"/>
      <c r="F38" s="67">
        <v>4</v>
      </c>
      <c r="G38" s="67">
        <v>4</v>
      </c>
      <c r="H38" s="56" t="str">
        <f t="shared" si="0"/>
        <v>√</v>
      </c>
      <c r="I38" s="62"/>
      <c r="J38" s="59" t="s">
        <v>713</v>
      </c>
      <c r="K38" s="33"/>
      <c r="L38" s="67">
        <v>10</v>
      </c>
      <c r="M38" s="67">
        <v>10</v>
      </c>
      <c r="N38" s="72" t="str">
        <f t="shared" si="1"/>
        <v>√</v>
      </c>
      <c r="O38" s="1"/>
    </row>
    <row r="39" spans="1:20" ht="14.45" customHeight="1">
      <c r="A39" s="1"/>
      <c r="B39" s="71">
        <v>36</v>
      </c>
      <c r="C39" s="55" t="s">
        <v>215</v>
      </c>
      <c r="D39" s="13" t="s">
        <v>256</v>
      </c>
      <c r="E39" s="16" t="s">
        <v>252</v>
      </c>
      <c r="F39" s="67">
        <v>3</v>
      </c>
      <c r="G39" s="67">
        <v>3</v>
      </c>
      <c r="H39" s="56" t="str">
        <f t="shared" si="0"/>
        <v>√</v>
      </c>
      <c r="I39" s="62"/>
      <c r="J39" s="59" t="s">
        <v>714</v>
      </c>
      <c r="K39" s="16"/>
      <c r="L39" s="67">
        <v>7</v>
      </c>
      <c r="M39" s="67">
        <v>7</v>
      </c>
      <c r="N39" s="72" t="str">
        <f t="shared" si="1"/>
        <v>√</v>
      </c>
      <c r="O39" s="1"/>
    </row>
    <row r="40" spans="1:20" ht="14.45" customHeight="1">
      <c r="A40" s="1"/>
      <c r="B40" s="71">
        <v>37</v>
      </c>
      <c r="C40" s="55" t="s">
        <v>215</v>
      </c>
      <c r="D40" s="13" t="s">
        <v>257</v>
      </c>
      <c r="E40" s="16"/>
      <c r="F40" s="14">
        <v>3</v>
      </c>
      <c r="G40" s="14">
        <v>3</v>
      </c>
      <c r="H40" s="56" t="str">
        <f t="shared" si="0"/>
        <v>√</v>
      </c>
      <c r="I40" s="62"/>
      <c r="J40" s="59" t="s">
        <v>715</v>
      </c>
      <c r="K40" s="36" t="s">
        <v>678</v>
      </c>
      <c r="L40" s="67">
        <v>10</v>
      </c>
      <c r="M40" s="67">
        <v>10</v>
      </c>
      <c r="N40" s="72" t="str">
        <f t="shared" si="1"/>
        <v>√</v>
      </c>
      <c r="O40" s="1"/>
    </row>
    <row r="41" spans="1:20" ht="14.45" customHeight="1">
      <c r="A41" s="1"/>
      <c r="B41" s="71">
        <v>38</v>
      </c>
      <c r="C41" s="55" t="s">
        <v>215</v>
      </c>
      <c r="D41" s="13" t="s">
        <v>258</v>
      </c>
      <c r="E41" s="16"/>
      <c r="F41" s="14">
        <v>3</v>
      </c>
      <c r="G41" s="14">
        <v>3</v>
      </c>
      <c r="H41" s="56" t="str">
        <f t="shared" si="0"/>
        <v>√</v>
      </c>
      <c r="I41" s="62"/>
      <c r="J41" s="59" t="s">
        <v>716</v>
      </c>
      <c r="K41" s="36" t="s">
        <v>678</v>
      </c>
      <c r="L41" s="67">
        <v>7</v>
      </c>
      <c r="M41" s="67">
        <v>7</v>
      </c>
      <c r="N41" s="72" t="str">
        <f t="shared" si="1"/>
        <v>√</v>
      </c>
      <c r="O41" s="1"/>
    </row>
    <row r="42" spans="1:20" ht="14.45" customHeight="1">
      <c r="A42" s="1"/>
      <c r="B42" s="71">
        <v>39</v>
      </c>
      <c r="C42" s="55" t="s">
        <v>215</v>
      </c>
      <c r="D42" s="13" t="s">
        <v>259</v>
      </c>
      <c r="E42" s="16"/>
      <c r="F42" s="14">
        <v>3</v>
      </c>
      <c r="G42" s="14">
        <v>3</v>
      </c>
      <c r="H42" s="56" t="str">
        <f t="shared" si="0"/>
        <v>√</v>
      </c>
      <c r="I42" s="62"/>
      <c r="J42" s="59" t="s">
        <v>717</v>
      </c>
      <c r="K42" s="36" t="s">
        <v>678</v>
      </c>
      <c r="L42" s="67">
        <v>7</v>
      </c>
      <c r="M42" s="67">
        <v>7</v>
      </c>
      <c r="N42" s="72" t="str">
        <f t="shared" si="1"/>
        <v>√</v>
      </c>
      <c r="O42" s="1"/>
    </row>
    <row r="43" spans="1:20" ht="14.45" customHeight="1">
      <c r="A43" s="1"/>
      <c r="B43" s="71">
        <v>40</v>
      </c>
      <c r="C43" s="55" t="s">
        <v>222</v>
      </c>
      <c r="D43" s="13" t="s">
        <v>260</v>
      </c>
      <c r="E43" s="16" t="s">
        <v>237</v>
      </c>
      <c r="F43" s="67">
        <v>1</v>
      </c>
      <c r="G43" s="67">
        <v>1</v>
      </c>
      <c r="H43" s="56" t="str">
        <f t="shared" si="0"/>
        <v>√</v>
      </c>
      <c r="I43" s="62"/>
      <c r="J43" s="59" t="s">
        <v>718</v>
      </c>
      <c r="K43" s="36" t="s">
        <v>678</v>
      </c>
      <c r="L43" s="67">
        <v>0</v>
      </c>
      <c r="M43" s="67">
        <v>0</v>
      </c>
      <c r="N43" s="72" t="str">
        <f t="shared" si="1"/>
        <v>√</v>
      </c>
      <c r="O43" s="1"/>
    </row>
    <row r="44" spans="1:20" ht="14.45" customHeight="1">
      <c r="A44" s="1"/>
      <c r="B44" s="71">
        <v>41</v>
      </c>
      <c r="C44" s="55" t="s">
        <v>215</v>
      </c>
      <c r="D44" s="13" t="s">
        <v>261</v>
      </c>
      <c r="E44" s="16"/>
      <c r="F44" s="67">
        <v>0</v>
      </c>
      <c r="G44" s="67">
        <v>0</v>
      </c>
      <c r="H44" s="56" t="str">
        <f t="shared" si="0"/>
        <v>√</v>
      </c>
      <c r="I44" s="62"/>
      <c r="J44" s="59" t="s">
        <v>719</v>
      </c>
      <c r="K44" s="36" t="s">
        <v>678</v>
      </c>
      <c r="L44" s="67">
        <v>5</v>
      </c>
      <c r="M44" s="67">
        <v>5</v>
      </c>
      <c r="N44" s="72" t="str">
        <f t="shared" si="1"/>
        <v>√</v>
      </c>
      <c r="O44" s="1"/>
    </row>
    <row r="45" spans="1:20" ht="14.45" customHeight="1">
      <c r="A45" s="1"/>
      <c r="B45" s="71">
        <v>42</v>
      </c>
      <c r="C45" s="55" t="s">
        <v>215</v>
      </c>
      <c r="D45" s="13" t="s">
        <v>262</v>
      </c>
      <c r="E45" s="33" t="s">
        <v>345</v>
      </c>
      <c r="F45" s="67">
        <v>5</v>
      </c>
      <c r="G45" s="67">
        <v>5</v>
      </c>
      <c r="H45" s="56" t="str">
        <f t="shared" si="0"/>
        <v>√</v>
      </c>
      <c r="I45" s="64" t="s">
        <v>720</v>
      </c>
      <c r="J45" s="13" t="s">
        <v>721</v>
      </c>
      <c r="K45" s="33"/>
      <c r="L45" s="14">
        <v>14</v>
      </c>
      <c r="M45" s="14">
        <v>14</v>
      </c>
      <c r="N45" s="72" t="str">
        <f t="shared" si="1"/>
        <v>√</v>
      </c>
      <c r="O45" s="1"/>
    </row>
    <row r="46" spans="1:20" ht="14.45" customHeight="1">
      <c r="A46" s="1"/>
      <c r="B46" s="71">
        <v>43</v>
      </c>
      <c r="C46" s="55" t="s">
        <v>215</v>
      </c>
      <c r="D46" s="13" t="s">
        <v>263</v>
      </c>
      <c r="E46" s="16"/>
      <c r="F46" s="67">
        <v>4</v>
      </c>
      <c r="G46" s="67">
        <v>4</v>
      </c>
      <c r="H46" s="56" t="str">
        <f t="shared" si="0"/>
        <v>√</v>
      </c>
      <c r="I46" s="62"/>
      <c r="J46" s="59" t="s">
        <v>722</v>
      </c>
      <c r="K46" s="36"/>
      <c r="L46" s="67">
        <v>8</v>
      </c>
      <c r="M46" s="67">
        <v>8</v>
      </c>
      <c r="N46" s="72" t="str">
        <f t="shared" si="1"/>
        <v>√</v>
      </c>
      <c r="O46" s="1"/>
    </row>
    <row r="47" spans="1:20" ht="14.45" customHeight="1">
      <c r="A47" s="1"/>
      <c r="B47" s="71">
        <v>44</v>
      </c>
      <c r="C47" s="55" t="s">
        <v>215</v>
      </c>
      <c r="D47" s="13" t="s">
        <v>264</v>
      </c>
      <c r="E47" s="16"/>
      <c r="F47" s="67">
        <v>3</v>
      </c>
      <c r="G47" s="67">
        <v>3</v>
      </c>
      <c r="H47" s="56" t="str">
        <f t="shared" si="0"/>
        <v>√</v>
      </c>
      <c r="I47" s="62"/>
      <c r="J47" s="59" t="s">
        <v>723</v>
      </c>
      <c r="K47" s="16"/>
      <c r="L47" s="67">
        <v>7</v>
      </c>
      <c r="M47" s="67">
        <v>7</v>
      </c>
      <c r="N47" s="72" t="str">
        <f t="shared" si="1"/>
        <v>√</v>
      </c>
      <c r="O47" s="1"/>
    </row>
    <row r="48" spans="1:20" ht="14.45" customHeight="1">
      <c r="A48" s="1"/>
      <c r="B48" s="71">
        <v>45</v>
      </c>
      <c r="C48" s="55" t="s">
        <v>222</v>
      </c>
      <c r="D48" s="13" t="s">
        <v>265</v>
      </c>
      <c r="E48" s="16" t="s">
        <v>237</v>
      </c>
      <c r="F48" s="67">
        <v>5</v>
      </c>
      <c r="G48" s="67">
        <v>5</v>
      </c>
      <c r="H48" s="56" t="str">
        <f t="shared" si="0"/>
        <v>√</v>
      </c>
      <c r="I48" s="62"/>
      <c r="J48" s="59" t="s">
        <v>724</v>
      </c>
      <c r="K48" s="16"/>
      <c r="L48" s="67">
        <v>8</v>
      </c>
      <c r="M48" s="67">
        <v>8</v>
      </c>
      <c r="N48" s="72" t="str">
        <f t="shared" si="1"/>
        <v>√</v>
      </c>
      <c r="O48" s="1"/>
    </row>
    <row r="49" spans="1:15" ht="14.45" customHeight="1">
      <c r="A49" s="1"/>
      <c r="B49" s="71">
        <v>46</v>
      </c>
      <c r="C49" s="55" t="s">
        <v>215</v>
      </c>
      <c r="D49" s="13" t="s">
        <v>266</v>
      </c>
      <c r="E49" s="16"/>
      <c r="F49" s="67">
        <v>4</v>
      </c>
      <c r="G49" s="67">
        <v>4</v>
      </c>
      <c r="H49" s="56" t="str">
        <f t="shared" si="0"/>
        <v>√</v>
      </c>
      <c r="I49" s="62"/>
      <c r="J49" s="13" t="s">
        <v>725</v>
      </c>
      <c r="K49" s="32"/>
      <c r="L49" s="14">
        <v>8</v>
      </c>
      <c r="M49" s="14">
        <v>8</v>
      </c>
      <c r="N49" s="72" t="str">
        <f t="shared" si="1"/>
        <v>√</v>
      </c>
      <c r="O49" s="1"/>
    </row>
    <row r="50" spans="1:15" ht="14.45" customHeight="1">
      <c r="A50" s="1"/>
      <c r="B50" s="71">
        <v>47</v>
      </c>
      <c r="C50" s="55" t="s">
        <v>215</v>
      </c>
      <c r="D50" s="13" t="s">
        <v>267</v>
      </c>
      <c r="E50" s="16"/>
      <c r="F50" s="67">
        <v>2</v>
      </c>
      <c r="G50" s="67">
        <v>2</v>
      </c>
      <c r="H50" s="56" t="str">
        <f t="shared" si="0"/>
        <v>√</v>
      </c>
      <c r="I50" s="62"/>
      <c r="J50" s="59" t="s">
        <v>726</v>
      </c>
      <c r="K50" s="32"/>
      <c r="L50" s="67">
        <v>9</v>
      </c>
      <c r="M50" s="67">
        <v>9</v>
      </c>
      <c r="N50" s="72" t="str">
        <f t="shared" si="1"/>
        <v>√</v>
      </c>
      <c r="O50" s="1"/>
    </row>
    <row r="51" spans="1:15" ht="14.45" customHeight="1">
      <c r="A51" s="1"/>
      <c r="B51" s="71">
        <v>48</v>
      </c>
      <c r="C51" s="55" t="s">
        <v>215</v>
      </c>
      <c r="D51" s="13" t="s">
        <v>268</v>
      </c>
      <c r="E51" s="36" t="s">
        <v>351</v>
      </c>
      <c r="F51" s="67">
        <v>1</v>
      </c>
      <c r="G51" s="67">
        <v>1</v>
      </c>
      <c r="H51" s="56" t="str">
        <f t="shared" si="0"/>
        <v>√</v>
      </c>
      <c r="I51" s="62"/>
      <c r="J51" s="59" t="s">
        <v>727</v>
      </c>
      <c r="K51" s="32"/>
      <c r="L51" s="67">
        <v>10</v>
      </c>
      <c r="M51" s="67">
        <v>10</v>
      </c>
      <c r="N51" s="72" t="str">
        <f t="shared" si="1"/>
        <v>√</v>
      </c>
      <c r="O51" s="1"/>
    </row>
    <row r="52" spans="1:15" ht="14.45" customHeight="1">
      <c r="A52" s="1"/>
      <c r="B52" s="71">
        <v>49</v>
      </c>
      <c r="C52" s="55" t="s">
        <v>215</v>
      </c>
      <c r="D52" s="13" t="s">
        <v>269</v>
      </c>
      <c r="E52" s="33" t="s">
        <v>345</v>
      </c>
      <c r="F52" s="14">
        <v>3</v>
      </c>
      <c r="G52" s="14">
        <v>3</v>
      </c>
      <c r="H52" s="56" t="str">
        <f t="shared" si="0"/>
        <v>√</v>
      </c>
      <c r="I52" s="64"/>
      <c r="J52" s="59" t="s">
        <v>728</v>
      </c>
      <c r="K52" s="16"/>
      <c r="L52" s="14">
        <v>3</v>
      </c>
      <c r="M52" s="14">
        <v>3</v>
      </c>
      <c r="N52" s="72" t="str">
        <f t="shared" si="1"/>
        <v>√</v>
      </c>
      <c r="O52" s="1"/>
    </row>
    <row r="53" spans="1:15" ht="14.45" customHeight="1">
      <c r="A53" s="1"/>
      <c r="B53" s="71">
        <v>50</v>
      </c>
      <c r="C53" s="55" t="s">
        <v>215</v>
      </c>
      <c r="D53" s="13" t="s">
        <v>270</v>
      </c>
      <c r="E53" s="36" t="s">
        <v>351</v>
      </c>
      <c r="F53" s="67">
        <v>7</v>
      </c>
      <c r="G53" s="67">
        <v>7</v>
      </c>
      <c r="H53" s="56" t="str">
        <f t="shared" si="0"/>
        <v>√</v>
      </c>
      <c r="I53" s="62"/>
      <c r="J53" s="59" t="s">
        <v>729</v>
      </c>
      <c r="K53" s="36" t="s">
        <v>678</v>
      </c>
      <c r="L53" s="14">
        <v>7</v>
      </c>
      <c r="M53" s="14">
        <v>7</v>
      </c>
      <c r="N53" s="72" t="str">
        <f t="shared" si="1"/>
        <v>√</v>
      </c>
      <c r="O53" s="1"/>
    </row>
    <row r="54" spans="1:15" ht="14.45" customHeight="1">
      <c r="A54" s="1"/>
      <c r="B54" s="71">
        <v>51</v>
      </c>
      <c r="C54" s="55" t="s">
        <v>222</v>
      </c>
      <c r="D54" s="13" t="s">
        <v>271</v>
      </c>
      <c r="E54" s="16"/>
      <c r="F54" s="67">
        <v>7</v>
      </c>
      <c r="G54" s="67">
        <v>7</v>
      </c>
      <c r="H54" s="56" t="str">
        <f t="shared" si="0"/>
        <v>√</v>
      </c>
      <c r="I54" s="62"/>
      <c r="J54" s="59" t="s">
        <v>730</v>
      </c>
      <c r="K54" s="36" t="s">
        <v>678</v>
      </c>
      <c r="L54" s="14">
        <v>5</v>
      </c>
      <c r="M54" s="14">
        <v>5</v>
      </c>
      <c r="N54" s="72" t="str">
        <f t="shared" si="1"/>
        <v>√</v>
      </c>
      <c r="O54" s="1"/>
    </row>
    <row r="55" spans="1:15" ht="14.45" customHeight="1">
      <c r="A55" s="1"/>
      <c r="B55" s="71">
        <v>52</v>
      </c>
      <c r="C55" s="55" t="s">
        <v>215</v>
      </c>
      <c r="D55" s="13" t="s">
        <v>272</v>
      </c>
      <c r="E55" s="16"/>
      <c r="F55" s="67">
        <v>4</v>
      </c>
      <c r="G55" s="67">
        <v>4</v>
      </c>
      <c r="H55" s="56" t="str">
        <f t="shared" si="0"/>
        <v>√</v>
      </c>
      <c r="I55" s="62"/>
      <c r="J55" s="59" t="s">
        <v>731</v>
      </c>
      <c r="K55" s="36" t="s">
        <v>678</v>
      </c>
      <c r="L55" s="67">
        <v>1</v>
      </c>
      <c r="M55" s="67">
        <v>1</v>
      </c>
      <c r="N55" s="72" t="str">
        <f t="shared" si="1"/>
        <v>√</v>
      </c>
      <c r="O55" s="1"/>
    </row>
    <row r="56" spans="1:15" ht="14.45" customHeight="1">
      <c r="A56" s="1"/>
      <c r="B56" s="71">
        <v>53</v>
      </c>
      <c r="C56" s="55" t="s">
        <v>215</v>
      </c>
      <c r="D56" s="13" t="s">
        <v>273</v>
      </c>
      <c r="E56" s="32" t="s">
        <v>344</v>
      </c>
      <c r="F56" s="14">
        <v>3</v>
      </c>
      <c r="G56" s="14">
        <v>3</v>
      </c>
      <c r="H56" s="56" t="str">
        <f t="shared" si="0"/>
        <v>√</v>
      </c>
      <c r="I56" s="62"/>
      <c r="J56" s="59" t="s">
        <v>732</v>
      </c>
      <c r="K56" s="36" t="s">
        <v>678</v>
      </c>
      <c r="L56" s="67">
        <v>7</v>
      </c>
      <c r="M56" s="67">
        <v>7</v>
      </c>
      <c r="N56" s="72" t="str">
        <f t="shared" si="1"/>
        <v>√</v>
      </c>
      <c r="O56" s="1"/>
    </row>
    <row r="57" spans="1:15" ht="14.45" customHeight="1">
      <c r="A57" s="1"/>
      <c r="B57" s="71">
        <v>54</v>
      </c>
      <c r="C57" s="55" t="s">
        <v>215</v>
      </c>
      <c r="D57" s="13" t="s">
        <v>274</v>
      </c>
      <c r="E57" s="32" t="s">
        <v>344</v>
      </c>
      <c r="F57" s="67">
        <v>2</v>
      </c>
      <c r="G57" s="67">
        <v>2</v>
      </c>
      <c r="H57" s="56" t="str">
        <f t="shared" si="0"/>
        <v>√</v>
      </c>
      <c r="I57" s="64" t="s">
        <v>733</v>
      </c>
      <c r="J57" s="59" t="s">
        <v>734</v>
      </c>
      <c r="K57" s="36"/>
      <c r="L57" s="67">
        <v>12</v>
      </c>
      <c r="M57" s="67">
        <v>12</v>
      </c>
      <c r="N57" s="72" t="str">
        <f t="shared" si="1"/>
        <v>√</v>
      </c>
      <c r="O57" s="1"/>
    </row>
    <row r="58" spans="1:15" ht="14.45" customHeight="1">
      <c r="A58" s="1"/>
      <c r="B58" s="71">
        <v>55</v>
      </c>
      <c r="C58" s="55" t="s">
        <v>215</v>
      </c>
      <c r="D58" s="13" t="s">
        <v>275</v>
      </c>
      <c r="E58" s="32" t="s">
        <v>344</v>
      </c>
      <c r="F58" s="67">
        <v>1</v>
      </c>
      <c r="G58" s="67">
        <v>1</v>
      </c>
      <c r="H58" s="56" t="str">
        <f t="shared" si="0"/>
        <v>√</v>
      </c>
      <c r="I58" s="62"/>
      <c r="J58" s="59" t="s">
        <v>735</v>
      </c>
      <c r="K58" s="36"/>
      <c r="L58" s="14">
        <v>6</v>
      </c>
      <c r="M58" s="14">
        <v>6</v>
      </c>
      <c r="N58" s="72" t="str">
        <f t="shared" si="1"/>
        <v>√</v>
      </c>
      <c r="O58" s="1"/>
    </row>
    <row r="59" spans="1:15" ht="14.45" customHeight="1">
      <c r="A59" s="1"/>
      <c r="B59" s="71">
        <v>56</v>
      </c>
      <c r="C59" s="55" t="s">
        <v>215</v>
      </c>
      <c r="D59" s="13" t="s">
        <v>276</v>
      </c>
      <c r="E59" s="16"/>
      <c r="F59" s="14">
        <v>5</v>
      </c>
      <c r="G59" s="14">
        <v>5</v>
      </c>
      <c r="H59" s="56" t="str">
        <f t="shared" si="0"/>
        <v>√</v>
      </c>
      <c r="I59" s="62"/>
      <c r="J59" s="59" t="s">
        <v>736</v>
      </c>
      <c r="K59" s="36"/>
      <c r="L59" s="67">
        <v>8</v>
      </c>
      <c r="M59" s="67">
        <v>8</v>
      </c>
      <c r="N59" s="72" t="str">
        <f t="shared" si="1"/>
        <v>√</v>
      </c>
      <c r="O59" s="1"/>
    </row>
    <row r="60" spans="1:15" ht="14.45" customHeight="1">
      <c r="A60" s="1"/>
      <c r="B60" s="71">
        <v>57</v>
      </c>
      <c r="C60" s="55" t="s">
        <v>222</v>
      </c>
      <c r="D60" s="13" t="s">
        <v>277</v>
      </c>
      <c r="E60" s="36" t="s">
        <v>344</v>
      </c>
      <c r="F60" s="14">
        <v>3</v>
      </c>
      <c r="G60" s="14">
        <v>3</v>
      </c>
      <c r="H60" s="56" t="str">
        <f t="shared" si="0"/>
        <v>√</v>
      </c>
      <c r="I60" s="62"/>
      <c r="J60" s="59" t="s">
        <v>737</v>
      </c>
      <c r="K60" s="36"/>
      <c r="L60" s="67">
        <v>12</v>
      </c>
      <c r="M60" s="67">
        <v>12</v>
      </c>
      <c r="N60" s="72" t="str">
        <f t="shared" si="1"/>
        <v>√</v>
      </c>
      <c r="O60" s="1"/>
    </row>
    <row r="61" spans="1:15" ht="14.45" customHeight="1">
      <c r="A61" s="1"/>
      <c r="B61" s="71">
        <v>58</v>
      </c>
      <c r="C61" s="55" t="s">
        <v>215</v>
      </c>
      <c r="D61" s="13" t="s">
        <v>278</v>
      </c>
      <c r="E61" s="16" t="s">
        <v>345</v>
      </c>
      <c r="F61" s="14">
        <v>2</v>
      </c>
      <c r="G61" s="14">
        <v>2</v>
      </c>
      <c r="H61" s="56" t="str">
        <f t="shared" si="0"/>
        <v>√</v>
      </c>
      <c r="I61" s="62"/>
      <c r="J61" s="59" t="s">
        <v>738</v>
      </c>
      <c r="K61" s="36"/>
      <c r="L61" s="67">
        <v>8</v>
      </c>
      <c r="M61" s="67">
        <v>8</v>
      </c>
      <c r="N61" s="72" t="str">
        <f t="shared" si="1"/>
        <v>√</v>
      </c>
      <c r="O61" s="1"/>
    </row>
    <row r="62" spans="1:15" ht="14.45" customHeight="1">
      <c r="A62" s="1"/>
      <c r="B62" s="71">
        <v>59</v>
      </c>
      <c r="C62" s="55" t="s">
        <v>222</v>
      </c>
      <c r="D62" s="13" t="s">
        <v>279</v>
      </c>
      <c r="E62" s="16"/>
      <c r="F62" s="67">
        <v>0</v>
      </c>
      <c r="G62" s="67">
        <v>0</v>
      </c>
      <c r="H62" s="56" t="str">
        <f t="shared" si="0"/>
        <v>√</v>
      </c>
      <c r="I62" s="62"/>
      <c r="J62" s="59" t="s">
        <v>739</v>
      </c>
      <c r="K62" s="16"/>
      <c r="L62" s="14">
        <v>10</v>
      </c>
      <c r="M62" s="14">
        <v>10</v>
      </c>
      <c r="N62" s="72" t="str">
        <f t="shared" si="1"/>
        <v>√</v>
      </c>
      <c r="O62" s="1"/>
    </row>
    <row r="63" spans="1:15" ht="14.45" customHeight="1">
      <c r="A63" s="1"/>
      <c r="B63" s="71">
        <v>60</v>
      </c>
      <c r="C63" s="55" t="s">
        <v>215</v>
      </c>
      <c r="D63" s="13" t="s">
        <v>280</v>
      </c>
      <c r="E63" s="36" t="s">
        <v>351</v>
      </c>
      <c r="F63" s="67">
        <v>2</v>
      </c>
      <c r="G63" s="67">
        <v>2</v>
      </c>
      <c r="H63" s="56" t="str">
        <f t="shared" si="0"/>
        <v>√</v>
      </c>
      <c r="I63" s="62"/>
      <c r="J63" s="59" t="s">
        <v>740</v>
      </c>
      <c r="K63" s="16"/>
      <c r="L63" s="67">
        <v>9</v>
      </c>
      <c r="M63" s="67">
        <v>9</v>
      </c>
      <c r="N63" s="72" t="str">
        <f t="shared" si="1"/>
        <v>√</v>
      </c>
      <c r="O63" s="1"/>
    </row>
    <row r="64" spans="1:15" ht="14.45" customHeight="1">
      <c r="A64" s="1"/>
      <c r="B64" s="71">
        <v>61</v>
      </c>
      <c r="C64" s="55" t="s">
        <v>215</v>
      </c>
      <c r="D64" s="13" t="s">
        <v>281</v>
      </c>
      <c r="E64" s="36" t="s">
        <v>351</v>
      </c>
      <c r="F64" s="67">
        <v>5</v>
      </c>
      <c r="G64" s="67">
        <v>5</v>
      </c>
      <c r="H64" s="56" t="str">
        <f t="shared" si="0"/>
        <v>√</v>
      </c>
      <c r="I64" s="62"/>
      <c r="J64" s="59" t="s">
        <v>741</v>
      </c>
      <c r="K64" s="16" t="s">
        <v>678</v>
      </c>
      <c r="L64" s="67">
        <v>10</v>
      </c>
      <c r="M64" s="67">
        <v>10</v>
      </c>
      <c r="N64" s="72" t="str">
        <f t="shared" si="1"/>
        <v>√</v>
      </c>
      <c r="O64" s="1"/>
    </row>
    <row r="65" spans="1:15" ht="14.45" customHeight="1">
      <c r="A65" s="1"/>
      <c r="B65" s="71">
        <v>62</v>
      </c>
      <c r="C65" s="55" t="s">
        <v>215</v>
      </c>
      <c r="D65" s="13" t="s">
        <v>282</v>
      </c>
      <c r="E65" s="36" t="s">
        <v>351</v>
      </c>
      <c r="F65" s="14">
        <v>3</v>
      </c>
      <c r="G65" s="14">
        <v>3</v>
      </c>
      <c r="H65" s="56" t="str">
        <f t="shared" si="0"/>
        <v>√</v>
      </c>
      <c r="I65" s="62"/>
      <c r="J65" s="59" t="s">
        <v>742</v>
      </c>
      <c r="K65" s="36" t="s">
        <v>678</v>
      </c>
      <c r="L65" s="66">
        <v>8</v>
      </c>
      <c r="M65" s="66">
        <v>8</v>
      </c>
      <c r="N65" s="72" t="str">
        <f t="shared" si="1"/>
        <v>√</v>
      </c>
      <c r="O65" s="1"/>
    </row>
    <row r="66" spans="1:15" ht="14.45" customHeight="1">
      <c r="A66" s="1"/>
      <c r="B66" s="71">
        <v>63</v>
      </c>
      <c r="C66" s="55" t="s">
        <v>222</v>
      </c>
      <c r="D66" s="13" t="s">
        <v>283</v>
      </c>
      <c r="E66" s="36" t="s">
        <v>351</v>
      </c>
      <c r="F66" s="67">
        <v>0</v>
      </c>
      <c r="G66" s="67">
        <v>0</v>
      </c>
      <c r="H66" s="56" t="str">
        <f t="shared" si="0"/>
        <v>√</v>
      </c>
      <c r="I66" s="64" t="s">
        <v>743</v>
      </c>
      <c r="J66" s="59" t="s">
        <v>744</v>
      </c>
      <c r="K66" s="16"/>
      <c r="L66" s="66">
        <v>7</v>
      </c>
      <c r="M66" s="66">
        <v>7</v>
      </c>
      <c r="N66" s="72" t="str">
        <f t="shared" si="1"/>
        <v>√</v>
      </c>
      <c r="O66" s="1"/>
    </row>
    <row r="67" spans="1:15" ht="14.45" customHeight="1">
      <c r="A67" s="1"/>
      <c r="B67" s="71">
        <v>64</v>
      </c>
      <c r="C67" s="55" t="s">
        <v>215</v>
      </c>
      <c r="D67" s="13" t="s">
        <v>284</v>
      </c>
      <c r="E67" s="36" t="s">
        <v>351</v>
      </c>
      <c r="F67" s="67">
        <v>4</v>
      </c>
      <c r="G67" s="67">
        <v>4</v>
      </c>
      <c r="H67" s="56" t="str">
        <f t="shared" si="0"/>
        <v>√</v>
      </c>
      <c r="I67" s="62"/>
      <c r="J67" s="59" t="s">
        <v>745</v>
      </c>
      <c r="K67" s="32"/>
      <c r="L67" s="66">
        <v>9</v>
      </c>
      <c r="M67" s="66">
        <v>9</v>
      </c>
      <c r="N67" s="72" t="str">
        <f t="shared" si="1"/>
        <v>√</v>
      </c>
      <c r="O67" s="1"/>
    </row>
    <row r="68" spans="1:15" ht="14.45" customHeight="1">
      <c r="A68" s="1"/>
      <c r="B68" s="71">
        <v>65</v>
      </c>
      <c r="C68" s="55" t="s">
        <v>215</v>
      </c>
      <c r="D68" s="13" t="s">
        <v>285</v>
      </c>
      <c r="E68" s="36" t="s">
        <v>351</v>
      </c>
      <c r="F68" s="67">
        <v>2</v>
      </c>
      <c r="G68" s="67">
        <v>2</v>
      </c>
      <c r="H68" s="56" t="str">
        <f t="shared" si="0"/>
        <v>√</v>
      </c>
      <c r="I68" s="62"/>
      <c r="J68" s="59" t="s">
        <v>746</v>
      </c>
      <c r="K68" s="16"/>
      <c r="L68" s="66">
        <v>9</v>
      </c>
      <c r="M68" s="66">
        <v>9</v>
      </c>
      <c r="N68" s="72" t="str">
        <f t="shared" si="1"/>
        <v>√</v>
      </c>
      <c r="O68" s="1"/>
    </row>
    <row r="69" spans="1:15" ht="14.45" customHeight="1">
      <c r="A69" s="1"/>
      <c r="B69" s="71">
        <v>66</v>
      </c>
      <c r="C69" s="55" t="s">
        <v>215</v>
      </c>
      <c r="D69" s="13" t="s">
        <v>286</v>
      </c>
      <c r="E69" s="16"/>
      <c r="F69" s="14">
        <v>3</v>
      </c>
      <c r="G69" s="14">
        <v>3</v>
      </c>
      <c r="H69" s="56" t="str">
        <f t="shared" ref="H69:H101" si="2">IF(F69=G69,"√","-" &amp; G69-F69)</f>
        <v>√</v>
      </c>
      <c r="I69" s="62"/>
      <c r="J69" s="59" t="s">
        <v>747</v>
      </c>
      <c r="K69" s="16"/>
      <c r="L69" s="14">
        <v>9</v>
      </c>
      <c r="M69" s="14">
        <v>9</v>
      </c>
      <c r="N69" s="72" t="str">
        <f t="shared" ref="N69:N100" si="3">IF(L69=M69,"√","-" &amp; M69-L69)</f>
        <v>√</v>
      </c>
      <c r="O69" s="1"/>
    </row>
    <row r="70" spans="1:15" ht="14.45" customHeight="1">
      <c r="A70" s="1"/>
      <c r="B70" s="71">
        <v>67</v>
      </c>
      <c r="C70" s="55" t="s">
        <v>215</v>
      </c>
      <c r="D70" s="13" t="s">
        <v>287</v>
      </c>
      <c r="E70" s="16"/>
      <c r="F70" s="67">
        <v>5</v>
      </c>
      <c r="G70" s="67">
        <v>5</v>
      </c>
      <c r="H70" s="56" t="str">
        <f t="shared" si="2"/>
        <v>√</v>
      </c>
      <c r="I70" s="62"/>
      <c r="J70" s="59" t="s">
        <v>748</v>
      </c>
      <c r="K70" s="16"/>
      <c r="L70" s="14">
        <v>9</v>
      </c>
      <c r="M70" s="14">
        <v>9</v>
      </c>
      <c r="N70" s="72" t="str">
        <f t="shared" si="3"/>
        <v>√</v>
      </c>
      <c r="O70" s="1"/>
    </row>
    <row r="71" spans="1:15" ht="14.45" customHeight="1">
      <c r="A71" s="1"/>
      <c r="B71" s="71">
        <v>68</v>
      </c>
      <c r="C71" s="55" t="s">
        <v>222</v>
      </c>
      <c r="D71" s="13" t="s">
        <v>288</v>
      </c>
      <c r="E71" s="16"/>
      <c r="F71" s="67">
        <v>3</v>
      </c>
      <c r="G71" s="67">
        <v>3</v>
      </c>
      <c r="H71" s="56" t="str">
        <f t="shared" si="2"/>
        <v>√</v>
      </c>
      <c r="I71" s="62"/>
      <c r="J71" s="59" t="s">
        <v>749</v>
      </c>
      <c r="K71" s="16"/>
      <c r="L71" s="14">
        <v>6</v>
      </c>
      <c r="M71" s="14">
        <v>6</v>
      </c>
      <c r="N71" s="72" t="str">
        <f t="shared" si="3"/>
        <v>√</v>
      </c>
      <c r="O71" s="1"/>
    </row>
    <row r="72" spans="1:15" ht="14.45" customHeight="1">
      <c r="A72" s="1"/>
      <c r="B72" s="71">
        <v>69</v>
      </c>
      <c r="C72" s="55" t="s">
        <v>222</v>
      </c>
      <c r="D72" s="13" t="s">
        <v>289</v>
      </c>
      <c r="E72" s="16"/>
      <c r="F72" s="66">
        <v>7</v>
      </c>
      <c r="G72" s="66">
        <v>7</v>
      </c>
      <c r="H72" s="56" t="str">
        <f t="shared" si="2"/>
        <v>√</v>
      </c>
      <c r="I72" s="62"/>
      <c r="J72" s="59" t="s">
        <v>750</v>
      </c>
      <c r="K72" s="36" t="s">
        <v>678</v>
      </c>
      <c r="L72" s="14">
        <v>3</v>
      </c>
      <c r="M72" s="14">
        <v>3</v>
      </c>
      <c r="N72" s="72" t="str">
        <f t="shared" si="3"/>
        <v>√</v>
      </c>
      <c r="O72" s="1"/>
    </row>
    <row r="73" spans="1:15" ht="14.45" customHeight="1">
      <c r="A73" s="1"/>
      <c r="B73" s="71">
        <v>70</v>
      </c>
      <c r="C73" s="55" t="s">
        <v>215</v>
      </c>
      <c r="D73" s="13" t="s">
        <v>290</v>
      </c>
      <c r="E73" s="16"/>
      <c r="F73" s="66">
        <v>5</v>
      </c>
      <c r="G73" s="66">
        <v>5</v>
      </c>
      <c r="H73" s="56" t="str">
        <f t="shared" si="2"/>
        <v>√</v>
      </c>
      <c r="I73" s="62"/>
      <c r="J73" s="59" t="s">
        <v>751</v>
      </c>
      <c r="K73" s="36" t="s">
        <v>678</v>
      </c>
      <c r="L73" s="66">
        <v>5</v>
      </c>
      <c r="M73" s="66">
        <v>5</v>
      </c>
      <c r="N73" s="72" t="str">
        <f t="shared" si="3"/>
        <v>√</v>
      </c>
      <c r="O73" s="1"/>
    </row>
    <row r="74" spans="1:15" ht="14.45" customHeight="1">
      <c r="A74" s="1"/>
      <c r="B74" s="71">
        <v>71</v>
      </c>
      <c r="C74" s="55" t="s">
        <v>215</v>
      </c>
      <c r="D74" s="13" t="s">
        <v>291</v>
      </c>
      <c r="E74" s="32" t="s">
        <v>344</v>
      </c>
      <c r="F74" s="66">
        <v>6</v>
      </c>
      <c r="G74" s="66">
        <v>6</v>
      </c>
      <c r="H74" s="56" t="str">
        <f t="shared" si="2"/>
        <v>√</v>
      </c>
      <c r="I74" s="62"/>
      <c r="J74" s="59" t="s">
        <v>752</v>
      </c>
      <c r="K74" s="36" t="s">
        <v>678</v>
      </c>
      <c r="L74" s="14">
        <v>0</v>
      </c>
      <c r="M74" s="14">
        <v>0</v>
      </c>
      <c r="N74" s="72" t="str">
        <f t="shared" si="3"/>
        <v>√</v>
      </c>
      <c r="O74" s="1"/>
    </row>
    <row r="75" spans="1:15" ht="14.45" customHeight="1">
      <c r="A75" s="1"/>
      <c r="B75" s="71">
        <v>72</v>
      </c>
      <c r="C75" s="55" t="s">
        <v>222</v>
      </c>
      <c r="D75" s="13" t="s">
        <v>292</v>
      </c>
      <c r="E75" s="16"/>
      <c r="F75" s="66">
        <v>9</v>
      </c>
      <c r="G75" s="66">
        <v>9</v>
      </c>
      <c r="H75" s="56" t="str">
        <f t="shared" si="2"/>
        <v>√</v>
      </c>
      <c r="I75" s="64" t="s">
        <v>753</v>
      </c>
      <c r="J75" s="59" t="s">
        <v>754</v>
      </c>
      <c r="K75" s="16"/>
      <c r="L75" s="14">
        <v>10</v>
      </c>
      <c r="M75" s="14">
        <v>10</v>
      </c>
      <c r="N75" s="72" t="str">
        <f t="shared" si="3"/>
        <v>√</v>
      </c>
      <c r="O75" s="1"/>
    </row>
    <row r="76" spans="1:15" ht="14.45" customHeight="1">
      <c r="A76" s="1"/>
      <c r="B76" s="71">
        <v>73</v>
      </c>
      <c r="C76" s="55" t="s">
        <v>222</v>
      </c>
      <c r="D76" s="13" t="s">
        <v>293</v>
      </c>
      <c r="E76" s="16"/>
      <c r="F76" s="14">
        <v>3</v>
      </c>
      <c r="G76" s="14">
        <v>3</v>
      </c>
      <c r="H76" s="56" t="str">
        <f t="shared" si="2"/>
        <v>√</v>
      </c>
      <c r="I76" s="62"/>
      <c r="J76" s="59" t="s">
        <v>755</v>
      </c>
      <c r="K76" s="32"/>
      <c r="L76" s="66">
        <v>10</v>
      </c>
      <c r="M76" s="66">
        <v>10</v>
      </c>
      <c r="N76" s="72" t="str">
        <f t="shared" si="3"/>
        <v>√</v>
      </c>
      <c r="O76" s="1"/>
    </row>
    <row r="77" spans="1:15" ht="14.45" customHeight="1">
      <c r="A77" s="1"/>
      <c r="B77" s="71">
        <v>74</v>
      </c>
      <c r="C77" s="55" t="s">
        <v>222</v>
      </c>
      <c r="D77" s="13" t="s">
        <v>294</v>
      </c>
      <c r="E77" s="16"/>
      <c r="F77" s="14">
        <v>4</v>
      </c>
      <c r="G77" s="14">
        <v>4</v>
      </c>
      <c r="H77" s="56" t="str">
        <f t="shared" si="2"/>
        <v>√</v>
      </c>
      <c r="I77" s="62"/>
      <c r="J77" s="59" t="s">
        <v>756</v>
      </c>
      <c r="K77" s="16"/>
      <c r="L77" s="14">
        <v>9</v>
      </c>
      <c r="M77" s="14">
        <v>9</v>
      </c>
      <c r="N77" s="72" t="str">
        <f t="shared" si="3"/>
        <v>√</v>
      </c>
      <c r="O77" s="1"/>
    </row>
    <row r="78" spans="1:15" ht="14.45" customHeight="1">
      <c r="A78" s="1"/>
      <c r="B78" s="71">
        <v>75</v>
      </c>
      <c r="C78" s="55" t="s">
        <v>215</v>
      </c>
      <c r="D78" s="13" t="s">
        <v>295</v>
      </c>
      <c r="E78" s="16"/>
      <c r="F78" s="14">
        <v>3</v>
      </c>
      <c r="G78" s="14">
        <v>3</v>
      </c>
      <c r="H78" s="56" t="str">
        <f t="shared" si="2"/>
        <v>√</v>
      </c>
      <c r="I78" s="62"/>
      <c r="J78" s="59" t="s">
        <v>757</v>
      </c>
      <c r="K78" s="32"/>
      <c r="L78" s="66">
        <v>9</v>
      </c>
      <c r="M78" s="66">
        <v>9</v>
      </c>
      <c r="N78" s="72" t="str">
        <f t="shared" si="3"/>
        <v>√</v>
      </c>
      <c r="O78" s="1"/>
    </row>
    <row r="79" spans="1:15" ht="14.45" customHeight="1">
      <c r="A79" s="1"/>
      <c r="B79" s="71">
        <v>76</v>
      </c>
      <c r="C79" s="55" t="s">
        <v>215</v>
      </c>
      <c r="D79" s="13" t="s">
        <v>296</v>
      </c>
      <c r="E79" s="16"/>
      <c r="F79" s="14">
        <v>3</v>
      </c>
      <c r="G79" s="14">
        <v>3</v>
      </c>
      <c r="H79" s="56" t="str">
        <f t="shared" si="2"/>
        <v>√</v>
      </c>
      <c r="I79" s="62"/>
      <c r="J79" s="59" t="s">
        <v>758</v>
      </c>
      <c r="K79" s="16"/>
      <c r="L79" s="14">
        <v>9</v>
      </c>
      <c r="M79" s="14">
        <v>9</v>
      </c>
      <c r="N79" s="72" t="str">
        <f t="shared" si="3"/>
        <v>√</v>
      </c>
      <c r="O79" s="1"/>
    </row>
    <row r="80" spans="1:15" ht="14.45" customHeight="1">
      <c r="A80" s="1"/>
      <c r="B80" s="71">
        <v>77</v>
      </c>
      <c r="C80" s="55" t="s">
        <v>222</v>
      </c>
      <c r="D80" s="13" t="s">
        <v>297</v>
      </c>
      <c r="E80" s="16"/>
      <c r="F80" s="66">
        <v>4</v>
      </c>
      <c r="G80" s="66">
        <v>4</v>
      </c>
      <c r="H80" s="56" t="str">
        <f t="shared" si="2"/>
        <v>√</v>
      </c>
      <c r="I80" s="62"/>
      <c r="J80" s="59" t="s">
        <v>759</v>
      </c>
      <c r="K80" s="16"/>
      <c r="L80" s="14">
        <v>9</v>
      </c>
      <c r="M80" s="14">
        <v>9</v>
      </c>
      <c r="N80" s="72" t="str">
        <f t="shared" si="3"/>
        <v>√</v>
      </c>
      <c r="O80" s="1"/>
    </row>
    <row r="81" spans="1:15" ht="14.45" customHeight="1">
      <c r="A81" s="1"/>
      <c r="B81" s="71">
        <v>78</v>
      </c>
      <c r="C81" s="55" t="s">
        <v>215</v>
      </c>
      <c r="D81" s="13" t="s">
        <v>298</v>
      </c>
      <c r="E81" s="16"/>
      <c r="F81" s="14">
        <v>6</v>
      </c>
      <c r="G81" s="14">
        <v>6</v>
      </c>
      <c r="H81" s="56" t="str">
        <f t="shared" si="2"/>
        <v>√</v>
      </c>
      <c r="I81" s="62"/>
      <c r="J81" s="59" t="s">
        <v>760</v>
      </c>
      <c r="K81" s="36" t="s">
        <v>678</v>
      </c>
      <c r="L81" s="66">
        <v>7</v>
      </c>
      <c r="M81" s="66">
        <v>7</v>
      </c>
      <c r="N81" s="72" t="str">
        <f t="shared" si="3"/>
        <v>√</v>
      </c>
      <c r="O81" s="1"/>
    </row>
    <row r="82" spans="1:15" ht="14.45" customHeight="1">
      <c r="A82" s="1"/>
      <c r="B82" s="71">
        <v>79</v>
      </c>
      <c r="C82" s="55" t="s">
        <v>222</v>
      </c>
      <c r="D82" s="13" t="s">
        <v>299</v>
      </c>
      <c r="E82" s="16"/>
      <c r="F82" s="14">
        <v>6</v>
      </c>
      <c r="G82" s="14">
        <v>6</v>
      </c>
      <c r="H82" s="56" t="str">
        <f t="shared" si="2"/>
        <v>√</v>
      </c>
      <c r="I82" s="62"/>
      <c r="J82" s="59" t="s">
        <v>761</v>
      </c>
      <c r="K82" s="36" t="s">
        <v>678</v>
      </c>
      <c r="L82" s="14">
        <v>7</v>
      </c>
      <c r="M82" s="14">
        <v>7</v>
      </c>
      <c r="N82" s="72" t="str">
        <f t="shared" si="3"/>
        <v>√</v>
      </c>
      <c r="O82" s="1"/>
    </row>
    <row r="83" spans="1:15" ht="14.45" customHeight="1">
      <c r="A83" s="1"/>
      <c r="B83" s="71">
        <v>80</v>
      </c>
      <c r="C83" s="55" t="s">
        <v>222</v>
      </c>
      <c r="D83" s="13" t="s">
        <v>300</v>
      </c>
      <c r="E83" s="32" t="s">
        <v>344</v>
      </c>
      <c r="F83" s="66">
        <v>1</v>
      </c>
      <c r="G83" s="66">
        <v>1</v>
      </c>
      <c r="H83" s="56" t="str">
        <f t="shared" si="2"/>
        <v>√</v>
      </c>
      <c r="I83" s="64" t="s">
        <v>762</v>
      </c>
      <c r="J83" s="59" t="s">
        <v>763</v>
      </c>
      <c r="K83" s="16"/>
      <c r="L83" s="66">
        <v>9</v>
      </c>
      <c r="M83" s="66">
        <v>9</v>
      </c>
      <c r="N83" s="72" t="str">
        <f t="shared" si="3"/>
        <v>√</v>
      </c>
      <c r="O83" s="1"/>
    </row>
    <row r="84" spans="1:15" ht="14.45" customHeight="1">
      <c r="A84" s="1"/>
      <c r="B84" s="71">
        <v>81</v>
      </c>
      <c r="C84" s="55" t="s">
        <v>215</v>
      </c>
      <c r="D84" s="13" t="s">
        <v>301</v>
      </c>
      <c r="E84" s="16"/>
      <c r="F84" s="14">
        <v>3</v>
      </c>
      <c r="G84" s="14">
        <v>3</v>
      </c>
      <c r="H84" s="56" t="str">
        <f t="shared" si="2"/>
        <v>√</v>
      </c>
      <c r="I84" s="62"/>
      <c r="J84" s="17" t="s">
        <v>764</v>
      </c>
      <c r="K84" s="16"/>
      <c r="L84" s="66">
        <v>8</v>
      </c>
      <c r="M84" s="66">
        <v>8</v>
      </c>
      <c r="N84" s="72" t="str">
        <f t="shared" si="3"/>
        <v>√</v>
      </c>
      <c r="O84" s="1"/>
    </row>
    <row r="85" spans="1:15" ht="14.45" customHeight="1">
      <c r="A85" s="1"/>
      <c r="B85" s="71">
        <v>82</v>
      </c>
      <c r="C85" s="55" t="s">
        <v>215</v>
      </c>
      <c r="D85" s="13" t="s">
        <v>302</v>
      </c>
      <c r="E85" s="32" t="s">
        <v>344</v>
      </c>
      <c r="F85" s="66">
        <v>5</v>
      </c>
      <c r="G85" s="66">
        <v>5</v>
      </c>
      <c r="H85" s="56" t="str">
        <f t="shared" si="2"/>
        <v>√</v>
      </c>
      <c r="I85" s="62"/>
      <c r="J85" s="17" t="s">
        <v>765</v>
      </c>
      <c r="K85" s="36"/>
      <c r="L85" s="66">
        <v>8</v>
      </c>
      <c r="M85" s="66">
        <v>8</v>
      </c>
      <c r="N85" s="72" t="str">
        <f t="shared" si="3"/>
        <v>√</v>
      </c>
      <c r="O85" s="1"/>
    </row>
    <row r="86" spans="1:15" ht="14.45" customHeight="1">
      <c r="A86" s="1"/>
      <c r="B86" s="71">
        <v>83</v>
      </c>
      <c r="C86" s="55" t="s">
        <v>222</v>
      </c>
      <c r="D86" s="13" t="s">
        <v>303</v>
      </c>
      <c r="E86" s="16"/>
      <c r="F86" s="14">
        <v>2</v>
      </c>
      <c r="G86" s="14">
        <v>2</v>
      </c>
      <c r="H86" s="56" t="str">
        <f t="shared" si="2"/>
        <v>√</v>
      </c>
      <c r="I86" s="63"/>
      <c r="J86" s="17" t="s">
        <v>766</v>
      </c>
      <c r="K86" s="36"/>
      <c r="L86" s="66">
        <v>11</v>
      </c>
      <c r="M86" s="66">
        <v>11</v>
      </c>
      <c r="N86" s="72" t="str">
        <f t="shared" si="3"/>
        <v>√</v>
      </c>
      <c r="O86" s="1"/>
    </row>
    <row r="87" spans="1:15" ht="14.45" customHeight="1">
      <c r="A87" s="1"/>
      <c r="B87" s="71">
        <v>84</v>
      </c>
      <c r="C87" s="55" t="s">
        <v>215</v>
      </c>
      <c r="D87" s="13" t="s">
        <v>304</v>
      </c>
      <c r="E87" s="16"/>
      <c r="F87" s="14">
        <v>1</v>
      </c>
      <c r="G87" s="14">
        <v>1</v>
      </c>
      <c r="H87" s="56" t="str">
        <f t="shared" si="2"/>
        <v>√</v>
      </c>
      <c r="I87" s="64"/>
      <c r="J87" s="59" t="s">
        <v>767</v>
      </c>
      <c r="K87" s="16"/>
      <c r="L87" s="67">
        <v>11</v>
      </c>
      <c r="M87" s="67">
        <v>11</v>
      </c>
      <c r="N87" s="72" t="str">
        <f t="shared" si="3"/>
        <v>√</v>
      </c>
      <c r="O87" s="1"/>
    </row>
    <row r="88" spans="1:15" ht="14.45" customHeight="1">
      <c r="A88" s="1"/>
      <c r="B88" s="71">
        <v>85</v>
      </c>
      <c r="C88" s="55" t="s">
        <v>222</v>
      </c>
      <c r="D88" s="13" t="s">
        <v>305</v>
      </c>
      <c r="E88" s="16"/>
      <c r="F88" s="66">
        <v>2</v>
      </c>
      <c r="G88" s="66">
        <v>2</v>
      </c>
      <c r="H88" s="56" t="str">
        <f t="shared" si="2"/>
        <v>√</v>
      </c>
      <c r="I88" s="64"/>
      <c r="J88" s="59" t="s">
        <v>768</v>
      </c>
      <c r="K88" s="16"/>
      <c r="L88" s="67">
        <v>9</v>
      </c>
      <c r="M88" s="67">
        <v>9</v>
      </c>
      <c r="N88" s="72" t="str">
        <f t="shared" si="3"/>
        <v>√</v>
      </c>
      <c r="O88" s="1"/>
    </row>
    <row r="89" spans="1:15" ht="14.45" customHeight="1">
      <c r="A89" s="1"/>
      <c r="B89" s="71">
        <v>86</v>
      </c>
      <c r="C89" s="55" t="s">
        <v>215</v>
      </c>
      <c r="D89" s="13" t="s">
        <v>306</v>
      </c>
      <c r="E89" s="16"/>
      <c r="F89" s="14">
        <v>0</v>
      </c>
      <c r="G89" s="14">
        <v>0</v>
      </c>
      <c r="H89" s="56" t="str">
        <f t="shared" si="2"/>
        <v>√</v>
      </c>
      <c r="I89" s="64"/>
      <c r="J89" s="59" t="s">
        <v>769</v>
      </c>
      <c r="K89" s="36" t="s">
        <v>678</v>
      </c>
      <c r="L89" s="67">
        <v>7</v>
      </c>
      <c r="M89" s="67">
        <v>7</v>
      </c>
      <c r="N89" s="72" t="str">
        <f t="shared" si="3"/>
        <v>√</v>
      </c>
      <c r="O89" s="1"/>
    </row>
    <row r="90" spans="1:15" ht="14.45" customHeight="1">
      <c r="A90" s="1"/>
      <c r="B90" s="71">
        <v>87</v>
      </c>
      <c r="C90" s="55" t="s">
        <v>222</v>
      </c>
      <c r="D90" s="13" t="s">
        <v>307</v>
      </c>
      <c r="E90" s="16"/>
      <c r="F90" s="66">
        <v>4</v>
      </c>
      <c r="G90" s="66">
        <v>4</v>
      </c>
      <c r="H90" s="56" t="str">
        <f t="shared" si="2"/>
        <v>√</v>
      </c>
      <c r="I90" s="62"/>
      <c r="J90" s="59" t="s">
        <v>770</v>
      </c>
      <c r="K90" s="36" t="s">
        <v>678</v>
      </c>
      <c r="L90" s="67">
        <v>7</v>
      </c>
      <c r="M90" s="67">
        <v>7</v>
      </c>
      <c r="N90" s="72" t="str">
        <f t="shared" si="3"/>
        <v>√</v>
      </c>
      <c r="O90" s="1"/>
    </row>
    <row r="91" spans="1:15" ht="14.45" customHeight="1">
      <c r="B91" s="71">
        <v>88</v>
      </c>
      <c r="C91" s="55" t="s">
        <v>222</v>
      </c>
      <c r="D91" s="17" t="s">
        <v>312</v>
      </c>
      <c r="E91" s="16"/>
      <c r="F91" s="66">
        <v>3</v>
      </c>
      <c r="G91" s="66">
        <v>3</v>
      </c>
      <c r="H91" s="56" t="str">
        <f t="shared" si="2"/>
        <v>√</v>
      </c>
      <c r="I91" s="64" t="s">
        <v>771</v>
      </c>
      <c r="J91" s="59" t="s">
        <v>772</v>
      </c>
      <c r="K91" s="16"/>
      <c r="L91" s="67">
        <v>10</v>
      </c>
      <c r="M91" s="67">
        <v>10</v>
      </c>
      <c r="N91" s="72" t="str">
        <f t="shared" si="3"/>
        <v>√</v>
      </c>
    </row>
    <row r="92" spans="1:15" ht="14.45" customHeight="1">
      <c r="B92" s="71">
        <v>89</v>
      </c>
      <c r="C92" s="55" t="s">
        <v>222</v>
      </c>
      <c r="D92" s="17" t="s">
        <v>313</v>
      </c>
      <c r="E92" s="36" t="s">
        <v>344</v>
      </c>
      <c r="F92" s="66">
        <v>2</v>
      </c>
      <c r="G92" s="66">
        <v>2</v>
      </c>
      <c r="H92" s="56" t="str">
        <f t="shared" si="2"/>
        <v>√</v>
      </c>
      <c r="I92" s="64"/>
      <c r="J92" s="59" t="s">
        <v>773</v>
      </c>
      <c r="K92" s="16"/>
      <c r="L92" s="14">
        <v>10</v>
      </c>
      <c r="M92" s="14">
        <v>10</v>
      </c>
      <c r="N92" s="72" t="str">
        <f t="shared" si="3"/>
        <v>√</v>
      </c>
    </row>
    <row r="93" spans="1:15" ht="14.45" customHeight="1">
      <c r="B93" s="71">
        <v>90</v>
      </c>
      <c r="C93" s="57" t="s">
        <v>308</v>
      </c>
      <c r="D93" s="17" t="s">
        <v>314</v>
      </c>
      <c r="E93" s="36" t="s">
        <v>351</v>
      </c>
      <c r="F93" s="66">
        <v>7</v>
      </c>
      <c r="G93" s="66">
        <v>7</v>
      </c>
      <c r="H93" s="56" t="str">
        <f t="shared" si="2"/>
        <v>√</v>
      </c>
      <c r="I93" s="64"/>
      <c r="J93" s="59" t="s">
        <v>774</v>
      </c>
      <c r="K93" s="16"/>
      <c r="L93" s="67">
        <v>10</v>
      </c>
      <c r="M93" s="67">
        <v>10</v>
      </c>
      <c r="N93" s="72" t="str">
        <f t="shared" si="3"/>
        <v>√</v>
      </c>
    </row>
    <row r="94" spans="1:15" ht="14.45" customHeight="1">
      <c r="B94" s="71">
        <v>91</v>
      </c>
      <c r="C94" s="58" t="s">
        <v>311</v>
      </c>
      <c r="D94" s="59" t="s">
        <v>319</v>
      </c>
      <c r="E94" s="16"/>
      <c r="F94" s="67">
        <v>0</v>
      </c>
      <c r="G94" s="67">
        <v>0</v>
      </c>
      <c r="H94" s="56" t="str">
        <f t="shared" si="2"/>
        <v>√</v>
      </c>
      <c r="I94" s="62"/>
      <c r="J94" s="59" t="s">
        <v>775</v>
      </c>
      <c r="K94" s="16"/>
      <c r="L94" s="14">
        <v>10</v>
      </c>
      <c r="M94" s="14">
        <v>10</v>
      </c>
      <c r="N94" s="72" t="str">
        <f t="shared" si="3"/>
        <v>√</v>
      </c>
    </row>
    <row r="95" spans="1:15" ht="14.45" customHeight="1">
      <c r="B95" s="71">
        <v>92</v>
      </c>
      <c r="C95" s="58" t="s">
        <v>308</v>
      </c>
      <c r="D95" s="59" t="s">
        <v>320</v>
      </c>
      <c r="E95" s="16"/>
      <c r="F95" s="67">
        <v>0</v>
      </c>
      <c r="G95" s="67">
        <v>0</v>
      </c>
      <c r="H95" s="56" t="str">
        <f t="shared" si="2"/>
        <v>√</v>
      </c>
      <c r="I95" s="62"/>
      <c r="J95" s="13" t="s">
        <v>776</v>
      </c>
      <c r="K95" s="16"/>
      <c r="L95" s="14">
        <v>10</v>
      </c>
      <c r="M95" s="14">
        <v>10</v>
      </c>
      <c r="N95" s="72" t="str">
        <f t="shared" si="3"/>
        <v>√</v>
      </c>
    </row>
    <row r="96" spans="1:15" ht="14.45" customHeight="1">
      <c r="B96" s="71">
        <v>93</v>
      </c>
      <c r="C96" s="58" t="s">
        <v>311</v>
      </c>
      <c r="D96" s="59" t="s">
        <v>323</v>
      </c>
      <c r="E96" s="16"/>
      <c r="F96" s="67">
        <v>7</v>
      </c>
      <c r="G96" s="67">
        <v>7</v>
      </c>
      <c r="H96" s="56" t="str">
        <f t="shared" si="2"/>
        <v>√</v>
      </c>
      <c r="I96" s="62"/>
      <c r="J96" s="59" t="s">
        <v>777</v>
      </c>
      <c r="K96" s="36" t="s">
        <v>678</v>
      </c>
      <c r="L96" s="14">
        <v>10</v>
      </c>
      <c r="M96" s="14">
        <v>10</v>
      </c>
      <c r="N96" s="72" t="str">
        <f t="shared" si="3"/>
        <v>√</v>
      </c>
    </row>
    <row r="97" spans="2:14" ht="14.45" customHeight="1">
      <c r="B97" s="71">
        <v>94</v>
      </c>
      <c r="C97" s="55" t="s">
        <v>311</v>
      </c>
      <c r="D97" s="59" t="s">
        <v>370</v>
      </c>
      <c r="E97" s="16"/>
      <c r="F97" s="67">
        <v>4</v>
      </c>
      <c r="G97" s="67">
        <v>4</v>
      </c>
      <c r="H97" s="56" t="str">
        <f t="shared" si="2"/>
        <v>√</v>
      </c>
      <c r="I97" s="62"/>
      <c r="J97" s="13" t="s">
        <v>778</v>
      </c>
      <c r="K97" s="36" t="s">
        <v>678</v>
      </c>
      <c r="L97" s="14">
        <v>10</v>
      </c>
      <c r="M97" s="14">
        <v>10</v>
      </c>
      <c r="N97" s="72" t="str">
        <f t="shared" si="3"/>
        <v>√</v>
      </c>
    </row>
    <row r="98" spans="2:14" ht="14.45" customHeight="1">
      <c r="B98" s="71">
        <v>95</v>
      </c>
      <c r="C98" s="58" t="s">
        <v>311</v>
      </c>
      <c r="D98" s="59" t="s">
        <v>412</v>
      </c>
      <c r="E98" s="16"/>
      <c r="F98" s="67">
        <v>9</v>
      </c>
      <c r="G98" s="67">
        <v>9</v>
      </c>
      <c r="H98" s="56" t="str">
        <f t="shared" si="2"/>
        <v>√</v>
      </c>
      <c r="I98" s="64" t="s">
        <v>779</v>
      </c>
      <c r="J98" s="59" t="s">
        <v>780</v>
      </c>
      <c r="K98" s="16"/>
      <c r="L98" s="14">
        <v>8</v>
      </c>
      <c r="M98" s="14">
        <v>8</v>
      </c>
      <c r="N98" s="72" t="str">
        <f t="shared" si="3"/>
        <v>√</v>
      </c>
    </row>
    <row r="99" spans="2:14" ht="14.45" customHeight="1">
      <c r="B99" s="71">
        <v>96</v>
      </c>
      <c r="C99" s="58" t="s">
        <v>311</v>
      </c>
      <c r="D99" s="59" t="s">
        <v>413</v>
      </c>
      <c r="E99" s="16"/>
      <c r="F99" s="14">
        <v>5</v>
      </c>
      <c r="G99" s="14">
        <v>5</v>
      </c>
      <c r="H99" s="56" t="str">
        <f t="shared" si="2"/>
        <v>√</v>
      </c>
      <c r="I99" s="62"/>
      <c r="J99" s="59" t="s">
        <v>781</v>
      </c>
      <c r="K99" s="16"/>
      <c r="L99" s="14">
        <v>9</v>
      </c>
      <c r="M99" s="14">
        <v>9</v>
      </c>
      <c r="N99" s="72" t="str">
        <f t="shared" si="3"/>
        <v>√</v>
      </c>
    </row>
    <row r="100" spans="2:14" ht="14.45" customHeight="1">
      <c r="B100" s="71">
        <v>97</v>
      </c>
      <c r="C100" s="58" t="s">
        <v>311</v>
      </c>
      <c r="D100" s="59" t="s">
        <v>414</v>
      </c>
      <c r="E100" s="16"/>
      <c r="F100" s="67">
        <v>3</v>
      </c>
      <c r="G100" s="67">
        <v>3</v>
      </c>
      <c r="H100" s="56" t="str">
        <f t="shared" si="2"/>
        <v>√</v>
      </c>
      <c r="I100" s="62"/>
      <c r="J100" s="59" t="s">
        <v>782</v>
      </c>
      <c r="K100" s="16"/>
      <c r="L100" s="14">
        <v>9</v>
      </c>
      <c r="M100" s="14">
        <v>9</v>
      </c>
      <c r="N100" s="72" t="str">
        <f t="shared" si="3"/>
        <v>√</v>
      </c>
    </row>
    <row r="101" spans="2:14" ht="14.45" customHeight="1">
      <c r="B101" s="71">
        <v>98</v>
      </c>
      <c r="C101" s="58" t="s">
        <v>1521</v>
      </c>
      <c r="D101" s="59" t="s">
        <v>1525</v>
      </c>
      <c r="E101" s="16"/>
      <c r="F101" s="16">
        <v>0</v>
      </c>
      <c r="G101" s="14">
        <v>6</v>
      </c>
      <c r="H101" s="56" t="str">
        <f t="shared" si="2"/>
        <v>-6</v>
      </c>
      <c r="I101" s="62"/>
      <c r="J101" s="59" t="s">
        <v>784</v>
      </c>
      <c r="K101" s="16"/>
      <c r="L101" s="14">
        <v>12</v>
      </c>
      <c r="M101" s="14">
        <v>12</v>
      </c>
      <c r="N101" s="72" t="str">
        <f>IF(L101=M101,"√","-" &amp; M101-L101)</f>
        <v>√</v>
      </c>
    </row>
    <row r="102" spans="2:14" ht="14.45" customHeight="1">
      <c r="B102" s="71">
        <v>99</v>
      </c>
      <c r="C102" s="55"/>
      <c r="D102" s="13"/>
      <c r="E102" s="16"/>
      <c r="F102" s="16"/>
      <c r="G102" s="14"/>
      <c r="H102" s="56"/>
      <c r="I102" s="62"/>
      <c r="J102" s="59" t="s">
        <v>785</v>
      </c>
      <c r="K102" s="16"/>
      <c r="L102" s="14">
        <v>11</v>
      </c>
      <c r="M102" s="14">
        <v>11</v>
      </c>
      <c r="N102" s="72" t="str">
        <f t="shared" ref="N102:N104" si="4">IF(L102=M102,"√","-" &amp; M102-L102)</f>
        <v>√</v>
      </c>
    </row>
    <row r="103" spans="2:14" ht="14.45" customHeight="1">
      <c r="B103" s="71">
        <v>100</v>
      </c>
      <c r="C103" s="55"/>
      <c r="D103" s="13"/>
      <c r="E103" s="16"/>
      <c r="F103" s="16"/>
      <c r="G103" s="14"/>
      <c r="H103" s="56"/>
      <c r="I103" s="62"/>
      <c r="J103" s="59" t="s">
        <v>783</v>
      </c>
      <c r="K103" s="36" t="s">
        <v>678</v>
      </c>
      <c r="L103" s="14">
        <v>11</v>
      </c>
      <c r="M103" s="14">
        <v>11</v>
      </c>
      <c r="N103" s="72" t="str">
        <f t="shared" si="4"/>
        <v>√</v>
      </c>
    </row>
    <row r="104" spans="2:14" ht="14.45" customHeight="1">
      <c r="B104" s="71">
        <v>101</v>
      </c>
      <c r="C104" s="55"/>
      <c r="D104" s="13"/>
      <c r="E104" s="16"/>
      <c r="F104" s="16"/>
      <c r="G104" s="14"/>
      <c r="H104" s="56"/>
      <c r="I104" s="62"/>
      <c r="J104" s="59" t="s">
        <v>786</v>
      </c>
      <c r="K104" s="36" t="s">
        <v>678</v>
      </c>
      <c r="L104" s="14">
        <v>10</v>
      </c>
      <c r="M104" s="14">
        <v>10</v>
      </c>
      <c r="N104" s="72" t="str">
        <f t="shared" si="4"/>
        <v>√</v>
      </c>
    </row>
    <row r="105" spans="2:14" ht="14.45" customHeight="1">
      <c r="B105" s="71">
        <v>102</v>
      </c>
      <c r="C105" s="55"/>
      <c r="D105" s="13"/>
      <c r="E105" s="16"/>
      <c r="F105" s="16"/>
      <c r="G105" s="14"/>
      <c r="H105" s="56"/>
      <c r="I105" s="64"/>
      <c r="J105" s="59"/>
      <c r="K105" s="16"/>
      <c r="L105" s="16"/>
      <c r="M105" s="14"/>
      <c r="N105" s="72"/>
    </row>
    <row r="106" spans="2:14" ht="14.45" customHeight="1">
      <c r="B106" s="71">
        <v>103</v>
      </c>
      <c r="C106" s="55"/>
      <c r="D106" s="13"/>
      <c r="E106" s="16"/>
      <c r="F106" s="16"/>
      <c r="G106" s="14"/>
      <c r="H106" s="56"/>
      <c r="I106" s="62"/>
      <c r="J106" s="59"/>
      <c r="K106" s="16"/>
      <c r="L106" s="16"/>
      <c r="M106" s="14"/>
      <c r="N106" s="72"/>
    </row>
    <row r="107" spans="2:14" ht="14.45" customHeight="1">
      <c r="B107" s="71">
        <v>104</v>
      </c>
      <c r="C107" s="55"/>
      <c r="D107" s="13"/>
      <c r="E107" s="16"/>
      <c r="F107" s="16"/>
      <c r="G107" s="14"/>
      <c r="H107" s="56"/>
      <c r="I107" s="62"/>
      <c r="J107" s="59"/>
      <c r="K107" s="16"/>
      <c r="L107" s="16"/>
      <c r="M107" s="14"/>
      <c r="N107" s="72"/>
    </row>
    <row r="108" spans="2:14" ht="14.45" customHeight="1">
      <c r="B108" s="71">
        <v>105</v>
      </c>
      <c r="C108" s="55"/>
      <c r="D108" s="13"/>
      <c r="E108" s="16"/>
      <c r="F108" s="16"/>
      <c r="G108" s="14"/>
      <c r="H108" s="56"/>
      <c r="I108" s="62"/>
      <c r="J108" s="59"/>
      <c r="K108" s="16"/>
      <c r="L108" s="16"/>
      <c r="M108" s="14"/>
      <c r="N108" s="72"/>
    </row>
    <row r="109" spans="2:14" ht="14.45" customHeight="1">
      <c r="B109" s="71">
        <v>106</v>
      </c>
      <c r="C109" s="55"/>
      <c r="D109" s="13"/>
      <c r="E109" s="16"/>
      <c r="F109" s="16"/>
      <c r="G109" s="14"/>
      <c r="H109" s="56"/>
      <c r="I109" s="62"/>
      <c r="J109" s="59"/>
      <c r="K109" s="16"/>
      <c r="L109" s="16"/>
      <c r="M109" s="14"/>
      <c r="N109" s="72"/>
    </row>
    <row r="110" spans="2:14" ht="14.45" customHeight="1">
      <c r="B110" s="71">
        <v>107</v>
      </c>
      <c r="C110" s="55"/>
      <c r="D110" s="13"/>
      <c r="E110" s="16"/>
      <c r="F110" s="16"/>
      <c r="G110" s="14"/>
      <c r="H110" s="56"/>
      <c r="I110" s="62"/>
      <c r="J110" s="59"/>
      <c r="K110" s="36"/>
      <c r="L110" s="16"/>
      <c r="M110" s="14"/>
      <c r="N110" s="72"/>
    </row>
    <row r="111" spans="2:14" ht="14.45" customHeight="1">
      <c r="B111" s="71">
        <v>108</v>
      </c>
      <c r="C111" s="55"/>
      <c r="D111" s="13"/>
      <c r="E111" s="16"/>
      <c r="F111" s="16"/>
      <c r="G111" s="14"/>
      <c r="H111" s="56"/>
      <c r="I111" s="62"/>
      <c r="J111" s="59"/>
      <c r="K111" s="36"/>
      <c r="L111" s="16"/>
      <c r="M111" s="14"/>
      <c r="N111" s="72"/>
    </row>
    <row r="112" spans="2:14" ht="14.45" customHeight="1">
      <c r="B112" s="71">
        <v>109</v>
      </c>
      <c r="C112" s="55"/>
      <c r="D112" s="13"/>
      <c r="E112" s="16"/>
      <c r="F112" s="16"/>
      <c r="G112" s="14"/>
      <c r="H112" s="56"/>
      <c r="I112" s="62"/>
      <c r="J112" s="13"/>
      <c r="K112" s="16"/>
      <c r="L112" s="16"/>
      <c r="M112" s="14"/>
      <c r="N112" s="72"/>
    </row>
    <row r="113" spans="2:14" ht="14.45" customHeight="1">
      <c r="B113" s="71">
        <v>110</v>
      </c>
      <c r="C113" s="55"/>
      <c r="D113" s="13"/>
      <c r="E113" s="16"/>
      <c r="F113" s="16"/>
      <c r="G113" s="14"/>
      <c r="H113" s="56"/>
      <c r="I113" s="62"/>
      <c r="J113" s="13"/>
      <c r="K113" s="16"/>
      <c r="L113" s="16"/>
      <c r="M113" s="14"/>
      <c r="N113" s="72"/>
    </row>
    <row r="114" spans="2:14" ht="14.45" customHeight="1">
      <c r="B114" s="71">
        <v>111</v>
      </c>
      <c r="C114" s="55"/>
      <c r="D114" s="13"/>
      <c r="E114" s="16"/>
      <c r="F114" s="16"/>
      <c r="G114" s="14"/>
      <c r="H114" s="56"/>
      <c r="I114" s="62"/>
      <c r="J114" s="13"/>
      <c r="K114" s="16"/>
      <c r="L114" s="16"/>
      <c r="M114" s="14"/>
      <c r="N114" s="72"/>
    </row>
    <row r="115" spans="2:14" ht="14.45" customHeight="1">
      <c r="B115" s="71">
        <v>112</v>
      </c>
      <c r="C115" s="55"/>
      <c r="D115" s="13"/>
      <c r="E115" s="16"/>
      <c r="F115" s="16"/>
      <c r="G115" s="14"/>
      <c r="H115" s="56"/>
      <c r="I115" s="62"/>
      <c r="J115" s="13"/>
      <c r="K115" s="16"/>
      <c r="L115" s="16"/>
      <c r="M115" s="14"/>
      <c r="N115" s="72"/>
    </row>
    <row r="116" spans="2:14" ht="14.45" customHeight="1">
      <c r="B116" s="71">
        <v>113</v>
      </c>
      <c r="C116" s="55"/>
      <c r="D116" s="13"/>
      <c r="E116" s="16"/>
      <c r="F116" s="16"/>
      <c r="G116" s="14"/>
      <c r="H116" s="56"/>
      <c r="I116" s="62"/>
      <c r="J116" s="13"/>
      <c r="K116" s="16"/>
      <c r="L116" s="16"/>
      <c r="M116" s="14"/>
      <c r="N116" s="72"/>
    </row>
    <row r="117" spans="2:14" ht="14.45" customHeight="1">
      <c r="B117" s="71">
        <v>114</v>
      </c>
      <c r="C117" s="55"/>
      <c r="D117" s="13"/>
      <c r="E117" s="16"/>
      <c r="F117" s="16"/>
      <c r="G117" s="14"/>
      <c r="H117" s="56"/>
      <c r="I117" s="62"/>
      <c r="J117" s="13"/>
      <c r="K117" s="16"/>
      <c r="L117" s="16"/>
      <c r="M117" s="14"/>
      <c r="N117" s="72"/>
    </row>
    <row r="118" spans="2:14" ht="14.45" customHeight="1">
      <c r="B118" s="71">
        <v>115</v>
      </c>
      <c r="C118" s="55"/>
      <c r="D118" s="13"/>
      <c r="E118" s="16"/>
      <c r="F118" s="16"/>
      <c r="G118" s="14"/>
      <c r="H118" s="56"/>
      <c r="I118" s="62"/>
      <c r="J118" s="13"/>
      <c r="K118" s="16"/>
      <c r="L118" s="16"/>
      <c r="M118" s="14"/>
      <c r="N118" s="72"/>
    </row>
    <row r="119" spans="2:14" ht="14.45" customHeight="1">
      <c r="B119" s="71">
        <v>116</v>
      </c>
      <c r="C119" s="55"/>
      <c r="D119" s="13"/>
      <c r="E119" s="16"/>
      <c r="F119" s="16"/>
      <c r="G119" s="14"/>
      <c r="H119" s="56"/>
      <c r="I119" s="62"/>
      <c r="J119" s="13"/>
      <c r="K119" s="16"/>
      <c r="L119" s="16"/>
      <c r="M119" s="14"/>
      <c r="N119" s="72"/>
    </row>
    <row r="120" spans="2:14" ht="14.45" customHeight="1">
      <c r="B120" s="71">
        <v>117</v>
      </c>
      <c r="C120" s="55"/>
      <c r="D120" s="13"/>
      <c r="E120" s="16"/>
      <c r="F120" s="16"/>
      <c r="G120" s="14"/>
      <c r="H120" s="56"/>
      <c r="I120" s="62"/>
      <c r="J120" s="13"/>
      <c r="K120" s="16"/>
      <c r="L120" s="16"/>
      <c r="M120" s="14"/>
      <c r="N120" s="72"/>
    </row>
    <row r="121" spans="2:14" ht="14.45" customHeight="1">
      <c r="B121" s="71">
        <v>118</v>
      </c>
      <c r="C121" s="55"/>
      <c r="D121" s="13"/>
      <c r="E121" s="16"/>
      <c r="F121" s="16"/>
      <c r="G121" s="14"/>
      <c r="H121" s="56"/>
      <c r="I121" s="62"/>
      <c r="J121" s="13"/>
      <c r="K121" s="16"/>
      <c r="L121" s="16"/>
      <c r="M121" s="14"/>
      <c r="N121" s="72"/>
    </row>
    <row r="122" spans="2:14" ht="14.45" customHeight="1">
      <c r="B122" s="71">
        <v>119</v>
      </c>
      <c r="C122" s="55"/>
      <c r="D122" s="13"/>
      <c r="E122" s="16"/>
      <c r="F122" s="16"/>
      <c r="G122" s="14"/>
      <c r="H122" s="56"/>
      <c r="I122" s="62"/>
      <c r="J122" s="13"/>
      <c r="K122" s="16"/>
      <c r="L122" s="16"/>
      <c r="M122" s="14"/>
      <c r="N122" s="72"/>
    </row>
    <row r="123" spans="2:14" ht="14.45" customHeight="1" thickBot="1">
      <c r="B123" s="73">
        <v>120</v>
      </c>
      <c r="C123" s="60"/>
      <c r="D123" s="46"/>
      <c r="E123" s="52"/>
      <c r="F123" s="52"/>
      <c r="G123" s="68"/>
      <c r="H123" s="61"/>
      <c r="I123" s="65"/>
      <c r="J123" s="46"/>
      <c r="K123" s="52"/>
      <c r="L123" s="52"/>
      <c r="M123" s="68"/>
      <c r="N123" s="74"/>
    </row>
  </sheetData>
  <mergeCells count="38">
    <mergeCell ref="C3:D3"/>
    <mergeCell ref="Q3:S3"/>
    <mergeCell ref="Q4:S4"/>
    <mergeCell ref="P2:T2"/>
    <mergeCell ref="B2:K2"/>
    <mergeCell ref="L2:N2"/>
    <mergeCell ref="F3:G3"/>
    <mergeCell ref="L3:M3"/>
    <mergeCell ref="I3:J3"/>
    <mergeCell ref="Q13:S13"/>
    <mergeCell ref="Q8:S8"/>
    <mergeCell ref="Q9:S9"/>
    <mergeCell ref="Q10:S10"/>
    <mergeCell ref="Q5:S5"/>
    <mergeCell ref="Q6:S6"/>
    <mergeCell ref="Q7:S7"/>
    <mergeCell ref="Q11:S11"/>
    <mergeCell ref="Q12:S12"/>
    <mergeCell ref="Q23:S23"/>
    <mergeCell ref="Q24:S24"/>
    <mergeCell ref="Q25:S25"/>
    <mergeCell ref="Q20:S20"/>
    <mergeCell ref="Q21:S21"/>
    <mergeCell ref="Q22:S22"/>
    <mergeCell ref="Q17:S17"/>
    <mergeCell ref="Q18:S18"/>
    <mergeCell ref="Q19:S19"/>
    <mergeCell ref="Q14:S14"/>
    <mergeCell ref="Q15:S15"/>
    <mergeCell ref="Q16:S16"/>
    <mergeCell ref="Q30:S30"/>
    <mergeCell ref="Q31:S31"/>
    <mergeCell ref="Q32:S32"/>
    <mergeCell ref="Q33:S33"/>
    <mergeCell ref="Q26:S26"/>
    <mergeCell ref="Q27:S27"/>
    <mergeCell ref="Q28:S28"/>
    <mergeCell ref="Q29:S29"/>
  </mergeCells>
  <phoneticPr fontId="2" type="noConversion"/>
  <conditionalFormatting sqref="H102:H123">
    <cfRule type="cellIs" dxfId="491" priority="213" operator="equal">
      <formula>"√"</formula>
    </cfRule>
  </conditionalFormatting>
  <conditionalFormatting sqref="T4">
    <cfRule type="cellIs" dxfId="490" priority="212" operator="equal">
      <formula>"√"</formula>
    </cfRule>
  </conditionalFormatting>
  <conditionalFormatting sqref="T5">
    <cfRule type="cellIs" dxfId="489" priority="211" operator="equal">
      <formula>"√"</formula>
    </cfRule>
  </conditionalFormatting>
  <conditionalFormatting sqref="T6">
    <cfRule type="cellIs" dxfId="488" priority="210" operator="equal">
      <formula>"√"</formula>
    </cfRule>
  </conditionalFormatting>
  <conditionalFormatting sqref="T7">
    <cfRule type="cellIs" dxfId="487" priority="209" operator="equal">
      <formula>"√"</formula>
    </cfRule>
  </conditionalFormatting>
  <conditionalFormatting sqref="T8">
    <cfRule type="cellIs" dxfId="486" priority="208" operator="equal">
      <formula>"√"</formula>
    </cfRule>
  </conditionalFormatting>
  <conditionalFormatting sqref="T9">
    <cfRule type="cellIs" dxfId="485" priority="207" operator="equal">
      <formula>"√"</formula>
    </cfRule>
  </conditionalFormatting>
  <conditionalFormatting sqref="T10">
    <cfRule type="cellIs" dxfId="484" priority="206" operator="equal">
      <formula>"√"</formula>
    </cfRule>
  </conditionalFormatting>
  <conditionalFormatting sqref="T11">
    <cfRule type="cellIs" dxfId="483" priority="205" operator="equal">
      <formula>"√"</formula>
    </cfRule>
  </conditionalFormatting>
  <conditionalFormatting sqref="T12">
    <cfRule type="cellIs" dxfId="482" priority="204" operator="equal">
      <formula>"√"</formula>
    </cfRule>
  </conditionalFormatting>
  <conditionalFormatting sqref="T14">
    <cfRule type="cellIs" dxfId="481" priority="203" operator="equal">
      <formula>"√"</formula>
    </cfRule>
  </conditionalFormatting>
  <conditionalFormatting sqref="T15">
    <cfRule type="cellIs" dxfId="480" priority="202" operator="equal">
      <formula>"√"</formula>
    </cfRule>
  </conditionalFormatting>
  <conditionalFormatting sqref="T16">
    <cfRule type="cellIs" dxfId="479" priority="201" operator="equal">
      <formula>"√"</formula>
    </cfRule>
  </conditionalFormatting>
  <conditionalFormatting sqref="T17">
    <cfRule type="cellIs" dxfId="478" priority="200" operator="equal">
      <formula>"√"</formula>
    </cfRule>
  </conditionalFormatting>
  <conditionalFormatting sqref="T18">
    <cfRule type="cellIs" dxfId="477" priority="199" operator="equal">
      <formula>"√"</formula>
    </cfRule>
  </conditionalFormatting>
  <conditionalFormatting sqref="T19">
    <cfRule type="cellIs" dxfId="476" priority="198" operator="equal">
      <formula>"√"</formula>
    </cfRule>
  </conditionalFormatting>
  <conditionalFormatting sqref="T13">
    <cfRule type="cellIs" dxfId="475" priority="195" operator="equal">
      <formula>"√"</formula>
    </cfRule>
  </conditionalFormatting>
  <conditionalFormatting sqref="H4:H101">
    <cfRule type="cellIs" dxfId="474" priority="299" operator="equal">
      <formula>"√"</formula>
    </cfRule>
  </conditionalFormatting>
  <conditionalFormatting sqref="T20">
    <cfRule type="cellIs" dxfId="473" priority="194" operator="equal">
      <formula>"√"</formula>
    </cfRule>
  </conditionalFormatting>
  <conditionalFormatting sqref="T21">
    <cfRule type="cellIs" dxfId="472" priority="193" operator="equal">
      <formula>"√"</formula>
    </cfRule>
  </conditionalFormatting>
  <conditionalFormatting sqref="T22">
    <cfRule type="cellIs" dxfId="471" priority="192" operator="equal">
      <formula>"√"</formula>
    </cfRule>
  </conditionalFormatting>
  <conditionalFormatting sqref="N105:N123">
    <cfRule type="cellIs" dxfId="470" priority="13" operator="equal">
      <formula>"√"</formula>
    </cfRule>
  </conditionalFormatting>
  <conditionalFormatting sqref="N4:N104">
    <cfRule type="cellIs" dxfId="469" priority="6" operator="equal">
      <formula>"√"</formula>
    </cfRule>
  </conditionalFormatting>
  <conditionalFormatting sqref="T23">
    <cfRule type="cellIs" dxfId="468" priority="5" operator="equal">
      <formula>"√"</formula>
    </cfRule>
  </conditionalFormatting>
  <conditionalFormatting sqref="T24">
    <cfRule type="cellIs" dxfId="467" priority="4" operator="equal">
      <formula>"√"</formula>
    </cfRule>
  </conditionalFormatting>
  <conditionalFormatting sqref="T25">
    <cfRule type="cellIs" dxfId="466" priority="3" operator="equal">
      <formula>"√"</formula>
    </cfRule>
  </conditionalFormatting>
  <conditionalFormatting sqref="T26">
    <cfRule type="cellIs" dxfId="465" priority="2" operator="equal">
      <formula>"√"</formula>
    </cfRule>
  </conditionalFormatting>
  <conditionalFormatting sqref="T27">
    <cfRule type="cellIs" dxfId="464" priority="1" operator="equal">
      <formula>"√"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3292-330C-4984-BEAD-90170170A651}">
  <dimension ref="A1:R63"/>
  <sheetViews>
    <sheetView workbookViewId="0">
      <selection activeCell="U24" sqref="U24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512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"&amp;COUNTIF(F4:F63,"√") &amp; "개"</f>
        <v>완료 31개</v>
      </c>
      <c r="M2" s="2"/>
      <c r="N2" s="921" t="s">
        <v>315</v>
      </c>
      <c r="O2" s="922"/>
      <c r="P2" s="922"/>
      <c r="Q2" s="922"/>
      <c r="R2" s="923"/>
    </row>
    <row r="3" spans="1:18" ht="14.45" customHeight="1">
      <c r="A3" s="2"/>
      <c r="B3" s="5" t="s">
        <v>214</v>
      </c>
      <c r="C3" s="936" t="s">
        <v>583</v>
      </c>
      <c r="D3" s="912"/>
      <c r="E3" s="6" t="s">
        <v>321</v>
      </c>
      <c r="F3" s="7" t="s">
        <v>310</v>
      </c>
      <c r="G3" s="37" t="s">
        <v>379</v>
      </c>
      <c r="H3" s="937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02" t="s">
        <v>584</v>
      </c>
      <c r="D4" s="933"/>
      <c r="E4" s="11"/>
      <c r="F4" s="12" t="s">
        <v>226</v>
      </c>
      <c r="G4" s="35" t="s">
        <v>322</v>
      </c>
      <c r="H4" s="934" t="s">
        <v>631</v>
      </c>
      <c r="I4" s="895"/>
      <c r="J4" s="895"/>
      <c r="K4" s="895"/>
      <c r="L4" s="896"/>
      <c r="M4" s="1"/>
      <c r="N4" s="39">
        <v>2</v>
      </c>
      <c r="O4" s="908" t="s">
        <v>447</v>
      </c>
      <c r="P4" s="909"/>
      <c r="Q4" s="909"/>
      <c r="R4" s="42" t="s">
        <v>226</v>
      </c>
    </row>
    <row r="5" spans="1:18" ht="14.45" customHeight="1">
      <c r="A5" s="1"/>
      <c r="B5" s="8">
        <v>2</v>
      </c>
      <c r="C5" s="903" t="s">
        <v>585</v>
      </c>
      <c r="D5" s="933"/>
      <c r="E5" s="14"/>
      <c r="F5" s="15"/>
      <c r="G5" s="35" t="s">
        <v>551</v>
      </c>
      <c r="H5" s="934" t="s">
        <v>641</v>
      </c>
      <c r="I5" s="895"/>
      <c r="J5" s="895"/>
      <c r="K5" s="895"/>
      <c r="L5" s="896"/>
      <c r="M5" s="1"/>
      <c r="N5" s="39">
        <v>4</v>
      </c>
      <c r="O5" s="908" t="s">
        <v>438</v>
      </c>
      <c r="P5" s="909"/>
      <c r="Q5" s="909"/>
      <c r="R5" s="42" t="s">
        <v>226</v>
      </c>
    </row>
    <row r="6" spans="1:18" ht="14.45" customHeight="1">
      <c r="A6" s="1"/>
      <c r="B6" s="8">
        <v>3</v>
      </c>
      <c r="C6" s="902" t="s">
        <v>422</v>
      </c>
      <c r="D6" s="933"/>
      <c r="E6" s="14"/>
      <c r="F6" s="15" t="s">
        <v>226</v>
      </c>
      <c r="G6" s="35" t="s">
        <v>626</v>
      </c>
      <c r="H6" s="900" t="s">
        <v>632</v>
      </c>
      <c r="I6" s="895"/>
      <c r="J6" s="895"/>
      <c r="K6" s="895"/>
      <c r="L6" s="896"/>
      <c r="M6" s="1"/>
      <c r="N6" s="39">
        <v>6</v>
      </c>
      <c r="O6" s="908" t="s">
        <v>439</v>
      </c>
      <c r="P6" s="909"/>
      <c r="Q6" s="909"/>
      <c r="R6" s="42" t="s">
        <v>226</v>
      </c>
    </row>
    <row r="7" spans="1:18" ht="14.45" customHeight="1">
      <c r="A7" s="1"/>
      <c r="B7" s="8">
        <v>4</v>
      </c>
      <c r="C7" s="903" t="s">
        <v>586</v>
      </c>
      <c r="D7" s="933"/>
      <c r="E7" s="14"/>
      <c r="F7" s="15" t="s">
        <v>226</v>
      </c>
      <c r="G7" s="35" t="s">
        <v>627</v>
      </c>
      <c r="H7" s="934" t="s">
        <v>633</v>
      </c>
      <c r="I7" s="895"/>
      <c r="J7" s="895"/>
      <c r="K7" s="895"/>
      <c r="L7" s="896"/>
      <c r="M7" s="1"/>
      <c r="N7" s="39">
        <v>8</v>
      </c>
      <c r="O7" s="908" t="s">
        <v>440</v>
      </c>
      <c r="P7" s="909"/>
      <c r="Q7" s="909"/>
      <c r="R7" s="42" t="s">
        <v>226</v>
      </c>
    </row>
    <row r="8" spans="1:18" ht="14.45" customHeight="1">
      <c r="A8" s="1"/>
      <c r="B8" s="8">
        <v>5</v>
      </c>
      <c r="C8" s="902" t="s">
        <v>587</v>
      </c>
      <c r="D8" s="933"/>
      <c r="E8" s="14"/>
      <c r="F8" s="15" t="s">
        <v>226</v>
      </c>
      <c r="G8" s="35" t="s">
        <v>627</v>
      </c>
      <c r="H8" s="934" t="s">
        <v>634</v>
      </c>
      <c r="I8" s="895"/>
      <c r="J8" s="895"/>
      <c r="K8" s="895"/>
      <c r="L8" s="896"/>
      <c r="M8" s="1"/>
      <c r="N8" s="39">
        <v>10</v>
      </c>
      <c r="O8" s="908" t="s">
        <v>441</v>
      </c>
      <c r="P8" s="909"/>
      <c r="Q8" s="909"/>
      <c r="R8" s="42" t="s">
        <v>226</v>
      </c>
    </row>
    <row r="9" spans="1:18" ht="14.45" customHeight="1">
      <c r="A9" s="1"/>
      <c r="B9" s="8">
        <v>6</v>
      </c>
      <c r="C9" s="903" t="s">
        <v>588</v>
      </c>
      <c r="D9" s="933"/>
      <c r="E9" s="16"/>
      <c r="F9" s="15" t="s">
        <v>226</v>
      </c>
      <c r="G9" s="35" t="s">
        <v>627</v>
      </c>
      <c r="H9" s="934" t="s">
        <v>635</v>
      </c>
      <c r="I9" s="895"/>
      <c r="J9" s="895"/>
      <c r="K9" s="895"/>
      <c r="L9" s="896"/>
      <c r="M9" s="1"/>
      <c r="N9" s="39">
        <v>12</v>
      </c>
      <c r="O9" s="908" t="s">
        <v>448</v>
      </c>
      <c r="P9" s="909"/>
      <c r="Q9" s="909"/>
      <c r="R9" s="42" t="s">
        <v>226</v>
      </c>
    </row>
    <row r="10" spans="1:18" ht="14.45" customHeight="1">
      <c r="A10" s="1"/>
      <c r="B10" s="8">
        <v>7</v>
      </c>
      <c r="C10" s="902" t="s">
        <v>589</v>
      </c>
      <c r="D10" s="933"/>
      <c r="E10" s="16"/>
      <c r="F10" s="15" t="s">
        <v>226</v>
      </c>
      <c r="G10" s="35" t="s">
        <v>627</v>
      </c>
      <c r="H10" s="902" t="s">
        <v>636</v>
      </c>
      <c r="I10" s="895"/>
      <c r="J10" s="895"/>
      <c r="K10" s="895"/>
      <c r="L10" s="896"/>
      <c r="M10" s="1"/>
      <c r="N10" s="39">
        <v>14</v>
      </c>
      <c r="O10" s="908" t="s">
        <v>442</v>
      </c>
      <c r="P10" s="909"/>
      <c r="Q10" s="909"/>
      <c r="R10" s="42" t="s">
        <v>226</v>
      </c>
    </row>
    <row r="11" spans="1:18" ht="14.45" customHeight="1">
      <c r="A11" s="1"/>
      <c r="B11" s="8">
        <v>8</v>
      </c>
      <c r="C11" s="903" t="s">
        <v>590</v>
      </c>
      <c r="D11" s="933"/>
      <c r="E11" s="16"/>
      <c r="F11" s="15" t="s">
        <v>226</v>
      </c>
      <c r="G11" s="35" t="s">
        <v>627</v>
      </c>
      <c r="H11" s="902" t="s">
        <v>637</v>
      </c>
      <c r="I11" s="895"/>
      <c r="J11" s="895"/>
      <c r="K11" s="895"/>
      <c r="L11" s="896"/>
      <c r="M11" s="1"/>
      <c r="N11" s="39">
        <v>16</v>
      </c>
      <c r="O11" s="908" t="s">
        <v>443</v>
      </c>
      <c r="P11" s="909"/>
      <c r="Q11" s="909"/>
      <c r="R11" s="42" t="s">
        <v>226</v>
      </c>
    </row>
    <row r="12" spans="1:18" ht="14.45" customHeight="1">
      <c r="A12" s="1"/>
      <c r="B12" s="8">
        <v>9</v>
      </c>
      <c r="C12" s="902" t="s">
        <v>591</v>
      </c>
      <c r="D12" s="933"/>
      <c r="E12" s="16"/>
      <c r="F12" s="15" t="s">
        <v>226</v>
      </c>
      <c r="G12" s="35" t="s">
        <v>553</v>
      </c>
      <c r="H12" s="902" t="s">
        <v>638</v>
      </c>
      <c r="I12" s="895"/>
      <c r="J12" s="895"/>
      <c r="K12" s="895"/>
      <c r="L12" s="896"/>
      <c r="M12" s="1"/>
      <c r="N12" s="39">
        <v>18</v>
      </c>
      <c r="O12" s="908" t="s">
        <v>454</v>
      </c>
      <c r="P12" s="909"/>
      <c r="Q12" s="909"/>
      <c r="R12" s="42" t="s">
        <v>226</v>
      </c>
    </row>
    <row r="13" spans="1:18" ht="14.45" customHeight="1">
      <c r="A13" s="1"/>
      <c r="B13" s="8">
        <v>10</v>
      </c>
      <c r="C13" s="903" t="s">
        <v>592</v>
      </c>
      <c r="D13" s="933"/>
      <c r="E13" s="16"/>
      <c r="F13" s="15" t="s">
        <v>226</v>
      </c>
      <c r="G13" s="35" t="s">
        <v>553</v>
      </c>
      <c r="H13" s="903" t="s">
        <v>639</v>
      </c>
      <c r="I13" s="895"/>
      <c r="J13" s="895"/>
      <c r="K13" s="895"/>
      <c r="L13" s="896"/>
      <c r="M13" s="1"/>
      <c r="N13" s="39">
        <v>20</v>
      </c>
      <c r="O13" s="908" t="s">
        <v>449</v>
      </c>
      <c r="P13" s="909"/>
      <c r="Q13" s="909"/>
      <c r="R13" s="42" t="s">
        <v>226</v>
      </c>
    </row>
    <row r="14" spans="1:18" ht="14.45" customHeight="1">
      <c r="A14" s="1"/>
      <c r="B14" s="8">
        <v>11</v>
      </c>
      <c r="C14" s="902" t="s">
        <v>536</v>
      </c>
      <c r="D14" s="933"/>
      <c r="E14" s="16"/>
      <c r="F14" s="15"/>
      <c r="G14" s="35" t="s">
        <v>626</v>
      </c>
      <c r="H14" s="902" t="s">
        <v>640</v>
      </c>
      <c r="I14" s="895"/>
      <c r="J14" s="895"/>
      <c r="K14" s="895"/>
      <c r="L14" s="896"/>
      <c r="M14" s="1"/>
      <c r="N14" s="39">
        <v>22</v>
      </c>
      <c r="O14" s="908" t="s">
        <v>444</v>
      </c>
      <c r="P14" s="909"/>
      <c r="Q14" s="909"/>
      <c r="R14" s="42" t="s">
        <v>226</v>
      </c>
    </row>
    <row r="15" spans="1:18" ht="14.45" customHeight="1">
      <c r="A15" s="1"/>
      <c r="B15" s="8">
        <v>12</v>
      </c>
      <c r="C15" s="903" t="s">
        <v>593</v>
      </c>
      <c r="D15" s="933"/>
      <c r="E15" s="16"/>
      <c r="F15" s="15"/>
      <c r="G15" s="35" t="s">
        <v>551</v>
      </c>
      <c r="H15" s="903" t="s">
        <v>642</v>
      </c>
      <c r="I15" s="895"/>
      <c r="J15" s="895"/>
      <c r="K15" s="895"/>
      <c r="L15" s="896"/>
      <c r="M15" s="1"/>
      <c r="N15" s="39">
        <v>24</v>
      </c>
      <c r="O15" s="908" t="s">
        <v>453</v>
      </c>
      <c r="P15" s="909"/>
      <c r="Q15" s="909"/>
      <c r="R15" s="42" t="s">
        <v>226</v>
      </c>
    </row>
    <row r="16" spans="1:18" ht="14.45" customHeight="1">
      <c r="A16" s="1"/>
      <c r="B16" s="8">
        <v>13</v>
      </c>
      <c r="C16" s="902" t="s">
        <v>594</v>
      </c>
      <c r="D16" s="933"/>
      <c r="E16" s="16"/>
      <c r="F16" s="15" t="s">
        <v>226</v>
      </c>
      <c r="G16" s="35" t="s">
        <v>322</v>
      </c>
      <c r="H16" s="894" t="s">
        <v>643</v>
      </c>
      <c r="I16" s="895"/>
      <c r="J16" s="895"/>
      <c r="K16" s="895"/>
      <c r="L16" s="896"/>
      <c r="M16" s="1"/>
      <c r="N16" s="39">
        <v>26</v>
      </c>
      <c r="O16" s="908" t="s">
        <v>445</v>
      </c>
      <c r="P16" s="909"/>
      <c r="Q16" s="909"/>
      <c r="R16" s="42" t="s">
        <v>226</v>
      </c>
    </row>
    <row r="17" spans="1:18" ht="14.45" customHeight="1">
      <c r="A17" s="1"/>
      <c r="B17" s="8">
        <v>14</v>
      </c>
      <c r="C17" s="903" t="s">
        <v>595</v>
      </c>
      <c r="D17" s="933"/>
      <c r="E17" s="16"/>
      <c r="F17" s="15"/>
      <c r="G17" s="35" t="s">
        <v>628</v>
      </c>
      <c r="H17" s="902" t="s">
        <v>645</v>
      </c>
      <c r="I17" s="895"/>
      <c r="J17" s="895"/>
      <c r="K17" s="895"/>
      <c r="L17" s="896"/>
      <c r="M17" s="1"/>
      <c r="N17" s="39">
        <v>28</v>
      </c>
      <c r="O17" s="908" t="s">
        <v>455</v>
      </c>
      <c r="P17" s="909"/>
      <c r="Q17" s="909"/>
      <c r="R17" s="42" t="s">
        <v>226</v>
      </c>
    </row>
    <row r="18" spans="1:18" ht="14.45" customHeight="1">
      <c r="A18" s="1"/>
      <c r="B18" s="8">
        <v>15</v>
      </c>
      <c r="C18" s="902" t="s">
        <v>596</v>
      </c>
      <c r="D18" s="933"/>
      <c r="E18" s="16"/>
      <c r="F18" s="15" t="s">
        <v>226</v>
      </c>
      <c r="G18" s="35" t="s">
        <v>629</v>
      </c>
      <c r="H18" s="902" t="s">
        <v>993</v>
      </c>
      <c r="I18" s="895"/>
      <c r="J18" s="895"/>
      <c r="K18" s="895"/>
      <c r="L18" s="896"/>
      <c r="M18" s="1"/>
      <c r="N18" s="39">
        <v>30</v>
      </c>
      <c r="O18" s="908" t="s">
        <v>450</v>
      </c>
      <c r="P18" s="909"/>
      <c r="Q18" s="909"/>
      <c r="R18" s="42" t="s">
        <v>226</v>
      </c>
    </row>
    <row r="19" spans="1:18" ht="14.45" customHeight="1">
      <c r="A19" s="1"/>
      <c r="B19" s="8">
        <v>16</v>
      </c>
      <c r="C19" s="903" t="s">
        <v>597</v>
      </c>
      <c r="D19" s="933"/>
      <c r="E19" s="16"/>
      <c r="F19" s="15"/>
      <c r="G19" s="35" t="s">
        <v>630</v>
      </c>
      <c r="H19" s="902" t="s">
        <v>1553</v>
      </c>
      <c r="I19" s="895"/>
      <c r="J19" s="895"/>
      <c r="K19" s="895"/>
      <c r="L19" s="896"/>
      <c r="M19" s="1"/>
      <c r="N19" s="39">
        <v>32</v>
      </c>
      <c r="O19" s="908" t="s">
        <v>452</v>
      </c>
      <c r="P19" s="909"/>
      <c r="Q19" s="909"/>
      <c r="R19" s="42" t="s">
        <v>226</v>
      </c>
    </row>
    <row r="20" spans="1:18" ht="14.45" customHeight="1">
      <c r="A20" s="1"/>
      <c r="B20" s="8">
        <v>17</v>
      </c>
      <c r="C20" s="902" t="s">
        <v>598</v>
      </c>
      <c r="D20" s="933"/>
      <c r="E20" s="16"/>
      <c r="F20" s="15" t="s">
        <v>226</v>
      </c>
      <c r="G20" s="35" t="s">
        <v>552</v>
      </c>
      <c r="H20" s="902" t="s">
        <v>563</v>
      </c>
      <c r="I20" s="895"/>
      <c r="J20" s="895"/>
      <c r="K20" s="895"/>
      <c r="L20" s="896"/>
      <c r="M20" s="1"/>
      <c r="N20" s="39">
        <v>34</v>
      </c>
      <c r="O20" s="935" t="s">
        <v>451</v>
      </c>
      <c r="P20" s="909"/>
      <c r="Q20" s="909"/>
      <c r="R20" s="42" t="s">
        <v>226</v>
      </c>
    </row>
    <row r="21" spans="1:18" ht="14.45" customHeight="1">
      <c r="A21" s="1"/>
      <c r="B21" s="8">
        <v>18</v>
      </c>
      <c r="C21" s="903" t="s">
        <v>599</v>
      </c>
      <c r="D21" s="933"/>
      <c r="E21" s="16"/>
      <c r="F21" s="15" t="s">
        <v>226</v>
      </c>
      <c r="G21" s="35" t="s">
        <v>553</v>
      </c>
      <c r="H21" s="903" t="s">
        <v>649</v>
      </c>
      <c r="I21" s="895"/>
      <c r="J21" s="895"/>
      <c r="K21" s="895"/>
      <c r="L21" s="896"/>
      <c r="M21" s="1"/>
      <c r="N21" s="39">
        <v>36</v>
      </c>
      <c r="O21" s="908" t="s">
        <v>459</v>
      </c>
      <c r="P21" s="909"/>
      <c r="Q21" s="909"/>
      <c r="R21" s="42" t="s">
        <v>226</v>
      </c>
    </row>
    <row r="22" spans="1:18" ht="14.45" customHeight="1">
      <c r="A22" s="1"/>
      <c r="B22" s="8">
        <v>19</v>
      </c>
      <c r="C22" s="902" t="s">
        <v>600</v>
      </c>
      <c r="D22" s="933"/>
      <c r="E22" s="16"/>
      <c r="F22" s="15" t="s">
        <v>226</v>
      </c>
      <c r="G22" s="35" t="s">
        <v>553</v>
      </c>
      <c r="H22" s="903" t="s">
        <v>650</v>
      </c>
      <c r="I22" s="895"/>
      <c r="J22" s="895"/>
      <c r="K22" s="895"/>
      <c r="L22" s="896"/>
      <c r="M22" s="1"/>
      <c r="N22" s="39">
        <v>38</v>
      </c>
      <c r="O22" s="908" t="s">
        <v>450</v>
      </c>
      <c r="P22" s="909"/>
      <c r="Q22" s="909"/>
      <c r="R22" s="42" t="s">
        <v>226</v>
      </c>
    </row>
    <row r="23" spans="1:18" ht="14.45" customHeight="1">
      <c r="A23" s="1"/>
      <c r="B23" s="8">
        <v>20</v>
      </c>
      <c r="C23" s="903" t="s">
        <v>601</v>
      </c>
      <c r="D23" s="933"/>
      <c r="E23" s="32"/>
      <c r="F23" s="15"/>
      <c r="G23" s="18" t="s">
        <v>551</v>
      </c>
      <c r="H23" s="894" t="s">
        <v>671</v>
      </c>
      <c r="I23" s="895"/>
      <c r="J23" s="895"/>
      <c r="K23" s="895"/>
      <c r="L23" s="896"/>
      <c r="M23" s="1"/>
      <c r="N23" s="39">
        <v>40</v>
      </c>
      <c r="O23" s="908" t="s">
        <v>446</v>
      </c>
      <c r="P23" s="909"/>
      <c r="Q23" s="909"/>
      <c r="R23" s="42" t="s">
        <v>226</v>
      </c>
    </row>
    <row r="24" spans="1:18" ht="14.45" customHeight="1">
      <c r="A24" s="1"/>
      <c r="B24" s="8">
        <v>21</v>
      </c>
      <c r="C24" s="902" t="s">
        <v>467</v>
      </c>
      <c r="D24" s="933"/>
      <c r="E24" s="16"/>
      <c r="F24" s="15" t="s">
        <v>226</v>
      </c>
      <c r="G24" s="35" t="s">
        <v>626</v>
      </c>
      <c r="H24" s="902" t="s">
        <v>651</v>
      </c>
      <c r="I24" s="895"/>
      <c r="J24" s="895"/>
      <c r="K24" s="895"/>
      <c r="L24" s="896"/>
      <c r="M24" s="1"/>
      <c r="N24" s="39">
        <v>42</v>
      </c>
      <c r="O24" s="910" t="s">
        <v>456</v>
      </c>
      <c r="P24" s="909"/>
      <c r="Q24" s="909"/>
      <c r="R24" s="42" t="s">
        <v>226</v>
      </c>
    </row>
    <row r="25" spans="1:18" ht="14.45" customHeight="1">
      <c r="A25" s="1"/>
      <c r="B25" s="8">
        <v>22</v>
      </c>
      <c r="C25" s="903" t="s">
        <v>602</v>
      </c>
      <c r="D25" s="933"/>
      <c r="E25" s="16"/>
      <c r="F25" s="15" t="s">
        <v>226</v>
      </c>
      <c r="G25" s="35" t="s">
        <v>626</v>
      </c>
      <c r="H25" s="902" t="s">
        <v>652</v>
      </c>
      <c r="I25" s="895"/>
      <c r="J25" s="895"/>
      <c r="K25" s="895"/>
      <c r="L25" s="896"/>
      <c r="M25" s="1"/>
      <c r="N25" s="39">
        <v>44</v>
      </c>
      <c r="O25" s="910" t="s">
        <v>457</v>
      </c>
      <c r="P25" s="909"/>
      <c r="Q25" s="909"/>
      <c r="R25" s="42" t="s">
        <v>226</v>
      </c>
    </row>
    <row r="26" spans="1:18" ht="14.45" customHeight="1">
      <c r="A26" s="1"/>
      <c r="B26" s="8">
        <v>23</v>
      </c>
      <c r="C26" s="902" t="s">
        <v>505</v>
      </c>
      <c r="D26" s="933"/>
      <c r="E26" s="16"/>
      <c r="F26" s="15"/>
      <c r="G26" s="35" t="s">
        <v>626</v>
      </c>
      <c r="H26" s="902" t="s">
        <v>653</v>
      </c>
      <c r="I26" s="895"/>
      <c r="J26" s="895"/>
      <c r="K26" s="895"/>
      <c r="L26" s="896"/>
      <c r="M26" s="1"/>
      <c r="N26" s="39">
        <v>46</v>
      </c>
      <c r="O26" s="908" t="s">
        <v>460</v>
      </c>
      <c r="P26" s="909"/>
      <c r="Q26" s="909"/>
      <c r="R26" s="43"/>
    </row>
    <row r="27" spans="1:18" ht="14.45" customHeight="1">
      <c r="A27" s="1"/>
      <c r="B27" s="8">
        <v>24</v>
      </c>
      <c r="C27" s="903" t="s">
        <v>603</v>
      </c>
      <c r="D27" s="933"/>
      <c r="E27" s="16"/>
      <c r="F27" s="15"/>
      <c r="G27" s="35" t="s">
        <v>628</v>
      </c>
      <c r="H27" s="902" t="s">
        <v>646</v>
      </c>
      <c r="I27" s="895"/>
      <c r="J27" s="895"/>
      <c r="K27" s="895"/>
      <c r="L27" s="896"/>
      <c r="M27" s="1"/>
      <c r="N27" s="39">
        <v>48</v>
      </c>
      <c r="O27" s="908" t="s">
        <v>458</v>
      </c>
      <c r="P27" s="909"/>
      <c r="Q27" s="909"/>
      <c r="R27" s="43"/>
    </row>
    <row r="28" spans="1:18" ht="14.45" customHeight="1">
      <c r="A28" s="1"/>
      <c r="B28" s="8">
        <v>25</v>
      </c>
      <c r="C28" s="902" t="s">
        <v>604</v>
      </c>
      <c r="D28" s="933"/>
      <c r="E28" s="16"/>
      <c r="F28" s="15" t="s">
        <v>226</v>
      </c>
      <c r="G28" s="35" t="s">
        <v>629</v>
      </c>
      <c r="H28" s="902" t="s">
        <v>992</v>
      </c>
      <c r="I28" s="895"/>
      <c r="J28" s="895"/>
      <c r="K28" s="895"/>
      <c r="L28" s="896"/>
      <c r="M28" s="1"/>
      <c r="N28" s="39">
        <v>50</v>
      </c>
      <c r="O28" s="904"/>
      <c r="P28" s="905"/>
      <c r="Q28" s="905"/>
      <c r="R28" s="43"/>
    </row>
    <row r="29" spans="1:18" ht="14.45" customHeight="1">
      <c r="A29" s="1"/>
      <c r="B29" s="8">
        <v>26</v>
      </c>
      <c r="C29" s="903" t="s">
        <v>605</v>
      </c>
      <c r="D29" s="933"/>
      <c r="E29" s="16"/>
      <c r="F29" s="15"/>
      <c r="G29" s="35" t="s">
        <v>630</v>
      </c>
      <c r="H29" s="903" t="s">
        <v>668</v>
      </c>
      <c r="I29" s="895"/>
      <c r="J29" s="895"/>
      <c r="K29" s="895"/>
      <c r="L29" s="896"/>
      <c r="M29" s="1"/>
      <c r="N29" s="39">
        <v>52</v>
      </c>
      <c r="O29" s="904"/>
      <c r="P29" s="905"/>
      <c r="Q29" s="905"/>
      <c r="R29" s="43"/>
    </row>
    <row r="30" spans="1:18" ht="14.45" customHeight="1">
      <c r="A30" s="1"/>
      <c r="B30" s="8">
        <v>27</v>
      </c>
      <c r="C30" s="902" t="s">
        <v>606</v>
      </c>
      <c r="D30" s="933"/>
      <c r="E30" s="16"/>
      <c r="F30" s="15" t="s">
        <v>226</v>
      </c>
      <c r="G30" s="35" t="s">
        <v>551</v>
      </c>
      <c r="H30" s="902" t="s">
        <v>654</v>
      </c>
      <c r="I30" s="895"/>
      <c r="J30" s="895"/>
      <c r="K30" s="895"/>
      <c r="L30" s="896"/>
      <c r="M30" s="1"/>
      <c r="N30" s="39">
        <v>54</v>
      </c>
      <c r="O30" s="904"/>
      <c r="P30" s="905"/>
      <c r="Q30" s="905"/>
      <c r="R30" s="43"/>
    </row>
    <row r="31" spans="1:18" ht="14.45" customHeight="1">
      <c r="A31" s="1"/>
      <c r="B31" s="8">
        <v>28</v>
      </c>
      <c r="C31" s="903" t="s">
        <v>607</v>
      </c>
      <c r="D31" s="933"/>
      <c r="E31" s="16"/>
      <c r="F31" s="15" t="s">
        <v>226</v>
      </c>
      <c r="G31" s="35" t="s">
        <v>553</v>
      </c>
      <c r="H31" s="903" t="s">
        <v>655</v>
      </c>
      <c r="I31" s="895"/>
      <c r="J31" s="895"/>
      <c r="K31" s="895"/>
      <c r="L31" s="896"/>
      <c r="M31" s="1"/>
      <c r="N31" s="39">
        <v>56</v>
      </c>
      <c r="O31" s="904"/>
      <c r="P31" s="905"/>
      <c r="Q31" s="905"/>
      <c r="R31" s="43"/>
    </row>
    <row r="32" spans="1:18" ht="14.45" customHeight="1">
      <c r="A32" s="1"/>
      <c r="B32" s="8">
        <v>29</v>
      </c>
      <c r="C32" s="902" t="s">
        <v>608</v>
      </c>
      <c r="D32" s="933"/>
      <c r="E32" s="16"/>
      <c r="F32" s="15" t="s">
        <v>226</v>
      </c>
      <c r="G32" s="35" t="s">
        <v>324</v>
      </c>
      <c r="H32" s="894" t="s">
        <v>656</v>
      </c>
      <c r="I32" s="895"/>
      <c r="J32" s="895"/>
      <c r="K32" s="895"/>
      <c r="L32" s="896"/>
      <c r="M32" s="1"/>
      <c r="N32" s="39">
        <v>58</v>
      </c>
      <c r="O32" s="904"/>
      <c r="P32" s="905"/>
      <c r="Q32" s="905"/>
      <c r="R32" s="43"/>
    </row>
    <row r="33" spans="1:18" ht="14.45" customHeight="1" thickBot="1">
      <c r="A33" s="1"/>
      <c r="B33" s="8">
        <v>30</v>
      </c>
      <c r="C33" s="903" t="s">
        <v>609</v>
      </c>
      <c r="D33" s="933"/>
      <c r="E33" s="16"/>
      <c r="F33" s="15" t="s">
        <v>226</v>
      </c>
      <c r="G33" s="35" t="s">
        <v>627</v>
      </c>
      <c r="H33" s="902" t="s">
        <v>657</v>
      </c>
      <c r="I33" s="895"/>
      <c r="J33" s="895"/>
      <c r="K33" s="895"/>
      <c r="L33" s="896"/>
      <c r="M33" s="1"/>
      <c r="N33" s="40">
        <v>60</v>
      </c>
      <c r="O33" s="906"/>
      <c r="P33" s="907"/>
      <c r="Q33" s="907"/>
      <c r="R33" s="44"/>
    </row>
    <row r="34" spans="1:18" ht="14.45" customHeight="1">
      <c r="A34" s="1"/>
      <c r="B34" s="8">
        <v>31</v>
      </c>
      <c r="C34" s="902" t="s">
        <v>610</v>
      </c>
      <c r="D34" s="933"/>
      <c r="E34" s="32"/>
      <c r="F34" s="15" t="s">
        <v>226</v>
      </c>
      <c r="G34" s="35" t="s">
        <v>627</v>
      </c>
      <c r="H34" s="902" t="s">
        <v>658</v>
      </c>
      <c r="I34" s="895"/>
      <c r="J34" s="895"/>
      <c r="K34" s="895"/>
      <c r="L34" s="896"/>
      <c r="M34" s="1"/>
    </row>
    <row r="35" spans="1:18" ht="14.45" customHeight="1">
      <c r="A35" s="1"/>
      <c r="B35" s="8">
        <v>32</v>
      </c>
      <c r="C35" s="903" t="s">
        <v>611</v>
      </c>
      <c r="D35" s="933"/>
      <c r="E35" s="16"/>
      <c r="F35" s="15" t="s">
        <v>226</v>
      </c>
      <c r="G35" s="35" t="s">
        <v>626</v>
      </c>
      <c r="H35" s="902" t="s">
        <v>659</v>
      </c>
      <c r="I35" s="895"/>
      <c r="J35" s="895"/>
      <c r="K35" s="895"/>
      <c r="L35" s="896"/>
      <c r="M35" s="1"/>
      <c r="N35" s="102"/>
    </row>
    <row r="36" spans="1:18" ht="14.45" customHeight="1">
      <c r="A36" s="1"/>
      <c r="B36" s="8">
        <v>33</v>
      </c>
      <c r="C36" s="902" t="s">
        <v>469</v>
      </c>
      <c r="D36" s="933"/>
      <c r="E36" s="16"/>
      <c r="F36" s="15"/>
      <c r="G36" s="35" t="s">
        <v>626</v>
      </c>
      <c r="H36" s="902" t="s">
        <v>660</v>
      </c>
      <c r="I36" s="895"/>
      <c r="J36" s="895"/>
      <c r="K36" s="895"/>
      <c r="L36" s="896"/>
      <c r="M36" s="1"/>
    </row>
    <row r="37" spans="1:18" ht="14.45" customHeight="1">
      <c r="A37" s="1"/>
      <c r="B37" s="8">
        <v>34</v>
      </c>
      <c r="C37" s="903" t="s">
        <v>612</v>
      </c>
      <c r="D37" s="933"/>
      <c r="E37" s="16"/>
      <c r="F37" s="15" t="s">
        <v>226</v>
      </c>
      <c r="G37" s="9" t="s">
        <v>551</v>
      </c>
      <c r="H37" s="902" t="s">
        <v>661</v>
      </c>
      <c r="I37" s="895"/>
      <c r="J37" s="895"/>
      <c r="K37" s="895"/>
      <c r="L37" s="896"/>
      <c r="M37" s="1"/>
    </row>
    <row r="38" spans="1:18" ht="14.45" customHeight="1">
      <c r="A38" s="1"/>
      <c r="B38" s="8">
        <v>35</v>
      </c>
      <c r="C38" s="902" t="s">
        <v>613</v>
      </c>
      <c r="D38" s="933"/>
      <c r="E38" s="16"/>
      <c r="F38" s="15" t="s">
        <v>226</v>
      </c>
      <c r="G38" s="35" t="s">
        <v>629</v>
      </c>
      <c r="H38" s="902" t="s">
        <v>991</v>
      </c>
      <c r="I38" s="895"/>
      <c r="J38" s="895"/>
      <c r="K38" s="895"/>
      <c r="L38" s="896"/>
      <c r="M38" s="1"/>
    </row>
    <row r="39" spans="1:18" ht="14.45" customHeight="1">
      <c r="A39" s="1"/>
      <c r="B39" s="8">
        <v>36</v>
      </c>
      <c r="C39" s="903" t="s">
        <v>614</v>
      </c>
      <c r="D39" s="933"/>
      <c r="E39" s="16"/>
      <c r="F39" s="15"/>
      <c r="G39" s="35" t="s">
        <v>628</v>
      </c>
      <c r="H39" s="902" t="s">
        <v>647</v>
      </c>
      <c r="I39" s="895"/>
      <c r="J39" s="895"/>
      <c r="K39" s="895"/>
      <c r="L39" s="896"/>
      <c r="M39" s="1"/>
    </row>
    <row r="40" spans="1:18" ht="14.45" customHeight="1">
      <c r="A40" s="1"/>
      <c r="B40" s="8">
        <v>37</v>
      </c>
      <c r="C40" s="902" t="s">
        <v>615</v>
      </c>
      <c r="D40" s="933"/>
      <c r="E40" s="16"/>
      <c r="F40" s="15" t="s">
        <v>226</v>
      </c>
      <c r="G40" s="35" t="s">
        <v>627</v>
      </c>
      <c r="H40" s="902" t="s">
        <v>662</v>
      </c>
      <c r="I40" s="895"/>
      <c r="J40" s="895"/>
      <c r="K40" s="895"/>
      <c r="L40" s="896"/>
      <c r="M40" s="1"/>
    </row>
    <row r="41" spans="1:18" ht="14.45" customHeight="1">
      <c r="A41" s="1"/>
      <c r="B41" s="8">
        <v>38</v>
      </c>
      <c r="C41" s="903" t="s">
        <v>616</v>
      </c>
      <c r="D41" s="933"/>
      <c r="E41" s="16"/>
      <c r="F41" s="15" t="s">
        <v>226</v>
      </c>
      <c r="G41" s="35" t="s">
        <v>626</v>
      </c>
      <c r="H41" s="902" t="s">
        <v>663</v>
      </c>
      <c r="I41" s="895"/>
      <c r="J41" s="895"/>
      <c r="K41" s="895"/>
      <c r="L41" s="896"/>
      <c r="M41" s="1"/>
    </row>
    <row r="42" spans="1:18" ht="14.45" customHeight="1">
      <c r="A42" s="1"/>
      <c r="B42" s="8">
        <v>39</v>
      </c>
      <c r="C42" s="902" t="s">
        <v>508</v>
      </c>
      <c r="D42" s="933"/>
      <c r="E42" s="16"/>
      <c r="F42" s="15"/>
      <c r="G42" s="35" t="s">
        <v>626</v>
      </c>
      <c r="H42" s="902" t="s">
        <v>664</v>
      </c>
      <c r="I42" s="895"/>
      <c r="J42" s="895"/>
      <c r="K42" s="895"/>
      <c r="L42" s="896"/>
      <c r="M42" s="1"/>
    </row>
    <row r="43" spans="1:18" ht="14.45" customHeight="1">
      <c r="A43" s="1"/>
      <c r="B43" s="8">
        <v>40</v>
      </c>
      <c r="C43" s="903" t="s">
        <v>617</v>
      </c>
      <c r="D43" s="933"/>
      <c r="E43" s="16"/>
      <c r="F43" s="15"/>
      <c r="G43" s="35" t="s">
        <v>628</v>
      </c>
      <c r="H43" s="902" t="s">
        <v>648</v>
      </c>
      <c r="I43" s="895"/>
      <c r="J43" s="895"/>
      <c r="K43" s="895"/>
      <c r="L43" s="896"/>
      <c r="M43" s="1"/>
    </row>
    <row r="44" spans="1:18" ht="14.45" customHeight="1">
      <c r="A44" s="1"/>
      <c r="B44" s="8">
        <v>41</v>
      </c>
      <c r="C44" s="902" t="s">
        <v>618</v>
      </c>
      <c r="D44" s="933"/>
      <c r="E44" s="16"/>
      <c r="F44" s="15" t="s">
        <v>226</v>
      </c>
      <c r="G44" s="35" t="s">
        <v>629</v>
      </c>
      <c r="H44" s="902" t="s">
        <v>990</v>
      </c>
      <c r="I44" s="895"/>
      <c r="J44" s="895"/>
      <c r="K44" s="895"/>
      <c r="L44" s="896"/>
      <c r="M44" s="1"/>
    </row>
    <row r="45" spans="1:18" ht="14.45" customHeight="1">
      <c r="A45" s="1"/>
      <c r="B45" s="8">
        <v>42</v>
      </c>
      <c r="C45" s="903" t="s">
        <v>619</v>
      </c>
      <c r="D45" s="933"/>
      <c r="E45" s="33"/>
      <c r="F45" s="15"/>
      <c r="G45" s="35" t="s">
        <v>630</v>
      </c>
      <c r="H45" s="894" t="s">
        <v>667</v>
      </c>
      <c r="I45" s="895"/>
      <c r="J45" s="895"/>
      <c r="K45" s="895"/>
      <c r="L45" s="896"/>
      <c r="M45" s="1"/>
    </row>
    <row r="46" spans="1:18" ht="14.45" customHeight="1">
      <c r="A46" s="1"/>
      <c r="B46" s="8">
        <v>43</v>
      </c>
      <c r="C46" s="902" t="s">
        <v>620</v>
      </c>
      <c r="D46" s="933"/>
      <c r="E46" s="16"/>
      <c r="F46" s="15" t="s">
        <v>226</v>
      </c>
      <c r="G46" s="35" t="s">
        <v>627</v>
      </c>
      <c r="H46" s="902" t="s">
        <v>670</v>
      </c>
      <c r="I46" s="895"/>
      <c r="J46" s="895"/>
      <c r="K46" s="895"/>
      <c r="L46" s="896"/>
      <c r="M46" s="1"/>
    </row>
    <row r="47" spans="1:18" ht="14.45" customHeight="1">
      <c r="A47" s="1"/>
      <c r="B47" s="8">
        <v>44</v>
      </c>
      <c r="C47" s="903" t="s">
        <v>621</v>
      </c>
      <c r="D47" s="933"/>
      <c r="E47" s="16"/>
      <c r="F47" s="15" t="s">
        <v>226</v>
      </c>
      <c r="G47" s="35" t="s">
        <v>626</v>
      </c>
      <c r="H47" s="902" t="s">
        <v>665</v>
      </c>
      <c r="I47" s="895"/>
      <c r="J47" s="895"/>
      <c r="K47" s="895"/>
      <c r="L47" s="896"/>
      <c r="M47" s="1"/>
    </row>
    <row r="48" spans="1:18" ht="14.45" customHeight="1">
      <c r="A48" s="1"/>
      <c r="B48" s="8">
        <v>45</v>
      </c>
      <c r="C48" s="902" t="s">
        <v>622</v>
      </c>
      <c r="D48" s="933"/>
      <c r="E48" s="16"/>
      <c r="F48" s="15"/>
      <c r="G48" s="35" t="s">
        <v>628</v>
      </c>
      <c r="H48" s="902" t="s">
        <v>644</v>
      </c>
      <c r="I48" s="895"/>
      <c r="J48" s="895"/>
      <c r="K48" s="895"/>
      <c r="L48" s="896"/>
      <c r="M48" s="1"/>
    </row>
    <row r="49" spans="1:13" ht="14.45" customHeight="1">
      <c r="A49" s="1"/>
      <c r="B49" s="8">
        <v>46</v>
      </c>
      <c r="C49" s="903" t="s">
        <v>623</v>
      </c>
      <c r="D49" s="933"/>
      <c r="E49" s="16"/>
      <c r="F49" s="15"/>
      <c r="G49" s="35" t="s">
        <v>629</v>
      </c>
      <c r="H49" s="902" t="s">
        <v>989</v>
      </c>
      <c r="I49" s="895"/>
      <c r="J49" s="895"/>
      <c r="K49" s="895"/>
      <c r="L49" s="896"/>
      <c r="M49" s="1"/>
    </row>
    <row r="50" spans="1:13" ht="14.45" customHeight="1">
      <c r="A50" s="1"/>
      <c r="B50" s="8">
        <v>47</v>
      </c>
      <c r="C50" s="902" t="s">
        <v>624</v>
      </c>
      <c r="D50" s="933"/>
      <c r="E50" s="16"/>
      <c r="F50" s="15"/>
      <c r="G50" s="35" t="s">
        <v>630</v>
      </c>
      <c r="H50" s="902" t="s">
        <v>669</v>
      </c>
      <c r="I50" s="895"/>
      <c r="J50" s="895"/>
      <c r="K50" s="895"/>
      <c r="L50" s="896"/>
      <c r="M50" s="1"/>
    </row>
    <row r="51" spans="1:13" ht="14.45" customHeight="1">
      <c r="A51" s="1"/>
      <c r="B51" s="8">
        <v>48</v>
      </c>
      <c r="C51" s="903" t="s">
        <v>625</v>
      </c>
      <c r="D51" s="933"/>
      <c r="E51" s="36"/>
      <c r="F51" s="15" t="s">
        <v>226</v>
      </c>
      <c r="G51" s="35" t="s">
        <v>553</v>
      </c>
      <c r="H51" s="903" t="s">
        <v>666</v>
      </c>
      <c r="I51" s="895"/>
      <c r="J51" s="895"/>
      <c r="K51" s="895"/>
      <c r="L51" s="896"/>
      <c r="M51" s="1"/>
    </row>
    <row r="52" spans="1:13" ht="14.45" customHeight="1">
      <c r="A52" s="1"/>
      <c r="B52" s="8">
        <v>49</v>
      </c>
      <c r="C52" s="902"/>
      <c r="D52" s="933"/>
      <c r="E52" s="33"/>
      <c r="F52" s="15"/>
      <c r="G52" s="9"/>
      <c r="H52" s="894"/>
      <c r="I52" s="895"/>
      <c r="J52" s="895"/>
      <c r="K52" s="895"/>
      <c r="L52" s="896"/>
      <c r="M52" s="1"/>
    </row>
    <row r="53" spans="1:13" ht="14.45" customHeight="1">
      <c r="A53" s="1"/>
      <c r="B53" s="8">
        <v>50</v>
      </c>
      <c r="C53" s="903"/>
      <c r="D53" s="933"/>
      <c r="E53" s="36"/>
      <c r="F53" s="15"/>
      <c r="G53" s="35"/>
      <c r="H53" s="902"/>
      <c r="I53" s="895"/>
      <c r="J53" s="895"/>
      <c r="K53" s="895"/>
      <c r="L53" s="896"/>
      <c r="M53" s="1"/>
    </row>
    <row r="54" spans="1:13" ht="14.45" customHeight="1">
      <c r="A54" s="1"/>
      <c r="B54" s="8">
        <v>51</v>
      </c>
      <c r="C54" s="894"/>
      <c r="D54" s="933"/>
      <c r="E54" s="16"/>
      <c r="F54" s="15"/>
      <c r="G54" s="35"/>
      <c r="H54" s="902"/>
      <c r="I54" s="895"/>
      <c r="J54" s="895"/>
      <c r="K54" s="895"/>
      <c r="L54" s="896"/>
      <c r="M54" s="1"/>
    </row>
    <row r="55" spans="1:13" ht="14.45" customHeight="1">
      <c r="A55" s="1"/>
      <c r="B55" s="8">
        <v>52</v>
      </c>
      <c r="C55" s="894"/>
      <c r="D55" s="933"/>
      <c r="E55" s="16"/>
      <c r="F55" s="15"/>
      <c r="G55" s="35"/>
      <c r="H55" s="902"/>
      <c r="I55" s="895"/>
      <c r="J55" s="895"/>
      <c r="K55" s="895"/>
      <c r="L55" s="896"/>
      <c r="M55" s="1"/>
    </row>
    <row r="56" spans="1:13" ht="14.45" customHeight="1">
      <c r="A56" s="1"/>
      <c r="B56" s="8">
        <v>53</v>
      </c>
      <c r="C56" s="894"/>
      <c r="D56" s="933"/>
      <c r="E56" s="32"/>
      <c r="F56" s="15"/>
      <c r="G56" s="9"/>
      <c r="H56" s="894"/>
      <c r="I56" s="895"/>
      <c r="J56" s="895"/>
      <c r="K56" s="895"/>
      <c r="L56" s="896"/>
      <c r="M56" s="1"/>
    </row>
    <row r="57" spans="1:13" ht="14.45" customHeight="1">
      <c r="A57" s="1"/>
      <c r="B57" s="8">
        <v>54</v>
      </c>
      <c r="C57" s="894"/>
      <c r="D57" s="933"/>
      <c r="E57" s="32"/>
      <c r="F57" s="15"/>
      <c r="G57" s="35"/>
      <c r="H57" s="894"/>
      <c r="I57" s="895"/>
      <c r="J57" s="895"/>
      <c r="K57" s="895"/>
      <c r="L57" s="896"/>
      <c r="M57" s="1"/>
    </row>
    <row r="58" spans="1:13" ht="14.45" customHeight="1">
      <c r="A58" s="1"/>
      <c r="B58" s="8">
        <v>55</v>
      </c>
      <c r="C58" s="894"/>
      <c r="D58" s="933"/>
      <c r="E58" s="32"/>
      <c r="F58" s="15"/>
      <c r="G58" s="35"/>
      <c r="H58" s="894"/>
      <c r="I58" s="895"/>
      <c r="J58" s="895"/>
      <c r="K58" s="895"/>
      <c r="L58" s="896"/>
      <c r="M58" s="1"/>
    </row>
    <row r="59" spans="1:13" ht="14.45" customHeight="1">
      <c r="A59" s="1"/>
      <c r="B59" s="8">
        <v>56</v>
      </c>
      <c r="C59" s="894"/>
      <c r="D59" s="933"/>
      <c r="E59" s="16"/>
      <c r="F59" s="15"/>
      <c r="G59" s="9"/>
      <c r="H59" s="900"/>
      <c r="I59" s="895"/>
      <c r="J59" s="895"/>
      <c r="K59" s="895"/>
      <c r="L59" s="896"/>
      <c r="M59" s="1"/>
    </row>
    <row r="60" spans="1:13" ht="14.45" customHeight="1">
      <c r="A60" s="1"/>
      <c r="B60" s="8">
        <v>57</v>
      </c>
      <c r="C60" s="894"/>
      <c r="D60" s="933"/>
      <c r="E60" s="36"/>
      <c r="F60" s="15"/>
      <c r="G60" s="9"/>
      <c r="H60" s="894"/>
      <c r="I60" s="895"/>
      <c r="J60" s="895"/>
      <c r="K60" s="895"/>
      <c r="L60" s="896"/>
      <c r="M60" s="1"/>
    </row>
    <row r="61" spans="1:13" ht="14.45" customHeight="1">
      <c r="A61" s="1"/>
      <c r="B61" s="8">
        <v>58</v>
      </c>
      <c r="C61" s="894"/>
      <c r="D61" s="933"/>
      <c r="E61" s="16"/>
      <c r="F61" s="15"/>
      <c r="G61" s="9"/>
      <c r="H61" s="894"/>
      <c r="I61" s="895"/>
      <c r="J61" s="895"/>
      <c r="K61" s="895"/>
      <c r="L61" s="896"/>
      <c r="M61" s="1"/>
    </row>
    <row r="62" spans="1:13" ht="14.45" customHeight="1">
      <c r="A62" s="1"/>
      <c r="B62" s="8">
        <v>59</v>
      </c>
      <c r="C62" s="894"/>
      <c r="D62" s="933"/>
      <c r="E62" s="16"/>
      <c r="F62" s="15"/>
      <c r="G62" s="35"/>
      <c r="H62" s="894"/>
      <c r="I62" s="895"/>
      <c r="J62" s="895"/>
      <c r="K62" s="895"/>
      <c r="L62" s="896"/>
      <c r="M62" s="1"/>
    </row>
    <row r="63" spans="1:13" ht="14.45" customHeight="1" thickBot="1">
      <c r="A63" s="1"/>
      <c r="B63" s="27">
        <v>60</v>
      </c>
      <c r="C63" s="897"/>
      <c r="D63" s="932"/>
      <c r="E63" s="47"/>
      <c r="F63" s="31"/>
      <c r="G63" s="48"/>
      <c r="H63" s="897"/>
      <c r="I63" s="898"/>
      <c r="J63" s="898"/>
      <c r="K63" s="898"/>
      <c r="L63" s="899"/>
      <c r="M63" s="1"/>
    </row>
  </sheetData>
  <mergeCells count="155">
    <mergeCell ref="B2:K2"/>
    <mergeCell ref="H8:L8"/>
    <mergeCell ref="O8:Q8"/>
    <mergeCell ref="C3:D3"/>
    <mergeCell ref="H3:L3"/>
    <mergeCell ref="O3:Q3"/>
    <mergeCell ref="H4:L4"/>
    <mergeCell ref="O4:Q4"/>
    <mergeCell ref="H61:L61"/>
    <mergeCell ref="H57:L57"/>
    <mergeCell ref="H49:L49"/>
    <mergeCell ref="H53:L53"/>
    <mergeCell ref="H45:L45"/>
    <mergeCell ref="H37:L37"/>
    <mergeCell ref="H41:L41"/>
    <mergeCell ref="H33:L33"/>
    <mergeCell ref="H25:L25"/>
    <mergeCell ref="H29:L29"/>
    <mergeCell ref="H21:L21"/>
    <mergeCell ref="H13:L13"/>
    <mergeCell ref="H17:L17"/>
    <mergeCell ref="H9:L9"/>
    <mergeCell ref="H5:L5"/>
    <mergeCell ref="O17:Q17"/>
    <mergeCell ref="H18:L18"/>
    <mergeCell ref="O18:Q18"/>
    <mergeCell ref="H19:L19"/>
    <mergeCell ref="O19:Q19"/>
    <mergeCell ref="H20:L20"/>
    <mergeCell ref="O20:Q20"/>
    <mergeCell ref="O13:Q13"/>
    <mergeCell ref="H14:L14"/>
    <mergeCell ref="O14:Q14"/>
    <mergeCell ref="H15:L15"/>
    <mergeCell ref="O15:Q15"/>
    <mergeCell ref="H16:L16"/>
    <mergeCell ref="O16:Q16"/>
    <mergeCell ref="O25:Q25"/>
    <mergeCell ref="H26:L26"/>
    <mergeCell ref="O26:Q26"/>
    <mergeCell ref="H27:L27"/>
    <mergeCell ref="O27:Q27"/>
    <mergeCell ref="H28:L28"/>
    <mergeCell ref="O28:Q28"/>
    <mergeCell ref="O21:Q21"/>
    <mergeCell ref="H22:L22"/>
    <mergeCell ref="O22:Q22"/>
    <mergeCell ref="H23:L23"/>
    <mergeCell ref="O23:Q23"/>
    <mergeCell ref="H24:L24"/>
    <mergeCell ref="O24:Q24"/>
    <mergeCell ref="O33:Q33"/>
    <mergeCell ref="H34:L34"/>
    <mergeCell ref="H35:L35"/>
    <mergeCell ref="H36:L36"/>
    <mergeCell ref="O29:Q29"/>
    <mergeCell ref="H30:L30"/>
    <mergeCell ref="O30:Q30"/>
    <mergeCell ref="H31:L31"/>
    <mergeCell ref="O31:Q31"/>
    <mergeCell ref="H32:L32"/>
    <mergeCell ref="O32:Q32"/>
    <mergeCell ref="H46:L46"/>
    <mergeCell ref="H47:L47"/>
    <mergeCell ref="H48:L48"/>
    <mergeCell ref="H42:L42"/>
    <mergeCell ref="H43:L43"/>
    <mergeCell ref="H44:L44"/>
    <mergeCell ref="H38:L38"/>
    <mergeCell ref="H39:L39"/>
    <mergeCell ref="H40:L40"/>
    <mergeCell ref="H62:L62"/>
    <mergeCell ref="H63:L63"/>
    <mergeCell ref="H58:L58"/>
    <mergeCell ref="H59:L59"/>
    <mergeCell ref="H60:L60"/>
    <mergeCell ref="H54:L54"/>
    <mergeCell ref="H55:L55"/>
    <mergeCell ref="H56:L56"/>
    <mergeCell ref="H50:L50"/>
    <mergeCell ref="H51:L51"/>
    <mergeCell ref="H52:L52"/>
    <mergeCell ref="C9:D9"/>
    <mergeCell ref="C10:D10"/>
    <mergeCell ref="C11:D11"/>
    <mergeCell ref="C12:D12"/>
    <mergeCell ref="C13:D13"/>
    <mergeCell ref="C14:D14"/>
    <mergeCell ref="N2:R2"/>
    <mergeCell ref="C4:D4"/>
    <mergeCell ref="C5:D5"/>
    <mergeCell ref="C6:D6"/>
    <mergeCell ref="C7:D7"/>
    <mergeCell ref="C8:D8"/>
    <mergeCell ref="O9:Q9"/>
    <mergeCell ref="H10:L10"/>
    <mergeCell ref="O10:Q10"/>
    <mergeCell ref="H11:L11"/>
    <mergeCell ref="O11:Q11"/>
    <mergeCell ref="H12:L12"/>
    <mergeCell ref="O12:Q12"/>
    <mergeCell ref="O5:Q5"/>
    <mergeCell ref="H6:L6"/>
    <mergeCell ref="O6:Q6"/>
    <mergeCell ref="H7:L7"/>
    <mergeCell ref="O7:Q7"/>
    <mergeCell ref="C21:D21"/>
    <mergeCell ref="C22:D22"/>
    <mergeCell ref="C23:D23"/>
    <mergeCell ref="C24:D24"/>
    <mergeCell ref="C25:D25"/>
    <mergeCell ref="C26:D26"/>
    <mergeCell ref="C15:D15"/>
    <mergeCell ref="C16:D16"/>
    <mergeCell ref="C17:D17"/>
    <mergeCell ref="C18:D18"/>
    <mergeCell ref="C19:D19"/>
    <mergeCell ref="C20:D20"/>
    <mergeCell ref="C33:D33"/>
    <mergeCell ref="C34:D34"/>
    <mergeCell ref="C35:D35"/>
    <mergeCell ref="C36:D36"/>
    <mergeCell ref="C37:D37"/>
    <mergeCell ref="C38:D38"/>
    <mergeCell ref="C27:D27"/>
    <mergeCell ref="C28:D28"/>
    <mergeCell ref="C29:D29"/>
    <mergeCell ref="C30:D30"/>
    <mergeCell ref="C31:D31"/>
    <mergeCell ref="C32:D32"/>
    <mergeCell ref="C45:D45"/>
    <mergeCell ref="C46:D46"/>
    <mergeCell ref="C47:D47"/>
    <mergeCell ref="C48:D48"/>
    <mergeCell ref="C49:D49"/>
    <mergeCell ref="C50:D50"/>
    <mergeCell ref="C39:D39"/>
    <mergeCell ref="C40:D40"/>
    <mergeCell ref="C41:D41"/>
    <mergeCell ref="C42:D42"/>
    <mergeCell ref="C43:D43"/>
    <mergeCell ref="C44:D44"/>
    <mergeCell ref="C63:D63"/>
    <mergeCell ref="C57:D57"/>
    <mergeCell ref="C58:D58"/>
    <mergeCell ref="C59:D59"/>
    <mergeCell ref="C60:D60"/>
    <mergeCell ref="C61:D61"/>
    <mergeCell ref="C62:D62"/>
    <mergeCell ref="C51:D51"/>
    <mergeCell ref="C52:D52"/>
    <mergeCell ref="C53:D53"/>
    <mergeCell ref="C54:D54"/>
    <mergeCell ref="C55:D55"/>
    <mergeCell ref="C56:D56"/>
  </mergeCells>
  <phoneticPr fontId="2" type="noConversion"/>
  <conditionalFormatting sqref="R13">
    <cfRule type="cellIs" dxfId="463" priority="13" operator="equal">
      <formula>"√"</formula>
    </cfRule>
  </conditionalFormatting>
  <conditionalFormatting sqref="F4">
    <cfRule type="cellIs" dxfId="462" priority="118" operator="equal">
      <formula>"√"</formula>
    </cfRule>
  </conditionalFormatting>
  <conditionalFormatting sqref="F5">
    <cfRule type="cellIs" dxfId="461" priority="117" operator="equal">
      <formula>"√"</formula>
    </cfRule>
  </conditionalFormatting>
  <conditionalFormatting sqref="F6">
    <cfRule type="cellIs" dxfId="460" priority="116" operator="equal">
      <formula>"√"</formula>
    </cfRule>
  </conditionalFormatting>
  <conditionalFormatting sqref="F7">
    <cfRule type="cellIs" dxfId="459" priority="115" operator="equal">
      <formula>"√"</formula>
    </cfRule>
  </conditionalFormatting>
  <conditionalFormatting sqref="F8">
    <cfRule type="cellIs" dxfId="458" priority="114" operator="equal">
      <formula>"√"</formula>
    </cfRule>
  </conditionalFormatting>
  <conditionalFormatting sqref="F9">
    <cfRule type="cellIs" dxfId="457" priority="113" operator="equal">
      <formula>"√"</formula>
    </cfRule>
  </conditionalFormatting>
  <conditionalFormatting sqref="F10">
    <cfRule type="cellIs" dxfId="456" priority="112" operator="equal">
      <formula>"√"</formula>
    </cfRule>
  </conditionalFormatting>
  <conditionalFormatting sqref="F11">
    <cfRule type="cellIs" dxfId="455" priority="111" operator="equal">
      <formula>"√"</formula>
    </cfRule>
  </conditionalFormatting>
  <conditionalFormatting sqref="F12">
    <cfRule type="cellIs" dxfId="454" priority="110" operator="equal">
      <formula>"√"</formula>
    </cfRule>
  </conditionalFormatting>
  <conditionalFormatting sqref="F13">
    <cfRule type="cellIs" dxfId="453" priority="109" operator="equal">
      <formula>"√"</formula>
    </cfRule>
  </conditionalFormatting>
  <conditionalFormatting sqref="F14">
    <cfRule type="cellIs" dxfId="452" priority="108" operator="equal">
      <formula>"√"</formula>
    </cfRule>
  </conditionalFormatting>
  <conditionalFormatting sqref="F15">
    <cfRule type="cellIs" dxfId="451" priority="107" operator="equal">
      <formula>"√"</formula>
    </cfRule>
  </conditionalFormatting>
  <conditionalFormatting sqref="F16">
    <cfRule type="cellIs" dxfId="450" priority="106" operator="equal">
      <formula>"√"</formula>
    </cfRule>
  </conditionalFormatting>
  <conditionalFormatting sqref="F17">
    <cfRule type="cellIs" dxfId="449" priority="105" operator="equal">
      <formula>"√"</formula>
    </cfRule>
  </conditionalFormatting>
  <conditionalFormatting sqref="F18">
    <cfRule type="cellIs" dxfId="448" priority="104" operator="equal">
      <formula>"√"</formula>
    </cfRule>
  </conditionalFormatting>
  <conditionalFormatting sqref="F19">
    <cfRule type="cellIs" dxfId="447" priority="103" operator="equal">
      <formula>"√"</formula>
    </cfRule>
  </conditionalFormatting>
  <conditionalFormatting sqref="F20">
    <cfRule type="cellIs" dxfId="446" priority="102" operator="equal">
      <formula>"√"</formula>
    </cfRule>
  </conditionalFormatting>
  <conditionalFormatting sqref="F21">
    <cfRule type="cellIs" dxfId="445" priority="101" operator="equal">
      <formula>"√"</formula>
    </cfRule>
  </conditionalFormatting>
  <conditionalFormatting sqref="F22">
    <cfRule type="cellIs" dxfId="444" priority="100" operator="equal">
      <formula>"√"</formula>
    </cfRule>
  </conditionalFormatting>
  <conditionalFormatting sqref="F23">
    <cfRule type="cellIs" dxfId="443" priority="99" operator="equal">
      <formula>"√"</formula>
    </cfRule>
  </conditionalFormatting>
  <conditionalFormatting sqref="F24">
    <cfRule type="cellIs" dxfId="442" priority="98" operator="equal">
      <formula>"√"</formula>
    </cfRule>
  </conditionalFormatting>
  <conditionalFormatting sqref="F25">
    <cfRule type="cellIs" dxfId="441" priority="97" operator="equal">
      <formula>"√"</formula>
    </cfRule>
  </conditionalFormatting>
  <conditionalFormatting sqref="F26">
    <cfRule type="cellIs" dxfId="440" priority="96" operator="equal">
      <formula>"√"</formula>
    </cfRule>
  </conditionalFormatting>
  <conditionalFormatting sqref="F27">
    <cfRule type="cellIs" dxfId="439" priority="95" operator="equal">
      <formula>"√"</formula>
    </cfRule>
  </conditionalFormatting>
  <conditionalFormatting sqref="F28">
    <cfRule type="cellIs" dxfId="438" priority="94" operator="equal">
      <formula>"√"</formula>
    </cfRule>
  </conditionalFormatting>
  <conditionalFormatting sqref="F29">
    <cfRule type="cellIs" dxfId="437" priority="93" operator="equal">
      <formula>"√"</formula>
    </cfRule>
  </conditionalFormatting>
  <conditionalFormatting sqref="F30">
    <cfRule type="cellIs" dxfId="436" priority="92" operator="equal">
      <formula>"√"</formula>
    </cfRule>
  </conditionalFormatting>
  <conditionalFormatting sqref="F31">
    <cfRule type="cellIs" dxfId="435" priority="91" operator="equal">
      <formula>"√"</formula>
    </cfRule>
  </conditionalFormatting>
  <conditionalFormatting sqref="F32">
    <cfRule type="cellIs" dxfId="434" priority="90" operator="equal">
      <formula>"√"</formula>
    </cfRule>
  </conditionalFormatting>
  <conditionalFormatting sqref="F33">
    <cfRule type="cellIs" dxfId="433" priority="89" operator="equal">
      <formula>"√"</formula>
    </cfRule>
  </conditionalFormatting>
  <conditionalFormatting sqref="F34">
    <cfRule type="cellIs" dxfId="432" priority="88" operator="equal">
      <formula>"√"</formula>
    </cfRule>
  </conditionalFormatting>
  <conditionalFormatting sqref="F35">
    <cfRule type="cellIs" dxfId="431" priority="87" operator="equal">
      <formula>"√"</formula>
    </cfRule>
  </conditionalFormatting>
  <conditionalFormatting sqref="F37">
    <cfRule type="cellIs" dxfId="430" priority="85" operator="equal">
      <formula>"√"</formula>
    </cfRule>
  </conditionalFormatting>
  <conditionalFormatting sqref="F39">
    <cfRule type="cellIs" dxfId="429" priority="83" operator="equal">
      <formula>"√"</formula>
    </cfRule>
  </conditionalFormatting>
  <conditionalFormatting sqref="F40">
    <cfRule type="cellIs" dxfId="428" priority="82" operator="equal">
      <formula>"√"</formula>
    </cfRule>
  </conditionalFormatting>
  <conditionalFormatting sqref="F41">
    <cfRule type="cellIs" dxfId="427" priority="81" operator="equal">
      <formula>"√"</formula>
    </cfRule>
  </conditionalFormatting>
  <conditionalFormatting sqref="F42">
    <cfRule type="cellIs" dxfId="426" priority="80" operator="equal">
      <formula>"√"</formula>
    </cfRule>
  </conditionalFormatting>
  <conditionalFormatting sqref="F43">
    <cfRule type="cellIs" dxfId="425" priority="79" operator="equal">
      <formula>"√"</formula>
    </cfRule>
  </conditionalFormatting>
  <conditionalFormatting sqref="F45">
    <cfRule type="cellIs" dxfId="424" priority="77" operator="equal">
      <formula>"√"</formula>
    </cfRule>
  </conditionalFormatting>
  <conditionalFormatting sqref="F46">
    <cfRule type="cellIs" dxfId="423" priority="76" operator="equal">
      <formula>"√"</formula>
    </cfRule>
  </conditionalFormatting>
  <conditionalFormatting sqref="F47">
    <cfRule type="cellIs" dxfId="422" priority="75" operator="equal">
      <formula>"√"</formula>
    </cfRule>
  </conditionalFormatting>
  <conditionalFormatting sqref="F48">
    <cfRule type="cellIs" dxfId="421" priority="74" operator="equal">
      <formula>"√"</formula>
    </cfRule>
  </conditionalFormatting>
  <conditionalFormatting sqref="F49">
    <cfRule type="cellIs" dxfId="420" priority="73" operator="equal">
      <formula>"√"</formula>
    </cfRule>
  </conditionalFormatting>
  <conditionalFormatting sqref="F50">
    <cfRule type="cellIs" dxfId="419" priority="72" operator="equal">
      <formula>"√"</formula>
    </cfRule>
  </conditionalFormatting>
  <conditionalFormatting sqref="F52">
    <cfRule type="cellIs" dxfId="418" priority="70" operator="equal">
      <formula>"√"</formula>
    </cfRule>
  </conditionalFormatting>
  <conditionalFormatting sqref="F53">
    <cfRule type="cellIs" dxfId="417" priority="69" operator="equal">
      <formula>"√"</formula>
    </cfRule>
  </conditionalFormatting>
  <conditionalFormatting sqref="F54">
    <cfRule type="cellIs" dxfId="416" priority="68" operator="equal">
      <formula>"√"</formula>
    </cfRule>
  </conditionalFormatting>
  <conditionalFormatting sqref="F55">
    <cfRule type="cellIs" dxfId="415" priority="67" operator="equal">
      <formula>"√"</formula>
    </cfRule>
  </conditionalFormatting>
  <conditionalFormatting sqref="F56">
    <cfRule type="cellIs" dxfId="414" priority="66" operator="equal">
      <formula>"√"</formula>
    </cfRule>
  </conditionalFormatting>
  <conditionalFormatting sqref="F57">
    <cfRule type="cellIs" dxfId="413" priority="65" operator="equal">
      <formula>"√"</formula>
    </cfRule>
  </conditionalFormatting>
  <conditionalFormatting sqref="F58">
    <cfRule type="cellIs" dxfId="412" priority="64" operator="equal">
      <formula>"√"</formula>
    </cfRule>
  </conditionalFormatting>
  <conditionalFormatting sqref="F59">
    <cfRule type="cellIs" dxfId="411" priority="63" operator="equal">
      <formula>"√"</formula>
    </cfRule>
  </conditionalFormatting>
  <conditionalFormatting sqref="F60">
    <cfRule type="cellIs" dxfId="410" priority="62" operator="equal">
      <formula>"√"</formula>
    </cfRule>
  </conditionalFormatting>
  <conditionalFormatting sqref="F61">
    <cfRule type="cellIs" dxfId="409" priority="61" operator="equal">
      <formula>"√"</formula>
    </cfRule>
  </conditionalFormatting>
  <conditionalFormatting sqref="F62">
    <cfRule type="cellIs" dxfId="408" priority="60" operator="equal">
      <formula>"√"</formula>
    </cfRule>
  </conditionalFormatting>
  <conditionalFormatting sqref="F63">
    <cfRule type="cellIs" dxfId="407" priority="59" operator="equal">
      <formula>"√"</formula>
    </cfRule>
  </conditionalFormatting>
  <conditionalFormatting sqref="R4">
    <cfRule type="cellIs" dxfId="406" priority="31" operator="equal">
      <formula>"√"</formula>
    </cfRule>
  </conditionalFormatting>
  <conditionalFormatting sqref="R5">
    <cfRule type="cellIs" dxfId="405" priority="30" operator="equal">
      <formula>"√"</formula>
    </cfRule>
  </conditionalFormatting>
  <conditionalFormatting sqref="R6">
    <cfRule type="cellIs" dxfId="404" priority="29" operator="equal">
      <formula>"√"</formula>
    </cfRule>
  </conditionalFormatting>
  <conditionalFormatting sqref="R7">
    <cfRule type="cellIs" dxfId="403" priority="28" operator="equal">
      <formula>"√"</formula>
    </cfRule>
  </conditionalFormatting>
  <conditionalFormatting sqref="R8">
    <cfRule type="cellIs" dxfId="402" priority="27" operator="equal">
      <formula>"√"</formula>
    </cfRule>
  </conditionalFormatting>
  <conditionalFormatting sqref="R9">
    <cfRule type="cellIs" dxfId="401" priority="26" operator="equal">
      <formula>"√"</formula>
    </cfRule>
  </conditionalFormatting>
  <conditionalFormatting sqref="R10">
    <cfRule type="cellIs" dxfId="400" priority="25" operator="equal">
      <formula>"√"</formula>
    </cfRule>
  </conditionalFormatting>
  <conditionalFormatting sqref="R11">
    <cfRule type="cellIs" dxfId="399" priority="24" operator="equal">
      <formula>"√"</formula>
    </cfRule>
  </conditionalFormatting>
  <conditionalFormatting sqref="R12">
    <cfRule type="cellIs" dxfId="398" priority="23" operator="equal">
      <formula>"√"</formula>
    </cfRule>
  </conditionalFormatting>
  <conditionalFormatting sqref="R14">
    <cfRule type="cellIs" dxfId="397" priority="21" operator="equal">
      <formula>"√"</formula>
    </cfRule>
  </conditionalFormatting>
  <conditionalFormatting sqref="R15">
    <cfRule type="cellIs" dxfId="396" priority="20" operator="equal">
      <formula>"√"</formula>
    </cfRule>
  </conditionalFormatting>
  <conditionalFormatting sqref="R16">
    <cfRule type="cellIs" dxfId="395" priority="19" operator="equal">
      <formula>"√"</formula>
    </cfRule>
  </conditionalFormatting>
  <conditionalFormatting sqref="R17">
    <cfRule type="cellIs" dxfId="394" priority="18" operator="equal">
      <formula>"√"</formula>
    </cfRule>
  </conditionalFormatting>
  <conditionalFormatting sqref="F36">
    <cfRule type="cellIs" dxfId="393" priority="12" operator="equal">
      <formula>"√"</formula>
    </cfRule>
  </conditionalFormatting>
  <conditionalFormatting sqref="F38">
    <cfRule type="cellIs" dxfId="392" priority="11" operator="equal">
      <formula>"√"</formula>
    </cfRule>
  </conditionalFormatting>
  <conditionalFormatting sqref="F44">
    <cfRule type="cellIs" dxfId="391" priority="10" operator="equal">
      <formula>"√"</formula>
    </cfRule>
  </conditionalFormatting>
  <conditionalFormatting sqref="F51">
    <cfRule type="cellIs" dxfId="390" priority="9" operator="equal">
      <formula>"√"</formula>
    </cfRule>
  </conditionalFormatting>
  <conditionalFormatting sqref="R18">
    <cfRule type="cellIs" dxfId="389" priority="8" operator="equal">
      <formula>"√"</formula>
    </cfRule>
  </conditionalFormatting>
  <conditionalFormatting sqref="R19">
    <cfRule type="cellIs" dxfId="388" priority="7" operator="equal">
      <formula>"√"</formula>
    </cfRule>
  </conditionalFormatting>
  <conditionalFormatting sqref="R20">
    <cfRule type="cellIs" dxfId="387" priority="6" operator="equal">
      <formula>"√"</formula>
    </cfRule>
  </conditionalFormatting>
  <conditionalFormatting sqref="R21">
    <cfRule type="cellIs" dxfId="386" priority="5" operator="equal">
      <formula>"√"</formula>
    </cfRule>
  </conditionalFormatting>
  <conditionalFormatting sqref="R22">
    <cfRule type="cellIs" dxfId="385" priority="4" operator="equal">
      <formula>"√"</formula>
    </cfRule>
  </conditionalFormatting>
  <conditionalFormatting sqref="R23">
    <cfRule type="cellIs" dxfId="384" priority="3" operator="equal">
      <formula>"√"</formula>
    </cfRule>
  </conditionalFormatting>
  <conditionalFormatting sqref="R24">
    <cfRule type="cellIs" dxfId="383" priority="2" operator="equal">
      <formula>"√"</formula>
    </cfRule>
  </conditionalFormatting>
  <conditionalFormatting sqref="R25">
    <cfRule type="cellIs" dxfId="382" priority="1" operator="equal">
      <formula>"√"</formula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B0DE2-2873-4214-AFE4-11819C30214E}">
  <dimension ref="A1:R25"/>
  <sheetViews>
    <sheetView workbookViewId="0">
      <selection activeCell="Y38" sqref="Y38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513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"&amp;COUNTIF(F4:F23,"√") &amp; "개"</f>
        <v>완료 12개</v>
      </c>
      <c r="M2" s="2"/>
      <c r="N2" s="921" t="s">
        <v>315</v>
      </c>
      <c r="O2" s="922"/>
      <c r="P2" s="922"/>
      <c r="Q2" s="922"/>
      <c r="R2" s="923"/>
    </row>
    <row r="3" spans="1:18" ht="14.45" customHeight="1">
      <c r="A3" s="2"/>
      <c r="B3" s="5" t="s">
        <v>214</v>
      </c>
      <c r="C3" s="936" t="s">
        <v>582</v>
      </c>
      <c r="D3" s="912"/>
      <c r="E3" s="6" t="s">
        <v>321</v>
      </c>
      <c r="F3" s="7" t="s">
        <v>310</v>
      </c>
      <c r="G3" s="37" t="s">
        <v>379</v>
      </c>
      <c r="H3" s="937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02" t="s">
        <v>567</v>
      </c>
      <c r="D4" s="933"/>
      <c r="E4" s="11"/>
      <c r="F4" s="12" t="s">
        <v>226</v>
      </c>
      <c r="G4" s="35" t="s">
        <v>322</v>
      </c>
      <c r="H4" s="934" t="s">
        <v>549</v>
      </c>
      <c r="I4" s="895"/>
      <c r="J4" s="895"/>
      <c r="K4" s="895"/>
      <c r="L4" s="896"/>
      <c r="M4" s="1"/>
      <c r="N4" s="39">
        <v>1</v>
      </c>
      <c r="O4" s="908" t="s">
        <v>442</v>
      </c>
      <c r="P4" s="909"/>
      <c r="Q4" s="909"/>
      <c r="R4" s="42" t="s">
        <v>226</v>
      </c>
    </row>
    <row r="5" spans="1:18" ht="14.45" customHeight="1">
      <c r="A5" s="1"/>
      <c r="B5" s="8">
        <v>2</v>
      </c>
      <c r="C5" s="902" t="s">
        <v>568</v>
      </c>
      <c r="D5" s="933"/>
      <c r="E5" s="14"/>
      <c r="F5" s="15" t="s">
        <v>226</v>
      </c>
      <c r="G5" s="35" t="s">
        <v>324</v>
      </c>
      <c r="H5" s="900" t="s">
        <v>555</v>
      </c>
      <c r="I5" s="895"/>
      <c r="J5" s="895"/>
      <c r="K5" s="895"/>
      <c r="L5" s="896"/>
      <c r="M5" s="1"/>
      <c r="N5" s="39">
        <v>2</v>
      </c>
      <c r="O5" s="908" t="s">
        <v>462</v>
      </c>
      <c r="P5" s="909"/>
      <c r="Q5" s="909"/>
      <c r="R5" s="42" t="s">
        <v>226</v>
      </c>
    </row>
    <row r="6" spans="1:18" ht="14.45" customHeight="1">
      <c r="A6" s="1"/>
      <c r="B6" s="8">
        <v>3</v>
      </c>
      <c r="C6" s="902" t="s">
        <v>569</v>
      </c>
      <c r="D6" s="933"/>
      <c r="E6" s="14"/>
      <c r="F6" s="15" t="s">
        <v>226</v>
      </c>
      <c r="G6" s="9" t="s">
        <v>324</v>
      </c>
      <c r="H6" s="900" t="s">
        <v>556</v>
      </c>
      <c r="I6" s="895"/>
      <c r="J6" s="895"/>
      <c r="K6" s="895"/>
      <c r="L6" s="896"/>
      <c r="M6" s="1"/>
      <c r="N6" s="39">
        <v>3</v>
      </c>
      <c r="O6" s="908" t="s">
        <v>463</v>
      </c>
      <c r="P6" s="909"/>
      <c r="Q6" s="909"/>
      <c r="R6" s="42" t="s">
        <v>226</v>
      </c>
    </row>
    <row r="7" spans="1:18" ht="14.45" customHeight="1">
      <c r="A7" s="1"/>
      <c r="B7" s="8">
        <v>4</v>
      </c>
      <c r="C7" s="902" t="s">
        <v>570</v>
      </c>
      <c r="D7" s="933"/>
      <c r="E7" s="14"/>
      <c r="F7" s="15"/>
      <c r="G7" s="35" t="s">
        <v>346</v>
      </c>
      <c r="H7" s="900" t="s">
        <v>550</v>
      </c>
      <c r="I7" s="895"/>
      <c r="J7" s="895"/>
      <c r="K7" s="895"/>
      <c r="L7" s="896"/>
      <c r="M7" s="1"/>
      <c r="N7" s="39">
        <v>4</v>
      </c>
      <c r="O7" s="908" t="s">
        <v>464</v>
      </c>
      <c r="P7" s="909"/>
      <c r="Q7" s="909"/>
      <c r="R7" s="42" t="s">
        <v>226</v>
      </c>
    </row>
    <row r="8" spans="1:18" ht="14.45" customHeight="1">
      <c r="A8" s="1"/>
      <c r="B8" s="8">
        <v>5</v>
      </c>
      <c r="C8" s="902" t="s">
        <v>571</v>
      </c>
      <c r="D8" s="933"/>
      <c r="E8" s="14"/>
      <c r="F8" s="15"/>
      <c r="G8" s="35" t="s">
        <v>551</v>
      </c>
      <c r="H8" s="934" t="s">
        <v>559</v>
      </c>
      <c r="I8" s="895"/>
      <c r="J8" s="895"/>
      <c r="K8" s="895"/>
      <c r="L8" s="896"/>
      <c r="M8" s="1"/>
      <c r="N8" s="39">
        <v>5</v>
      </c>
      <c r="O8" s="908" t="s">
        <v>465</v>
      </c>
      <c r="P8" s="909"/>
      <c r="Q8" s="909"/>
      <c r="R8" s="42" t="s">
        <v>226</v>
      </c>
    </row>
    <row r="9" spans="1:18" ht="14.45" customHeight="1">
      <c r="A9" s="1"/>
      <c r="B9" s="8">
        <v>6</v>
      </c>
      <c r="C9" s="902" t="s">
        <v>572</v>
      </c>
      <c r="D9" s="933"/>
      <c r="E9" s="16"/>
      <c r="F9" s="15" t="s">
        <v>226</v>
      </c>
      <c r="G9" s="35" t="s">
        <v>551</v>
      </c>
      <c r="H9" s="934" t="s">
        <v>558</v>
      </c>
      <c r="I9" s="895"/>
      <c r="J9" s="895"/>
      <c r="K9" s="895"/>
      <c r="L9" s="896"/>
      <c r="M9" s="1"/>
      <c r="N9" s="39">
        <v>6</v>
      </c>
      <c r="O9" s="908" t="s">
        <v>464</v>
      </c>
      <c r="P9" s="909"/>
      <c r="Q9" s="909"/>
      <c r="R9" s="42" t="s">
        <v>226</v>
      </c>
    </row>
    <row r="10" spans="1:18" ht="14.45" customHeight="1">
      <c r="A10" s="1"/>
      <c r="B10" s="8">
        <v>7</v>
      </c>
      <c r="C10" s="902" t="s">
        <v>573</v>
      </c>
      <c r="D10" s="933"/>
      <c r="E10" s="16"/>
      <c r="F10" s="15" t="s">
        <v>226</v>
      </c>
      <c r="G10" s="35" t="s">
        <v>553</v>
      </c>
      <c r="H10" s="902" t="s">
        <v>560</v>
      </c>
      <c r="I10" s="895"/>
      <c r="J10" s="895"/>
      <c r="K10" s="895"/>
      <c r="L10" s="896"/>
      <c r="M10" s="1"/>
      <c r="N10" s="39">
        <v>7</v>
      </c>
      <c r="O10" s="908" t="s">
        <v>440</v>
      </c>
      <c r="P10" s="909"/>
      <c r="Q10" s="909"/>
      <c r="R10" s="42" t="s">
        <v>226</v>
      </c>
    </row>
    <row r="11" spans="1:18" ht="14.45" customHeight="1">
      <c r="A11" s="1"/>
      <c r="B11" s="8">
        <v>8</v>
      </c>
      <c r="C11" s="902" t="s">
        <v>574</v>
      </c>
      <c r="D11" s="933"/>
      <c r="E11" s="16"/>
      <c r="F11" s="15" t="s">
        <v>226</v>
      </c>
      <c r="G11" s="35" t="s">
        <v>551</v>
      </c>
      <c r="H11" s="902" t="s">
        <v>561</v>
      </c>
      <c r="I11" s="895"/>
      <c r="J11" s="895"/>
      <c r="K11" s="895"/>
      <c r="L11" s="896"/>
      <c r="M11" s="1"/>
      <c r="N11" s="39">
        <v>8</v>
      </c>
      <c r="O11" s="908" t="s">
        <v>466</v>
      </c>
      <c r="P11" s="909"/>
      <c r="Q11" s="909"/>
      <c r="R11" s="42" t="s">
        <v>226</v>
      </c>
    </row>
    <row r="12" spans="1:18" ht="14.45" customHeight="1">
      <c r="A12" s="1"/>
      <c r="B12" s="8">
        <v>9</v>
      </c>
      <c r="C12" s="902" t="s">
        <v>575</v>
      </c>
      <c r="D12" s="933"/>
      <c r="E12" s="16"/>
      <c r="F12" s="15" t="s">
        <v>226</v>
      </c>
      <c r="G12" s="35" t="s">
        <v>324</v>
      </c>
      <c r="H12" s="902" t="s">
        <v>562</v>
      </c>
      <c r="I12" s="895"/>
      <c r="J12" s="895"/>
      <c r="K12" s="895"/>
      <c r="L12" s="896"/>
      <c r="M12" s="1"/>
      <c r="N12" s="39">
        <v>9</v>
      </c>
      <c r="O12" s="908" t="s">
        <v>468</v>
      </c>
      <c r="P12" s="909"/>
      <c r="Q12" s="909"/>
      <c r="R12" s="42" t="s">
        <v>226</v>
      </c>
    </row>
    <row r="13" spans="1:18" ht="14.45" customHeight="1">
      <c r="A13" s="1"/>
      <c r="B13" s="8">
        <v>10</v>
      </c>
      <c r="C13" s="902" t="s">
        <v>576</v>
      </c>
      <c r="D13" s="933"/>
      <c r="E13" s="16"/>
      <c r="F13" s="15" t="s">
        <v>226</v>
      </c>
      <c r="G13" s="35" t="s">
        <v>552</v>
      </c>
      <c r="H13" s="902" t="s">
        <v>563</v>
      </c>
      <c r="I13" s="895"/>
      <c r="J13" s="895"/>
      <c r="K13" s="895"/>
      <c r="L13" s="896"/>
      <c r="M13" s="1"/>
      <c r="N13" s="39">
        <v>10</v>
      </c>
      <c r="O13" s="908" t="s">
        <v>464</v>
      </c>
      <c r="P13" s="909"/>
      <c r="Q13" s="909"/>
      <c r="R13" s="42" t="s">
        <v>226</v>
      </c>
    </row>
    <row r="14" spans="1:18" ht="14.45" customHeight="1">
      <c r="A14" s="1"/>
      <c r="B14" s="8">
        <v>11</v>
      </c>
      <c r="C14" s="902" t="s">
        <v>577</v>
      </c>
      <c r="D14" s="933"/>
      <c r="E14" s="16"/>
      <c r="F14" s="15" t="s">
        <v>226</v>
      </c>
      <c r="G14" s="35" t="s">
        <v>553</v>
      </c>
      <c r="H14" s="902" t="s">
        <v>565</v>
      </c>
      <c r="I14" s="895"/>
      <c r="J14" s="895"/>
      <c r="K14" s="895"/>
      <c r="L14" s="896"/>
      <c r="M14" s="1"/>
      <c r="N14" s="39">
        <v>11</v>
      </c>
      <c r="O14" s="908" t="s">
        <v>470</v>
      </c>
      <c r="P14" s="909"/>
      <c r="Q14" s="909"/>
      <c r="R14" s="42" t="s">
        <v>226</v>
      </c>
    </row>
    <row r="15" spans="1:18" ht="14.45" customHeight="1">
      <c r="A15" s="1"/>
      <c r="B15" s="8">
        <v>12</v>
      </c>
      <c r="C15" s="902" t="s">
        <v>578</v>
      </c>
      <c r="D15" s="933"/>
      <c r="E15" s="16"/>
      <c r="F15" s="15" t="s">
        <v>226</v>
      </c>
      <c r="G15" s="35" t="s">
        <v>553</v>
      </c>
      <c r="H15" s="902" t="s">
        <v>566</v>
      </c>
      <c r="I15" s="895"/>
      <c r="J15" s="895"/>
      <c r="K15" s="895"/>
      <c r="L15" s="896"/>
      <c r="M15" s="1"/>
      <c r="N15" s="39">
        <v>12</v>
      </c>
      <c r="O15" s="908" t="s">
        <v>464</v>
      </c>
      <c r="P15" s="909"/>
      <c r="Q15" s="909"/>
      <c r="R15" s="42" t="s">
        <v>226</v>
      </c>
    </row>
    <row r="16" spans="1:18" ht="14.45" customHeight="1">
      <c r="A16" s="1"/>
      <c r="B16" s="8">
        <v>13</v>
      </c>
      <c r="C16" s="902" t="s">
        <v>579</v>
      </c>
      <c r="D16" s="933"/>
      <c r="E16" s="16"/>
      <c r="F16" s="15" t="s">
        <v>226</v>
      </c>
      <c r="G16" s="35" t="s">
        <v>552</v>
      </c>
      <c r="H16" s="902" t="s">
        <v>564</v>
      </c>
      <c r="I16" s="895"/>
      <c r="J16" s="895"/>
      <c r="K16" s="895"/>
      <c r="L16" s="896"/>
      <c r="M16" s="1"/>
      <c r="N16" s="39">
        <v>13</v>
      </c>
      <c r="O16" s="908" t="s">
        <v>471</v>
      </c>
      <c r="P16" s="909"/>
      <c r="Q16" s="909"/>
      <c r="R16" s="42"/>
    </row>
    <row r="17" spans="1:18" ht="14.45" customHeight="1">
      <c r="A17" s="1"/>
      <c r="B17" s="8">
        <v>14</v>
      </c>
      <c r="C17" s="902" t="s">
        <v>580</v>
      </c>
      <c r="D17" s="933"/>
      <c r="E17" s="16"/>
      <c r="F17" s="15" t="s">
        <v>226</v>
      </c>
      <c r="G17" s="35" t="s">
        <v>324</v>
      </c>
      <c r="H17" s="894" t="s">
        <v>557</v>
      </c>
      <c r="I17" s="895"/>
      <c r="J17" s="895"/>
      <c r="K17" s="895"/>
      <c r="L17" s="896"/>
      <c r="M17" s="1"/>
      <c r="N17" s="39">
        <v>14</v>
      </c>
      <c r="O17" s="908" t="s">
        <v>472</v>
      </c>
      <c r="P17" s="909"/>
      <c r="Q17" s="909"/>
      <c r="R17" s="42"/>
    </row>
    <row r="18" spans="1:18" ht="14.45" customHeight="1">
      <c r="A18" s="1"/>
      <c r="B18" s="8">
        <v>15</v>
      </c>
      <c r="C18" s="902" t="s">
        <v>581</v>
      </c>
      <c r="D18" s="933"/>
      <c r="E18" s="16"/>
      <c r="F18" s="15"/>
      <c r="G18" s="35" t="s">
        <v>322</v>
      </c>
      <c r="H18" s="902" t="s">
        <v>554</v>
      </c>
      <c r="I18" s="895"/>
      <c r="J18" s="895"/>
      <c r="K18" s="895"/>
      <c r="L18" s="896"/>
      <c r="M18" s="1"/>
      <c r="N18" s="39">
        <v>15</v>
      </c>
      <c r="O18" s="908" t="s">
        <v>473</v>
      </c>
      <c r="P18" s="909"/>
      <c r="Q18" s="909"/>
      <c r="R18" s="42"/>
    </row>
    <row r="19" spans="1:18" ht="14.45" customHeight="1">
      <c r="A19" s="1"/>
      <c r="B19" s="8">
        <v>16</v>
      </c>
      <c r="C19" s="894"/>
      <c r="D19" s="933"/>
      <c r="E19" s="16"/>
      <c r="F19" s="15"/>
      <c r="G19" s="9"/>
      <c r="H19" s="894"/>
      <c r="I19" s="895"/>
      <c r="J19" s="895"/>
      <c r="K19" s="895"/>
      <c r="L19" s="896"/>
      <c r="M19" s="1"/>
      <c r="N19" s="39">
        <v>16</v>
      </c>
      <c r="O19" s="908"/>
      <c r="P19" s="909"/>
      <c r="Q19" s="909"/>
      <c r="R19" s="42"/>
    </row>
    <row r="20" spans="1:18" ht="14.45" customHeight="1">
      <c r="A20" s="1"/>
      <c r="B20" s="8">
        <v>17</v>
      </c>
      <c r="C20" s="894"/>
      <c r="D20" s="933"/>
      <c r="E20" s="16"/>
      <c r="F20" s="15"/>
      <c r="G20" s="9"/>
      <c r="H20" s="894"/>
      <c r="I20" s="895"/>
      <c r="J20" s="895"/>
      <c r="K20" s="895"/>
      <c r="L20" s="896"/>
      <c r="M20" s="1"/>
      <c r="N20" s="39">
        <v>17</v>
      </c>
      <c r="O20" s="935"/>
      <c r="P20" s="909"/>
      <c r="Q20" s="909"/>
      <c r="R20" s="42"/>
    </row>
    <row r="21" spans="1:18" ht="14.45" customHeight="1">
      <c r="A21" s="1"/>
      <c r="B21" s="8">
        <v>18</v>
      </c>
      <c r="C21" s="894"/>
      <c r="D21" s="933"/>
      <c r="E21" s="16"/>
      <c r="F21" s="15"/>
      <c r="G21" s="9"/>
      <c r="H21" s="894"/>
      <c r="I21" s="895"/>
      <c r="J21" s="895"/>
      <c r="K21" s="895"/>
      <c r="L21" s="896"/>
      <c r="M21" s="1"/>
      <c r="N21" s="39">
        <v>18</v>
      </c>
      <c r="O21" s="908"/>
      <c r="P21" s="909"/>
      <c r="Q21" s="909"/>
      <c r="R21" s="42"/>
    </row>
    <row r="22" spans="1:18" ht="14.45" customHeight="1">
      <c r="A22" s="1"/>
      <c r="B22" s="8">
        <v>19</v>
      </c>
      <c r="C22" s="894"/>
      <c r="D22" s="933"/>
      <c r="E22" s="16"/>
      <c r="F22" s="15"/>
      <c r="G22" s="9"/>
      <c r="H22" s="894"/>
      <c r="I22" s="895"/>
      <c r="J22" s="895"/>
      <c r="K22" s="895"/>
      <c r="L22" s="896"/>
      <c r="M22" s="1"/>
      <c r="N22" s="39">
        <v>19</v>
      </c>
      <c r="O22" s="908"/>
      <c r="P22" s="909"/>
      <c r="Q22" s="909"/>
      <c r="R22" s="43"/>
    </row>
    <row r="23" spans="1:18" ht="14.45" customHeight="1" thickBot="1">
      <c r="A23" s="1"/>
      <c r="B23" s="27">
        <v>20</v>
      </c>
      <c r="C23" s="897"/>
      <c r="D23" s="932"/>
      <c r="E23" s="49"/>
      <c r="F23" s="31"/>
      <c r="G23" s="50"/>
      <c r="H23" s="897"/>
      <c r="I23" s="898"/>
      <c r="J23" s="898"/>
      <c r="K23" s="898"/>
      <c r="L23" s="899"/>
      <c r="M23" s="1"/>
      <c r="N23" s="40">
        <v>20</v>
      </c>
      <c r="O23" s="918"/>
      <c r="P23" s="919"/>
      <c r="Q23" s="919"/>
      <c r="R23" s="44"/>
    </row>
    <row r="25" spans="1:18" ht="14.45" customHeight="1">
      <c r="N25" s="102"/>
    </row>
  </sheetData>
  <mergeCells count="65">
    <mergeCell ref="C3:D3"/>
    <mergeCell ref="H3:L3"/>
    <mergeCell ref="O3:Q3"/>
    <mergeCell ref="H4:L4"/>
    <mergeCell ref="O4:Q4"/>
    <mergeCell ref="H5:L5"/>
    <mergeCell ref="O5:Q5"/>
    <mergeCell ref="H6:L6"/>
    <mergeCell ref="O6:Q6"/>
    <mergeCell ref="H7:L7"/>
    <mergeCell ref="O7:Q7"/>
    <mergeCell ref="H8:L8"/>
    <mergeCell ref="O8:Q8"/>
    <mergeCell ref="H9:L9"/>
    <mergeCell ref="O9:Q9"/>
    <mergeCell ref="H10:L10"/>
    <mergeCell ref="O10:Q10"/>
    <mergeCell ref="H11:L11"/>
    <mergeCell ref="O11:Q11"/>
    <mergeCell ref="H12:L12"/>
    <mergeCell ref="O12:Q12"/>
    <mergeCell ref="H13:L13"/>
    <mergeCell ref="O13:Q13"/>
    <mergeCell ref="H14:L14"/>
    <mergeCell ref="O14:Q14"/>
    <mergeCell ref="H15:L15"/>
    <mergeCell ref="O15:Q15"/>
    <mergeCell ref="H16:L16"/>
    <mergeCell ref="O16:Q16"/>
    <mergeCell ref="B2:K2"/>
    <mergeCell ref="N2:R2"/>
    <mergeCell ref="H23:L23"/>
    <mergeCell ref="O23:Q23"/>
    <mergeCell ref="H20:L20"/>
    <mergeCell ref="O20:Q20"/>
    <mergeCell ref="H21:L21"/>
    <mergeCell ref="O21:Q21"/>
    <mergeCell ref="H22:L22"/>
    <mergeCell ref="O22:Q22"/>
    <mergeCell ref="H17:L17"/>
    <mergeCell ref="O17:Q17"/>
    <mergeCell ref="H18:L18"/>
    <mergeCell ref="O18:Q18"/>
    <mergeCell ref="H19:L19"/>
    <mergeCell ref="O19:Q19"/>
    <mergeCell ref="C14:D14"/>
    <mergeCell ref="C4:D4"/>
    <mergeCell ref="C5:D5"/>
    <mergeCell ref="C6:D6"/>
    <mergeCell ref="C7:D7"/>
    <mergeCell ref="C9:D9"/>
    <mergeCell ref="C8:D8"/>
    <mergeCell ref="C10:D10"/>
    <mergeCell ref="C11:D11"/>
    <mergeCell ref="C12:D12"/>
    <mergeCell ref="C13:D13"/>
    <mergeCell ref="C21:D21"/>
    <mergeCell ref="C22:D22"/>
    <mergeCell ref="C23:D23"/>
    <mergeCell ref="C15:D15"/>
    <mergeCell ref="C16:D16"/>
    <mergeCell ref="C17:D17"/>
    <mergeCell ref="C18:D18"/>
    <mergeCell ref="C19:D19"/>
    <mergeCell ref="C20:D20"/>
  </mergeCells>
  <phoneticPr fontId="2" type="noConversion"/>
  <conditionalFormatting sqref="F4">
    <cfRule type="cellIs" dxfId="381" priority="82" operator="equal">
      <formula>"√"</formula>
    </cfRule>
  </conditionalFormatting>
  <conditionalFormatting sqref="F5">
    <cfRule type="cellIs" dxfId="380" priority="81" operator="equal">
      <formula>"√"</formula>
    </cfRule>
  </conditionalFormatting>
  <conditionalFormatting sqref="F6">
    <cfRule type="cellIs" dxfId="379" priority="80" operator="equal">
      <formula>"√"</formula>
    </cfRule>
  </conditionalFormatting>
  <conditionalFormatting sqref="F7">
    <cfRule type="cellIs" dxfId="378" priority="79" operator="equal">
      <formula>"√"</formula>
    </cfRule>
  </conditionalFormatting>
  <conditionalFormatting sqref="F8">
    <cfRule type="cellIs" dxfId="377" priority="78" operator="equal">
      <formula>"√"</formula>
    </cfRule>
  </conditionalFormatting>
  <conditionalFormatting sqref="F10">
    <cfRule type="cellIs" dxfId="376" priority="76" operator="equal">
      <formula>"√"</formula>
    </cfRule>
  </conditionalFormatting>
  <conditionalFormatting sqref="F13">
    <cfRule type="cellIs" dxfId="375" priority="73" operator="equal">
      <formula>"√"</formula>
    </cfRule>
  </conditionalFormatting>
  <conditionalFormatting sqref="F12">
    <cfRule type="cellIs" dxfId="374" priority="74" operator="equal">
      <formula>"√"</formula>
    </cfRule>
  </conditionalFormatting>
  <conditionalFormatting sqref="F14">
    <cfRule type="cellIs" dxfId="373" priority="72" operator="equal">
      <formula>"√"</formula>
    </cfRule>
  </conditionalFormatting>
  <conditionalFormatting sqref="F15">
    <cfRule type="cellIs" dxfId="372" priority="71" operator="equal">
      <formula>"√"</formula>
    </cfRule>
  </conditionalFormatting>
  <conditionalFormatting sqref="F16">
    <cfRule type="cellIs" dxfId="371" priority="70" operator="equal">
      <formula>"√"</formula>
    </cfRule>
  </conditionalFormatting>
  <conditionalFormatting sqref="F17">
    <cfRule type="cellIs" dxfId="370" priority="69" operator="equal">
      <formula>"√"</formula>
    </cfRule>
  </conditionalFormatting>
  <conditionalFormatting sqref="F18">
    <cfRule type="cellIs" dxfId="369" priority="68" operator="equal">
      <formula>"√"</formula>
    </cfRule>
  </conditionalFormatting>
  <conditionalFormatting sqref="F19">
    <cfRule type="cellIs" dxfId="368" priority="67" operator="equal">
      <formula>"√"</formula>
    </cfRule>
  </conditionalFormatting>
  <conditionalFormatting sqref="F20">
    <cfRule type="cellIs" dxfId="367" priority="66" operator="equal">
      <formula>"√"</formula>
    </cfRule>
  </conditionalFormatting>
  <conditionalFormatting sqref="F21">
    <cfRule type="cellIs" dxfId="366" priority="65" operator="equal">
      <formula>"√"</formula>
    </cfRule>
  </conditionalFormatting>
  <conditionalFormatting sqref="F22">
    <cfRule type="cellIs" dxfId="365" priority="64" operator="equal">
      <formula>"√"</formula>
    </cfRule>
  </conditionalFormatting>
  <conditionalFormatting sqref="F23">
    <cfRule type="cellIs" dxfId="364" priority="63" operator="equal">
      <formula>"√"</formula>
    </cfRule>
  </conditionalFormatting>
  <conditionalFormatting sqref="R4">
    <cfRule type="cellIs" dxfId="363" priority="22" operator="equal">
      <formula>"√"</formula>
    </cfRule>
  </conditionalFormatting>
  <conditionalFormatting sqref="R5">
    <cfRule type="cellIs" dxfId="362" priority="21" operator="equal">
      <formula>"√"</formula>
    </cfRule>
  </conditionalFormatting>
  <conditionalFormatting sqref="R6">
    <cfRule type="cellIs" dxfId="361" priority="20" operator="equal">
      <formula>"√"</formula>
    </cfRule>
  </conditionalFormatting>
  <conditionalFormatting sqref="R7">
    <cfRule type="cellIs" dxfId="360" priority="19" operator="equal">
      <formula>"√"</formula>
    </cfRule>
  </conditionalFormatting>
  <conditionalFormatting sqref="R8">
    <cfRule type="cellIs" dxfId="359" priority="18" operator="equal">
      <formula>"√"</formula>
    </cfRule>
  </conditionalFormatting>
  <conditionalFormatting sqref="R9">
    <cfRule type="cellIs" dxfId="358" priority="17" operator="equal">
      <formula>"√"</formula>
    </cfRule>
  </conditionalFormatting>
  <conditionalFormatting sqref="R10">
    <cfRule type="cellIs" dxfId="357" priority="16" operator="equal">
      <formula>"√"</formula>
    </cfRule>
  </conditionalFormatting>
  <conditionalFormatting sqref="R11">
    <cfRule type="cellIs" dxfId="356" priority="15" operator="equal">
      <formula>"√"</formula>
    </cfRule>
  </conditionalFormatting>
  <conditionalFormatting sqref="R16">
    <cfRule type="cellIs" dxfId="355" priority="11" operator="equal">
      <formula>"√"</formula>
    </cfRule>
  </conditionalFormatting>
  <conditionalFormatting sqref="R17">
    <cfRule type="cellIs" dxfId="354" priority="10" operator="equal">
      <formula>"√"</formula>
    </cfRule>
  </conditionalFormatting>
  <conditionalFormatting sqref="R18">
    <cfRule type="cellIs" dxfId="353" priority="9" operator="equal">
      <formula>"√"</formula>
    </cfRule>
  </conditionalFormatting>
  <conditionalFormatting sqref="R19">
    <cfRule type="cellIs" dxfId="352" priority="8" operator="equal">
      <formula>"√"</formula>
    </cfRule>
  </conditionalFormatting>
  <conditionalFormatting sqref="R20">
    <cfRule type="cellIs" dxfId="351" priority="7" operator="equal">
      <formula>"√"</formula>
    </cfRule>
  </conditionalFormatting>
  <conditionalFormatting sqref="R21">
    <cfRule type="cellIs" dxfId="350" priority="6" operator="equal">
      <formula>"√"</formula>
    </cfRule>
  </conditionalFormatting>
  <conditionalFormatting sqref="R13">
    <cfRule type="cellIs" dxfId="349" priority="5" operator="equal">
      <formula>"√"</formula>
    </cfRule>
  </conditionalFormatting>
  <conditionalFormatting sqref="R12">
    <cfRule type="cellIs" dxfId="348" priority="14" operator="equal">
      <formula>"√"</formula>
    </cfRule>
  </conditionalFormatting>
  <conditionalFormatting sqref="F9">
    <cfRule type="cellIs" dxfId="347" priority="4" operator="equal">
      <formula>"√"</formula>
    </cfRule>
  </conditionalFormatting>
  <conditionalFormatting sqref="R14">
    <cfRule type="cellIs" dxfId="346" priority="3" operator="equal">
      <formula>"√"</formula>
    </cfRule>
  </conditionalFormatting>
  <conditionalFormatting sqref="F11">
    <cfRule type="cellIs" dxfId="345" priority="2" operator="equal">
      <formula>"√"</formula>
    </cfRule>
  </conditionalFormatting>
  <conditionalFormatting sqref="R15">
    <cfRule type="cellIs" dxfId="344" priority="1" operator="equal">
      <formula>"√"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980D8-B1A6-436A-B406-42F01CA954AC}">
  <dimension ref="A1:R53"/>
  <sheetViews>
    <sheetView workbookViewId="0">
      <selection activeCell="O23" sqref="O23:Q23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515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"&amp;COUNTIF(F4:F53,"√") &amp; "개"</f>
        <v>완료 17개</v>
      </c>
      <c r="M2" s="2"/>
      <c r="N2" s="921" t="s">
        <v>315</v>
      </c>
      <c r="O2" s="922"/>
      <c r="P2" s="922"/>
      <c r="Q2" s="922"/>
      <c r="R2" s="923"/>
    </row>
    <row r="3" spans="1:18" ht="14.45" customHeight="1">
      <c r="A3" s="2"/>
      <c r="B3" s="5" t="s">
        <v>214</v>
      </c>
      <c r="C3" s="936" t="s">
        <v>515</v>
      </c>
      <c r="D3" s="912"/>
      <c r="E3" s="6" t="s">
        <v>321</v>
      </c>
      <c r="F3" s="7" t="s">
        <v>310</v>
      </c>
      <c r="G3" s="37" t="s">
        <v>379</v>
      </c>
      <c r="H3" s="913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02" t="s">
        <v>787</v>
      </c>
      <c r="D4" s="933"/>
      <c r="E4" s="11"/>
      <c r="F4" s="12" t="s">
        <v>226</v>
      </c>
      <c r="G4" s="18" t="s">
        <v>831</v>
      </c>
      <c r="H4" s="934" t="s">
        <v>836</v>
      </c>
      <c r="I4" s="895"/>
      <c r="J4" s="895"/>
      <c r="K4" s="895"/>
      <c r="L4" s="896"/>
      <c r="M4" s="1"/>
      <c r="N4" s="39">
        <v>2</v>
      </c>
      <c r="O4" s="908" t="s">
        <v>495</v>
      </c>
      <c r="P4" s="909"/>
      <c r="Q4" s="909"/>
      <c r="R4" s="42" t="s">
        <v>226</v>
      </c>
    </row>
    <row r="5" spans="1:18" ht="14.45" customHeight="1">
      <c r="A5" s="1"/>
      <c r="B5" s="8">
        <v>2</v>
      </c>
      <c r="C5" s="902" t="s">
        <v>788</v>
      </c>
      <c r="D5" s="933"/>
      <c r="E5" s="14"/>
      <c r="F5" s="15"/>
      <c r="G5" s="18" t="s">
        <v>832</v>
      </c>
      <c r="H5" s="900" t="s">
        <v>1067</v>
      </c>
      <c r="I5" s="895"/>
      <c r="J5" s="895"/>
      <c r="K5" s="895"/>
      <c r="L5" s="896"/>
      <c r="M5" s="1"/>
      <c r="N5" s="39">
        <v>4</v>
      </c>
      <c r="O5" s="908" t="s">
        <v>496</v>
      </c>
      <c r="P5" s="909"/>
      <c r="Q5" s="909"/>
      <c r="R5" s="42" t="s">
        <v>226</v>
      </c>
    </row>
    <row r="6" spans="1:18" ht="14.45" customHeight="1">
      <c r="A6" s="1"/>
      <c r="B6" s="8">
        <v>3</v>
      </c>
      <c r="C6" s="902" t="s">
        <v>789</v>
      </c>
      <c r="D6" s="933"/>
      <c r="E6" s="14"/>
      <c r="F6" s="15" t="s">
        <v>226</v>
      </c>
      <c r="G6" s="75" t="s">
        <v>833</v>
      </c>
      <c r="H6" s="934" t="s">
        <v>837</v>
      </c>
      <c r="I6" s="895"/>
      <c r="J6" s="895"/>
      <c r="K6" s="895"/>
      <c r="L6" s="896"/>
      <c r="M6" s="1"/>
      <c r="N6" s="39">
        <v>6</v>
      </c>
      <c r="O6" s="908" t="s">
        <v>497</v>
      </c>
      <c r="P6" s="909"/>
      <c r="Q6" s="909"/>
      <c r="R6" s="42" t="s">
        <v>226</v>
      </c>
    </row>
    <row r="7" spans="1:18" ht="14.45" customHeight="1">
      <c r="A7" s="1"/>
      <c r="B7" s="8">
        <v>4</v>
      </c>
      <c r="C7" s="902" t="s">
        <v>790</v>
      </c>
      <c r="D7" s="933"/>
      <c r="E7" s="14"/>
      <c r="F7" s="15"/>
      <c r="G7" s="18" t="s">
        <v>551</v>
      </c>
      <c r="H7" s="900" t="s">
        <v>1526</v>
      </c>
      <c r="I7" s="895"/>
      <c r="J7" s="895"/>
      <c r="K7" s="895"/>
      <c r="L7" s="896"/>
      <c r="M7" s="1"/>
      <c r="N7" s="39">
        <v>8</v>
      </c>
      <c r="O7" s="908" t="s">
        <v>498</v>
      </c>
      <c r="P7" s="909"/>
      <c r="Q7" s="909"/>
      <c r="R7" s="42" t="s">
        <v>226</v>
      </c>
    </row>
    <row r="8" spans="1:18" ht="14.45" customHeight="1">
      <c r="A8" s="1"/>
      <c r="B8" s="8">
        <v>5</v>
      </c>
      <c r="C8" s="902" t="s">
        <v>791</v>
      </c>
      <c r="D8" s="933"/>
      <c r="E8" s="14"/>
      <c r="F8" s="15" t="s">
        <v>226</v>
      </c>
      <c r="G8" s="75" t="s">
        <v>833</v>
      </c>
      <c r="H8" s="934" t="s">
        <v>838</v>
      </c>
      <c r="I8" s="895"/>
      <c r="J8" s="895"/>
      <c r="K8" s="895"/>
      <c r="L8" s="896"/>
      <c r="M8" s="1"/>
      <c r="N8" s="39">
        <v>10</v>
      </c>
      <c r="O8" s="908" t="s">
        <v>442</v>
      </c>
      <c r="P8" s="909"/>
      <c r="Q8" s="909"/>
      <c r="R8" s="42" t="s">
        <v>226</v>
      </c>
    </row>
    <row r="9" spans="1:18" ht="14.45" customHeight="1">
      <c r="A9" s="1"/>
      <c r="B9" s="8">
        <v>6</v>
      </c>
      <c r="C9" s="902" t="s">
        <v>792</v>
      </c>
      <c r="D9" s="933"/>
      <c r="E9" s="16"/>
      <c r="F9" s="15"/>
      <c r="G9" s="18" t="s">
        <v>551</v>
      </c>
      <c r="H9" s="900" t="s">
        <v>1066</v>
      </c>
      <c r="I9" s="895"/>
      <c r="J9" s="895"/>
      <c r="K9" s="895"/>
      <c r="L9" s="896"/>
      <c r="M9" s="1"/>
      <c r="N9" s="39">
        <v>12</v>
      </c>
      <c r="O9" s="908" t="s">
        <v>495</v>
      </c>
      <c r="P9" s="909"/>
      <c r="Q9" s="909"/>
      <c r="R9" s="42" t="s">
        <v>226</v>
      </c>
    </row>
    <row r="10" spans="1:18" ht="14.45" customHeight="1">
      <c r="A10" s="1"/>
      <c r="B10" s="8">
        <v>7</v>
      </c>
      <c r="C10" s="902" t="s">
        <v>793</v>
      </c>
      <c r="D10" s="933"/>
      <c r="E10" s="16"/>
      <c r="F10" s="15" t="s">
        <v>226</v>
      </c>
      <c r="G10" s="75" t="s">
        <v>833</v>
      </c>
      <c r="H10" s="902" t="s">
        <v>839</v>
      </c>
      <c r="I10" s="895"/>
      <c r="J10" s="895"/>
      <c r="K10" s="895"/>
      <c r="L10" s="896"/>
      <c r="M10" s="1"/>
      <c r="N10" s="39">
        <v>14</v>
      </c>
      <c r="O10" s="908" t="s">
        <v>499</v>
      </c>
      <c r="P10" s="909"/>
      <c r="Q10" s="909"/>
      <c r="R10" s="42" t="s">
        <v>226</v>
      </c>
    </row>
    <row r="11" spans="1:18" ht="14.45" customHeight="1">
      <c r="A11" s="1"/>
      <c r="B11" s="8">
        <v>8</v>
      </c>
      <c r="C11" s="902" t="s">
        <v>794</v>
      </c>
      <c r="D11" s="933"/>
      <c r="E11" s="16"/>
      <c r="F11" s="15"/>
      <c r="G11" s="18" t="s">
        <v>551</v>
      </c>
      <c r="H11" s="894" t="s">
        <v>1527</v>
      </c>
      <c r="I11" s="895"/>
      <c r="J11" s="895"/>
      <c r="K11" s="895"/>
      <c r="L11" s="896"/>
      <c r="M11" s="1"/>
      <c r="N11" s="39">
        <v>16</v>
      </c>
      <c r="O11" s="908" t="s">
        <v>495</v>
      </c>
      <c r="P11" s="909"/>
      <c r="Q11" s="909"/>
      <c r="R11" s="42" t="s">
        <v>226</v>
      </c>
    </row>
    <row r="12" spans="1:18" ht="14.45" customHeight="1">
      <c r="A12" s="1"/>
      <c r="B12" s="8">
        <v>9</v>
      </c>
      <c r="C12" s="902" t="s">
        <v>795</v>
      </c>
      <c r="D12" s="933"/>
      <c r="E12" s="16"/>
      <c r="F12" s="15"/>
      <c r="G12" s="18" t="s">
        <v>548</v>
      </c>
      <c r="H12" s="902"/>
      <c r="I12" s="895"/>
      <c r="J12" s="895"/>
      <c r="K12" s="895"/>
      <c r="L12" s="896"/>
      <c r="M12" s="1"/>
      <c r="N12" s="39">
        <v>18</v>
      </c>
      <c r="O12" s="908" t="s">
        <v>500</v>
      </c>
      <c r="P12" s="909"/>
      <c r="Q12" s="909"/>
      <c r="R12" s="42" t="s">
        <v>226</v>
      </c>
    </row>
    <row r="13" spans="1:18" ht="14.45" customHeight="1">
      <c r="A13" s="1"/>
      <c r="B13" s="8">
        <v>10</v>
      </c>
      <c r="C13" s="902" t="s">
        <v>796</v>
      </c>
      <c r="D13" s="933"/>
      <c r="E13" s="16"/>
      <c r="F13" s="15" t="s">
        <v>226</v>
      </c>
      <c r="G13" s="75" t="s">
        <v>833</v>
      </c>
      <c r="H13" s="902" t="s">
        <v>840</v>
      </c>
      <c r="I13" s="895"/>
      <c r="J13" s="895"/>
      <c r="K13" s="895"/>
      <c r="L13" s="896"/>
      <c r="M13" s="1"/>
      <c r="N13" s="39">
        <v>20</v>
      </c>
      <c r="O13" s="908" t="s">
        <v>501</v>
      </c>
      <c r="P13" s="909"/>
      <c r="Q13" s="909"/>
      <c r="R13" s="42" t="s">
        <v>226</v>
      </c>
    </row>
    <row r="14" spans="1:18" ht="14.45" customHeight="1">
      <c r="A14" s="1"/>
      <c r="B14" s="8">
        <v>11</v>
      </c>
      <c r="C14" s="902" t="s">
        <v>797</v>
      </c>
      <c r="D14" s="933"/>
      <c r="E14" s="16"/>
      <c r="F14" s="15"/>
      <c r="G14" s="18" t="s">
        <v>832</v>
      </c>
      <c r="H14" s="894" t="s">
        <v>841</v>
      </c>
      <c r="I14" s="895"/>
      <c r="J14" s="895"/>
      <c r="K14" s="895"/>
      <c r="L14" s="896"/>
      <c r="M14" s="1"/>
      <c r="N14" s="39">
        <v>22</v>
      </c>
      <c r="O14" s="908" t="s">
        <v>495</v>
      </c>
      <c r="P14" s="909"/>
      <c r="Q14" s="909"/>
      <c r="R14" s="42" t="s">
        <v>226</v>
      </c>
    </row>
    <row r="15" spans="1:18" ht="14.45" customHeight="1">
      <c r="A15" s="1"/>
      <c r="B15" s="8">
        <v>12</v>
      </c>
      <c r="C15" s="902" t="s">
        <v>798</v>
      </c>
      <c r="D15" s="933"/>
      <c r="E15" s="16"/>
      <c r="F15" s="15" t="s">
        <v>226</v>
      </c>
      <c r="G15" s="18" t="s">
        <v>835</v>
      </c>
      <c r="H15" s="894" t="s">
        <v>847</v>
      </c>
      <c r="I15" s="895"/>
      <c r="J15" s="895"/>
      <c r="K15" s="895"/>
      <c r="L15" s="896"/>
      <c r="M15" s="1"/>
      <c r="N15" s="39">
        <v>24</v>
      </c>
      <c r="O15" s="908" t="s">
        <v>502</v>
      </c>
      <c r="P15" s="909"/>
      <c r="Q15" s="909"/>
      <c r="R15" s="42" t="s">
        <v>226</v>
      </c>
    </row>
    <row r="16" spans="1:18" ht="14.45" customHeight="1">
      <c r="A16" s="1"/>
      <c r="B16" s="8">
        <v>13</v>
      </c>
      <c r="C16" s="902" t="s">
        <v>799</v>
      </c>
      <c r="D16" s="933"/>
      <c r="E16" s="16"/>
      <c r="F16" s="15" t="s">
        <v>226</v>
      </c>
      <c r="G16" s="18" t="s">
        <v>835</v>
      </c>
      <c r="H16" s="894" t="s">
        <v>842</v>
      </c>
      <c r="I16" s="895"/>
      <c r="J16" s="895"/>
      <c r="K16" s="895"/>
      <c r="L16" s="896"/>
      <c r="M16" s="1"/>
      <c r="N16" s="39">
        <v>26</v>
      </c>
      <c r="O16" s="908" t="s">
        <v>503</v>
      </c>
      <c r="P16" s="909"/>
      <c r="Q16" s="909"/>
      <c r="R16" s="42" t="s">
        <v>226</v>
      </c>
    </row>
    <row r="17" spans="1:18" ht="14.45" customHeight="1">
      <c r="A17" s="1"/>
      <c r="B17" s="8">
        <v>14</v>
      </c>
      <c r="C17" s="902" t="s">
        <v>800</v>
      </c>
      <c r="D17" s="933"/>
      <c r="E17" s="16"/>
      <c r="F17" s="15"/>
      <c r="G17" s="18" t="s">
        <v>835</v>
      </c>
      <c r="H17" s="894" t="s">
        <v>843</v>
      </c>
      <c r="I17" s="895"/>
      <c r="J17" s="895"/>
      <c r="K17" s="895"/>
      <c r="L17" s="896"/>
      <c r="M17" s="1"/>
      <c r="N17" s="39">
        <v>28</v>
      </c>
      <c r="O17" s="908" t="s">
        <v>504</v>
      </c>
      <c r="P17" s="909"/>
      <c r="Q17" s="909"/>
      <c r="R17" s="42" t="s">
        <v>226</v>
      </c>
    </row>
    <row r="18" spans="1:18" ht="14.45" customHeight="1">
      <c r="A18" s="1"/>
      <c r="B18" s="8">
        <v>15</v>
      </c>
      <c r="C18" s="902" t="s">
        <v>801</v>
      </c>
      <c r="D18" s="933"/>
      <c r="E18" s="16"/>
      <c r="F18" s="15" t="s">
        <v>226</v>
      </c>
      <c r="G18" s="18" t="s">
        <v>835</v>
      </c>
      <c r="H18" s="894" t="s">
        <v>844</v>
      </c>
      <c r="I18" s="895"/>
      <c r="J18" s="895"/>
      <c r="K18" s="895"/>
      <c r="L18" s="896"/>
      <c r="M18" s="1"/>
      <c r="N18" s="39">
        <v>30</v>
      </c>
      <c r="O18" s="908" t="s">
        <v>506</v>
      </c>
      <c r="P18" s="909"/>
      <c r="Q18" s="909"/>
      <c r="R18" s="42" t="s">
        <v>226</v>
      </c>
    </row>
    <row r="19" spans="1:18" ht="14.45" customHeight="1">
      <c r="A19" s="1"/>
      <c r="B19" s="8">
        <v>16</v>
      </c>
      <c r="C19" s="902" t="s">
        <v>802</v>
      </c>
      <c r="D19" s="933"/>
      <c r="E19" s="16"/>
      <c r="F19" s="15" t="s">
        <v>226</v>
      </c>
      <c r="G19" s="18" t="s">
        <v>835</v>
      </c>
      <c r="H19" s="894" t="s">
        <v>845</v>
      </c>
      <c r="I19" s="895"/>
      <c r="J19" s="895"/>
      <c r="K19" s="895"/>
      <c r="L19" s="896"/>
      <c r="M19" s="1"/>
      <c r="N19" s="39">
        <v>32</v>
      </c>
      <c r="O19" s="908" t="s">
        <v>495</v>
      </c>
      <c r="P19" s="909"/>
      <c r="Q19" s="909"/>
      <c r="R19" s="42" t="s">
        <v>226</v>
      </c>
    </row>
    <row r="20" spans="1:18" ht="14.45" customHeight="1">
      <c r="A20" s="1"/>
      <c r="B20" s="8">
        <v>17</v>
      </c>
      <c r="C20" s="902" t="s">
        <v>803</v>
      </c>
      <c r="D20" s="933"/>
      <c r="E20" s="16"/>
      <c r="F20" s="15" t="s">
        <v>226</v>
      </c>
      <c r="G20" s="18" t="s">
        <v>835</v>
      </c>
      <c r="H20" s="894" t="s">
        <v>846</v>
      </c>
      <c r="I20" s="895"/>
      <c r="J20" s="895"/>
      <c r="K20" s="895"/>
      <c r="L20" s="896"/>
      <c r="M20" s="1"/>
      <c r="N20" s="39">
        <v>34</v>
      </c>
      <c r="O20" s="908" t="s">
        <v>465</v>
      </c>
      <c r="P20" s="909"/>
      <c r="Q20" s="909"/>
      <c r="R20" s="42" t="s">
        <v>226</v>
      </c>
    </row>
    <row r="21" spans="1:18" ht="14.45" customHeight="1">
      <c r="A21" s="1"/>
      <c r="B21" s="8">
        <v>18</v>
      </c>
      <c r="C21" s="902" t="s">
        <v>804</v>
      </c>
      <c r="D21" s="933"/>
      <c r="E21" s="16"/>
      <c r="F21" s="15"/>
      <c r="G21" s="18" t="s">
        <v>834</v>
      </c>
      <c r="H21" s="894"/>
      <c r="I21" s="895"/>
      <c r="J21" s="895"/>
      <c r="K21" s="895"/>
      <c r="L21" s="896"/>
      <c r="M21" s="1"/>
      <c r="N21" s="39">
        <v>36</v>
      </c>
      <c r="O21" s="908" t="s">
        <v>507</v>
      </c>
      <c r="P21" s="909"/>
      <c r="Q21" s="909"/>
      <c r="R21" s="42" t="s">
        <v>226</v>
      </c>
    </row>
    <row r="22" spans="1:18" ht="14.45" customHeight="1">
      <c r="A22" s="1"/>
      <c r="B22" s="8">
        <v>19</v>
      </c>
      <c r="C22" s="902" t="s">
        <v>805</v>
      </c>
      <c r="D22" s="933"/>
      <c r="E22" s="16"/>
      <c r="F22" s="15" t="s">
        <v>226</v>
      </c>
      <c r="G22" s="18" t="s">
        <v>835</v>
      </c>
      <c r="H22" s="894" t="s">
        <v>848</v>
      </c>
      <c r="I22" s="895"/>
      <c r="J22" s="895"/>
      <c r="K22" s="895"/>
      <c r="L22" s="896"/>
      <c r="M22" s="1"/>
      <c r="N22" s="39">
        <v>38</v>
      </c>
      <c r="O22" s="908" t="s">
        <v>509</v>
      </c>
      <c r="P22" s="909"/>
      <c r="Q22" s="909"/>
      <c r="R22" s="42" t="s">
        <v>226</v>
      </c>
    </row>
    <row r="23" spans="1:18" ht="14.45" customHeight="1">
      <c r="A23" s="1"/>
      <c r="B23" s="8">
        <v>20</v>
      </c>
      <c r="C23" s="902" t="s">
        <v>806</v>
      </c>
      <c r="D23" s="933"/>
      <c r="E23" s="32"/>
      <c r="F23" s="15"/>
      <c r="G23" s="18" t="s">
        <v>551</v>
      </c>
      <c r="H23" s="894" t="s">
        <v>849</v>
      </c>
      <c r="I23" s="895"/>
      <c r="J23" s="895"/>
      <c r="K23" s="895"/>
      <c r="L23" s="896"/>
      <c r="M23" s="1"/>
      <c r="N23" s="39">
        <v>40</v>
      </c>
      <c r="O23" s="908" t="s">
        <v>511</v>
      </c>
      <c r="P23" s="909"/>
      <c r="Q23" s="909"/>
      <c r="R23" s="43"/>
    </row>
    <row r="24" spans="1:18" ht="14.45" customHeight="1">
      <c r="A24" s="1"/>
      <c r="B24" s="8">
        <v>21</v>
      </c>
      <c r="C24" s="902" t="s">
        <v>807</v>
      </c>
      <c r="D24" s="933"/>
      <c r="E24" s="16"/>
      <c r="F24" s="15"/>
      <c r="G24" s="18" t="s">
        <v>551</v>
      </c>
      <c r="H24" s="894" t="s">
        <v>850</v>
      </c>
      <c r="I24" s="895"/>
      <c r="J24" s="895"/>
      <c r="K24" s="895"/>
      <c r="L24" s="896"/>
      <c r="M24" s="1"/>
      <c r="N24" s="39">
        <v>42</v>
      </c>
      <c r="O24" s="908" t="s">
        <v>471</v>
      </c>
      <c r="P24" s="909"/>
      <c r="Q24" s="909"/>
      <c r="R24" s="43"/>
    </row>
    <row r="25" spans="1:18" ht="14.45" customHeight="1">
      <c r="A25" s="1"/>
      <c r="B25" s="8">
        <v>22</v>
      </c>
      <c r="C25" s="902" t="s">
        <v>808</v>
      </c>
      <c r="D25" s="933"/>
      <c r="E25" s="16"/>
      <c r="F25" s="15" t="s">
        <v>226</v>
      </c>
      <c r="G25" s="35" t="s">
        <v>831</v>
      </c>
      <c r="H25" s="894" t="s">
        <v>851</v>
      </c>
      <c r="I25" s="895"/>
      <c r="J25" s="895"/>
      <c r="K25" s="895"/>
      <c r="L25" s="896"/>
      <c r="M25" s="1"/>
      <c r="N25" s="39">
        <v>44</v>
      </c>
      <c r="O25" s="908" t="s">
        <v>510</v>
      </c>
      <c r="P25" s="909"/>
      <c r="Q25" s="909"/>
      <c r="R25" s="43"/>
    </row>
    <row r="26" spans="1:18" ht="14.45" customHeight="1">
      <c r="A26" s="1"/>
      <c r="B26" s="8">
        <v>23</v>
      </c>
      <c r="C26" s="902" t="s">
        <v>809</v>
      </c>
      <c r="D26" s="933"/>
      <c r="E26" s="16"/>
      <c r="F26" s="15" t="s">
        <v>226</v>
      </c>
      <c r="G26" s="75" t="s">
        <v>833</v>
      </c>
      <c r="H26" s="902" t="s">
        <v>852</v>
      </c>
      <c r="I26" s="895"/>
      <c r="J26" s="895"/>
      <c r="K26" s="895"/>
      <c r="L26" s="896"/>
      <c r="M26" s="1"/>
      <c r="N26" s="39">
        <v>46</v>
      </c>
      <c r="O26" s="904"/>
      <c r="P26" s="905"/>
      <c r="Q26" s="905"/>
      <c r="R26" s="43"/>
    </row>
    <row r="27" spans="1:18" ht="14.45" customHeight="1">
      <c r="A27" s="1"/>
      <c r="B27" s="8">
        <v>24</v>
      </c>
      <c r="C27" s="902" t="s">
        <v>810</v>
      </c>
      <c r="D27" s="933"/>
      <c r="E27" s="16"/>
      <c r="F27" s="15" t="s">
        <v>226</v>
      </c>
      <c r="G27" s="18" t="s">
        <v>835</v>
      </c>
      <c r="H27" s="894" t="s">
        <v>853</v>
      </c>
      <c r="I27" s="895"/>
      <c r="J27" s="895"/>
      <c r="K27" s="895"/>
      <c r="L27" s="896"/>
      <c r="M27" s="1"/>
      <c r="N27" s="39">
        <v>48</v>
      </c>
      <c r="O27" s="904"/>
      <c r="P27" s="905"/>
      <c r="Q27" s="905"/>
      <c r="R27" s="43"/>
    </row>
    <row r="28" spans="1:18" ht="14.45" customHeight="1" thickBot="1">
      <c r="A28" s="1"/>
      <c r="B28" s="8">
        <v>25</v>
      </c>
      <c r="C28" s="902" t="s">
        <v>811</v>
      </c>
      <c r="D28" s="933"/>
      <c r="E28" s="16"/>
      <c r="F28" s="15"/>
      <c r="G28" s="18" t="s">
        <v>1528</v>
      </c>
      <c r="H28" s="894" t="s">
        <v>1529</v>
      </c>
      <c r="I28" s="895"/>
      <c r="J28" s="895"/>
      <c r="K28" s="895"/>
      <c r="L28" s="896"/>
      <c r="M28" s="1"/>
      <c r="N28" s="40">
        <v>50</v>
      </c>
      <c r="O28" s="906"/>
      <c r="P28" s="907"/>
      <c r="Q28" s="907"/>
      <c r="R28" s="44"/>
    </row>
    <row r="29" spans="1:18" ht="14.45" customHeight="1">
      <c r="A29" s="1"/>
      <c r="B29" s="8">
        <v>26</v>
      </c>
      <c r="C29" s="902" t="s">
        <v>812</v>
      </c>
      <c r="D29" s="933"/>
      <c r="E29" s="16"/>
      <c r="F29" s="15"/>
      <c r="G29" s="18" t="s">
        <v>1528</v>
      </c>
      <c r="H29" s="894" t="s">
        <v>1529</v>
      </c>
      <c r="I29" s="895"/>
      <c r="J29" s="895"/>
      <c r="K29" s="895"/>
      <c r="L29" s="896"/>
      <c r="M29" s="1"/>
    </row>
    <row r="30" spans="1:18" ht="14.45" customHeight="1">
      <c r="A30" s="1"/>
      <c r="B30" s="8">
        <v>27</v>
      </c>
      <c r="C30" s="902" t="s">
        <v>813</v>
      </c>
      <c r="D30" s="933"/>
      <c r="E30" s="16"/>
      <c r="F30" s="15"/>
      <c r="G30" s="35" t="s">
        <v>346</v>
      </c>
      <c r="H30" s="894" t="s">
        <v>1530</v>
      </c>
      <c r="I30" s="895"/>
      <c r="J30" s="895"/>
      <c r="K30" s="895"/>
      <c r="L30" s="896"/>
      <c r="M30" s="1"/>
      <c r="N30" s="102"/>
    </row>
    <row r="31" spans="1:18" ht="14.45" customHeight="1">
      <c r="A31" s="1"/>
      <c r="B31" s="8">
        <v>28</v>
      </c>
      <c r="C31" s="902" t="s">
        <v>814</v>
      </c>
      <c r="D31" s="933"/>
      <c r="E31" s="16"/>
      <c r="F31" s="15"/>
      <c r="G31" s="35" t="s">
        <v>551</v>
      </c>
      <c r="H31" s="902" t="s">
        <v>856</v>
      </c>
      <c r="I31" s="895"/>
      <c r="J31" s="895"/>
      <c r="K31" s="895"/>
      <c r="L31" s="896"/>
      <c r="M31" s="1"/>
    </row>
    <row r="32" spans="1:18" ht="14.45" customHeight="1">
      <c r="A32" s="1"/>
      <c r="B32" s="8">
        <v>29</v>
      </c>
      <c r="C32" s="902" t="s">
        <v>815</v>
      </c>
      <c r="D32" s="933"/>
      <c r="E32" s="16"/>
      <c r="F32" s="15" t="s">
        <v>226</v>
      </c>
      <c r="G32" s="35" t="s">
        <v>322</v>
      </c>
      <c r="H32" s="894" t="s">
        <v>854</v>
      </c>
      <c r="I32" s="895"/>
      <c r="J32" s="895"/>
      <c r="K32" s="895"/>
      <c r="L32" s="896"/>
      <c r="M32" s="1"/>
    </row>
    <row r="33" spans="1:13" ht="14.45" customHeight="1">
      <c r="A33" s="1"/>
      <c r="B33" s="8">
        <v>30</v>
      </c>
      <c r="C33" s="902" t="s">
        <v>816</v>
      </c>
      <c r="D33" s="933"/>
      <c r="E33" s="16"/>
      <c r="F33" s="15"/>
      <c r="G33" s="18" t="s">
        <v>1528</v>
      </c>
      <c r="H33" s="934" t="s">
        <v>1531</v>
      </c>
      <c r="I33" s="895"/>
      <c r="J33" s="895"/>
      <c r="K33" s="895"/>
      <c r="L33" s="896"/>
      <c r="M33" s="1"/>
    </row>
    <row r="34" spans="1:13" ht="14.45" customHeight="1">
      <c r="A34" s="1"/>
      <c r="B34" s="8">
        <v>31</v>
      </c>
      <c r="C34" s="902" t="s">
        <v>817</v>
      </c>
      <c r="D34" s="933"/>
      <c r="E34" s="32"/>
      <c r="F34" s="15"/>
      <c r="G34" s="35" t="s">
        <v>832</v>
      </c>
      <c r="H34" s="902" t="s">
        <v>857</v>
      </c>
      <c r="I34" s="895"/>
      <c r="J34" s="895"/>
      <c r="K34" s="895"/>
      <c r="L34" s="896"/>
      <c r="M34" s="1"/>
    </row>
    <row r="35" spans="1:13" ht="14.45" customHeight="1">
      <c r="A35" s="1"/>
      <c r="B35" s="8">
        <v>32</v>
      </c>
      <c r="C35" s="902" t="s">
        <v>818</v>
      </c>
      <c r="D35" s="933"/>
      <c r="E35" s="16"/>
      <c r="F35" s="15" t="s">
        <v>226</v>
      </c>
      <c r="G35" s="75" t="s">
        <v>833</v>
      </c>
      <c r="H35" s="902" t="s">
        <v>855</v>
      </c>
      <c r="I35" s="895"/>
      <c r="J35" s="895"/>
      <c r="K35" s="895"/>
      <c r="L35" s="896"/>
      <c r="M35" s="1"/>
    </row>
    <row r="36" spans="1:13" ht="14.45" customHeight="1">
      <c r="A36" s="1"/>
      <c r="B36" s="8">
        <v>33</v>
      </c>
      <c r="C36" s="902" t="s">
        <v>819</v>
      </c>
      <c r="D36" s="933"/>
      <c r="E36" s="16"/>
      <c r="F36" s="15"/>
      <c r="G36" s="18" t="s">
        <v>1528</v>
      </c>
      <c r="H36" s="934" t="s">
        <v>1531</v>
      </c>
      <c r="I36" s="895"/>
      <c r="J36" s="895"/>
      <c r="K36" s="895"/>
      <c r="L36" s="896"/>
      <c r="M36" s="1"/>
    </row>
    <row r="37" spans="1:13" ht="14.45" customHeight="1">
      <c r="A37" s="1"/>
      <c r="B37" s="8">
        <v>34</v>
      </c>
      <c r="C37" s="902" t="s">
        <v>820</v>
      </c>
      <c r="D37" s="933"/>
      <c r="E37" s="16"/>
      <c r="F37" s="15"/>
      <c r="G37" s="18" t="s">
        <v>832</v>
      </c>
      <c r="H37" s="902" t="s">
        <v>858</v>
      </c>
      <c r="I37" s="895"/>
      <c r="J37" s="895"/>
      <c r="K37" s="895"/>
      <c r="L37" s="896"/>
      <c r="M37" s="1"/>
    </row>
    <row r="38" spans="1:13" ht="14.45" customHeight="1">
      <c r="A38" s="1"/>
      <c r="B38" s="8">
        <v>35</v>
      </c>
      <c r="C38" s="902" t="s">
        <v>821</v>
      </c>
      <c r="D38" s="933"/>
      <c r="E38" s="16"/>
      <c r="F38" s="15"/>
      <c r="G38" s="35" t="s">
        <v>322</v>
      </c>
      <c r="H38" s="894" t="s">
        <v>859</v>
      </c>
      <c r="I38" s="895"/>
      <c r="J38" s="895"/>
      <c r="K38" s="895"/>
      <c r="L38" s="896"/>
      <c r="M38" s="1"/>
    </row>
    <row r="39" spans="1:13" ht="14.45" customHeight="1">
      <c r="A39" s="1"/>
      <c r="B39" s="8">
        <v>36</v>
      </c>
      <c r="C39" s="902" t="s">
        <v>822</v>
      </c>
      <c r="D39" s="933"/>
      <c r="E39" s="16"/>
      <c r="F39" s="15"/>
      <c r="G39" s="35" t="s">
        <v>346</v>
      </c>
      <c r="H39" s="894" t="s">
        <v>860</v>
      </c>
      <c r="I39" s="895"/>
      <c r="J39" s="895"/>
      <c r="K39" s="895"/>
      <c r="L39" s="896"/>
      <c r="M39" s="1"/>
    </row>
    <row r="40" spans="1:13" ht="14.45" customHeight="1">
      <c r="A40" s="1"/>
      <c r="B40" s="8">
        <v>37</v>
      </c>
      <c r="C40" s="902" t="s">
        <v>823</v>
      </c>
      <c r="D40" s="933"/>
      <c r="E40" s="16"/>
      <c r="F40" s="15"/>
      <c r="G40" s="18" t="s">
        <v>322</v>
      </c>
      <c r="H40" s="903" t="s">
        <v>861</v>
      </c>
      <c r="I40" s="895"/>
      <c r="J40" s="895"/>
      <c r="K40" s="895"/>
      <c r="L40" s="896"/>
      <c r="M40" s="1"/>
    </row>
    <row r="41" spans="1:13" ht="14.45" customHeight="1">
      <c r="A41" s="1"/>
      <c r="B41" s="8">
        <v>38</v>
      </c>
      <c r="C41" s="902" t="s">
        <v>824</v>
      </c>
      <c r="D41" s="933"/>
      <c r="E41" s="16"/>
      <c r="F41" s="15"/>
      <c r="G41" s="18" t="s">
        <v>346</v>
      </c>
      <c r="H41" s="894" t="s">
        <v>862</v>
      </c>
      <c r="I41" s="895"/>
      <c r="J41" s="895"/>
      <c r="K41" s="895"/>
      <c r="L41" s="896"/>
      <c r="M41" s="1"/>
    </row>
    <row r="42" spans="1:13" ht="14.45" customHeight="1">
      <c r="A42" s="1"/>
      <c r="B42" s="8">
        <v>39</v>
      </c>
      <c r="C42" s="902" t="s">
        <v>825</v>
      </c>
      <c r="D42" s="933"/>
      <c r="E42" s="16"/>
      <c r="F42" s="15"/>
      <c r="G42" s="18" t="s">
        <v>346</v>
      </c>
      <c r="H42" s="894" t="s">
        <v>863</v>
      </c>
      <c r="I42" s="895"/>
      <c r="J42" s="895"/>
      <c r="K42" s="895"/>
      <c r="L42" s="896"/>
      <c r="M42" s="1"/>
    </row>
    <row r="43" spans="1:13" ht="14.45" customHeight="1">
      <c r="A43" s="1"/>
      <c r="B43" s="8">
        <v>40</v>
      </c>
      <c r="C43" s="902" t="s">
        <v>826</v>
      </c>
      <c r="D43" s="933"/>
      <c r="E43" s="16"/>
      <c r="F43" s="15"/>
      <c r="G43" s="35" t="s">
        <v>346</v>
      </c>
      <c r="H43" s="894" t="s">
        <v>864</v>
      </c>
      <c r="I43" s="895"/>
      <c r="J43" s="895"/>
      <c r="K43" s="895"/>
      <c r="L43" s="896"/>
      <c r="M43" s="1"/>
    </row>
    <row r="44" spans="1:13" ht="14.45" customHeight="1">
      <c r="A44" s="1"/>
      <c r="B44" s="8">
        <v>41</v>
      </c>
      <c r="C44" s="902" t="s">
        <v>827</v>
      </c>
      <c r="D44" s="933"/>
      <c r="E44" s="16"/>
      <c r="F44" s="15"/>
      <c r="G44" s="35" t="s">
        <v>346</v>
      </c>
      <c r="H44" s="894" t="s">
        <v>862</v>
      </c>
      <c r="I44" s="895"/>
      <c r="J44" s="895"/>
      <c r="K44" s="895"/>
      <c r="L44" s="896"/>
      <c r="M44" s="1"/>
    </row>
    <row r="45" spans="1:13" ht="14.45" customHeight="1">
      <c r="A45" s="1"/>
      <c r="B45" s="8">
        <v>42</v>
      </c>
      <c r="C45" s="902" t="s">
        <v>828</v>
      </c>
      <c r="D45" s="933"/>
      <c r="E45" s="33"/>
      <c r="F45" s="15" t="s">
        <v>226</v>
      </c>
      <c r="G45" s="35" t="s">
        <v>626</v>
      </c>
      <c r="H45" s="902" t="s">
        <v>865</v>
      </c>
      <c r="I45" s="895"/>
      <c r="J45" s="895"/>
      <c r="K45" s="895"/>
      <c r="L45" s="896"/>
      <c r="M45" s="1"/>
    </row>
    <row r="46" spans="1:13" ht="14.45" customHeight="1">
      <c r="A46" s="1"/>
      <c r="B46" s="8">
        <v>43</v>
      </c>
      <c r="C46" s="902" t="s">
        <v>829</v>
      </c>
      <c r="D46" s="933"/>
      <c r="E46" s="16"/>
      <c r="F46" s="15"/>
      <c r="G46" s="35" t="s">
        <v>346</v>
      </c>
      <c r="H46" s="894" t="s">
        <v>866</v>
      </c>
      <c r="I46" s="895"/>
      <c r="J46" s="895"/>
      <c r="K46" s="895"/>
      <c r="L46" s="896"/>
      <c r="M46" s="1"/>
    </row>
    <row r="47" spans="1:13" ht="14.45" customHeight="1">
      <c r="A47" s="1"/>
      <c r="B47" s="8">
        <v>44</v>
      </c>
      <c r="C47" s="902" t="s">
        <v>830</v>
      </c>
      <c r="D47" s="933"/>
      <c r="E47" s="16"/>
      <c r="F47" s="15"/>
      <c r="G47" s="35" t="s">
        <v>626</v>
      </c>
      <c r="H47" s="902" t="s">
        <v>867</v>
      </c>
      <c r="I47" s="895"/>
      <c r="J47" s="895"/>
      <c r="K47" s="895"/>
      <c r="L47" s="896"/>
      <c r="M47" s="1"/>
    </row>
    <row r="48" spans="1:13" ht="14.45" customHeight="1">
      <c r="A48" s="1"/>
      <c r="B48" s="8">
        <v>45</v>
      </c>
      <c r="C48" s="902"/>
      <c r="D48" s="933"/>
      <c r="E48" s="16"/>
      <c r="F48" s="15"/>
      <c r="G48" s="35"/>
      <c r="H48" s="902"/>
      <c r="I48" s="895"/>
      <c r="J48" s="895"/>
      <c r="K48" s="895"/>
      <c r="L48" s="896"/>
      <c r="M48" s="1"/>
    </row>
    <row r="49" spans="1:13" ht="14.45" customHeight="1">
      <c r="A49" s="1"/>
      <c r="B49" s="8">
        <v>46</v>
      </c>
      <c r="C49" s="902"/>
      <c r="D49" s="933"/>
      <c r="E49" s="16"/>
      <c r="F49" s="15"/>
      <c r="G49" s="35"/>
      <c r="H49" s="902"/>
      <c r="I49" s="895"/>
      <c r="J49" s="895"/>
      <c r="K49" s="895"/>
      <c r="L49" s="896"/>
      <c r="M49" s="1"/>
    </row>
    <row r="50" spans="1:13" ht="14.45" customHeight="1">
      <c r="A50" s="1"/>
      <c r="B50" s="8">
        <v>47</v>
      </c>
      <c r="C50" s="902"/>
      <c r="D50" s="933"/>
      <c r="E50" s="16"/>
      <c r="F50" s="15"/>
      <c r="G50" s="35"/>
      <c r="H50" s="902"/>
      <c r="I50" s="895"/>
      <c r="J50" s="895"/>
      <c r="K50" s="895"/>
      <c r="L50" s="896"/>
      <c r="M50" s="1"/>
    </row>
    <row r="51" spans="1:13" ht="14.45" customHeight="1">
      <c r="A51" s="1"/>
      <c r="B51" s="8">
        <v>48</v>
      </c>
      <c r="C51" s="894"/>
      <c r="D51" s="933"/>
      <c r="E51" s="36"/>
      <c r="F51" s="15"/>
      <c r="G51" s="35"/>
      <c r="H51" s="894"/>
      <c r="I51" s="895"/>
      <c r="J51" s="895"/>
      <c r="K51" s="895"/>
      <c r="L51" s="896"/>
      <c r="M51" s="1"/>
    </row>
    <row r="52" spans="1:13" ht="14.45" customHeight="1">
      <c r="A52" s="1"/>
      <c r="B52" s="8">
        <v>49</v>
      </c>
      <c r="C52" s="902"/>
      <c r="D52" s="933"/>
      <c r="E52" s="33"/>
      <c r="F52" s="15"/>
      <c r="G52" s="9"/>
      <c r="H52" s="894"/>
      <c r="I52" s="895"/>
      <c r="J52" s="895"/>
      <c r="K52" s="895"/>
      <c r="L52" s="896"/>
      <c r="M52" s="1"/>
    </row>
    <row r="53" spans="1:13" ht="14.45" customHeight="1" thickBot="1">
      <c r="A53" s="1"/>
      <c r="B53" s="27">
        <v>50</v>
      </c>
      <c r="C53" s="938"/>
      <c r="D53" s="932"/>
      <c r="E53" s="47"/>
      <c r="F53" s="31"/>
      <c r="G53" s="48"/>
      <c r="H53" s="938"/>
      <c r="I53" s="898"/>
      <c r="J53" s="898"/>
      <c r="K53" s="898"/>
      <c r="L53" s="899"/>
      <c r="M53" s="1"/>
    </row>
  </sheetData>
  <mergeCells count="130">
    <mergeCell ref="C50:D50"/>
    <mergeCell ref="C51:D51"/>
    <mergeCell ref="C52:D52"/>
    <mergeCell ref="C53:D53"/>
    <mergeCell ref="C45:D45"/>
    <mergeCell ref="C46:D46"/>
    <mergeCell ref="C47:D47"/>
    <mergeCell ref="C48:D48"/>
    <mergeCell ref="C49:D49"/>
    <mergeCell ref="C40:D40"/>
    <mergeCell ref="C41:D41"/>
    <mergeCell ref="C42:D42"/>
    <mergeCell ref="C43:D43"/>
    <mergeCell ref="C44:D44"/>
    <mergeCell ref="C35:D35"/>
    <mergeCell ref="C36:D36"/>
    <mergeCell ref="C37:D37"/>
    <mergeCell ref="C38:D38"/>
    <mergeCell ref="C39:D39"/>
    <mergeCell ref="C30:D30"/>
    <mergeCell ref="C31:D31"/>
    <mergeCell ref="C32:D32"/>
    <mergeCell ref="C33:D33"/>
    <mergeCell ref="C34:D34"/>
    <mergeCell ref="C25:D25"/>
    <mergeCell ref="C26:D26"/>
    <mergeCell ref="C27:D27"/>
    <mergeCell ref="C28:D28"/>
    <mergeCell ref="C29:D29"/>
    <mergeCell ref="C20:D20"/>
    <mergeCell ref="C21:D21"/>
    <mergeCell ref="C22:D22"/>
    <mergeCell ref="C23:D23"/>
    <mergeCell ref="C24:D24"/>
    <mergeCell ref="C15:D15"/>
    <mergeCell ref="C16:D16"/>
    <mergeCell ref="C17:D17"/>
    <mergeCell ref="C18:D18"/>
    <mergeCell ref="C19:D19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3:D3"/>
    <mergeCell ref="H3:L3"/>
    <mergeCell ref="O3:Q3"/>
    <mergeCell ref="H4:L4"/>
    <mergeCell ref="O4:Q4"/>
    <mergeCell ref="C4:D4"/>
    <mergeCell ref="H5:L5"/>
    <mergeCell ref="O5:Q5"/>
    <mergeCell ref="H6:L6"/>
    <mergeCell ref="O6:Q6"/>
    <mergeCell ref="H7:L7"/>
    <mergeCell ref="O7:Q7"/>
    <mergeCell ref="H8:L8"/>
    <mergeCell ref="O8:Q8"/>
    <mergeCell ref="H9:L9"/>
    <mergeCell ref="O9:Q9"/>
    <mergeCell ref="H10:L10"/>
    <mergeCell ref="O10:Q10"/>
    <mergeCell ref="H11:L11"/>
    <mergeCell ref="O11:Q11"/>
    <mergeCell ref="H12:L12"/>
    <mergeCell ref="O12:Q12"/>
    <mergeCell ref="H13:L13"/>
    <mergeCell ref="O13:Q13"/>
    <mergeCell ref="H14:L14"/>
    <mergeCell ref="O14:Q14"/>
    <mergeCell ref="H15:L15"/>
    <mergeCell ref="O15:Q15"/>
    <mergeCell ref="H16:L16"/>
    <mergeCell ref="O16:Q16"/>
    <mergeCell ref="H17:L17"/>
    <mergeCell ref="O17:Q17"/>
    <mergeCell ref="H18:L18"/>
    <mergeCell ref="O18:Q18"/>
    <mergeCell ref="H19:L19"/>
    <mergeCell ref="O19:Q19"/>
    <mergeCell ref="H20:L20"/>
    <mergeCell ref="O20:Q20"/>
    <mergeCell ref="H21:L21"/>
    <mergeCell ref="O21:Q21"/>
    <mergeCell ref="O28:Q28"/>
    <mergeCell ref="H32:L32"/>
    <mergeCell ref="H33:L33"/>
    <mergeCell ref="H34:L34"/>
    <mergeCell ref="H29:L29"/>
    <mergeCell ref="H30:L30"/>
    <mergeCell ref="H31:L31"/>
    <mergeCell ref="H22:L22"/>
    <mergeCell ref="O22:Q22"/>
    <mergeCell ref="H23:L23"/>
    <mergeCell ref="O23:Q23"/>
    <mergeCell ref="H24:L24"/>
    <mergeCell ref="O24:Q24"/>
    <mergeCell ref="H25:L25"/>
    <mergeCell ref="O25:Q25"/>
    <mergeCell ref="H26:L26"/>
    <mergeCell ref="O26:Q26"/>
    <mergeCell ref="H39:L39"/>
    <mergeCell ref="H40:L40"/>
    <mergeCell ref="H35:L35"/>
    <mergeCell ref="H36:L36"/>
    <mergeCell ref="H37:L37"/>
    <mergeCell ref="B2:K2"/>
    <mergeCell ref="N2:R2"/>
    <mergeCell ref="H53:L53"/>
    <mergeCell ref="H50:L50"/>
    <mergeCell ref="H51:L51"/>
    <mergeCell ref="H52:L52"/>
    <mergeCell ref="H47:L47"/>
    <mergeCell ref="H48:L48"/>
    <mergeCell ref="H49:L49"/>
    <mergeCell ref="H44:L44"/>
    <mergeCell ref="H45:L45"/>
    <mergeCell ref="H46:L46"/>
    <mergeCell ref="H41:L41"/>
    <mergeCell ref="H42:L42"/>
    <mergeCell ref="H43:L43"/>
    <mergeCell ref="H38:L38"/>
    <mergeCell ref="H27:L27"/>
    <mergeCell ref="O27:Q27"/>
    <mergeCell ref="H28:L28"/>
  </mergeCells>
  <phoneticPr fontId="2" type="noConversion"/>
  <conditionalFormatting sqref="F22">
    <cfRule type="cellIs" dxfId="343" priority="99" operator="equal">
      <formula>"√"</formula>
    </cfRule>
  </conditionalFormatting>
  <conditionalFormatting sqref="F23">
    <cfRule type="cellIs" dxfId="342" priority="98" operator="equal">
      <formula>"√"</formula>
    </cfRule>
  </conditionalFormatting>
  <conditionalFormatting sqref="F24">
    <cfRule type="cellIs" dxfId="341" priority="97" operator="equal">
      <formula>"√"</formula>
    </cfRule>
  </conditionalFormatting>
  <conditionalFormatting sqref="F25">
    <cfRule type="cellIs" dxfId="340" priority="96" operator="equal">
      <formula>"√"</formula>
    </cfRule>
  </conditionalFormatting>
  <conditionalFormatting sqref="F26">
    <cfRule type="cellIs" dxfId="339" priority="95" operator="equal">
      <formula>"√"</formula>
    </cfRule>
  </conditionalFormatting>
  <conditionalFormatting sqref="F27">
    <cfRule type="cellIs" dxfId="338" priority="94" operator="equal">
      <formula>"√"</formula>
    </cfRule>
  </conditionalFormatting>
  <conditionalFormatting sqref="F28">
    <cfRule type="cellIs" dxfId="337" priority="93" operator="equal">
      <formula>"√"</formula>
    </cfRule>
  </conditionalFormatting>
  <conditionalFormatting sqref="F29">
    <cfRule type="cellIs" dxfId="336" priority="92" operator="equal">
      <formula>"√"</formula>
    </cfRule>
  </conditionalFormatting>
  <conditionalFormatting sqref="F30">
    <cfRule type="cellIs" dxfId="335" priority="91" operator="equal">
      <formula>"√"</formula>
    </cfRule>
  </conditionalFormatting>
  <conditionalFormatting sqref="F31">
    <cfRule type="cellIs" dxfId="334" priority="90" operator="equal">
      <formula>"√"</formula>
    </cfRule>
  </conditionalFormatting>
  <conditionalFormatting sqref="F32">
    <cfRule type="cellIs" dxfId="333" priority="89" operator="equal">
      <formula>"√"</formula>
    </cfRule>
  </conditionalFormatting>
  <conditionalFormatting sqref="F33">
    <cfRule type="cellIs" dxfId="332" priority="88" operator="equal">
      <formula>"√"</formula>
    </cfRule>
  </conditionalFormatting>
  <conditionalFormatting sqref="F34">
    <cfRule type="cellIs" dxfId="331" priority="87" operator="equal">
      <formula>"√"</formula>
    </cfRule>
  </conditionalFormatting>
  <conditionalFormatting sqref="F35">
    <cfRule type="cellIs" dxfId="330" priority="86" operator="equal">
      <formula>"√"</formula>
    </cfRule>
  </conditionalFormatting>
  <conditionalFormatting sqref="F36">
    <cfRule type="cellIs" dxfId="329" priority="85" operator="equal">
      <formula>"√"</formula>
    </cfRule>
  </conditionalFormatting>
  <conditionalFormatting sqref="F37">
    <cfRule type="cellIs" dxfId="328" priority="84" operator="equal">
      <formula>"√"</formula>
    </cfRule>
  </conditionalFormatting>
  <conditionalFormatting sqref="F38">
    <cfRule type="cellIs" dxfId="327" priority="83" operator="equal">
      <formula>"√"</formula>
    </cfRule>
  </conditionalFormatting>
  <conditionalFormatting sqref="F39">
    <cfRule type="cellIs" dxfId="326" priority="82" operator="equal">
      <formula>"√"</formula>
    </cfRule>
  </conditionalFormatting>
  <conditionalFormatting sqref="F40">
    <cfRule type="cellIs" dxfId="325" priority="81" operator="equal">
      <formula>"√"</formula>
    </cfRule>
  </conditionalFormatting>
  <conditionalFormatting sqref="F41">
    <cfRule type="cellIs" dxfId="324" priority="80" operator="equal">
      <formula>"√"</formula>
    </cfRule>
  </conditionalFormatting>
  <conditionalFormatting sqref="F42">
    <cfRule type="cellIs" dxfId="323" priority="79" operator="equal">
      <formula>"√"</formula>
    </cfRule>
  </conditionalFormatting>
  <conditionalFormatting sqref="F43">
    <cfRule type="cellIs" dxfId="322" priority="78" operator="equal">
      <formula>"√"</formula>
    </cfRule>
  </conditionalFormatting>
  <conditionalFormatting sqref="F44">
    <cfRule type="cellIs" dxfId="321" priority="77" operator="equal">
      <formula>"√"</formula>
    </cfRule>
  </conditionalFormatting>
  <conditionalFormatting sqref="F45">
    <cfRule type="cellIs" dxfId="320" priority="76" operator="equal">
      <formula>"√"</formula>
    </cfRule>
  </conditionalFormatting>
  <conditionalFormatting sqref="F46">
    <cfRule type="cellIs" dxfId="319" priority="75" operator="equal">
      <formula>"√"</formula>
    </cfRule>
  </conditionalFormatting>
  <conditionalFormatting sqref="F47">
    <cfRule type="cellIs" dxfId="318" priority="74" operator="equal">
      <formula>"√"</formula>
    </cfRule>
  </conditionalFormatting>
  <conditionalFormatting sqref="F48">
    <cfRule type="cellIs" dxfId="317" priority="73" operator="equal">
      <formula>"√"</formula>
    </cfRule>
  </conditionalFormatting>
  <conditionalFormatting sqref="F49">
    <cfRule type="cellIs" dxfId="316" priority="72" operator="equal">
      <formula>"√"</formula>
    </cfRule>
  </conditionalFormatting>
  <conditionalFormatting sqref="F50">
    <cfRule type="cellIs" dxfId="315" priority="71" operator="equal">
      <formula>"√"</formula>
    </cfRule>
  </conditionalFormatting>
  <conditionalFormatting sqref="F51">
    <cfRule type="cellIs" dxfId="314" priority="70" operator="equal">
      <formula>"√"</formula>
    </cfRule>
  </conditionalFormatting>
  <conditionalFormatting sqref="F52">
    <cfRule type="cellIs" dxfId="313" priority="69" operator="equal">
      <formula>"√"</formula>
    </cfRule>
  </conditionalFormatting>
  <conditionalFormatting sqref="F53">
    <cfRule type="cellIs" dxfId="312" priority="68" operator="equal">
      <formula>"√"</formula>
    </cfRule>
  </conditionalFormatting>
  <conditionalFormatting sqref="R4">
    <cfRule type="cellIs" dxfId="311" priority="30" operator="equal">
      <formula>"√"</formula>
    </cfRule>
  </conditionalFormatting>
  <conditionalFormatting sqref="R5">
    <cfRule type="cellIs" dxfId="310" priority="29" operator="equal">
      <formula>"√"</formula>
    </cfRule>
  </conditionalFormatting>
  <conditionalFormatting sqref="R6">
    <cfRule type="cellIs" dxfId="309" priority="28" operator="equal">
      <formula>"√"</formula>
    </cfRule>
  </conditionalFormatting>
  <conditionalFormatting sqref="R7">
    <cfRule type="cellIs" dxfId="308" priority="27" operator="equal">
      <formula>"√"</formula>
    </cfRule>
  </conditionalFormatting>
  <conditionalFormatting sqref="R8">
    <cfRule type="cellIs" dxfId="307" priority="26" operator="equal">
      <formula>"√"</formula>
    </cfRule>
  </conditionalFormatting>
  <conditionalFormatting sqref="R9">
    <cfRule type="cellIs" dxfId="306" priority="25" operator="equal">
      <formula>"√"</formula>
    </cfRule>
  </conditionalFormatting>
  <conditionalFormatting sqref="R10">
    <cfRule type="cellIs" dxfId="305" priority="24" operator="equal">
      <formula>"√"</formula>
    </cfRule>
  </conditionalFormatting>
  <conditionalFormatting sqref="R11">
    <cfRule type="cellIs" dxfId="304" priority="23" operator="equal">
      <formula>"√"</formula>
    </cfRule>
  </conditionalFormatting>
  <conditionalFormatting sqref="F4">
    <cfRule type="cellIs" dxfId="303" priority="117" operator="equal">
      <formula>"√"</formula>
    </cfRule>
  </conditionalFormatting>
  <conditionalFormatting sqref="F5">
    <cfRule type="cellIs" dxfId="302" priority="116" operator="equal">
      <formula>"√"</formula>
    </cfRule>
  </conditionalFormatting>
  <conditionalFormatting sqref="F6">
    <cfRule type="cellIs" dxfId="301" priority="115" operator="equal">
      <formula>"√"</formula>
    </cfRule>
  </conditionalFormatting>
  <conditionalFormatting sqref="F7">
    <cfRule type="cellIs" dxfId="300" priority="114" operator="equal">
      <formula>"√"</formula>
    </cfRule>
  </conditionalFormatting>
  <conditionalFormatting sqref="F8">
    <cfRule type="cellIs" dxfId="299" priority="113" operator="equal">
      <formula>"√"</formula>
    </cfRule>
  </conditionalFormatting>
  <conditionalFormatting sqref="F9">
    <cfRule type="cellIs" dxfId="298" priority="112" operator="equal">
      <formula>"√"</formula>
    </cfRule>
  </conditionalFormatting>
  <conditionalFormatting sqref="F10">
    <cfRule type="cellIs" dxfId="297" priority="111" operator="equal">
      <formula>"√"</formula>
    </cfRule>
  </conditionalFormatting>
  <conditionalFormatting sqref="F11">
    <cfRule type="cellIs" dxfId="296" priority="110" operator="equal">
      <formula>"√"</formula>
    </cfRule>
  </conditionalFormatting>
  <conditionalFormatting sqref="F12">
    <cfRule type="cellIs" dxfId="295" priority="109" operator="equal">
      <formula>"√"</formula>
    </cfRule>
  </conditionalFormatting>
  <conditionalFormatting sqref="F13">
    <cfRule type="cellIs" dxfId="294" priority="108" operator="equal">
      <formula>"√"</formula>
    </cfRule>
  </conditionalFormatting>
  <conditionalFormatting sqref="F14">
    <cfRule type="cellIs" dxfId="293" priority="107" operator="equal">
      <formula>"√"</formula>
    </cfRule>
  </conditionalFormatting>
  <conditionalFormatting sqref="F15">
    <cfRule type="cellIs" dxfId="292" priority="106" operator="equal">
      <formula>"√"</formula>
    </cfRule>
  </conditionalFormatting>
  <conditionalFormatting sqref="F16">
    <cfRule type="cellIs" dxfId="291" priority="105" operator="equal">
      <formula>"√"</formula>
    </cfRule>
  </conditionalFormatting>
  <conditionalFormatting sqref="F17">
    <cfRule type="cellIs" dxfId="290" priority="104" operator="equal">
      <formula>"√"</formula>
    </cfRule>
  </conditionalFormatting>
  <conditionalFormatting sqref="F18">
    <cfRule type="cellIs" dxfId="289" priority="103" operator="equal">
      <formula>"√"</formula>
    </cfRule>
  </conditionalFormatting>
  <conditionalFormatting sqref="F19">
    <cfRule type="cellIs" dxfId="288" priority="102" operator="equal">
      <formula>"√"</formula>
    </cfRule>
  </conditionalFormatting>
  <conditionalFormatting sqref="F20">
    <cfRule type="cellIs" dxfId="287" priority="101" operator="equal">
      <formula>"√"</formula>
    </cfRule>
  </conditionalFormatting>
  <conditionalFormatting sqref="F21">
    <cfRule type="cellIs" dxfId="286" priority="100" operator="equal">
      <formula>"√"</formula>
    </cfRule>
  </conditionalFormatting>
  <conditionalFormatting sqref="R12">
    <cfRule type="cellIs" dxfId="285" priority="12" operator="equal">
      <formula>"√"</formula>
    </cfRule>
  </conditionalFormatting>
  <conditionalFormatting sqref="R13">
    <cfRule type="cellIs" dxfId="284" priority="11" operator="equal">
      <formula>"√"</formula>
    </cfRule>
  </conditionalFormatting>
  <conditionalFormatting sqref="R14">
    <cfRule type="cellIs" dxfId="283" priority="10" operator="equal">
      <formula>"√"</formula>
    </cfRule>
  </conditionalFormatting>
  <conditionalFormatting sqref="R15">
    <cfRule type="cellIs" dxfId="282" priority="9" operator="equal">
      <formula>"√"</formula>
    </cfRule>
  </conditionalFormatting>
  <conditionalFormatting sqref="R16">
    <cfRule type="cellIs" dxfId="281" priority="8" operator="equal">
      <formula>"√"</formula>
    </cfRule>
  </conditionalFormatting>
  <conditionalFormatting sqref="R17">
    <cfRule type="cellIs" dxfId="280" priority="7" operator="equal">
      <formula>"√"</formula>
    </cfRule>
  </conditionalFormatting>
  <conditionalFormatting sqref="R18">
    <cfRule type="cellIs" dxfId="279" priority="6" operator="equal">
      <formula>"√"</formula>
    </cfRule>
  </conditionalFormatting>
  <conditionalFormatting sqref="R19">
    <cfRule type="cellIs" dxfId="278" priority="5" operator="equal">
      <formula>"√"</formula>
    </cfRule>
  </conditionalFormatting>
  <conditionalFormatting sqref="R20">
    <cfRule type="cellIs" dxfId="277" priority="4" operator="equal">
      <formula>"√"</formula>
    </cfRule>
  </conditionalFormatting>
  <conditionalFormatting sqref="R21">
    <cfRule type="cellIs" dxfId="276" priority="3" operator="equal">
      <formula>"√"</formula>
    </cfRule>
  </conditionalFormatting>
  <conditionalFormatting sqref="R22">
    <cfRule type="cellIs" dxfId="275" priority="2" operator="equal">
      <formula>"√"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7403-5554-4015-A40E-176AAE5A0C70}">
  <dimension ref="A1:AC25"/>
  <sheetViews>
    <sheetView workbookViewId="0">
      <selection activeCell="N38" sqref="N38"/>
    </sheetView>
  </sheetViews>
  <sheetFormatPr defaultColWidth="12.625" defaultRowHeight="14.45" customHeight="1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45.875" style="4" customWidth="1"/>
    <col min="6" max="6" width="8.625" style="4" customWidth="1"/>
    <col min="7" max="7" width="3.625" style="4" customWidth="1"/>
    <col min="8" max="8" width="7.625" style="4" customWidth="1"/>
    <col min="9" max="9" width="3.625" style="4" customWidth="1"/>
    <col min="10" max="10" width="7.625" style="4" customWidth="1"/>
    <col min="11" max="11" width="3.625" style="4" customWidth="1"/>
    <col min="12" max="12" width="7.625" style="4" customWidth="1"/>
    <col min="13" max="13" width="3.625" style="4" customWidth="1"/>
    <col min="14" max="14" width="7.625" style="4" customWidth="1"/>
    <col min="15" max="15" width="3.625" style="4" customWidth="1"/>
    <col min="16" max="16" width="7.625" style="4" customWidth="1"/>
    <col min="17" max="17" width="3.625" style="4" customWidth="1"/>
    <col min="18" max="18" width="7.625" style="4" customWidth="1"/>
    <col min="19" max="19" width="3.625" style="4" customWidth="1"/>
    <col min="20" max="20" width="7.625" style="4" customWidth="1"/>
    <col min="21" max="21" width="3.625" style="4" customWidth="1"/>
    <col min="22" max="22" width="8.625" style="4" customWidth="1"/>
    <col min="23" max="23" width="3.625" style="4" customWidth="1"/>
    <col min="24" max="24" width="2" style="4" customWidth="1"/>
    <col min="25" max="25" width="5.875" style="4" customWidth="1"/>
    <col min="26" max="28" width="11.75" style="4" customWidth="1"/>
    <col min="29" max="30" width="6.125" style="4" customWidth="1"/>
    <col min="31" max="16384" width="12.625" style="4"/>
  </cols>
  <sheetData>
    <row r="1" spans="1:29" ht="14.45" customHeight="1" thickBot="1">
      <c r="A1" s="1"/>
      <c r="B1" s="2"/>
      <c r="C1" s="1"/>
      <c r="D1" s="1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2"/>
      <c r="W1" s="3"/>
      <c r="X1" s="1"/>
    </row>
    <row r="2" spans="1:29" ht="14.45" customHeight="1">
      <c r="A2" s="2"/>
      <c r="B2" s="944" t="s">
        <v>988</v>
      </c>
      <c r="C2" s="945"/>
      <c r="D2" s="945"/>
      <c r="E2" s="945"/>
      <c r="F2" s="945"/>
      <c r="G2" s="945"/>
      <c r="H2" s="945"/>
      <c r="I2" s="945"/>
      <c r="J2" s="945"/>
      <c r="K2" s="945"/>
      <c r="L2" s="945"/>
      <c r="M2" s="945"/>
      <c r="N2" s="945"/>
      <c r="O2" s="945"/>
      <c r="P2" s="945"/>
      <c r="Q2" s="945"/>
      <c r="R2" s="945"/>
      <c r="S2" s="945"/>
      <c r="T2" s="941" t="str">
        <f>"완료 "&amp;COUNTIF(D4:D23,"√") &amp; "개"</f>
        <v>완료 0개</v>
      </c>
      <c r="U2" s="942"/>
      <c r="V2" s="942"/>
      <c r="W2" s="943"/>
      <c r="X2" s="2"/>
      <c r="Y2" s="888" t="s">
        <v>315</v>
      </c>
      <c r="Z2" s="889"/>
      <c r="AA2" s="889"/>
      <c r="AB2" s="889"/>
      <c r="AC2" s="890"/>
    </row>
    <row r="3" spans="1:29" ht="14.45" customHeight="1">
      <c r="A3" s="2"/>
      <c r="B3" s="76" t="s">
        <v>214</v>
      </c>
      <c r="C3" s="936" t="s">
        <v>968</v>
      </c>
      <c r="D3" s="912"/>
      <c r="E3" s="7" t="s">
        <v>979</v>
      </c>
      <c r="F3" s="929" t="s">
        <v>379</v>
      </c>
      <c r="G3" s="939"/>
      <c r="H3" s="939"/>
      <c r="I3" s="939"/>
      <c r="J3" s="939"/>
      <c r="K3" s="939"/>
      <c r="L3" s="939"/>
      <c r="M3" s="939"/>
      <c r="N3" s="939"/>
      <c r="O3" s="939"/>
      <c r="P3" s="939"/>
      <c r="Q3" s="939"/>
      <c r="R3" s="939"/>
      <c r="S3" s="939"/>
      <c r="T3" s="939"/>
      <c r="U3" s="939"/>
      <c r="V3" s="939"/>
      <c r="W3" s="940"/>
      <c r="X3" s="2"/>
      <c r="Y3" s="38" t="s">
        <v>316</v>
      </c>
      <c r="Z3" s="916" t="s">
        <v>461</v>
      </c>
      <c r="AA3" s="917"/>
      <c r="AB3" s="917"/>
      <c r="AC3" s="41" t="s">
        <v>310</v>
      </c>
    </row>
    <row r="4" spans="1:29" ht="14.45" customHeight="1">
      <c r="A4" s="1"/>
      <c r="B4" s="77">
        <v>1</v>
      </c>
      <c r="C4" s="902" t="s">
        <v>869</v>
      </c>
      <c r="D4" s="933"/>
      <c r="E4" s="12" t="str">
        <f t="shared" ref="E4:E15" si="0">SUBSTITUTE(TRIM(IF(G4="√","",F4&amp;" ")&amp;IF(I4="√","",H4&amp;" ")&amp;IF(K4="√","",J4&amp;" ")&amp;IF(M4="√","",L4&amp;" ")&amp;IF(O4="√","",N4&amp;" ")&amp;IF(Q4="√","",R4&amp;" ")&amp;IF(S4="√","",R4&amp;" ")&amp;IF(U4="√","",T4&amp;" ")&amp;IF(W4="√","",V4&amp;" "))," ",",")</f>
        <v/>
      </c>
      <c r="F4" s="79" t="s">
        <v>882</v>
      </c>
      <c r="G4" s="12" t="s">
        <v>226</v>
      </c>
      <c r="H4" s="87" t="s">
        <v>883</v>
      </c>
      <c r="I4" s="12" t="s">
        <v>226</v>
      </c>
      <c r="J4" s="80" t="s">
        <v>1000</v>
      </c>
      <c r="K4" s="12" t="s">
        <v>226</v>
      </c>
      <c r="L4" s="80" t="s">
        <v>884</v>
      </c>
      <c r="M4" s="12" t="s">
        <v>226</v>
      </c>
      <c r="N4" s="80" t="s">
        <v>999</v>
      </c>
      <c r="O4" s="12" t="s">
        <v>226</v>
      </c>
      <c r="P4" s="80" t="s">
        <v>980</v>
      </c>
      <c r="Q4" s="12" t="s">
        <v>226</v>
      </c>
      <c r="R4" s="80" t="s">
        <v>971</v>
      </c>
      <c r="S4" s="12" t="s">
        <v>226</v>
      </c>
      <c r="T4" s="80" t="s">
        <v>678</v>
      </c>
      <c r="U4" s="12" t="s">
        <v>226</v>
      </c>
      <c r="V4" s="79" t="s">
        <v>835</v>
      </c>
      <c r="W4" s="42" t="s">
        <v>226</v>
      </c>
      <c r="X4" s="1"/>
      <c r="Y4" s="39">
        <v>1</v>
      </c>
      <c r="Z4" s="908" t="s">
        <v>521</v>
      </c>
      <c r="AA4" s="909"/>
      <c r="AB4" s="909"/>
      <c r="AC4" s="42" t="s">
        <v>226</v>
      </c>
    </row>
    <row r="5" spans="1:29" ht="14.45" customHeight="1">
      <c r="A5" s="1"/>
      <c r="B5" s="77">
        <v>2</v>
      </c>
      <c r="C5" s="902" t="s">
        <v>870</v>
      </c>
      <c r="D5" s="933"/>
      <c r="E5" s="12" t="str">
        <f t="shared" si="0"/>
        <v/>
      </c>
      <c r="F5" s="79" t="s">
        <v>882</v>
      </c>
      <c r="G5" s="15" t="s">
        <v>226</v>
      </c>
      <c r="H5" s="87" t="s">
        <v>883</v>
      </c>
      <c r="I5" s="15" t="s">
        <v>226</v>
      </c>
      <c r="J5" s="80" t="s">
        <v>1000</v>
      </c>
      <c r="K5" s="15" t="s">
        <v>226</v>
      </c>
      <c r="L5" s="80" t="s">
        <v>884</v>
      </c>
      <c r="M5" s="15" t="s">
        <v>226</v>
      </c>
      <c r="N5" s="80" t="s">
        <v>999</v>
      </c>
      <c r="O5" s="15" t="s">
        <v>226</v>
      </c>
      <c r="P5" s="80" t="s">
        <v>980</v>
      </c>
      <c r="Q5" s="15" t="s">
        <v>226</v>
      </c>
      <c r="R5" s="80" t="s">
        <v>971</v>
      </c>
      <c r="S5" s="15" t="s">
        <v>226</v>
      </c>
      <c r="T5" s="80" t="s">
        <v>678</v>
      </c>
      <c r="U5" s="15" t="s">
        <v>226</v>
      </c>
      <c r="V5" s="79" t="s">
        <v>835</v>
      </c>
      <c r="W5" s="42" t="s">
        <v>226</v>
      </c>
      <c r="X5" s="1"/>
      <c r="Y5" s="39">
        <v>2</v>
      </c>
      <c r="Z5" s="908" t="s">
        <v>522</v>
      </c>
      <c r="AA5" s="909"/>
      <c r="AB5" s="909"/>
      <c r="AC5" s="42" t="s">
        <v>226</v>
      </c>
    </row>
    <row r="6" spans="1:29" ht="14.45" customHeight="1">
      <c r="A6" s="1"/>
      <c r="B6" s="77">
        <v>3</v>
      </c>
      <c r="C6" s="902" t="s">
        <v>871</v>
      </c>
      <c r="D6" s="933"/>
      <c r="E6" s="12" t="str">
        <f t="shared" si="0"/>
        <v/>
      </c>
      <c r="F6" s="79" t="s">
        <v>882</v>
      </c>
      <c r="G6" s="15" t="s">
        <v>226</v>
      </c>
      <c r="H6" s="87" t="s">
        <v>883</v>
      </c>
      <c r="I6" s="15" t="s">
        <v>226</v>
      </c>
      <c r="J6" s="80" t="s">
        <v>1000</v>
      </c>
      <c r="K6" s="15" t="s">
        <v>226</v>
      </c>
      <c r="L6" s="80" t="s">
        <v>884</v>
      </c>
      <c r="M6" s="15" t="s">
        <v>226</v>
      </c>
      <c r="N6" s="80" t="s">
        <v>999</v>
      </c>
      <c r="O6" s="15" t="s">
        <v>226</v>
      </c>
      <c r="P6" s="80" t="s">
        <v>980</v>
      </c>
      <c r="Q6" s="15" t="s">
        <v>226</v>
      </c>
      <c r="R6" s="80" t="s">
        <v>971</v>
      </c>
      <c r="S6" s="15" t="s">
        <v>226</v>
      </c>
      <c r="T6" s="80" t="s">
        <v>678</v>
      </c>
      <c r="U6" s="15" t="s">
        <v>226</v>
      </c>
      <c r="V6" s="79" t="s">
        <v>835</v>
      </c>
      <c r="W6" s="42" t="s">
        <v>226</v>
      </c>
      <c r="X6" s="1"/>
      <c r="Y6" s="39">
        <v>3</v>
      </c>
      <c r="Z6" s="908" t="s">
        <v>523</v>
      </c>
      <c r="AA6" s="909"/>
      <c r="AB6" s="909"/>
      <c r="AC6" s="42" t="s">
        <v>226</v>
      </c>
    </row>
    <row r="7" spans="1:29" ht="14.45" customHeight="1">
      <c r="A7" s="1"/>
      <c r="B7" s="77">
        <v>4</v>
      </c>
      <c r="C7" s="902" t="s">
        <v>872</v>
      </c>
      <c r="D7" s="933"/>
      <c r="E7" s="12" t="str">
        <f t="shared" si="0"/>
        <v/>
      </c>
      <c r="F7" s="79" t="s">
        <v>882</v>
      </c>
      <c r="G7" s="15" t="s">
        <v>226</v>
      </c>
      <c r="H7" s="87" t="s">
        <v>883</v>
      </c>
      <c r="I7" s="15" t="s">
        <v>226</v>
      </c>
      <c r="J7" s="80" t="s">
        <v>1000</v>
      </c>
      <c r="K7" s="15" t="s">
        <v>226</v>
      </c>
      <c r="L7" s="80" t="s">
        <v>884</v>
      </c>
      <c r="M7" s="15" t="s">
        <v>226</v>
      </c>
      <c r="N7" s="80" t="s">
        <v>999</v>
      </c>
      <c r="O7" s="15" t="s">
        <v>226</v>
      </c>
      <c r="P7" s="80" t="s">
        <v>980</v>
      </c>
      <c r="Q7" s="15" t="s">
        <v>226</v>
      </c>
      <c r="R7" s="80" t="s">
        <v>971</v>
      </c>
      <c r="S7" s="15" t="s">
        <v>226</v>
      </c>
      <c r="T7" s="80" t="s">
        <v>678</v>
      </c>
      <c r="U7" s="15" t="s">
        <v>226</v>
      </c>
      <c r="V7" s="79" t="s">
        <v>835</v>
      </c>
      <c r="W7" s="42" t="s">
        <v>226</v>
      </c>
      <c r="X7" s="1"/>
      <c r="Y7" s="39">
        <v>4</v>
      </c>
      <c r="Z7" s="908" t="s">
        <v>524</v>
      </c>
      <c r="AA7" s="909"/>
      <c r="AB7" s="909"/>
      <c r="AC7" s="42" t="s">
        <v>226</v>
      </c>
    </row>
    <row r="8" spans="1:29" ht="14.45" customHeight="1">
      <c r="A8" s="1"/>
      <c r="B8" s="77">
        <v>5</v>
      </c>
      <c r="C8" s="902" t="s">
        <v>873</v>
      </c>
      <c r="D8" s="933"/>
      <c r="E8" s="12" t="str">
        <f t="shared" si="0"/>
        <v/>
      </c>
      <c r="F8" s="79" t="s">
        <v>882</v>
      </c>
      <c r="G8" s="15" t="s">
        <v>226</v>
      </c>
      <c r="H8" s="87" t="s">
        <v>883</v>
      </c>
      <c r="I8" s="15" t="s">
        <v>226</v>
      </c>
      <c r="J8" s="80" t="s">
        <v>1000</v>
      </c>
      <c r="K8" s="15" t="s">
        <v>226</v>
      </c>
      <c r="L8" s="80" t="s">
        <v>884</v>
      </c>
      <c r="M8" s="15" t="s">
        <v>226</v>
      </c>
      <c r="N8" s="80" t="s">
        <v>999</v>
      </c>
      <c r="O8" s="15" t="s">
        <v>226</v>
      </c>
      <c r="P8" s="80" t="s">
        <v>980</v>
      </c>
      <c r="Q8" s="15" t="s">
        <v>226</v>
      </c>
      <c r="R8" s="80" t="s">
        <v>971</v>
      </c>
      <c r="S8" s="15" t="s">
        <v>226</v>
      </c>
      <c r="T8" s="80" t="s">
        <v>678</v>
      </c>
      <c r="U8" s="15" t="s">
        <v>226</v>
      </c>
      <c r="V8" s="79" t="s">
        <v>835</v>
      </c>
      <c r="W8" s="42" t="s">
        <v>226</v>
      </c>
      <c r="X8" s="1"/>
      <c r="Y8" s="39">
        <v>5</v>
      </c>
      <c r="Z8" s="908" t="s">
        <v>525</v>
      </c>
      <c r="AA8" s="909"/>
      <c r="AB8" s="909"/>
      <c r="AC8" s="42" t="s">
        <v>226</v>
      </c>
    </row>
    <row r="9" spans="1:29" ht="14.45" customHeight="1">
      <c r="A9" s="1"/>
      <c r="B9" s="77">
        <v>6</v>
      </c>
      <c r="C9" s="902" t="s">
        <v>874</v>
      </c>
      <c r="D9" s="933"/>
      <c r="E9" s="12" t="str">
        <f t="shared" si="0"/>
        <v/>
      </c>
      <c r="F9" s="79" t="s">
        <v>882</v>
      </c>
      <c r="G9" s="15" t="s">
        <v>226</v>
      </c>
      <c r="H9" s="87" t="s">
        <v>883</v>
      </c>
      <c r="I9" s="15" t="s">
        <v>226</v>
      </c>
      <c r="J9" s="80" t="s">
        <v>1000</v>
      </c>
      <c r="K9" s="15" t="s">
        <v>226</v>
      </c>
      <c r="L9" s="80" t="s">
        <v>884</v>
      </c>
      <c r="M9" s="15" t="s">
        <v>226</v>
      </c>
      <c r="N9" s="80" t="s">
        <v>999</v>
      </c>
      <c r="O9" s="15" t="s">
        <v>226</v>
      </c>
      <c r="P9" s="80" t="s">
        <v>980</v>
      </c>
      <c r="Q9" s="15" t="s">
        <v>226</v>
      </c>
      <c r="R9" s="80" t="s">
        <v>971</v>
      </c>
      <c r="S9" s="15" t="s">
        <v>226</v>
      </c>
      <c r="T9" s="80" t="s">
        <v>678</v>
      </c>
      <c r="U9" s="15" t="s">
        <v>226</v>
      </c>
      <c r="V9" s="79" t="s">
        <v>835</v>
      </c>
      <c r="W9" s="42" t="s">
        <v>226</v>
      </c>
      <c r="X9" s="1"/>
      <c r="Y9" s="39">
        <v>6</v>
      </c>
      <c r="Z9" s="908" t="s">
        <v>526</v>
      </c>
      <c r="AA9" s="909"/>
      <c r="AB9" s="909"/>
      <c r="AC9" s="42" t="s">
        <v>226</v>
      </c>
    </row>
    <row r="10" spans="1:29" ht="14.45" customHeight="1">
      <c r="A10" s="1"/>
      <c r="B10" s="77">
        <v>7</v>
      </c>
      <c r="C10" s="902" t="s">
        <v>875</v>
      </c>
      <c r="D10" s="933"/>
      <c r="E10" s="12" t="str">
        <f t="shared" si="0"/>
        <v/>
      </c>
      <c r="F10" s="79" t="s">
        <v>882</v>
      </c>
      <c r="G10" s="15" t="s">
        <v>226</v>
      </c>
      <c r="H10" s="87" t="s">
        <v>883</v>
      </c>
      <c r="I10" s="15" t="s">
        <v>226</v>
      </c>
      <c r="J10" s="80" t="s">
        <v>1000</v>
      </c>
      <c r="K10" s="15" t="s">
        <v>226</v>
      </c>
      <c r="L10" s="80" t="s">
        <v>884</v>
      </c>
      <c r="M10" s="15" t="s">
        <v>226</v>
      </c>
      <c r="N10" s="80" t="s">
        <v>998</v>
      </c>
      <c r="O10" s="15" t="s">
        <v>226</v>
      </c>
      <c r="P10" s="80" t="s">
        <v>980</v>
      </c>
      <c r="Q10" s="15" t="s">
        <v>226</v>
      </c>
      <c r="R10" s="80" t="s">
        <v>971</v>
      </c>
      <c r="S10" s="15" t="s">
        <v>226</v>
      </c>
      <c r="T10" s="80" t="s">
        <v>678</v>
      </c>
      <c r="U10" s="15" t="s">
        <v>226</v>
      </c>
      <c r="V10" s="79" t="s">
        <v>835</v>
      </c>
      <c r="W10" s="42" t="s">
        <v>226</v>
      </c>
      <c r="X10" s="1"/>
      <c r="Y10" s="39">
        <v>7</v>
      </c>
      <c r="Z10" s="908" t="s">
        <v>527</v>
      </c>
      <c r="AA10" s="909"/>
      <c r="AB10" s="909"/>
      <c r="AC10" s="42" t="s">
        <v>226</v>
      </c>
    </row>
    <row r="11" spans="1:29" ht="14.45" customHeight="1">
      <c r="A11" s="1"/>
      <c r="B11" s="77">
        <v>8</v>
      </c>
      <c r="C11" s="902" t="s">
        <v>876</v>
      </c>
      <c r="D11" s="933"/>
      <c r="E11" s="12" t="str">
        <f t="shared" si="0"/>
        <v/>
      </c>
      <c r="F11" s="79" t="s">
        <v>882</v>
      </c>
      <c r="G11" s="15" t="s">
        <v>226</v>
      </c>
      <c r="H11" s="87" t="s">
        <v>883</v>
      </c>
      <c r="I11" s="15" t="s">
        <v>226</v>
      </c>
      <c r="J11" s="80" t="s">
        <v>1000</v>
      </c>
      <c r="K11" s="15" t="s">
        <v>226</v>
      </c>
      <c r="L11" s="80" t="s">
        <v>884</v>
      </c>
      <c r="M11" s="15" t="s">
        <v>226</v>
      </c>
      <c r="N11" s="80" t="s">
        <v>998</v>
      </c>
      <c r="O11" s="15" t="s">
        <v>226</v>
      </c>
      <c r="P11" s="80" t="s">
        <v>980</v>
      </c>
      <c r="Q11" s="15" t="s">
        <v>226</v>
      </c>
      <c r="R11" s="80" t="s">
        <v>971</v>
      </c>
      <c r="S11" s="15" t="s">
        <v>226</v>
      </c>
      <c r="T11" s="80" t="s">
        <v>678</v>
      </c>
      <c r="U11" s="15" t="s">
        <v>226</v>
      </c>
      <c r="V11" s="79" t="s">
        <v>835</v>
      </c>
      <c r="W11" s="42" t="s">
        <v>226</v>
      </c>
      <c r="X11" s="1"/>
      <c r="Y11" s="39">
        <v>8</v>
      </c>
      <c r="Z11" s="908" t="s">
        <v>420</v>
      </c>
      <c r="AA11" s="909"/>
      <c r="AB11" s="909"/>
      <c r="AC11" s="42" t="s">
        <v>226</v>
      </c>
    </row>
    <row r="12" spans="1:29" ht="14.45" customHeight="1">
      <c r="A12" s="1"/>
      <c r="B12" s="77">
        <v>9</v>
      </c>
      <c r="C12" s="902" t="s">
        <v>877</v>
      </c>
      <c r="D12" s="933"/>
      <c r="E12" s="12" t="str">
        <f t="shared" si="0"/>
        <v/>
      </c>
      <c r="F12" s="79" t="s">
        <v>882</v>
      </c>
      <c r="G12" s="15" t="s">
        <v>226</v>
      </c>
      <c r="H12" s="87" t="s">
        <v>883</v>
      </c>
      <c r="I12" s="15" t="s">
        <v>226</v>
      </c>
      <c r="J12" s="80" t="s">
        <v>1000</v>
      </c>
      <c r="K12" s="15" t="s">
        <v>226</v>
      </c>
      <c r="L12" s="80" t="s">
        <v>884</v>
      </c>
      <c r="M12" s="15" t="s">
        <v>226</v>
      </c>
      <c r="N12" s="80" t="s">
        <v>998</v>
      </c>
      <c r="O12" s="15" t="s">
        <v>226</v>
      </c>
      <c r="P12" s="80" t="s">
        <v>980</v>
      </c>
      <c r="Q12" s="15" t="s">
        <v>226</v>
      </c>
      <c r="R12" s="80" t="s">
        <v>971</v>
      </c>
      <c r="S12" s="15" t="s">
        <v>226</v>
      </c>
      <c r="T12" s="80" t="s">
        <v>678</v>
      </c>
      <c r="U12" s="15" t="s">
        <v>226</v>
      </c>
      <c r="V12" s="79" t="s">
        <v>835</v>
      </c>
      <c r="W12" s="42" t="s">
        <v>226</v>
      </c>
      <c r="X12" s="1"/>
      <c r="Y12" s="39">
        <v>9</v>
      </c>
      <c r="Z12" s="908" t="s">
        <v>528</v>
      </c>
      <c r="AA12" s="909"/>
      <c r="AB12" s="909"/>
      <c r="AC12" s="42" t="s">
        <v>226</v>
      </c>
    </row>
    <row r="13" spans="1:29" ht="14.45" customHeight="1">
      <c r="A13" s="1"/>
      <c r="B13" s="77">
        <v>10</v>
      </c>
      <c r="C13" s="902" t="s">
        <v>881</v>
      </c>
      <c r="D13" s="933"/>
      <c r="E13" s="12" t="str">
        <f t="shared" si="0"/>
        <v/>
      </c>
      <c r="F13" s="79" t="s">
        <v>882</v>
      </c>
      <c r="G13" s="15" t="s">
        <v>226</v>
      </c>
      <c r="H13" s="87" t="s">
        <v>883</v>
      </c>
      <c r="I13" s="15" t="s">
        <v>226</v>
      </c>
      <c r="J13" s="80" t="s">
        <v>1000</v>
      </c>
      <c r="K13" s="15" t="s">
        <v>226</v>
      </c>
      <c r="L13" s="80" t="s">
        <v>884</v>
      </c>
      <c r="M13" s="15" t="s">
        <v>226</v>
      </c>
      <c r="N13" s="80" t="s">
        <v>998</v>
      </c>
      <c r="O13" s="15" t="s">
        <v>226</v>
      </c>
      <c r="P13" s="80" t="s">
        <v>980</v>
      </c>
      <c r="Q13" s="15" t="s">
        <v>226</v>
      </c>
      <c r="R13" s="80" t="s">
        <v>971</v>
      </c>
      <c r="S13" s="15" t="s">
        <v>226</v>
      </c>
      <c r="T13" s="80" t="s">
        <v>678</v>
      </c>
      <c r="U13" s="15" t="s">
        <v>226</v>
      </c>
      <c r="V13" s="79" t="s">
        <v>835</v>
      </c>
      <c r="W13" s="42" t="s">
        <v>226</v>
      </c>
      <c r="X13" s="1"/>
      <c r="Y13" s="39">
        <v>10</v>
      </c>
      <c r="Z13" s="908" t="s">
        <v>529</v>
      </c>
      <c r="AA13" s="909"/>
      <c r="AB13" s="909"/>
      <c r="AC13" s="42" t="s">
        <v>226</v>
      </c>
    </row>
    <row r="14" spans="1:29" ht="14.45" customHeight="1">
      <c r="A14" s="1"/>
      <c r="B14" s="77">
        <v>11</v>
      </c>
      <c r="C14" s="902" t="s">
        <v>878</v>
      </c>
      <c r="D14" s="933"/>
      <c r="E14" s="12" t="str">
        <f t="shared" si="0"/>
        <v/>
      </c>
      <c r="F14" s="79" t="s">
        <v>882</v>
      </c>
      <c r="G14" s="15" t="s">
        <v>226</v>
      </c>
      <c r="H14" s="87" t="s">
        <v>883</v>
      </c>
      <c r="I14" s="15" t="s">
        <v>226</v>
      </c>
      <c r="J14" s="80" t="s">
        <v>1000</v>
      </c>
      <c r="K14" s="15" t="s">
        <v>226</v>
      </c>
      <c r="L14" s="80" t="s">
        <v>884</v>
      </c>
      <c r="M14" s="15" t="s">
        <v>226</v>
      </c>
      <c r="N14" s="80" t="s">
        <v>998</v>
      </c>
      <c r="O14" s="15" t="s">
        <v>226</v>
      </c>
      <c r="P14" s="80" t="s">
        <v>980</v>
      </c>
      <c r="Q14" s="15" t="s">
        <v>226</v>
      </c>
      <c r="R14" s="80" t="s">
        <v>971</v>
      </c>
      <c r="S14" s="15" t="s">
        <v>226</v>
      </c>
      <c r="T14" s="80" t="s">
        <v>678</v>
      </c>
      <c r="U14" s="15" t="s">
        <v>226</v>
      </c>
      <c r="V14" s="79" t="s">
        <v>835</v>
      </c>
      <c r="W14" s="42" t="s">
        <v>226</v>
      </c>
      <c r="X14" s="1"/>
      <c r="Y14" s="39">
        <v>11</v>
      </c>
      <c r="Z14" s="908" t="s">
        <v>530</v>
      </c>
      <c r="AA14" s="909"/>
      <c r="AB14" s="909"/>
      <c r="AC14" s="42" t="s">
        <v>226</v>
      </c>
    </row>
    <row r="15" spans="1:29" ht="14.45" customHeight="1">
      <c r="A15" s="1"/>
      <c r="B15" s="77">
        <v>12</v>
      </c>
      <c r="C15" s="902" t="s">
        <v>879</v>
      </c>
      <c r="D15" s="933"/>
      <c r="E15" s="12" t="str">
        <f t="shared" si="0"/>
        <v/>
      </c>
      <c r="F15" s="79" t="s">
        <v>882</v>
      </c>
      <c r="G15" s="15" t="s">
        <v>226</v>
      </c>
      <c r="H15" s="87" t="s">
        <v>883</v>
      </c>
      <c r="I15" s="15" t="s">
        <v>226</v>
      </c>
      <c r="J15" s="80" t="s">
        <v>1000</v>
      </c>
      <c r="K15" s="15" t="s">
        <v>226</v>
      </c>
      <c r="L15" s="80" t="s">
        <v>884</v>
      </c>
      <c r="M15" s="15" t="s">
        <v>226</v>
      </c>
      <c r="N15" s="80" t="s">
        <v>998</v>
      </c>
      <c r="O15" s="15" t="s">
        <v>226</v>
      </c>
      <c r="P15" s="80" t="s">
        <v>980</v>
      </c>
      <c r="Q15" s="15" t="s">
        <v>226</v>
      </c>
      <c r="R15" s="80" t="s">
        <v>971</v>
      </c>
      <c r="S15" s="15" t="s">
        <v>226</v>
      </c>
      <c r="T15" s="80" t="s">
        <v>678</v>
      </c>
      <c r="U15" s="15" t="s">
        <v>226</v>
      </c>
      <c r="V15" s="79" t="s">
        <v>835</v>
      </c>
      <c r="W15" s="42" t="s">
        <v>226</v>
      </c>
      <c r="X15" s="1"/>
      <c r="Y15" s="39">
        <v>12</v>
      </c>
      <c r="Z15" s="908" t="s">
        <v>531</v>
      </c>
      <c r="AA15" s="909"/>
      <c r="AB15" s="909"/>
      <c r="AC15" s="42" t="s">
        <v>226</v>
      </c>
    </row>
    <row r="16" spans="1:29" ht="14.45" customHeight="1">
      <c r="A16" s="1"/>
      <c r="B16" s="77">
        <v>13</v>
      </c>
      <c r="C16" s="902" t="s">
        <v>880</v>
      </c>
      <c r="D16" s="933"/>
      <c r="E16" s="12" t="str">
        <f>SUBSTITUTE(TRIM(IF(G16="√","",F16&amp;" ")&amp;IF(I16="√","",H16&amp;" ")&amp;IF(K16="√","",J16&amp;" ")&amp;IF(M16="√","",L16&amp;" ")&amp;IF(O16="√","",N16&amp;" ")&amp;IF(Q16="√","",R16&amp;" ")&amp;IF(S16="√","",R16&amp;" ")&amp;IF(U16="√","",T16&amp;" ")&amp;IF(W16="√","",V16&amp;" "))," ",",")</f>
        <v/>
      </c>
      <c r="F16" s="79" t="s">
        <v>882</v>
      </c>
      <c r="G16" s="15" t="s">
        <v>226</v>
      </c>
      <c r="H16" s="87" t="s">
        <v>883</v>
      </c>
      <c r="I16" s="15" t="s">
        <v>226</v>
      </c>
      <c r="J16" s="80" t="s">
        <v>1000</v>
      </c>
      <c r="K16" s="15" t="s">
        <v>226</v>
      </c>
      <c r="L16" s="80" t="s">
        <v>884</v>
      </c>
      <c r="M16" s="15" t="s">
        <v>226</v>
      </c>
      <c r="N16" s="80" t="s">
        <v>998</v>
      </c>
      <c r="O16" s="15" t="s">
        <v>226</v>
      </c>
      <c r="P16" s="80" t="s">
        <v>980</v>
      </c>
      <c r="Q16" s="15" t="s">
        <v>226</v>
      </c>
      <c r="R16" s="80" t="s">
        <v>971</v>
      </c>
      <c r="S16" s="15" t="s">
        <v>226</v>
      </c>
      <c r="T16" s="80" t="s">
        <v>678</v>
      </c>
      <c r="U16" s="15" t="s">
        <v>226</v>
      </c>
      <c r="V16" s="79" t="s">
        <v>835</v>
      </c>
      <c r="W16" s="42" t="s">
        <v>226</v>
      </c>
      <c r="X16" s="1"/>
      <c r="Y16" s="39">
        <v>13</v>
      </c>
      <c r="Z16" s="908" t="s">
        <v>532</v>
      </c>
      <c r="AA16" s="909"/>
      <c r="AB16" s="909"/>
      <c r="AC16" s="42" t="s">
        <v>226</v>
      </c>
    </row>
    <row r="17" spans="1:29" ht="14.45" customHeight="1">
      <c r="A17" s="1"/>
      <c r="B17" s="77">
        <v>14</v>
      </c>
      <c r="C17" s="902"/>
      <c r="D17" s="933"/>
      <c r="E17" s="15"/>
      <c r="F17" s="81"/>
      <c r="G17" s="82"/>
      <c r="H17" s="88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/>
      <c r="W17" s="83"/>
      <c r="X17" s="1"/>
      <c r="Y17" s="39">
        <v>14</v>
      </c>
      <c r="Z17" s="908"/>
      <c r="AA17" s="909"/>
      <c r="AB17" s="909"/>
      <c r="AC17" s="42"/>
    </row>
    <row r="18" spans="1:29" ht="14.45" customHeight="1">
      <c r="A18" s="1"/>
      <c r="B18" s="77">
        <v>15</v>
      </c>
      <c r="C18" s="902"/>
      <c r="D18" s="933"/>
      <c r="E18" s="15"/>
      <c r="F18" s="81"/>
      <c r="G18" s="81"/>
      <c r="H18" s="89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2"/>
      <c r="W18" s="83"/>
      <c r="X18" s="1"/>
      <c r="Y18" s="39">
        <v>15</v>
      </c>
      <c r="Z18" s="908"/>
      <c r="AA18" s="909"/>
      <c r="AB18" s="909"/>
      <c r="AC18" s="42"/>
    </row>
    <row r="19" spans="1:29" ht="14.45" customHeight="1">
      <c r="A19" s="1"/>
      <c r="B19" s="77">
        <v>16</v>
      </c>
      <c r="C19" s="894"/>
      <c r="D19" s="933"/>
      <c r="E19" s="15"/>
      <c r="F19" s="82"/>
      <c r="G19" s="82"/>
      <c r="H19" s="88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3"/>
      <c r="X19" s="1"/>
      <c r="Y19" s="39">
        <v>16</v>
      </c>
      <c r="Z19" s="908"/>
      <c r="AA19" s="909"/>
      <c r="AB19" s="909"/>
      <c r="AC19" s="42"/>
    </row>
    <row r="20" spans="1:29" ht="14.45" customHeight="1">
      <c r="A20" s="1"/>
      <c r="B20" s="77">
        <v>17</v>
      </c>
      <c r="C20" s="894"/>
      <c r="D20" s="933"/>
      <c r="E20" s="15"/>
      <c r="F20" s="82"/>
      <c r="G20" s="82"/>
      <c r="H20" s="88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3"/>
      <c r="X20" s="1"/>
      <c r="Y20" s="39">
        <v>17</v>
      </c>
      <c r="Z20" s="910"/>
      <c r="AA20" s="909"/>
      <c r="AB20" s="909"/>
      <c r="AC20" s="42"/>
    </row>
    <row r="21" spans="1:29" ht="14.45" customHeight="1">
      <c r="A21" s="1"/>
      <c r="B21" s="77">
        <v>18</v>
      </c>
      <c r="C21" s="894"/>
      <c r="D21" s="933"/>
      <c r="E21" s="15"/>
      <c r="F21" s="82"/>
      <c r="G21" s="82"/>
      <c r="H21" s="88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3"/>
      <c r="X21" s="1"/>
      <c r="Y21" s="39">
        <v>18</v>
      </c>
      <c r="Z21" s="908"/>
      <c r="AA21" s="909"/>
      <c r="AB21" s="909"/>
      <c r="AC21" s="42"/>
    </row>
    <row r="22" spans="1:29" ht="14.45" customHeight="1">
      <c r="A22" s="1"/>
      <c r="B22" s="77">
        <v>19</v>
      </c>
      <c r="C22" s="894"/>
      <c r="D22" s="933"/>
      <c r="E22" s="15"/>
      <c r="F22" s="82"/>
      <c r="G22" s="82"/>
      <c r="H22" s="88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3"/>
      <c r="X22" s="1"/>
      <c r="Y22" s="39">
        <v>19</v>
      </c>
      <c r="Z22" s="908"/>
      <c r="AA22" s="909"/>
      <c r="AB22" s="909"/>
      <c r="AC22" s="43"/>
    </row>
    <row r="23" spans="1:29" ht="14.45" customHeight="1" thickBot="1">
      <c r="A23" s="1"/>
      <c r="B23" s="78">
        <v>20</v>
      </c>
      <c r="C23" s="897"/>
      <c r="D23" s="932"/>
      <c r="E23" s="31"/>
      <c r="F23" s="84"/>
      <c r="G23" s="85"/>
      <c r="H23" s="90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6"/>
      <c r="X23" s="1"/>
      <c r="Y23" s="40">
        <v>20</v>
      </c>
      <c r="Z23" s="906"/>
      <c r="AA23" s="907"/>
      <c r="AB23" s="907"/>
      <c r="AC23" s="44"/>
    </row>
    <row r="25" spans="1:29" ht="14.45" customHeight="1">
      <c r="Y25" s="102"/>
    </row>
  </sheetData>
  <mergeCells count="46">
    <mergeCell ref="C20:D20"/>
    <mergeCell ref="C21:D21"/>
    <mergeCell ref="C22:D22"/>
    <mergeCell ref="C23:D23"/>
    <mergeCell ref="B2:S2"/>
    <mergeCell ref="T2:W2"/>
    <mergeCell ref="C8:D8"/>
    <mergeCell ref="C9:D9"/>
    <mergeCell ref="C19:D19"/>
    <mergeCell ref="C15:D15"/>
    <mergeCell ref="C16:D16"/>
    <mergeCell ref="C17:D17"/>
    <mergeCell ref="C18:D18"/>
    <mergeCell ref="C14:D14"/>
    <mergeCell ref="Z10:AB10"/>
    <mergeCell ref="C10:D10"/>
    <mergeCell ref="C11:D11"/>
    <mergeCell ref="C12:D12"/>
    <mergeCell ref="C13:D13"/>
    <mergeCell ref="Z5:AB5"/>
    <mergeCell ref="Z6:AB6"/>
    <mergeCell ref="Z7:AB7"/>
    <mergeCell ref="C3:D3"/>
    <mergeCell ref="Z3:AB3"/>
    <mergeCell ref="Z4:AB4"/>
    <mergeCell ref="C4:D4"/>
    <mergeCell ref="C5:D5"/>
    <mergeCell ref="C6:D6"/>
    <mergeCell ref="C7:D7"/>
    <mergeCell ref="F3:W3"/>
    <mergeCell ref="Z23:AB23"/>
    <mergeCell ref="Z20:AB20"/>
    <mergeCell ref="Z21:AB21"/>
    <mergeCell ref="Z22:AB22"/>
    <mergeCell ref="Y2:AC2"/>
    <mergeCell ref="Z17:AB17"/>
    <mergeCell ref="Z18:AB18"/>
    <mergeCell ref="Z19:AB19"/>
    <mergeCell ref="Z14:AB14"/>
    <mergeCell ref="Z15:AB15"/>
    <mergeCell ref="Z16:AB16"/>
    <mergeCell ref="Z11:AB11"/>
    <mergeCell ref="Z12:AB12"/>
    <mergeCell ref="Z13:AB13"/>
    <mergeCell ref="Z8:AB8"/>
    <mergeCell ref="Z9:AB9"/>
  </mergeCells>
  <phoneticPr fontId="2" type="noConversion"/>
  <conditionalFormatting sqref="AC4">
    <cfRule type="cellIs" dxfId="274" priority="192" operator="equal">
      <formula>"√"</formula>
    </cfRule>
  </conditionalFormatting>
  <conditionalFormatting sqref="AC5">
    <cfRule type="cellIs" dxfId="273" priority="191" operator="equal">
      <formula>"√"</formula>
    </cfRule>
  </conditionalFormatting>
  <conditionalFormatting sqref="AC6">
    <cfRule type="cellIs" dxfId="272" priority="190" operator="equal">
      <formula>"√"</formula>
    </cfRule>
  </conditionalFormatting>
  <conditionalFormatting sqref="AC7">
    <cfRule type="cellIs" dxfId="271" priority="189" operator="equal">
      <formula>"√"</formula>
    </cfRule>
  </conditionalFormatting>
  <conditionalFormatting sqref="AC8">
    <cfRule type="cellIs" dxfId="270" priority="188" operator="equal">
      <formula>"√"</formula>
    </cfRule>
  </conditionalFormatting>
  <conditionalFormatting sqref="AC9">
    <cfRule type="cellIs" dxfId="269" priority="187" operator="equal">
      <formula>"√"</formula>
    </cfRule>
  </conditionalFormatting>
  <conditionalFormatting sqref="AC10">
    <cfRule type="cellIs" dxfId="268" priority="186" operator="equal">
      <formula>"√"</formula>
    </cfRule>
  </conditionalFormatting>
  <conditionalFormatting sqref="AC17">
    <cfRule type="cellIs" dxfId="267" priority="180" operator="equal">
      <formula>"√"</formula>
    </cfRule>
  </conditionalFormatting>
  <conditionalFormatting sqref="AC18">
    <cfRule type="cellIs" dxfId="266" priority="179" operator="equal">
      <formula>"√"</formula>
    </cfRule>
  </conditionalFormatting>
  <conditionalFormatting sqref="AC19">
    <cfRule type="cellIs" dxfId="265" priority="178" operator="equal">
      <formula>"√"</formula>
    </cfRule>
  </conditionalFormatting>
  <conditionalFormatting sqref="AC20">
    <cfRule type="cellIs" dxfId="264" priority="177" operator="equal">
      <formula>"√"</formula>
    </cfRule>
  </conditionalFormatting>
  <conditionalFormatting sqref="AC21">
    <cfRule type="cellIs" dxfId="263" priority="176" operator="equal">
      <formula>"√"</formula>
    </cfRule>
  </conditionalFormatting>
  <conditionalFormatting sqref="E4:E16">
    <cfRule type="cellIs" dxfId="262" priority="174" operator="equal">
      <formula>"√"</formula>
    </cfRule>
  </conditionalFormatting>
  <conditionalFormatting sqref="U7">
    <cfRule type="cellIs" dxfId="261" priority="48" operator="equal">
      <formula>"√"</formula>
    </cfRule>
  </conditionalFormatting>
  <conditionalFormatting sqref="U8">
    <cfRule type="cellIs" dxfId="260" priority="47" operator="equal">
      <formula>"√"</formula>
    </cfRule>
  </conditionalFormatting>
  <conditionalFormatting sqref="U13">
    <cfRule type="cellIs" dxfId="259" priority="42" operator="equal">
      <formula>"√"</formula>
    </cfRule>
  </conditionalFormatting>
  <conditionalFormatting sqref="U12">
    <cfRule type="cellIs" dxfId="258" priority="43" operator="equal">
      <formula>"√"</formula>
    </cfRule>
  </conditionalFormatting>
  <conditionalFormatting sqref="U14">
    <cfRule type="cellIs" dxfId="257" priority="41" operator="equal">
      <formula>"√"</formula>
    </cfRule>
  </conditionalFormatting>
  <conditionalFormatting sqref="U15">
    <cfRule type="cellIs" dxfId="256" priority="40" operator="equal">
      <formula>"√"</formula>
    </cfRule>
  </conditionalFormatting>
  <conditionalFormatting sqref="U16">
    <cfRule type="cellIs" dxfId="255" priority="39" operator="equal">
      <formula>"√"</formula>
    </cfRule>
  </conditionalFormatting>
  <conditionalFormatting sqref="W5">
    <cfRule type="cellIs" dxfId="254" priority="37" operator="equal">
      <formula>"√"</formula>
    </cfRule>
  </conditionalFormatting>
  <conditionalFormatting sqref="E17">
    <cfRule type="cellIs" dxfId="253" priority="161" operator="equal">
      <formula>"√"</formula>
    </cfRule>
  </conditionalFormatting>
  <conditionalFormatting sqref="E18">
    <cfRule type="cellIs" dxfId="252" priority="160" operator="equal">
      <formula>"√"</formula>
    </cfRule>
  </conditionalFormatting>
  <conditionalFormatting sqref="E19">
    <cfRule type="cellIs" dxfId="251" priority="159" operator="equal">
      <formula>"√"</formula>
    </cfRule>
  </conditionalFormatting>
  <conditionalFormatting sqref="E20">
    <cfRule type="cellIs" dxfId="250" priority="158" operator="equal">
      <formula>"√"</formula>
    </cfRule>
  </conditionalFormatting>
  <conditionalFormatting sqref="E21">
    <cfRule type="cellIs" dxfId="249" priority="157" operator="equal">
      <formula>"√"</formula>
    </cfRule>
  </conditionalFormatting>
  <conditionalFormatting sqref="E22">
    <cfRule type="cellIs" dxfId="248" priority="156" operator="equal">
      <formula>"√"</formula>
    </cfRule>
  </conditionalFormatting>
  <conditionalFormatting sqref="E23">
    <cfRule type="cellIs" dxfId="247" priority="155" operator="equal">
      <formula>"√"</formula>
    </cfRule>
  </conditionalFormatting>
  <conditionalFormatting sqref="W13">
    <cfRule type="cellIs" dxfId="246" priority="29" operator="equal">
      <formula>"√"</formula>
    </cfRule>
  </conditionalFormatting>
  <conditionalFormatting sqref="W14">
    <cfRule type="cellIs" dxfId="245" priority="28" operator="equal">
      <formula>"√"</formula>
    </cfRule>
  </conditionalFormatting>
  <conditionalFormatting sqref="W15">
    <cfRule type="cellIs" dxfId="244" priority="27" operator="equal">
      <formula>"√"</formula>
    </cfRule>
  </conditionalFormatting>
  <conditionalFormatting sqref="G4">
    <cfRule type="cellIs" dxfId="243" priority="142" operator="equal">
      <formula>"√"</formula>
    </cfRule>
  </conditionalFormatting>
  <conditionalFormatting sqref="G5">
    <cfRule type="cellIs" dxfId="242" priority="141" operator="equal">
      <formula>"√"</formula>
    </cfRule>
  </conditionalFormatting>
  <conditionalFormatting sqref="G6">
    <cfRule type="cellIs" dxfId="241" priority="140" operator="equal">
      <formula>"√"</formula>
    </cfRule>
  </conditionalFormatting>
  <conditionalFormatting sqref="G7">
    <cfRule type="cellIs" dxfId="240" priority="139" operator="equal">
      <formula>"√"</formula>
    </cfRule>
  </conditionalFormatting>
  <conditionalFormatting sqref="G8">
    <cfRule type="cellIs" dxfId="239" priority="138" operator="equal">
      <formula>"√"</formula>
    </cfRule>
  </conditionalFormatting>
  <conditionalFormatting sqref="G9">
    <cfRule type="cellIs" dxfId="238" priority="137" operator="equal">
      <formula>"√"</formula>
    </cfRule>
  </conditionalFormatting>
  <conditionalFormatting sqref="G10">
    <cfRule type="cellIs" dxfId="237" priority="136" operator="equal">
      <formula>"√"</formula>
    </cfRule>
  </conditionalFormatting>
  <conditionalFormatting sqref="G12">
    <cfRule type="cellIs" dxfId="236" priority="134" operator="equal">
      <formula>"√"</formula>
    </cfRule>
  </conditionalFormatting>
  <conditionalFormatting sqref="G13">
    <cfRule type="cellIs" dxfId="235" priority="133" operator="equal">
      <formula>"√"</formula>
    </cfRule>
  </conditionalFormatting>
  <conditionalFormatting sqref="G14">
    <cfRule type="cellIs" dxfId="234" priority="132" operator="equal">
      <formula>"√"</formula>
    </cfRule>
  </conditionalFormatting>
  <conditionalFormatting sqref="G15">
    <cfRule type="cellIs" dxfId="233" priority="131" operator="equal">
      <formula>"√"</formula>
    </cfRule>
  </conditionalFormatting>
  <conditionalFormatting sqref="I4">
    <cfRule type="cellIs" dxfId="232" priority="129" operator="equal">
      <formula>"√"</formula>
    </cfRule>
  </conditionalFormatting>
  <conditionalFormatting sqref="I5">
    <cfRule type="cellIs" dxfId="231" priority="128" operator="equal">
      <formula>"√"</formula>
    </cfRule>
  </conditionalFormatting>
  <conditionalFormatting sqref="I6">
    <cfRule type="cellIs" dxfId="230" priority="127" operator="equal">
      <formula>"√"</formula>
    </cfRule>
  </conditionalFormatting>
  <conditionalFormatting sqref="I8">
    <cfRule type="cellIs" dxfId="229" priority="125" operator="equal">
      <formula>"√"</formula>
    </cfRule>
  </conditionalFormatting>
  <conditionalFormatting sqref="I9">
    <cfRule type="cellIs" dxfId="228" priority="124" operator="equal">
      <formula>"√"</formula>
    </cfRule>
  </conditionalFormatting>
  <conditionalFormatting sqref="I10">
    <cfRule type="cellIs" dxfId="227" priority="123" operator="equal">
      <formula>"√"</formula>
    </cfRule>
  </conditionalFormatting>
  <conditionalFormatting sqref="I11">
    <cfRule type="cellIs" dxfId="226" priority="122" operator="equal">
      <formula>"√"</formula>
    </cfRule>
  </conditionalFormatting>
  <conditionalFormatting sqref="I12">
    <cfRule type="cellIs" dxfId="225" priority="121" operator="equal">
      <formula>"√"</formula>
    </cfRule>
  </conditionalFormatting>
  <conditionalFormatting sqref="I13">
    <cfRule type="cellIs" dxfId="224" priority="120" operator="equal">
      <formula>"√"</formula>
    </cfRule>
  </conditionalFormatting>
  <conditionalFormatting sqref="I14">
    <cfRule type="cellIs" dxfId="223" priority="119" operator="equal">
      <formula>"√"</formula>
    </cfRule>
  </conditionalFormatting>
  <conditionalFormatting sqref="I15">
    <cfRule type="cellIs" dxfId="222" priority="118" operator="equal">
      <formula>"√"</formula>
    </cfRule>
  </conditionalFormatting>
  <conditionalFormatting sqref="K4">
    <cfRule type="cellIs" dxfId="221" priority="116" operator="equal">
      <formula>"√"</formula>
    </cfRule>
  </conditionalFormatting>
  <conditionalFormatting sqref="K5">
    <cfRule type="cellIs" dxfId="220" priority="115" operator="equal">
      <formula>"√"</formula>
    </cfRule>
  </conditionalFormatting>
  <conditionalFormatting sqref="K6">
    <cfRule type="cellIs" dxfId="219" priority="114" operator="equal">
      <formula>"√"</formula>
    </cfRule>
  </conditionalFormatting>
  <conditionalFormatting sqref="K7">
    <cfRule type="cellIs" dxfId="218" priority="113" operator="equal">
      <formula>"√"</formula>
    </cfRule>
  </conditionalFormatting>
  <conditionalFormatting sqref="K8">
    <cfRule type="cellIs" dxfId="217" priority="112" operator="equal">
      <formula>"√"</formula>
    </cfRule>
  </conditionalFormatting>
  <conditionalFormatting sqref="K10">
    <cfRule type="cellIs" dxfId="216" priority="110" operator="equal">
      <formula>"√"</formula>
    </cfRule>
  </conditionalFormatting>
  <conditionalFormatting sqref="K11">
    <cfRule type="cellIs" dxfId="215" priority="109" operator="equal">
      <formula>"√"</formula>
    </cfRule>
  </conditionalFormatting>
  <conditionalFormatting sqref="K12">
    <cfRule type="cellIs" dxfId="214" priority="108" operator="equal">
      <formula>"√"</formula>
    </cfRule>
  </conditionalFormatting>
  <conditionalFormatting sqref="K13">
    <cfRule type="cellIs" dxfId="213" priority="107" operator="equal">
      <formula>"√"</formula>
    </cfRule>
  </conditionalFormatting>
  <conditionalFormatting sqref="K15">
    <cfRule type="cellIs" dxfId="212" priority="105" operator="equal">
      <formula>"√"</formula>
    </cfRule>
  </conditionalFormatting>
  <conditionalFormatting sqref="K16">
    <cfRule type="cellIs" dxfId="211" priority="104" operator="equal">
      <formula>"√"</formula>
    </cfRule>
  </conditionalFormatting>
  <conditionalFormatting sqref="M4">
    <cfRule type="cellIs" dxfId="210" priority="103" operator="equal">
      <formula>"√"</formula>
    </cfRule>
  </conditionalFormatting>
  <conditionalFormatting sqref="M5">
    <cfRule type="cellIs" dxfId="209" priority="102" operator="equal">
      <formula>"√"</formula>
    </cfRule>
  </conditionalFormatting>
  <conditionalFormatting sqref="M6">
    <cfRule type="cellIs" dxfId="208" priority="101" operator="equal">
      <formula>"√"</formula>
    </cfRule>
  </conditionalFormatting>
  <conditionalFormatting sqref="M7">
    <cfRule type="cellIs" dxfId="207" priority="100" operator="equal">
      <formula>"√"</formula>
    </cfRule>
  </conditionalFormatting>
  <conditionalFormatting sqref="M8">
    <cfRule type="cellIs" dxfId="206" priority="99" operator="equal">
      <formula>"√"</formula>
    </cfRule>
  </conditionalFormatting>
  <conditionalFormatting sqref="M9">
    <cfRule type="cellIs" dxfId="205" priority="98" operator="equal">
      <formula>"√"</formula>
    </cfRule>
  </conditionalFormatting>
  <conditionalFormatting sqref="M10">
    <cfRule type="cellIs" dxfId="204" priority="97" operator="equal">
      <formula>"√"</formula>
    </cfRule>
  </conditionalFormatting>
  <conditionalFormatting sqref="M12">
    <cfRule type="cellIs" dxfId="203" priority="95" operator="equal">
      <formula>"√"</formula>
    </cfRule>
  </conditionalFormatting>
  <conditionalFormatting sqref="M13">
    <cfRule type="cellIs" dxfId="202" priority="94" operator="equal">
      <formula>"√"</formula>
    </cfRule>
  </conditionalFormatting>
  <conditionalFormatting sqref="M14">
    <cfRule type="cellIs" dxfId="201" priority="93" operator="equal">
      <formula>"√"</formula>
    </cfRule>
  </conditionalFormatting>
  <conditionalFormatting sqref="M15">
    <cfRule type="cellIs" dxfId="200" priority="92" operator="equal">
      <formula>"√"</formula>
    </cfRule>
  </conditionalFormatting>
  <conditionalFormatting sqref="M16">
    <cfRule type="cellIs" dxfId="199" priority="91" operator="equal">
      <formula>"√"</formula>
    </cfRule>
  </conditionalFormatting>
  <conditionalFormatting sqref="O4">
    <cfRule type="cellIs" dxfId="198" priority="90" operator="equal">
      <formula>"√"</formula>
    </cfRule>
  </conditionalFormatting>
  <conditionalFormatting sqref="O5">
    <cfRule type="cellIs" dxfId="197" priority="89" operator="equal">
      <formula>"√"</formula>
    </cfRule>
  </conditionalFormatting>
  <conditionalFormatting sqref="O7">
    <cfRule type="cellIs" dxfId="196" priority="87" operator="equal">
      <formula>"√"</formula>
    </cfRule>
  </conditionalFormatting>
  <conditionalFormatting sqref="O8">
    <cfRule type="cellIs" dxfId="195" priority="86" operator="equal">
      <formula>"√"</formula>
    </cfRule>
  </conditionalFormatting>
  <conditionalFormatting sqref="O9">
    <cfRule type="cellIs" dxfId="194" priority="85" operator="equal">
      <formula>"√"</formula>
    </cfRule>
  </conditionalFormatting>
  <conditionalFormatting sqref="O10">
    <cfRule type="cellIs" dxfId="193" priority="84" operator="equal">
      <formula>"√"</formula>
    </cfRule>
  </conditionalFormatting>
  <conditionalFormatting sqref="O11">
    <cfRule type="cellIs" dxfId="192" priority="83" operator="equal">
      <formula>"√"</formula>
    </cfRule>
  </conditionalFormatting>
  <conditionalFormatting sqref="O13">
    <cfRule type="cellIs" dxfId="191" priority="81" operator="equal">
      <formula>"√"</formula>
    </cfRule>
  </conditionalFormatting>
  <conditionalFormatting sqref="O15">
    <cfRule type="cellIs" dxfId="190" priority="79" operator="equal">
      <formula>"√"</formula>
    </cfRule>
  </conditionalFormatting>
  <conditionalFormatting sqref="Q4">
    <cfRule type="cellIs" dxfId="189" priority="77" operator="equal">
      <formula>"√"</formula>
    </cfRule>
  </conditionalFormatting>
  <conditionalFormatting sqref="Q5">
    <cfRule type="cellIs" dxfId="188" priority="76" operator="equal">
      <formula>"√"</formula>
    </cfRule>
  </conditionalFormatting>
  <conditionalFormatting sqref="Q6">
    <cfRule type="cellIs" dxfId="187" priority="75" operator="equal">
      <formula>"√"</formula>
    </cfRule>
  </conditionalFormatting>
  <conditionalFormatting sqref="Q7">
    <cfRule type="cellIs" dxfId="186" priority="74" operator="equal">
      <formula>"√"</formula>
    </cfRule>
  </conditionalFormatting>
  <conditionalFormatting sqref="Q8">
    <cfRule type="cellIs" dxfId="185" priority="73" operator="equal">
      <formula>"√"</formula>
    </cfRule>
  </conditionalFormatting>
  <conditionalFormatting sqref="Q9">
    <cfRule type="cellIs" dxfId="184" priority="72" operator="equal">
      <formula>"√"</formula>
    </cfRule>
  </conditionalFormatting>
  <conditionalFormatting sqref="Q11">
    <cfRule type="cellIs" dxfId="183" priority="70" operator="equal">
      <formula>"√"</formula>
    </cfRule>
  </conditionalFormatting>
  <conditionalFormatting sqref="Q12">
    <cfRule type="cellIs" dxfId="182" priority="69" operator="equal">
      <formula>"√"</formula>
    </cfRule>
  </conditionalFormatting>
  <conditionalFormatting sqref="Q13">
    <cfRule type="cellIs" dxfId="181" priority="68" operator="equal">
      <formula>"√"</formula>
    </cfRule>
  </conditionalFormatting>
  <conditionalFormatting sqref="Q14">
    <cfRule type="cellIs" dxfId="180" priority="67" operator="equal">
      <formula>"√"</formula>
    </cfRule>
  </conditionalFormatting>
  <conditionalFormatting sqref="Q16">
    <cfRule type="cellIs" dxfId="179" priority="65" operator="equal">
      <formula>"√"</formula>
    </cfRule>
  </conditionalFormatting>
  <conditionalFormatting sqref="S4">
    <cfRule type="cellIs" dxfId="178" priority="64" operator="equal">
      <formula>"√"</formula>
    </cfRule>
  </conditionalFormatting>
  <conditionalFormatting sqref="S5">
    <cfRule type="cellIs" dxfId="177" priority="63" operator="equal">
      <formula>"√"</formula>
    </cfRule>
  </conditionalFormatting>
  <conditionalFormatting sqref="S6">
    <cfRule type="cellIs" dxfId="176" priority="62" operator="equal">
      <formula>"√"</formula>
    </cfRule>
  </conditionalFormatting>
  <conditionalFormatting sqref="S7">
    <cfRule type="cellIs" dxfId="175" priority="61" operator="equal">
      <formula>"√"</formula>
    </cfRule>
  </conditionalFormatting>
  <conditionalFormatting sqref="S8">
    <cfRule type="cellIs" dxfId="174" priority="60" operator="equal">
      <formula>"√"</formula>
    </cfRule>
  </conditionalFormatting>
  <conditionalFormatting sqref="S9">
    <cfRule type="cellIs" dxfId="173" priority="59" operator="equal">
      <formula>"√"</formula>
    </cfRule>
  </conditionalFormatting>
  <conditionalFormatting sqref="S10">
    <cfRule type="cellIs" dxfId="172" priority="58" operator="equal">
      <formula>"√"</formula>
    </cfRule>
  </conditionalFormatting>
  <conditionalFormatting sqref="S11">
    <cfRule type="cellIs" dxfId="171" priority="57" operator="equal">
      <formula>"√"</formula>
    </cfRule>
  </conditionalFormatting>
  <conditionalFormatting sqref="S12">
    <cfRule type="cellIs" dxfId="170" priority="56" operator="equal">
      <formula>"√"</formula>
    </cfRule>
  </conditionalFormatting>
  <conditionalFormatting sqref="S13">
    <cfRule type="cellIs" dxfId="169" priority="55" operator="equal">
      <formula>"√"</formula>
    </cfRule>
  </conditionalFormatting>
  <conditionalFormatting sqref="S14">
    <cfRule type="cellIs" dxfId="168" priority="54" operator="equal">
      <formula>"√"</formula>
    </cfRule>
  </conditionalFormatting>
  <conditionalFormatting sqref="S15">
    <cfRule type="cellIs" dxfId="167" priority="53" operator="equal">
      <formula>"√"</formula>
    </cfRule>
  </conditionalFormatting>
  <conditionalFormatting sqref="U4">
    <cfRule type="cellIs" dxfId="166" priority="51" operator="equal">
      <formula>"√"</formula>
    </cfRule>
  </conditionalFormatting>
  <conditionalFormatting sqref="U5">
    <cfRule type="cellIs" dxfId="165" priority="50" operator="equal">
      <formula>"√"</formula>
    </cfRule>
  </conditionalFormatting>
  <conditionalFormatting sqref="U6">
    <cfRule type="cellIs" dxfId="164" priority="49" operator="equal">
      <formula>"√"</formula>
    </cfRule>
  </conditionalFormatting>
  <conditionalFormatting sqref="U10">
    <cfRule type="cellIs" dxfId="163" priority="45" operator="equal">
      <formula>"√"</formula>
    </cfRule>
  </conditionalFormatting>
  <conditionalFormatting sqref="U11">
    <cfRule type="cellIs" dxfId="162" priority="44" operator="equal">
      <formula>"√"</formula>
    </cfRule>
  </conditionalFormatting>
  <conditionalFormatting sqref="W6">
    <cfRule type="cellIs" dxfId="161" priority="36" operator="equal">
      <formula>"√"</formula>
    </cfRule>
  </conditionalFormatting>
  <conditionalFormatting sqref="W7">
    <cfRule type="cellIs" dxfId="160" priority="35" operator="equal">
      <formula>"√"</formula>
    </cfRule>
  </conditionalFormatting>
  <conditionalFormatting sqref="W8">
    <cfRule type="cellIs" dxfId="159" priority="34" operator="equal">
      <formula>"√"</formula>
    </cfRule>
  </conditionalFormatting>
  <conditionalFormatting sqref="W10">
    <cfRule type="cellIs" dxfId="158" priority="32" operator="equal">
      <formula>"√"</formula>
    </cfRule>
  </conditionalFormatting>
  <conditionalFormatting sqref="W11">
    <cfRule type="cellIs" dxfId="157" priority="31" operator="equal">
      <formula>"√"</formula>
    </cfRule>
  </conditionalFormatting>
  <conditionalFormatting sqref="I7">
    <cfRule type="cellIs" dxfId="156" priority="25" operator="equal">
      <formula>"√"</formula>
    </cfRule>
  </conditionalFormatting>
  <conditionalFormatting sqref="G11">
    <cfRule type="cellIs" dxfId="155" priority="24" operator="equal">
      <formula>"√"</formula>
    </cfRule>
  </conditionalFormatting>
  <conditionalFormatting sqref="K9">
    <cfRule type="cellIs" dxfId="154" priority="23" operator="equal">
      <formula>"√"</formula>
    </cfRule>
  </conditionalFormatting>
  <conditionalFormatting sqref="K14">
    <cfRule type="cellIs" dxfId="153" priority="22" operator="equal">
      <formula>"√"</formula>
    </cfRule>
  </conditionalFormatting>
  <conditionalFormatting sqref="M11">
    <cfRule type="cellIs" dxfId="152" priority="21" operator="equal">
      <formula>"√"</formula>
    </cfRule>
  </conditionalFormatting>
  <conditionalFormatting sqref="O6">
    <cfRule type="cellIs" dxfId="151" priority="20" operator="equal">
      <formula>"√"</formula>
    </cfRule>
  </conditionalFormatting>
  <conditionalFormatting sqref="Q10">
    <cfRule type="cellIs" dxfId="150" priority="19" operator="equal">
      <formula>"√"</formula>
    </cfRule>
  </conditionalFormatting>
  <conditionalFormatting sqref="O12">
    <cfRule type="cellIs" dxfId="149" priority="18" operator="equal">
      <formula>"√"</formula>
    </cfRule>
  </conditionalFormatting>
  <conditionalFormatting sqref="O14">
    <cfRule type="cellIs" dxfId="148" priority="17" operator="equal">
      <formula>"√"</formula>
    </cfRule>
  </conditionalFormatting>
  <conditionalFormatting sqref="Q15">
    <cfRule type="cellIs" dxfId="147" priority="16" operator="equal">
      <formula>"√"</formula>
    </cfRule>
  </conditionalFormatting>
  <conditionalFormatting sqref="U9">
    <cfRule type="cellIs" dxfId="146" priority="15" operator="equal">
      <formula>"√"</formula>
    </cfRule>
  </conditionalFormatting>
  <conditionalFormatting sqref="W4">
    <cfRule type="cellIs" dxfId="145" priority="14" operator="equal">
      <formula>"√"</formula>
    </cfRule>
  </conditionalFormatting>
  <conditionalFormatting sqref="W9">
    <cfRule type="cellIs" dxfId="144" priority="13" operator="equal">
      <formula>"√"</formula>
    </cfRule>
  </conditionalFormatting>
  <conditionalFormatting sqref="W12">
    <cfRule type="cellIs" dxfId="143" priority="12" operator="equal">
      <formula>"√"</formula>
    </cfRule>
  </conditionalFormatting>
  <conditionalFormatting sqref="G16">
    <cfRule type="cellIs" dxfId="142" priority="11" operator="equal">
      <formula>"√"</formula>
    </cfRule>
  </conditionalFormatting>
  <conditionalFormatting sqref="AC11">
    <cfRule type="cellIs" dxfId="141" priority="10" operator="equal">
      <formula>"√"</formula>
    </cfRule>
  </conditionalFormatting>
  <conditionalFormatting sqref="AC12">
    <cfRule type="cellIs" dxfId="140" priority="9" operator="equal">
      <formula>"√"</formula>
    </cfRule>
  </conditionalFormatting>
  <conditionalFormatting sqref="AC13">
    <cfRule type="cellIs" dxfId="139" priority="8" operator="equal">
      <formula>"√"</formula>
    </cfRule>
  </conditionalFormatting>
  <conditionalFormatting sqref="AC14">
    <cfRule type="cellIs" dxfId="138" priority="7" operator="equal">
      <formula>"√"</formula>
    </cfRule>
  </conditionalFormatting>
  <conditionalFormatting sqref="AC15">
    <cfRule type="cellIs" dxfId="137" priority="6" operator="equal">
      <formula>"√"</formula>
    </cfRule>
  </conditionalFormatting>
  <conditionalFormatting sqref="O16">
    <cfRule type="cellIs" dxfId="136" priority="5" operator="equal">
      <formula>"√"</formula>
    </cfRule>
  </conditionalFormatting>
  <conditionalFormatting sqref="S16">
    <cfRule type="cellIs" dxfId="135" priority="4" operator="equal">
      <formula>"√"</formula>
    </cfRule>
  </conditionalFormatting>
  <conditionalFormatting sqref="W16">
    <cfRule type="cellIs" dxfId="134" priority="3" operator="equal">
      <formula>"√"</formula>
    </cfRule>
  </conditionalFormatting>
  <conditionalFormatting sqref="AC16">
    <cfRule type="cellIs" dxfId="133" priority="2" operator="equal">
      <formula>"√"</formula>
    </cfRule>
  </conditionalFormatting>
  <conditionalFormatting sqref="I16">
    <cfRule type="cellIs" dxfId="132" priority="1" operator="equal">
      <formula>"√"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1F71-4803-485C-9392-F64D39383448}">
  <dimension ref="A1:R93"/>
  <sheetViews>
    <sheetView workbookViewId="0">
      <selection activeCell="W19" sqref="W19"/>
    </sheetView>
  </sheetViews>
  <sheetFormatPr defaultColWidth="12.625" defaultRowHeight="12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517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"&amp;COUNTIF(F4:F93,"√") &amp; "개"</f>
        <v>완료 1개</v>
      </c>
      <c r="M2" s="2"/>
      <c r="N2" s="888" t="s">
        <v>315</v>
      </c>
      <c r="O2" s="889"/>
      <c r="P2" s="889"/>
      <c r="Q2" s="889"/>
      <c r="R2" s="890"/>
    </row>
    <row r="3" spans="1:18" ht="14.45" customHeight="1">
      <c r="A3" s="2"/>
      <c r="B3" s="5" t="s">
        <v>214</v>
      </c>
      <c r="C3" s="911" t="s">
        <v>969</v>
      </c>
      <c r="D3" s="912"/>
      <c r="E3" s="6" t="s">
        <v>321</v>
      </c>
      <c r="F3" s="7" t="s">
        <v>310</v>
      </c>
      <c r="G3" s="37" t="s">
        <v>379</v>
      </c>
      <c r="H3" s="913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02" t="s">
        <v>895</v>
      </c>
      <c r="D4" s="933"/>
      <c r="E4" s="11"/>
      <c r="F4" s="12" t="s">
        <v>226</v>
      </c>
      <c r="G4" s="18" t="s">
        <v>971</v>
      </c>
      <c r="H4" s="900" t="s">
        <v>978</v>
      </c>
      <c r="I4" s="895"/>
      <c r="J4" s="895"/>
      <c r="K4" s="895"/>
      <c r="L4" s="896"/>
      <c r="M4" s="1"/>
      <c r="N4" s="39">
        <v>6</v>
      </c>
      <c r="O4" s="908" t="s">
        <v>533</v>
      </c>
      <c r="P4" s="909"/>
      <c r="Q4" s="909"/>
      <c r="R4" s="42"/>
    </row>
    <row r="5" spans="1:18" ht="14.45" customHeight="1">
      <c r="A5" s="1"/>
      <c r="B5" s="8">
        <v>2</v>
      </c>
      <c r="C5" s="902" t="s">
        <v>896</v>
      </c>
      <c r="D5" s="933"/>
      <c r="E5" s="14"/>
      <c r="F5" s="15"/>
      <c r="G5" s="18" t="s">
        <v>972</v>
      </c>
      <c r="H5" s="946"/>
      <c r="I5" s="895"/>
      <c r="J5" s="895"/>
      <c r="K5" s="895"/>
      <c r="L5" s="896"/>
      <c r="M5" s="1"/>
      <c r="N5" s="39">
        <v>12</v>
      </c>
      <c r="O5" s="908" t="s">
        <v>534</v>
      </c>
      <c r="P5" s="909"/>
      <c r="Q5" s="909"/>
      <c r="R5" s="42"/>
    </row>
    <row r="6" spans="1:18" ht="14.45" customHeight="1">
      <c r="A6" s="1"/>
      <c r="B6" s="8">
        <v>3</v>
      </c>
      <c r="C6" s="902" t="s">
        <v>897</v>
      </c>
      <c r="D6" s="933"/>
      <c r="E6" s="14"/>
      <c r="F6" s="15"/>
      <c r="G6" s="18" t="s">
        <v>973</v>
      </c>
      <c r="H6" s="947"/>
      <c r="I6" s="895"/>
      <c r="J6" s="895"/>
      <c r="K6" s="895"/>
      <c r="L6" s="896"/>
      <c r="M6" s="1"/>
      <c r="N6" s="39">
        <v>18</v>
      </c>
      <c r="O6" s="908" t="s">
        <v>535</v>
      </c>
      <c r="P6" s="909"/>
      <c r="Q6" s="909"/>
      <c r="R6" s="42"/>
    </row>
    <row r="7" spans="1:18" ht="14.45" customHeight="1">
      <c r="A7" s="1"/>
      <c r="B7" s="8">
        <v>4</v>
      </c>
      <c r="C7" s="902" t="s">
        <v>898</v>
      </c>
      <c r="D7" s="933"/>
      <c r="E7" s="14"/>
      <c r="F7" s="15"/>
      <c r="G7" s="18" t="s">
        <v>974</v>
      </c>
      <c r="H7" s="900"/>
      <c r="I7" s="895"/>
      <c r="J7" s="895"/>
      <c r="K7" s="895"/>
      <c r="L7" s="896"/>
      <c r="M7" s="1"/>
      <c r="N7" s="39">
        <v>24</v>
      </c>
      <c r="O7" s="908" t="s">
        <v>537</v>
      </c>
      <c r="P7" s="909"/>
      <c r="Q7" s="909"/>
      <c r="R7" s="42"/>
    </row>
    <row r="8" spans="1:18" ht="14.45" customHeight="1">
      <c r="A8" s="1"/>
      <c r="B8" s="8">
        <v>5</v>
      </c>
      <c r="C8" s="902" t="s">
        <v>899</v>
      </c>
      <c r="D8" s="933"/>
      <c r="E8" s="14"/>
      <c r="F8" s="15"/>
      <c r="G8" s="18" t="s">
        <v>975</v>
      </c>
      <c r="H8" s="900"/>
      <c r="I8" s="895"/>
      <c r="J8" s="895"/>
      <c r="K8" s="895"/>
      <c r="L8" s="896"/>
      <c r="M8" s="1"/>
      <c r="N8" s="39">
        <v>30</v>
      </c>
      <c r="O8" s="908" t="s">
        <v>538</v>
      </c>
      <c r="P8" s="909"/>
      <c r="Q8" s="909"/>
      <c r="R8" s="42"/>
    </row>
    <row r="9" spans="1:18" ht="14.45" customHeight="1">
      <c r="A9" s="1"/>
      <c r="B9" s="8">
        <v>6</v>
      </c>
      <c r="C9" s="902" t="s">
        <v>900</v>
      </c>
      <c r="D9" s="933"/>
      <c r="E9" s="16"/>
      <c r="F9" s="15"/>
      <c r="G9" s="18" t="s">
        <v>976</v>
      </c>
      <c r="H9" s="900"/>
      <c r="I9" s="895"/>
      <c r="J9" s="895"/>
      <c r="K9" s="895"/>
      <c r="L9" s="896"/>
      <c r="M9" s="1"/>
      <c r="N9" s="39">
        <v>36</v>
      </c>
      <c r="O9" s="908" t="s">
        <v>539</v>
      </c>
      <c r="P9" s="909"/>
      <c r="Q9" s="909"/>
      <c r="R9" s="42"/>
    </row>
    <row r="10" spans="1:18" ht="14.45" customHeight="1">
      <c r="A10" s="1"/>
      <c r="B10" s="8">
        <v>7</v>
      </c>
      <c r="C10" s="902" t="s">
        <v>901</v>
      </c>
      <c r="D10" s="933"/>
      <c r="E10" s="16"/>
      <c r="F10" s="15"/>
      <c r="G10" s="18" t="s">
        <v>977</v>
      </c>
      <c r="H10" s="894"/>
      <c r="I10" s="895"/>
      <c r="J10" s="895"/>
      <c r="K10" s="895"/>
      <c r="L10" s="896"/>
      <c r="M10" s="1"/>
      <c r="N10" s="39">
        <v>42</v>
      </c>
      <c r="O10" s="908" t="s">
        <v>540</v>
      </c>
      <c r="P10" s="909"/>
      <c r="Q10" s="909"/>
      <c r="R10" s="42"/>
    </row>
    <row r="11" spans="1:18" ht="14.45" customHeight="1">
      <c r="A11" s="1"/>
      <c r="B11" s="8">
        <v>8</v>
      </c>
      <c r="C11" s="902" t="s">
        <v>902</v>
      </c>
      <c r="D11" s="933"/>
      <c r="E11" s="16"/>
      <c r="F11" s="15"/>
      <c r="G11" s="18" t="s">
        <v>972</v>
      </c>
      <c r="H11" s="894"/>
      <c r="I11" s="895"/>
      <c r="J11" s="895"/>
      <c r="K11" s="895"/>
      <c r="L11" s="896"/>
      <c r="M11" s="1"/>
      <c r="N11" s="39">
        <v>48</v>
      </c>
      <c r="O11" s="908" t="s">
        <v>541</v>
      </c>
      <c r="P11" s="909"/>
      <c r="Q11" s="909"/>
      <c r="R11" s="42"/>
    </row>
    <row r="12" spans="1:18" ht="14.45" customHeight="1">
      <c r="A12" s="1"/>
      <c r="B12" s="8">
        <v>9</v>
      </c>
      <c r="C12" s="902" t="s">
        <v>903</v>
      </c>
      <c r="D12" s="933"/>
      <c r="E12" s="16"/>
      <c r="F12" s="15"/>
      <c r="G12" s="18" t="s">
        <v>973</v>
      </c>
      <c r="H12" s="902"/>
      <c r="I12" s="895"/>
      <c r="J12" s="895"/>
      <c r="K12" s="895"/>
      <c r="L12" s="896"/>
      <c r="M12" s="1"/>
      <c r="N12" s="39">
        <v>54</v>
      </c>
      <c r="O12" s="908" t="s">
        <v>542</v>
      </c>
      <c r="P12" s="909"/>
      <c r="Q12" s="909"/>
      <c r="R12" s="42"/>
    </row>
    <row r="13" spans="1:18" ht="14.45" customHeight="1">
      <c r="A13" s="1"/>
      <c r="B13" s="8">
        <v>10</v>
      </c>
      <c r="C13" s="902" t="s">
        <v>904</v>
      </c>
      <c r="D13" s="933"/>
      <c r="E13" s="16"/>
      <c r="F13" s="15"/>
      <c r="G13" s="18" t="s">
        <v>974</v>
      </c>
      <c r="H13" s="894"/>
      <c r="I13" s="895"/>
      <c r="J13" s="895"/>
      <c r="K13" s="895"/>
      <c r="L13" s="896"/>
      <c r="M13" s="1"/>
      <c r="N13" s="39">
        <v>60</v>
      </c>
      <c r="O13" s="908" t="s">
        <v>543</v>
      </c>
      <c r="P13" s="909"/>
      <c r="Q13" s="909"/>
      <c r="R13" s="42"/>
    </row>
    <row r="14" spans="1:18" ht="14.45" customHeight="1">
      <c r="A14" s="1"/>
      <c r="B14" s="8">
        <v>11</v>
      </c>
      <c r="C14" s="902" t="s">
        <v>905</v>
      </c>
      <c r="D14" s="933"/>
      <c r="E14" s="16"/>
      <c r="F14" s="15"/>
      <c r="G14" s="18" t="s">
        <v>975</v>
      </c>
      <c r="H14" s="894"/>
      <c r="I14" s="895"/>
      <c r="J14" s="895"/>
      <c r="K14" s="895"/>
      <c r="L14" s="896"/>
      <c r="M14" s="1"/>
      <c r="N14" s="39">
        <v>66</v>
      </c>
      <c r="O14" s="908" t="s">
        <v>544</v>
      </c>
      <c r="P14" s="909"/>
      <c r="Q14" s="909"/>
      <c r="R14" s="42"/>
    </row>
    <row r="15" spans="1:18" ht="14.45" customHeight="1">
      <c r="A15" s="1"/>
      <c r="B15" s="8">
        <v>12</v>
      </c>
      <c r="C15" s="902" t="s">
        <v>906</v>
      </c>
      <c r="D15" s="933"/>
      <c r="E15" s="16"/>
      <c r="F15" s="15"/>
      <c r="G15" s="18" t="s">
        <v>976</v>
      </c>
      <c r="H15" s="894"/>
      <c r="I15" s="895"/>
      <c r="J15" s="895"/>
      <c r="K15" s="895"/>
      <c r="L15" s="896"/>
      <c r="M15" s="1"/>
      <c r="N15" s="39">
        <v>72</v>
      </c>
      <c r="O15" s="908" t="s">
        <v>545</v>
      </c>
      <c r="P15" s="909"/>
      <c r="Q15" s="909"/>
      <c r="R15" s="42"/>
    </row>
    <row r="16" spans="1:18" ht="14.45" customHeight="1">
      <c r="A16" s="1"/>
      <c r="B16" s="8">
        <v>13</v>
      </c>
      <c r="C16" s="902" t="s">
        <v>907</v>
      </c>
      <c r="D16" s="933"/>
      <c r="E16" s="16"/>
      <c r="F16" s="15"/>
      <c r="G16" s="18" t="s">
        <v>977</v>
      </c>
      <c r="H16" s="894"/>
      <c r="I16" s="895"/>
      <c r="J16" s="895"/>
      <c r="K16" s="895"/>
      <c r="L16" s="896"/>
      <c r="M16" s="1"/>
      <c r="N16" s="39">
        <v>78</v>
      </c>
      <c r="O16" s="908"/>
      <c r="P16" s="909"/>
      <c r="Q16" s="909"/>
      <c r="R16" s="42"/>
    </row>
    <row r="17" spans="1:18" ht="14.45" customHeight="1">
      <c r="A17" s="1"/>
      <c r="B17" s="8">
        <v>14</v>
      </c>
      <c r="C17" s="902" t="s">
        <v>908</v>
      </c>
      <c r="D17" s="933"/>
      <c r="E17" s="16"/>
      <c r="F17" s="15"/>
      <c r="G17" s="18" t="s">
        <v>972</v>
      </c>
      <c r="H17" s="894"/>
      <c r="I17" s="895"/>
      <c r="J17" s="895"/>
      <c r="K17" s="895"/>
      <c r="L17" s="896"/>
      <c r="M17" s="1"/>
      <c r="N17" s="39">
        <v>84</v>
      </c>
      <c r="O17" s="908"/>
      <c r="P17" s="909"/>
      <c r="Q17" s="909"/>
      <c r="R17" s="42"/>
    </row>
    <row r="18" spans="1:18" ht="14.45" customHeight="1" thickBot="1">
      <c r="A18" s="1"/>
      <c r="B18" s="8">
        <v>15</v>
      </c>
      <c r="C18" s="902" t="s">
        <v>909</v>
      </c>
      <c r="D18" s="933"/>
      <c r="E18" s="16"/>
      <c r="F18" s="15"/>
      <c r="G18" s="18" t="s">
        <v>973</v>
      </c>
      <c r="H18" s="894"/>
      <c r="I18" s="895"/>
      <c r="J18" s="895"/>
      <c r="K18" s="895"/>
      <c r="L18" s="896"/>
      <c r="M18" s="1"/>
      <c r="N18" s="40">
        <v>90</v>
      </c>
      <c r="O18" s="918"/>
      <c r="P18" s="919"/>
      <c r="Q18" s="919"/>
      <c r="R18" s="51"/>
    </row>
    <row r="19" spans="1:18" ht="14.45" customHeight="1">
      <c r="A19" s="1"/>
      <c r="B19" s="8">
        <v>16</v>
      </c>
      <c r="C19" s="902" t="s">
        <v>910</v>
      </c>
      <c r="D19" s="933"/>
      <c r="E19" s="16"/>
      <c r="F19" s="15"/>
      <c r="G19" s="18" t="s">
        <v>974</v>
      </c>
      <c r="H19" s="894"/>
      <c r="I19" s="895"/>
      <c r="J19" s="895"/>
      <c r="K19" s="895"/>
      <c r="L19" s="896"/>
      <c r="M19" s="1"/>
    </row>
    <row r="20" spans="1:18" ht="14.45" customHeight="1">
      <c r="A20" s="1"/>
      <c r="B20" s="8">
        <v>17</v>
      </c>
      <c r="C20" s="902" t="s">
        <v>911</v>
      </c>
      <c r="D20" s="933"/>
      <c r="E20" s="16"/>
      <c r="F20" s="15"/>
      <c r="G20" s="18" t="s">
        <v>975</v>
      </c>
      <c r="H20" s="894"/>
      <c r="I20" s="895"/>
      <c r="J20" s="895"/>
      <c r="K20" s="895"/>
      <c r="L20" s="896"/>
      <c r="M20" s="1"/>
      <c r="N20" s="102"/>
    </row>
    <row r="21" spans="1:18" ht="14.45" customHeight="1">
      <c r="A21" s="1"/>
      <c r="B21" s="8">
        <v>18</v>
      </c>
      <c r="C21" s="902" t="s">
        <v>912</v>
      </c>
      <c r="D21" s="933"/>
      <c r="E21" s="16"/>
      <c r="F21" s="15"/>
      <c r="G21" s="18" t="s">
        <v>976</v>
      </c>
      <c r="H21" s="894"/>
      <c r="I21" s="895"/>
      <c r="J21" s="895"/>
      <c r="K21" s="895"/>
      <c r="L21" s="896"/>
      <c r="M21" s="1"/>
    </row>
    <row r="22" spans="1:18" ht="14.45" customHeight="1">
      <c r="A22" s="1"/>
      <c r="B22" s="8">
        <v>19</v>
      </c>
      <c r="C22" s="902" t="s">
        <v>913</v>
      </c>
      <c r="D22" s="933"/>
      <c r="E22" s="16"/>
      <c r="F22" s="15"/>
      <c r="G22" s="18" t="s">
        <v>977</v>
      </c>
      <c r="H22" s="894"/>
      <c r="I22" s="895"/>
      <c r="J22" s="895"/>
      <c r="K22" s="895"/>
      <c r="L22" s="896"/>
      <c r="M22" s="1"/>
    </row>
    <row r="23" spans="1:18" ht="14.45" customHeight="1">
      <c r="A23" s="1"/>
      <c r="B23" s="8">
        <v>20</v>
      </c>
      <c r="C23" s="902" t="s">
        <v>914</v>
      </c>
      <c r="D23" s="933"/>
      <c r="E23" s="32"/>
      <c r="F23" s="15"/>
      <c r="G23" s="18" t="s">
        <v>972</v>
      </c>
      <c r="H23" s="894"/>
      <c r="I23" s="895"/>
      <c r="J23" s="895"/>
      <c r="K23" s="895"/>
      <c r="L23" s="896"/>
      <c r="M23" s="1"/>
    </row>
    <row r="24" spans="1:18" ht="14.45" customHeight="1">
      <c r="A24" s="1"/>
      <c r="B24" s="8">
        <v>21</v>
      </c>
      <c r="C24" s="902" t="s">
        <v>915</v>
      </c>
      <c r="D24" s="933"/>
      <c r="E24" s="16"/>
      <c r="F24" s="15"/>
      <c r="G24" s="18" t="s">
        <v>973</v>
      </c>
      <c r="H24" s="894"/>
      <c r="I24" s="895"/>
      <c r="J24" s="895"/>
      <c r="K24" s="895"/>
      <c r="L24" s="896"/>
      <c r="M24" s="1"/>
    </row>
    <row r="25" spans="1:18" ht="14.45" customHeight="1">
      <c r="A25" s="1"/>
      <c r="B25" s="8">
        <v>22</v>
      </c>
      <c r="C25" s="902" t="s">
        <v>916</v>
      </c>
      <c r="D25" s="933"/>
      <c r="E25" s="16"/>
      <c r="F25" s="15"/>
      <c r="G25" s="18" t="s">
        <v>974</v>
      </c>
      <c r="H25" s="894"/>
      <c r="I25" s="895"/>
      <c r="J25" s="895"/>
      <c r="K25" s="895"/>
      <c r="L25" s="896"/>
      <c r="M25" s="1"/>
    </row>
    <row r="26" spans="1:18" ht="14.45" customHeight="1">
      <c r="A26" s="1"/>
      <c r="B26" s="8">
        <v>23</v>
      </c>
      <c r="C26" s="902" t="s">
        <v>917</v>
      </c>
      <c r="D26" s="933"/>
      <c r="E26" s="16"/>
      <c r="F26" s="15"/>
      <c r="G26" s="18" t="s">
        <v>975</v>
      </c>
      <c r="H26" s="894"/>
      <c r="I26" s="895"/>
      <c r="J26" s="895"/>
      <c r="K26" s="895"/>
      <c r="L26" s="896"/>
      <c r="M26" s="1"/>
    </row>
    <row r="27" spans="1:18" ht="14.45" customHeight="1">
      <c r="A27" s="1"/>
      <c r="B27" s="8">
        <v>24</v>
      </c>
      <c r="C27" s="902" t="s">
        <v>918</v>
      </c>
      <c r="D27" s="933"/>
      <c r="E27" s="16"/>
      <c r="F27" s="15"/>
      <c r="G27" s="18" t="s">
        <v>976</v>
      </c>
      <c r="H27" s="894"/>
      <c r="I27" s="895"/>
      <c r="J27" s="895"/>
      <c r="K27" s="895"/>
      <c r="L27" s="896"/>
      <c r="M27" s="1"/>
    </row>
    <row r="28" spans="1:18" ht="14.45" customHeight="1">
      <c r="A28" s="1"/>
      <c r="B28" s="8">
        <v>25</v>
      </c>
      <c r="C28" s="902" t="s">
        <v>919</v>
      </c>
      <c r="D28" s="933"/>
      <c r="E28" s="16"/>
      <c r="F28" s="15"/>
      <c r="G28" s="18" t="s">
        <v>977</v>
      </c>
      <c r="H28" s="894"/>
      <c r="I28" s="895"/>
      <c r="J28" s="895"/>
      <c r="K28" s="895"/>
      <c r="L28" s="896"/>
      <c r="M28" s="1"/>
    </row>
    <row r="29" spans="1:18" ht="14.45" customHeight="1">
      <c r="A29" s="1"/>
      <c r="B29" s="8">
        <v>26</v>
      </c>
      <c r="C29" s="902" t="s">
        <v>920</v>
      </c>
      <c r="D29" s="933"/>
      <c r="E29" s="16"/>
      <c r="F29" s="15"/>
      <c r="G29" s="18" t="s">
        <v>972</v>
      </c>
      <c r="H29" s="894"/>
      <c r="I29" s="895"/>
      <c r="J29" s="895"/>
      <c r="K29" s="895"/>
      <c r="L29" s="896"/>
      <c r="M29" s="1"/>
    </row>
    <row r="30" spans="1:18" ht="14.45" customHeight="1">
      <c r="A30" s="1"/>
      <c r="B30" s="8">
        <v>27</v>
      </c>
      <c r="C30" s="902" t="s">
        <v>921</v>
      </c>
      <c r="D30" s="933"/>
      <c r="E30" s="16"/>
      <c r="F30" s="15"/>
      <c r="G30" s="18" t="s">
        <v>973</v>
      </c>
      <c r="H30" s="894"/>
      <c r="I30" s="895"/>
      <c r="J30" s="895"/>
      <c r="K30" s="895"/>
      <c r="L30" s="896"/>
      <c r="M30" s="1"/>
    </row>
    <row r="31" spans="1:18" ht="14.45" customHeight="1">
      <c r="A31" s="1"/>
      <c r="B31" s="8">
        <v>28</v>
      </c>
      <c r="C31" s="902" t="s">
        <v>922</v>
      </c>
      <c r="D31" s="933"/>
      <c r="E31" s="16"/>
      <c r="F31" s="15"/>
      <c r="G31" s="18" t="s">
        <v>974</v>
      </c>
      <c r="H31" s="894"/>
      <c r="I31" s="895"/>
      <c r="J31" s="895"/>
      <c r="K31" s="895"/>
      <c r="L31" s="896"/>
      <c r="M31" s="1"/>
    </row>
    <row r="32" spans="1:18" ht="14.45" customHeight="1">
      <c r="A32" s="1"/>
      <c r="B32" s="8">
        <v>29</v>
      </c>
      <c r="C32" s="902" t="s">
        <v>923</v>
      </c>
      <c r="D32" s="933"/>
      <c r="E32" s="16"/>
      <c r="F32" s="15"/>
      <c r="G32" s="18" t="s">
        <v>975</v>
      </c>
      <c r="H32" s="894"/>
      <c r="I32" s="895"/>
      <c r="J32" s="895"/>
      <c r="K32" s="895"/>
      <c r="L32" s="896"/>
      <c r="M32" s="1"/>
    </row>
    <row r="33" spans="1:13" ht="14.45" customHeight="1">
      <c r="A33" s="1"/>
      <c r="B33" s="8">
        <v>30</v>
      </c>
      <c r="C33" s="902" t="s">
        <v>924</v>
      </c>
      <c r="D33" s="933"/>
      <c r="E33" s="16"/>
      <c r="F33" s="15"/>
      <c r="G33" s="18" t="s">
        <v>976</v>
      </c>
      <c r="H33" s="894"/>
      <c r="I33" s="895"/>
      <c r="J33" s="895"/>
      <c r="K33" s="895"/>
      <c r="L33" s="896"/>
      <c r="M33" s="1"/>
    </row>
    <row r="34" spans="1:13" ht="14.45" customHeight="1">
      <c r="A34" s="1"/>
      <c r="B34" s="8">
        <v>31</v>
      </c>
      <c r="C34" s="902" t="s">
        <v>925</v>
      </c>
      <c r="D34" s="933"/>
      <c r="E34" s="32"/>
      <c r="F34" s="15"/>
      <c r="G34" s="18" t="s">
        <v>977</v>
      </c>
      <c r="H34" s="894"/>
      <c r="I34" s="895"/>
      <c r="J34" s="895"/>
      <c r="K34" s="895"/>
      <c r="L34" s="896"/>
      <c r="M34" s="1"/>
    </row>
    <row r="35" spans="1:13" ht="14.45" customHeight="1">
      <c r="A35" s="1"/>
      <c r="B35" s="8">
        <v>32</v>
      </c>
      <c r="C35" s="902" t="s">
        <v>926</v>
      </c>
      <c r="D35" s="933"/>
      <c r="E35" s="16"/>
      <c r="F35" s="15"/>
      <c r="G35" s="18" t="s">
        <v>972</v>
      </c>
      <c r="H35" s="894"/>
      <c r="I35" s="895"/>
      <c r="J35" s="895"/>
      <c r="K35" s="895"/>
      <c r="L35" s="896"/>
      <c r="M35" s="1"/>
    </row>
    <row r="36" spans="1:13" ht="14.45" customHeight="1">
      <c r="A36" s="1"/>
      <c r="B36" s="8">
        <v>33</v>
      </c>
      <c r="C36" s="902" t="s">
        <v>927</v>
      </c>
      <c r="D36" s="933"/>
      <c r="E36" s="16"/>
      <c r="F36" s="15"/>
      <c r="G36" s="18" t="s">
        <v>973</v>
      </c>
      <c r="H36" s="894"/>
      <c r="I36" s="895"/>
      <c r="J36" s="895"/>
      <c r="K36" s="895"/>
      <c r="L36" s="896"/>
      <c r="M36" s="1"/>
    </row>
    <row r="37" spans="1:13" ht="14.45" customHeight="1">
      <c r="A37" s="1"/>
      <c r="B37" s="8">
        <v>34</v>
      </c>
      <c r="C37" s="902" t="s">
        <v>928</v>
      </c>
      <c r="D37" s="933"/>
      <c r="E37" s="16"/>
      <c r="F37" s="15"/>
      <c r="G37" s="18" t="s">
        <v>974</v>
      </c>
      <c r="H37" s="894"/>
      <c r="I37" s="895"/>
      <c r="J37" s="895"/>
      <c r="K37" s="895"/>
      <c r="L37" s="896"/>
      <c r="M37" s="1"/>
    </row>
    <row r="38" spans="1:13" ht="14.45" customHeight="1">
      <c r="A38" s="1"/>
      <c r="B38" s="8">
        <v>35</v>
      </c>
      <c r="C38" s="902" t="s">
        <v>929</v>
      </c>
      <c r="D38" s="933"/>
      <c r="E38" s="16"/>
      <c r="F38" s="15"/>
      <c r="G38" s="18" t="s">
        <v>975</v>
      </c>
      <c r="H38" s="894"/>
      <c r="I38" s="895"/>
      <c r="J38" s="895"/>
      <c r="K38" s="895"/>
      <c r="L38" s="896"/>
      <c r="M38" s="1"/>
    </row>
    <row r="39" spans="1:13" ht="14.45" customHeight="1">
      <c r="A39" s="1"/>
      <c r="B39" s="8">
        <v>36</v>
      </c>
      <c r="C39" s="902" t="s">
        <v>930</v>
      </c>
      <c r="D39" s="933"/>
      <c r="E39" s="16"/>
      <c r="F39" s="15"/>
      <c r="G39" s="18" t="s">
        <v>976</v>
      </c>
      <c r="H39" s="894"/>
      <c r="I39" s="895"/>
      <c r="J39" s="895"/>
      <c r="K39" s="895"/>
      <c r="L39" s="896"/>
      <c r="M39" s="1"/>
    </row>
    <row r="40" spans="1:13" ht="14.45" customHeight="1">
      <c r="A40" s="1"/>
      <c r="B40" s="8">
        <v>37</v>
      </c>
      <c r="C40" s="902" t="s">
        <v>931</v>
      </c>
      <c r="D40" s="933"/>
      <c r="E40" s="16"/>
      <c r="F40" s="15"/>
      <c r="G40" s="18" t="s">
        <v>977</v>
      </c>
      <c r="H40" s="894"/>
      <c r="I40" s="895"/>
      <c r="J40" s="895"/>
      <c r="K40" s="895"/>
      <c r="L40" s="896"/>
      <c r="M40" s="1"/>
    </row>
    <row r="41" spans="1:13" ht="14.45" customHeight="1">
      <c r="A41" s="1"/>
      <c r="B41" s="8">
        <v>38</v>
      </c>
      <c r="C41" s="902" t="s">
        <v>932</v>
      </c>
      <c r="D41" s="933"/>
      <c r="E41" s="16"/>
      <c r="F41" s="15"/>
      <c r="G41" s="18" t="s">
        <v>972</v>
      </c>
      <c r="H41" s="894"/>
      <c r="I41" s="895"/>
      <c r="J41" s="895"/>
      <c r="K41" s="895"/>
      <c r="L41" s="896"/>
      <c r="M41" s="1"/>
    </row>
    <row r="42" spans="1:13" ht="14.45" customHeight="1">
      <c r="A42" s="1"/>
      <c r="B42" s="8">
        <v>39</v>
      </c>
      <c r="C42" s="902" t="s">
        <v>933</v>
      </c>
      <c r="D42" s="933"/>
      <c r="E42" s="16"/>
      <c r="F42" s="15"/>
      <c r="G42" s="18" t="s">
        <v>973</v>
      </c>
      <c r="H42" s="894"/>
      <c r="I42" s="895"/>
      <c r="J42" s="895"/>
      <c r="K42" s="895"/>
      <c r="L42" s="896"/>
      <c r="M42" s="1"/>
    </row>
    <row r="43" spans="1:13" ht="14.45" customHeight="1">
      <c r="A43" s="1"/>
      <c r="B43" s="8">
        <v>40</v>
      </c>
      <c r="C43" s="902" t="s">
        <v>934</v>
      </c>
      <c r="D43" s="933"/>
      <c r="E43" s="16"/>
      <c r="F43" s="15"/>
      <c r="G43" s="18" t="s">
        <v>974</v>
      </c>
      <c r="H43" s="894"/>
      <c r="I43" s="895"/>
      <c r="J43" s="895"/>
      <c r="K43" s="895"/>
      <c r="L43" s="896"/>
      <c r="M43" s="1"/>
    </row>
    <row r="44" spans="1:13" ht="14.45" customHeight="1">
      <c r="A44" s="1"/>
      <c r="B44" s="8">
        <v>41</v>
      </c>
      <c r="C44" s="902" t="s">
        <v>935</v>
      </c>
      <c r="D44" s="933"/>
      <c r="E44" s="16"/>
      <c r="F44" s="15"/>
      <c r="G44" s="18" t="s">
        <v>975</v>
      </c>
      <c r="H44" s="894"/>
      <c r="I44" s="895"/>
      <c r="J44" s="895"/>
      <c r="K44" s="895"/>
      <c r="L44" s="896"/>
      <c r="M44" s="1"/>
    </row>
    <row r="45" spans="1:13" ht="14.45" customHeight="1">
      <c r="A45" s="1"/>
      <c r="B45" s="8">
        <v>42</v>
      </c>
      <c r="C45" s="902" t="s">
        <v>936</v>
      </c>
      <c r="D45" s="933"/>
      <c r="E45" s="33"/>
      <c r="F45" s="15"/>
      <c r="G45" s="18" t="s">
        <v>976</v>
      </c>
      <c r="H45" s="894"/>
      <c r="I45" s="895"/>
      <c r="J45" s="895"/>
      <c r="K45" s="895"/>
      <c r="L45" s="896"/>
      <c r="M45" s="1"/>
    </row>
    <row r="46" spans="1:13" ht="14.45" customHeight="1">
      <c r="A46" s="1"/>
      <c r="B46" s="8">
        <v>43</v>
      </c>
      <c r="C46" s="902" t="s">
        <v>937</v>
      </c>
      <c r="D46" s="933"/>
      <c r="E46" s="16"/>
      <c r="F46" s="15"/>
      <c r="G46" s="18" t="s">
        <v>977</v>
      </c>
      <c r="H46" s="894"/>
      <c r="I46" s="895"/>
      <c r="J46" s="895"/>
      <c r="K46" s="895"/>
      <c r="L46" s="896"/>
      <c r="M46" s="1"/>
    </row>
    <row r="47" spans="1:13" ht="14.45" customHeight="1">
      <c r="A47" s="1"/>
      <c r="B47" s="8">
        <v>44</v>
      </c>
      <c r="C47" s="902" t="s">
        <v>938</v>
      </c>
      <c r="D47" s="933"/>
      <c r="E47" s="16"/>
      <c r="F47" s="15"/>
      <c r="G47" s="18" t="s">
        <v>972</v>
      </c>
      <c r="H47" s="894"/>
      <c r="I47" s="895"/>
      <c r="J47" s="895"/>
      <c r="K47" s="895"/>
      <c r="L47" s="896"/>
      <c r="M47" s="1"/>
    </row>
    <row r="48" spans="1:13" ht="14.45" customHeight="1">
      <c r="A48" s="1"/>
      <c r="B48" s="8">
        <v>45</v>
      </c>
      <c r="C48" s="902" t="s">
        <v>939</v>
      </c>
      <c r="D48" s="933"/>
      <c r="E48" s="16"/>
      <c r="F48" s="15"/>
      <c r="G48" s="18" t="s">
        <v>973</v>
      </c>
      <c r="H48" s="902"/>
      <c r="I48" s="895"/>
      <c r="J48" s="895"/>
      <c r="K48" s="895"/>
      <c r="L48" s="896"/>
      <c r="M48" s="1"/>
    </row>
    <row r="49" spans="1:13" ht="14.45" customHeight="1">
      <c r="A49" s="1"/>
      <c r="B49" s="8">
        <v>46</v>
      </c>
      <c r="C49" s="902" t="s">
        <v>940</v>
      </c>
      <c r="D49" s="933"/>
      <c r="E49" s="16"/>
      <c r="F49" s="15"/>
      <c r="G49" s="18" t="s">
        <v>974</v>
      </c>
      <c r="H49" s="902"/>
      <c r="I49" s="895"/>
      <c r="J49" s="895"/>
      <c r="K49" s="895"/>
      <c r="L49" s="896"/>
      <c r="M49" s="1"/>
    </row>
    <row r="50" spans="1:13" ht="14.45" customHeight="1">
      <c r="A50" s="1"/>
      <c r="B50" s="8">
        <v>47</v>
      </c>
      <c r="C50" s="902" t="s">
        <v>941</v>
      </c>
      <c r="D50" s="933"/>
      <c r="E50" s="16"/>
      <c r="F50" s="15"/>
      <c r="G50" s="18" t="s">
        <v>975</v>
      </c>
      <c r="H50" s="902"/>
      <c r="I50" s="895"/>
      <c r="J50" s="895"/>
      <c r="K50" s="895"/>
      <c r="L50" s="896"/>
      <c r="M50" s="1"/>
    </row>
    <row r="51" spans="1:13" ht="14.45" customHeight="1">
      <c r="A51" s="1"/>
      <c r="B51" s="8">
        <v>48</v>
      </c>
      <c r="C51" s="902" t="s">
        <v>942</v>
      </c>
      <c r="D51" s="933"/>
      <c r="E51" s="36"/>
      <c r="F51" s="15"/>
      <c r="G51" s="18" t="s">
        <v>976</v>
      </c>
      <c r="H51" s="894"/>
      <c r="I51" s="895"/>
      <c r="J51" s="895"/>
      <c r="K51" s="895"/>
      <c r="L51" s="896"/>
      <c r="M51" s="1"/>
    </row>
    <row r="52" spans="1:13" ht="14.45" customHeight="1">
      <c r="A52" s="1"/>
      <c r="B52" s="8">
        <v>49</v>
      </c>
      <c r="C52" s="902" t="s">
        <v>943</v>
      </c>
      <c r="D52" s="933"/>
      <c r="E52" s="33"/>
      <c r="F52" s="15"/>
      <c r="G52" s="18" t="s">
        <v>977</v>
      </c>
      <c r="H52" s="894"/>
      <c r="I52" s="895"/>
      <c r="J52" s="895"/>
      <c r="K52" s="895"/>
      <c r="L52" s="896"/>
      <c r="M52" s="1"/>
    </row>
    <row r="53" spans="1:13" ht="14.45" customHeight="1">
      <c r="A53" s="1"/>
      <c r="B53" s="8">
        <v>50</v>
      </c>
      <c r="C53" s="902" t="s">
        <v>944</v>
      </c>
      <c r="D53" s="933"/>
      <c r="E53" s="36"/>
      <c r="F53" s="15"/>
      <c r="G53" s="18" t="s">
        <v>972</v>
      </c>
      <c r="H53" s="902"/>
      <c r="I53" s="895"/>
      <c r="J53" s="895"/>
      <c r="K53" s="895"/>
      <c r="L53" s="896"/>
      <c r="M53" s="1"/>
    </row>
    <row r="54" spans="1:13" ht="14.45" customHeight="1">
      <c r="A54" s="1"/>
      <c r="B54" s="8">
        <v>51</v>
      </c>
      <c r="C54" s="902" t="s">
        <v>945</v>
      </c>
      <c r="D54" s="933"/>
      <c r="E54" s="16"/>
      <c r="F54" s="15"/>
      <c r="G54" s="18" t="s">
        <v>973</v>
      </c>
      <c r="H54" s="902"/>
      <c r="I54" s="895"/>
      <c r="J54" s="895"/>
      <c r="K54" s="895"/>
      <c r="L54" s="896"/>
      <c r="M54" s="1"/>
    </row>
    <row r="55" spans="1:13" ht="14.45" customHeight="1">
      <c r="A55" s="1"/>
      <c r="B55" s="8">
        <v>52</v>
      </c>
      <c r="C55" s="902" t="s">
        <v>946</v>
      </c>
      <c r="D55" s="933"/>
      <c r="E55" s="16"/>
      <c r="F55" s="15"/>
      <c r="G55" s="18" t="s">
        <v>974</v>
      </c>
      <c r="H55" s="902"/>
      <c r="I55" s="895"/>
      <c r="J55" s="895"/>
      <c r="K55" s="895"/>
      <c r="L55" s="896"/>
      <c r="M55" s="1"/>
    </row>
    <row r="56" spans="1:13" ht="14.45" customHeight="1">
      <c r="A56" s="1"/>
      <c r="B56" s="8">
        <v>53</v>
      </c>
      <c r="C56" s="902" t="s">
        <v>947</v>
      </c>
      <c r="D56" s="933"/>
      <c r="E56" s="32"/>
      <c r="F56" s="15"/>
      <c r="G56" s="18" t="s">
        <v>975</v>
      </c>
      <c r="H56" s="894"/>
      <c r="I56" s="895"/>
      <c r="J56" s="895"/>
      <c r="K56" s="895"/>
      <c r="L56" s="896"/>
      <c r="M56" s="1"/>
    </row>
    <row r="57" spans="1:13" ht="14.45" customHeight="1">
      <c r="A57" s="1"/>
      <c r="B57" s="8">
        <v>54</v>
      </c>
      <c r="C57" s="902" t="s">
        <v>948</v>
      </c>
      <c r="D57" s="933"/>
      <c r="E57" s="32"/>
      <c r="F57" s="15"/>
      <c r="G57" s="18" t="s">
        <v>976</v>
      </c>
      <c r="H57" s="894"/>
      <c r="I57" s="895"/>
      <c r="J57" s="895"/>
      <c r="K57" s="895"/>
      <c r="L57" s="896"/>
      <c r="M57" s="1"/>
    </row>
    <row r="58" spans="1:13" ht="14.45" customHeight="1">
      <c r="A58" s="1"/>
      <c r="B58" s="8">
        <v>55</v>
      </c>
      <c r="C58" s="902" t="s">
        <v>949</v>
      </c>
      <c r="D58" s="933"/>
      <c r="E58" s="32"/>
      <c r="F58" s="15"/>
      <c r="G58" s="18" t="s">
        <v>977</v>
      </c>
      <c r="H58" s="894"/>
      <c r="I58" s="895"/>
      <c r="J58" s="895"/>
      <c r="K58" s="895"/>
      <c r="L58" s="896"/>
      <c r="M58" s="1"/>
    </row>
    <row r="59" spans="1:13" ht="14.45" customHeight="1">
      <c r="A59" s="1"/>
      <c r="B59" s="8">
        <v>56</v>
      </c>
      <c r="C59" s="902" t="s">
        <v>950</v>
      </c>
      <c r="D59" s="933"/>
      <c r="E59" s="16"/>
      <c r="F59" s="15"/>
      <c r="G59" s="18" t="s">
        <v>972</v>
      </c>
      <c r="H59" s="900"/>
      <c r="I59" s="895"/>
      <c r="J59" s="895"/>
      <c r="K59" s="895"/>
      <c r="L59" s="896"/>
      <c r="M59" s="1"/>
    </row>
    <row r="60" spans="1:13" ht="14.45" customHeight="1">
      <c r="A60" s="1"/>
      <c r="B60" s="8">
        <v>57</v>
      </c>
      <c r="C60" s="902" t="s">
        <v>951</v>
      </c>
      <c r="D60" s="933"/>
      <c r="E60" s="36"/>
      <c r="F60" s="15"/>
      <c r="G60" s="18" t="s">
        <v>973</v>
      </c>
      <c r="H60" s="894"/>
      <c r="I60" s="895"/>
      <c r="J60" s="895"/>
      <c r="K60" s="895"/>
      <c r="L60" s="896"/>
      <c r="M60" s="1"/>
    </row>
    <row r="61" spans="1:13" ht="14.45" customHeight="1">
      <c r="A61" s="1"/>
      <c r="B61" s="8">
        <v>58</v>
      </c>
      <c r="C61" s="902" t="s">
        <v>952</v>
      </c>
      <c r="D61" s="933"/>
      <c r="E61" s="16"/>
      <c r="F61" s="15"/>
      <c r="G61" s="18" t="s">
        <v>974</v>
      </c>
      <c r="H61" s="894"/>
      <c r="I61" s="895"/>
      <c r="J61" s="895"/>
      <c r="K61" s="895"/>
      <c r="L61" s="896"/>
      <c r="M61" s="1"/>
    </row>
    <row r="62" spans="1:13" ht="14.45" customHeight="1">
      <c r="A62" s="1"/>
      <c r="B62" s="8">
        <v>59</v>
      </c>
      <c r="C62" s="902" t="s">
        <v>953</v>
      </c>
      <c r="D62" s="933"/>
      <c r="E62" s="16"/>
      <c r="F62" s="15"/>
      <c r="G62" s="18" t="s">
        <v>975</v>
      </c>
      <c r="H62" s="894"/>
      <c r="I62" s="895"/>
      <c r="J62" s="895"/>
      <c r="K62" s="895"/>
      <c r="L62" s="896"/>
      <c r="M62" s="1"/>
    </row>
    <row r="63" spans="1:13" ht="14.45" customHeight="1">
      <c r="A63" s="1"/>
      <c r="B63" s="8">
        <v>60</v>
      </c>
      <c r="C63" s="902" t="s">
        <v>954</v>
      </c>
      <c r="D63" s="933"/>
      <c r="E63" s="36"/>
      <c r="F63" s="15"/>
      <c r="G63" s="18" t="s">
        <v>976</v>
      </c>
      <c r="H63" s="894"/>
      <c r="I63" s="895"/>
      <c r="J63" s="895"/>
      <c r="K63" s="895"/>
      <c r="L63" s="896"/>
      <c r="M63" s="1"/>
    </row>
    <row r="64" spans="1:13" ht="14.45" customHeight="1">
      <c r="A64" s="1"/>
      <c r="B64" s="8">
        <v>61</v>
      </c>
      <c r="C64" s="902" t="s">
        <v>955</v>
      </c>
      <c r="D64" s="933"/>
      <c r="E64" s="36"/>
      <c r="F64" s="15"/>
      <c r="G64" s="18" t="s">
        <v>977</v>
      </c>
      <c r="H64" s="894"/>
      <c r="I64" s="895"/>
      <c r="J64" s="895"/>
      <c r="K64" s="895"/>
      <c r="L64" s="896"/>
      <c r="M64" s="1"/>
    </row>
    <row r="65" spans="1:13" ht="14.45" customHeight="1">
      <c r="A65" s="1"/>
      <c r="B65" s="8">
        <v>62</v>
      </c>
      <c r="C65" s="902" t="s">
        <v>956</v>
      </c>
      <c r="D65" s="933"/>
      <c r="E65" s="36"/>
      <c r="F65" s="15"/>
      <c r="G65" s="18" t="s">
        <v>972</v>
      </c>
      <c r="H65" s="894"/>
      <c r="I65" s="895"/>
      <c r="J65" s="895"/>
      <c r="K65" s="895"/>
      <c r="L65" s="896"/>
      <c r="M65" s="1"/>
    </row>
    <row r="66" spans="1:13" ht="14.45" customHeight="1">
      <c r="A66" s="1"/>
      <c r="B66" s="8">
        <v>63</v>
      </c>
      <c r="C66" s="902" t="s">
        <v>957</v>
      </c>
      <c r="D66" s="933"/>
      <c r="E66" s="36"/>
      <c r="F66" s="15"/>
      <c r="G66" s="18" t="s">
        <v>973</v>
      </c>
      <c r="H66" s="894"/>
      <c r="I66" s="895"/>
      <c r="J66" s="895"/>
      <c r="K66" s="895"/>
      <c r="L66" s="896"/>
      <c r="M66" s="1"/>
    </row>
    <row r="67" spans="1:13" ht="14.45" customHeight="1">
      <c r="A67" s="1"/>
      <c r="B67" s="8">
        <v>64</v>
      </c>
      <c r="C67" s="902" t="s">
        <v>958</v>
      </c>
      <c r="D67" s="933"/>
      <c r="E67" s="36"/>
      <c r="F67" s="15"/>
      <c r="G67" s="18" t="s">
        <v>974</v>
      </c>
      <c r="H67" s="894"/>
      <c r="I67" s="895"/>
      <c r="J67" s="895"/>
      <c r="K67" s="895"/>
      <c r="L67" s="896"/>
      <c r="M67" s="1"/>
    </row>
    <row r="68" spans="1:13" ht="14.45" customHeight="1">
      <c r="A68" s="1"/>
      <c r="B68" s="8">
        <v>65</v>
      </c>
      <c r="C68" s="902" t="s">
        <v>959</v>
      </c>
      <c r="D68" s="933"/>
      <c r="E68" s="36"/>
      <c r="F68" s="15"/>
      <c r="G68" s="18" t="s">
        <v>975</v>
      </c>
      <c r="H68" s="894"/>
      <c r="I68" s="895"/>
      <c r="J68" s="895"/>
      <c r="K68" s="895"/>
      <c r="L68" s="896"/>
      <c r="M68" s="1"/>
    </row>
    <row r="69" spans="1:13" ht="14.45" customHeight="1">
      <c r="A69" s="1"/>
      <c r="B69" s="8">
        <v>66</v>
      </c>
      <c r="C69" s="902" t="s">
        <v>960</v>
      </c>
      <c r="D69" s="933"/>
      <c r="E69" s="16"/>
      <c r="F69" s="15"/>
      <c r="G69" s="18" t="s">
        <v>976</v>
      </c>
      <c r="H69" s="894"/>
      <c r="I69" s="895"/>
      <c r="J69" s="895"/>
      <c r="K69" s="895"/>
      <c r="L69" s="896"/>
      <c r="M69" s="1"/>
    </row>
    <row r="70" spans="1:13" ht="14.45" customHeight="1">
      <c r="A70" s="1"/>
      <c r="B70" s="8">
        <v>67</v>
      </c>
      <c r="C70" s="902" t="s">
        <v>961</v>
      </c>
      <c r="D70" s="933"/>
      <c r="E70" s="16"/>
      <c r="F70" s="15"/>
      <c r="G70" s="18" t="s">
        <v>977</v>
      </c>
      <c r="H70" s="894"/>
      <c r="I70" s="895"/>
      <c r="J70" s="895"/>
      <c r="K70" s="895"/>
      <c r="L70" s="896"/>
      <c r="M70" s="1"/>
    </row>
    <row r="71" spans="1:13" ht="14.45" customHeight="1">
      <c r="A71" s="1"/>
      <c r="B71" s="8">
        <v>68</v>
      </c>
      <c r="C71" s="902" t="s">
        <v>962</v>
      </c>
      <c r="D71" s="933"/>
      <c r="E71" s="16"/>
      <c r="F71" s="15"/>
      <c r="G71" s="18" t="s">
        <v>972</v>
      </c>
      <c r="H71" s="894"/>
      <c r="I71" s="895"/>
      <c r="J71" s="895"/>
      <c r="K71" s="895"/>
      <c r="L71" s="896"/>
      <c r="M71" s="1"/>
    </row>
    <row r="72" spans="1:13" ht="14.45" customHeight="1">
      <c r="A72" s="1"/>
      <c r="B72" s="8">
        <v>69</v>
      </c>
      <c r="C72" s="902" t="s">
        <v>963</v>
      </c>
      <c r="D72" s="933"/>
      <c r="E72" s="16"/>
      <c r="F72" s="15"/>
      <c r="G72" s="18" t="s">
        <v>973</v>
      </c>
      <c r="H72" s="900"/>
      <c r="I72" s="895"/>
      <c r="J72" s="895"/>
      <c r="K72" s="895"/>
      <c r="L72" s="896"/>
      <c r="M72" s="1"/>
    </row>
    <row r="73" spans="1:13" ht="14.45" customHeight="1">
      <c r="A73" s="1"/>
      <c r="B73" s="8">
        <v>70</v>
      </c>
      <c r="C73" s="902" t="s">
        <v>964</v>
      </c>
      <c r="D73" s="933"/>
      <c r="E73" s="16"/>
      <c r="F73" s="15"/>
      <c r="G73" s="18" t="s">
        <v>974</v>
      </c>
      <c r="H73" s="900"/>
      <c r="I73" s="895"/>
      <c r="J73" s="895"/>
      <c r="K73" s="895"/>
      <c r="L73" s="896"/>
      <c r="M73" s="1"/>
    </row>
    <row r="74" spans="1:13" ht="14.45" customHeight="1">
      <c r="A74" s="1"/>
      <c r="B74" s="8">
        <v>71</v>
      </c>
      <c r="C74" s="902" t="s">
        <v>965</v>
      </c>
      <c r="D74" s="933"/>
      <c r="E74" s="32"/>
      <c r="F74" s="15"/>
      <c r="G74" s="18" t="s">
        <v>975</v>
      </c>
      <c r="H74" s="903"/>
      <c r="I74" s="895"/>
      <c r="J74" s="895"/>
      <c r="K74" s="895"/>
      <c r="L74" s="896"/>
      <c r="M74" s="1"/>
    </row>
    <row r="75" spans="1:13" ht="14.45" customHeight="1">
      <c r="A75" s="1"/>
      <c r="B75" s="8">
        <v>72</v>
      </c>
      <c r="C75" s="902" t="s">
        <v>966</v>
      </c>
      <c r="D75" s="933"/>
      <c r="E75" s="16"/>
      <c r="F75" s="15"/>
      <c r="G75" s="18" t="s">
        <v>976</v>
      </c>
      <c r="H75" s="894"/>
      <c r="I75" s="895"/>
      <c r="J75" s="895"/>
      <c r="K75" s="895"/>
      <c r="L75" s="896"/>
      <c r="M75" s="1"/>
    </row>
    <row r="76" spans="1:13" ht="14.45" customHeight="1">
      <c r="A76" s="1"/>
      <c r="B76" s="8">
        <v>73</v>
      </c>
      <c r="C76" s="902" t="s">
        <v>967</v>
      </c>
      <c r="D76" s="933"/>
      <c r="E76" s="16"/>
      <c r="F76" s="15"/>
      <c r="G76" s="18" t="s">
        <v>977</v>
      </c>
      <c r="H76" s="894"/>
      <c r="I76" s="895"/>
      <c r="J76" s="895"/>
      <c r="K76" s="895"/>
      <c r="L76" s="896"/>
      <c r="M76" s="1"/>
    </row>
    <row r="77" spans="1:13" ht="14.45" customHeight="1">
      <c r="A77" s="1"/>
      <c r="B77" s="8">
        <v>74</v>
      </c>
      <c r="C77" s="902"/>
      <c r="D77" s="933"/>
      <c r="E77" s="16"/>
      <c r="F77" s="15"/>
      <c r="G77" s="9"/>
      <c r="H77" s="894"/>
      <c r="I77" s="895"/>
      <c r="J77" s="895"/>
      <c r="K77" s="895"/>
      <c r="L77" s="896"/>
      <c r="M77" s="1"/>
    </row>
    <row r="78" spans="1:13" ht="14.45" customHeight="1">
      <c r="A78" s="1"/>
      <c r="B78" s="8">
        <v>75</v>
      </c>
      <c r="C78" s="902"/>
      <c r="D78" s="933"/>
      <c r="E78" s="16"/>
      <c r="F78" s="15"/>
      <c r="G78" s="9"/>
      <c r="H78" s="894"/>
      <c r="I78" s="895"/>
      <c r="J78" s="895"/>
      <c r="K78" s="895"/>
      <c r="L78" s="896"/>
      <c r="M78" s="1"/>
    </row>
    <row r="79" spans="1:13" ht="14.45" customHeight="1">
      <c r="A79" s="1"/>
      <c r="B79" s="8">
        <v>76</v>
      </c>
      <c r="C79" s="902"/>
      <c r="D79" s="933"/>
      <c r="E79" s="16"/>
      <c r="F79" s="15"/>
      <c r="G79" s="9"/>
      <c r="H79" s="894"/>
      <c r="I79" s="895"/>
      <c r="J79" s="895"/>
      <c r="K79" s="895"/>
      <c r="L79" s="896"/>
      <c r="M79" s="1"/>
    </row>
    <row r="80" spans="1:13" ht="14.45" customHeight="1">
      <c r="A80" s="1"/>
      <c r="B80" s="8">
        <v>77</v>
      </c>
      <c r="C80" s="902"/>
      <c r="D80" s="933"/>
      <c r="E80" s="16"/>
      <c r="F80" s="15"/>
      <c r="G80" s="18"/>
      <c r="H80" s="902"/>
      <c r="I80" s="895"/>
      <c r="J80" s="895"/>
      <c r="K80" s="895"/>
      <c r="L80" s="896"/>
      <c r="M80" s="1"/>
    </row>
    <row r="81" spans="1:13" ht="14.45" customHeight="1">
      <c r="A81" s="1"/>
      <c r="B81" s="8">
        <v>78</v>
      </c>
      <c r="C81" s="902"/>
      <c r="D81" s="933"/>
      <c r="E81" s="16"/>
      <c r="F81" s="15"/>
      <c r="G81" s="9"/>
      <c r="H81" s="894"/>
      <c r="I81" s="895"/>
      <c r="J81" s="895"/>
      <c r="K81" s="895"/>
      <c r="L81" s="896"/>
      <c r="M81" s="1"/>
    </row>
    <row r="82" spans="1:13" ht="14.45" customHeight="1">
      <c r="A82" s="1"/>
      <c r="B82" s="8">
        <v>79</v>
      </c>
      <c r="C82" s="902"/>
      <c r="D82" s="933"/>
      <c r="E82" s="16"/>
      <c r="F82" s="15"/>
      <c r="G82" s="9"/>
      <c r="H82" s="894"/>
      <c r="I82" s="895"/>
      <c r="J82" s="895"/>
      <c r="K82" s="895"/>
      <c r="L82" s="896"/>
      <c r="M82" s="1"/>
    </row>
    <row r="83" spans="1:13" ht="14.45" customHeight="1">
      <c r="A83" s="1"/>
      <c r="B83" s="8">
        <v>80</v>
      </c>
      <c r="C83" s="902"/>
      <c r="D83" s="933"/>
      <c r="E83" s="32"/>
      <c r="F83" s="15"/>
      <c r="G83" s="18"/>
      <c r="H83" s="894"/>
      <c r="I83" s="895"/>
      <c r="J83" s="895"/>
      <c r="K83" s="895"/>
      <c r="L83" s="896"/>
      <c r="M83" s="1"/>
    </row>
    <row r="84" spans="1:13" ht="14.45" customHeight="1">
      <c r="A84" s="1"/>
      <c r="B84" s="8">
        <v>81</v>
      </c>
      <c r="C84" s="902"/>
      <c r="D84" s="933"/>
      <c r="E84" s="16"/>
      <c r="F84" s="15"/>
      <c r="G84" s="9"/>
      <c r="H84" s="894"/>
      <c r="I84" s="895"/>
      <c r="J84" s="895"/>
      <c r="K84" s="895"/>
      <c r="L84" s="896"/>
      <c r="M84" s="1"/>
    </row>
    <row r="85" spans="1:13" ht="14.45" customHeight="1">
      <c r="A85" s="1"/>
      <c r="B85" s="8">
        <v>82</v>
      </c>
      <c r="C85" s="902"/>
      <c r="D85" s="933"/>
      <c r="E85" s="32"/>
      <c r="F85" s="15"/>
      <c r="G85" s="18"/>
      <c r="H85" s="894"/>
      <c r="I85" s="895"/>
      <c r="J85" s="895"/>
      <c r="K85" s="895"/>
      <c r="L85" s="896"/>
      <c r="M85" s="1"/>
    </row>
    <row r="86" spans="1:13" ht="14.45" customHeight="1">
      <c r="A86" s="1"/>
      <c r="B86" s="8">
        <v>83</v>
      </c>
      <c r="C86" s="902"/>
      <c r="D86" s="933"/>
      <c r="E86" s="16"/>
      <c r="F86" s="15"/>
      <c r="G86" s="9"/>
      <c r="H86" s="894"/>
      <c r="I86" s="895"/>
      <c r="J86" s="895"/>
      <c r="K86" s="895"/>
      <c r="L86" s="896"/>
      <c r="M86" s="1"/>
    </row>
    <row r="87" spans="1:13" ht="14.45" customHeight="1">
      <c r="A87" s="1"/>
      <c r="B87" s="8">
        <v>84</v>
      </c>
      <c r="C87" s="902"/>
      <c r="D87" s="933"/>
      <c r="E87" s="16"/>
      <c r="F87" s="15"/>
      <c r="G87" s="9"/>
      <c r="H87" s="894"/>
      <c r="I87" s="895"/>
      <c r="J87" s="895"/>
      <c r="K87" s="895"/>
      <c r="L87" s="896"/>
      <c r="M87" s="1"/>
    </row>
    <row r="88" spans="1:13" ht="14.45" customHeight="1">
      <c r="A88" s="1"/>
      <c r="B88" s="8">
        <v>85</v>
      </c>
      <c r="C88" s="902"/>
      <c r="D88" s="933"/>
      <c r="E88" s="16"/>
      <c r="F88" s="15"/>
      <c r="G88" s="18"/>
      <c r="H88" s="902"/>
      <c r="I88" s="895"/>
      <c r="J88" s="895"/>
      <c r="K88" s="895"/>
      <c r="L88" s="896"/>
      <c r="M88" s="1"/>
    </row>
    <row r="89" spans="1:13" ht="14.45" customHeight="1">
      <c r="A89" s="1"/>
      <c r="B89" s="8">
        <v>86</v>
      </c>
      <c r="C89" s="902"/>
      <c r="D89" s="933"/>
      <c r="E89" s="16"/>
      <c r="F89" s="15"/>
      <c r="G89" s="9"/>
      <c r="H89" s="894"/>
      <c r="I89" s="895"/>
      <c r="J89" s="895"/>
      <c r="K89" s="895"/>
      <c r="L89" s="896"/>
      <c r="M89" s="1"/>
    </row>
    <row r="90" spans="1:13" ht="14.45" customHeight="1">
      <c r="A90" s="1"/>
      <c r="B90" s="19">
        <v>87</v>
      </c>
      <c r="C90" s="902"/>
      <c r="D90" s="933"/>
      <c r="E90" s="22"/>
      <c r="F90" s="15"/>
      <c r="G90" s="24"/>
      <c r="H90" s="894"/>
      <c r="I90" s="895"/>
      <c r="J90" s="895"/>
      <c r="K90" s="895"/>
      <c r="L90" s="896"/>
      <c r="M90" s="1"/>
    </row>
    <row r="91" spans="1:13" ht="14.45" customHeight="1">
      <c r="B91" s="8">
        <v>88</v>
      </c>
      <c r="C91" s="902"/>
      <c r="D91" s="933"/>
      <c r="E91" s="22"/>
      <c r="F91" s="15"/>
      <c r="G91" s="24"/>
      <c r="H91" s="901"/>
      <c r="I91" s="895"/>
      <c r="J91" s="895"/>
      <c r="K91" s="895"/>
      <c r="L91" s="896"/>
    </row>
    <row r="92" spans="1:13" ht="14.45" customHeight="1">
      <c r="B92" s="19">
        <v>89</v>
      </c>
      <c r="C92" s="902"/>
      <c r="D92" s="933"/>
      <c r="E92" s="34"/>
      <c r="F92" s="15"/>
      <c r="G92" s="24"/>
      <c r="H92" s="894"/>
      <c r="I92" s="895"/>
      <c r="J92" s="895"/>
      <c r="K92" s="895"/>
      <c r="L92" s="896"/>
    </row>
    <row r="93" spans="1:13" ht="14.45" customHeight="1" thickBot="1">
      <c r="B93" s="27">
        <v>90</v>
      </c>
      <c r="C93" s="938"/>
      <c r="D93" s="932"/>
      <c r="E93" s="91"/>
      <c r="F93" s="31"/>
      <c r="G93" s="50"/>
      <c r="H93" s="897"/>
      <c r="I93" s="898"/>
      <c r="J93" s="898"/>
      <c r="K93" s="898"/>
      <c r="L93" s="899"/>
    </row>
  </sheetData>
  <mergeCells count="200">
    <mergeCell ref="C89:D89"/>
    <mergeCell ref="C90:D90"/>
    <mergeCell ref="C91:D91"/>
    <mergeCell ref="C92:D92"/>
    <mergeCell ref="C93:D93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62:D62"/>
    <mergeCell ref="C63:D63"/>
    <mergeCell ref="C64:D64"/>
    <mergeCell ref="C65:D65"/>
    <mergeCell ref="C66:D66"/>
    <mergeCell ref="C67:D67"/>
    <mergeCell ref="C68:D68"/>
    <mergeCell ref="C69:D69"/>
    <mergeCell ref="C70:D70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26:D26"/>
    <mergeCell ref="C27:D27"/>
    <mergeCell ref="C28:D28"/>
    <mergeCell ref="C29:D29"/>
    <mergeCell ref="C30:D30"/>
    <mergeCell ref="C31:D31"/>
    <mergeCell ref="C32:D32"/>
    <mergeCell ref="C33:D33"/>
    <mergeCell ref="C34:D34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3:D3"/>
    <mergeCell ref="H3:L3"/>
    <mergeCell ref="O3:Q3"/>
    <mergeCell ref="H4:L4"/>
    <mergeCell ref="O4:Q4"/>
    <mergeCell ref="C4:D4"/>
    <mergeCell ref="C5:D5"/>
    <mergeCell ref="C6:D6"/>
    <mergeCell ref="C7:D7"/>
    <mergeCell ref="H8:L8"/>
    <mergeCell ref="O8:Q8"/>
    <mergeCell ref="H9:L9"/>
    <mergeCell ref="O9:Q9"/>
    <mergeCell ref="H10:L10"/>
    <mergeCell ref="O10:Q10"/>
    <mergeCell ref="H5:L5"/>
    <mergeCell ref="O5:Q5"/>
    <mergeCell ref="H6:L6"/>
    <mergeCell ref="O6:Q6"/>
    <mergeCell ref="H7:L7"/>
    <mergeCell ref="O7:Q7"/>
    <mergeCell ref="H14:L14"/>
    <mergeCell ref="O14:Q14"/>
    <mergeCell ref="H15:L15"/>
    <mergeCell ref="O15:Q15"/>
    <mergeCell ref="H16:L16"/>
    <mergeCell ref="O16:Q16"/>
    <mergeCell ref="H11:L11"/>
    <mergeCell ref="O11:Q11"/>
    <mergeCell ref="H12:L12"/>
    <mergeCell ref="O12:Q12"/>
    <mergeCell ref="H13:L13"/>
    <mergeCell ref="O13:Q13"/>
    <mergeCell ref="H23:L23"/>
    <mergeCell ref="H24:L24"/>
    <mergeCell ref="H25:L25"/>
    <mergeCell ref="H20:L20"/>
    <mergeCell ref="H21:L21"/>
    <mergeCell ref="H22:L22"/>
    <mergeCell ref="H17:L17"/>
    <mergeCell ref="O17:Q17"/>
    <mergeCell ref="H18:L18"/>
    <mergeCell ref="O18:Q18"/>
    <mergeCell ref="H19:L19"/>
    <mergeCell ref="H32:L32"/>
    <mergeCell ref="H33:L33"/>
    <mergeCell ref="H34:L34"/>
    <mergeCell ref="H29:L29"/>
    <mergeCell ref="H30:L30"/>
    <mergeCell ref="H31:L31"/>
    <mergeCell ref="H26:L26"/>
    <mergeCell ref="H27:L27"/>
    <mergeCell ref="H28:L28"/>
    <mergeCell ref="H41:L41"/>
    <mergeCell ref="H42:L42"/>
    <mergeCell ref="H43:L43"/>
    <mergeCell ref="H38:L38"/>
    <mergeCell ref="H39:L39"/>
    <mergeCell ref="H40:L40"/>
    <mergeCell ref="H35:L35"/>
    <mergeCell ref="H36:L36"/>
    <mergeCell ref="H37:L37"/>
    <mergeCell ref="H50:L50"/>
    <mergeCell ref="H51:L51"/>
    <mergeCell ref="H52:L52"/>
    <mergeCell ref="H47:L47"/>
    <mergeCell ref="H48:L48"/>
    <mergeCell ref="H49:L49"/>
    <mergeCell ref="H44:L44"/>
    <mergeCell ref="H45:L45"/>
    <mergeCell ref="H46:L46"/>
    <mergeCell ref="H59:L59"/>
    <mergeCell ref="H60:L60"/>
    <mergeCell ref="H61:L61"/>
    <mergeCell ref="H56:L56"/>
    <mergeCell ref="H57:L57"/>
    <mergeCell ref="H58:L58"/>
    <mergeCell ref="H53:L53"/>
    <mergeCell ref="H54:L54"/>
    <mergeCell ref="H55:L55"/>
    <mergeCell ref="H73:L73"/>
    <mergeCell ref="H68:L68"/>
    <mergeCell ref="H69:L69"/>
    <mergeCell ref="H70:L70"/>
    <mergeCell ref="H65:L65"/>
    <mergeCell ref="H66:L66"/>
    <mergeCell ref="H67:L67"/>
    <mergeCell ref="H62:L62"/>
    <mergeCell ref="H63:L63"/>
    <mergeCell ref="H64:L64"/>
    <mergeCell ref="H92:L92"/>
    <mergeCell ref="H93:L93"/>
    <mergeCell ref="B2:K2"/>
    <mergeCell ref="N2:R2"/>
    <mergeCell ref="H89:L89"/>
    <mergeCell ref="H90:L90"/>
    <mergeCell ref="H91:L91"/>
    <mergeCell ref="H86:L86"/>
    <mergeCell ref="H87:L87"/>
    <mergeCell ref="H88:L88"/>
    <mergeCell ref="H83:L83"/>
    <mergeCell ref="H84:L84"/>
    <mergeCell ref="H85:L85"/>
    <mergeCell ref="H80:L80"/>
    <mergeCell ref="H81:L81"/>
    <mergeCell ref="H82:L82"/>
    <mergeCell ref="H77:L77"/>
    <mergeCell ref="H78:L78"/>
    <mergeCell ref="H79:L79"/>
    <mergeCell ref="H74:L74"/>
    <mergeCell ref="H75:L75"/>
    <mergeCell ref="H76:L76"/>
    <mergeCell ref="H71:L71"/>
    <mergeCell ref="H72:L72"/>
  </mergeCells>
  <phoneticPr fontId="2" type="noConversion"/>
  <conditionalFormatting sqref="F22">
    <cfRule type="cellIs" dxfId="131" priority="87" operator="equal">
      <formula>"√"</formula>
    </cfRule>
  </conditionalFormatting>
  <conditionalFormatting sqref="F23">
    <cfRule type="cellIs" dxfId="130" priority="86" operator="equal">
      <formula>"√"</formula>
    </cfRule>
  </conditionalFormatting>
  <conditionalFormatting sqref="F24">
    <cfRule type="cellIs" dxfId="129" priority="85" operator="equal">
      <formula>"√"</formula>
    </cfRule>
  </conditionalFormatting>
  <conditionalFormatting sqref="F25">
    <cfRule type="cellIs" dxfId="128" priority="84" operator="equal">
      <formula>"√"</formula>
    </cfRule>
  </conditionalFormatting>
  <conditionalFormatting sqref="F26">
    <cfRule type="cellIs" dxfId="127" priority="83" operator="equal">
      <formula>"√"</formula>
    </cfRule>
  </conditionalFormatting>
  <conditionalFormatting sqref="F27">
    <cfRule type="cellIs" dxfId="126" priority="82" operator="equal">
      <formula>"√"</formula>
    </cfRule>
  </conditionalFormatting>
  <conditionalFormatting sqref="F28">
    <cfRule type="cellIs" dxfId="125" priority="81" operator="equal">
      <formula>"√"</formula>
    </cfRule>
  </conditionalFormatting>
  <conditionalFormatting sqref="F29">
    <cfRule type="cellIs" dxfId="124" priority="80" operator="equal">
      <formula>"√"</formula>
    </cfRule>
  </conditionalFormatting>
  <conditionalFormatting sqref="F30">
    <cfRule type="cellIs" dxfId="123" priority="79" operator="equal">
      <formula>"√"</formula>
    </cfRule>
  </conditionalFormatting>
  <conditionalFormatting sqref="F31">
    <cfRule type="cellIs" dxfId="122" priority="78" operator="equal">
      <formula>"√"</formula>
    </cfRule>
  </conditionalFormatting>
  <conditionalFormatting sqref="F32">
    <cfRule type="cellIs" dxfId="121" priority="77" operator="equal">
      <formula>"√"</formula>
    </cfRule>
  </conditionalFormatting>
  <conditionalFormatting sqref="F33">
    <cfRule type="cellIs" dxfId="120" priority="76" operator="equal">
      <formula>"√"</formula>
    </cfRule>
  </conditionalFormatting>
  <conditionalFormatting sqref="F34">
    <cfRule type="cellIs" dxfId="119" priority="75" operator="equal">
      <formula>"√"</formula>
    </cfRule>
  </conditionalFormatting>
  <conditionalFormatting sqref="F35">
    <cfRule type="cellIs" dxfId="118" priority="74" operator="equal">
      <formula>"√"</formula>
    </cfRule>
  </conditionalFormatting>
  <conditionalFormatting sqref="F36">
    <cfRule type="cellIs" dxfId="117" priority="73" operator="equal">
      <formula>"√"</formula>
    </cfRule>
  </conditionalFormatting>
  <conditionalFormatting sqref="F37">
    <cfRule type="cellIs" dxfId="116" priority="72" operator="equal">
      <formula>"√"</formula>
    </cfRule>
  </conditionalFormatting>
  <conditionalFormatting sqref="F38">
    <cfRule type="cellIs" dxfId="115" priority="71" operator="equal">
      <formula>"√"</formula>
    </cfRule>
  </conditionalFormatting>
  <conditionalFormatting sqref="F39">
    <cfRule type="cellIs" dxfId="114" priority="70" operator="equal">
      <formula>"√"</formula>
    </cfRule>
  </conditionalFormatting>
  <conditionalFormatting sqref="F40">
    <cfRule type="cellIs" dxfId="113" priority="69" operator="equal">
      <formula>"√"</formula>
    </cfRule>
  </conditionalFormatting>
  <conditionalFormatting sqref="F41">
    <cfRule type="cellIs" dxfId="112" priority="68" operator="equal">
      <formula>"√"</formula>
    </cfRule>
  </conditionalFormatting>
  <conditionalFormatting sqref="F42">
    <cfRule type="cellIs" dxfId="111" priority="67" operator="equal">
      <formula>"√"</formula>
    </cfRule>
  </conditionalFormatting>
  <conditionalFormatting sqref="F43">
    <cfRule type="cellIs" dxfId="110" priority="66" operator="equal">
      <formula>"√"</formula>
    </cfRule>
  </conditionalFormatting>
  <conditionalFormatting sqref="F44">
    <cfRule type="cellIs" dxfId="109" priority="65" operator="equal">
      <formula>"√"</formula>
    </cfRule>
  </conditionalFormatting>
  <conditionalFormatting sqref="F45">
    <cfRule type="cellIs" dxfId="108" priority="64" operator="equal">
      <formula>"√"</formula>
    </cfRule>
  </conditionalFormatting>
  <conditionalFormatting sqref="F46">
    <cfRule type="cellIs" dxfId="107" priority="63" operator="equal">
      <formula>"√"</formula>
    </cfRule>
  </conditionalFormatting>
  <conditionalFormatting sqref="F47">
    <cfRule type="cellIs" dxfId="106" priority="62" operator="equal">
      <formula>"√"</formula>
    </cfRule>
  </conditionalFormatting>
  <conditionalFormatting sqref="F48">
    <cfRule type="cellIs" dxfId="105" priority="61" operator="equal">
      <formula>"√"</formula>
    </cfRule>
  </conditionalFormatting>
  <conditionalFormatting sqref="F49">
    <cfRule type="cellIs" dxfId="104" priority="60" operator="equal">
      <formula>"√"</formula>
    </cfRule>
  </conditionalFormatting>
  <conditionalFormatting sqref="F50">
    <cfRule type="cellIs" dxfId="103" priority="59" operator="equal">
      <formula>"√"</formula>
    </cfRule>
  </conditionalFormatting>
  <conditionalFormatting sqref="F51">
    <cfRule type="cellIs" dxfId="102" priority="58" operator="equal">
      <formula>"√"</formula>
    </cfRule>
  </conditionalFormatting>
  <conditionalFormatting sqref="F52">
    <cfRule type="cellIs" dxfId="101" priority="57" operator="equal">
      <formula>"√"</formula>
    </cfRule>
  </conditionalFormatting>
  <conditionalFormatting sqref="F53">
    <cfRule type="cellIs" dxfId="100" priority="56" operator="equal">
      <formula>"√"</formula>
    </cfRule>
  </conditionalFormatting>
  <conditionalFormatting sqref="F54">
    <cfRule type="cellIs" dxfId="99" priority="55" operator="equal">
      <formula>"√"</formula>
    </cfRule>
  </conditionalFormatting>
  <conditionalFormatting sqref="F55">
    <cfRule type="cellIs" dxfId="98" priority="54" operator="equal">
      <formula>"√"</formula>
    </cfRule>
  </conditionalFormatting>
  <conditionalFormatting sqref="F56">
    <cfRule type="cellIs" dxfId="97" priority="53" operator="equal">
      <formula>"√"</formula>
    </cfRule>
  </conditionalFormatting>
  <conditionalFormatting sqref="F57">
    <cfRule type="cellIs" dxfId="96" priority="52" operator="equal">
      <formula>"√"</formula>
    </cfRule>
  </conditionalFormatting>
  <conditionalFormatting sqref="F58">
    <cfRule type="cellIs" dxfId="95" priority="51" operator="equal">
      <formula>"√"</formula>
    </cfRule>
  </conditionalFormatting>
  <conditionalFormatting sqref="F59">
    <cfRule type="cellIs" dxfId="94" priority="50" operator="equal">
      <formula>"√"</formula>
    </cfRule>
  </conditionalFormatting>
  <conditionalFormatting sqref="F60">
    <cfRule type="cellIs" dxfId="93" priority="49" operator="equal">
      <formula>"√"</formula>
    </cfRule>
  </conditionalFormatting>
  <conditionalFormatting sqref="F61">
    <cfRule type="cellIs" dxfId="92" priority="48" operator="equal">
      <formula>"√"</formula>
    </cfRule>
  </conditionalFormatting>
  <conditionalFormatting sqref="F62">
    <cfRule type="cellIs" dxfId="91" priority="47" operator="equal">
      <formula>"√"</formula>
    </cfRule>
  </conditionalFormatting>
  <conditionalFormatting sqref="F63">
    <cfRule type="cellIs" dxfId="90" priority="46" operator="equal">
      <formula>"√"</formula>
    </cfRule>
  </conditionalFormatting>
  <conditionalFormatting sqref="F64">
    <cfRule type="cellIs" dxfId="89" priority="45" operator="equal">
      <formula>"√"</formula>
    </cfRule>
  </conditionalFormatting>
  <conditionalFormatting sqref="F65">
    <cfRule type="cellIs" dxfId="88" priority="44" operator="equal">
      <formula>"√"</formula>
    </cfRule>
  </conditionalFormatting>
  <conditionalFormatting sqref="F66">
    <cfRule type="cellIs" dxfId="87" priority="43" operator="equal">
      <formula>"√"</formula>
    </cfRule>
  </conditionalFormatting>
  <conditionalFormatting sqref="F67">
    <cfRule type="cellIs" dxfId="86" priority="42" operator="equal">
      <formula>"√"</formula>
    </cfRule>
  </conditionalFormatting>
  <conditionalFormatting sqref="F68">
    <cfRule type="cellIs" dxfId="85" priority="41" operator="equal">
      <formula>"√"</formula>
    </cfRule>
  </conditionalFormatting>
  <conditionalFormatting sqref="F69">
    <cfRule type="cellIs" dxfId="84" priority="40" operator="equal">
      <formula>"√"</formula>
    </cfRule>
  </conditionalFormatting>
  <conditionalFormatting sqref="F70">
    <cfRule type="cellIs" dxfId="83" priority="39" operator="equal">
      <formula>"√"</formula>
    </cfRule>
  </conditionalFormatting>
  <conditionalFormatting sqref="F71">
    <cfRule type="cellIs" dxfId="82" priority="38" operator="equal">
      <formula>"√"</formula>
    </cfRule>
  </conditionalFormatting>
  <conditionalFormatting sqref="F72">
    <cfRule type="cellIs" dxfId="81" priority="37" operator="equal">
      <formula>"√"</formula>
    </cfRule>
  </conditionalFormatting>
  <conditionalFormatting sqref="F73">
    <cfRule type="cellIs" dxfId="80" priority="36" operator="equal">
      <formula>"√"</formula>
    </cfRule>
  </conditionalFormatting>
  <conditionalFormatting sqref="F74">
    <cfRule type="cellIs" dxfId="79" priority="35" operator="equal">
      <formula>"√"</formula>
    </cfRule>
  </conditionalFormatting>
  <conditionalFormatting sqref="F75">
    <cfRule type="cellIs" dxfId="78" priority="34" operator="equal">
      <formula>"√"</formula>
    </cfRule>
  </conditionalFormatting>
  <conditionalFormatting sqref="F76">
    <cfRule type="cellIs" dxfId="77" priority="33" operator="equal">
      <formula>"√"</formula>
    </cfRule>
  </conditionalFormatting>
  <conditionalFormatting sqref="F77">
    <cfRule type="cellIs" dxfId="76" priority="32" operator="equal">
      <formula>"√"</formula>
    </cfRule>
  </conditionalFormatting>
  <conditionalFormatting sqref="F78">
    <cfRule type="cellIs" dxfId="75" priority="31" operator="equal">
      <formula>"√"</formula>
    </cfRule>
  </conditionalFormatting>
  <conditionalFormatting sqref="F79">
    <cfRule type="cellIs" dxfId="74" priority="30" operator="equal">
      <formula>"√"</formula>
    </cfRule>
  </conditionalFormatting>
  <conditionalFormatting sqref="F80">
    <cfRule type="cellIs" dxfId="73" priority="29" operator="equal">
      <formula>"√"</formula>
    </cfRule>
  </conditionalFormatting>
  <conditionalFormatting sqref="F81">
    <cfRule type="cellIs" dxfId="72" priority="28" operator="equal">
      <formula>"√"</formula>
    </cfRule>
  </conditionalFormatting>
  <conditionalFormatting sqref="F82">
    <cfRule type="cellIs" dxfId="71" priority="27" operator="equal">
      <formula>"√"</formula>
    </cfRule>
  </conditionalFormatting>
  <conditionalFormatting sqref="F83">
    <cfRule type="cellIs" dxfId="70" priority="26" operator="equal">
      <formula>"√"</formula>
    </cfRule>
  </conditionalFormatting>
  <conditionalFormatting sqref="F84">
    <cfRule type="cellIs" dxfId="69" priority="25" operator="equal">
      <formula>"√"</formula>
    </cfRule>
  </conditionalFormatting>
  <conditionalFormatting sqref="F85">
    <cfRule type="cellIs" dxfId="68" priority="24" operator="equal">
      <formula>"√"</formula>
    </cfRule>
  </conditionalFormatting>
  <conditionalFormatting sqref="F86">
    <cfRule type="cellIs" dxfId="67" priority="23" operator="equal">
      <formula>"√"</formula>
    </cfRule>
  </conditionalFormatting>
  <conditionalFormatting sqref="F87">
    <cfRule type="cellIs" dxfId="66" priority="22" operator="equal">
      <formula>"√"</formula>
    </cfRule>
  </conditionalFormatting>
  <conditionalFormatting sqref="F88">
    <cfRule type="cellIs" dxfId="65" priority="21" operator="equal">
      <formula>"√"</formula>
    </cfRule>
  </conditionalFormatting>
  <conditionalFormatting sqref="F89">
    <cfRule type="cellIs" dxfId="64" priority="20" operator="equal">
      <formula>"√"</formula>
    </cfRule>
  </conditionalFormatting>
  <conditionalFormatting sqref="F90:F93">
    <cfRule type="cellIs" dxfId="63" priority="19" operator="equal">
      <formula>"√"</formula>
    </cfRule>
  </conditionalFormatting>
  <conditionalFormatting sqref="R4">
    <cfRule type="cellIs" dxfId="62" priority="18" operator="equal">
      <formula>"√"</formula>
    </cfRule>
  </conditionalFormatting>
  <conditionalFormatting sqref="R5">
    <cfRule type="cellIs" dxfId="61" priority="17" operator="equal">
      <formula>"√"</formula>
    </cfRule>
  </conditionalFormatting>
  <conditionalFormatting sqref="R6">
    <cfRule type="cellIs" dxfId="60" priority="16" operator="equal">
      <formula>"√"</formula>
    </cfRule>
  </conditionalFormatting>
  <conditionalFormatting sqref="R7">
    <cfRule type="cellIs" dxfId="59" priority="15" operator="equal">
      <formula>"√"</formula>
    </cfRule>
  </conditionalFormatting>
  <conditionalFormatting sqref="R8">
    <cfRule type="cellIs" dxfId="58" priority="14" operator="equal">
      <formula>"√"</formula>
    </cfRule>
  </conditionalFormatting>
  <conditionalFormatting sqref="R9">
    <cfRule type="cellIs" dxfId="57" priority="13" operator="equal">
      <formula>"√"</formula>
    </cfRule>
  </conditionalFormatting>
  <conditionalFormatting sqref="R10">
    <cfRule type="cellIs" dxfId="56" priority="12" operator="equal">
      <formula>"√"</formula>
    </cfRule>
  </conditionalFormatting>
  <conditionalFormatting sqref="R11">
    <cfRule type="cellIs" dxfId="55" priority="11" operator="equal">
      <formula>"√"</formula>
    </cfRule>
  </conditionalFormatting>
  <conditionalFormatting sqref="R12">
    <cfRule type="cellIs" dxfId="54" priority="10" operator="equal">
      <formula>"√"</formula>
    </cfRule>
  </conditionalFormatting>
  <conditionalFormatting sqref="R14">
    <cfRule type="cellIs" dxfId="53" priority="9" operator="equal">
      <formula>"√"</formula>
    </cfRule>
  </conditionalFormatting>
  <conditionalFormatting sqref="R15">
    <cfRule type="cellIs" dxfId="52" priority="8" operator="equal">
      <formula>"√"</formula>
    </cfRule>
  </conditionalFormatting>
  <conditionalFormatting sqref="R16">
    <cfRule type="cellIs" dxfId="51" priority="7" operator="equal">
      <formula>"√"</formula>
    </cfRule>
  </conditionalFormatting>
  <conditionalFormatting sqref="R17">
    <cfRule type="cellIs" dxfId="50" priority="6" operator="equal">
      <formula>"√"</formula>
    </cfRule>
  </conditionalFormatting>
  <conditionalFormatting sqref="R18">
    <cfRule type="cellIs" dxfId="49" priority="5" operator="equal">
      <formula>"√"</formula>
    </cfRule>
  </conditionalFormatting>
  <conditionalFormatting sqref="R13">
    <cfRule type="cellIs" dxfId="48" priority="1" operator="equal">
      <formula>"√"</formula>
    </cfRule>
  </conditionalFormatting>
  <conditionalFormatting sqref="F4">
    <cfRule type="cellIs" dxfId="47" priority="105" operator="equal">
      <formula>"√"</formula>
    </cfRule>
  </conditionalFormatting>
  <conditionalFormatting sqref="F5">
    <cfRule type="cellIs" dxfId="46" priority="104" operator="equal">
      <formula>"√"</formula>
    </cfRule>
  </conditionalFormatting>
  <conditionalFormatting sqref="F6">
    <cfRule type="cellIs" dxfId="45" priority="103" operator="equal">
      <formula>"√"</formula>
    </cfRule>
  </conditionalFormatting>
  <conditionalFormatting sqref="F7">
    <cfRule type="cellIs" dxfId="44" priority="102" operator="equal">
      <formula>"√"</formula>
    </cfRule>
  </conditionalFormatting>
  <conditionalFormatting sqref="F8">
    <cfRule type="cellIs" dxfId="43" priority="101" operator="equal">
      <formula>"√"</formula>
    </cfRule>
  </conditionalFormatting>
  <conditionalFormatting sqref="F9">
    <cfRule type="cellIs" dxfId="42" priority="100" operator="equal">
      <formula>"√"</formula>
    </cfRule>
  </conditionalFormatting>
  <conditionalFormatting sqref="F10">
    <cfRule type="cellIs" dxfId="41" priority="99" operator="equal">
      <formula>"√"</formula>
    </cfRule>
  </conditionalFormatting>
  <conditionalFormatting sqref="F11">
    <cfRule type="cellIs" dxfId="40" priority="98" operator="equal">
      <formula>"√"</formula>
    </cfRule>
  </conditionalFormatting>
  <conditionalFormatting sqref="F12">
    <cfRule type="cellIs" dxfId="39" priority="97" operator="equal">
      <formula>"√"</formula>
    </cfRule>
  </conditionalFormatting>
  <conditionalFormatting sqref="F13">
    <cfRule type="cellIs" dxfId="38" priority="96" operator="equal">
      <formula>"√"</formula>
    </cfRule>
  </conditionalFormatting>
  <conditionalFormatting sqref="F14">
    <cfRule type="cellIs" dxfId="37" priority="95" operator="equal">
      <formula>"√"</formula>
    </cfRule>
  </conditionalFormatting>
  <conditionalFormatting sqref="F15">
    <cfRule type="cellIs" dxfId="36" priority="94" operator="equal">
      <formula>"√"</formula>
    </cfRule>
  </conditionalFormatting>
  <conditionalFormatting sqref="F16">
    <cfRule type="cellIs" dxfId="35" priority="93" operator="equal">
      <formula>"√"</formula>
    </cfRule>
  </conditionalFormatting>
  <conditionalFormatting sqref="F17">
    <cfRule type="cellIs" dxfId="34" priority="92" operator="equal">
      <formula>"√"</formula>
    </cfRule>
  </conditionalFormatting>
  <conditionalFormatting sqref="F18">
    <cfRule type="cellIs" dxfId="33" priority="91" operator="equal">
      <formula>"√"</formula>
    </cfRule>
  </conditionalFormatting>
  <conditionalFormatting sqref="F19">
    <cfRule type="cellIs" dxfId="32" priority="90" operator="equal">
      <formula>"√"</formula>
    </cfRule>
  </conditionalFormatting>
  <conditionalFormatting sqref="F20">
    <cfRule type="cellIs" dxfId="31" priority="89" operator="equal">
      <formula>"√"</formula>
    </cfRule>
  </conditionalFormatting>
  <conditionalFormatting sqref="F21">
    <cfRule type="cellIs" dxfId="30" priority="88" operator="equal">
      <formula>"√"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405D0-9DA0-47EF-9077-4BC8CE62E5FB}">
  <dimension ref="A1:R123"/>
  <sheetViews>
    <sheetView workbookViewId="0">
      <selection activeCell="L31" sqref="L31"/>
    </sheetView>
  </sheetViews>
  <sheetFormatPr defaultColWidth="12.625" defaultRowHeight="12"/>
  <cols>
    <col min="1" max="1" width="2" style="4" customWidth="1"/>
    <col min="2" max="2" width="4.625" style="4" customWidth="1"/>
    <col min="3" max="3" width="9.875" style="4" customWidth="1"/>
    <col min="4" max="4" width="17.375" style="4" customWidth="1"/>
    <col min="5" max="5" width="9" style="4" customWidth="1"/>
    <col min="6" max="6" width="6.125" style="4" customWidth="1"/>
    <col min="7" max="7" width="10.25" style="4" customWidth="1"/>
    <col min="8" max="8" width="17.625" style="4" customWidth="1"/>
    <col min="9" max="9" width="6.375" style="4" customWidth="1"/>
    <col min="10" max="10" width="17.625" style="4" customWidth="1"/>
    <col min="11" max="11" width="6.375" style="4" customWidth="1"/>
    <col min="12" max="12" width="19.5" style="4" customWidth="1"/>
    <col min="13" max="13" width="2" style="4" customWidth="1"/>
    <col min="14" max="14" width="5.875" style="4" customWidth="1"/>
    <col min="15" max="17" width="11.75" style="4" customWidth="1"/>
    <col min="18" max="19" width="6.125" style="4" customWidth="1"/>
    <col min="20" max="16384" width="12.625" style="4"/>
  </cols>
  <sheetData>
    <row r="1" spans="1:18" ht="14.45" customHeight="1" thickBot="1">
      <c r="A1" s="1"/>
      <c r="B1" s="2"/>
      <c r="C1" s="1"/>
      <c r="D1" s="1"/>
      <c r="E1" s="2"/>
      <c r="F1" s="2"/>
      <c r="G1" s="3"/>
      <c r="H1" s="3"/>
      <c r="I1" s="2"/>
      <c r="J1" s="3"/>
      <c r="K1" s="2"/>
      <c r="L1" s="1"/>
      <c r="M1" s="1"/>
    </row>
    <row r="2" spans="1:18" ht="14.45" customHeight="1">
      <c r="A2" s="2"/>
      <c r="B2" s="891" t="s">
        <v>516</v>
      </c>
      <c r="C2" s="892"/>
      <c r="D2" s="892"/>
      <c r="E2" s="892"/>
      <c r="F2" s="892"/>
      <c r="G2" s="892"/>
      <c r="H2" s="892"/>
      <c r="I2" s="892"/>
      <c r="J2" s="892"/>
      <c r="K2" s="893"/>
      <c r="L2" s="45" t="str">
        <f>"완료 "&amp;COUNTIF(F4:F18,"√") &amp; "개"</f>
        <v>완료 6개</v>
      </c>
      <c r="M2" s="2"/>
      <c r="N2" s="888" t="s">
        <v>315</v>
      </c>
      <c r="O2" s="889"/>
      <c r="P2" s="889"/>
      <c r="Q2" s="889"/>
      <c r="R2" s="890"/>
    </row>
    <row r="3" spans="1:18" ht="14.45" customHeight="1">
      <c r="A3" s="2"/>
      <c r="B3" s="5" t="s">
        <v>214</v>
      </c>
      <c r="C3" s="936" t="s">
        <v>970</v>
      </c>
      <c r="D3" s="912"/>
      <c r="E3" s="6" t="s">
        <v>321</v>
      </c>
      <c r="F3" s="7" t="s">
        <v>310</v>
      </c>
      <c r="G3" s="37" t="s">
        <v>379</v>
      </c>
      <c r="H3" s="913" t="s">
        <v>318</v>
      </c>
      <c r="I3" s="914"/>
      <c r="J3" s="914"/>
      <c r="K3" s="914"/>
      <c r="L3" s="915"/>
      <c r="M3" s="2"/>
      <c r="N3" s="38" t="s">
        <v>316</v>
      </c>
      <c r="O3" s="916" t="s">
        <v>461</v>
      </c>
      <c r="P3" s="917"/>
      <c r="Q3" s="917"/>
      <c r="R3" s="41" t="s">
        <v>310</v>
      </c>
    </row>
    <row r="4" spans="1:18" ht="14.45" customHeight="1">
      <c r="A4" s="1"/>
      <c r="B4" s="8">
        <v>1</v>
      </c>
      <c r="C4" s="902" t="s">
        <v>885</v>
      </c>
      <c r="D4" s="933"/>
      <c r="E4" s="11"/>
      <c r="F4" s="12" t="s">
        <v>226</v>
      </c>
      <c r="G4" s="18" t="s">
        <v>322</v>
      </c>
      <c r="H4" s="900" t="s">
        <v>892</v>
      </c>
      <c r="I4" s="895"/>
      <c r="J4" s="895"/>
      <c r="K4" s="895"/>
      <c r="L4" s="896"/>
      <c r="M4" s="1"/>
      <c r="N4" s="39">
        <v>1</v>
      </c>
      <c r="O4" s="908" t="s">
        <v>442</v>
      </c>
      <c r="P4" s="909"/>
      <c r="Q4" s="909"/>
      <c r="R4" s="42" t="s">
        <v>226</v>
      </c>
    </row>
    <row r="5" spans="1:18" ht="14.45" customHeight="1">
      <c r="A5" s="1"/>
      <c r="B5" s="8">
        <v>2</v>
      </c>
      <c r="C5" s="902" t="s">
        <v>886</v>
      </c>
      <c r="D5" s="933"/>
      <c r="E5" s="14"/>
      <c r="F5" s="12" t="s">
        <v>226</v>
      </c>
      <c r="G5" s="18" t="s">
        <v>553</v>
      </c>
      <c r="H5" s="900" t="s">
        <v>893</v>
      </c>
      <c r="I5" s="895"/>
      <c r="J5" s="895"/>
      <c r="K5" s="895"/>
      <c r="L5" s="896"/>
      <c r="M5" s="1"/>
      <c r="N5" s="39">
        <v>2</v>
      </c>
      <c r="O5" s="908" t="s">
        <v>420</v>
      </c>
      <c r="P5" s="909"/>
      <c r="Q5" s="909"/>
      <c r="R5" s="42" t="s">
        <v>226</v>
      </c>
    </row>
    <row r="6" spans="1:18" ht="14.45" customHeight="1">
      <c r="A6" s="1"/>
      <c r="B6" s="8">
        <v>3</v>
      </c>
      <c r="C6" s="902" t="s">
        <v>887</v>
      </c>
      <c r="D6" s="933"/>
      <c r="E6" s="14"/>
      <c r="F6" s="12" t="s">
        <v>226</v>
      </c>
      <c r="G6" s="18" t="s">
        <v>324</v>
      </c>
      <c r="H6" s="934" t="s">
        <v>996</v>
      </c>
      <c r="I6" s="895"/>
      <c r="J6" s="895"/>
      <c r="K6" s="895"/>
      <c r="L6" s="896"/>
      <c r="M6" s="1"/>
      <c r="N6" s="39">
        <v>3</v>
      </c>
      <c r="O6" s="908" t="s">
        <v>546</v>
      </c>
      <c r="P6" s="909"/>
      <c r="Q6" s="909"/>
      <c r="R6" s="42" t="s">
        <v>226</v>
      </c>
    </row>
    <row r="7" spans="1:18" ht="14.45" customHeight="1">
      <c r="A7" s="1"/>
      <c r="B7" s="8">
        <v>4</v>
      </c>
      <c r="C7" s="902" t="s">
        <v>888</v>
      </c>
      <c r="D7" s="933"/>
      <c r="E7" s="14"/>
      <c r="F7" s="12" t="s">
        <v>226</v>
      </c>
      <c r="G7" s="18" t="s">
        <v>551</v>
      </c>
      <c r="H7" s="946" t="s">
        <v>894</v>
      </c>
      <c r="I7" s="895"/>
      <c r="J7" s="895"/>
      <c r="K7" s="895"/>
      <c r="L7" s="896"/>
      <c r="M7" s="1"/>
      <c r="N7" s="39">
        <v>4</v>
      </c>
      <c r="O7" s="908" t="s">
        <v>547</v>
      </c>
      <c r="P7" s="909"/>
      <c r="Q7" s="909"/>
      <c r="R7" s="42" t="s">
        <v>226</v>
      </c>
    </row>
    <row r="8" spans="1:18" ht="14.45" customHeight="1">
      <c r="A8" s="1"/>
      <c r="B8" s="8">
        <v>5</v>
      </c>
      <c r="C8" s="902" t="s">
        <v>889</v>
      </c>
      <c r="D8" s="933"/>
      <c r="E8" s="14"/>
      <c r="F8" s="12" t="s">
        <v>226</v>
      </c>
      <c r="G8" s="18" t="s">
        <v>346</v>
      </c>
      <c r="H8" s="900" t="s">
        <v>891</v>
      </c>
      <c r="I8" s="895"/>
      <c r="J8" s="895"/>
      <c r="K8" s="895"/>
      <c r="L8" s="896"/>
      <c r="M8" s="1"/>
      <c r="N8" s="39">
        <v>5</v>
      </c>
      <c r="O8" s="908" t="s">
        <v>465</v>
      </c>
      <c r="P8" s="909"/>
      <c r="Q8" s="909"/>
      <c r="R8" s="42" t="s">
        <v>226</v>
      </c>
    </row>
    <row r="9" spans="1:18" ht="14.45" customHeight="1">
      <c r="A9" s="1"/>
      <c r="B9" s="8">
        <v>6</v>
      </c>
      <c r="C9" s="902" t="s">
        <v>890</v>
      </c>
      <c r="D9" s="933"/>
      <c r="E9" s="16"/>
      <c r="F9" s="12" t="s">
        <v>226</v>
      </c>
      <c r="G9" s="9" t="s">
        <v>346</v>
      </c>
      <c r="H9" s="934" t="s">
        <v>997</v>
      </c>
      <c r="I9" s="895"/>
      <c r="J9" s="895"/>
      <c r="K9" s="895"/>
      <c r="L9" s="896"/>
      <c r="M9" s="1"/>
      <c r="N9" s="39">
        <v>6</v>
      </c>
      <c r="O9" s="908" t="s">
        <v>420</v>
      </c>
      <c r="P9" s="909"/>
      <c r="Q9" s="909"/>
      <c r="R9" s="42" t="s">
        <v>226</v>
      </c>
    </row>
    <row r="10" spans="1:18" ht="14.45" customHeight="1">
      <c r="A10" s="1"/>
      <c r="B10" s="8">
        <v>7</v>
      </c>
      <c r="C10" s="902"/>
      <c r="D10" s="933"/>
      <c r="E10" s="16"/>
      <c r="F10" s="15"/>
      <c r="G10" s="18"/>
      <c r="H10" s="894"/>
      <c r="I10" s="895"/>
      <c r="J10" s="895"/>
      <c r="K10" s="895"/>
      <c r="L10" s="896"/>
      <c r="M10" s="1"/>
      <c r="N10" s="39">
        <v>7</v>
      </c>
      <c r="O10" s="908"/>
      <c r="P10" s="909"/>
      <c r="Q10" s="909"/>
      <c r="R10" s="42"/>
    </row>
    <row r="11" spans="1:18" ht="14.45" customHeight="1">
      <c r="A11" s="1"/>
      <c r="B11" s="8">
        <v>8</v>
      </c>
      <c r="C11" s="902"/>
      <c r="D11" s="933"/>
      <c r="E11" s="16"/>
      <c r="F11" s="15"/>
      <c r="G11" s="9"/>
      <c r="H11" s="894"/>
      <c r="I11" s="895"/>
      <c r="J11" s="895"/>
      <c r="K11" s="895"/>
      <c r="L11" s="896"/>
      <c r="M11" s="1"/>
      <c r="N11" s="39">
        <v>8</v>
      </c>
      <c r="O11" s="908"/>
      <c r="P11" s="909"/>
      <c r="Q11" s="909"/>
      <c r="R11" s="42"/>
    </row>
    <row r="12" spans="1:18" ht="14.45" customHeight="1">
      <c r="A12" s="1"/>
      <c r="B12" s="8">
        <v>9</v>
      </c>
      <c r="C12" s="902"/>
      <c r="D12" s="933"/>
      <c r="E12" s="16"/>
      <c r="F12" s="15"/>
      <c r="G12" s="9"/>
      <c r="H12" s="902"/>
      <c r="I12" s="895"/>
      <c r="J12" s="895"/>
      <c r="K12" s="895"/>
      <c r="L12" s="896"/>
      <c r="M12" s="1"/>
      <c r="N12" s="39">
        <v>9</v>
      </c>
      <c r="O12" s="908"/>
      <c r="P12" s="909"/>
      <c r="Q12" s="909"/>
      <c r="R12" s="42"/>
    </row>
    <row r="13" spans="1:18" ht="14.45" customHeight="1">
      <c r="A13" s="1"/>
      <c r="B13" s="8">
        <v>10</v>
      </c>
      <c r="C13" s="902"/>
      <c r="D13" s="933"/>
      <c r="E13" s="16"/>
      <c r="F13" s="15"/>
      <c r="G13" s="9"/>
      <c r="H13" s="894"/>
      <c r="I13" s="895"/>
      <c r="J13" s="895"/>
      <c r="K13" s="895"/>
      <c r="L13" s="896"/>
      <c r="M13" s="1"/>
      <c r="N13" s="39">
        <v>10</v>
      </c>
      <c r="O13" s="910"/>
      <c r="P13" s="909"/>
      <c r="Q13" s="909"/>
      <c r="R13" s="42"/>
    </row>
    <row r="14" spans="1:18" ht="14.45" customHeight="1">
      <c r="A14" s="1"/>
      <c r="B14" s="8">
        <v>11</v>
      </c>
      <c r="C14" s="902"/>
      <c r="D14" s="933"/>
      <c r="E14" s="16"/>
      <c r="F14" s="15"/>
      <c r="G14" s="9"/>
      <c r="H14" s="894"/>
      <c r="I14" s="895"/>
      <c r="J14" s="895"/>
      <c r="K14" s="895"/>
      <c r="L14" s="896"/>
      <c r="M14" s="1"/>
      <c r="N14" s="39">
        <v>11</v>
      </c>
      <c r="O14" s="908"/>
      <c r="P14" s="909"/>
      <c r="Q14" s="909"/>
      <c r="R14" s="42"/>
    </row>
    <row r="15" spans="1:18" ht="14.45" customHeight="1">
      <c r="A15" s="1"/>
      <c r="B15" s="8">
        <v>12</v>
      </c>
      <c r="C15" s="902"/>
      <c r="D15" s="933"/>
      <c r="E15" s="16"/>
      <c r="F15" s="15"/>
      <c r="G15" s="9"/>
      <c r="H15" s="894"/>
      <c r="I15" s="895"/>
      <c r="J15" s="895"/>
      <c r="K15" s="895"/>
      <c r="L15" s="896"/>
      <c r="M15" s="1"/>
      <c r="N15" s="39">
        <v>12</v>
      </c>
      <c r="O15" s="908"/>
      <c r="P15" s="909"/>
      <c r="Q15" s="909"/>
      <c r="R15" s="42"/>
    </row>
    <row r="16" spans="1:18" ht="14.45" customHeight="1">
      <c r="A16" s="1"/>
      <c r="B16" s="8">
        <v>13</v>
      </c>
      <c r="C16" s="902"/>
      <c r="D16" s="933"/>
      <c r="E16" s="16"/>
      <c r="F16" s="15"/>
      <c r="G16" s="9"/>
      <c r="H16" s="894"/>
      <c r="I16" s="895"/>
      <c r="J16" s="895"/>
      <c r="K16" s="895"/>
      <c r="L16" s="896"/>
      <c r="M16" s="1"/>
      <c r="N16" s="39">
        <v>13</v>
      </c>
      <c r="O16" s="908"/>
      <c r="P16" s="909"/>
      <c r="Q16" s="909"/>
      <c r="R16" s="42"/>
    </row>
    <row r="17" spans="1:18" ht="14.45" customHeight="1">
      <c r="A17" s="1"/>
      <c r="B17" s="8">
        <v>14</v>
      </c>
      <c r="C17" s="902"/>
      <c r="D17" s="933"/>
      <c r="E17" s="16"/>
      <c r="F17" s="15"/>
      <c r="G17" s="9"/>
      <c r="H17" s="894"/>
      <c r="I17" s="895"/>
      <c r="J17" s="895"/>
      <c r="K17" s="895"/>
      <c r="L17" s="896"/>
      <c r="M17" s="1"/>
      <c r="N17" s="39">
        <v>14</v>
      </c>
      <c r="O17" s="908"/>
      <c r="P17" s="909"/>
      <c r="Q17" s="909"/>
      <c r="R17" s="42"/>
    </row>
    <row r="18" spans="1:18" ht="14.45" customHeight="1" thickBot="1">
      <c r="A18" s="1"/>
      <c r="B18" s="27">
        <v>15</v>
      </c>
      <c r="C18" s="938"/>
      <c r="D18" s="932"/>
      <c r="E18" s="52"/>
      <c r="F18" s="31"/>
      <c r="G18" s="28"/>
      <c r="H18" s="897"/>
      <c r="I18" s="898"/>
      <c r="J18" s="898"/>
      <c r="K18" s="898"/>
      <c r="L18" s="899"/>
      <c r="M18" s="1"/>
      <c r="N18" s="40">
        <v>15</v>
      </c>
      <c r="O18" s="918"/>
      <c r="P18" s="919"/>
      <c r="Q18" s="919"/>
      <c r="R18" s="51"/>
    </row>
    <row r="19" spans="1:18" ht="14.45" customHeight="1"/>
    <row r="20" spans="1:18" ht="14.45" customHeight="1">
      <c r="N20" s="102"/>
    </row>
    <row r="21" spans="1:18" ht="14.45" customHeight="1"/>
    <row r="22" spans="1:18" ht="14.45" customHeight="1"/>
    <row r="23" spans="1:18" ht="14.45" customHeight="1"/>
    <row r="24" spans="1:18" ht="14.45" customHeight="1"/>
    <row r="25" spans="1:18" ht="14.45" customHeight="1"/>
    <row r="26" spans="1:18" ht="14.45" customHeight="1"/>
    <row r="27" spans="1:18" ht="14.45" customHeight="1"/>
    <row r="28" spans="1:18" ht="14.45" customHeight="1"/>
    <row r="29" spans="1:18" ht="14.45" customHeight="1"/>
    <row r="30" spans="1:18" ht="14.45" customHeight="1"/>
    <row r="31" spans="1:18" ht="14.45" customHeight="1"/>
    <row r="32" spans="1:18" ht="14.45" customHeight="1"/>
    <row r="33" ht="14.45" customHeight="1"/>
    <row r="34" ht="14.45" customHeight="1"/>
    <row r="35" ht="14.45" customHeight="1"/>
    <row r="36" ht="14.45" customHeight="1"/>
    <row r="37" ht="14.45" customHeight="1"/>
    <row r="38" ht="14.45" customHeight="1"/>
    <row r="39" ht="14.45" customHeight="1"/>
    <row r="40" ht="14.45" customHeight="1"/>
    <row r="41" ht="14.45" customHeight="1"/>
    <row r="42" ht="14.45" customHeight="1"/>
    <row r="43" ht="14.45" customHeight="1"/>
    <row r="44" ht="14.45" customHeight="1"/>
    <row r="45" ht="14.45" customHeight="1"/>
    <row r="46" ht="14.45" customHeight="1"/>
    <row r="47" ht="14.45" customHeight="1"/>
    <row r="48" ht="14.45" customHeight="1"/>
    <row r="49" ht="14.45" customHeight="1"/>
    <row r="50" ht="14.45" customHeight="1"/>
    <row r="51" ht="14.45" customHeight="1"/>
    <row r="52" ht="14.45" customHeight="1"/>
    <row r="53" ht="14.45" customHeight="1"/>
    <row r="54" ht="14.45" customHeight="1"/>
    <row r="55" ht="14.45" customHeight="1"/>
    <row r="56" ht="14.45" customHeight="1"/>
    <row r="57" ht="14.45" customHeight="1"/>
    <row r="58" ht="14.45" customHeight="1"/>
    <row r="59" ht="14.45" customHeight="1"/>
    <row r="60" ht="14.45" customHeight="1"/>
    <row r="61" ht="14.45" customHeight="1"/>
    <row r="62" ht="14.45" customHeight="1"/>
    <row r="63" ht="14.45" customHeight="1"/>
    <row r="64" ht="14.45" customHeight="1"/>
    <row r="65" ht="14.45" customHeight="1"/>
    <row r="66" ht="14.45" customHeight="1"/>
    <row r="67" ht="14.45" customHeight="1"/>
    <row r="68" ht="14.45" customHeight="1"/>
    <row r="69" ht="14.45" customHeight="1"/>
    <row r="70" ht="14.45" customHeight="1"/>
    <row r="71" ht="14.45" customHeight="1"/>
    <row r="72" ht="14.45" customHeight="1"/>
    <row r="73" ht="14.45" customHeight="1"/>
    <row r="74" ht="14.45" customHeight="1"/>
    <row r="75" ht="14.45" customHeight="1"/>
    <row r="76" ht="14.45" customHeight="1"/>
    <row r="77" ht="14.45" customHeight="1"/>
    <row r="78" ht="14.45" customHeight="1"/>
    <row r="79" ht="14.45" customHeight="1"/>
    <row r="80" ht="14.45" customHeight="1"/>
    <row r="81" ht="14.45" customHeight="1"/>
    <row r="82" ht="14.45" customHeight="1"/>
    <row r="83" ht="14.45" customHeight="1"/>
    <row r="84" ht="14.45" customHeight="1"/>
    <row r="85" ht="14.45" customHeight="1"/>
    <row r="86" ht="14.45" customHeight="1"/>
    <row r="87" ht="14.45" customHeight="1"/>
    <row r="88" ht="14.45" customHeight="1"/>
    <row r="89" ht="14.45" customHeight="1"/>
    <row r="90" ht="14.45" customHeight="1"/>
    <row r="91" ht="14.45" customHeight="1"/>
    <row r="92" ht="14.45" customHeight="1"/>
    <row r="93" ht="14.45" customHeight="1"/>
    <row r="94" ht="14.45" customHeight="1"/>
    <row r="95" ht="14.45" customHeight="1"/>
    <row r="96" ht="14.45" customHeight="1"/>
    <row r="97" ht="14.45" customHeight="1"/>
    <row r="98" ht="14.45" customHeight="1"/>
    <row r="99" ht="14.45" customHeight="1"/>
    <row r="100" ht="14.45" customHeight="1"/>
    <row r="101" ht="14.45" customHeight="1"/>
    <row r="102" ht="14.45" customHeight="1"/>
    <row r="103" ht="14.45" customHeight="1"/>
    <row r="104" ht="14.45" customHeight="1"/>
    <row r="105" ht="14.45" customHeight="1"/>
    <row r="106" ht="14.45" customHeight="1"/>
    <row r="107" ht="14.45" customHeight="1"/>
    <row r="108" ht="14.45" customHeight="1"/>
    <row r="109" ht="14.45" customHeight="1"/>
    <row r="110" ht="14.45" customHeight="1"/>
    <row r="111" ht="14.45" customHeight="1"/>
    <row r="112" ht="14.45" customHeight="1"/>
    <row r="113" ht="14.45" customHeight="1"/>
    <row r="114" ht="14.45" customHeight="1"/>
    <row r="115" ht="14.45" customHeight="1"/>
    <row r="116" ht="14.45" customHeight="1"/>
    <row r="117" ht="14.45" customHeight="1"/>
    <row r="118" ht="14.45" customHeight="1"/>
    <row r="119" ht="14.45" customHeight="1"/>
    <row r="120" ht="14.45" customHeight="1"/>
    <row r="121" ht="14.45" customHeight="1"/>
    <row r="122" ht="14.45" customHeight="1"/>
    <row r="123" ht="14.45" customHeight="1"/>
  </sheetData>
  <mergeCells count="50">
    <mergeCell ref="C15:D15"/>
    <mergeCell ref="C16:D16"/>
    <mergeCell ref="C17:D17"/>
    <mergeCell ref="C18:D18"/>
    <mergeCell ref="C10:D10"/>
    <mergeCell ref="C11:D11"/>
    <mergeCell ref="C12:D12"/>
    <mergeCell ref="C13:D13"/>
    <mergeCell ref="C14:D14"/>
    <mergeCell ref="C5:D5"/>
    <mergeCell ref="C6:D6"/>
    <mergeCell ref="C7:D7"/>
    <mergeCell ref="C8:D8"/>
    <mergeCell ref="C9:D9"/>
    <mergeCell ref="C3:D3"/>
    <mergeCell ref="H3:L3"/>
    <mergeCell ref="O3:Q3"/>
    <mergeCell ref="H4:L4"/>
    <mergeCell ref="O4:Q4"/>
    <mergeCell ref="C4:D4"/>
    <mergeCell ref="H5:L5"/>
    <mergeCell ref="O5:Q5"/>
    <mergeCell ref="H6:L6"/>
    <mergeCell ref="O6:Q6"/>
    <mergeCell ref="H7:L7"/>
    <mergeCell ref="O7:Q7"/>
    <mergeCell ref="H13:L13"/>
    <mergeCell ref="O13:Q13"/>
    <mergeCell ref="H8:L8"/>
    <mergeCell ref="O8:Q8"/>
    <mergeCell ref="H9:L9"/>
    <mergeCell ref="O9:Q9"/>
    <mergeCell ref="H10:L10"/>
    <mergeCell ref="O10:Q10"/>
    <mergeCell ref="B2:K2"/>
    <mergeCell ref="N2:R2"/>
    <mergeCell ref="H17:L17"/>
    <mergeCell ref="O17:Q17"/>
    <mergeCell ref="H18:L18"/>
    <mergeCell ref="O18:Q18"/>
    <mergeCell ref="H14:L14"/>
    <mergeCell ref="O14:Q14"/>
    <mergeCell ref="H15:L15"/>
    <mergeCell ref="O15:Q15"/>
    <mergeCell ref="H16:L16"/>
    <mergeCell ref="O16:Q16"/>
    <mergeCell ref="H11:L11"/>
    <mergeCell ref="O11:Q11"/>
    <mergeCell ref="H12:L12"/>
    <mergeCell ref="O12:Q12"/>
  </mergeCells>
  <phoneticPr fontId="2" type="noConversion"/>
  <conditionalFormatting sqref="R10">
    <cfRule type="cellIs" dxfId="29" priority="23" operator="equal">
      <formula>"√"</formula>
    </cfRule>
  </conditionalFormatting>
  <conditionalFormatting sqref="R11">
    <cfRule type="cellIs" dxfId="28" priority="22" operator="equal">
      <formula>"√"</formula>
    </cfRule>
  </conditionalFormatting>
  <conditionalFormatting sqref="R12">
    <cfRule type="cellIs" dxfId="27" priority="21" operator="equal">
      <formula>"√"</formula>
    </cfRule>
  </conditionalFormatting>
  <conditionalFormatting sqref="R14">
    <cfRule type="cellIs" dxfId="26" priority="20" operator="equal">
      <formula>"√"</formula>
    </cfRule>
  </conditionalFormatting>
  <conditionalFormatting sqref="R15">
    <cfRule type="cellIs" dxfId="25" priority="19" operator="equal">
      <formula>"√"</formula>
    </cfRule>
  </conditionalFormatting>
  <conditionalFormatting sqref="R16">
    <cfRule type="cellIs" dxfId="24" priority="18" operator="equal">
      <formula>"√"</formula>
    </cfRule>
  </conditionalFormatting>
  <conditionalFormatting sqref="R17">
    <cfRule type="cellIs" dxfId="23" priority="17" operator="equal">
      <formula>"√"</formula>
    </cfRule>
  </conditionalFormatting>
  <conditionalFormatting sqref="R18">
    <cfRule type="cellIs" dxfId="22" priority="16" operator="equal">
      <formula>"√"</formula>
    </cfRule>
  </conditionalFormatting>
  <conditionalFormatting sqref="R13">
    <cfRule type="cellIs" dxfId="21" priority="12" operator="equal">
      <formula>"√"</formula>
    </cfRule>
  </conditionalFormatting>
  <conditionalFormatting sqref="F4">
    <cfRule type="cellIs" dxfId="20" priority="116" operator="equal">
      <formula>"√"</formula>
    </cfRule>
  </conditionalFormatting>
  <conditionalFormatting sqref="F10">
    <cfRule type="cellIs" dxfId="19" priority="110" operator="equal">
      <formula>"√"</formula>
    </cfRule>
  </conditionalFormatting>
  <conditionalFormatting sqref="F11">
    <cfRule type="cellIs" dxfId="18" priority="109" operator="equal">
      <formula>"√"</formula>
    </cfRule>
  </conditionalFormatting>
  <conditionalFormatting sqref="F12">
    <cfRule type="cellIs" dxfId="17" priority="108" operator="equal">
      <formula>"√"</formula>
    </cfRule>
  </conditionalFormatting>
  <conditionalFormatting sqref="F13">
    <cfRule type="cellIs" dxfId="16" priority="107" operator="equal">
      <formula>"√"</formula>
    </cfRule>
  </conditionalFormatting>
  <conditionalFormatting sqref="F14">
    <cfRule type="cellIs" dxfId="15" priority="106" operator="equal">
      <formula>"√"</formula>
    </cfRule>
  </conditionalFormatting>
  <conditionalFormatting sqref="F15">
    <cfRule type="cellIs" dxfId="14" priority="105" operator="equal">
      <formula>"√"</formula>
    </cfRule>
  </conditionalFormatting>
  <conditionalFormatting sqref="F16">
    <cfRule type="cellIs" dxfId="13" priority="104" operator="equal">
      <formula>"√"</formula>
    </cfRule>
  </conditionalFormatting>
  <conditionalFormatting sqref="F17">
    <cfRule type="cellIs" dxfId="12" priority="103" operator="equal">
      <formula>"√"</formula>
    </cfRule>
  </conditionalFormatting>
  <conditionalFormatting sqref="F18">
    <cfRule type="cellIs" dxfId="11" priority="102" operator="equal">
      <formula>"√"</formula>
    </cfRule>
  </conditionalFormatting>
  <conditionalFormatting sqref="R4">
    <cfRule type="cellIs" dxfId="10" priority="11" operator="equal">
      <formula>"√"</formula>
    </cfRule>
  </conditionalFormatting>
  <conditionalFormatting sqref="F9">
    <cfRule type="cellIs" dxfId="9" priority="10" operator="equal">
      <formula>"√"</formula>
    </cfRule>
  </conditionalFormatting>
  <conditionalFormatting sqref="R5">
    <cfRule type="cellIs" dxfId="8" priority="9" operator="equal">
      <formula>"√"</formula>
    </cfRule>
  </conditionalFormatting>
  <conditionalFormatting sqref="F6">
    <cfRule type="cellIs" dxfId="7" priority="8" operator="equal">
      <formula>"√"</formula>
    </cfRule>
  </conditionalFormatting>
  <conditionalFormatting sqref="F8">
    <cfRule type="cellIs" dxfId="6" priority="7" operator="equal">
      <formula>"√"</formula>
    </cfRule>
  </conditionalFormatting>
  <conditionalFormatting sqref="R6">
    <cfRule type="cellIs" dxfId="5" priority="6" operator="equal">
      <formula>"√"</formula>
    </cfRule>
  </conditionalFormatting>
  <conditionalFormatting sqref="R7">
    <cfRule type="cellIs" dxfId="4" priority="5" operator="equal">
      <formula>"√"</formula>
    </cfRule>
  </conditionalFormatting>
  <conditionalFormatting sqref="F5">
    <cfRule type="cellIs" dxfId="3" priority="4" operator="equal">
      <formula>"√"</formula>
    </cfRule>
  </conditionalFormatting>
  <conditionalFormatting sqref="R8">
    <cfRule type="cellIs" dxfId="2" priority="3" operator="equal">
      <formula>"√"</formula>
    </cfRule>
  </conditionalFormatting>
  <conditionalFormatting sqref="R9">
    <cfRule type="cellIs" dxfId="1" priority="2" operator="equal">
      <formula>"√"</formula>
    </cfRule>
  </conditionalFormatting>
  <conditionalFormatting sqref="F7">
    <cfRule type="cellIs" dxfId="0" priority="1" operator="equal">
      <formula>"√"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360F2-6B17-47D2-A95A-206971D7B293}">
  <dimension ref="B2:X29"/>
  <sheetViews>
    <sheetView workbookViewId="0">
      <selection activeCell="I34" sqref="I34"/>
    </sheetView>
  </sheetViews>
  <sheetFormatPr defaultColWidth="12.625" defaultRowHeight="14.45" customHeight="1"/>
  <cols>
    <col min="1" max="1" width="2.625" style="586" customWidth="1"/>
    <col min="2" max="16384" width="12.625" style="586"/>
  </cols>
  <sheetData>
    <row r="2" spans="2:20" ht="14.45" customHeight="1">
      <c r="B2" s="948" t="s">
        <v>1405</v>
      </c>
      <c r="C2" s="948"/>
      <c r="D2" s="948"/>
      <c r="E2" s="948"/>
      <c r="F2" s="948"/>
      <c r="G2" s="948"/>
      <c r="H2" s="948"/>
      <c r="I2" s="948"/>
      <c r="J2" s="948"/>
      <c r="K2" s="4"/>
      <c r="L2" s="4"/>
      <c r="M2" s="4"/>
      <c r="N2" s="4"/>
      <c r="O2" s="4"/>
      <c r="P2" s="4"/>
      <c r="Q2" s="4"/>
      <c r="R2" s="4"/>
      <c r="S2" s="92"/>
      <c r="T2" s="92"/>
    </row>
    <row r="3" spans="2:20" ht="14.45" customHeight="1">
      <c r="B3" s="948"/>
      <c r="C3" s="948"/>
      <c r="D3" s="948"/>
      <c r="E3" s="948"/>
      <c r="F3" s="948"/>
      <c r="G3" s="948"/>
      <c r="H3" s="948"/>
      <c r="I3" s="948"/>
      <c r="J3" s="948"/>
      <c r="K3" s="4"/>
      <c r="L3" s="4"/>
      <c r="M3" s="4"/>
      <c r="N3" s="4"/>
      <c r="O3" s="4"/>
      <c r="P3" s="4"/>
      <c r="Q3" s="4"/>
      <c r="R3" s="4"/>
      <c r="S3" s="92"/>
      <c r="T3" s="92"/>
    </row>
    <row r="4" spans="2:20" ht="14.45" customHeight="1">
      <c r="C4" s="586" t="s">
        <v>1843</v>
      </c>
      <c r="D4" s="586" t="s">
        <v>1840</v>
      </c>
      <c r="F4" s="586" t="s">
        <v>1843</v>
      </c>
      <c r="G4" s="586" t="s">
        <v>1840</v>
      </c>
      <c r="I4" s="586" t="s">
        <v>1843</v>
      </c>
      <c r="J4" s="586" t="s">
        <v>1840</v>
      </c>
    </row>
    <row r="5" spans="2:20" ht="14.45" customHeight="1">
      <c r="B5" s="586" t="s">
        <v>1821</v>
      </c>
      <c r="C5" s="587">
        <v>14</v>
      </c>
      <c r="D5" s="586" t="s">
        <v>1841</v>
      </c>
      <c r="E5" s="586" t="s">
        <v>1828</v>
      </c>
      <c r="F5" s="587">
        <f>14/3</f>
        <v>4.666666666666667</v>
      </c>
      <c r="G5" s="586" t="s">
        <v>1842</v>
      </c>
      <c r="H5" s="586" t="s">
        <v>1834</v>
      </c>
      <c r="I5" s="587">
        <v>0</v>
      </c>
      <c r="J5" s="586" t="s">
        <v>1841</v>
      </c>
      <c r="K5" s="587"/>
      <c r="L5" s="587"/>
      <c r="Q5" s="587"/>
    </row>
    <row r="6" spans="2:20" ht="14.45" customHeight="1">
      <c r="B6" s="586" t="s">
        <v>1823</v>
      </c>
      <c r="C6" s="587">
        <f>14/3</f>
        <v>4.666666666666667</v>
      </c>
      <c r="D6" s="586" t="s">
        <v>1842</v>
      </c>
      <c r="E6" s="586" t="s">
        <v>1829</v>
      </c>
      <c r="F6" s="587">
        <f>14/3</f>
        <v>4.666666666666667</v>
      </c>
      <c r="G6" s="586" t="s">
        <v>1842</v>
      </c>
      <c r="H6" s="586" t="s">
        <v>1835</v>
      </c>
      <c r="I6" s="587">
        <v>0</v>
      </c>
      <c r="J6" s="586" t="s">
        <v>1841</v>
      </c>
      <c r="K6" s="587"/>
      <c r="L6" s="587"/>
      <c r="Q6" s="587"/>
    </row>
    <row r="7" spans="2:20" ht="14.45" customHeight="1">
      <c r="B7" s="586" t="s">
        <v>1824</v>
      </c>
      <c r="C7" s="587">
        <f>14/3</f>
        <v>4.666666666666667</v>
      </c>
      <c r="D7" s="586" t="s">
        <v>1842</v>
      </c>
      <c r="E7" s="586" t="s">
        <v>1830</v>
      </c>
      <c r="F7" s="587">
        <f>14/3</f>
        <v>4.666666666666667</v>
      </c>
      <c r="G7" s="586" t="s">
        <v>1842</v>
      </c>
      <c r="H7" s="586" t="s">
        <v>1836</v>
      </c>
      <c r="I7" s="587">
        <v>0</v>
      </c>
      <c r="J7" s="586" t="s">
        <v>1841</v>
      </c>
      <c r="K7" s="587"/>
      <c r="L7" s="587"/>
      <c r="Q7" s="587"/>
    </row>
    <row r="8" spans="2:20" ht="14.45" customHeight="1">
      <c r="B8" s="586" t="s">
        <v>1825</v>
      </c>
      <c r="C8" s="587">
        <f>14/3</f>
        <v>4.666666666666667</v>
      </c>
      <c r="D8" s="586" t="s">
        <v>1842</v>
      </c>
      <c r="E8" s="586" t="s">
        <v>1831</v>
      </c>
      <c r="F8" s="587">
        <f>14/3</f>
        <v>4.666666666666667</v>
      </c>
      <c r="G8" s="586" t="s">
        <v>1842</v>
      </c>
      <c r="H8" s="586" t="s">
        <v>1837</v>
      </c>
      <c r="I8" s="587">
        <v>0</v>
      </c>
      <c r="J8" s="586" t="s">
        <v>1841</v>
      </c>
      <c r="K8" s="587"/>
      <c r="L8" s="588"/>
      <c r="Q8" s="587"/>
    </row>
    <row r="9" spans="2:20" ht="14.45" customHeight="1">
      <c r="B9" s="586" t="s">
        <v>1826</v>
      </c>
      <c r="C9" s="587">
        <f>14/3</f>
        <v>4.666666666666667</v>
      </c>
      <c r="D9" s="586" t="s">
        <v>1842</v>
      </c>
      <c r="E9" s="586" t="s">
        <v>1832</v>
      </c>
      <c r="F9" s="587">
        <f>14/3</f>
        <v>4.666666666666667</v>
      </c>
      <c r="G9" s="586" t="s">
        <v>1842</v>
      </c>
      <c r="H9" s="586" t="s">
        <v>1838</v>
      </c>
      <c r="I9" s="587">
        <v>0</v>
      </c>
      <c r="J9" s="586" t="s">
        <v>1841</v>
      </c>
      <c r="K9" s="587"/>
      <c r="L9" s="587"/>
      <c r="Q9" s="587"/>
    </row>
    <row r="10" spans="2:20" ht="14.45" customHeight="1">
      <c r="B10" s="586" t="s">
        <v>1827</v>
      </c>
      <c r="C10" s="587">
        <f>14/3</f>
        <v>4.666666666666667</v>
      </c>
      <c r="D10" s="586" t="s">
        <v>1842</v>
      </c>
      <c r="E10" s="586" t="s">
        <v>1833</v>
      </c>
      <c r="F10" s="587">
        <v>0</v>
      </c>
      <c r="G10" s="586" t="s">
        <v>1841</v>
      </c>
      <c r="H10" s="586" t="s">
        <v>1839</v>
      </c>
      <c r="I10" s="587">
        <v>0</v>
      </c>
      <c r="J10" s="586" t="s">
        <v>1841</v>
      </c>
      <c r="K10" s="587"/>
      <c r="L10" s="587"/>
      <c r="Q10" s="587"/>
    </row>
    <row r="11" spans="2:20" ht="14.45" customHeight="1">
      <c r="E11" s="587"/>
      <c r="J11" s="587"/>
      <c r="K11" s="587"/>
      <c r="L11" s="587"/>
      <c r="Q11" s="587"/>
    </row>
    <row r="12" spans="2:20" ht="14.45" customHeight="1">
      <c r="B12" s="948" t="s">
        <v>1845</v>
      </c>
      <c r="C12" s="948"/>
      <c r="D12" s="948"/>
      <c r="E12" s="948"/>
      <c r="F12" s="948"/>
      <c r="G12" s="948"/>
      <c r="H12" s="948"/>
      <c r="I12" s="948"/>
      <c r="J12" s="948"/>
      <c r="K12" s="4"/>
      <c r="L12" s="4"/>
      <c r="M12" s="4"/>
      <c r="N12" s="4"/>
      <c r="O12" s="4"/>
      <c r="P12" s="4"/>
      <c r="Q12" s="4"/>
      <c r="R12" s="4"/>
      <c r="S12" s="92"/>
      <c r="T12" s="92"/>
    </row>
    <row r="13" spans="2:20" ht="14.45" customHeight="1">
      <c r="B13" s="948"/>
      <c r="C13" s="948"/>
      <c r="D13" s="948"/>
      <c r="E13" s="948"/>
      <c r="F13" s="948"/>
      <c r="G13" s="948"/>
      <c r="H13" s="948"/>
      <c r="I13" s="948"/>
      <c r="J13" s="948"/>
      <c r="K13" s="4"/>
      <c r="L13" s="4"/>
      <c r="M13" s="4"/>
      <c r="N13" s="4"/>
      <c r="O13" s="4"/>
      <c r="P13" s="4"/>
      <c r="Q13" s="4"/>
      <c r="R13" s="4"/>
      <c r="S13" s="92"/>
      <c r="T13" s="92"/>
    </row>
    <row r="14" spans="2:20" ht="14.45" customHeight="1">
      <c r="C14" s="586" t="s">
        <v>1844</v>
      </c>
      <c r="D14" s="586" t="s">
        <v>1822</v>
      </c>
      <c r="F14" s="586" t="s">
        <v>1844</v>
      </c>
      <c r="G14" s="586" t="s">
        <v>1822</v>
      </c>
      <c r="I14" s="586" t="s">
        <v>1844</v>
      </c>
      <c r="J14" s="586" t="s">
        <v>1822</v>
      </c>
    </row>
    <row r="15" spans="2:20" ht="14.45" customHeight="1">
      <c r="B15" s="586" t="s">
        <v>1821</v>
      </c>
      <c r="C15" s="587">
        <v>14</v>
      </c>
      <c r="D15" s="586" t="s">
        <v>1842</v>
      </c>
      <c r="E15" s="586" t="s">
        <v>1828</v>
      </c>
      <c r="F15" s="587">
        <f>14/3</f>
        <v>4.666666666666667</v>
      </c>
      <c r="G15" s="586" t="s">
        <v>1841</v>
      </c>
      <c r="H15" s="586" t="s">
        <v>1834</v>
      </c>
      <c r="I15" s="587">
        <v>0</v>
      </c>
      <c r="J15" s="586" t="s">
        <v>1841</v>
      </c>
      <c r="K15" s="587"/>
      <c r="L15" s="587"/>
      <c r="Q15" s="587"/>
    </row>
    <row r="16" spans="2:20" ht="14.45" customHeight="1">
      <c r="B16" s="586" t="s">
        <v>1823</v>
      </c>
      <c r="C16" s="587">
        <f>14/3</f>
        <v>4.666666666666667</v>
      </c>
      <c r="D16" s="586" t="s">
        <v>1841</v>
      </c>
      <c r="E16" s="586" t="s">
        <v>1829</v>
      </c>
      <c r="F16" s="587">
        <f>14/3</f>
        <v>4.666666666666667</v>
      </c>
      <c r="G16" s="586" t="s">
        <v>1841</v>
      </c>
      <c r="H16" s="586" t="s">
        <v>1835</v>
      </c>
      <c r="I16" s="587">
        <v>0</v>
      </c>
      <c r="J16" s="586" t="s">
        <v>1841</v>
      </c>
      <c r="K16" s="587"/>
      <c r="L16" s="587"/>
      <c r="Q16" s="587"/>
    </row>
    <row r="17" spans="2:24" ht="14.45" customHeight="1">
      <c r="B17" s="586" t="s">
        <v>1824</v>
      </c>
      <c r="C17" s="587">
        <f>14/3</f>
        <v>4.666666666666667</v>
      </c>
      <c r="D17" s="586" t="s">
        <v>1841</v>
      </c>
      <c r="E17" s="586" t="s">
        <v>1830</v>
      </c>
      <c r="F17" s="587">
        <f>14/3</f>
        <v>4.666666666666667</v>
      </c>
      <c r="G17" s="586" t="s">
        <v>1841</v>
      </c>
      <c r="H17" s="586" t="s">
        <v>1836</v>
      </c>
      <c r="I17" s="587">
        <v>0</v>
      </c>
      <c r="J17" s="586" t="s">
        <v>1841</v>
      </c>
      <c r="K17" s="587"/>
      <c r="L17" s="587"/>
      <c r="Q17" s="587"/>
    </row>
    <row r="18" spans="2:24" ht="14.45" customHeight="1">
      <c r="B18" s="586" t="s">
        <v>1825</v>
      </c>
      <c r="C18" s="587">
        <f>14/3</f>
        <v>4.666666666666667</v>
      </c>
      <c r="D18" s="586" t="s">
        <v>1841</v>
      </c>
      <c r="E18" s="586" t="s">
        <v>1831</v>
      </c>
      <c r="F18" s="587">
        <f>14/3</f>
        <v>4.666666666666667</v>
      </c>
      <c r="G18" s="586" t="s">
        <v>1841</v>
      </c>
      <c r="H18" s="586" t="s">
        <v>1837</v>
      </c>
      <c r="I18" s="587">
        <v>0</v>
      </c>
      <c r="J18" s="586" t="s">
        <v>1841</v>
      </c>
      <c r="K18" s="587"/>
      <c r="L18" s="587"/>
      <c r="Q18" s="587"/>
    </row>
    <row r="19" spans="2:24" ht="14.45" customHeight="1">
      <c r="B19" s="586" t="s">
        <v>1826</v>
      </c>
      <c r="C19" s="587">
        <f>14/3</f>
        <v>4.666666666666667</v>
      </c>
      <c r="D19" s="586" t="s">
        <v>1841</v>
      </c>
      <c r="E19" s="586" t="s">
        <v>1832</v>
      </c>
      <c r="F19" s="587">
        <f>14/3</f>
        <v>4.666666666666667</v>
      </c>
      <c r="G19" s="586" t="s">
        <v>1841</v>
      </c>
      <c r="H19" s="586" t="s">
        <v>1838</v>
      </c>
      <c r="I19" s="587">
        <v>0</v>
      </c>
      <c r="J19" s="586" t="s">
        <v>1841</v>
      </c>
      <c r="K19" s="587"/>
      <c r="L19" s="587"/>
      <c r="Q19" s="587"/>
    </row>
    <row r="20" spans="2:24" ht="14.45" customHeight="1">
      <c r="B20" s="586" t="s">
        <v>1827</v>
      </c>
      <c r="C20" s="587">
        <f>14/3</f>
        <v>4.666666666666667</v>
      </c>
      <c r="D20" s="586" t="s">
        <v>1841</v>
      </c>
      <c r="E20" s="586" t="s">
        <v>1833</v>
      </c>
      <c r="F20" s="587">
        <v>0</v>
      </c>
      <c r="G20" s="586" t="s">
        <v>1841</v>
      </c>
      <c r="H20" s="586" t="s">
        <v>1839</v>
      </c>
      <c r="I20" s="587">
        <v>0</v>
      </c>
      <c r="J20" s="586" t="s">
        <v>1841</v>
      </c>
      <c r="K20" s="587"/>
      <c r="L20" s="587"/>
      <c r="Q20" s="587"/>
    </row>
    <row r="23" spans="2:24" ht="14.45" customHeight="1">
      <c r="B23" s="586" t="s">
        <v>1846</v>
      </c>
      <c r="F23" s="586" t="s">
        <v>1847</v>
      </c>
      <c r="G23" s="949"/>
      <c r="H23" s="949"/>
      <c r="J23" s="586" t="s">
        <v>1848</v>
      </c>
      <c r="N23" s="586" t="s">
        <v>1849</v>
      </c>
    </row>
    <row r="25" spans="2:24" ht="14.45" customHeight="1">
      <c r="B25" s="586" t="s">
        <v>1850</v>
      </c>
      <c r="C25" s="586">
        <v>10</v>
      </c>
      <c r="D25" s="586">
        <v>30</v>
      </c>
      <c r="F25" s="586" t="s">
        <v>1612</v>
      </c>
      <c r="G25" s="586">
        <v>10</v>
      </c>
      <c r="H25" s="586">
        <v>10</v>
      </c>
      <c r="J25" s="586" t="s">
        <v>1854</v>
      </c>
      <c r="K25" s="586">
        <v>20</v>
      </c>
      <c r="L25" s="586">
        <v>20</v>
      </c>
      <c r="N25" s="586" t="s">
        <v>1859</v>
      </c>
      <c r="O25" s="586">
        <v>20</v>
      </c>
      <c r="P25" s="586">
        <v>30</v>
      </c>
      <c r="R25" s="586" t="s">
        <v>1864</v>
      </c>
      <c r="S25" s="586">
        <v>20</v>
      </c>
      <c r="T25" s="586">
        <v>30</v>
      </c>
      <c r="V25" s="586" t="s">
        <v>1869</v>
      </c>
      <c r="W25" s="586">
        <v>3</v>
      </c>
      <c r="X25" s="586">
        <v>70</v>
      </c>
    </row>
    <row r="26" spans="2:24" ht="14.45" customHeight="1">
      <c r="B26" s="586" t="s">
        <v>1851</v>
      </c>
      <c r="C26" s="586">
        <v>10</v>
      </c>
      <c r="D26" s="586">
        <v>30</v>
      </c>
      <c r="F26" s="586" t="s">
        <v>1613</v>
      </c>
      <c r="G26" s="586">
        <v>3</v>
      </c>
      <c r="H26" s="586">
        <v>25</v>
      </c>
      <c r="J26" s="586" t="s">
        <v>1855</v>
      </c>
      <c r="K26" s="586">
        <v>20</v>
      </c>
      <c r="L26" s="586">
        <v>20</v>
      </c>
      <c r="N26" s="586" t="s">
        <v>1860</v>
      </c>
      <c r="O26" s="586">
        <v>20</v>
      </c>
      <c r="P26" s="586">
        <v>30</v>
      </c>
      <c r="R26" s="586" t="s">
        <v>1865</v>
      </c>
      <c r="S26" s="586">
        <v>5</v>
      </c>
      <c r="T26" s="586">
        <v>30</v>
      </c>
      <c r="V26" s="586" t="s">
        <v>1870</v>
      </c>
      <c r="W26" s="586">
        <v>3</v>
      </c>
      <c r="X26" s="586">
        <v>200</v>
      </c>
    </row>
    <row r="27" spans="2:24" ht="14.45" customHeight="1">
      <c r="B27" s="586" t="s">
        <v>204</v>
      </c>
      <c r="C27" s="586">
        <v>5</v>
      </c>
      <c r="D27" s="586">
        <v>30</v>
      </c>
      <c r="F27" s="586" t="s">
        <v>1068</v>
      </c>
      <c r="G27" s="586">
        <v>10</v>
      </c>
      <c r="H27" s="586">
        <v>5</v>
      </c>
      <c r="J27" s="586" t="s">
        <v>1856</v>
      </c>
      <c r="K27" s="586">
        <v>20</v>
      </c>
      <c r="L27" s="586">
        <v>20</v>
      </c>
      <c r="N27" s="586" t="s">
        <v>1861</v>
      </c>
      <c r="O27" s="586">
        <v>20</v>
      </c>
      <c r="P27" s="586">
        <v>30</v>
      </c>
      <c r="R27" s="586" t="s">
        <v>1866</v>
      </c>
      <c r="S27" s="586">
        <v>5</v>
      </c>
      <c r="T27" s="586">
        <v>70</v>
      </c>
      <c r="V27" s="586" t="s">
        <v>1750</v>
      </c>
      <c r="W27" s="586">
        <v>30</v>
      </c>
      <c r="X27" s="586">
        <v>20</v>
      </c>
    </row>
    <row r="28" spans="2:24" ht="14.45" customHeight="1">
      <c r="B28" s="586" t="s">
        <v>203</v>
      </c>
      <c r="C28" s="586">
        <v>5</v>
      </c>
      <c r="D28" s="586">
        <v>45</v>
      </c>
      <c r="F28" s="586" t="s">
        <v>1852</v>
      </c>
      <c r="G28" s="586">
        <v>20</v>
      </c>
      <c r="H28" s="586">
        <v>30</v>
      </c>
      <c r="J28" s="586" t="s">
        <v>1857</v>
      </c>
      <c r="K28" s="586">
        <v>20</v>
      </c>
      <c r="L28" s="586">
        <v>20</v>
      </c>
      <c r="N28" s="586" t="s">
        <v>1862</v>
      </c>
      <c r="O28" s="586">
        <v>20</v>
      </c>
      <c r="P28" s="586">
        <v>30</v>
      </c>
      <c r="R28" s="586" t="s">
        <v>1867</v>
      </c>
      <c r="S28" s="586">
        <v>5</v>
      </c>
      <c r="T28" s="586">
        <v>200</v>
      </c>
    </row>
    <row r="29" spans="2:24" ht="14.45" customHeight="1">
      <c r="B29" s="586" t="s">
        <v>1611</v>
      </c>
      <c r="C29" s="586">
        <v>5</v>
      </c>
      <c r="D29" s="586">
        <v>20</v>
      </c>
      <c r="F29" s="586" t="s">
        <v>1853</v>
      </c>
      <c r="G29" s="586">
        <v>20</v>
      </c>
      <c r="H29" s="586">
        <v>50</v>
      </c>
      <c r="J29" s="586" t="s">
        <v>1858</v>
      </c>
      <c r="K29" s="586">
        <v>20</v>
      </c>
      <c r="L29" s="586">
        <v>20</v>
      </c>
      <c r="N29" s="586" t="s">
        <v>1863</v>
      </c>
      <c r="O29" s="586">
        <v>20</v>
      </c>
      <c r="P29" s="586">
        <v>30</v>
      </c>
      <c r="R29" s="586" t="s">
        <v>1868</v>
      </c>
      <c r="S29" s="586">
        <v>3</v>
      </c>
      <c r="T29" s="586">
        <v>30</v>
      </c>
    </row>
  </sheetData>
  <mergeCells count="3">
    <mergeCell ref="B12:J13"/>
    <mergeCell ref="B2:J3"/>
    <mergeCell ref="G23:H23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1340</vt:lpstr>
      <vt:lpstr>1302</vt:lpstr>
      <vt:lpstr>915</vt:lpstr>
      <vt:lpstr>3T장기</vt:lpstr>
      <vt:lpstr>2T장기</vt:lpstr>
      <vt:lpstr>마리</vt:lpstr>
      <vt:lpstr>경매</vt:lpstr>
      <vt:lpstr>생활</vt:lpstr>
      <vt:lpstr>제작</vt:lpstr>
      <vt:lpstr>기록</vt:lpstr>
      <vt:lpstr>섬마</vt:lpstr>
      <vt:lpstr>모콬</vt:lpstr>
      <vt:lpstr>미술</vt:lpstr>
      <vt:lpstr>심장</vt:lpstr>
      <vt:lpstr>모험</vt:lpstr>
      <vt:lpstr>징표</vt:lpstr>
      <vt:lpstr>잎</vt:lpstr>
      <vt:lpstr>별</vt:lpstr>
      <vt:lpstr>심연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2021-03-18T08:41:23Z</dcterms:modified>
</cp:coreProperties>
</file>